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3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5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drawings/drawing8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drawings/drawing9.xml" ContentType="application/vnd.openxmlformats-officedocument.drawing+xml"/>
  <Override PartName="/xl/activeX/activeX8.xml" ContentType="application/vnd.ms-office.activeX+xml"/>
  <Override PartName="/xl/activeX/activeX8.bin" ContentType="application/vnd.ms-office.activeX"/>
  <Override PartName="/xl/drawings/drawing10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drawings/drawing11.xml" ContentType="application/vnd.openxmlformats-officedocument.drawing+xml"/>
  <Override PartName="/xl/activeX/activeX10.xml" ContentType="application/vnd.ms-office.activeX+xml"/>
  <Override PartName="/xl/activeX/activeX10.bin" ContentType="application/vnd.ms-office.activeX"/>
  <Override PartName="/xl/drawings/drawing12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drawings/drawing13.xml" ContentType="application/vnd.openxmlformats-officedocument.drawing+xml"/>
  <Override PartName="/xl/activeX/activeX12.xml" ContentType="application/vnd.ms-office.activeX+xml"/>
  <Override PartName="/xl/activeX/activeX12.bin" ContentType="application/vnd.ms-office.activeX"/>
  <Override PartName="/xl/drawings/drawing14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inay\Desktop\"/>
    </mc:Choice>
  </mc:AlternateContent>
  <xr:revisionPtr revIDLastSave="0" documentId="13_ncr:1_{374CE448-3D4C-439B-84E4-CF211E0166C4}" xr6:coauthVersionLast="45" xr6:coauthVersionMax="45" xr10:uidLastSave="{00000000-0000-0000-0000-000000000000}"/>
  <bookViews>
    <workbookView xWindow="-110" yWindow="-110" windowWidth="38620" windowHeight="21220" tabRatio="918" xr2:uid="{00000000-000D-0000-FFFF-FFFF00000000}"/>
  </bookViews>
  <sheets>
    <sheet name="Index" sheetId="8" r:id="rId1"/>
    <sheet name="Divisional Quick Stats_N " sheetId="22" state="veryHidden" r:id="rId2"/>
    <sheet name="Infographic" sheetId="33" r:id="rId3"/>
    <sheet name="Infographic_RANK" sheetId="32" state="veryHidden" r:id="rId4"/>
    <sheet name="InfographData" sheetId="31" state="veryHidden" r:id="rId5"/>
    <sheet name="Speedometer" sheetId="34" state="veryHidden" r:id="rId6"/>
    <sheet name="Selected Results" sheetId="16" r:id="rId7"/>
    <sheet name="Divisional Quick Stats" sheetId="23" r:id="rId8"/>
    <sheet name="Calculations" sheetId="15" state="veryHidden" r:id="rId9"/>
    <sheet name="InfographRank" sheetId="30" state="veryHidden" r:id="rId10"/>
    <sheet name="Quick Stats Data" sheetId="12" state="veryHidden" r:id="rId11"/>
    <sheet name="Selected Results Data" sheetId="14" state="veryHidden" r:id="rId12"/>
    <sheet name="Lookup" sheetId="11" state="veryHidden" r:id="rId13"/>
    <sheet name="LGA Quick Stats - Obesity" sheetId="13" r:id="rId14"/>
    <sheet name="LGA Quick Stats - Fruit &amp; Veg" sheetId="17" r:id="rId15"/>
    <sheet name="LGA Quick Stats - PA" sheetId="29" r:id="rId16"/>
    <sheet name="LGA Quick Stats - MHW" sheetId="25" r:id="rId17"/>
    <sheet name="LGA Quick Stats -Smoking" sheetId="18" r:id="rId18"/>
    <sheet name="LGA Quick Stats -Alcohol" sheetId="26" r:id="rId19"/>
    <sheet name="LGA Quick Stats - Chronic" sheetId="27" r:id="rId20"/>
    <sheet name="LGA Quick Stats - Dental" sheetId="28" r:id="rId21"/>
    <sheet name="Lookup Tables_OLD" sheetId="4" state="veryHidden" r:id="rId22"/>
  </sheets>
  <definedNames>
    <definedName name="_xlnm._FilterDatabase" localSheetId="10" hidden="1">'Quick Stats Data'!$A$1:$F$11480</definedName>
    <definedName name="_xlnm._FilterDatabase" localSheetId="11" hidden="1">'Selected Results Data'!$A$1:$H$506</definedName>
    <definedName name="calArea" localSheetId="4">Calculations!$C$4</definedName>
    <definedName name="calArea" localSheetId="9">Calculations!$C$4</definedName>
    <definedName name="calArea">Calculations!$C$4</definedName>
    <definedName name="calDivision" localSheetId="4">Calculations!$C$5</definedName>
    <definedName name="calDivision" localSheetId="9">Calculations!$C$5</definedName>
    <definedName name="calDivision">Calculations!$C$5</definedName>
    <definedName name="calIndicator" localSheetId="8">Calculations!$C$6</definedName>
    <definedName name="calIndicator" localSheetId="4">#REF!</definedName>
    <definedName name="calIndicator" localSheetId="2">#REF!</definedName>
    <definedName name="calIndicator" localSheetId="9">#REF!</definedName>
    <definedName name="calIndicator">#REF!</definedName>
    <definedName name="calLGA" localSheetId="8">Calculations!$C$3</definedName>
    <definedName name="calLGA" localSheetId="4">#REF!</definedName>
    <definedName name="calLGA" localSheetId="2">#REF!</definedName>
    <definedName name="calLGA" localSheetId="9">#REF!</definedName>
    <definedName name="calLGA">#REF!</definedName>
    <definedName name="calRegion" localSheetId="8">Calculations!$C$4</definedName>
    <definedName name="calRegion" localSheetId="4">#REF!</definedName>
    <definedName name="calRegion" localSheetId="2">#REF!</definedName>
    <definedName name="calRegion" localSheetId="9">#REF!</definedName>
    <definedName name="calRegion">#REF!</definedName>
    <definedName name="LGALabels" localSheetId="4">OFFSET(Calculations!$H$13,1,0,COUNT(Calculations!$G$14:$G$26),1)</definedName>
    <definedName name="LGALabels" localSheetId="9">OFFSET(Calculations!$H$13,1,0,COUNT(Calculations!$G$14:$G$26),1)</definedName>
    <definedName name="LGALabels">OFFSET(Calculations!$H$13,1,0,COUNT(Calculations!$G$14:$G$26),1)</definedName>
    <definedName name="LGALabelsOld" localSheetId="4">OFFSET(#REF!,1,0,COUNT(#REF!),1)</definedName>
    <definedName name="LGALabelsOld" localSheetId="2">OFFSET(#REF!,1,0,COUNT(#REF!),1)</definedName>
    <definedName name="LGALabelsOld" localSheetId="9">OFFSET(#REF!,1,0,COUNT(#REF!),1)</definedName>
    <definedName name="LGALabelsOld">OFFSET(#REF!,1,0,COUNT(#REF!),1)</definedName>
    <definedName name="LGALower" localSheetId="4">OFFSET(Calculations!$L$13,1,0,COUNT(Calculations!$G$14:$G$26),1)</definedName>
    <definedName name="LGALower" localSheetId="9">OFFSET(Calculations!$L$13,1,0,COUNT(Calculations!$G$14:$G$26),1)</definedName>
    <definedName name="LGALower">OFFSET(Calculations!$L$13,1,0,COUNT(Calculations!$G$14:$G$26),1)</definedName>
    <definedName name="LGALowerOld" localSheetId="4">OFFSET(#REF!,1,0,COUNT(#REF!),1)</definedName>
    <definedName name="LGALowerOld" localSheetId="2">OFFSET(#REF!,1,0,COUNT(#REF!),1)</definedName>
    <definedName name="LGALowerOld" localSheetId="9">OFFSET(#REF!,1,0,COUNT(#REF!),1)</definedName>
    <definedName name="LGALowerOld">OFFSET(#REF!,1,0,COUNT(#REF!),1)</definedName>
    <definedName name="LGAPercent" localSheetId="4">OFFSET(Calculations!$I$13,1,0,COUNT(Calculations!$G$14:$G$26),1)</definedName>
    <definedName name="LGAPercent" localSheetId="9">OFFSET(Calculations!$I$13,1,0,COUNT(Calculations!$G$14:$G$26),1)</definedName>
    <definedName name="LGAPercent">OFFSET(Calculations!$I$13,1,0,COUNT(Calculations!$G$14:$G$26),1)</definedName>
    <definedName name="LGAPercentOld" localSheetId="4">OFFSET(#REF!,1,0,COUNT(#REF!),1)</definedName>
    <definedName name="LGAPercentOld" localSheetId="2">OFFSET(#REF!,1,0,COUNT(#REF!),1)</definedName>
    <definedName name="LGAPercentOld" localSheetId="9">OFFSET(#REF!,1,0,COUNT(#REF!),1)</definedName>
    <definedName name="LGAPercentOld">OFFSET(#REF!,1,0,COUNT(#REF!),1)</definedName>
    <definedName name="LGAUpper" localSheetId="4">OFFSET(Calculations!$M$13,1,0,COUNT(Calculations!$G$14:$G$26),1)</definedName>
    <definedName name="LGAUpper" localSheetId="9">OFFSET(Calculations!$M$13,1,0,COUNT(Calculations!$G$14:$G$26),1)</definedName>
    <definedName name="LGAUpper">OFFSET(Calculations!$M$13,1,0,COUNT(Calculations!$G$14:$G$26),1)</definedName>
    <definedName name="LGAUpperOld" localSheetId="4">OFFSET(#REF!,1,0,COUNT(#REF!),1)</definedName>
    <definedName name="LGAUpperOld" localSheetId="2">OFFSET(#REF!,1,0,COUNT(#REF!),1)</definedName>
    <definedName name="LGAUpperOld" localSheetId="9">OFFSET(#REF!,1,0,COUNT(#REF!),1)</definedName>
    <definedName name="LGAUpperOld">OFFSET(#REF!,1,0,COUNT(#REF!),1)</definedName>
    <definedName name="_xlnm.Print_Area" localSheetId="2">Infographic!$A$4:$S$168</definedName>
    <definedName name="_xlnm.Print_Area" localSheetId="3">Infographic_RANK!$A$4:$S$181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2" i="31" l="1"/>
  <c r="H32" i="31"/>
  <c r="J32" i="31" s="1"/>
  <c r="I32" i="31"/>
  <c r="G33" i="31"/>
  <c r="H33" i="31"/>
  <c r="J33" i="31" s="1"/>
  <c r="I33" i="31"/>
  <c r="CE3" i="30"/>
  <c r="CF3" i="30" s="1"/>
  <c r="CH81" i="30"/>
  <c r="CH80" i="30"/>
  <c r="CI80" i="30" s="1"/>
  <c r="CH79" i="30"/>
  <c r="CH78" i="30"/>
  <c r="CI78" i="30" s="1"/>
  <c r="CH77" i="30"/>
  <c r="CH76" i="30"/>
  <c r="CI76" i="30" s="1"/>
  <c r="CH75" i="30"/>
  <c r="CI75" i="30" s="1"/>
  <c r="CH74" i="30"/>
  <c r="CI74" i="30" s="1"/>
  <c r="CH73" i="30"/>
  <c r="CI73" i="30" s="1"/>
  <c r="CH72" i="30"/>
  <c r="CI72" i="30" s="1"/>
  <c r="CH71" i="30"/>
  <c r="CI71" i="30" s="1"/>
  <c r="CH70" i="30"/>
  <c r="CI70" i="30" s="1"/>
  <c r="CH69" i="30"/>
  <c r="CI69" i="30" s="1"/>
  <c r="CH68" i="30"/>
  <c r="CI68" i="30" s="1"/>
  <c r="CH67" i="30"/>
  <c r="CI67" i="30" s="1"/>
  <c r="CH66" i="30"/>
  <c r="CI66" i="30" s="1"/>
  <c r="CH65" i="30"/>
  <c r="CI65" i="30" s="1"/>
  <c r="CH64" i="30"/>
  <c r="CI64" i="30" s="1"/>
  <c r="CH63" i="30"/>
  <c r="CH62" i="30"/>
  <c r="CI62" i="30" s="1"/>
  <c r="CH61" i="30"/>
  <c r="CI61" i="30" s="1"/>
  <c r="CH60" i="30"/>
  <c r="CI60" i="30" s="1"/>
  <c r="CH59" i="30"/>
  <c r="CI59" i="30" s="1"/>
  <c r="CH58" i="30"/>
  <c r="CI58" i="30" s="1"/>
  <c r="CH57" i="30"/>
  <c r="CI57" i="30" s="1"/>
  <c r="CH56" i="30"/>
  <c r="CI56" i="30" s="1"/>
  <c r="CH55" i="30"/>
  <c r="CI55" i="30" s="1"/>
  <c r="CH54" i="30"/>
  <c r="CI54" i="30" s="1"/>
  <c r="CH53" i="30"/>
  <c r="CI53" i="30" s="1"/>
  <c r="CH52" i="30"/>
  <c r="CI52" i="30" s="1"/>
  <c r="CH51" i="30"/>
  <c r="CI51" i="30" s="1"/>
  <c r="CH50" i="30"/>
  <c r="CI50" i="30" s="1"/>
  <c r="CH49" i="30"/>
  <c r="CI49" i="30" s="1"/>
  <c r="CH48" i="30"/>
  <c r="CI48" i="30" s="1"/>
  <c r="CH47" i="30"/>
  <c r="CH46" i="30"/>
  <c r="CI46" i="30" s="1"/>
  <c r="CH45" i="30"/>
  <c r="CI45" i="30" s="1"/>
  <c r="CH44" i="30"/>
  <c r="CI44" i="30" s="1"/>
  <c r="CH43" i="30"/>
  <c r="CI43" i="30" s="1"/>
  <c r="CH42" i="30"/>
  <c r="CI42" i="30" s="1"/>
  <c r="CH41" i="30"/>
  <c r="CI41" i="30" s="1"/>
  <c r="CH40" i="30"/>
  <c r="CI40" i="30" s="1"/>
  <c r="CH39" i="30"/>
  <c r="CI39" i="30" s="1"/>
  <c r="CH38" i="30"/>
  <c r="CI38" i="30" s="1"/>
  <c r="CH37" i="30"/>
  <c r="CI37" i="30" s="1"/>
  <c r="CH36" i="30"/>
  <c r="CI36" i="30" s="1"/>
  <c r="CH35" i="30"/>
  <c r="CI35" i="30" s="1"/>
  <c r="CH34" i="30"/>
  <c r="CI34" i="30" s="1"/>
  <c r="CH33" i="30"/>
  <c r="CI33" i="30" s="1"/>
  <c r="CH32" i="30"/>
  <c r="CI32" i="30" s="1"/>
  <c r="CH31" i="30"/>
  <c r="CH30" i="30"/>
  <c r="CI30" i="30" s="1"/>
  <c r="CH29" i="30"/>
  <c r="CI29" i="30" s="1"/>
  <c r="CH28" i="30"/>
  <c r="CI28" i="30" s="1"/>
  <c r="CH27" i="30"/>
  <c r="CI27" i="30" s="1"/>
  <c r="CH26" i="30"/>
  <c r="CI26" i="30" s="1"/>
  <c r="CH25" i="30"/>
  <c r="CI25" i="30" s="1"/>
  <c r="CH24" i="30"/>
  <c r="CI24" i="30" s="1"/>
  <c r="CH23" i="30"/>
  <c r="CI23" i="30" s="1"/>
  <c r="CH22" i="30"/>
  <c r="CI22" i="30" s="1"/>
  <c r="CH21" i="30"/>
  <c r="CI21" i="30" s="1"/>
  <c r="CH20" i="30"/>
  <c r="CI20" i="30" s="1"/>
  <c r="CH19" i="30"/>
  <c r="CI19" i="30" s="1"/>
  <c r="CH18" i="30"/>
  <c r="CI18" i="30" s="1"/>
  <c r="CH17" i="30"/>
  <c r="CI17" i="30" s="1"/>
  <c r="CH16" i="30"/>
  <c r="CI16" i="30" s="1"/>
  <c r="CH15" i="30"/>
  <c r="CH14" i="30"/>
  <c r="CI14" i="30" s="1"/>
  <c r="CH13" i="30"/>
  <c r="CI13" i="30" s="1"/>
  <c r="CH12" i="30"/>
  <c r="CI12" i="30" s="1"/>
  <c r="CH11" i="30"/>
  <c r="CI11" i="30" s="1"/>
  <c r="CH10" i="30"/>
  <c r="CI10" i="30" s="1"/>
  <c r="CH9" i="30"/>
  <c r="CI9" i="30" s="1"/>
  <c r="CH8" i="30"/>
  <c r="CI8" i="30" s="1"/>
  <c r="CH7" i="30"/>
  <c r="CI7" i="30" s="1"/>
  <c r="CH6" i="30"/>
  <c r="CI6" i="30" s="1"/>
  <c r="CH5" i="30"/>
  <c r="CI15" i="30" s="1"/>
  <c r="CH4" i="30"/>
  <c r="CI4" i="30" s="1"/>
  <c r="CH3" i="30"/>
  <c r="CI77" i="30" s="1"/>
  <c r="CE81" i="30"/>
  <c r="CF81" i="30" s="1"/>
  <c r="CE80" i="30"/>
  <c r="CE79" i="30"/>
  <c r="CF79" i="30" s="1"/>
  <c r="CE78" i="30"/>
  <c r="CF78" i="30" s="1"/>
  <c r="CE77" i="30"/>
  <c r="CF77" i="30" s="1"/>
  <c r="CE76" i="30"/>
  <c r="CF76" i="30" s="1"/>
  <c r="CE75" i="30"/>
  <c r="CF75" i="30" s="1"/>
  <c r="CE74" i="30"/>
  <c r="CF74" i="30" s="1"/>
  <c r="CE73" i="30"/>
  <c r="CF73" i="30" s="1"/>
  <c r="CE72" i="30"/>
  <c r="CF72" i="30" s="1"/>
  <c r="CE71" i="30"/>
  <c r="CF71" i="30" s="1"/>
  <c r="CE70" i="30"/>
  <c r="CF70" i="30" s="1"/>
  <c r="CE69" i="30"/>
  <c r="CF69" i="30" s="1"/>
  <c r="CE68" i="30"/>
  <c r="CF68" i="30" s="1"/>
  <c r="CE67" i="30"/>
  <c r="CF67" i="30" s="1"/>
  <c r="CE66" i="30"/>
  <c r="CF66" i="30" s="1"/>
  <c r="CE65" i="30"/>
  <c r="CF65" i="30" s="1"/>
  <c r="CE64" i="30"/>
  <c r="CE63" i="30"/>
  <c r="CF63" i="30" s="1"/>
  <c r="CE62" i="30"/>
  <c r="CF62" i="30" s="1"/>
  <c r="CE61" i="30"/>
  <c r="CF61" i="30" s="1"/>
  <c r="CE60" i="30"/>
  <c r="CF60" i="30" s="1"/>
  <c r="CE59" i="30"/>
  <c r="CF59" i="30" s="1"/>
  <c r="CE58" i="30"/>
  <c r="CF58" i="30" s="1"/>
  <c r="CE57" i="30"/>
  <c r="CF57" i="30" s="1"/>
  <c r="CE56" i="30"/>
  <c r="CF56" i="30" s="1"/>
  <c r="CE55" i="30"/>
  <c r="CF55" i="30" s="1"/>
  <c r="CE54" i="30"/>
  <c r="CF54" i="30" s="1"/>
  <c r="CE53" i="30"/>
  <c r="CF53" i="30" s="1"/>
  <c r="CE52" i="30"/>
  <c r="CF52" i="30" s="1"/>
  <c r="CE51" i="30"/>
  <c r="CF51" i="30" s="1"/>
  <c r="CE50" i="30"/>
  <c r="CF50" i="30" s="1"/>
  <c r="CE49" i="30"/>
  <c r="CF49" i="30" s="1"/>
  <c r="CE48" i="30"/>
  <c r="CE47" i="30"/>
  <c r="CF47" i="30" s="1"/>
  <c r="CE46" i="30"/>
  <c r="CF46" i="30" s="1"/>
  <c r="CE45" i="30"/>
  <c r="CF45" i="30" s="1"/>
  <c r="CE44" i="30"/>
  <c r="CF44" i="30" s="1"/>
  <c r="CE43" i="30"/>
  <c r="CF43" i="30" s="1"/>
  <c r="CE42" i="30"/>
  <c r="CF42" i="30" s="1"/>
  <c r="CE41" i="30"/>
  <c r="CF41" i="30" s="1"/>
  <c r="CE40" i="30"/>
  <c r="CF40" i="30" s="1"/>
  <c r="CE39" i="30"/>
  <c r="CF39" i="30" s="1"/>
  <c r="CE38" i="30"/>
  <c r="CF38" i="30" s="1"/>
  <c r="CE37" i="30"/>
  <c r="CF37" i="30" s="1"/>
  <c r="CE36" i="30"/>
  <c r="CF36" i="30" s="1"/>
  <c r="CE35" i="30"/>
  <c r="CF35" i="30" s="1"/>
  <c r="CE34" i="30"/>
  <c r="CF34" i="30" s="1"/>
  <c r="CE33" i="30"/>
  <c r="CF33" i="30" s="1"/>
  <c r="CE32" i="30"/>
  <c r="CE31" i="30"/>
  <c r="CF31" i="30" s="1"/>
  <c r="CE30" i="30"/>
  <c r="CF30" i="30" s="1"/>
  <c r="CE29" i="30"/>
  <c r="CF29" i="30" s="1"/>
  <c r="CE28" i="30"/>
  <c r="CF28" i="30" s="1"/>
  <c r="CE27" i="30"/>
  <c r="CF27" i="30" s="1"/>
  <c r="CE26" i="30"/>
  <c r="CF26" i="30" s="1"/>
  <c r="CE25" i="30"/>
  <c r="CF25" i="30" s="1"/>
  <c r="CE24" i="30"/>
  <c r="CF24" i="30" s="1"/>
  <c r="CE23" i="30"/>
  <c r="CF23" i="30" s="1"/>
  <c r="CE22" i="30"/>
  <c r="CF22" i="30" s="1"/>
  <c r="CE21" i="30"/>
  <c r="CF21" i="30" s="1"/>
  <c r="CE20" i="30"/>
  <c r="CF20" i="30" s="1"/>
  <c r="CE19" i="30"/>
  <c r="CF19" i="30" s="1"/>
  <c r="CE18" i="30"/>
  <c r="CF18" i="30" s="1"/>
  <c r="CE17" i="30"/>
  <c r="CF17" i="30" s="1"/>
  <c r="CE16" i="30"/>
  <c r="CE15" i="30"/>
  <c r="CF15" i="30" s="1"/>
  <c r="CE14" i="30"/>
  <c r="CF14" i="30" s="1"/>
  <c r="CE13" i="30"/>
  <c r="CF13" i="30" s="1"/>
  <c r="CE12" i="30"/>
  <c r="CF12" i="30" s="1"/>
  <c r="CE11" i="30"/>
  <c r="CF11" i="30" s="1"/>
  <c r="CE10" i="30"/>
  <c r="CF10" i="30" s="1"/>
  <c r="CE9" i="30"/>
  <c r="CF9" i="30" s="1"/>
  <c r="CE8" i="30"/>
  <c r="CF8" i="30" s="1"/>
  <c r="CE7" i="30"/>
  <c r="CF7" i="30" s="1"/>
  <c r="CE6" i="30"/>
  <c r="CF6" i="30" s="1"/>
  <c r="CE5" i="30"/>
  <c r="CF5" i="30" s="1"/>
  <c r="CE4" i="30"/>
  <c r="CF16" i="30" s="1"/>
  <c r="E157" i="23"/>
  <c r="I157" i="23"/>
  <c r="M157" i="23"/>
  <c r="Q157" i="23"/>
  <c r="E158" i="23"/>
  <c r="I158" i="23"/>
  <c r="M158" i="23"/>
  <c r="Q158" i="23"/>
  <c r="Q156" i="23"/>
  <c r="M156" i="23"/>
  <c r="I156" i="23"/>
  <c r="E156" i="23"/>
  <c r="E146" i="23"/>
  <c r="I146" i="23"/>
  <c r="M146" i="23"/>
  <c r="Q146" i="23"/>
  <c r="E147" i="23"/>
  <c r="I147" i="23"/>
  <c r="M147" i="23"/>
  <c r="Q147" i="23"/>
  <c r="E148" i="23"/>
  <c r="I148" i="23"/>
  <c r="M148" i="23"/>
  <c r="Q148" i="23"/>
  <c r="E149" i="23"/>
  <c r="I149" i="23"/>
  <c r="M149" i="23"/>
  <c r="Q149" i="23"/>
  <c r="E150" i="23"/>
  <c r="I150" i="23"/>
  <c r="M150" i="23"/>
  <c r="Q150" i="23"/>
  <c r="E151" i="23"/>
  <c r="I151" i="23"/>
  <c r="M151" i="23"/>
  <c r="Q151" i="23"/>
  <c r="E152" i="23"/>
  <c r="I152" i="23"/>
  <c r="M152" i="23"/>
  <c r="Q152" i="23"/>
  <c r="E153" i="23"/>
  <c r="I153" i="23"/>
  <c r="M153" i="23"/>
  <c r="Q153" i="23"/>
  <c r="Q145" i="23"/>
  <c r="M145" i="23"/>
  <c r="I145" i="23"/>
  <c r="E145" i="23"/>
  <c r="CI5" i="30" l="1"/>
  <c r="CF4" i="30"/>
  <c r="CI3" i="30"/>
  <c r="CI81" i="30"/>
  <c r="CF80" i="30"/>
  <c r="CF64" i="30"/>
  <c r="CF48" i="30"/>
  <c r="CF32" i="30"/>
  <c r="CI79" i="30"/>
  <c r="CI63" i="30"/>
  <c r="CI47" i="30"/>
  <c r="CI31" i="30"/>
  <c r="CG4" i="30"/>
  <c r="CG27" i="30"/>
  <c r="CG5" i="30"/>
  <c r="CG6" i="30"/>
  <c r="CG13" i="30"/>
  <c r="CG21" i="30"/>
  <c r="CG29" i="30"/>
  <c r="CG37" i="30"/>
  <c r="CG45" i="30"/>
  <c r="CG53" i="30"/>
  <c r="CG61" i="30"/>
  <c r="CG69" i="30"/>
  <c r="CG39" i="30"/>
  <c r="CG35" i="30"/>
  <c r="CG7" i="30"/>
  <c r="CG19" i="30"/>
  <c r="CG8" i="30"/>
  <c r="CG24" i="30"/>
  <c r="CG40" i="30"/>
  <c r="CG56" i="30"/>
  <c r="CG72" i="30"/>
  <c r="CG80" i="30"/>
  <c r="CG43" i="30"/>
  <c r="CG76" i="30"/>
  <c r="CG16" i="30"/>
  <c r="CG32" i="30"/>
  <c r="CG48" i="30"/>
  <c r="CG64" i="30"/>
  <c r="CG9" i="30"/>
  <c r="CJ14" i="30" s="1"/>
  <c r="CG17" i="30"/>
  <c r="CG25" i="30"/>
  <c r="CG33" i="30"/>
  <c r="CG41" i="30"/>
  <c r="CG49" i="30"/>
  <c r="CG57" i="30"/>
  <c r="CG65" i="30"/>
  <c r="CG73" i="30"/>
  <c r="CG81" i="30"/>
  <c r="CG31" i="30"/>
  <c r="CG18" i="30"/>
  <c r="CG26" i="30"/>
  <c r="CG34" i="30"/>
  <c r="CG42" i="30"/>
  <c r="CG50" i="30"/>
  <c r="CG58" i="30"/>
  <c r="CG66" i="30"/>
  <c r="CG74" i="30"/>
  <c r="CG11" i="30"/>
  <c r="CG51" i="30"/>
  <c r="CG59" i="30"/>
  <c r="CG47" i="30"/>
  <c r="CG55" i="30"/>
  <c r="CG10" i="30"/>
  <c r="CG71" i="30"/>
  <c r="CG79" i="30"/>
  <c r="CG77" i="30"/>
  <c r="CG63" i="30"/>
  <c r="CG67" i="30"/>
  <c r="CG75" i="30"/>
  <c r="CG14" i="30"/>
  <c r="CG22" i="30"/>
  <c r="CG30" i="30"/>
  <c r="CG38" i="30"/>
  <c r="CG46" i="30"/>
  <c r="CG54" i="30"/>
  <c r="CG62" i="30"/>
  <c r="CG70" i="30"/>
  <c r="CG78" i="30"/>
  <c r="CG15" i="30"/>
  <c r="CG23" i="30"/>
  <c r="CG3" i="30"/>
  <c r="CJ4" i="30" s="1"/>
  <c r="CG12" i="30"/>
  <c r="CG20" i="30"/>
  <c r="CG28" i="30"/>
  <c r="CG36" i="30"/>
  <c r="CG44" i="30"/>
  <c r="CG52" i="30"/>
  <c r="CG60" i="30"/>
  <c r="CG68" i="30"/>
  <c r="D10269" i="12"/>
  <c r="E10269" i="12"/>
  <c r="F10269" i="12"/>
  <c r="D10270" i="12"/>
  <c r="E10270" i="12"/>
  <c r="F10270" i="12"/>
  <c r="D10271" i="12"/>
  <c r="E10271" i="12"/>
  <c r="F10271" i="12"/>
  <c r="D10272" i="12"/>
  <c r="E10272" i="12"/>
  <c r="F10272" i="12"/>
  <c r="D10273" i="12"/>
  <c r="E10273" i="12"/>
  <c r="F10273" i="12"/>
  <c r="D10274" i="12"/>
  <c r="E10274" i="12"/>
  <c r="F10274" i="12"/>
  <c r="D10275" i="12"/>
  <c r="E10275" i="12"/>
  <c r="F10275" i="12"/>
  <c r="D10276" i="12"/>
  <c r="E10276" i="12"/>
  <c r="F10276" i="12"/>
  <c r="D10277" i="12"/>
  <c r="E10277" i="12"/>
  <c r="F10277" i="12"/>
  <c r="D10278" i="12"/>
  <c r="E10278" i="12"/>
  <c r="F10278" i="12"/>
  <c r="D10279" i="12"/>
  <c r="E10279" i="12"/>
  <c r="F10279" i="12"/>
  <c r="D10280" i="12"/>
  <c r="E10280" i="12"/>
  <c r="F10280" i="12"/>
  <c r="D10281" i="12"/>
  <c r="E10281" i="12"/>
  <c r="F10281" i="12"/>
  <c r="D10282" i="12"/>
  <c r="E10282" i="12"/>
  <c r="F10282" i="12"/>
  <c r="D10283" i="12"/>
  <c r="E10283" i="12"/>
  <c r="F10283" i="12"/>
  <c r="D10284" i="12"/>
  <c r="E10284" i="12"/>
  <c r="F10284" i="12"/>
  <c r="D10285" i="12"/>
  <c r="E10285" i="12"/>
  <c r="F10285" i="12"/>
  <c r="D10286" i="12"/>
  <c r="E10286" i="12"/>
  <c r="F10286" i="12"/>
  <c r="D10287" i="12"/>
  <c r="E10287" i="12"/>
  <c r="F10287" i="12"/>
  <c r="D10288" i="12"/>
  <c r="E10288" i="12"/>
  <c r="F10288" i="12"/>
  <c r="D10289" i="12"/>
  <c r="E10289" i="12"/>
  <c r="F10289" i="12"/>
  <c r="D10290" i="12"/>
  <c r="E10290" i="12"/>
  <c r="F10290" i="12"/>
  <c r="D10291" i="12"/>
  <c r="E10291" i="12"/>
  <c r="F10291" i="12"/>
  <c r="D10292" i="12"/>
  <c r="E10292" i="12"/>
  <c r="F10292" i="12"/>
  <c r="D10293" i="12"/>
  <c r="E10293" i="12"/>
  <c r="F10293" i="12"/>
  <c r="D10294" i="12"/>
  <c r="E10294" i="12"/>
  <c r="F10294" i="12"/>
  <c r="D10295" i="12"/>
  <c r="E10295" i="12"/>
  <c r="F10295" i="12"/>
  <c r="D10296" i="12"/>
  <c r="E10296" i="12"/>
  <c r="F10296" i="12"/>
  <c r="D10297" i="12"/>
  <c r="E10297" i="12"/>
  <c r="F10297" i="12"/>
  <c r="D10298" i="12"/>
  <c r="E10298" i="12"/>
  <c r="F10298" i="12"/>
  <c r="D10299" i="12"/>
  <c r="E10299" i="12"/>
  <c r="F10299" i="12"/>
  <c r="D10300" i="12"/>
  <c r="E10300" i="12"/>
  <c r="F10300" i="12"/>
  <c r="D10301" i="12"/>
  <c r="E10301" i="12"/>
  <c r="F10301" i="12"/>
  <c r="D10302" i="12"/>
  <c r="E10302" i="12"/>
  <c r="F10302" i="12"/>
  <c r="D10303" i="12"/>
  <c r="E10303" i="12"/>
  <c r="F10303" i="12"/>
  <c r="D10304" i="12"/>
  <c r="E10304" i="12"/>
  <c r="F10304" i="12"/>
  <c r="D10305" i="12"/>
  <c r="E10305" i="12"/>
  <c r="F10305" i="12"/>
  <c r="D10306" i="12"/>
  <c r="E10306" i="12"/>
  <c r="F10306" i="12"/>
  <c r="D10307" i="12"/>
  <c r="E10307" i="12"/>
  <c r="F10307" i="12"/>
  <c r="D10308" i="12"/>
  <c r="E10308" i="12"/>
  <c r="F10308" i="12"/>
  <c r="D10309" i="12"/>
  <c r="E10309" i="12"/>
  <c r="F10309" i="12"/>
  <c r="D10310" i="12"/>
  <c r="E10310" i="12"/>
  <c r="F10310" i="12"/>
  <c r="D10311" i="12"/>
  <c r="E10311" i="12"/>
  <c r="F10311" i="12"/>
  <c r="D10312" i="12"/>
  <c r="E10312" i="12"/>
  <c r="F10312" i="12"/>
  <c r="D10313" i="12"/>
  <c r="E10313" i="12"/>
  <c r="F10313" i="12"/>
  <c r="D10314" i="12"/>
  <c r="E10314" i="12"/>
  <c r="F10314" i="12"/>
  <c r="D10315" i="12"/>
  <c r="E10315" i="12"/>
  <c r="F10315" i="12"/>
  <c r="D10316" i="12"/>
  <c r="E10316" i="12"/>
  <c r="F10316" i="12"/>
  <c r="D10317" i="12"/>
  <c r="E10317" i="12"/>
  <c r="F10317" i="12"/>
  <c r="D10318" i="12"/>
  <c r="E10318" i="12"/>
  <c r="F10318" i="12"/>
  <c r="D10319" i="12"/>
  <c r="E10319" i="12"/>
  <c r="F10319" i="12"/>
  <c r="D10320" i="12"/>
  <c r="E10320" i="12"/>
  <c r="F10320" i="12"/>
  <c r="D10321" i="12"/>
  <c r="E10321" i="12"/>
  <c r="F10321" i="12"/>
  <c r="D10322" i="12"/>
  <c r="E10322" i="12"/>
  <c r="F10322" i="12"/>
  <c r="D10323" i="12"/>
  <c r="E10323" i="12"/>
  <c r="F10323" i="12"/>
  <c r="D10324" i="12"/>
  <c r="E10324" i="12"/>
  <c r="F10324" i="12"/>
  <c r="D10325" i="12"/>
  <c r="E10325" i="12"/>
  <c r="F10325" i="12"/>
  <c r="D10326" i="12"/>
  <c r="E10326" i="12"/>
  <c r="F10326" i="12"/>
  <c r="D10327" i="12"/>
  <c r="E10327" i="12"/>
  <c r="F10327" i="12"/>
  <c r="D10328" i="12"/>
  <c r="E10328" i="12"/>
  <c r="F10328" i="12"/>
  <c r="D10329" i="12"/>
  <c r="E10329" i="12"/>
  <c r="F10329" i="12"/>
  <c r="D10330" i="12"/>
  <c r="E10330" i="12"/>
  <c r="F10330" i="12"/>
  <c r="D10331" i="12"/>
  <c r="E10331" i="12"/>
  <c r="F10331" i="12"/>
  <c r="D10332" i="12"/>
  <c r="E10332" i="12"/>
  <c r="F10332" i="12"/>
  <c r="D10333" i="12"/>
  <c r="E10333" i="12"/>
  <c r="F10333" i="12"/>
  <c r="D10334" i="12"/>
  <c r="E10334" i="12"/>
  <c r="F10334" i="12"/>
  <c r="D10335" i="12"/>
  <c r="E10335" i="12"/>
  <c r="F10335" i="12"/>
  <c r="D10336" i="12"/>
  <c r="E10336" i="12"/>
  <c r="F10336" i="12"/>
  <c r="D10337" i="12"/>
  <c r="E10337" i="12"/>
  <c r="F10337" i="12"/>
  <c r="D10338" i="12"/>
  <c r="E10338" i="12"/>
  <c r="F10338" i="12"/>
  <c r="D10339" i="12"/>
  <c r="E10339" i="12"/>
  <c r="F10339" i="12"/>
  <c r="D10340" i="12"/>
  <c r="E10340" i="12"/>
  <c r="F10340" i="12"/>
  <c r="D10341" i="12"/>
  <c r="E10341" i="12"/>
  <c r="F10341" i="12"/>
  <c r="D10342" i="12"/>
  <c r="E10342" i="12"/>
  <c r="F10342" i="12"/>
  <c r="D10343" i="12"/>
  <c r="E10343" i="12"/>
  <c r="F10343" i="12"/>
  <c r="D10344" i="12"/>
  <c r="E10344" i="12"/>
  <c r="F10344" i="12"/>
  <c r="D10345" i="12"/>
  <c r="E10345" i="12"/>
  <c r="F10345" i="12"/>
  <c r="D10346" i="12"/>
  <c r="E10346" i="12"/>
  <c r="F10346" i="12"/>
  <c r="D10347" i="12"/>
  <c r="E10347" i="12"/>
  <c r="F10347" i="12"/>
  <c r="D10348" i="12"/>
  <c r="E10348" i="12"/>
  <c r="F10348" i="12"/>
  <c r="D10349" i="12"/>
  <c r="E10349" i="12"/>
  <c r="F10349" i="12"/>
  <c r="D10350" i="12"/>
  <c r="E10350" i="12"/>
  <c r="F10350" i="12"/>
  <c r="D10351" i="12"/>
  <c r="E10351" i="12"/>
  <c r="F10351" i="12"/>
  <c r="D10352" i="12"/>
  <c r="E10352" i="12"/>
  <c r="F10352" i="12"/>
  <c r="D10353" i="12"/>
  <c r="E10353" i="12"/>
  <c r="F10353" i="12"/>
  <c r="D10354" i="12"/>
  <c r="E10354" i="12"/>
  <c r="F10354" i="12"/>
  <c r="D10355" i="12"/>
  <c r="E10355" i="12"/>
  <c r="F10355" i="12"/>
  <c r="D10356" i="12"/>
  <c r="E10356" i="12"/>
  <c r="F10356" i="12"/>
  <c r="D10357" i="12"/>
  <c r="E10357" i="12"/>
  <c r="F10357" i="12"/>
  <c r="D10358" i="12"/>
  <c r="E10358" i="12"/>
  <c r="F10358" i="12"/>
  <c r="D10359" i="12"/>
  <c r="E10359" i="12"/>
  <c r="F10359" i="12"/>
  <c r="D10360" i="12"/>
  <c r="E10360" i="12"/>
  <c r="F10360" i="12"/>
  <c r="D10361" i="12"/>
  <c r="E10361" i="12"/>
  <c r="F10361" i="12"/>
  <c r="D10362" i="12"/>
  <c r="E10362" i="12"/>
  <c r="F10362" i="12"/>
  <c r="D10363" i="12"/>
  <c r="E10363" i="12"/>
  <c r="F10363" i="12"/>
  <c r="D10364" i="12"/>
  <c r="E10364" i="12"/>
  <c r="F10364" i="12"/>
  <c r="D10365" i="12"/>
  <c r="E10365" i="12"/>
  <c r="F10365" i="12"/>
  <c r="D10366" i="12"/>
  <c r="E10366" i="12"/>
  <c r="F10366" i="12"/>
  <c r="D10367" i="12"/>
  <c r="E10367" i="12"/>
  <c r="F10367" i="12"/>
  <c r="D10368" i="12"/>
  <c r="E10368" i="12"/>
  <c r="F10368" i="12"/>
  <c r="D10369" i="12"/>
  <c r="E10369" i="12"/>
  <c r="F10369" i="12"/>
  <c r="D10370" i="12"/>
  <c r="E10370" i="12"/>
  <c r="F10370" i="12"/>
  <c r="D10371" i="12"/>
  <c r="E10371" i="12"/>
  <c r="F10371" i="12"/>
  <c r="D10372" i="12"/>
  <c r="E10372" i="12"/>
  <c r="F10372" i="12"/>
  <c r="D10373" i="12"/>
  <c r="E10373" i="12"/>
  <c r="F10373" i="12"/>
  <c r="D10374" i="12"/>
  <c r="E10374" i="12"/>
  <c r="F10374" i="12"/>
  <c r="D10375" i="12"/>
  <c r="E10375" i="12"/>
  <c r="F10375" i="12"/>
  <c r="D10376" i="12"/>
  <c r="E10376" i="12"/>
  <c r="F10376" i="12"/>
  <c r="D10377" i="12"/>
  <c r="E10377" i="12"/>
  <c r="F10377" i="12"/>
  <c r="D10378" i="12"/>
  <c r="E10378" i="12"/>
  <c r="F10378" i="12"/>
  <c r="D10379" i="12"/>
  <c r="E10379" i="12"/>
  <c r="F10379" i="12"/>
  <c r="D10380" i="12"/>
  <c r="E10380" i="12"/>
  <c r="F10380" i="12"/>
  <c r="D10381" i="12"/>
  <c r="E10381" i="12"/>
  <c r="F10381" i="12"/>
  <c r="D10382" i="12"/>
  <c r="E10382" i="12"/>
  <c r="F10382" i="12"/>
  <c r="D10383" i="12"/>
  <c r="E10383" i="12"/>
  <c r="F10383" i="12"/>
  <c r="D10384" i="12"/>
  <c r="E10384" i="12"/>
  <c r="F10384" i="12"/>
  <c r="D10385" i="12"/>
  <c r="E10385" i="12"/>
  <c r="F10385" i="12"/>
  <c r="D10386" i="12"/>
  <c r="E10386" i="12"/>
  <c r="F10386" i="12"/>
  <c r="D10387" i="12"/>
  <c r="E10387" i="12"/>
  <c r="F10387" i="12"/>
  <c r="D10388" i="12"/>
  <c r="E10388" i="12"/>
  <c r="F10388" i="12"/>
  <c r="D10389" i="12"/>
  <c r="E10389" i="12"/>
  <c r="F10389" i="12"/>
  <c r="D10390" i="12"/>
  <c r="E10390" i="12"/>
  <c r="F10390" i="12"/>
  <c r="D10391" i="12"/>
  <c r="E10391" i="12"/>
  <c r="F10391" i="12"/>
  <c r="D10392" i="12"/>
  <c r="E10392" i="12"/>
  <c r="F10392" i="12"/>
  <c r="D10393" i="12"/>
  <c r="E10393" i="12"/>
  <c r="F10393" i="12"/>
  <c r="D10394" i="12"/>
  <c r="E10394" i="12"/>
  <c r="F10394" i="12"/>
  <c r="D10395" i="12"/>
  <c r="E10395" i="12"/>
  <c r="F10395" i="12"/>
  <c r="D10396" i="12"/>
  <c r="E10396" i="12"/>
  <c r="F10396" i="12"/>
  <c r="D10397" i="12"/>
  <c r="E10397" i="12"/>
  <c r="F10397" i="12"/>
  <c r="D10398" i="12"/>
  <c r="E10398" i="12"/>
  <c r="F10398" i="12"/>
  <c r="D10399" i="12"/>
  <c r="E10399" i="12"/>
  <c r="F10399" i="12"/>
  <c r="D10400" i="12"/>
  <c r="E10400" i="12"/>
  <c r="F10400" i="12"/>
  <c r="D10401" i="12"/>
  <c r="E10401" i="12"/>
  <c r="F10401" i="12"/>
  <c r="D10402" i="12"/>
  <c r="E10402" i="12"/>
  <c r="F10402" i="12"/>
  <c r="D10403" i="12"/>
  <c r="E10403" i="12"/>
  <c r="F10403" i="12"/>
  <c r="D10404" i="12"/>
  <c r="E10404" i="12"/>
  <c r="F10404" i="12"/>
  <c r="D10405" i="12"/>
  <c r="E10405" i="12"/>
  <c r="F10405" i="12"/>
  <c r="D10406" i="12"/>
  <c r="E10406" i="12"/>
  <c r="F10406" i="12"/>
  <c r="D10407" i="12"/>
  <c r="E10407" i="12"/>
  <c r="F10407" i="12"/>
  <c r="D10408" i="12"/>
  <c r="E10408" i="12"/>
  <c r="F10408" i="12"/>
  <c r="D10409" i="12"/>
  <c r="E10409" i="12"/>
  <c r="F10409" i="12"/>
  <c r="D10410" i="12"/>
  <c r="E10410" i="12"/>
  <c r="F10410" i="12"/>
  <c r="D10411" i="12"/>
  <c r="E10411" i="12"/>
  <c r="F10411" i="12"/>
  <c r="D10412" i="12"/>
  <c r="E10412" i="12"/>
  <c r="F10412" i="12"/>
  <c r="D10413" i="12"/>
  <c r="E10413" i="12"/>
  <c r="F10413" i="12"/>
  <c r="D10414" i="12"/>
  <c r="E10414" i="12"/>
  <c r="F10414" i="12"/>
  <c r="D10415" i="12"/>
  <c r="E10415" i="12"/>
  <c r="F10415" i="12"/>
  <c r="D10416" i="12"/>
  <c r="E10416" i="12"/>
  <c r="F10416" i="12"/>
  <c r="D10417" i="12"/>
  <c r="E10417" i="12"/>
  <c r="F10417" i="12"/>
  <c r="D10418" i="12"/>
  <c r="E10418" i="12"/>
  <c r="F10418" i="12"/>
  <c r="D10419" i="12"/>
  <c r="E10419" i="12"/>
  <c r="F10419" i="12"/>
  <c r="D10420" i="12"/>
  <c r="E10420" i="12"/>
  <c r="F10420" i="12"/>
  <c r="D10421" i="12"/>
  <c r="E10421" i="12"/>
  <c r="F10421" i="12"/>
  <c r="D10422" i="12"/>
  <c r="E10422" i="12"/>
  <c r="F10422" i="12"/>
  <c r="D10423" i="12"/>
  <c r="E10423" i="12"/>
  <c r="F10423" i="12"/>
  <c r="D10424" i="12"/>
  <c r="E10424" i="12"/>
  <c r="F10424" i="12"/>
  <c r="D10425" i="12"/>
  <c r="E10425" i="12"/>
  <c r="F10425" i="12"/>
  <c r="D10426" i="12"/>
  <c r="E10426" i="12"/>
  <c r="F10426" i="12"/>
  <c r="D10427" i="12"/>
  <c r="E10427" i="12"/>
  <c r="F10427" i="12"/>
  <c r="D10428" i="12"/>
  <c r="E10428" i="12"/>
  <c r="F10428" i="12"/>
  <c r="D10429" i="12"/>
  <c r="E10429" i="12"/>
  <c r="F10429" i="12"/>
  <c r="D10430" i="12"/>
  <c r="E10430" i="12"/>
  <c r="F10430" i="12"/>
  <c r="D10431" i="12"/>
  <c r="E10431" i="12"/>
  <c r="F10431" i="12"/>
  <c r="D10432" i="12"/>
  <c r="E10432" i="12"/>
  <c r="F10432" i="12"/>
  <c r="D10433" i="12"/>
  <c r="E10433" i="12"/>
  <c r="F10433" i="12"/>
  <c r="D10434" i="12"/>
  <c r="E10434" i="12"/>
  <c r="F10434" i="12"/>
  <c r="D10435" i="12"/>
  <c r="E10435" i="12"/>
  <c r="F10435" i="12"/>
  <c r="D10436" i="12"/>
  <c r="E10436" i="12"/>
  <c r="F10436" i="12"/>
  <c r="D10437" i="12"/>
  <c r="E10437" i="12"/>
  <c r="F10437" i="12"/>
  <c r="D10438" i="12"/>
  <c r="E10438" i="12"/>
  <c r="F10438" i="12"/>
  <c r="D10439" i="12"/>
  <c r="E10439" i="12"/>
  <c r="F10439" i="12"/>
  <c r="D10440" i="12"/>
  <c r="E10440" i="12"/>
  <c r="F10440" i="12"/>
  <c r="D10441" i="12"/>
  <c r="E10441" i="12"/>
  <c r="F10441" i="12"/>
  <c r="D10442" i="12"/>
  <c r="E10442" i="12"/>
  <c r="F10442" i="12"/>
  <c r="D10443" i="12"/>
  <c r="E10443" i="12"/>
  <c r="F10443" i="12"/>
  <c r="D10444" i="12"/>
  <c r="E10444" i="12"/>
  <c r="F10444" i="12"/>
  <c r="D10445" i="12"/>
  <c r="E10445" i="12"/>
  <c r="F10445" i="12"/>
  <c r="D10446" i="12"/>
  <c r="E10446" i="12"/>
  <c r="F10446" i="12"/>
  <c r="D10447" i="12"/>
  <c r="E10447" i="12"/>
  <c r="F10447" i="12"/>
  <c r="D10448" i="12"/>
  <c r="E10448" i="12"/>
  <c r="F10448" i="12"/>
  <c r="D10449" i="12"/>
  <c r="E10449" i="12"/>
  <c r="F10449" i="12"/>
  <c r="D10450" i="12"/>
  <c r="E10450" i="12"/>
  <c r="F10450" i="12"/>
  <c r="D10451" i="12"/>
  <c r="E10451" i="12"/>
  <c r="F10451" i="12"/>
  <c r="D10452" i="12"/>
  <c r="E10452" i="12"/>
  <c r="F10452" i="12"/>
  <c r="D10453" i="12"/>
  <c r="E10453" i="12"/>
  <c r="F10453" i="12"/>
  <c r="D10454" i="12"/>
  <c r="E10454" i="12"/>
  <c r="F10454" i="12"/>
  <c r="D10455" i="12"/>
  <c r="E10455" i="12"/>
  <c r="F10455" i="12"/>
  <c r="D10456" i="12"/>
  <c r="E10456" i="12"/>
  <c r="F10456" i="12"/>
  <c r="D10457" i="12"/>
  <c r="E10457" i="12"/>
  <c r="F10457" i="12"/>
  <c r="D10458" i="12"/>
  <c r="E10458" i="12"/>
  <c r="F10458" i="12"/>
  <c r="D10459" i="12"/>
  <c r="E10459" i="12"/>
  <c r="F10459" i="12"/>
  <c r="D10460" i="12"/>
  <c r="E10460" i="12"/>
  <c r="F10460" i="12"/>
  <c r="D10461" i="12"/>
  <c r="E10461" i="12"/>
  <c r="F10461" i="12"/>
  <c r="D10462" i="12"/>
  <c r="E10462" i="12"/>
  <c r="F10462" i="12"/>
  <c r="D10463" i="12"/>
  <c r="E10463" i="12"/>
  <c r="F10463" i="12"/>
  <c r="D10464" i="12"/>
  <c r="E10464" i="12"/>
  <c r="F10464" i="12"/>
  <c r="D10465" i="12"/>
  <c r="E10465" i="12"/>
  <c r="F10465" i="12"/>
  <c r="D10466" i="12"/>
  <c r="E10466" i="12"/>
  <c r="F10466" i="12"/>
  <c r="D10467" i="12"/>
  <c r="E10467" i="12"/>
  <c r="F10467" i="12"/>
  <c r="D10468" i="12"/>
  <c r="E10468" i="12"/>
  <c r="F10468" i="12"/>
  <c r="D10469" i="12"/>
  <c r="E10469" i="12"/>
  <c r="F10469" i="12"/>
  <c r="D10470" i="12"/>
  <c r="E10470" i="12"/>
  <c r="F10470" i="12"/>
  <c r="D10471" i="12"/>
  <c r="E10471" i="12"/>
  <c r="F10471" i="12"/>
  <c r="D10472" i="12"/>
  <c r="E10472" i="12"/>
  <c r="F10472" i="12"/>
  <c r="D10473" i="12"/>
  <c r="E10473" i="12"/>
  <c r="F10473" i="12"/>
  <c r="D10474" i="12"/>
  <c r="E10474" i="12"/>
  <c r="F10474" i="12"/>
  <c r="D10475" i="12"/>
  <c r="E10475" i="12"/>
  <c r="F10475" i="12"/>
  <c r="D10476" i="12"/>
  <c r="E10476" i="12"/>
  <c r="F10476" i="12"/>
  <c r="D10477" i="12"/>
  <c r="E10477" i="12"/>
  <c r="F10477" i="12"/>
  <c r="D10478" i="12"/>
  <c r="E10478" i="12"/>
  <c r="F10478" i="12"/>
  <c r="D10479" i="12"/>
  <c r="E10479" i="12"/>
  <c r="F10479" i="12"/>
  <c r="D10480" i="12"/>
  <c r="E10480" i="12"/>
  <c r="F10480" i="12"/>
  <c r="D10481" i="12"/>
  <c r="E10481" i="12"/>
  <c r="F10481" i="12"/>
  <c r="D10482" i="12"/>
  <c r="E10482" i="12"/>
  <c r="F10482" i="12"/>
  <c r="D10483" i="12"/>
  <c r="E10483" i="12"/>
  <c r="F10483" i="12"/>
  <c r="D10484" i="12"/>
  <c r="E10484" i="12"/>
  <c r="F10484" i="12"/>
  <c r="D10485" i="12"/>
  <c r="E10485" i="12"/>
  <c r="F10485" i="12"/>
  <c r="D10486" i="12"/>
  <c r="E10486" i="12"/>
  <c r="F10486" i="12"/>
  <c r="D10487" i="12"/>
  <c r="E10487" i="12"/>
  <c r="F10487" i="12"/>
  <c r="D10488" i="12"/>
  <c r="E10488" i="12"/>
  <c r="F10488" i="12"/>
  <c r="D10489" i="12"/>
  <c r="E10489" i="12"/>
  <c r="F10489" i="12"/>
  <c r="D10490" i="12"/>
  <c r="E10490" i="12"/>
  <c r="F10490" i="12"/>
  <c r="D10491" i="12"/>
  <c r="E10491" i="12"/>
  <c r="F10491" i="12"/>
  <c r="D10492" i="12"/>
  <c r="E10492" i="12"/>
  <c r="F10492" i="12"/>
  <c r="D10493" i="12"/>
  <c r="E10493" i="12"/>
  <c r="F10493" i="12"/>
  <c r="D10494" i="12"/>
  <c r="E10494" i="12"/>
  <c r="F10494" i="12"/>
  <c r="D10495" i="12"/>
  <c r="E10495" i="12"/>
  <c r="F10495" i="12"/>
  <c r="D10496" i="12"/>
  <c r="E10496" i="12"/>
  <c r="F10496" i="12"/>
  <c r="D10497" i="12"/>
  <c r="E10497" i="12"/>
  <c r="F10497" i="12"/>
  <c r="D10498" i="12"/>
  <c r="E10498" i="12"/>
  <c r="F10498" i="12"/>
  <c r="D10499" i="12"/>
  <c r="E10499" i="12"/>
  <c r="F10499" i="12"/>
  <c r="D10500" i="12"/>
  <c r="E10500" i="12"/>
  <c r="F10500" i="12"/>
  <c r="D10501" i="12"/>
  <c r="E10501" i="12"/>
  <c r="F10501" i="12"/>
  <c r="D10502" i="12"/>
  <c r="E10502" i="12"/>
  <c r="F10502" i="12"/>
  <c r="D10503" i="12"/>
  <c r="E10503" i="12"/>
  <c r="F10503" i="12"/>
  <c r="D10504" i="12"/>
  <c r="E10504" i="12"/>
  <c r="F10504" i="12"/>
  <c r="D10505" i="12"/>
  <c r="E10505" i="12"/>
  <c r="F10505" i="12"/>
  <c r="D10506" i="12"/>
  <c r="E10506" i="12"/>
  <c r="F10506" i="12"/>
  <c r="D10507" i="12"/>
  <c r="E10507" i="12"/>
  <c r="F10507" i="12"/>
  <c r="D10508" i="12"/>
  <c r="E10508" i="12"/>
  <c r="F10508" i="12"/>
  <c r="D10509" i="12"/>
  <c r="E10509" i="12"/>
  <c r="F10509" i="12"/>
  <c r="D10510" i="12"/>
  <c r="E10510" i="12"/>
  <c r="F10510" i="12"/>
  <c r="D10511" i="12"/>
  <c r="E10511" i="12"/>
  <c r="F10511" i="12"/>
  <c r="D10512" i="12"/>
  <c r="E10512" i="12"/>
  <c r="F10512" i="12"/>
  <c r="D10513" i="12"/>
  <c r="E10513" i="12"/>
  <c r="F10513" i="12"/>
  <c r="D10514" i="12"/>
  <c r="E10514" i="12"/>
  <c r="F10514" i="12"/>
  <c r="D10515" i="12"/>
  <c r="E10515" i="12"/>
  <c r="F10515" i="12"/>
  <c r="D10516" i="12"/>
  <c r="E10516" i="12"/>
  <c r="F10516" i="12"/>
  <c r="D10517" i="12"/>
  <c r="E10517" i="12"/>
  <c r="F10517" i="12"/>
  <c r="D10518" i="12"/>
  <c r="E10518" i="12"/>
  <c r="F10518" i="12"/>
  <c r="D10519" i="12"/>
  <c r="E10519" i="12"/>
  <c r="F10519" i="12"/>
  <c r="D10520" i="12"/>
  <c r="E10520" i="12"/>
  <c r="F10520" i="12"/>
  <c r="D10521" i="12"/>
  <c r="E10521" i="12"/>
  <c r="F10521" i="12"/>
  <c r="D10522" i="12"/>
  <c r="E10522" i="12"/>
  <c r="F10522" i="12"/>
  <c r="D10523" i="12"/>
  <c r="E10523" i="12"/>
  <c r="F10523" i="12"/>
  <c r="D10524" i="12"/>
  <c r="E10524" i="12"/>
  <c r="F10524" i="12"/>
  <c r="D10525" i="12"/>
  <c r="E10525" i="12"/>
  <c r="F10525" i="12"/>
  <c r="D10526" i="12"/>
  <c r="E10526" i="12"/>
  <c r="F10526" i="12"/>
  <c r="D10527" i="12"/>
  <c r="E10527" i="12"/>
  <c r="F10527" i="12"/>
  <c r="D10528" i="12"/>
  <c r="E10528" i="12"/>
  <c r="F10528" i="12"/>
  <c r="D10529" i="12"/>
  <c r="E10529" i="12"/>
  <c r="F10529" i="12"/>
  <c r="D10530" i="12"/>
  <c r="E10530" i="12"/>
  <c r="F10530" i="12"/>
  <c r="D10531" i="12"/>
  <c r="E10531" i="12"/>
  <c r="F10531" i="12"/>
  <c r="D10532" i="12"/>
  <c r="E10532" i="12"/>
  <c r="F10532" i="12"/>
  <c r="D10533" i="12"/>
  <c r="E10533" i="12"/>
  <c r="F10533" i="12"/>
  <c r="D10534" i="12"/>
  <c r="E10534" i="12"/>
  <c r="F10534" i="12"/>
  <c r="D10535" i="12"/>
  <c r="E10535" i="12"/>
  <c r="F10535" i="12"/>
  <c r="D10536" i="12"/>
  <c r="E10536" i="12"/>
  <c r="F10536" i="12"/>
  <c r="D10537" i="12"/>
  <c r="E10537" i="12"/>
  <c r="F10537" i="12"/>
  <c r="D10538" i="12"/>
  <c r="E10538" i="12"/>
  <c r="F10538" i="12"/>
  <c r="D10539" i="12"/>
  <c r="E10539" i="12"/>
  <c r="F10539" i="12"/>
  <c r="D10540" i="12"/>
  <c r="E10540" i="12"/>
  <c r="F10540" i="12"/>
  <c r="D10541" i="12"/>
  <c r="E10541" i="12"/>
  <c r="F10541" i="12"/>
  <c r="D10542" i="12"/>
  <c r="E10542" i="12"/>
  <c r="F10542" i="12"/>
  <c r="D10543" i="12"/>
  <c r="E10543" i="12"/>
  <c r="F10543" i="12"/>
  <c r="D10544" i="12"/>
  <c r="E10544" i="12"/>
  <c r="F10544" i="12"/>
  <c r="D10545" i="12"/>
  <c r="E10545" i="12"/>
  <c r="F10545" i="12"/>
  <c r="D10546" i="12"/>
  <c r="E10546" i="12"/>
  <c r="F10546" i="12"/>
  <c r="D10547" i="12"/>
  <c r="E10547" i="12"/>
  <c r="F10547" i="12"/>
  <c r="D10548" i="12"/>
  <c r="E10548" i="12"/>
  <c r="F10548" i="12"/>
  <c r="D10549" i="12"/>
  <c r="E10549" i="12"/>
  <c r="F10549" i="12"/>
  <c r="D10550" i="12"/>
  <c r="E10550" i="12"/>
  <c r="F10550" i="12"/>
  <c r="D10551" i="12"/>
  <c r="E10551" i="12"/>
  <c r="F10551" i="12"/>
  <c r="D10552" i="12"/>
  <c r="E10552" i="12"/>
  <c r="F10552" i="12"/>
  <c r="D10553" i="12"/>
  <c r="E10553" i="12"/>
  <c r="F10553" i="12"/>
  <c r="D10554" i="12"/>
  <c r="E10554" i="12"/>
  <c r="F10554" i="12"/>
  <c r="D10555" i="12"/>
  <c r="E10555" i="12"/>
  <c r="F10555" i="12"/>
  <c r="D10556" i="12"/>
  <c r="E10556" i="12"/>
  <c r="F10556" i="12"/>
  <c r="D10557" i="12"/>
  <c r="E10557" i="12"/>
  <c r="F10557" i="12"/>
  <c r="D10558" i="12"/>
  <c r="E10558" i="12"/>
  <c r="F10558" i="12"/>
  <c r="D10559" i="12"/>
  <c r="E10559" i="12"/>
  <c r="F10559" i="12"/>
  <c r="D10560" i="12"/>
  <c r="E10560" i="12"/>
  <c r="F10560" i="12"/>
  <c r="D10561" i="12"/>
  <c r="E10561" i="12"/>
  <c r="F10561" i="12"/>
  <c r="D10562" i="12"/>
  <c r="E10562" i="12"/>
  <c r="F10562" i="12"/>
  <c r="D10563" i="12"/>
  <c r="E10563" i="12"/>
  <c r="F10563" i="12"/>
  <c r="D10564" i="12"/>
  <c r="E10564" i="12"/>
  <c r="F10564" i="12"/>
  <c r="D10565" i="12"/>
  <c r="E10565" i="12"/>
  <c r="F10565" i="12"/>
  <c r="D10566" i="12"/>
  <c r="E10566" i="12"/>
  <c r="F10566" i="12"/>
  <c r="D10567" i="12"/>
  <c r="E10567" i="12"/>
  <c r="F10567" i="12"/>
  <c r="D10568" i="12"/>
  <c r="E10568" i="12"/>
  <c r="F10568" i="12"/>
  <c r="D10569" i="12"/>
  <c r="E10569" i="12"/>
  <c r="F10569" i="12"/>
  <c r="D10570" i="12"/>
  <c r="E10570" i="12"/>
  <c r="F10570" i="12"/>
  <c r="D10571" i="12"/>
  <c r="E10571" i="12"/>
  <c r="F10571" i="12"/>
  <c r="D10572" i="12"/>
  <c r="E10572" i="12"/>
  <c r="F10572" i="12"/>
  <c r="D10573" i="12"/>
  <c r="E10573" i="12"/>
  <c r="F10573" i="12"/>
  <c r="D10574" i="12"/>
  <c r="E10574" i="12"/>
  <c r="F10574" i="12"/>
  <c r="D10575" i="12"/>
  <c r="E10575" i="12"/>
  <c r="F10575" i="12"/>
  <c r="D10576" i="12"/>
  <c r="E10576" i="12"/>
  <c r="F10576" i="12"/>
  <c r="D10577" i="12"/>
  <c r="E10577" i="12"/>
  <c r="F10577" i="12"/>
  <c r="D10578" i="12"/>
  <c r="E10578" i="12"/>
  <c r="F10578" i="12"/>
  <c r="D10579" i="12"/>
  <c r="E10579" i="12"/>
  <c r="F10579" i="12"/>
  <c r="D10580" i="12"/>
  <c r="E10580" i="12"/>
  <c r="F10580" i="12"/>
  <c r="D10581" i="12"/>
  <c r="E10581" i="12"/>
  <c r="F10581" i="12"/>
  <c r="D10582" i="12"/>
  <c r="E10582" i="12"/>
  <c r="F10582" i="12"/>
  <c r="D10583" i="12"/>
  <c r="E10583" i="12"/>
  <c r="F10583" i="12"/>
  <c r="D10584" i="12"/>
  <c r="E10584" i="12"/>
  <c r="F10584" i="12"/>
  <c r="D10585" i="12"/>
  <c r="E10585" i="12"/>
  <c r="F10585" i="12"/>
  <c r="D10586" i="12"/>
  <c r="E10586" i="12"/>
  <c r="F10586" i="12"/>
  <c r="D10587" i="12"/>
  <c r="E10587" i="12"/>
  <c r="F10587" i="12"/>
  <c r="D10588" i="12"/>
  <c r="E10588" i="12"/>
  <c r="F10588" i="12"/>
  <c r="D10589" i="12"/>
  <c r="E10589" i="12"/>
  <c r="F10589" i="12"/>
  <c r="D10590" i="12"/>
  <c r="E10590" i="12"/>
  <c r="F10590" i="12"/>
  <c r="D10591" i="12"/>
  <c r="E10591" i="12"/>
  <c r="F10591" i="12"/>
  <c r="D10592" i="12"/>
  <c r="E10592" i="12"/>
  <c r="F10592" i="12"/>
  <c r="D10593" i="12"/>
  <c r="E10593" i="12"/>
  <c r="F10593" i="12"/>
  <c r="D10594" i="12"/>
  <c r="E10594" i="12"/>
  <c r="F10594" i="12"/>
  <c r="D10595" i="12"/>
  <c r="E10595" i="12"/>
  <c r="F10595" i="12"/>
  <c r="D10596" i="12"/>
  <c r="E10596" i="12"/>
  <c r="F10596" i="12"/>
  <c r="D10597" i="12"/>
  <c r="E10597" i="12"/>
  <c r="F10597" i="12"/>
  <c r="D10598" i="12"/>
  <c r="E10598" i="12"/>
  <c r="F10598" i="12"/>
  <c r="D10599" i="12"/>
  <c r="E10599" i="12"/>
  <c r="F10599" i="12"/>
  <c r="D10600" i="12"/>
  <c r="E10600" i="12"/>
  <c r="F10600" i="12"/>
  <c r="D10601" i="12"/>
  <c r="E10601" i="12"/>
  <c r="F10601" i="12"/>
  <c r="D10602" i="12"/>
  <c r="E10602" i="12"/>
  <c r="F10602" i="12"/>
  <c r="D10603" i="12"/>
  <c r="E10603" i="12"/>
  <c r="F10603" i="12"/>
  <c r="D10604" i="12"/>
  <c r="E10604" i="12"/>
  <c r="F10604" i="12"/>
  <c r="D10605" i="12"/>
  <c r="E10605" i="12"/>
  <c r="F10605" i="12"/>
  <c r="D10606" i="12"/>
  <c r="E10606" i="12"/>
  <c r="F10606" i="12"/>
  <c r="D10607" i="12"/>
  <c r="E10607" i="12"/>
  <c r="F10607" i="12"/>
  <c r="D10608" i="12"/>
  <c r="E10608" i="12"/>
  <c r="F10608" i="12"/>
  <c r="D10609" i="12"/>
  <c r="E10609" i="12"/>
  <c r="F10609" i="12"/>
  <c r="D10610" i="12"/>
  <c r="E10610" i="12"/>
  <c r="F10610" i="12"/>
  <c r="D10611" i="12"/>
  <c r="E10611" i="12"/>
  <c r="F10611" i="12"/>
  <c r="D10612" i="12"/>
  <c r="E10612" i="12"/>
  <c r="F10612" i="12"/>
  <c r="D10613" i="12"/>
  <c r="E10613" i="12"/>
  <c r="F10613" i="12"/>
  <c r="D10614" i="12"/>
  <c r="E10614" i="12"/>
  <c r="F10614" i="12"/>
  <c r="D10615" i="12"/>
  <c r="E10615" i="12"/>
  <c r="F10615" i="12"/>
  <c r="D10616" i="12"/>
  <c r="E10616" i="12"/>
  <c r="F10616" i="12"/>
  <c r="D10617" i="12"/>
  <c r="E10617" i="12"/>
  <c r="F10617" i="12"/>
  <c r="D10618" i="12"/>
  <c r="E10618" i="12"/>
  <c r="F10618" i="12"/>
  <c r="D10619" i="12"/>
  <c r="E10619" i="12"/>
  <c r="F10619" i="12"/>
  <c r="D10620" i="12"/>
  <c r="E10620" i="12"/>
  <c r="F10620" i="12"/>
  <c r="D10621" i="12"/>
  <c r="E10621" i="12"/>
  <c r="F10621" i="12"/>
  <c r="D10622" i="12"/>
  <c r="E10622" i="12"/>
  <c r="F10622" i="12"/>
  <c r="D10623" i="12"/>
  <c r="E10623" i="12"/>
  <c r="F10623" i="12"/>
  <c r="D10624" i="12"/>
  <c r="E10624" i="12"/>
  <c r="F10624" i="12"/>
  <c r="D10625" i="12"/>
  <c r="E10625" i="12"/>
  <c r="F10625" i="12"/>
  <c r="D10626" i="12"/>
  <c r="E10626" i="12"/>
  <c r="F10626" i="12"/>
  <c r="D10627" i="12"/>
  <c r="E10627" i="12"/>
  <c r="F10627" i="12"/>
  <c r="D10628" i="12"/>
  <c r="E10628" i="12"/>
  <c r="F10628" i="12"/>
  <c r="D10629" i="12"/>
  <c r="E10629" i="12"/>
  <c r="F10629" i="12"/>
  <c r="D10630" i="12"/>
  <c r="E10630" i="12"/>
  <c r="F10630" i="12"/>
  <c r="D10631" i="12"/>
  <c r="E10631" i="12"/>
  <c r="F10631" i="12"/>
  <c r="D10632" i="12"/>
  <c r="E10632" i="12"/>
  <c r="F10632" i="12"/>
  <c r="D10633" i="12"/>
  <c r="E10633" i="12"/>
  <c r="F10633" i="12"/>
  <c r="D10634" i="12"/>
  <c r="E10634" i="12"/>
  <c r="F10634" i="12"/>
  <c r="D10635" i="12"/>
  <c r="E10635" i="12"/>
  <c r="F10635" i="12"/>
  <c r="D10636" i="12"/>
  <c r="E10636" i="12"/>
  <c r="F10636" i="12"/>
  <c r="D10637" i="12"/>
  <c r="E10637" i="12"/>
  <c r="F10637" i="12"/>
  <c r="D10638" i="12"/>
  <c r="E10638" i="12"/>
  <c r="F10638" i="12"/>
  <c r="D10639" i="12"/>
  <c r="E10639" i="12"/>
  <c r="F10639" i="12"/>
  <c r="D10640" i="12"/>
  <c r="E10640" i="12"/>
  <c r="F10640" i="12"/>
  <c r="D10641" i="12"/>
  <c r="E10641" i="12"/>
  <c r="F10641" i="12"/>
  <c r="D10642" i="12"/>
  <c r="E10642" i="12"/>
  <c r="F10642" i="12"/>
  <c r="D10643" i="12"/>
  <c r="E10643" i="12"/>
  <c r="F10643" i="12"/>
  <c r="D10644" i="12"/>
  <c r="E10644" i="12"/>
  <c r="F10644" i="12"/>
  <c r="D10645" i="12"/>
  <c r="E10645" i="12"/>
  <c r="F10645" i="12"/>
  <c r="D10646" i="12"/>
  <c r="E10646" i="12"/>
  <c r="F10646" i="12"/>
  <c r="D10647" i="12"/>
  <c r="E10647" i="12"/>
  <c r="F10647" i="12"/>
  <c r="D10648" i="12"/>
  <c r="E10648" i="12"/>
  <c r="F10648" i="12"/>
  <c r="D10649" i="12"/>
  <c r="E10649" i="12"/>
  <c r="F10649" i="12"/>
  <c r="D10650" i="12"/>
  <c r="E10650" i="12"/>
  <c r="F10650" i="12"/>
  <c r="D10651" i="12"/>
  <c r="E10651" i="12"/>
  <c r="F10651" i="12"/>
  <c r="D10652" i="12"/>
  <c r="E10652" i="12"/>
  <c r="F10652" i="12"/>
  <c r="D10653" i="12"/>
  <c r="E10653" i="12"/>
  <c r="F10653" i="12"/>
  <c r="D10654" i="12"/>
  <c r="E10654" i="12"/>
  <c r="F10654" i="12"/>
  <c r="D10655" i="12"/>
  <c r="E10655" i="12"/>
  <c r="F10655" i="12"/>
  <c r="D10656" i="12"/>
  <c r="E10656" i="12"/>
  <c r="F10656" i="12"/>
  <c r="D10657" i="12"/>
  <c r="E10657" i="12"/>
  <c r="F10657" i="12"/>
  <c r="D10658" i="12"/>
  <c r="E10658" i="12"/>
  <c r="F10658" i="12"/>
  <c r="D10659" i="12"/>
  <c r="E10659" i="12"/>
  <c r="F10659" i="12"/>
  <c r="D10660" i="12"/>
  <c r="E10660" i="12"/>
  <c r="F10660" i="12"/>
  <c r="D10661" i="12"/>
  <c r="E10661" i="12"/>
  <c r="F10661" i="12"/>
  <c r="D10662" i="12"/>
  <c r="E10662" i="12"/>
  <c r="F10662" i="12"/>
  <c r="D10663" i="12"/>
  <c r="E10663" i="12"/>
  <c r="F10663" i="12"/>
  <c r="D10664" i="12"/>
  <c r="E10664" i="12"/>
  <c r="F10664" i="12"/>
  <c r="D10665" i="12"/>
  <c r="E10665" i="12"/>
  <c r="F10665" i="12"/>
  <c r="D10666" i="12"/>
  <c r="E10666" i="12"/>
  <c r="F10666" i="12"/>
  <c r="D10667" i="12"/>
  <c r="E10667" i="12"/>
  <c r="F10667" i="12"/>
  <c r="D10668" i="12"/>
  <c r="E10668" i="12"/>
  <c r="F10668" i="12"/>
  <c r="D10669" i="12"/>
  <c r="E10669" i="12"/>
  <c r="F10669" i="12"/>
  <c r="D10670" i="12"/>
  <c r="E10670" i="12"/>
  <c r="F10670" i="12"/>
  <c r="D10671" i="12"/>
  <c r="E10671" i="12"/>
  <c r="F10671" i="12"/>
  <c r="D10672" i="12"/>
  <c r="E10672" i="12"/>
  <c r="F10672" i="12"/>
  <c r="D10673" i="12"/>
  <c r="E10673" i="12"/>
  <c r="F10673" i="12"/>
  <c r="D10674" i="12"/>
  <c r="E10674" i="12"/>
  <c r="F10674" i="12"/>
  <c r="D10675" i="12"/>
  <c r="E10675" i="12"/>
  <c r="F10675" i="12"/>
  <c r="D10676" i="12"/>
  <c r="E10676" i="12"/>
  <c r="F10676" i="12"/>
  <c r="D10677" i="12"/>
  <c r="E10677" i="12"/>
  <c r="F10677" i="12"/>
  <c r="D10678" i="12"/>
  <c r="E10678" i="12"/>
  <c r="F10678" i="12"/>
  <c r="D10679" i="12"/>
  <c r="E10679" i="12"/>
  <c r="F10679" i="12"/>
  <c r="D10680" i="12"/>
  <c r="E10680" i="12"/>
  <c r="F10680" i="12"/>
  <c r="D10681" i="12"/>
  <c r="E10681" i="12"/>
  <c r="F10681" i="12"/>
  <c r="D10682" i="12"/>
  <c r="E10682" i="12"/>
  <c r="F10682" i="12"/>
  <c r="D10683" i="12"/>
  <c r="E10683" i="12"/>
  <c r="F10683" i="12"/>
  <c r="D10684" i="12"/>
  <c r="E10684" i="12"/>
  <c r="F10684" i="12"/>
  <c r="D10685" i="12"/>
  <c r="E10685" i="12"/>
  <c r="F10685" i="12"/>
  <c r="D10686" i="12"/>
  <c r="E10686" i="12"/>
  <c r="F10686" i="12"/>
  <c r="D10687" i="12"/>
  <c r="E10687" i="12"/>
  <c r="F10687" i="12"/>
  <c r="D10688" i="12"/>
  <c r="E10688" i="12"/>
  <c r="F10688" i="12"/>
  <c r="D10689" i="12"/>
  <c r="E10689" i="12"/>
  <c r="F10689" i="12"/>
  <c r="D10690" i="12"/>
  <c r="E10690" i="12"/>
  <c r="F10690" i="12"/>
  <c r="D10691" i="12"/>
  <c r="E10691" i="12"/>
  <c r="F10691" i="12"/>
  <c r="D10692" i="12"/>
  <c r="E10692" i="12"/>
  <c r="F10692" i="12"/>
  <c r="D10693" i="12"/>
  <c r="E10693" i="12"/>
  <c r="F10693" i="12"/>
  <c r="D10694" i="12"/>
  <c r="E10694" i="12"/>
  <c r="F10694" i="12"/>
  <c r="D10695" i="12"/>
  <c r="E10695" i="12"/>
  <c r="F10695" i="12"/>
  <c r="D10696" i="12"/>
  <c r="E10696" i="12"/>
  <c r="F10696" i="12"/>
  <c r="D10697" i="12"/>
  <c r="E10697" i="12"/>
  <c r="F10697" i="12"/>
  <c r="D10698" i="12"/>
  <c r="E10698" i="12"/>
  <c r="F10698" i="12"/>
  <c r="D10699" i="12"/>
  <c r="E10699" i="12"/>
  <c r="F10699" i="12"/>
  <c r="D10700" i="12"/>
  <c r="E10700" i="12"/>
  <c r="F10700" i="12"/>
  <c r="D10701" i="12"/>
  <c r="E10701" i="12"/>
  <c r="F10701" i="12"/>
  <c r="D10702" i="12"/>
  <c r="E10702" i="12"/>
  <c r="F10702" i="12"/>
  <c r="D10703" i="12"/>
  <c r="E10703" i="12"/>
  <c r="F10703" i="12"/>
  <c r="D10704" i="12"/>
  <c r="E10704" i="12"/>
  <c r="F10704" i="12"/>
  <c r="D10705" i="12"/>
  <c r="E10705" i="12"/>
  <c r="F10705" i="12"/>
  <c r="D10706" i="12"/>
  <c r="E10706" i="12"/>
  <c r="F10706" i="12"/>
  <c r="D10707" i="12"/>
  <c r="E10707" i="12"/>
  <c r="F10707" i="12"/>
  <c r="D10708" i="12"/>
  <c r="E10708" i="12"/>
  <c r="F10708" i="12"/>
  <c r="D10709" i="12"/>
  <c r="E10709" i="12"/>
  <c r="F10709" i="12"/>
  <c r="D10710" i="12"/>
  <c r="E10710" i="12"/>
  <c r="F10710" i="12"/>
  <c r="D10711" i="12"/>
  <c r="E10711" i="12"/>
  <c r="F10711" i="12"/>
  <c r="D10712" i="12"/>
  <c r="E10712" i="12"/>
  <c r="F10712" i="12"/>
  <c r="D10713" i="12"/>
  <c r="E10713" i="12"/>
  <c r="F10713" i="12"/>
  <c r="D10714" i="12"/>
  <c r="E10714" i="12"/>
  <c r="F10714" i="12"/>
  <c r="D10715" i="12"/>
  <c r="E10715" i="12"/>
  <c r="F10715" i="12"/>
  <c r="D10716" i="12"/>
  <c r="E10716" i="12"/>
  <c r="F10716" i="12"/>
  <c r="D10717" i="12"/>
  <c r="E10717" i="12"/>
  <c r="F10717" i="12"/>
  <c r="D10718" i="12"/>
  <c r="E10718" i="12"/>
  <c r="F10718" i="12"/>
  <c r="D10719" i="12"/>
  <c r="E10719" i="12"/>
  <c r="F10719" i="12"/>
  <c r="D10720" i="12"/>
  <c r="E10720" i="12"/>
  <c r="F10720" i="12"/>
  <c r="D10721" i="12"/>
  <c r="E10721" i="12"/>
  <c r="F10721" i="12"/>
  <c r="D10722" i="12"/>
  <c r="E10722" i="12"/>
  <c r="F10722" i="12"/>
  <c r="D10723" i="12"/>
  <c r="E10723" i="12"/>
  <c r="F10723" i="12"/>
  <c r="D10724" i="12"/>
  <c r="E10724" i="12"/>
  <c r="F10724" i="12"/>
  <c r="D10725" i="12"/>
  <c r="E10725" i="12"/>
  <c r="F10725" i="12"/>
  <c r="D10726" i="12"/>
  <c r="E10726" i="12"/>
  <c r="F10726" i="12"/>
  <c r="D10727" i="12"/>
  <c r="E10727" i="12"/>
  <c r="F10727" i="12"/>
  <c r="D10728" i="12"/>
  <c r="E10728" i="12"/>
  <c r="F10728" i="12"/>
  <c r="D10729" i="12"/>
  <c r="E10729" i="12"/>
  <c r="F10729" i="12"/>
  <c r="D10730" i="12"/>
  <c r="E10730" i="12"/>
  <c r="F10730" i="12"/>
  <c r="D10731" i="12"/>
  <c r="E10731" i="12"/>
  <c r="F10731" i="12"/>
  <c r="D10732" i="12"/>
  <c r="E10732" i="12"/>
  <c r="F10732" i="12"/>
  <c r="D10733" i="12"/>
  <c r="E10733" i="12"/>
  <c r="F10733" i="12"/>
  <c r="D10734" i="12"/>
  <c r="E10734" i="12"/>
  <c r="F10734" i="12"/>
  <c r="D10735" i="12"/>
  <c r="E10735" i="12"/>
  <c r="F10735" i="12"/>
  <c r="D10736" i="12"/>
  <c r="E10736" i="12"/>
  <c r="F10736" i="12"/>
  <c r="D10737" i="12"/>
  <c r="E10737" i="12"/>
  <c r="F10737" i="12"/>
  <c r="D10738" i="12"/>
  <c r="E10738" i="12"/>
  <c r="F10738" i="12"/>
  <c r="D10739" i="12"/>
  <c r="E10739" i="12"/>
  <c r="F10739" i="12"/>
  <c r="D10740" i="12"/>
  <c r="E10740" i="12"/>
  <c r="F10740" i="12"/>
  <c r="D10741" i="12"/>
  <c r="E10741" i="12"/>
  <c r="F10741" i="12"/>
  <c r="D10742" i="12"/>
  <c r="E10742" i="12"/>
  <c r="F10742" i="12"/>
  <c r="D10743" i="12"/>
  <c r="E10743" i="12"/>
  <c r="F10743" i="12"/>
  <c r="D10744" i="12"/>
  <c r="E10744" i="12"/>
  <c r="F10744" i="12"/>
  <c r="D10745" i="12"/>
  <c r="E10745" i="12"/>
  <c r="F10745" i="12"/>
  <c r="D10746" i="12"/>
  <c r="E10746" i="12"/>
  <c r="F10746" i="12"/>
  <c r="D10747" i="12"/>
  <c r="E10747" i="12"/>
  <c r="F10747" i="12"/>
  <c r="D10748" i="12"/>
  <c r="E10748" i="12"/>
  <c r="F10748" i="12"/>
  <c r="D10749" i="12"/>
  <c r="E10749" i="12"/>
  <c r="F10749" i="12"/>
  <c r="D10750" i="12"/>
  <c r="E10750" i="12"/>
  <c r="F10750" i="12"/>
  <c r="D10751" i="12"/>
  <c r="E10751" i="12"/>
  <c r="F10751" i="12"/>
  <c r="D10752" i="12"/>
  <c r="E10752" i="12"/>
  <c r="F10752" i="12"/>
  <c r="D10753" i="12"/>
  <c r="E10753" i="12"/>
  <c r="F10753" i="12"/>
  <c r="D10754" i="12"/>
  <c r="E10754" i="12"/>
  <c r="F10754" i="12"/>
  <c r="D10755" i="12"/>
  <c r="E10755" i="12"/>
  <c r="F10755" i="12"/>
  <c r="D10756" i="12"/>
  <c r="E10756" i="12"/>
  <c r="F10756" i="12"/>
  <c r="D10757" i="12"/>
  <c r="E10757" i="12"/>
  <c r="F10757" i="12"/>
  <c r="D10758" i="12"/>
  <c r="E10758" i="12"/>
  <c r="F10758" i="12"/>
  <c r="D10759" i="12"/>
  <c r="E10759" i="12"/>
  <c r="F10759" i="12"/>
  <c r="D10760" i="12"/>
  <c r="E10760" i="12"/>
  <c r="F10760" i="12"/>
  <c r="D10761" i="12"/>
  <c r="E10761" i="12"/>
  <c r="F10761" i="12"/>
  <c r="D10762" i="12"/>
  <c r="E10762" i="12"/>
  <c r="F10762" i="12"/>
  <c r="D10763" i="12"/>
  <c r="E10763" i="12"/>
  <c r="F10763" i="12"/>
  <c r="D10764" i="12"/>
  <c r="E10764" i="12"/>
  <c r="F10764" i="12"/>
  <c r="D10765" i="12"/>
  <c r="E10765" i="12"/>
  <c r="F10765" i="12"/>
  <c r="D10766" i="12"/>
  <c r="E10766" i="12"/>
  <c r="F10766" i="12"/>
  <c r="D10767" i="12"/>
  <c r="E10767" i="12"/>
  <c r="F10767" i="12"/>
  <c r="D10768" i="12"/>
  <c r="E10768" i="12"/>
  <c r="F10768" i="12"/>
  <c r="D10769" i="12"/>
  <c r="E10769" i="12"/>
  <c r="F10769" i="12"/>
  <c r="D10770" i="12"/>
  <c r="E10770" i="12"/>
  <c r="F10770" i="12"/>
  <c r="D10771" i="12"/>
  <c r="E10771" i="12"/>
  <c r="F10771" i="12"/>
  <c r="D10772" i="12"/>
  <c r="E10772" i="12"/>
  <c r="F10772" i="12"/>
  <c r="D10773" i="12"/>
  <c r="E10773" i="12"/>
  <c r="F10773" i="12"/>
  <c r="D10774" i="12"/>
  <c r="E10774" i="12"/>
  <c r="F10774" i="12"/>
  <c r="D10775" i="12"/>
  <c r="E10775" i="12"/>
  <c r="F10775" i="12"/>
  <c r="D10776" i="12"/>
  <c r="E10776" i="12"/>
  <c r="F10776" i="12"/>
  <c r="D10777" i="12"/>
  <c r="E10777" i="12"/>
  <c r="F10777" i="12"/>
  <c r="D10778" i="12"/>
  <c r="E10778" i="12"/>
  <c r="F10778" i="12"/>
  <c r="D10779" i="12"/>
  <c r="E10779" i="12"/>
  <c r="F10779" i="12"/>
  <c r="D10780" i="12"/>
  <c r="E10780" i="12"/>
  <c r="F10780" i="12"/>
  <c r="D10781" i="12"/>
  <c r="E10781" i="12"/>
  <c r="F10781" i="12"/>
  <c r="D10782" i="12"/>
  <c r="E10782" i="12"/>
  <c r="F10782" i="12"/>
  <c r="D10783" i="12"/>
  <c r="E10783" i="12"/>
  <c r="F10783" i="12"/>
  <c r="D10784" i="12"/>
  <c r="E10784" i="12"/>
  <c r="F10784" i="12"/>
  <c r="D10785" i="12"/>
  <c r="E10785" i="12"/>
  <c r="F10785" i="12"/>
  <c r="D10786" i="12"/>
  <c r="E10786" i="12"/>
  <c r="F10786" i="12"/>
  <c r="D10787" i="12"/>
  <c r="E10787" i="12"/>
  <c r="F10787" i="12"/>
  <c r="D10788" i="12"/>
  <c r="E10788" i="12"/>
  <c r="F10788" i="12"/>
  <c r="D10789" i="12"/>
  <c r="E10789" i="12"/>
  <c r="F10789" i="12"/>
  <c r="D10790" i="12"/>
  <c r="E10790" i="12"/>
  <c r="F10790" i="12"/>
  <c r="D10791" i="12"/>
  <c r="E10791" i="12"/>
  <c r="F10791" i="12"/>
  <c r="D10792" i="12"/>
  <c r="E10792" i="12"/>
  <c r="F10792" i="12"/>
  <c r="D10793" i="12"/>
  <c r="E10793" i="12"/>
  <c r="F10793" i="12"/>
  <c r="D10794" i="12"/>
  <c r="E10794" i="12"/>
  <c r="F10794" i="12"/>
  <c r="D10795" i="12"/>
  <c r="E10795" i="12"/>
  <c r="F10795" i="12"/>
  <c r="D10796" i="12"/>
  <c r="E10796" i="12"/>
  <c r="F10796" i="12"/>
  <c r="D10797" i="12"/>
  <c r="E10797" i="12"/>
  <c r="F10797" i="12"/>
  <c r="D10798" i="12"/>
  <c r="E10798" i="12"/>
  <c r="F10798" i="12"/>
  <c r="D10799" i="12"/>
  <c r="E10799" i="12"/>
  <c r="F10799" i="12"/>
  <c r="D10800" i="12"/>
  <c r="E10800" i="12"/>
  <c r="F10800" i="12"/>
  <c r="D10801" i="12"/>
  <c r="E10801" i="12"/>
  <c r="F10801" i="12"/>
  <c r="D10802" i="12"/>
  <c r="E10802" i="12"/>
  <c r="F10802" i="12"/>
  <c r="D10803" i="12"/>
  <c r="E10803" i="12"/>
  <c r="F10803" i="12"/>
  <c r="D10804" i="12"/>
  <c r="E10804" i="12"/>
  <c r="F10804" i="12"/>
  <c r="D10805" i="12"/>
  <c r="E10805" i="12"/>
  <c r="F10805" i="12"/>
  <c r="D10806" i="12"/>
  <c r="E10806" i="12"/>
  <c r="F10806" i="12"/>
  <c r="D10807" i="12"/>
  <c r="E10807" i="12"/>
  <c r="F10807" i="12"/>
  <c r="D10808" i="12"/>
  <c r="E10808" i="12"/>
  <c r="F10808" i="12"/>
  <c r="D10809" i="12"/>
  <c r="E10809" i="12"/>
  <c r="F10809" i="12"/>
  <c r="D10810" i="12"/>
  <c r="E10810" i="12"/>
  <c r="F10810" i="12"/>
  <c r="D10811" i="12"/>
  <c r="E10811" i="12"/>
  <c r="F10811" i="12"/>
  <c r="D10812" i="12"/>
  <c r="E10812" i="12"/>
  <c r="F10812" i="12"/>
  <c r="D10813" i="12"/>
  <c r="E10813" i="12"/>
  <c r="F10813" i="12"/>
  <c r="D10814" i="12"/>
  <c r="E10814" i="12"/>
  <c r="F10814" i="12"/>
  <c r="D10815" i="12"/>
  <c r="E10815" i="12"/>
  <c r="F10815" i="12"/>
  <c r="D10816" i="12"/>
  <c r="E10816" i="12"/>
  <c r="F10816" i="12"/>
  <c r="D10817" i="12"/>
  <c r="E10817" i="12"/>
  <c r="F10817" i="12"/>
  <c r="D10818" i="12"/>
  <c r="E10818" i="12"/>
  <c r="F10818" i="12"/>
  <c r="D10819" i="12"/>
  <c r="E10819" i="12"/>
  <c r="F10819" i="12"/>
  <c r="D10820" i="12"/>
  <c r="E10820" i="12"/>
  <c r="F10820" i="12"/>
  <c r="D10821" i="12"/>
  <c r="E10821" i="12"/>
  <c r="F10821" i="12"/>
  <c r="D10822" i="12"/>
  <c r="E10822" i="12"/>
  <c r="F10822" i="12"/>
  <c r="D10823" i="12"/>
  <c r="E10823" i="12"/>
  <c r="F10823" i="12"/>
  <c r="D10824" i="12"/>
  <c r="E10824" i="12"/>
  <c r="F10824" i="12"/>
  <c r="D10825" i="12"/>
  <c r="E10825" i="12"/>
  <c r="F10825" i="12"/>
  <c r="D10826" i="12"/>
  <c r="E10826" i="12"/>
  <c r="F10826" i="12"/>
  <c r="D10827" i="12"/>
  <c r="E10827" i="12"/>
  <c r="F10827" i="12"/>
  <c r="D10828" i="12"/>
  <c r="E10828" i="12"/>
  <c r="F10828" i="12"/>
  <c r="D10829" i="12"/>
  <c r="E10829" i="12"/>
  <c r="F10829" i="12"/>
  <c r="D10830" i="12"/>
  <c r="E10830" i="12"/>
  <c r="F10830" i="12"/>
  <c r="D10831" i="12"/>
  <c r="E10831" i="12"/>
  <c r="F10831" i="12"/>
  <c r="D10832" i="12"/>
  <c r="E10832" i="12"/>
  <c r="F10832" i="12"/>
  <c r="D10833" i="12"/>
  <c r="E10833" i="12"/>
  <c r="F10833" i="12"/>
  <c r="D10834" i="12"/>
  <c r="E10834" i="12"/>
  <c r="F10834" i="12"/>
  <c r="D10835" i="12"/>
  <c r="E10835" i="12"/>
  <c r="F10835" i="12"/>
  <c r="D10836" i="12"/>
  <c r="E10836" i="12"/>
  <c r="F10836" i="12"/>
  <c r="D10837" i="12"/>
  <c r="E10837" i="12"/>
  <c r="F10837" i="12"/>
  <c r="D10838" i="12"/>
  <c r="E10838" i="12"/>
  <c r="F10838" i="12"/>
  <c r="D10839" i="12"/>
  <c r="E10839" i="12"/>
  <c r="F10839" i="12"/>
  <c r="D10840" i="12"/>
  <c r="E10840" i="12"/>
  <c r="F10840" i="12"/>
  <c r="D10841" i="12"/>
  <c r="E10841" i="12"/>
  <c r="F10841" i="12"/>
  <c r="D10842" i="12"/>
  <c r="E10842" i="12"/>
  <c r="F10842" i="12"/>
  <c r="D10843" i="12"/>
  <c r="E10843" i="12"/>
  <c r="F10843" i="12"/>
  <c r="D10844" i="12"/>
  <c r="E10844" i="12"/>
  <c r="F10844" i="12"/>
  <c r="D10845" i="12"/>
  <c r="E10845" i="12"/>
  <c r="F10845" i="12"/>
  <c r="D10846" i="12"/>
  <c r="E10846" i="12"/>
  <c r="F10846" i="12"/>
  <c r="D10847" i="12"/>
  <c r="E10847" i="12"/>
  <c r="F10847" i="12"/>
  <c r="D10848" i="12"/>
  <c r="E10848" i="12"/>
  <c r="F10848" i="12"/>
  <c r="D10849" i="12"/>
  <c r="E10849" i="12"/>
  <c r="F10849" i="12"/>
  <c r="D10850" i="12"/>
  <c r="E10850" i="12"/>
  <c r="F10850" i="12"/>
  <c r="D10851" i="12"/>
  <c r="E10851" i="12"/>
  <c r="F10851" i="12"/>
  <c r="D10852" i="12"/>
  <c r="E10852" i="12"/>
  <c r="F10852" i="12"/>
  <c r="D10853" i="12"/>
  <c r="E10853" i="12"/>
  <c r="F10853" i="12"/>
  <c r="D10854" i="12"/>
  <c r="E10854" i="12"/>
  <c r="F10854" i="12"/>
  <c r="D10855" i="12"/>
  <c r="E10855" i="12"/>
  <c r="F10855" i="12"/>
  <c r="D10856" i="12"/>
  <c r="E10856" i="12"/>
  <c r="F10856" i="12"/>
  <c r="D10857" i="12"/>
  <c r="E10857" i="12"/>
  <c r="F10857" i="12"/>
  <c r="D10858" i="12"/>
  <c r="E10858" i="12"/>
  <c r="F10858" i="12"/>
  <c r="D10859" i="12"/>
  <c r="E10859" i="12"/>
  <c r="F10859" i="12"/>
  <c r="D10860" i="12"/>
  <c r="E10860" i="12"/>
  <c r="F10860" i="12"/>
  <c r="D10861" i="12"/>
  <c r="E10861" i="12"/>
  <c r="F10861" i="12"/>
  <c r="D10862" i="12"/>
  <c r="E10862" i="12"/>
  <c r="F10862" i="12"/>
  <c r="D10863" i="12"/>
  <c r="E10863" i="12"/>
  <c r="F10863" i="12"/>
  <c r="D10864" i="12"/>
  <c r="E10864" i="12"/>
  <c r="F10864" i="12"/>
  <c r="D10865" i="12"/>
  <c r="E10865" i="12"/>
  <c r="F10865" i="12"/>
  <c r="D10866" i="12"/>
  <c r="E10866" i="12"/>
  <c r="F10866" i="12"/>
  <c r="D10867" i="12"/>
  <c r="E10867" i="12"/>
  <c r="F10867" i="12"/>
  <c r="D10868" i="12"/>
  <c r="E10868" i="12"/>
  <c r="F10868" i="12"/>
  <c r="D10869" i="12"/>
  <c r="E10869" i="12"/>
  <c r="F10869" i="12"/>
  <c r="D10870" i="12"/>
  <c r="E10870" i="12"/>
  <c r="F10870" i="12"/>
  <c r="D10871" i="12"/>
  <c r="E10871" i="12"/>
  <c r="F10871" i="12"/>
  <c r="D10872" i="12"/>
  <c r="E10872" i="12"/>
  <c r="F10872" i="12"/>
  <c r="D10873" i="12"/>
  <c r="E10873" i="12"/>
  <c r="F10873" i="12"/>
  <c r="D10874" i="12"/>
  <c r="E10874" i="12"/>
  <c r="F10874" i="12"/>
  <c r="D10875" i="12"/>
  <c r="E10875" i="12"/>
  <c r="F10875" i="12"/>
  <c r="D10876" i="12"/>
  <c r="E10876" i="12"/>
  <c r="F10876" i="12"/>
  <c r="D10877" i="12"/>
  <c r="E10877" i="12"/>
  <c r="F10877" i="12"/>
  <c r="D10878" i="12"/>
  <c r="E10878" i="12"/>
  <c r="F10878" i="12"/>
  <c r="D10879" i="12"/>
  <c r="E10879" i="12"/>
  <c r="F10879" i="12"/>
  <c r="D10880" i="12"/>
  <c r="E10880" i="12"/>
  <c r="F10880" i="12"/>
  <c r="D10881" i="12"/>
  <c r="E10881" i="12"/>
  <c r="F10881" i="12"/>
  <c r="D10882" i="12"/>
  <c r="E10882" i="12"/>
  <c r="F10882" i="12"/>
  <c r="D10883" i="12"/>
  <c r="E10883" i="12"/>
  <c r="F10883" i="12"/>
  <c r="D10884" i="12"/>
  <c r="E10884" i="12"/>
  <c r="F10884" i="12"/>
  <c r="D10885" i="12"/>
  <c r="E10885" i="12"/>
  <c r="F10885" i="12"/>
  <c r="D10886" i="12"/>
  <c r="E10886" i="12"/>
  <c r="F10886" i="12"/>
  <c r="D10887" i="12"/>
  <c r="E10887" i="12"/>
  <c r="F10887" i="12"/>
  <c r="D10888" i="12"/>
  <c r="E10888" i="12"/>
  <c r="F10888" i="12"/>
  <c r="D10889" i="12"/>
  <c r="E10889" i="12"/>
  <c r="F10889" i="12"/>
  <c r="D10890" i="12"/>
  <c r="E10890" i="12"/>
  <c r="F10890" i="12"/>
  <c r="D10891" i="12"/>
  <c r="E10891" i="12"/>
  <c r="F10891" i="12"/>
  <c r="D10892" i="12"/>
  <c r="E10892" i="12"/>
  <c r="F10892" i="12"/>
  <c r="D10893" i="12"/>
  <c r="E10893" i="12"/>
  <c r="F10893" i="12"/>
  <c r="D10894" i="12"/>
  <c r="E10894" i="12"/>
  <c r="F10894" i="12"/>
  <c r="D10895" i="12"/>
  <c r="E10895" i="12"/>
  <c r="F10895" i="12"/>
  <c r="D10896" i="12"/>
  <c r="E10896" i="12"/>
  <c r="F10896" i="12"/>
  <c r="D10897" i="12"/>
  <c r="E10897" i="12"/>
  <c r="F10897" i="12"/>
  <c r="D10898" i="12"/>
  <c r="E10898" i="12"/>
  <c r="F10898" i="12"/>
  <c r="D10899" i="12"/>
  <c r="E10899" i="12"/>
  <c r="F10899" i="12"/>
  <c r="D10900" i="12"/>
  <c r="E10900" i="12"/>
  <c r="F10900" i="12"/>
  <c r="D10901" i="12"/>
  <c r="E10901" i="12"/>
  <c r="F10901" i="12"/>
  <c r="D10902" i="12"/>
  <c r="E10902" i="12"/>
  <c r="F10902" i="12"/>
  <c r="D10903" i="12"/>
  <c r="E10903" i="12"/>
  <c r="F10903" i="12"/>
  <c r="D10904" i="12"/>
  <c r="E10904" i="12"/>
  <c r="F10904" i="12"/>
  <c r="D10905" i="12"/>
  <c r="E10905" i="12"/>
  <c r="F10905" i="12"/>
  <c r="D10906" i="12"/>
  <c r="E10906" i="12"/>
  <c r="F10906" i="12"/>
  <c r="D10907" i="12"/>
  <c r="E10907" i="12"/>
  <c r="F10907" i="12"/>
  <c r="D10908" i="12"/>
  <c r="E10908" i="12"/>
  <c r="F10908" i="12"/>
  <c r="D10909" i="12"/>
  <c r="E10909" i="12"/>
  <c r="F10909" i="12"/>
  <c r="D10910" i="12"/>
  <c r="E10910" i="12"/>
  <c r="F10910" i="12"/>
  <c r="D10911" i="12"/>
  <c r="E10911" i="12"/>
  <c r="F10911" i="12"/>
  <c r="D10912" i="12"/>
  <c r="E10912" i="12"/>
  <c r="F10912" i="12"/>
  <c r="D10913" i="12"/>
  <c r="E10913" i="12"/>
  <c r="F10913" i="12"/>
  <c r="D10914" i="12"/>
  <c r="E10914" i="12"/>
  <c r="F10914" i="12"/>
  <c r="D10915" i="12"/>
  <c r="E10915" i="12"/>
  <c r="F10915" i="12"/>
  <c r="D10916" i="12"/>
  <c r="E10916" i="12"/>
  <c r="F10916" i="12"/>
  <c r="D10917" i="12"/>
  <c r="E10917" i="12"/>
  <c r="F10917" i="12"/>
  <c r="D10918" i="12"/>
  <c r="E10918" i="12"/>
  <c r="F10918" i="12"/>
  <c r="D10919" i="12"/>
  <c r="E10919" i="12"/>
  <c r="F10919" i="12"/>
  <c r="D10920" i="12"/>
  <c r="E10920" i="12"/>
  <c r="F10920" i="12"/>
  <c r="D10921" i="12"/>
  <c r="E10921" i="12"/>
  <c r="F10921" i="12"/>
  <c r="D10922" i="12"/>
  <c r="E10922" i="12"/>
  <c r="F10922" i="12"/>
  <c r="D10923" i="12"/>
  <c r="E10923" i="12"/>
  <c r="F10923" i="12"/>
  <c r="D10924" i="12"/>
  <c r="E10924" i="12"/>
  <c r="F10924" i="12"/>
  <c r="D10925" i="12"/>
  <c r="E10925" i="12"/>
  <c r="F10925" i="12"/>
  <c r="D10926" i="12"/>
  <c r="E10926" i="12"/>
  <c r="F10926" i="12"/>
  <c r="D10927" i="12"/>
  <c r="E10927" i="12"/>
  <c r="F10927" i="12"/>
  <c r="D10928" i="12"/>
  <c r="E10928" i="12"/>
  <c r="F10928" i="12"/>
  <c r="D10929" i="12"/>
  <c r="E10929" i="12"/>
  <c r="F10929" i="12"/>
  <c r="D10930" i="12"/>
  <c r="E10930" i="12"/>
  <c r="F10930" i="12"/>
  <c r="D10931" i="12"/>
  <c r="E10931" i="12"/>
  <c r="F10931" i="12"/>
  <c r="D10932" i="12"/>
  <c r="E10932" i="12"/>
  <c r="F10932" i="12"/>
  <c r="D10933" i="12"/>
  <c r="E10933" i="12"/>
  <c r="F10933" i="12"/>
  <c r="D10934" i="12"/>
  <c r="E10934" i="12"/>
  <c r="F10934" i="12"/>
  <c r="D10935" i="12"/>
  <c r="E10935" i="12"/>
  <c r="F10935" i="12"/>
  <c r="D10936" i="12"/>
  <c r="E10936" i="12"/>
  <c r="F10936" i="12"/>
  <c r="D10937" i="12"/>
  <c r="E10937" i="12"/>
  <c r="F10937" i="12"/>
  <c r="D10938" i="12"/>
  <c r="E10938" i="12"/>
  <c r="F10938" i="12"/>
  <c r="D10939" i="12"/>
  <c r="E10939" i="12"/>
  <c r="F10939" i="12"/>
  <c r="D10940" i="12"/>
  <c r="E10940" i="12"/>
  <c r="F10940" i="12"/>
  <c r="D10941" i="12"/>
  <c r="E10941" i="12"/>
  <c r="F10941" i="12"/>
  <c r="D10942" i="12"/>
  <c r="E10942" i="12"/>
  <c r="F10942" i="12"/>
  <c r="D10943" i="12"/>
  <c r="E10943" i="12"/>
  <c r="F10943" i="12"/>
  <c r="D10944" i="12"/>
  <c r="E10944" i="12"/>
  <c r="F10944" i="12"/>
  <c r="D10945" i="12"/>
  <c r="E10945" i="12"/>
  <c r="F10945" i="12"/>
  <c r="D10946" i="12"/>
  <c r="E10946" i="12"/>
  <c r="F10946" i="12"/>
  <c r="D10947" i="12"/>
  <c r="E10947" i="12"/>
  <c r="F10947" i="12"/>
  <c r="D10948" i="12"/>
  <c r="E10948" i="12"/>
  <c r="F10948" i="12"/>
  <c r="D10949" i="12"/>
  <c r="E10949" i="12"/>
  <c r="F10949" i="12"/>
  <c r="D10950" i="12"/>
  <c r="E10950" i="12"/>
  <c r="F10950" i="12"/>
  <c r="D10951" i="12"/>
  <c r="E10951" i="12"/>
  <c r="F10951" i="12"/>
  <c r="D10952" i="12"/>
  <c r="E10952" i="12"/>
  <c r="F10952" i="12"/>
  <c r="D10953" i="12"/>
  <c r="E10953" i="12"/>
  <c r="F10953" i="12"/>
  <c r="D10954" i="12"/>
  <c r="E10954" i="12"/>
  <c r="F10954" i="12"/>
  <c r="D10955" i="12"/>
  <c r="E10955" i="12"/>
  <c r="F10955" i="12"/>
  <c r="D10956" i="12"/>
  <c r="E10956" i="12"/>
  <c r="F10956" i="12"/>
  <c r="D10957" i="12"/>
  <c r="E10957" i="12"/>
  <c r="F10957" i="12"/>
  <c r="D10958" i="12"/>
  <c r="E10958" i="12"/>
  <c r="F10958" i="12"/>
  <c r="D10959" i="12"/>
  <c r="E10959" i="12"/>
  <c r="F10959" i="12"/>
  <c r="D10960" i="12"/>
  <c r="E10960" i="12"/>
  <c r="F10960" i="12"/>
  <c r="D10961" i="12"/>
  <c r="E10961" i="12"/>
  <c r="F10961" i="12"/>
  <c r="D10962" i="12"/>
  <c r="E10962" i="12"/>
  <c r="F10962" i="12"/>
  <c r="D10963" i="12"/>
  <c r="E10963" i="12"/>
  <c r="F10963" i="12"/>
  <c r="D10964" i="12"/>
  <c r="E10964" i="12"/>
  <c r="F10964" i="12"/>
  <c r="D10965" i="12"/>
  <c r="E10965" i="12"/>
  <c r="F10965" i="12"/>
  <c r="D10966" i="12"/>
  <c r="E10966" i="12"/>
  <c r="F10966" i="12"/>
  <c r="D10967" i="12"/>
  <c r="E10967" i="12"/>
  <c r="F10967" i="12"/>
  <c r="D10968" i="12"/>
  <c r="E10968" i="12"/>
  <c r="F10968" i="12"/>
  <c r="D10969" i="12"/>
  <c r="E10969" i="12"/>
  <c r="F10969" i="12"/>
  <c r="D10970" i="12"/>
  <c r="E10970" i="12"/>
  <c r="F10970" i="12"/>
  <c r="D10971" i="12"/>
  <c r="E10971" i="12"/>
  <c r="F10971" i="12"/>
  <c r="D10972" i="12"/>
  <c r="E10972" i="12"/>
  <c r="F10972" i="12"/>
  <c r="D10973" i="12"/>
  <c r="E10973" i="12"/>
  <c r="F10973" i="12"/>
  <c r="D10974" i="12"/>
  <c r="E10974" i="12"/>
  <c r="F10974" i="12"/>
  <c r="D10975" i="12"/>
  <c r="E10975" i="12"/>
  <c r="F10975" i="12"/>
  <c r="D10976" i="12"/>
  <c r="E10976" i="12"/>
  <c r="F10976" i="12"/>
  <c r="D10977" i="12"/>
  <c r="E10977" i="12"/>
  <c r="F10977" i="12"/>
  <c r="D10978" i="12"/>
  <c r="E10978" i="12"/>
  <c r="F10978" i="12"/>
  <c r="D10979" i="12"/>
  <c r="E10979" i="12"/>
  <c r="F10979" i="12"/>
  <c r="D10980" i="12"/>
  <c r="E10980" i="12"/>
  <c r="F10980" i="12"/>
  <c r="D10981" i="12"/>
  <c r="E10981" i="12"/>
  <c r="F10981" i="12"/>
  <c r="D10982" i="12"/>
  <c r="E10982" i="12"/>
  <c r="F10982" i="12"/>
  <c r="D10983" i="12"/>
  <c r="E10983" i="12"/>
  <c r="F10983" i="12"/>
  <c r="D10984" i="12"/>
  <c r="L145" i="23" s="1"/>
  <c r="E10984" i="12"/>
  <c r="N145" i="23" s="1"/>
  <c r="F10984" i="12"/>
  <c r="O145" i="23" s="1"/>
  <c r="D10985" i="12"/>
  <c r="E10985" i="12"/>
  <c r="F10985" i="12"/>
  <c r="D10986" i="12"/>
  <c r="E10986" i="12"/>
  <c r="F10986" i="12"/>
  <c r="D10987" i="12"/>
  <c r="E10987" i="12"/>
  <c r="F10987" i="12"/>
  <c r="D10988" i="12"/>
  <c r="E10988" i="12"/>
  <c r="F10988" i="12"/>
  <c r="D10989" i="12"/>
  <c r="P145" i="23" s="1"/>
  <c r="E10989" i="12"/>
  <c r="R145" i="23" s="1"/>
  <c r="F10989" i="12"/>
  <c r="S145" i="23" s="1"/>
  <c r="D10990" i="12"/>
  <c r="E10990" i="12"/>
  <c r="F10990" i="12"/>
  <c r="D10991" i="12"/>
  <c r="E10991" i="12"/>
  <c r="F10991" i="12"/>
  <c r="D10992" i="12"/>
  <c r="E10992" i="12"/>
  <c r="F10992" i="12"/>
  <c r="D10993" i="12"/>
  <c r="E10993" i="12"/>
  <c r="F10993" i="12"/>
  <c r="D10994" i="12"/>
  <c r="D145" i="23" s="1"/>
  <c r="E10994" i="12"/>
  <c r="F145" i="23" s="1"/>
  <c r="F10994" i="12"/>
  <c r="G145" i="23" s="1"/>
  <c r="D10995" i="12"/>
  <c r="E10995" i="12"/>
  <c r="F10995" i="12"/>
  <c r="D10996" i="12"/>
  <c r="E10996" i="12"/>
  <c r="F10996" i="12"/>
  <c r="D10997" i="12"/>
  <c r="E10997" i="12"/>
  <c r="F10997" i="12"/>
  <c r="D10998" i="12"/>
  <c r="E10998" i="12"/>
  <c r="F10998" i="12"/>
  <c r="D10999" i="12"/>
  <c r="E10999" i="12"/>
  <c r="F10999" i="12"/>
  <c r="D11000" i="12"/>
  <c r="H145" i="23" s="1"/>
  <c r="E11000" i="12"/>
  <c r="J145" i="23" s="1"/>
  <c r="F11000" i="12"/>
  <c r="K145" i="23" s="1"/>
  <c r="D11001" i="12"/>
  <c r="T145" i="23" s="1"/>
  <c r="E11001" i="12"/>
  <c r="V145" i="23" s="1"/>
  <c r="F11001" i="12"/>
  <c r="W145" i="23" s="1"/>
  <c r="D11002" i="12"/>
  <c r="E11002" i="12"/>
  <c r="F11002" i="12"/>
  <c r="D11003" i="12"/>
  <c r="E11003" i="12"/>
  <c r="F11003" i="12"/>
  <c r="D11004" i="12"/>
  <c r="E11004" i="12"/>
  <c r="F11004" i="12"/>
  <c r="D11005" i="12"/>
  <c r="E11005" i="12"/>
  <c r="F11005" i="12"/>
  <c r="D11006" i="12"/>
  <c r="L146" i="23" s="1"/>
  <c r="E11006" i="12"/>
  <c r="N146" i="23" s="1"/>
  <c r="F11006" i="12"/>
  <c r="O146" i="23" s="1"/>
  <c r="D11007" i="12"/>
  <c r="E11007" i="12"/>
  <c r="F11007" i="12"/>
  <c r="D11008" i="12"/>
  <c r="E11008" i="12"/>
  <c r="F11008" i="12"/>
  <c r="D11009" i="12"/>
  <c r="E11009" i="12"/>
  <c r="F11009" i="12"/>
  <c r="D11010" i="12"/>
  <c r="E11010" i="12"/>
  <c r="F11010" i="12"/>
  <c r="D11011" i="12"/>
  <c r="P146" i="23" s="1"/>
  <c r="E11011" i="12"/>
  <c r="R146" i="23" s="1"/>
  <c r="F11011" i="12"/>
  <c r="S146" i="23" s="1"/>
  <c r="D11012" i="12"/>
  <c r="E11012" i="12"/>
  <c r="F11012" i="12"/>
  <c r="D11013" i="12"/>
  <c r="E11013" i="12"/>
  <c r="F11013" i="12"/>
  <c r="D11014" i="12"/>
  <c r="E11014" i="12"/>
  <c r="F11014" i="12"/>
  <c r="D11015" i="12"/>
  <c r="E11015" i="12"/>
  <c r="F11015" i="12"/>
  <c r="D11016" i="12"/>
  <c r="D146" i="23" s="1"/>
  <c r="E11016" i="12"/>
  <c r="F146" i="23" s="1"/>
  <c r="F11016" i="12"/>
  <c r="G146" i="23" s="1"/>
  <c r="D11017" i="12"/>
  <c r="E11017" i="12"/>
  <c r="F11017" i="12"/>
  <c r="D11018" i="12"/>
  <c r="E11018" i="12"/>
  <c r="F11018" i="12"/>
  <c r="D11019" i="12"/>
  <c r="E11019" i="12"/>
  <c r="F11019" i="12"/>
  <c r="D11020" i="12"/>
  <c r="E11020" i="12"/>
  <c r="F11020" i="12"/>
  <c r="D11021" i="12"/>
  <c r="E11021" i="12"/>
  <c r="F11021" i="12"/>
  <c r="D11022" i="12"/>
  <c r="H146" i="23" s="1"/>
  <c r="E11022" i="12"/>
  <c r="J146" i="23" s="1"/>
  <c r="F11022" i="12"/>
  <c r="K146" i="23" s="1"/>
  <c r="D11023" i="12"/>
  <c r="T146" i="23" s="1"/>
  <c r="E11023" i="12"/>
  <c r="V146" i="23" s="1"/>
  <c r="F11023" i="12"/>
  <c r="W146" i="23" s="1"/>
  <c r="D11024" i="12"/>
  <c r="E11024" i="12"/>
  <c r="F11024" i="12"/>
  <c r="D11025" i="12"/>
  <c r="E11025" i="12"/>
  <c r="F11025" i="12"/>
  <c r="D11026" i="12"/>
  <c r="E11026" i="12"/>
  <c r="F11026" i="12"/>
  <c r="D11027" i="12"/>
  <c r="E11027" i="12"/>
  <c r="F11027" i="12"/>
  <c r="D11028" i="12"/>
  <c r="L147" i="23" s="1"/>
  <c r="E11028" i="12"/>
  <c r="N147" i="23" s="1"/>
  <c r="F11028" i="12"/>
  <c r="O147" i="23" s="1"/>
  <c r="D11029" i="12"/>
  <c r="E11029" i="12"/>
  <c r="F11029" i="12"/>
  <c r="D11030" i="12"/>
  <c r="E11030" i="12"/>
  <c r="F11030" i="12"/>
  <c r="D11031" i="12"/>
  <c r="E11031" i="12"/>
  <c r="F11031" i="12"/>
  <c r="D11032" i="12"/>
  <c r="E11032" i="12"/>
  <c r="F11032" i="12"/>
  <c r="D11033" i="12"/>
  <c r="P147" i="23" s="1"/>
  <c r="E11033" i="12"/>
  <c r="R147" i="23" s="1"/>
  <c r="F11033" i="12"/>
  <c r="S147" i="23" s="1"/>
  <c r="D11034" i="12"/>
  <c r="E11034" i="12"/>
  <c r="F11034" i="12"/>
  <c r="D11035" i="12"/>
  <c r="E11035" i="12"/>
  <c r="F11035" i="12"/>
  <c r="D11036" i="12"/>
  <c r="E11036" i="12"/>
  <c r="F11036" i="12"/>
  <c r="D11037" i="12"/>
  <c r="E11037" i="12"/>
  <c r="F11037" i="12"/>
  <c r="D11038" i="12"/>
  <c r="D147" i="23" s="1"/>
  <c r="E11038" i="12"/>
  <c r="F147" i="23" s="1"/>
  <c r="F11038" i="12"/>
  <c r="G147" i="23" s="1"/>
  <c r="D11039" i="12"/>
  <c r="E11039" i="12"/>
  <c r="F11039" i="12"/>
  <c r="D11040" i="12"/>
  <c r="E11040" i="12"/>
  <c r="F11040" i="12"/>
  <c r="D11041" i="12"/>
  <c r="E11041" i="12"/>
  <c r="F11041" i="12"/>
  <c r="D11042" i="12"/>
  <c r="E11042" i="12"/>
  <c r="F11042" i="12"/>
  <c r="D11043" i="12"/>
  <c r="E11043" i="12"/>
  <c r="F11043" i="12"/>
  <c r="D11044" i="12"/>
  <c r="H147" i="23" s="1"/>
  <c r="E11044" i="12"/>
  <c r="J147" i="23" s="1"/>
  <c r="F11044" i="12"/>
  <c r="K147" i="23" s="1"/>
  <c r="D11045" i="12"/>
  <c r="T147" i="23" s="1"/>
  <c r="E11045" i="12"/>
  <c r="V147" i="23" s="1"/>
  <c r="F11045" i="12"/>
  <c r="W147" i="23" s="1"/>
  <c r="D11046" i="12"/>
  <c r="E11046" i="12"/>
  <c r="F11046" i="12"/>
  <c r="D11047" i="12"/>
  <c r="E11047" i="12"/>
  <c r="F11047" i="12"/>
  <c r="D11048" i="12"/>
  <c r="E11048" i="12"/>
  <c r="F11048" i="12"/>
  <c r="D11049" i="12"/>
  <c r="E11049" i="12"/>
  <c r="F11049" i="12"/>
  <c r="D11050" i="12"/>
  <c r="L148" i="23" s="1"/>
  <c r="E11050" i="12"/>
  <c r="N148" i="23" s="1"/>
  <c r="F11050" i="12"/>
  <c r="O148" i="23" s="1"/>
  <c r="D11051" i="12"/>
  <c r="E11051" i="12"/>
  <c r="F11051" i="12"/>
  <c r="D11052" i="12"/>
  <c r="E11052" i="12"/>
  <c r="F11052" i="12"/>
  <c r="D11053" i="12"/>
  <c r="E11053" i="12"/>
  <c r="F11053" i="12"/>
  <c r="D11054" i="12"/>
  <c r="E11054" i="12"/>
  <c r="F11054" i="12"/>
  <c r="D11055" i="12"/>
  <c r="P148" i="23" s="1"/>
  <c r="E11055" i="12"/>
  <c r="R148" i="23" s="1"/>
  <c r="F11055" i="12"/>
  <c r="S148" i="23" s="1"/>
  <c r="D11056" i="12"/>
  <c r="E11056" i="12"/>
  <c r="F11056" i="12"/>
  <c r="D11057" i="12"/>
  <c r="E11057" i="12"/>
  <c r="F11057" i="12"/>
  <c r="D11058" i="12"/>
  <c r="E11058" i="12"/>
  <c r="F11058" i="12"/>
  <c r="D11059" i="12"/>
  <c r="E11059" i="12"/>
  <c r="F11059" i="12"/>
  <c r="D11060" i="12"/>
  <c r="D148" i="23" s="1"/>
  <c r="E11060" i="12"/>
  <c r="F148" i="23" s="1"/>
  <c r="F11060" i="12"/>
  <c r="G148" i="23" s="1"/>
  <c r="D11061" i="12"/>
  <c r="E11061" i="12"/>
  <c r="F11061" i="12"/>
  <c r="D11062" i="12"/>
  <c r="E11062" i="12"/>
  <c r="F11062" i="12"/>
  <c r="D11063" i="12"/>
  <c r="E11063" i="12"/>
  <c r="F11063" i="12"/>
  <c r="D11064" i="12"/>
  <c r="E11064" i="12"/>
  <c r="F11064" i="12"/>
  <c r="D11065" i="12"/>
  <c r="E11065" i="12"/>
  <c r="F11065" i="12"/>
  <c r="D11066" i="12"/>
  <c r="H148" i="23" s="1"/>
  <c r="E11066" i="12"/>
  <c r="J148" i="23" s="1"/>
  <c r="F11066" i="12"/>
  <c r="K148" i="23" s="1"/>
  <c r="D11067" i="12"/>
  <c r="T148" i="23" s="1"/>
  <c r="E11067" i="12"/>
  <c r="V148" i="23" s="1"/>
  <c r="F11067" i="12"/>
  <c r="W148" i="23" s="1"/>
  <c r="D11068" i="12"/>
  <c r="E11068" i="12"/>
  <c r="F11068" i="12"/>
  <c r="D11069" i="12"/>
  <c r="E11069" i="12"/>
  <c r="F11069" i="12"/>
  <c r="D11070" i="12"/>
  <c r="E11070" i="12"/>
  <c r="F11070" i="12"/>
  <c r="D11071" i="12"/>
  <c r="E11071" i="12"/>
  <c r="F11071" i="12"/>
  <c r="D11072" i="12"/>
  <c r="L149" i="23" s="1"/>
  <c r="E11072" i="12"/>
  <c r="N149" i="23" s="1"/>
  <c r="F11072" i="12"/>
  <c r="O149" i="23" s="1"/>
  <c r="D11073" i="12"/>
  <c r="E11073" i="12"/>
  <c r="F11073" i="12"/>
  <c r="D11074" i="12"/>
  <c r="E11074" i="12"/>
  <c r="F11074" i="12"/>
  <c r="D11075" i="12"/>
  <c r="E11075" i="12"/>
  <c r="F11075" i="12"/>
  <c r="D11076" i="12"/>
  <c r="E11076" i="12"/>
  <c r="F11076" i="12"/>
  <c r="D11077" i="12"/>
  <c r="P149" i="23" s="1"/>
  <c r="E11077" i="12"/>
  <c r="R149" i="23" s="1"/>
  <c r="F11077" i="12"/>
  <c r="S149" i="23" s="1"/>
  <c r="D11078" i="12"/>
  <c r="E11078" i="12"/>
  <c r="F11078" i="12"/>
  <c r="D11079" i="12"/>
  <c r="E11079" i="12"/>
  <c r="F11079" i="12"/>
  <c r="D11080" i="12"/>
  <c r="E11080" i="12"/>
  <c r="F11080" i="12"/>
  <c r="D11081" i="12"/>
  <c r="E11081" i="12"/>
  <c r="F11081" i="12"/>
  <c r="D11082" i="12"/>
  <c r="D149" i="23" s="1"/>
  <c r="E11082" i="12"/>
  <c r="F149" i="23" s="1"/>
  <c r="F11082" i="12"/>
  <c r="G149" i="23" s="1"/>
  <c r="D11083" i="12"/>
  <c r="E11083" i="12"/>
  <c r="F11083" i="12"/>
  <c r="D11084" i="12"/>
  <c r="E11084" i="12"/>
  <c r="F11084" i="12"/>
  <c r="D11085" i="12"/>
  <c r="E11085" i="12"/>
  <c r="F11085" i="12"/>
  <c r="D11086" i="12"/>
  <c r="E11086" i="12"/>
  <c r="F11086" i="12"/>
  <c r="D11087" i="12"/>
  <c r="E11087" i="12"/>
  <c r="F11087" i="12"/>
  <c r="D11088" i="12"/>
  <c r="H149" i="23" s="1"/>
  <c r="E11088" i="12"/>
  <c r="J149" i="23" s="1"/>
  <c r="F11088" i="12"/>
  <c r="K149" i="23" s="1"/>
  <c r="D11089" i="12"/>
  <c r="T149" i="23" s="1"/>
  <c r="E11089" i="12"/>
  <c r="V149" i="23" s="1"/>
  <c r="F11089" i="12"/>
  <c r="W149" i="23" s="1"/>
  <c r="D11090" i="12"/>
  <c r="E11090" i="12"/>
  <c r="F11090" i="12"/>
  <c r="D11091" i="12"/>
  <c r="E11091" i="12"/>
  <c r="F11091" i="12"/>
  <c r="D11092" i="12"/>
  <c r="E11092" i="12"/>
  <c r="F11092" i="12"/>
  <c r="D11093" i="12"/>
  <c r="E11093" i="12"/>
  <c r="F11093" i="12"/>
  <c r="D11094" i="12"/>
  <c r="L150" i="23" s="1"/>
  <c r="E11094" i="12"/>
  <c r="N150" i="23" s="1"/>
  <c r="F11094" i="12"/>
  <c r="O150" i="23" s="1"/>
  <c r="D11095" i="12"/>
  <c r="E11095" i="12"/>
  <c r="F11095" i="12"/>
  <c r="D11096" i="12"/>
  <c r="E11096" i="12"/>
  <c r="F11096" i="12"/>
  <c r="D11097" i="12"/>
  <c r="E11097" i="12"/>
  <c r="F11097" i="12"/>
  <c r="D11098" i="12"/>
  <c r="E11098" i="12"/>
  <c r="F11098" i="12"/>
  <c r="D11099" i="12"/>
  <c r="P150" i="23" s="1"/>
  <c r="E11099" i="12"/>
  <c r="R150" i="23" s="1"/>
  <c r="F11099" i="12"/>
  <c r="S150" i="23" s="1"/>
  <c r="D11100" i="12"/>
  <c r="E11100" i="12"/>
  <c r="F11100" i="12"/>
  <c r="D11101" i="12"/>
  <c r="E11101" i="12"/>
  <c r="F11101" i="12"/>
  <c r="D11102" i="12"/>
  <c r="E11102" i="12"/>
  <c r="F11102" i="12"/>
  <c r="D11103" i="12"/>
  <c r="E11103" i="12"/>
  <c r="F11103" i="12"/>
  <c r="D11104" i="12"/>
  <c r="D150" i="23" s="1"/>
  <c r="E11104" i="12"/>
  <c r="F150" i="23" s="1"/>
  <c r="F11104" i="12"/>
  <c r="G150" i="23" s="1"/>
  <c r="D11105" i="12"/>
  <c r="E11105" i="12"/>
  <c r="F11105" i="12"/>
  <c r="D11106" i="12"/>
  <c r="E11106" i="12"/>
  <c r="F11106" i="12"/>
  <c r="D11107" i="12"/>
  <c r="E11107" i="12"/>
  <c r="F11107" i="12"/>
  <c r="D11108" i="12"/>
  <c r="E11108" i="12"/>
  <c r="F11108" i="12"/>
  <c r="D11109" i="12"/>
  <c r="E11109" i="12"/>
  <c r="F11109" i="12"/>
  <c r="D11110" i="12"/>
  <c r="H150" i="23" s="1"/>
  <c r="E11110" i="12"/>
  <c r="J150" i="23" s="1"/>
  <c r="F11110" i="12"/>
  <c r="K150" i="23" s="1"/>
  <c r="D11111" i="12"/>
  <c r="T150" i="23" s="1"/>
  <c r="E11111" i="12"/>
  <c r="V150" i="23" s="1"/>
  <c r="F11111" i="12"/>
  <c r="W150" i="23" s="1"/>
  <c r="D11112" i="12"/>
  <c r="E11112" i="12"/>
  <c r="F11112" i="12"/>
  <c r="D11113" i="12"/>
  <c r="E11113" i="12"/>
  <c r="F11113" i="12"/>
  <c r="D11114" i="12"/>
  <c r="E11114" i="12"/>
  <c r="F11114" i="12"/>
  <c r="D11115" i="12"/>
  <c r="E11115" i="12"/>
  <c r="F11115" i="12"/>
  <c r="D11116" i="12"/>
  <c r="L151" i="23" s="1"/>
  <c r="E11116" i="12"/>
  <c r="N151" i="23" s="1"/>
  <c r="F11116" i="12"/>
  <c r="O151" i="23" s="1"/>
  <c r="D11117" i="12"/>
  <c r="E11117" i="12"/>
  <c r="F11117" i="12"/>
  <c r="D11118" i="12"/>
  <c r="E11118" i="12"/>
  <c r="F11118" i="12"/>
  <c r="D11119" i="12"/>
  <c r="E11119" i="12"/>
  <c r="F11119" i="12"/>
  <c r="D11120" i="12"/>
  <c r="E11120" i="12"/>
  <c r="F11120" i="12"/>
  <c r="D11121" i="12"/>
  <c r="P151" i="23" s="1"/>
  <c r="E11121" i="12"/>
  <c r="R151" i="23" s="1"/>
  <c r="F11121" i="12"/>
  <c r="S151" i="23" s="1"/>
  <c r="D11122" i="12"/>
  <c r="E11122" i="12"/>
  <c r="F11122" i="12"/>
  <c r="D11123" i="12"/>
  <c r="E11123" i="12"/>
  <c r="F11123" i="12"/>
  <c r="D11124" i="12"/>
  <c r="E11124" i="12"/>
  <c r="F11124" i="12"/>
  <c r="D11125" i="12"/>
  <c r="E11125" i="12"/>
  <c r="F11125" i="12"/>
  <c r="D11126" i="12"/>
  <c r="D151" i="23" s="1"/>
  <c r="E11126" i="12"/>
  <c r="F151" i="23" s="1"/>
  <c r="F11126" i="12"/>
  <c r="G151" i="23" s="1"/>
  <c r="D11127" i="12"/>
  <c r="E11127" i="12"/>
  <c r="F11127" i="12"/>
  <c r="D11128" i="12"/>
  <c r="E11128" i="12"/>
  <c r="F11128" i="12"/>
  <c r="D11129" i="12"/>
  <c r="E11129" i="12"/>
  <c r="F11129" i="12"/>
  <c r="D11130" i="12"/>
  <c r="E11130" i="12"/>
  <c r="F11130" i="12"/>
  <c r="D11131" i="12"/>
  <c r="E11131" i="12"/>
  <c r="F11131" i="12"/>
  <c r="D11132" i="12"/>
  <c r="H151" i="23" s="1"/>
  <c r="E11132" i="12"/>
  <c r="J151" i="23" s="1"/>
  <c r="F11132" i="12"/>
  <c r="K151" i="23" s="1"/>
  <c r="D11133" i="12"/>
  <c r="T151" i="23" s="1"/>
  <c r="E11133" i="12"/>
  <c r="V151" i="23" s="1"/>
  <c r="F11133" i="12"/>
  <c r="W151" i="23" s="1"/>
  <c r="D11134" i="12"/>
  <c r="E11134" i="12"/>
  <c r="F11134" i="12"/>
  <c r="D11135" i="12"/>
  <c r="E11135" i="12"/>
  <c r="F11135" i="12"/>
  <c r="D11136" i="12"/>
  <c r="E11136" i="12"/>
  <c r="F11136" i="12"/>
  <c r="D11137" i="12"/>
  <c r="E11137" i="12"/>
  <c r="F11137" i="12"/>
  <c r="D11138" i="12"/>
  <c r="L152" i="23" s="1"/>
  <c r="E11138" i="12"/>
  <c r="N152" i="23" s="1"/>
  <c r="F11138" i="12"/>
  <c r="O152" i="23" s="1"/>
  <c r="D11139" i="12"/>
  <c r="E11139" i="12"/>
  <c r="F11139" i="12"/>
  <c r="D11140" i="12"/>
  <c r="E11140" i="12"/>
  <c r="F11140" i="12"/>
  <c r="D11141" i="12"/>
  <c r="E11141" i="12"/>
  <c r="F11141" i="12"/>
  <c r="D11142" i="12"/>
  <c r="E11142" i="12"/>
  <c r="F11142" i="12"/>
  <c r="D11143" i="12"/>
  <c r="P152" i="23" s="1"/>
  <c r="E11143" i="12"/>
  <c r="R152" i="23" s="1"/>
  <c r="F11143" i="12"/>
  <c r="S152" i="23" s="1"/>
  <c r="D11144" i="12"/>
  <c r="E11144" i="12"/>
  <c r="F11144" i="12"/>
  <c r="D11145" i="12"/>
  <c r="E11145" i="12"/>
  <c r="F11145" i="12"/>
  <c r="D11146" i="12"/>
  <c r="E11146" i="12"/>
  <c r="F11146" i="12"/>
  <c r="D11147" i="12"/>
  <c r="E11147" i="12"/>
  <c r="F11147" i="12"/>
  <c r="D11148" i="12"/>
  <c r="D152" i="23" s="1"/>
  <c r="E11148" i="12"/>
  <c r="F152" i="23" s="1"/>
  <c r="F11148" i="12"/>
  <c r="G152" i="23" s="1"/>
  <c r="D11149" i="12"/>
  <c r="E11149" i="12"/>
  <c r="F11149" i="12"/>
  <c r="D11150" i="12"/>
  <c r="E11150" i="12"/>
  <c r="F11150" i="12"/>
  <c r="D11151" i="12"/>
  <c r="E11151" i="12"/>
  <c r="F11151" i="12"/>
  <c r="D11152" i="12"/>
  <c r="E11152" i="12"/>
  <c r="F11152" i="12"/>
  <c r="D11153" i="12"/>
  <c r="E11153" i="12"/>
  <c r="F11153" i="12"/>
  <c r="D11154" i="12"/>
  <c r="H152" i="23" s="1"/>
  <c r="E11154" i="12"/>
  <c r="J152" i="23" s="1"/>
  <c r="F11154" i="12"/>
  <c r="K152" i="23" s="1"/>
  <c r="D11155" i="12"/>
  <c r="T152" i="23" s="1"/>
  <c r="E11155" i="12"/>
  <c r="V152" i="23" s="1"/>
  <c r="F11155" i="12"/>
  <c r="W152" i="23" s="1"/>
  <c r="D11156" i="12"/>
  <c r="E11156" i="12"/>
  <c r="F11156" i="12"/>
  <c r="D11157" i="12"/>
  <c r="E11157" i="12"/>
  <c r="F11157" i="12"/>
  <c r="D11158" i="12"/>
  <c r="E11158" i="12"/>
  <c r="F11158" i="12"/>
  <c r="D11159" i="12"/>
  <c r="E11159" i="12"/>
  <c r="F11159" i="12"/>
  <c r="D11160" i="12"/>
  <c r="L153" i="23" s="1"/>
  <c r="E11160" i="12"/>
  <c r="N153" i="23" s="1"/>
  <c r="F11160" i="12"/>
  <c r="O153" i="23" s="1"/>
  <c r="D11161" i="12"/>
  <c r="E11161" i="12"/>
  <c r="F11161" i="12"/>
  <c r="D11162" i="12"/>
  <c r="E11162" i="12"/>
  <c r="F11162" i="12"/>
  <c r="D11163" i="12"/>
  <c r="E11163" i="12"/>
  <c r="F11163" i="12"/>
  <c r="D11164" i="12"/>
  <c r="E11164" i="12"/>
  <c r="F11164" i="12"/>
  <c r="D11165" i="12"/>
  <c r="P153" i="23" s="1"/>
  <c r="E11165" i="12"/>
  <c r="R153" i="23" s="1"/>
  <c r="F11165" i="12"/>
  <c r="S153" i="23" s="1"/>
  <c r="D11166" i="12"/>
  <c r="E11166" i="12"/>
  <c r="F11166" i="12"/>
  <c r="D11167" i="12"/>
  <c r="E11167" i="12"/>
  <c r="F11167" i="12"/>
  <c r="D11168" i="12"/>
  <c r="E11168" i="12"/>
  <c r="F11168" i="12"/>
  <c r="D11169" i="12"/>
  <c r="E11169" i="12"/>
  <c r="F11169" i="12"/>
  <c r="D11170" i="12"/>
  <c r="D153" i="23" s="1"/>
  <c r="E11170" i="12"/>
  <c r="F153" i="23" s="1"/>
  <c r="F11170" i="12"/>
  <c r="G153" i="23" s="1"/>
  <c r="D11171" i="12"/>
  <c r="E11171" i="12"/>
  <c r="F11171" i="12"/>
  <c r="D11172" i="12"/>
  <c r="E11172" i="12"/>
  <c r="F11172" i="12"/>
  <c r="D11173" i="12"/>
  <c r="E11173" i="12"/>
  <c r="F11173" i="12"/>
  <c r="D11174" i="12"/>
  <c r="E11174" i="12"/>
  <c r="F11174" i="12"/>
  <c r="D11175" i="12"/>
  <c r="E11175" i="12"/>
  <c r="F11175" i="12"/>
  <c r="D11176" i="12"/>
  <c r="H153" i="23" s="1"/>
  <c r="E11176" i="12"/>
  <c r="J153" i="23" s="1"/>
  <c r="F11176" i="12"/>
  <c r="K153" i="23" s="1"/>
  <c r="D11177" i="12"/>
  <c r="T153" i="23" s="1"/>
  <c r="E11177" i="12"/>
  <c r="V153" i="23" s="1"/>
  <c r="F11177" i="12"/>
  <c r="W153" i="23" s="1"/>
  <c r="D11178" i="12"/>
  <c r="E11178" i="12"/>
  <c r="F11178" i="12"/>
  <c r="D11179" i="12"/>
  <c r="E11179" i="12"/>
  <c r="F11179" i="12"/>
  <c r="D11180" i="12"/>
  <c r="E11180" i="12"/>
  <c r="F11180" i="12"/>
  <c r="D11181" i="12"/>
  <c r="E11181" i="12"/>
  <c r="F11181" i="12"/>
  <c r="D11182" i="12"/>
  <c r="E11182" i="12"/>
  <c r="F11182" i="12"/>
  <c r="D11183" i="12"/>
  <c r="E11183" i="12"/>
  <c r="F11183" i="12"/>
  <c r="D11184" i="12"/>
  <c r="E11184" i="12"/>
  <c r="F11184" i="12"/>
  <c r="D11185" i="12"/>
  <c r="E11185" i="12"/>
  <c r="F11185" i="12"/>
  <c r="D11186" i="12"/>
  <c r="E11186" i="12"/>
  <c r="F11186" i="12"/>
  <c r="D11187" i="12"/>
  <c r="E11187" i="12"/>
  <c r="F11187" i="12"/>
  <c r="D11188" i="12"/>
  <c r="E11188" i="12"/>
  <c r="F11188" i="12"/>
  <c r="D11189" i="12"/>
  <c r="E11189" i="12"/>
  <c r="F11189" i="12"/>
  <c r="D11190" i="12"/>
  <c r="E11190" i="12"/>
  <c r="F11190" i="12"/>
  <c r="D11191" i="12"/>
  <c r="E11191" i="12"/>
  <c r="F11191" i="12"/>
  <c r="D11192" i="12"/>
  <c r="E11192" i="12"/>
  <c r="F11192" i="12"/>
  <c r="D11193" i="12"/>
  <c r="E11193" i="12"/>
  <c r="F11193" i="12"/>
  <c r="D11194" i="12"/>
  <c r="E11194" i="12"/>
  <c r="F11194" i="12"/>
  <c r="D11195" i="12"/>
  <c r="E11195" i="12"/>
  <c r="F11195" i="12"/>
  <c r="D11196" i="12"/>
  <c r="E11196" i="12"/>
  <c r="F11196" i="12"/>
  <c r="D11197" i="12"/>
  <c r="E11197" i="12"/>
  <c r="F11197" i="12"/>
  <c r="D11198" i="12"/>
  <c r="E11198" i="12"/>
  <c r="F11198" i="12"/>
  <c r="D11199" i="12"/>
  <c r="E11199" i="12"/>
  <c r="F11199" i="12"/>
  <c r="D11200" i="12"/>
  <c r="E11200" i="12"/>
  <c r="F11200" i="12"/>
  <c r="D11201" i="12"/>
  <c r="E11201" i="12"/>
  <c r="F11201" i="12"/>
  <c r="D11202" i="12"/>
  <c r="E11202" i="12"/>
  <c r="F11202" i="12"/>
  <c r="D11203" i="12"/>
  <c r="E11203" i="12"/>
  <c r="F11203" i="12"/>
  <c r="D11204" i="12"/>
  <c r="E11204" i="12"/>
  <c r="F11204" i="12"/>
  <c r="D11205" i="12"/>
  <c r="E11205" i="12"/>
  <c r="F11205" i="12"/>
  <c r="D11206" i="12"/>
  <c r="E11206" i="12"/>
  <c r="F11206" i="12"/>
  <c r="D11207" i="12"/>
  <c r="E11207" i="12"/>
  <c r="F11207" i="12"/>
  <c r="D11208" i="12"/>
  <c r="E11208" i="12"/>
  <c r="F11208" i="12"/>
  <c r="D11209" i="12"/>
  <c r="E11209" i="12"/>
  <c r="F11209" i="12"/>
  <c r="D11210" i="12"/>
  <c r="E11210" i="12"/>
  <c r="F11210" i="12"/>
  <c r="D11211" i="12"/>
  <c r="E11211" i="12"/>
  <c r="F11211" i="12"/>
  <c r="D11212" i="12"/>
  <c r="E11212" i="12"/>
  <c r="F11212" i="12"/>
  <c r="D11213" i="12"/>
  <c r="E11213" i="12"/>
  <c r="F11213" i="12"/>
  <c r="D11214" i="12"/>
  <c r="E11214" i="12"/>
  <c r="F11214" i="12"/>
  <c r="D11215" i="12"/>
  <c r="E11215" i="12"/>
  <c r="F11215" i="12"/>
  <c r="D11216" i="12"/>
  <c r="E11216" i="12"/>
  <c r="F11216" i="12"/>
  <c r="D11217" i="12"/>
  <c r="E11217" i="12"/>
  <c r="F11217" i="12"/>
  <c r="D11218" i="12"/>
  <c r="E11218" i="12"/>
  <c r="F11218" i="12"/>
  <c r="D11219" i="12"/>
  <c r="E11219" i="12"/>
  <c r="F11219" i="12"/>
  <c r="D11220" i="12"/>
  <c r="E11220" i="12"/>
  <c r="F11220" i="12"/>
  <c r="D11221" i="12"/>
  <c r="E11221" i="12"/>
  <c r="F11221" i="12"/>
  <c r="D11222" i="12"/>
  <c r="E11222" i="12"/>
  <c r="F11222" i="12"/>
  <c r="D11223" i="12"/>
  <c r="E11223" i="12"/>
  <c r="F11223" i="12"/>
  <c r="D11224" i="12"/>
  <c r="E11224" i="12"/>
  <c r="F11224" i="12"/>
  <c r="D11225" i="12"/>
  <c r="E11225" i="12"/>
  <c r="F11225" i="12"/>
  <c r="D11226" i="12"/>
  <c r="E11226" i="12"/>
  <c r="F11226" i="12"/>
  <c r="D11227" i="12"/>
  <c r="E11227" i="12"/>
  <c r="F11227" i="12"/>
  <c r="D11228" i="12"/>
  <c r="E11228" i="12"/>
  <c r="F11228" i="12"/>
  <c r="D11229" i="12"/>
  <c r="E11229" i="12"/>
  <c r="F11229" i="12"/>
  <c r="D11230" i="12"/>
  <c r="E11230" i="12"/>
  <c r="F11230" i="12"/>
  <c r="D11231" i="12"/>
  <c r="E11231" i="12"/>
  <c r="F11231" i="12"/>
  <c r="D11232" i="12"/>
  <c r="E11232" i="12"/>
  <c r="F11232" i="12"/>
  <c r="D11233" i="12"/>
  <c r="E11233" i="12"/>
  <c r="F11233" i="12"/>
  <c r="D11234" i="12"/>
  <c r="E11234" i="12"/>
  <c r="F11234" i="12"/>
  <c r="D11235" i="12"/>
  <c r="E11235" i="12"/>
  <c r="F11235" i="12"/>
  <c r="D11236" i="12"/>
  <c r="E11236" i="12"/>
  <c r="F11236" i="12"/>
  <c r="D11237" i="12"/>
  <c r="E11237" i="12"/>
  <c r="F11237" i="12"/>
  <c r="D11238" i="12"/>
  <c r="E11238" i="12"/>
  <c r="F11238" i="12"/>
  <c r="D11239" i="12"/>
  <c r="E11239" i="12"/>
  <c r="F11239" i="12"/>
  <c r="D11240" i="12"/>
  <c r="E11240" i="12"/>
  <c r="F11240" i="12"/>
  <c r="D11241" i="12"/>
  <c r="E11241" i="12"/>
  <c r="F11241" i="12"/>
  <c r="D11242" i="12"/>
  <c r="E11242" i="12"/>
  <c r="F11242" i="12"/>
  <c r="D11243" i="12"/>
  <c r="E11243" i="12"/>
  <c r="F11243" i="12"/>
  <c r="D11244" i="12"/>
  <c r="E11244" i="12"/>
  <c r="F11244" i="12"/>
  <c r="D11245" i="12"/>
  <c r="E11245" i="12"/>
  <c r="F11245" i="12"/>
  <c r="D11246" i="12"/>
  <c r="E11246" i="12"/>
  <c r="F11246" i="12"/>
  <c r="D11247" i="12"/>
  <c r="E11247" i="12"/>
  <c r="F11247" i="12"/>
  <c r="D11248" i="12"/>
  <c r="E11248" i="12"/>
  <c r="F11248" i="12"/>
  <c r="D11249" i="12"/>
  <c r="E11249" i="12"/>
  <c r="F11249" i="12"/>
  <c r="D11250" i="12"/>
  <c r="E11250" i="12"/>
  <c r="F11250" i="12"/>
  <c r="D11251" i="12"/>
  <c r="E11251" i="12"/>
  <c r="F11251" i="12"/>
  <c r="D11252" i="12"/>
  <c r="E11252" i="12"/>
  <c r="F11252" i="12"/>
  <c r="D11253" i="12"/>
  <c r="E11253" i="12"/>
  <c r="F11253" i="12"/>
  <c r="D11254" i="12"/>
  <c r="E11254" i="12"/>
  <c r="F11254" i="12"/>
  <c r="D11255" i="12"/>
  <c r="E11255" i="12"/>
  <c r="F11255" i="12"/>
  <c r="D11256" i="12"/>
  <c r="E11256" i="12"/>
  <c r="F11256" i="12"/>
  <c r="D11257" i="12"/>
  <c r="E11257" i="12"/>
  <c r="F11257" i="12"/>
  <c r="D11258" i="12"/>
  <c r="E11258" i="12"/>
  <c r="F11258" i="12"/>
  <c r="D11259" i="12"/>
  <c r="E11259" i="12"/>
  <c r="F11259" i="12"/>
  <c r="D11260" i="12"/>
  <c r="E11260" i="12"/>
  <c r="F11260" i="12"/>
  <c r="D11261" i="12"/>
  <c r="E11261" i="12"/>
  <c r="F11261" i="12"/>
  <c r="D11262" i="12"/>
  <c r="E11262" i="12"/>
  <c r="F11262" i="12"/>
  <c r="D11263" i="12"/>
  <c r="E11263" i="12"/>
  <c r="F11263" i="12"/>
  <c r="D11264" i="12"/>
  <c r="E11264" i="12"/>
  <c r="F11264" i="12"/>
  <c r="D11265" i="12"/>
  <c r="E11265" i="12"/>
  <c r="F11265" i="12"/>
  <c r="D11266" i="12"/>
  <c r="E11266" i="12"/>
  <c r="F11266" i="12"/>
  <c r="D11267" i="12"/>
  <c r="E11267" i="12"/>
  <c r="F11267" i="12"/>
  <c r="D11268" i="12"/>
  <c r="E11268" i="12"/>
  <c r="F11268" i="12"/>
  <c r="D11269" i="12"/>
  <c r="E11269" i="12"/>
  <c r="F11269" i="12"/>
  <c r="D11270" i="12"/>
  <c r="E11270" i="12"/>
  <c r="F11270" i="12"/>
  <c r="D11271" i="12"/>
  <c r="E11271" i="12"/>
  <c r="F11271" i="12"/>
  <c r="D11272" i="12"/>
  <c r="E11272" i="12"/>
  <c r="F11272" i="12"/>
  <c r="D11273" i="12"/>
  <c r="E11273" i="12"/>
  <c r="F11273" i="12"/>
  <c r="D11274" i="12"/>
  <c r="E11274" i="12"/>
  <c r="F11274" i="12"/>
  <c r="D11275" i="12"/>
  <c r="E11275" i="12"/>
  <c r="F11275" i="12"/>
  <c r="D11276" i="12"/>
  <c r="E11276" i="12"/>
  <c r="F11276" i="12"/>
  <c r="D11277" i="12"/>
  <c r="E11277" i="12"/>
  <c r="F11277" i="12"/>
  <c r="D11278" i="12"/>
  <c r="E11278" i="12"/>
  <c r="F11278" i="12"/>
  <c r="D11279" i="12"/>
  <c r="E11279" i="12"/>
  <c r="F11279" i="12"/>
  <c r="D11280" i="12"/>
  <c r="E11280" i="12"/>
  <c r="F11280" i="12"/>
  <c r="D11281" i="12"/>
  <c r="E11281" i="12"/>
  <c r="F11281" i="12"/>
  <c r="D11282" i="12"/>
  <c r="E11282" i="12"/>
  <c r="F11282" i="12"/>
  <c r="D11283" i="12"/>
  <c r="E11283" i="12"/>
  <c r="F11283" i="12"/>
  <c r="D11284" i="12"/>
  <c r="E11284" i="12"/>
  <c r="F11284" i="12"/>
  <c r="D11285" i="12"/>
  <c r="E11285" i="12"/>
  <c r="F11285" i="12"/>
  <c r="D11286" i="12"/>
  <c r="E11286" i="12"/>
  <c r="F11286" i="12"/>
  <c r="D11287" i="12"/>
  <c r="E11287" i="12"/>
  <c r="F11287" i="12"/>
  <c r="D11288" i="12"/>
  <c r="E11288" i="12"/>
  <c r="F11288" i="12"/>
  <c r="D11289" i="12"/>
  <c r="E11289" i="12"/>
  <c r="F11289" i="12"/>
  <c r="D11290" i="12"/>
  <c r="E11290" i="12"/>
  <c r="F11290" i="12"/>
  <c r="D11291" i="12"/>
  <c r="E11291" i="12"/>
  <c r="F11291" i="12"/>
  <c r="D11292" i="12"/>
  <c r="E11292" i="12"/>
  <c r="F11292" i="12"/>
  <c r="D11293" i="12"/>
  <c r="E11293" i="12"/>
  <c r="F11293" i="12"/>
  <c r="D11294" i="12"/>
  <c r="E11294" i="12"/>
  <c r="F11294" i="12"/>
  <c r="D11295" i="12"/>
  <c r="E11295" i="12"/>
  <c r="F11295" i="12"/>
  <c r="D11296" i="12"/>
  <c r="E11296" i="12"/>
  <c r="F11296" i="12"/>
  <c r="D11297" i="12"/>
  <c r="E11297" i="12"/>
  <c r="F11297" i="12"/>
  <c r="D11298" i="12"/>
  <c r="E11298" i="12"/>
  <c r="F11298" i="12"/>
  <c r="D11299" i="12"/>
  <c r="E11299" i="12"/>
  <c r="F11299" i="12"/>
  <c r="D11300" i="12"/>
  <c r="E11300" i="12"/>
  <c r="F11300" i="12"/>
  <c r="D11301" i="12"/>
  <c r="E11301" i="12"/>
  <c r="F11301" i="12"/>
  <c r="D11302" i="12"/>
  <c r="E11302" i="12"/>
  <c r="F11302" i="12"/>
  <c r="D11303" i="12"/>
  <c r="E11303" i="12"/>
  <c r="F11303" i="12"/>
  <c r="D11304" i="12"/>
  <c r="E11304" i="12"/>
  <c r="F11304" i="12"/>
  <c r="D11305" i="12"/>
  <c r="E11305" i="12"/>
  <c r="F11305" i="12"/>
  <c r="D11306" i="12"/>
  <c r="E11306" i="12"/>
  <c r="F11306" i="12"/>
  <c r="D11307" i="12"/>
  <c r="E11307" i="12"/>
  <c r="F11307" i="12"/>
  <c r="D11308" i="12"/>
  <c r="E11308" i="12"/>
  <c r="F11308" i="12"/>
  <c r="D11309" i="12"/>
  <c r="E11309" i="12"/>
  <c r="F11309" i="12"/>
  <c r="D11310" i="12"/>
  <c r="E11310" i="12"/>
  <c r="F11310" i="12"/>
  <c r="D11311" i="12"/>
  <c r="E11311" i="12"/>
  <c r="F11311" i="12"/>
  <c r="D11312" i="12"/>
  <c r="E11312" i="12"/>
  <c r="F11312" i="12"/>
  <c r="D11313" i="12"/>
  <c r="E11313" i="12"/>
  <c r="F11313" i="12"/>
  <c r="D11314" i="12"/>
  <c r="E11314" i="12"/>
  <c r="F11314" i="12"/>
  <c r="D11315" i="12"/>
  <c r="E11315" i="12"/>
  <c r="F11315" i="12"/>
  <c r="D11316" i="12"/>
  <c r="E11316" i="12"/>
  <c r="F11316" i="12"/>
  <c r="D11317" i="12"/>
  <c r="E11317" i="12"/>
  <c r="F11317" i="12"/>
  <c r="D11318" i="12"/>
  <c r="E11318" i="12"/>
  <c r="F11318" i="12"/>
  <c r="D11319" i="12"/>
  <c r="E11319" i="12"/>
  <c r="F11319" i="12"/>
  <c r="D11320" i="12"/>
  <c r="E11320" i="12"/>
  <c r="F11320" i="12"/>
  <c r="D11321" i="12"/>
  <c r="E11321" i="12"/>
  <c r="F11321" i="12"/>
  <c r="D11322" i="12"/>
  <c r="E11322" i="12"/>
  <c r="F11322" i="12"/>
  <c r="D11323" i="12"/>
  <c r="E11323" i="12"/>
  <c r="F11323" i="12"/>
  <c r="D11324" i="12"/>
  <c r="E11324" i="12"/>
  <c r="F11324" i="12"/>
  <c r="D11325" i="12"/>
  <c r="E11325" i="12"/>
  <c r="F11325" i="12"/>
  <c r="D11326" i="12"/>
  <c r="E11326" i="12"/>
  <c r="F11326" i="12"/>
  <c r="D11327" i="12"/>
  <c r="E11327" i="12"/>
  <c r="F11327" i="12"/>
  <c r="D11328" i="12"/>
  <c r="E11328" i="12"/>
  <c r="F11328" i="12"/>
  <c r="D11329" i="12"/>
  <c r="E11329" i="12"/>
  <c r="F11329" i="12"/>
  <c r="D11330" i="12"/>
  <c r="E11330" i="12"/>
  <c r="F11330" i="12"/>
  <c r="D11331" i="12"/>
  <c r="E11331" i="12"/>
  <c r="F11331" i="12"/>
  <c r="D11332" i="12"/>
  <c r="E11332" i="12"/>
  <c r="F11332" i="12"/>
  <c r="D11333" i="12"/>
  <c r="E11333" i="12"/>
  <c r="F11333" i="12"/>
  <c r="D11334" i="12"/>
  <c r="E11334" i="12"/>
  <c r="F11334" i="12"/>
  <c r="D11335" i="12"/>
  <c r="E11335" i="12"/>
  <c r="F11335" i="12"/>
  <c r="D11336" i="12"/>
  <c r="E11336" i="12"/>
  <c r="F11336" i="12"/>
  <c r="D11337" i="12"/>
  <c r="E11337" i="12"/>
  <c r="F11337" i="12"/>
  <c r="D11338" i="12"/>
  <c r="E11338" i="12"/>
  <c r="F11338" i="12"/>
  <c r="D11339" i="12"/>
  <c r="E11339" i="12"/>
  <c r="F11339" i="12"/>
  <c r="D11340" i="12"/>
  <c r="E11340" i="12"/>
  <c r="F11340" i="12"/>
  <c r="D11341" i="12"/>
  <c r="E11341" i="12"/>
  <c r="F11341" i="12"/>
  <c r="D11342" i="12"/>
  <c r="E11342" i="12"/>
  <c r="F11342" i="12"/>
  <c r="D11343" i="12"/>
  <c r="E11343" i="12"/>
  <c r="F11343" i="12"/>
  <c r="D11344" i="12"/>
  <c r="E11344" i="12"/>
  <c r="F11344" i="12"/>
  <c r="D11345" i="12"/>
  <c r="E11345" i="12"/>
  <c r="F11345" i="12"/>
  <c r="D11346" i="12"/>
  <c r="E11346" i="12"/>
  <c r="F11346" i="12"/>
  <c r="D11347" i="12"/>
  <c r="E11347" i="12"/>
  <c r="F11347" i="12"/>
  <c r="D11348" i="12"/>
  <c r="E11348" i="12"/>
  <c r="F11348" i="12"/>
  <c r="D11349" i="12"/>
  <c r="E11349" i="12"/>
  <c r="F11349" i="12"/>
  <c r="D11350" i="12"/>
  <c r="E11350" i="12"/>
  <c r="F11350" i="12"/>
  <c r="D11351" i="12"/>
  <c r="E11351" i="12"/>
  <c r="F11351" i="12"/>
  <c r="D11352" i="12"/>
  <c r="E11352" i="12"/>
  <c r="F11352" i="12"/>
  <c r="D11353" i="12"/>
  <c r="E11353" i="12"/>
  <c r="F11353" i="12"/>
  <c r="D11354" i="12"/>
  <c r="E11354" i="12"/>
  <c r="F11354" i="12"/>
  <c r="D11355" i="12"/>
  <c r="E11355" i="12"/>
  <c r="F11355" i="12"/>
  <c r="D11356" i="12"/>
  <c r="E11356" i="12"/>
  <c r="F11356" i="12"/>
  <c r="D11357" i="12"/>
  <c r="E11357" i="12"/>
  <c r="F11357" i="12"/>
  <c r="D11358" i="12"/>
  <c r="E11358" i="12"/>
  <c r="F11358" i="12"/>
  <c r="D11359" i="12"/>
  <c r="E11359" i="12"/>
  <c r="F11359" i="12"/>
  <c r="D11360" i="12"/>
  <c r="E11360" i="12"/>
  <c r="F11360" i="12"/>
  <c r="D11361" i="12"/>
  <c r="E11361" i="12"/>
  <c r="F11361" i="12"/>
  <c r="D11362" i="12"/>
  <c r="E11362" i="12"/>
  <c r="F11362" i="12"/>
  <c r="D11363" i="12"/>
  <c r="E11363" i="12"/>
  <c r="F11363" i="12"/>
  <c r="D11364" i="12"/>
  <c r="E11364" i="12"/>
  <c r="F11364" i="12"/>
  <c r="D11365" i="12"/>
  <c r="E11365" i="12"/>
  <c r="F11365" i="12"/>
  <c r="D11366" i="12"/>
  <c r="E11366" i="12"/>
  <c r="F11366" i="12"/>
  <c r="D11367" i="12"/>
  <c r="E11367" i="12"/>
  <c r="F11367" i="12"/>
  <c r="D11368" i="12"/>
  <c r="E11368" i="12"/>
  <c r="F11368" i="12"/>
  <c r="D11369" i="12"/>
  <c r="E11369" i="12"/>
  <c r="F11369" i="12"/>
  <c r="D11370" i="12"/>
  <c r="E11370" i="12"/>
  <c r="F11370" i="12"/>
  <c r="D11371" i="12"/>
  <c r="E11371" i="12"/>
  <c r="F11371" i="12"/>
  <c r="D11372" i="12"/>
  <c r="E11372" i="12"/>
  <c r="F11372" i="12"/>
  <c r="D11373" i="12"/>
  <c r="E11373" i="12"/>
  <c r="F11373" i="12"/>
  <c r="D11374" i="12"/>
  <c r="E11374" i="12"/>
  <c r="F11374" i="12"/>
  <c r="D11375" i="12"/>
  <c r="E11375" i="12"/>
  <c r="F11375" i="12"/>
  <c r="D11376" i="12"/>
  <c r="E11376" i="12"/>
  <c r="F11376" i="12"/>
  <c r="D11377" i="12"/>
  <c r="E11377" i="12"/>
  <c r="F11377" i="12"/>
  <c r="D11378" i="12"/>
  <c r="E11378" i="12"/>
  <c r="F11378" i="12"/>
  <c r="D11379" i="12"/>
  <c r="E11379" i="12"/>
  <c r="F11379" i="12"/>
  <c r="D11380" i="12"/>
  <c r="E11380" i="12"/>
  <c r="F11380" i="12"/>
  <c r="D11381" i="12"/>
  <c r="E11381" i="12"/>
  <c r="F11381" i="12"/>
  <c r="D11382" i="12"/>
  <c r="E11382" i="12"/>
  <c r="F11382" i="12"/>
  <c r="D11383" i="12"/>
  <c r="E11383" i="12"/>
  <c r="F11383" i="12"/>
  <c r="D11384" i="12"/>
  <c r="E11384" i="12"/>
  <c r="F11384" i="12"/>
  <c r="D11385" i="12"/>
  <c r="E11385" i="12"/>
  <c r="F11385" i="12"/>
  <c r="D11386" i="12"/>
  <c r="E11386" i="12"/>
  <c r="F11386" i="12"/>
  <c r="D11387" i="12"/>
  <c r="E11387" i="12"/>
  <c r="F11387" i="12"/>
  <c r="D11388" i="12"/>
  <c r="E11388" i="12"/>
  <c r="F11388" i="12"/>
  <c r="D11389" i="12"/>
  <c r="E11389" i="12"/>
  <c r="F11389" i="12"/>
  <c r="D11390" i="12"/>
  <c r="E11390" i="12"/>
  <c r="F11390" i="12"/>
  <c r="D11391" i="12"/>
  <c r="E11391" i="12"/>
  <c r="F11391" i="12"/>
  <c r="D11392" i="12"/>
  <c r="E11392" i="12"/>
  <c r="F11392" i="12"/>
  <c r="D11393" i="12"/>
  <c r="E11393" i="12"/>
  <c r="F11393" i="12"/>
  <c r="D11394" i="12"/>
  <c r="E11394" i="12"/>
  <c r="F11394" i="12"/>
  <c r="D11395" i="12"/>
  <c r="E11395" i="12"/>
  <c r="F11395" i="12"/>
  <c r="D11396" i="12"/>
  <c r="E11396" i="12"/>
  <c r="F11396" i="12"/>
  <c r="D11397" i="12"/>
  <c r="E11397" i="12"/>
  <c r="F11397" i="12"/>
  <c r="D11398" i="12"/>
  <c r="E11398" i="12"/>
  <c r="F11398" i="12"/>
  <c r="D11399" i="12"/>
  <c r="E11399" i="12"/>
  <c r="F11399" i="12"/>
  <c r="D11400" i="12"/>
  <c r="E11400" i="12"/>
  <c r="F11400" i="12"/>
  <c r="D11401" i="12"/>
  <c r="E11401" i="12"/>
  <c r="F11401" i="12"/>
  <c r="D11402" i="12"/>
  <c r="E11402" i="12"/>
  <c r="F11402" i="12"/>
  <c r="D11403" i="12"/>
  <c r="E11403" i="12"/>
  <c r="F11403" i="12"/>
  <c r="D11404" i="12"/>
  <c r="E11404" i="12"/>
  <c r="F11404" i="12"/>
  <c r="D11405" i="12"/>
  <c r="E11405" i="12"/>
  <c r="F11405" i="12"/>
  <c r="D11406" i="12"/>
  <c r="E11406" i="12"/>
  <c r="F11406" i="12"/>
  <c r="D11407" i="12"/>
  <c r="E11407" i="12"/>
  <c r="F11407" i="12"/>
  <c r="D11408" i="12"/>
  <c r="E11408" i="12"/>
  <c r="F11408" i="12"/>
  <c r="D11409" i="12"/>
  <c r="E11409" i="12"/>
  <c r="F11409" i="12"/>
  <c r="D11410" i="12"/>
  <c r="E11410" i="12"/>
  <c r="F11410" i="12"/>
  <c r="D11411" i="12"/>
  <c r="E11411" i="12"/>
  <c r="F11411" i="12"/>
  <c r="D11412" i="12"/>
  <c r="E11412" i="12"/>
  <c r="F11412" i="12"/>
  <c r="D11413" i="12"/>
  <c r="E11413" i="12"/>
  <c r="F11413" i="12"/>
  <c r="D11414" i="12"/>
  <c r="E11414" i="12"/>
  <c r="F11414" i="12"/>
  <c r="D11415" i="12"/>
  <c r="E11415" i="12"/>
  <c r="F11415" i="12"/>
  <c r="D11416" i="12"/>
  <c r="E11416" i="12"/>
  <c r="F11416" i="12"/>
  <c r="D11417" i="12"/>
  <c r="E11417" i="12"/>
  <c r="F11417" i="12"/>
  <c r="D11418" i="12"/>
  <c r="E11418" i="12"/>
  <c r="F11418" i="12"/>
  <c r="D11419" i="12"/>
  <c r="L156" i="23" s="1"/>
  <c r="E11419" i="12"/>
  <c r="N156" i="23" s="1"/>
  <c r="F11419" i="12"/>
  <c r="O156" i="23" s="1"/>
  <c r="D11420" i="12"/>
  <c r="E11420" i="12"/>
  <c r="F11420" i="12"/>
  <c r="D11421" i="12"/>
  <c r="E11421" i="12"/>
  <c r="F11421" i="12"/>
  <c r="D11422" i="12"/>
  <c r="E11422" i="12"/>
  <c r="F11422" i="12"/>
  <c r="D11423" i="12"/>
  <c r="E11423" i="12"/>
  <c r="F11423" i="12"/>
  <c r="D11424" i="12"/>
  <c r="P156" i="23" s="1"/>
  <c r="E11424" i="12"/>
  <c r="R156" i="23" s="1"/>
  <c r="F11424" i="12"/>
  <c r="S156" i="23" s="1"/>
  <c r="D11425" i="12"/>
  <c r="E11425" i="12"/>
  <c r="F11425" i="12"/>
  <c r="D11426" i="12"/>
  <c r="E11426" i="12"/>
  <c r="F11426" i="12"/>
  <c r="D11427" i="12"/>
  <c r="E11427" i="12"/>
  <c r="F11427" i="12"/>
  <c r="D11428" i="12"/>
  <c r="E11428" i="12"/>
  <c r="F11428" i="12"/>
  <c r="D11429" i="12"/>
  <c r="D156" i="23" s="1"/>
  <c r="E11429" i="12"/>
  <c r="F156" i="23" s="1"/>
  <c r="F11429" i="12"/>
  <c r="G156" i="23" s="1"/>
  <c r="D11430" i="12"/>
  <c r="E11430" i="12"/>
  <c r="F11430" i="12"/>
  <c r="D11431" i="12"/>
  <c r="E11431" i="12"/>
  <c r="F11431" i="12"/>
  <c r="D11432" i="12"/>
  <c r="E11432" i="12"/>
  <c r="F11432" i="12"/>
  <c r="D11433" i="12"/>
  <c r="E11433" i="12"/>
  <c r="F11433" i="12"/>
  <c r="D11434" i="12"/>
  <c r="E11434" i="12"/>
  <c r="F11434" i="12"/>
  <c r="D11435" i="12"/>
  <c r="H156" i="23" s="1"/>
  <c r="E11435" i="12"/>
  <c r="J156" i="23" s="1"/>
  <c r="F11435" i="12"/>
  <c r="K156" i="23" s="1"/>
  <c r="D11436" i="12"/>
  <c r="E11436" i="12"/>
  <c r="F11436" i="12"/>
  <c r="D11437" i="12"/>
  <c r="E11437" i="12"/>
  <c r="F11437" i="12"/>
  <c r="D11438" i="12"/>
  <c r="E11438" i="12"/>
  <c r="F11438" i="12"/>
  <c r="D11439" i="12"/>
  <c r="E11439" i="12"/>
  <c r="F11439" i="12"/>
  <c r="D11440" i="12"/>
  <c r="E11440" i="12"/>
  <c r="F11440" i="12"/>
  <c r="D11441" i="12"/>
  <c r="L157" i="23" s="1"/>
  <c r="E11441" i="12"/>
  <c r="N157" i="23" s="1"/>
  <c r="F11441" i="12"/>
  <c r="O157" i="23" s="1"/>
  <c r="D11442" i="12"/>
  <c r="E11442" i="12"/>
  <c r="F11442" i="12"/>
  <c r="D11443" i="12"/>
  <c r="E11443" i="12"/>
  <c r="F11443" i="12"/>
  <c r="D11444" i="12"/>
  <c r="E11444" i="12"/>
  <c r="F11444" i="12"/>
  <c r="D11445" i="12"/>
  <c r="E11445" i="12"/>
  <c r="F11445" i="12"/>
  <c r="D11446" i="12"/>
  <c r="P157" i="23" s="1"/>
  <c r="E11446" i="12"/>
  <c r="R157" i="23" s="1"/>
  <c r="F11446" i="12"/>
  <c r="S157" i="23" s="1"/>
  <c r="D11447" i="12"/>
  <c r="E11447" i="12"/>
  <c r="F11447" i="12"/>
  <c r="D11448" i="12"/>
  <c r="E11448" i="12"/>
  <c r="F11448" i="12"/>
  <c r="D11449" i="12"/>
  <c r="E11449" i="12"/>
  <c r="F11449" i="12"/>
  <c r="D11450" i="12"/>
  <c r="E11450" i="12"/>
  <c r="F11450" i="12"/>
  <c r="D11451" i="12"/>
  <c r="D157" i="23" s="1"/>
  <c r="E11451" i="12"/>
  <c r="F157" i="23" s="1"/>
  <c r="F11451" i="12"/>
  <c r="G157" i="23" s="1"/>
  <c r="D11452" i="12"/>
  <c r="E11452" i="12"/>
  <c r="F11452" i="12"/>
  <c r="D11453" i="12"/>
  <c r="E11453" i="12"/>
  <c r="F11453" i="12"/>
  <c r="D11454" i="12"/>
  <c r="E11454" i="12"/>
  <c r="F11454" i="12"/>
  <c r="D11455" i="12"/>
  <c r="E11455" i="12"/>
  <c r="F11455" i="12"/>
  <c r="D11456" i="12"/>
  <c r="E11456" i="12"/>
  <c r="F11456" i="12"/>
  <c r="D11457" i="12"/>
  <c r="H157" i="23" s="1"/>
  <c r="E11457" i="12"/>
  <c r="J157" i="23" s="1"/>
  <c r="F11457" i="12"/>
  <c r="K157" i="23" s="1"/>
  <c r="D11458" i="12"/>
  <c r="E11458" i="12"/>
  <c r="F11458" i="12"/>
  <c r="D11459" i="12"/>
  <c r="E11459" i="12"/>
  <c r="F11459" i="12"/>
  <c r="D11460" i="12"/>
  <c r="E11460" i="12"/>
  <c r="F11460" i="12"/>
  <c r="D11461" i="12"/>
  <c r="E11461" i="12"/>
  <c r="F11461" i="12"/>
  <c r="D11462" i="12"/>
  <c r="E11462" i="12"/>
  <c r="F11462" i="12"/>
  <c r="D11463" i="12"/>
  <c r="L158" i="23" s="1"/>
  <c r="E11463" i="12"/>
  <c r="N158" i="23" s="1"/>
  <c r="F11463" i="12"/>
  <c r="O158" i="23" s="1"/>
  <c r="D11464" i="12"/>
  <c r="E11464" i="12"/>
  <c r="F11464" i="12"/>
  <c r="D11465" i="12"/>
  <c r="E11465" i="12"/>
  <c r="F11465" i="12"/>
  <c r="D11466" i="12"/>
  <c r="E11466" i="12"/>
  <c r="F11466" i="12"/>
  <c r="D11467" i="12"/>
  <c r="E11467" i="12"/>
  <c r="F11467" i="12"/>
  <c r="D11468" i="12"/>
  <c r="P158" i="23" s="1"/>
  <c r="E11468" i="12"/>
  <c r="R158" i="23" s="1"/>
  <c r="F11468" i="12"/>
  <c r="S158" i="23" s="1"/>
  <c r="D11469" i="12"/>
  <c r="E11469" i="12"/>
  <c r="F11469" i="12"/>
  <c r="D11470" i="12"/>
  <c r="E11470" i="12"/>
  <c r="F11470" i="12"/>
  <c r="D11471" i="12"/>
  <c r="E11471" i="12"/>
  <c r="F11471" i="12"/>
  <c r="D11472" i="12"/>
  <c r="E11472" i="12"/>
  <c r="F11472" i="12"/>
  <c r="D11473" i="12"/>
  <c r="D158" i="23" s="1"/>
  <c r="E11473" i="12"/>
  <c r="F158" i="23" s="1"/>
  <c r="F11473" i="12"/>
  <c r="G158" i="23" s="1"/>
  <c r="D11474" i="12"/>
  <c r="E11474" i="12"/>
  <c r="F11474" i="12"/>
  <c r="D11475" i="12"/>
  <c r="E11475" i="12"/>
  <c r="F11475" i="12"/>
  <c r="D11476" i="12"/>
  <c r="E11476" i="12"/>
  <c r="F11476" i="12"/>
  <c r="D11477" i="12"/>
  <c r="E11477" i="12"/>
  <c r="F11477" i="12"/>
  <c r="D11478" i="12"/>
  <c r="E11478" i="12"/>
  <c r="F11478" i="12"/>
  <c r="D11479" i="12"/>
  <c r="H158" i="23" s="1"/>
  <c r="E11479" i="12"/>
  <c r="J158" i="23" s="1"/>
  <c r="F11479" i="12"/>
  <c r="K158" i="23" s="1"/>
  <c r="D11480" i="12"/>
  <c r="E11480" i="12"/>
  <c r="F11480" i="12"/>
  <c r="P12" i="27" l="1"/>
  <c r="CJ13" i="30"/>
  <c r="CJ68" i="30"/>
  <c r="CJ3" i="30"/>
  <c r="CJ71" i="30"/>
  <c r="CJ60" i="30"/>
  <c r="CJ79" i="30"/>
  <c r="CJ27" i="30"/>
  <c r="CJ63" i="30"/>
  <c r="CJ57" i="30"/>
  <c r="CJ32" i="30"/>
  <c r="CJ70" i="30"/>
  <c r="CJ6" i="30"/>
  <c r="CJ74" i="30"/>
  <c r="CJ65" i="30"/>
  <c r="CJ52" i="30"/>
  <c r="CJ78" i="30"/>
  <c r="CJ19" i="30"/>
  <c r="CJ15" i="30"/>
  <c r="CJ49" i="30"/>
  <c r="CJ24" i="30"/>
  <c r="CJ62" i="30"/>
  <c r="CJ61" i="30"/>
  <c r="CJ66" i="30"/>
  <c r="CJ44" i="30"/>
  <c r="CJ75" i="30"/>
  <c r="CJ11" i="30"/>
  <c r="CJ10" i="30"/>
  <c r="CJ41" i="30"/>
  <c r="CJ80" i="30"/>
  <c r="CJ16" i="30"/>
  <c r="CJ54" i="30"/>
  <c r="CJ53" i="30"/>
  <c r="CJ34" i="30"/>
  <c r="CJ58" i="30"/>
  <c r="CJ36" i="30"/>
  <c r="CJ67" i="30"/>
  <c r="CJ39" i="30"/>
  <c r="CJ55" i="30"/>
  <c r="CJ33" i="30"/>
  <c r="CJ72" i="30"/>
  <c r="CJ8" i="30"/>
  <c r="CJ46" i="30"/>
  <c r="CJ45" i="30"/>
  <c r="CJ23" i="30"/>
  <c r="CJ50" i="30"/>
  <c r="CJ40" i="30"/>
  <c r="CJ28" i="30"/>
  <c r="CJ59" i="30"/>
  <c r="CJ31" i="30"/>
  <c r="CJ47" i="30"/>
  <c r="CJ25" i="30"/>
  <c r="CJ64" i="30"/>
  <c r="CJ76" i="30"/>
  <c r="CJ38" i="30"/>
  <c r="CJ37" i="30"/>
  <c r="CJ18" i="30"/>
  <c r="CJ35" i="30"/>
  <c r="CJ20" i="30"/>
  <c r="CJ51" i="30"/>
  <c r="CJ77" i="30"/>
  <c r="CJ81" i="30"/>
  <c r="CJ17" i="30"/>
  <c r="CJ56" i="30"/>
  <c r="CJ30" i="30"/>
  <c r="CJ29" i="30"/>
  <c r="CJ5" i="30"/>
  <c r="CJ12" i="30"/>
  <c r="CJ43" i="30"/>
  <c r="CJ69" i="30"/>
  <c r="CJ73" i="30"/>
  <c r="CJ9" i="30"/>
  <c r="CJ48" i="30"/>
  <c r="CJ7" i="30"/>
  <c r="CJ26" i="30"/>
  <c r="CJ22" i="30"/>
  <c r="CJ42" i="30"/>
  <c r="CJ21" i="30"/>
  <c r="S12" i="27"/>
  <c r="S20" i="27"/>
  <c r="P18" i="27"/>
  <c r="R15" i="27"/>
  <c r="R20" i="27"/>
  <c r="S17" i="27"/>
  <c r="P15" i="27"/>
  <c r="P20" i="27"/>
  <c r="R17" i="27"/>
  <c r="S14" i="27"/>
  <c r="S19" i="27"/>
  <c r="P17" i="27"/>
  <c r="R14" i="27"/>
  <c r="W158" i="23"/>
  <c r="S25" i="27"/>
  <c r="V157" i="23"/>
  <c r="R24" i="27"/>
  <c r="R19" i="27"/>
  <c r="S16" i="27"/>
  <c r="P14" i="27"/>
  <c r="V158" i="23"/>
  <c r="R25" i="27"/>
  <c r="T158" i="23"/>
  <c r="P25" i="27"/>
  <c r="W157" i="23"/>
  <c r="S24" i="27"/>
  <c r="T157" i="23"/>
  <c r="P24" i="27"/>
  <c r="W156" i="23"/>
  <c r="S23" i="27"/>
  <c r="P19" i="27"/>
  <c r="R16" i="27"/>
  <c r="S13" i="27"/>
  <c r="V156" i="23"/>
  <c r="R23" i="27"/>
  <c r="R12" i="27"/>
  <c r="S18" i="27"/>
  <c r="P16" i="27"/>
  <c r="R13" i="27"/>
  <c r="T156" i="23"/>
  <c r="P23" i="27"/>
  <c r="R18" i="27"/>
  <c r="S15" i="27"/>
  <c r="P13" i="27"/>
  <c r="W3" i="30"/>
  <c r="AU10" i="30"/>
  <c r="E134" i="23" l="1"/>
  <c r="I134" i="23"/>
  <c r="M134" i="23"/>
  <c r="Q134" i="23"/>
  <c r="E135" i="23"/>
  <c r="I135" i="23"/>
  <c r="M135" i="23"/>
  <c r="Q135" i="23"/>
  <c r="E136" i="23"/>
  <c r="I136" i="23"/>
  <c r="M136" i="23"/>
  <c r="Q136" i="23"/>
  <c r="E122" i="23"/>
  <c r="I122" i="23"/>
  <c r="M122" i="23"/>
  <c r="Q122" i="23"/>
  <c r="E123" i="23"/>
  <c r="I123" i="23"/>
  <c r="M123" i="23"/>
  <c r="Q123" i="23"/>
  <c r="J2" i="34" l="1"/>
  <c r="J3" i="34" s="1"/>
  <c r="J4" i="34" s="1"/>
  <c r="J5" i="34" s="1"/>
  <c r="A2" i="34"/>
  <c r="B33" i="34" l="1"/>
  <c r="D33" i="34" s="1"/>
  <c r="F33" i="34" s="1"/>
  <c r="B32" i="34"/>
  <c r="D32" i="34" s="1"/>
  <c r="F32" i="34" s="1"/>
  <c r="A2" i="31"/>
  <c r="C33" i="31" l="1"/>
  <c r="D32" i="31"/>
  <c r="M33" i="31"/>
  <c r="N33" i="31" s="1"/>
  <c r="O33" i="31" s="1"/>
  <c r="P33" i="31" s="1"/>
  <c r="B32" i="31"/>
  <c r="B33" i="31"/>
  <c r="M32" i="31"/>
  <c r="N32" i="31" s="1"/>
  <c r="O32" i="31" s="1"/>
  <c r="P32" i="31" s="1"/>
  <c r="C32" i="31"/>
  <c r="D33" i="31"/>
  <c r="C32" i="34"/>
  <c r="C33" i="34"/>
  <c r="B1" i="31"/>
  <c r="E32" i="31" l="1"/>
  <c r="K32" i="31"/>
  <c r="K33" i="31"/>
  <c r="E33" i="31"/>
  <c r="T6" i="31"/>
  <c r="U6" i="31" s="1"/>
  <c r="T5" i="31"/>
  <c r="U5" i="31" s="1"/>
  <c r="G6" i="31" l="1"/>
  <c r="H6" i="31"/>
  <c r="I6" i="31"/>
  <c r="G7" i="31"/>
  <c r="H7" i="31"/>
  <c r="I7" i="31"/>
  <c r="G8" i="31"/>
  <c r="H8" i="31"/>
  <c r="I8" i="31"/>
  <c r="G9" i="31"/>
  <c r="H9" i="31"/>
  <c r="I9" i="31"/>
  <c r="G10" i="31"/>
  <c r="H10" i="31"/>
  <c r="I10" i="31"/>
  <c r="G11" i="31"/>
  <c r="H11" i="31"/>
  <c r="I11" i="31"/>
  <c r="G14" i="31"/>
  <c r="H14" i="31"/>
  <c r="I14" i="31"/>
  <c r="G15" i="31"/>
  <c r="H15" i="31"/>
  <c r="I15" i="31"/>
  <c r="J15" i="31" s="1"/>
  <c r="G18" i="31"/>
  <c r="H18" i="31"/>
  <c r="I18" i="31"/>
  <c r="G19" i="31"/>
  <c r="H19" i="31"/>
  <c r="I19" i="31"/>
  <c r="G20" i="31"/>
  <c r="H20" i="31"/>
  <c r="I20" i="31"/>
  <c r="G21" i="31"/>
  <c r="H21" i="31"/>
  <c r="I21" i="31"/>
  <c r="G22" i="31"/>
  <c r="H22" i="31"/>
  <c r="I22" i="31"/>
  <c r="G16" i="31"/>
  <c r="H16" i="31"/>
  <c r="I16" i="31"/>
  <c r="G17" i="31"/>
  <c r="H17" i="31"/>
  <c r="I17" i="31"/>
  <c r="G23" i="31"/>
  <c r="H23" i="31"/>
  <c r="I23" i="31"/>
  <c r="G24" i="31"/>
  <c r="H24" i="31"/>
  <c r="I24" i="31"/>
  <c r="G25" i="31"/>
  <c r="H25" i="31"/>
  <c r="I25" i="31"/>
  <c r="G26" i="31"/>
  <c r="H26" i="31"/>
  <c r="I26" i="31"/>
  <c r="G27" i="31"/>
  <c r="H27" i="31"/>
  <c r="I27" i="31"/>
  <c r="G28" i="31"/>
  <c r="H28" i="31"/>
  <c r="I28" i="31"/>
  <c r="G29" i="31"/>
  <c r="H29" i="31"/>
  <c r="I29" i="31"/>
  <c r="G30" i="31"/>
  <c r="H30" i="31"/>
  <c r="I30" i="31"/>
  <c r="G31" i="31"/>
  <c r="H31" i="31"/>
  <c r="I31" i="31"/>
  <c r="G12" i="31"/>
  <c r="H12" i="31"/>
  <c r="I12" i="31"/>
  <c r="G13" i="31"/>
  <c r="H13" i="31"/>
  <c r="I13" i="31"/>
  <c r="I5" i="31"/>
  <c r="H5" i="31"/>
  <c r="G5" i="31"/>
  <c r="J23" i="31" l="1"/>
  <c r="B6" i="31"/>
  <c r="B16" i="31"/>
  <c r="J28" i="31"/>
  <c r="J22" i="31"/>
  <c r="J18" i="31"/>
  <c r="B12" i="31"/>
  <c r="B28" i="31"/>
  <c r="C25" i="31"/>
  <c r="D17" i="31"/>
  <c r="B22" i="31"/>
  <c r="C19" i="31"/>
  <c r="D14" i="31"/>
  <c r="C13" i="31"/>
  <c r="B10" i="31"/>
  <c r="D30" i="31"/>
  <c r="C7" i="31"/>
  <c r="B13" i="31"/>
  <c r="C30" i="31"/>
  <c r="D27" i="31"/>
  <c r="B25" i="31"/>
  <c r="C17" i="31"/>
  <c r="D21" i="31"/>
  <c r="B19" i="31"/>
  <c r="C14" i="31"/>
  <c r="D9" i="31"/>
  <c r="B7" i="31"/>
  <c r="D12" i="31"/>
  <c r="B30" i="31"/>
  <c r="C27" i="31"/>
  <c r="D24" i="31"/>
  <c r="B17" i="31"/>
  <c r="C21" i="31"/>
  <c r="D18" i="31"/>
  <c r="B14" i="31"/>
  <c r="C9" i="31"/>
  <c r="C12" i="31"/>
  <c r="D29" i="31"/>
  <c r="B27" i="31"/>
  <c r="C24" i="31"/>
  <c r="D16" i="31"/>
  <c r="B21" i="31"/>
  <c r="C18" i="31"/>
  <c r="D11" i="31"/>
  <c r="B9" i="31"/>
  <c r="C29" i="31"/>
  <c r="K29" i="31" s="1"/>
  <c r="D26" i="31"/>
  <c r="B24" i="31"/>
  <c r="C16" i="31"/>
  <c r="D20" i="31"/>
  <c r="B18" i="31"/>
  <c r="C11" i="31"/>
  <c r="K11" i="31" s="1"/>
  <c r="D8" i="31"/>
  <c r="D31" i="31"/>
  <c r="B29" i="31"/>
  <c r="C26" i="31"/>
  <c r="D23" i="31"/>
  <c r="C20" i="31"/>
  <c r="D15" i="31"/>
  <c r="B11" i="31"/>
  <c r="C8" i="31"/>
  <c r="K8" i="31" s="1"/>
  <c r="D6" i="31"/>
  <c r="C31" i="31"/>
  <c r="D28" i="31"/>
  <c r="B26" i="31"/>
  <c r="C23" i="31"/>
  <c r="D22" i="31"/>
  <c r="B20" i="31"/>
  <c r="C15" i="31"/>
  <c r="D10" i="31"/>
  <c r="B8" i="31"/>
  <c r="C6" i="31"/>
  <c r="D13" i="31"/>
  <c r="B31" i="31"/>
  <c r="C28" i="31"/>
  <c r="D25" i="31"/>
  <c r="B23" i="31"/>
  <c r="C22" i="31"/>
  <c r="D19" i="31"/>
  <c r="B15" i="31"/>
  <c r="C10" i="31"/>
  <c r="D7" i="31"/>
  <c r="J6" i="31"/>
  <c r="J30" i="31"/>
  <c r="J17" i="31"/>
  <c r="J14" i="31"/>
  <c r="J12" i="31"/>
  <c r="J24" i="31"/>
  <c r="J31" i="31"/>
  <c r="J27" i="31"/>
  <c r="J21" i="31"/>
  <c r="J9" i="31"/>
  <c r="J29" i="31"/>
  <c r="J16" i="31"/>
  <c r="J11" i="31"/>
  <c r="J5" i="31"/>
  <c r="J26" i="31"/>
  <c r="J20" i="31"/>
  <c r="J8" i="31"/>
  <c r="J10" i="31"/>
  <c r="J13" i="31"/>
  <c r="J25" i="31"/>
  <c r="J19" i="31"/>
  <c r="J7" i="31"/>
  <c r="B5" i="31"/>
  <c r="D5" i="31"/>
  <c r="C5" i="31"/>
  <c r="K5" i="31" l="1"/>
  <c r="E27" i="31"/>
  <c r="E30" i="31"/>
  <c r="K6" i="31"/>
  <c r="K18" i="31"/>
  <c r="K20" i="31"/>
  <c r="K31" i="31"/>
  <c r="K10" i="31"/>
  <c r="K12" i="31"/>
  <c r="E11" i="31"/>
  <c r="K27" i="31"/>
  <c r="K22" i="31"/>
  <c r="K14" i="31"/>
  <c r="K16" i="31"/>
  <c r="K23" i="31"/>
  <c r="K17" i="31"/>
  <c r="K28" i="31"/>
  <c r="K30" i="31"/>
  <c r="K9" i="31"/>
  <c r="K13" i="31"/>
  <c r="K15" i="31"/>
  <c r="K19" i="31"/>
  <c r="K21" i="31"/>
  <c r="K7" i="31"/>
  <c r="K25" i="31"/>
  <c r="K26" i="31"/>
  <c r="K24" i="31"/>
  <c r="E29" i="31"/>
  <c r="E16" i="31"/>
  <c r="E9" i="31"/>
  <c r="E21" i="31"/>
  <c r="E28" i="31"/>
  <c r="E10" i="31"/>
  <c r="E6" i="31"/>
  <c r="E22" i="31"/>
  <c r="E14" i="31"/>
  <c r="E20" i="31"/>
  <c r="E23" i="31"/>
  <c r="E15" i="31"/>
  <c r="E25" i="31"/>
  <c r="E31" i="31"/>
  <c r="E13" i="31"/>
  <c r="E18" i="31"/>
  <c r="E17" i="31"/>
  <c r="E24" i="31"/>
  <c r="E12" i="31"/>
  <c r="E5" i="31"/>
  <c r="E8" i="31"/>
  <c r="E7" i="31"/>
  <c r="E26" i="31"/>
  <c r="E19" i="31"/>
  <c r="B4" i="30" l="1"/>
  <c r="E4" i="30"/>
  <c r="H4" i="30"/>
  <c r="K4" i="30"/>
  <c r="N4" i="30"/>
  <c r="Q4" i="30"/>
  <c r="T4" i="30"/>
  <c r="AC4" i="30"/>
  <c r="AF4" i="30"/>
  <c r="AO4" i="30"/>
  <c r="AR4" i="30"/>
  <c r="AU4" i="30"/>
  <c r="AX4" i="30"/>
  <c r="BA4" i="30"/>
  <c r="AI4" i="30"/>
  <c r="AL4" i="30"/>
  <c r="BD4" i="30"/>
  <c r="BG4" i="30"/>
  <c r="BJ4" i="30"/>
  <c r="BM4" i="30"/>
  <c r="BP4" i="30"/>
  <c r="BS4" i="30"/>
  <c r="BV4" i="30"/>
  <c r="BY4" i="30"/>
  <c r="CB4" i="30"/>
  <c r="W4" i="30"/>
  <c r="Z4" i="30"/>
  <c r="B5" i="30"/>
  <c r="E5" i="30"/>
  <c r="H5" i="30"/>
  <c r="K5" i="30"/>
  <c r="N5" i="30"/>
  <c r="Q5" i="30"/>
  <c r="T5" i="30"/>
  <c r="AC5" i="30"/>
  <c r="AF5" i="30"/>
  <c r="AO5" i="30"/>
  <c r="AR5" i="30"/>
  <c r="AU5" i="30"/>
  <c r="AX5" i="30"/>
  <c r="BA5" i="30"/>
  <c r="AI5" i="30"/>
  <c r="AL5" i="30"/>
  <c r="BD5" i="30"/>
  <c r="BG5" i="30"/>
  <c r="BJ5" i="30"/>
  <c r="BM5" i="30"/>
  <c r="BP5" i="30"/>
  <c r="BS5" i="30"/>
  <c r="BV5" i="30"/>
  <c r="BY5" i="30"/>
  <c r="CB5" i="30"/>
  <c r="W5" i="30"/>
  <c r="Z5" i="30"/>
  <c r="B6" i="30"/>
  <c r="E6" i="30"/>
  <c r="H6" i="30"/>
  <c r="K6" i="30"/>
  <c r="N6" i="30"/>
  <c r="Q6" i="30"/>
  <c r="T6" i="30"/>
  <c r="AC6" i="30"/>
  <c r="AF6" i="30"/>
  <c r="AO6" i="30"/>
  <c r="AR6" i="30"/>
  <c r="AU6" i="30"/>
  <c r="AX6" i="30"/>
  <c r="BA6" i="30"/>
  <c r="AI6" i="30"/>
  <c r="AL6" i="30"/>
  <c r="BD6" i="30"/>
  <c r="BG6" i="30"/>
  <c r="BJ6" i="30"/>
  <c r="BM6" i="30"/>
  <c r="BP6" i="30"/>
  <c r="BS6" i="30"/>
  <c r="BV6" i="30"/>
  <c r="BY6" i="30"/>
  <c r="CB6" i="30"/>
  <c r="W6" i="30"/>
  <c r="Z6" i="30"/>
  <c r="B7" i="30"/>
  <c r="E7" i="30"/>
  <c r="H7" i="30"/>
  <c r="K7" i="30"/>
  <c r="N7" i="30"/>
  <c r="Q7" i="30"/>
  <c r="T7" i="30"/>
  <c r="AC7" i="30"/>
  <c r="AF7" i="30"/>
  <c r="AO7" i="30"/>
  <c r="AR7" i="30"/>
  <c r="AU7" i="30"/>
  <c r="AX7" i="30"/>
  <c r="BA7" i="30"/>
  <c r="AI7" i="30"/>
  <c r="AL7" i="30"/>
  <c r="BD7" i="30"/>
  <c r="BG7" i="30"/>
  <c r="BJ7" i="30"/>
  <c r="BM7" i="30"/>
  <c r="BP7" i="30"/>
  <c r="BS7" i="30"/>
  <c r="BV7" i="30"/>
  <c r="BY7" i="30"/>
  <c r="CB7" i="30"/>
  <c r="W7" i="30"/>
  <c r="Z7" i="30"/>
  <c r="B8" i="30"/>
  <c r="E8" i="30"/>
  <c r="H8" i="30"/>
  <c r="K8" i="30"/>
  <c r="N8" i="30"/>
  <c r="Q8" i="30"/>
  <c r="T8" i="30"/>
  <c r="AC8" i="30"/>
  <c r="AF8" i="30"/>
  <c r="AO8" i="30"/>
  <c r="AR8" i="30"/>
  <c r="AU8" i="30"/>
  <c r="AX8" i="30"/>
  <c r="BA8" i="30"/>
  <c r="AI8" i="30"/>
  <c r="AL8" i="30"/>
  <c r="BD8" i="30"/>
  <c r="BG8" i="30"/>
  <c r="BJ8" i="30"/>
  <c r="BM8" i="30"/>
  <c r="BP8" i="30"/>
  <c r="BS8" i="30"/>
  <c r="BV8" i="30"/>
  <c r="BY8" i="30"/>
  <c r="CB8" i="30"/>
  <c r="W8" i="30"/>
  <c r="Z8" i="30"/>
  <c r="B9" i="30"/>
  <c r="E9" i="30"/>
  <c r="H9" i="30"/>
  <c r="K9" i="30"/>
  <c r="N9" i="30"/>
  <c r="Q9" i="30"/>
  <c r="T9" i="30"/>
  <c r="AC9" i="30"/>
  <c r="AF9" i="30"/>
  <c r="AO9" i="30"/>
  <c r="AR9" i="30"/>
  <c r="AU9" i="30"/>
  <c r="AX9" i="30"/>
  <c r="BA9" i="30"/>
  <c r="AI9" i="30"/>
  <c r="AL9" i="30"/>
  <c r="BD9" i="30"/>
  <c r="BG9" i="30"/>
  <c r="BJ9" i="30"/>
  <c r="BM9" i="30"/>
  <c r="BP9" i="30"/>
  <c r="BS9" i="30"/>
  <c r="BV9" i="30"/>
  <c r="BY9" i="30"/>
  <c r="CB9" i="30"/>
  <c r="W9" i="30"/>
  <c r="Z9" i="30"/>
  <c r="B10" i="30"/>
  <c r="E10" i="30"/>
  <c r="H10" i="30"/>
  <c r="K10" i="30"/>
  <c r="N10" i="30"/>
  <c r="Q10" i="30"/>
  <c r="T10" i="30"/>
  <c r="AC10" i="30"/>
  <c r="AF10" i="30"/>
  <c r="AO10" i="30"/>
  <c r="AR10" i="30"/>
  <c r="AX10" i="30"/>
  <c r="BA10" i="30"/>
  <c r="AI10" i="30"/>
  <c r="AL10" i="30"/>
  <c r="BD10" i="30"/>
  <c r="BG10" i="30"/>
  <c r="BJ10" i="30"/>
  <c r="BM10" i="30"/>
  <c r="BP10" i="30"/>
  <c r="BS10" i="30"/>
  <c r="BV10" i="30"/>
  <c r="BY10" i="30"/>
  <c r="CB10" i="30"/>
  <c r="W10" i="30"/>
  <c r="Z10" i="30"/>
  <c r="B11" i="30"/>
  <c r="E11" i="30"/>
  <c r="H11" i="30"/>
  <c r="K11" i="30"/>
  <c r="N11" i="30"/>
  <c r="Q11" i="30"/>
  <c r="T11" i="30"/>
  <c r="AC11" i="30"/>
  <c r="AF11" i="30"/>
  <c r="AO11" i="30"/>
  <c r="AR11" i="30"/>
  <c r="AU11" i="30"/>
  <c r="AX11" i="30"/>
  <c r="BA11" i="30"/>
  <c r="AI11" i="30"/>
  <c r="AL11" i="30"/>
  <c r="BD11" i="30"/>
  <c r="BG11" i="30"/>
  <c r="BJ11" i="30"/>
  <c r="BM11" i="30"/>
  <c r="BP11" i="30"/>
  <c r="BS11" i="30"/>
  <c r="BV11" i="30"/>
  <c r="BY11" i="30"/>
  <c r="CB11" i="30"/>
  <c r="W11" i="30"/>
  <c r="Z11" i="30"/>
  <c r="B12" i="30"/>
  <c r="E12" i="30"/>
  <c r="H12" i="30"/>
  <c r="K12" i="30"/>
  <c r="N12" i="30"/>
  <c r="Q12" i="30"/>
  <c r="T12" i="30"/>
  <c r="AC12" i="30"/>
  <c r="AF12" i="30"/>
  <c r="AO12" i="30"/>
  <c r="AR12" i="30"/>
  <c r="AU12" i="30"/>
  <c r="AX12" i="30"/>
  <c r="BA12" i="30"/>
  <c r="AI12" i="30"/>
  <c r="AL12" i="30"/>
  <c r="BD12" i="30"/>
  <c r="BG12" i="30"/>
  <c r="BJ12" i="30"/>
  <c r="BM12" i="30"/>
  <c r="BP12" i="30"/>
  <c r="BS12" i="30"/>
  <c r="BV12" i="30"/>
  <c r="BY12" i="30"/>
  <c r="CB12" i="30"/>
  <c r="W12" i="30"/>
  <c r="Z12" i="30"/>
  <c r="B13" i="30"/>
  <c r="E13" i="30"/>
  <c r="H13" i="30"/>
  <c r="K13" i="30"/>
  <c r="N13" i="30"/>
  <c r="Q13" i="30"/>
  <c r="T13" i="30"/>
  <c r="AC13" i="30"/>
  <c r="AF13" i="30"/>
  <c r="AO13" i="30"/>
  <c r="AR13" i="30"/>
  <c r="AU13" i="30"/>
  <c r="AX13" i="30"/>
  <c r="BA13" i="30"/>
  <c r="AI13" i="30"/>
  <c r="AL13" i="30"/>
  <c r="BD13" i="30"/>
  <c r="BG13" i="30"/>
  <c r="BJ13" i="30"/>
  <c r="BM13" i="30"/>
  <c r="BP13" i="30"/>
  <c r="BS13" i="30"/>
  <c r="BV13" i="30"/>
  <c r="BY13" i="30"/>
  <c r="CB13" i="30"/>
  <c r="W13" i="30"/>
  <c r="Z13" i="30"/>
  <c r="B14" i="30"/>
  <c r="E14" i="30"/>
  <c r="H14" i="30"/>
  <c r="K14" i="30"/>
  <c r="N14" i="30"/>
  <c r="Q14" i="30"/>
  <c r="T14" i="30"/>
  <c r="AC14" i="30"/>
  <c r="AF14" i="30"/>
  <c r="AO14" i="30"/>
  <c r="AR14" i="30"/>
  <c r="AU14" i="30"/>
  <c r="AX14" i="30"/>
  <c r="BA14" i="30"/>
  <c r="AI14" i="30"/>
  <c r="AL14" i="30"/>
  <c r="BD14" i="30"/>
  <c r="BG14" i="30"/>
  <c r="BJ14" i="30"/>
  <c r="BM14" i="30"/>
  <c r="BP14" i="30"/>
  <c r="BS14" i="30"/>
  <c r="BV14" i="30"/>
  <c r="BY14" i="30"/>
  <c r="CB14" i="30"/>
  <c r="W14" i="30"/>
  <c r="Z14" i="30"/>
  <c r="B15" i="30"/>
  <c r="E15" i="30"/>
  <c r="H15" i="30"/>
  <c r="K15" i="30"/>
  <c r="N15" i="30"/>
  <c r="Q15" i="30"/>
  <c r="T15" i="30"/>
  <c r="AC15" i="30"/>
  <c r="AF15" i="30"/>
  <c r="AO15" i="30"/>
  <c r="AR15" i="30"/>
  <c r="AU15" i="30"/>
  <c r="AX15" i="30"/>
  <c r="BA15" i="30"/>
  <c r="AI15" i="30"/>
  <c r="AL15" i="30"/>
  <c r="BD15" i="30"/>
  <c r="BG15" i="30"/>
  <c r="BJ15" i="30"/>
  <c r="BM15" i="30"/>
  <c r="BP15" i="30"/>
  <c r="BS15" i="30"/>
  <c r="BV15" i="30"/>
  <c r="BY15" i="30"/>
  <c r="CB15" i="30"/>
  <c r="W15" i="30"/>
  <c r="Z15" i="30"/>
  <c r="B16" i="30"/>
  <c r="E16" i="30"/>
  <c r="H16" i="30"/>
  <c r="K16" i="30"/>
  <c r="N16" i="30"/>
  <c r="Q16" i="30"/>
  <c r="T16" i="30"/>
  <c r="AC16" i="30"/>
  <c r="AF16" i="30"/>
  <c r="AO16" i="30"/>
  <c r="AR16" i="30"/>
  <c r="AU16" i="30"/>
  <c r="AX16" i="30"/>
  <c r="BA16" i="30"/>
  <c r="AI16" i="30"/>
  <c r="AL16" i="30"/>
  <c r="BD16" i="30"/>
  <c r="BG16" i="30"/>
  <c r="BJ16" i="30"/>
  <c r="BM16" i="30"/>
  <c r="BP16" i="30"/>
  <c r="BS16" i="30"/>
  <c r="BV16" i="30"/>
  <c r="BY16" i="30"/>
  <c r="CB16" i="30"/>
  <c r="W16" i="30"/>
  <c r="Z16" i="30"/>
  <c r="B17" i="30"/>
  <c r="E17" i="30"/>
  <c r="H17" i="30"/>
  <c r="K17" i="30"/>
  <c r="N17" i="30"/>
  <c r="Q17" i="30"/>
  <c r="T17" i="30"/>
  <c r="AC17" i="30"/>
  <c r="AF17" i="30"/>
  <c r="AO17" i="30"/>
  <c r="AR17" i="30"/>
  <c r="AU17" i="30"/>
  <c r="AX17" i="30"/>
  <c r="BA17" i="30"/>
  <c r="AI17" i="30"/>
  <c r="AL17" i="30"/>
  <c r="BD17" i="30"/>
  <c r="BG17" i="30"/>
  <c r="BJ17" i="30"/>
  <c r="BM17" i="30"/>
  <c r="BP17" i="30"/>
  <c r="BS17" i="30"/>
  <c r="BV17" i="30"/>
  <c r="BY17" i="30"/>
  <c r="CB17" i="30"/>
  <c r="W17" i="30"/>
  <c r="Z17" i="30"/>
  <c r="B18" i="30"/>
  <c r="E18" i="30"/>
  <c r="H18" i="30"/>
  <c r="K18" i="30"/>
  <c r="N18" i="30"/>
  <c r="Q18" i="30"/>
  <c r="T18" i="30"/>
  <c r="AC18" i="30"/>
  <c r="AF18" i="30"/>
  <c r="AO18" i="30"/>
  <c r="AR18" i="30"/>
  <c r="AU18" i="30"/>
  <c r="AX18" i="30"/>
  <c r="BA18" i="30"/>
  <c r="AI18" i="30"/>
  <c r="AL18" i="30"/>
  <c r="BD18" i="30"/>
  <c r="BG18" i="30"/>
  <c r="BJ18" i="30"/>
  <c r="BM18" i="30"/>
  <c r="BP18" i="30"/>
  <c r="BS18" i="30"/>
  <c r="BV18" i="30"/>
  <c r="BY18" i="30"/>
  <c r="CB18" i="30"/>
  <c r="W18" i="30"/>
  <c r="Z18" i="30"/>
  <c r="B19" i="30"/>
  <c r="E19" i="30"/>
  <c r="H19" i="30"/>
  <c r="K19" i="30"/>
  <c r="N19" i="30"/>
  <c r="Q19" i="30"/>
  <c r="T19" i="30"/>
  <c r="AC19" i="30"/>
  <c r="AF19" i="30"/>
  <c r="AO19" i="30"/>
  <c r="AR19" i="30"/>
  <c r="AU19" i="30"/>
  <c r="AX19" i="30"/>
  <c r="BA19" i="30"/>
  <c r="AI19" i="30"/>
  <c r="AL19" i="30"/>
  <c r="BD19" i="30"/>
  <c r="BG19" i="30"/>
  <c r="BJ19" i="30"/>
  <c r="BM19" i="30"/>
  <c r="BP19" i="30"/>
  <c r="BS19" i="30"/>
  <c r="BV19" i="30"/>
  <c r="BY19" i="30"/>
  <c r="CB19" i="30"/>
  <c r="W19" i="30"/>
  <c r="Z19" i="30"/>
  <c r="B20" i="30"/>
  <c r="E20" i="30"/>
  <c r="H20" i="30"/>
  <c r="K20" i="30"/>
  <c r="N20" i="30"/>
  <c r="Q20" i="30"/>
  <c r="T20" i="30"/>
  <c r="AC20" i="30"/>
  <c r="AF20" i="30"/>
  <c r="AO20" i="30"/>
  <c r="AR20" i="30"/>
  <c r="AU20" i="30"/>
  <c r="AX20" i="30"/>
  <c r="BA20" i="30"/>
  <c r="AI20" i="30"/>
  <c r="AL20" i="30"/>
  <c r="BD20" i="30"/>
  <c r="BG20" i="30"/>
  <c r="BJ20" i="30"/>
  <c r="BM20" i="30"/>
  <c r="BP20" i="30"/>
  <c r="BS20" i="30"/>
  <c r="BV20" i="30"/>
  <c r="BY20" i="30"/>
  <c r="CB20" i="30"/>
  <c r="W20" i="30"/>
  <c r="Z20" i="30"/>
  <c r="B21" i="30"/>
  <c r="E21" i="30"/>
  <c r="H21" i="30"/>
  <c r="K21" i="30"/>
  <c r="N21" i="30"/>
  <c r="Q21" i="30"/>
  <c r="T21" i="30"/>
  <c r="AC21" i="30"/>
  <c r="AF21" i="30"/>
  <c r="AO21" i="30"/>
  <c r="AR21" i="30"/>
  <c r="AU21" i="30"/>
  <c r="AX21" i="30"/>
  <c r="BA21" i="30"/>
  <c r="AI21" i="30"/>
  <c r="AL21" i="30"/>
  <c r="BD21" i="30"/>
  <c r="BG21" i="30"/>
  <c r="BJ21" i="30"/>
  <c r="BM21" i="30"/>
  <c r="BP21" i="30"/>
  <c r="BS21" i="30"/>
  <c r="BV21" i="30"/>
  <c r="BY21" i="30"/>
  <c r="CB21" i="30"/>
  <c r="W21" i="30"/>
  <c r="Z21" i="30"/>
  <c r="B22" i="30"/>
  <c r="E22" i="30"/>
  <c r="H22" i="30"/>
  <c r="K22" i="30"/>
  <c r="N22" i="30"/>
  <c r="Q22" i="30"/>
  <c r="T22" i="30"/>
  <c r="AC22" i="30"/>
  <c r="AF22" i="30"/>
  <c r="AO22" i="30"/>
  <c r="AR22" i="30"/>
  <c r="AU22" i="30"/>
  <c r="AX22" i="30"/>
  <c r="BA22" i="30"/>
  <c r="AI22" i="30"/>
  <c r="AL22" i="30"/>
  <c r="BD22" i="30"/>
  <c r="BG22" i="30"/>
  <c r="BJ22" i="30"/>
  <c r="BM22" i="30"/>
  <c r="BP22" i="30"/>
  <c r="BS22" i="30"/>
  <c r="BV22" i="30"/>
  <c r="BY22" i="30"/>
  <c r="CB22" i="30"/>
  <c r="W22" i="30"/>
  <c r="Z22" i="30"/>
  <c r="B23" i="30"/>
  <c r="E23" i="30"/>
  <c r="H23" i="30"/>
  <c r="K23" i="30"/>
  <c r="N23" i="30"/>
  <c r="Q23" i="30"/>
  <c r="T23" i="30"/>
  <c r="AC23" i="30"/>
  <c r="AF23" i="30"/>
  <c r="AO23" i="30"/>
  <c r="AR23" i="30"/>
  <c r="AU23" i="30"/>
  <c r="AX23" i="30"/>
  <c r="BA23" i="30"/>
  <c r="AI23" i="30"/>
  <c r="AL23" i="30"/>
  <c r="BD23" i="30"/>
  <c r="BG23" i="30"/>
  <c r="BJ23" i="30"/>
  <c r="BM23" i="30"/>
  <c r="BP23" i="30"/>
  <c r="BS23" i="30"/>
  <c r="BV23" i="30"/>
  <c r="BY23" i="30"/>
  <c r="CB23" i="30"/>
  <c r="W23" i="30"/>
  <c r="Z23" i="30"/>
  <c r="B24" i="30"/>
  <c r="E24" i="30"/>
  <c r="H24" i="30"/>
  <c r="K24" i="30"/>
  <c r="N24" i="30"/>
  <c r="Q24" i="30"/>
  <c r="T24" i="30"/>
  <c r="AC24" i="30"/>
  <c r="AF24" i="30"/>
  <c r="AO24" i="30"/>
  <c r="AR24" i="30"/>
  <c r="AU24" i="30"/>
  <c r="AX24" i="30"/>
  <c r="BA24" i="30"/>
  <c r="AI24" i="30"/>
  <c r="AL24" i="30"/>
  <c r="BD24" i="30"/>
  <c r="BG24" i="30"/>
  <c r="BJ24" i="30"/>
  <c r="BM24" i="30"/>
  <c r="BP24" i="30"/>
  <c r="BS24" i="30"/>
  <c r="BV24" i="30"/>
  <c r="BY24" i="30"/>
  <c r="CB24" i="30"/>
  <c r="W24" i="30"/>
  <c r="Z24" i="30"/>
  <c r="B25" i="30"/>
  <c r="E25" i="30"/>
  <c r="H25" i="30"/>
  <c r="K25" i="30"/>
  <c r="N25" i="30"/>
  <c r="Q25" i="30"/>
  <c r="T25" i="30"/>
  <c r="AC25" i="30"/>
  <c r="AF25" i="30"/>
  <c r="AO25" i="30"/>
  <c r="AR25" i="30"/>
  <c r="AU25" i="30"/>
  <c r="AX25" i="30"/>
  <c r="BA25" i="30"/>
  <c r="AI25" i="30"/>
  <c r="AL25" i="30"/>
  <c r="BD25" i="30"/>
  <c r="BG25" i="30"/>
  <c r="BJ25" i="30"/>
  <c r="BM25" i="30"/>
  <c r="BP25" i="30"/>
  <c r="BS25" i="30"/>
  <c r="BV25" i="30"/>
  <c r="BY25" i="30"/>
  <c r="CB25" i="30"/>
  <c r="W25" i="30"/>
  <c r="Z25" i="30"/>
  <c r="B26" i="30"/>
  <c r="E26" i="30"/>
  <c r="H26" i="30"/>
  <c r="K26" i="30"/>
  <c r="N26" i="30"/>
  <c r="Q26" i="30"/>
  <c r="T26" i="30"/>
  <c r="AC26" i="30"/>
  <c r="AF26" i="30"/>
  <c r="AO26" i="30"/>
  <c r="AR26" i="30"/>
  <c r="AU26" i="30"/>
  <c r="AX26" i="30"/>
  <c r="BA26" i="30"/>
  <c r="AI26" i="30"/>
  <c r="AL26" i="30"/>
  <c r="BD26" i="30"/>
  <c r="BG26" i="30"/>
  <c r="BJ26" i="30"/>
  <c r="BM26" i="30"/>
  <c r="BP26" i="30"/>
  <c r="BS26" i="30"/>
  <c r="BV26" i="30"/>
  <c r="BY26" i="30"/>
  <c r="CB26" i="30"/>
  <c r="W26" i="30"/>
  <c r="Z26" i="30"/>
  <c r="B27" i="30"/>
  <c r="E27" i="30"/>
  <c r="H27" i="30"/>
  <c r="K27" i="30"/>
  <c r="N27" i="30"/>
  <c r="Q27" i="30"/>
  <c r="T27" i="30"/>
  <c r="AC27" i="30"/>
  <c r="AF27" i="30"/>
  <c r="AO27" i="30"/>
  <c r="AR27" i="30"/>
  <c r="AU27" i="30"/>
  <c r="AX27" i="30"/>
  <c r="BA27" i="30"/>
  <c r="AI27" i="30"/>
  <c r="AL27" i="30"/>
  <c r="BD27" i="30"/>
  <c r="BG27" i="30"/>
  <c r="BJ27" i="30"/>
  <c r="BM27" i="30"/>
  <c r="BP27" i="30"/>
  <c r="BS27" i="30"/>
  <c r="BV27" i="30"/>
  <c r="BY27" i="30"/>
  <c r="CB27" i="30"/>
  <c r="W27" i="30"/>
  <c r="Z27" i="30"/>
  <c r="B28" i="30"/>
  <c r="E28" i="30"/>
  <c r="H28" i="30"/>
  <c r="K28" i="30"/>
  <c r="N28" i="30"/>
  <c r="Q28" i="30"/>
  <c r="T28" i="30"/>
  <c r="AC28" i="30"/>
  <c r="AF28" i="30"/>
  <c r="AO28" i="30"/>
  <c r="AR28" i="30"/>
  <c r="AU28" i="30"/>
  <c r="AX28" i="30"/>
  <c r="BA28" i="30"/>
  <c r="AI28" i="30"/>
  <c r="AL28" i="30"/>
  <c r="BD28" i="30"/>
  <c r="BG28" i="30"/>
  <c r="BJ28" i="30"/>
  <c r="BM28" i="30"/>
  <c r="BP28" i="30"/>
  <c r="BS28" i="30"/>
  <c r="BV28" i="30"/>
  <c r="BY28" i="30"/>
  <c r="CB28" i="30"/>
  <c r="W28" i="30"/>
  <c r="Z28" i="30"/>
  <c r="B29" i="30"/>
  <c r="E29" i="30"/>
  <c r="H29" i="30"/>
  <c r="K29" i="30"/>
  <c r="N29" i="30"/>
  <c r="Q29" i="30"/>
  <c r="T29" i="30"/>
  <c r="AC29" i="30"/>
  <c r="AF29" i="30"/>
  <c r="AO29" i="30"/>
  <c r="AR29" i="30"/>
  <c r="AU29" i="30"/>
  <c r="AX29" i="30"/>
  <c r="BA29" i="30"/>
  <c r="AI29" i="30"/>
  <c r="AL29" i="30"/>
  <c r="BD29" i="30"/>
  <c r="BG29" i="30"/>
  <c r="BJ29" i="30"/>
  <c r="BM29" i="30"/>
  <c r="BP29" i="30"/>
  <c r="BS29" i="30"/>
  <c r="BV29" i="30"/>
  <c r="BY29" i="30"/>
  <c r="CB29" i="30"/>
  <c r="W29" i="30"/>
  <c r="Z29" i="30"/>
  <c r="B30" i="30"/>
  <c r="E30" i="30"/>
  <c r="H30" i="30"/>
  <c r="K30" i="30"/>
  <c r="N30" i="30"/>
  <c r="Q30" i="30"/>
  <c r="T30" i="30"/>
  <c r="AC30" i="30"/>
  <c r="AF30" i="30"/>
  <c r="AO30" i="30"/>
  <c r="AR30" i="30"/>
  <c r="AU30" i="30"/>
  <c r="AX30" i="30"/>
  <c r="BA30" i="30"/>
  <c r="AI30" i="30"/>
  <c r="AL30" i="30"/>
  <c r="BD30" i="30"/>
  <c r="BG30" i="30"/>
  <c r="BJ30" i="30"/>
  <c r="BM30" i="30"/>
  <c r="BP30" i="30"/>
  <c r="BS30" i="30"/>
  <c r="BV30" i="30"/>
  <c r="BY30" i="30"/>
  <c r="CB30" i="30"/>
  <c r="W30" i="30"/>
  <c r="Z30" i="30"/>
  <c r="B31" i="30"/>
  <c r="E31" i="30"/>
  <c r="H31" i="30"/>
  <c r="K31" i="30"/>
  <c r="N31" i="30"/>
  <c r="Q31" i="30"/>
  <c r="T31" i="30"/>
  <c r="AC31" i="30"/>
  <c r="AF31" i="30"/>
  <c r="AO31" i="30"/>
  <c r="AR31" i="30"/>
  <c r="AU31" i="30"/>
  <c r="AX31" i="30"/>
  <c r="BA31" i="30"/>
  <c r="AI31" i="30"/>
  <c r="AL31" i="30"/>
  <c r="BD31" i="30"/>
  <c r="BG31" i="30"/>
  <c r="BJ31" i="30"/>
  <c r="BM31" i="30"/>
  <c r="BP31" i="30"/>
  <c r="BS31" i="30"/>
  <c r="BV31" i="30"/>
  <c r="BY31" i="30"/>
  <c r="CB31" i="30"/>
  <c r="W31" i="30"/>
  <c r="Z31" i="30"/>
  <c r="B32" i="30"/>
  <c r="E32" i="30"/>
  <c r="H32" i="30"/>
  <c r="K32" i="30"/>
  <c r="N32" i="30"/>
  <c r="Q32" i="30"/>
  <c r="T32" i="30"/>
  <c r="AC32" i="30"/>
  <c r="AF32" i="30"/>
  <c r="AO32" i="30"/>
  <c r="AR32" i="30"/>
  <c r="AU32" i="30"/>
  <c r="AX32" i="30"/>
  <c r="BA32" i="30"/>
  <c r="AI32" i="30"/>
  <c r="AL32" i="30"/>
  <c r="BD32" i="30"/>
  <c r="BG32" i="30"/>
  <c r="BJ32" i="30"/>
  <c r="BM32" i="30"/>
  <c r="BP32" i="30"/>
  <c r="BS32" i="30"/>
  <c r="BV32" i="30"/>
  <c r="BY32" i="30"/>
  <c r="CB32" i="30"/>
  <c r="W32" i="30"/>
  <c r="Z32" i="30"/>
  <c r="B33" i="30"/>
  <c r="E33" i="30"/>
  <c r="H33" i="30"/>
  <c r="K33" i="30"/>
  <c r="N33" i="30"/>
  <c r="Q33" i="30"/>
  <c r="T33" i="30"/>
  <c r="AC33" i="30"/>
  <c r="AF33" i="30"/>
  <c r="AO33" i="30"/>
  <c r="AR33" i="30"/>
  <c r="AU33" i="30"/>
  <c r="AX33" i="30"/>
  <c r="BA33" i="30"/>
  <c r="AI33" i="30"/>
  <c r="AL33" i="30"/>
  <c r="BD33" i="30"/>
  <c r="BG33" i="30"/>
  <c r="BJ33" i="30"/>
  <c r="BM33" i="30"/>
  <c r="BP33" i="30"/>
  <c r="BS33" i="30"/>
  <c r="BV33" i="30"/>
  <c r="BY33" i="30"/>
  <c r="CB33" i="30"/>
  <c r="W33" i="30"/>
  <c r="Z33" i="30"/>
  <c r="B34" i="30"/>
  <c r="E34" i="30"/>
  <c r="H34" i="30"/>
  <c r="K34" i="30"/>
  <c r="N34" i="30"/>
  <c r="Q34" i="30"/>
  <c r="T34" i="30"/>
  <c r="AC34" i="30"/>
  <c r="AF34" i="30"/>
  <c r="AO34" i="30"/>
  <c r="AR34" i="30"/>
  <c r="AU34" i="30"/>
  <c r="AX34" i="30"/>
  <c r="BA34" i="30"/>
  <c r="AI34" i="30"/>
  <c r="AL34" i="30"/>
  <c r="BD34" i="30"/>
  <c r="BG34" i="30"/>
  <c r="BJ34" i="30"/>
  <c r="BM34" i="30"/>
  <c r="BP34" i="30"/>
  <c r="BS34" i="30"/>
  <c r="BV34" i="30"/>
  <c r="BY34" i="30"/>
  <c r="CB34" i="30"/>
  <c r="W34" i="30"/>
  <c r="Z34" i="30"/>
  <c r="B35" i="30"/>
  <c r="E35" i="30"/>
  <c r="H35" i="30"/>
  <c r="K35" i="30"/>
  <c r="N35" i="30"/>
  <c r="Q35" i="30"/>
  <c r="T35" i="30"/>
  <c r="AC35" i="30"/>
  <c r="AF35" i="30"/>
  <c r="AO35" i="30"/>
  <c r="AR35" i="30"/>
  <c r="AU35" i="30"/>
  <c r="AX35" i="30"/>
  <c r="BA35" i="30"/>
  <c r="AI35" i="30"/>
  <c r="AL35" i="30"/>
  <c r="BD35" i="30"/>
  <c r="BG35" i="30"/>
  <c r="BJ35" i="30"/>
  <c r="BM35" i="30"/>
  <c r="BP35" i="30"/>
  <c r="BS35" i="30"/>
  <c r="BV35" i="30"/>
  <c r="BY35" i="30"/>
  <c r="CB35" i="30"/>
  <c r="W35" i="30"/>
  <c r="Z35" i="30"/>
  <c r="B36" i="30"/>
  <c r="E36" i="30"/>
  <c r="H36" i="30"/>
  <c r="K36" i="30"/>
  <c r="N36" i="30"/>
  <c r="Q36" i="30"/>
  <c r="T36" i="30"/>
  <c r="AC36" i="30"/>
  <c r="AF36" i="30"/>
  <c r="AO36" i="30"/>
  <c r="AR36" i="30"/>
  <c r="AU36" i="30"/>
  <c r="AX36" i="30"/>
  <c r="BA36" i="30"/>
  <c r="AI36" i="30"/>
  <c r="AL36" i="30"/>
  <c r="BD36" i="30"/>
  <c r="BG36" i="30"/>
  <c r="BJ36" i="30"/>
  <c r="BM36" i="30"/>
  <c r="BP36" i="30"/>
  <c r="BS36" i="30"/>
  <c r="BV36" i="30"/>
  <c r="BY36" i="30"/>
  <c r="CB36" i="30"/>
  <c r="W36" i="30"/>
  <c r="Z36" i="30"/>
  <c r="B37" i="30"/>
  <c r="E37" i="30"/>
  <c r="H37" i="30"/>
  <c r="K37" i="30"/>
  <c r="N37" i="30"/>
  <c r="Q37" i="30"/>
  <c r="T37" i="30"/>
  <c r="AC37" i="30"/>
  <c r="AF37" i="30"/>
  <c r="AO37" i="30"/>
  <c r="AR37" i="30"/>
  <c r="AU37" i="30"/>
  <c r="AX37" i="30"/>
  <c r="BA37" i="30"/>
  <c r="AI37" i="30"/>
  <c r="AL37" i="30"/>
  <c r="BD37" i="30"/>
  <c r="BG37" i="30"/>
  <c r="BJ37" i="30"/>
  <c r="BM37" i="30"/>
  <c r="BP37" i="30"/>
  <c r="BS37" i="30"/>
  <c r="BV37" i="30"/>
  <c r="BY37" i="30"/>
  <c r="CB37" i="30"/>
  <c r="W37" i="30"/>
  <c r="Z37" i="30"/>
  <c r="B38" i="30"/>
  <c r="E38" i="30"/>
  <c r="H38" i="30"/>
  <c r="K38" i="30"/>
  <c r="N38" i="30"/>
  <c r="Q38" i="30"/>
  <c r="T38" i="30"/>
  <c r="AC38" i="30"/>
  <c r="AF38" i="30"/>
  <c r="AO38" i="30"/>
  <c r="AR38" i="30"/>
  <c r="AU38" i="30"/>
  <c r="AX38" i="30"/>
  <c r="BA38" i="30"/>
  <c r="AI38" i="30"/>
  <c r="AL38" i="30"/>
  <c r="BD38" i="30"/>
  <c r="BG38" i="30"/>
  <c r="BJ38" i="30"/>
  <c r="BM38" i="30"/>
  <c r="BP38" i="30"/>
  <c r="BS38" i="30"/>
  <c r="BV38" i="30"/>
  <c r="BY38" i="30"/>
  <c r="CB38" i="30"/>
  <c r="W38" i="30"/>
  <c r="Z38" i="30"/>
  <c r="B39" i="30"/>
  <c r="E39" i="30"/>
  <c r="H39" i="30"/>
  <c r="K39" i="30"/>
  <c r="N39" i="30"/>
  <c r="Q39" i="30"/>
  <c r="T39" i="30"/>
  <c r="AC39" i="30"/>
  <c r="AF39" i="30"/>
  <c r="AO39" i="30"/>
  <c r="AR39" i="30"/>
  <c r="AU39" i="30"/>
  <c r="AX39" i="30"/>
  <c r="BA39" i="30"/>
  <c r="AI39" i="30"/>
  <c r="AL39" i="30"/>
  <c r="BD39" i="30"/>
  <c r="BG39" i="30"/>
  <c r="BJ39" i="30"/>
  <c r="BM39" i="30"/>
  <c r="BP39" i="30"/>
  <c r="BS39" i="30"/>
  <c r="BV39" i="30"/>
  <c r="BY39" i="30"/>
  <c r="CB39" i="30"/>
  <c r="W39" i="30"/>
  <c r="Z39" i="30"/>
  <c r="B40" i="30"/>
  <c r="E40" i="30"/>
  <c r="H40" i="30"/>
  <c r="K40" i="30"/>
  <c r="N40" i="30"/>
  <c r="Q40" i="30"/>
  <c r="T40" i="30"/>
  <c r="AC40" i="30"/>
  <c r="AF40" i="30"/>
  <c r="AO40" i="30"/>
  <c r="AR40" i="30"/>
  <c r="AU40" i="30"/>
  <c r="AX40" i="30"/>
  <c r="BA40" i="30"/>
  <c r="AI40" i="30"/>
  <c r="AL40" i="30"/>
  <c r="BD40" i="30"/>
  <c r="BG40" i="30"/>
  <c r="BJ40" i="30"/>
  <c r="BM40" i="30"/>
  <c r="BP40" i="30"/>
  <c r="BS40" i="30"/>
  <c r="BV40" i="30"/>
  <c r="BY40" i="30"/>
  <c r="CB40" i="30"/>
  <c r="W40" i="30"/>
  <c r="Z40" i="30"/>
  <c r="B41" i="30"/>
  <c r="E41" i="30"/>
  <c r="H41" i="30"/>
  <c r="K41" i="30"/>
  <c r="N41" i="30"/>
  <c r="Q41" i="30"/>
  <c r="T41" i="30"/>
  <c r="AC41" i="30"/>
  <c r="AF41" i="30"/>
  <c r="AO41" i="30"/>
  <c r="AR41" i="30"/>
  <c r="AU41" i="30"/>
  <c r="AX41" i="30"/>
  <c r="BA41" i="30"/>
  <c r="AI41" i="30"/>
  <c r="AL41" i="30"/>
  <c r="BD41" i="30"/>
  <c r="BG41" i="30"/>
  <c r="BJ41" i="30"/>
  <c r="BM41" i="30"/>
  <c r="BP41" i="30"/>
  <c r="BS41" i="30"/>
  <c r="BV41" i="30"/>
  <c r="BY41" i="30"/>
  <c r="CB41" i="30"/>
  <c r="W41" i="30"/>
  <c r="Z41" i="30"/>
  <c r="B42" i="30"/>
  <c r="E42" i="30"/>
  <c r="H42" i="30"/>
  <c r="K42" i="30"/>
  <c r="N42" i="30"/>
  <c r="Q42" i="30"/>
  <c r="T42" i="30"/>
  <c r="AC42" i="30"/>
  <c r="AF42" i="30"/>
  <c r="AO42" i="30"/>
  <c r="AR42" i="30"/>
  <c r="AU42" i="30"/>
  <c r="AX42" i="30"/>
  <c r="BA42" i="30"/>
  <c r="AI42" i="30"/>
  <c r="AL42" i="30"/>
  <c r="BD42" i="30"/>
  <c r="BG42" i="30"/>
  <c r="BJ42" i="30"/>
  <c r="BM42" i="30"/>
  <c r="BP42" i="30"/>
  <c r="BS42" i="30"/>
  <c r="BV42" i="30"/>
  <c r="BY42" i="30"/>
  <c r="CB42" i="30"/>
  <c r="W42" i="30"/>
  <c r="Z42" i="30"/>
  <c r="B43" i="30"/>
  <c r="E43" i="30"/>
  <c r="H43" i="30"/>
  <c r="K43" i="30"/>
  <c r="N43" i="30"/>
  <c r="Q43" i="30"/>
  <c r="T43" i="30"/>
  <c r="AC43" i="30"/>
  <c r="AF43" i="30"/>
  <c r="AO43" i="30"/>
  <c r="AR43" i="30"/>
  <c r="AU43" i="30"/>
  <c r="AX43" i="30"/>
  <c r="BA43" i="30"/>
  <c r="AI43" i="30"/>
  <c r="AL43" i="30"/>
  <c r="BD43" i="30"/>
  <c r="BG43" i="30"/>
  <c r="BJ43" i="30"/>
  <c r="BM43" i="30"/>
  <c r="BP43" i="30"/>
  <c r="BS43" i="30"/>
  <c r="BV43" i="30"/>
  <c r="BY43" i="30"/>
  <c r="CB43" i="30"/>
  <c r="W43" i="30"/>
  <c r="Z43" i="30"/>
  <c r="B44" i="30"/>
  <c r="E44" i="30"/>
  <c r="H44" i="30"/>
  <c r="K44" i="30"/>
  <c r="N44" i="30"/>
  <c r="Q44" i="30"/>
  <c r="T44" i="30"/>
  <c r="AC44" i="30"/>
  <c r="AF44" i="30"/>
  <c r="AO44" i="30"/>
  <c r="AR44" i="30"/>
  <c r="AU44" i="30"/>
  <c r="AX44" i="30"/>
  <c r="BA44" i="30"/>
  <c r="AI44" i="30"/>
  <c r="AL44" i="30"/>
  <c r="BD44" i="30"/>
  <c r="BG44" i="30"/>
  <c r="BJ44" i="30"/>
  <c r="BM44" i="30"/>
  <c r="BP44" i="30"/>
  <c r="BS44" i="30"/>
  <c r="BV44" i="30"/>
  <c r="BY44" i="30"/>
  <c r="CB44" i="30"/>
  <c r="W44" i="30"/>
  <c r="Z44" i="30"/>
  <c r="B45" i="30"/>
  <c r="E45" i="30"/>
  <c r="H45" i="30"/>
  <c r="K45" i="30"/>
  <c r="N45" i="30"/>
  <c r="Q45" i="30"/>
  <c r="T45" i="30"/>
  <c r="AC45" i="30"/>
  <c r="AF45" i="30"/>
  <c r="AO45" i="30"/>
  <c r="AR45" i="30"/>
  <c r="AU45" i="30"/>
  <c r="AX45" i="30"/>
  <c r="BA45" i="30"/>
  <c r="AI45" i="30"/>
  <c r="AL45" i="30"/>
  <c r="BD45" i="30"/>
  <c r="BG45" i="30"/>
  <c r="BJ45" i="30"/>
  <c r="BM45" i="30"/>
  <c r="BP45" i="30"/>
  <c r="BS45" i="30"/>
  <c r="BV45" i="30"/>
  <c r="BY45" i="30"/>
  <c r="CB45" i="30"/>
  <c r="W45" i="30"/>
  <c r="Z45" i="30"/>
  <c r="B46" i="30"/>
  <c r="E46" i="30"/>
  <c r="H46" i="30"/>
  <c r="K46" i="30"/>
  <c r="N46" i="30"/>
  <c r="Q46" i="30"/>
  <c r="T46" i="30"/>
  <c r="AC46" i="30"/>
  <c r="AF46" i="30"/>
  <c r="AO46" i="30"/>
  <c r="AR46" i="30"/>
  <c r="AU46" i="30"/>
  <c r="AX46" i="30"/>
  <c r="BA46" i="30"/>
  <c r="AI46" i="30"/>
  <c r="AL46" i="30"/>
  <c r="BD46" i="30"/>
  <c r="BG46" i="30"/>
  <c r="BJ46" i="30"/>
  <c r="BM46" i="30"/>
  <c r="BP46" i="30"/>
  <c r="BS46" i="30"/>
  <c r="BV46" i="30"/>
  <c r="BY46" i="30"/>
  <c r="CB46" i="30"/>
  <c r="W46" i="30"/>
  <c r="Z46" i="30"/>
  <c r="B47" i="30"/>
  <c r="E47" i="30"/>
  <c r="H47" i="30"/>
  <c r="K47" i="30"/>
  <c r="N47" i="30"/>
  <c r="Q47" i="30"/>
  <c r="T47" i="30"/>
  <c r="AC47" i="30"/>
  <c r="AF47" i="30"/>
  <c r="AO47" i="30"/>
  <c r="AR47" i="30"/>
  <c r="AU47" i="30"/>
  <c r="AX47" i="30"/>
  <c r="BA47" i="30"/>
  <c r="AI47" i="30"/>
  <c r="AL47" i="30"/>
  <c r="BD47" i="30"/>
  <c r="BG47" i="30"/>
  <c r="BJ47" i="30"/>
  <c r="BM47" i="30"/>
  <c r="BP47" i="30"/>
  <c r="BS47" i="30"/>
  <c r="BV47" i="30"/>
  <c r="BY47" i="30"/>
  <c r="CB47" i="30"/>
  <c r="W47" i="30"/>
  <c r="Z47" i="30"/>
  <c r="B48" i="30"/>
  <c r="E48" i="30"/>
  <c r="H48" i="30"/>
  <c r="K48" i="30"/>
  <c r="N48" i="30"/>
  <c r="Q48" i="30"/>
  <c r="T48" i="30"/>
  <c r="AC48" i="30"/>
  <c r="AF48" i="30"/>
  <c r="AO48" i="30"/>
  <c r="AR48" i="30"/>
  <c r="AU48" i="30"/>
  <c r="AX48" i="30"/>
  <c r="BA48" i="30"/>
  <c r="AI48" i="30"/>
  <c r="AL48" i="30"/>
  <c r="BD48" i="30"/>
  <c r="BG48" i="30"/>
  <c r="BJ48" i="30"/>
  <c r="BM48" i="30"/>
  <c r="BP48" i="30"/>
  <c r="BS48" i="30"/>
  <c r="BV48" i="30"/>
  <c r="BY48" i="30"/>
  <c r="CB48" i="30"/>
  <c r="W48" i="30"/>
  <c r="Z48" i="30"/>
  <c r="B49" i="30"/>
  <c r="E49" i="30"/>
  <c r="H49" i="30"/>
  <c r="K49" i="30"/>
  <c r="N49" i="30"/>
  <c r="Q49" i="30"/>
  <c r="T49" i="30"/>
  <c r="AC49" i="30"/>
  <c r="AF49" i="30"/>
  <c r="AO49" i="30"/>
  <c r="AR49" i="30"/>
  <c r="AU49" i="30"/>
  <c r="AX49" i="30"/>
  <c r="BA49" i="30"/>
  <c r="AI49" i="30"/>
  <c r="AL49" i="30"/>
  <c r="BD49" i="30"/>
  <c r="BG49" i="30"/>
  <c r="BJ49" i="30"/>
  <c r="BM49" i="30"/>
  <c r="BP49" i="30"/>
  <c r="BS49" i="30"/>
  <c r="BV49" i="30"/>
  <c r="BY49" i="30"/>
  <c r="CB49" i="30"/>
  <c r="W49" i="30"/>
  <c r="Z49" i="30"/>
  <c r="B50" i="30"/>
  <c r="E50" i="30"/>
  <c r="H50" i="30"/>
  <c r="K50" i="30"/>
  <c r="N50" i="30"/>
  <c r="Q50" i="30"/>
  <c r="T50" i="30"/>
  <c r="AC50" i="30"/>
  <c r="AF50" i="30"/>
  <c r="AO50" i="30"/>
  <c r="AR50" i="30"/>
  <c r="AU50" i="30"/>
  <c r="AX50" i="30"/>
  <c r="BA50" i="30"/>
  <c r="AI50" i="30"/>
  <c r="AL50" i="30"/>
  <c r="BD50" i="30"/>
  <c r="BG50" i="30"/>
  <c r="BJ50" i="30"/>
  <c r="BM50" i="30"/>
  <c r="BP50" i="30"/>
  <c r="BS50" i="30"/>
  <c r="BV50" i="30"/>
  <c r="BY50" i="30"/>
  <c r="CB50" i="30"/>
  <c r="W50" i="30"/>
  <c r="Z50" i="30"/>
  <c r="B51" i="30"/>
  <c r="E51" i="30"/>
  <c r="H51" i="30"/>
  <c r="K51" i="30"/>
  <c r="N51" i="30"/>
  <c r="Q51" i="30"/>
  <c r="T51" i="30"/>
  <c r="AC51" i="30"/>
  <c r="AF51" i="30"/>
  <c r="AO51" i="30"/>
  <c r="AR51" i="30"/>
  <c r="AU51" i="30"/>
  <c r="AX51" i="30"/>
  <c r="BA51" i="30"/>
  <c r="AI51" i="30"/>
  <c r="AL51" i="30"/>
  <c r="BD51" i="30"/>
  <c r="BG51" i="30"/>
  <c r="BJ51" i="30"/>
  <c r="BM51" i="30"/>
  <c r="BP51" i="30"/>
  <c r="BS51" i="30"/>
  <c r="BV51" i="30"/>
  <c r="BY51" i="30"/>
  <c r="CB51" i="30"/>
  <c r="W51" i="30"/>
  <c r="Z51" i="30"/>
  <c r="B52" i="30"/>
  <c r="E52" i="30"/>
  <c r="H52" i="30"/>
  <c r="K52" i="30"/>
  <c r="N52" i="30"/>
  <c r="Q52" i="30"/>
  <c r="T52" i="30"/>
  <c r="AC52" i="30"/>
  <c r="AF52" i="30"/>
  <c r="AO52" i="30"/>
  <c r="AR52" i="30"/>
  <c r="AU52" i="30"/>
  <c r="AX52" i="30"/>
  <c r="BA52" i="30"/>
  <c r="AI52" i="30"/>
  <c r="AL52" i="30"/>
  <c r="BD52" i="30"/>
  <c r="BG52" i="30"/>
  <c r="BJ52" i="30"/>
  <c r="BM52" i="30"/>
  <c r="BP52" i="30"/>
  <c r="BS52" i="30"/>
  <c r="BV52" i="30"/>
  <c r="BY52" i="30"/>
  <c r="CB52" i="30"/>
  <c r="W52" i="30"/>
  <c r="Z52" i="30"/>
  <c r="B53" i="30"/>
  <c r="E53" i="30"/>
  <c r="H53" i="30"/>
  <c r="K53" i="30"/>
  <c r="N53" i="30"/>
  <c r="Q53" i="30"/>
  <c r="T53" i="30"/>
  <c r="AC53" i="30"/>
  <c r="AF53" i="30"/>
  <c r="AO53" i="30"/>
  <c r="AR53" i="30"/>
  <c r="AU53" i="30"/>
  <c r="AX53" i="30"/>
  <c r="BA53" i="30"/>
  <c r="AI53" i="30"/>
  <c r="AL53" i="30"/>
  <c r="BD53" i="30"/>
  <c r="BG53" i="30"/>
  <c r="BJ53" i="30"/>
  <c r="BM53" i="30"/>
  <c r="BP53" i="30"/>
  <c r="BS53" i="30"/>
  <c r="BV53" i="30"/>
  <c r="BY53" i="30"/>
  <c r="CB53" i="30"/>
  <c r="W53" i="30"/>
  <c r="Z53" i="30"/>
  <c r="B54" i="30"/>
  <c r="E54" i="30"/>
  <c r="H54" i="30"/>
  <c r="K54" i="30"/>
  <c r="N54" i="30"/>
  <c r="Q54" i="30"/>
  <c r="T54" i="30"/>
  <c r="AC54" i="30"/>
  <c r="AF54" i="30"/>
  <c r="AO54" i="30"/>
  <c r="AR54" i="30"/>
  <c r="AU54" i="30"/>
  <c r="AX54" i="30"/>
  <c r="BA54" i="30"/>
  <c r="AI54" i="30"/>
  <c r="AL54" i="30"/>
  <c r="BD54" i="30"/>
  <c r="BG54" i="30"/>
  <c r="BJ54" i="30"/>
  <c r="BM54" i="30"/>
  <c r="BP54" i="30"/>
  <c r="BS54" i="30"/>
  <c r="BV54" i="30"/>
  <c r="BY54" i="30"/>
  <c r="CB54" i="30"/>
  <c r="W54" i="30"/>
  <c r="Z54" i="30"/>
  <c r="B55" i="30"/>
  <c r="E55" i="30"/>
  <c r="H55" i="30"/>
  <c r="K55" i="30"/>
  <c r="N55" i="30"/>
  <c r="Q55" i="30"/>
  <c r="T55" i="30"/>
  <c r="AC55" i="30"/>
  <c r="AF55" i="30"/>
  <c r="AO55" i="30"/>
  <c r="AR55" i="30"/>
  <c r="AU55" i="30"/>
  <c r="AX55" i="30"/>
  <c r="BA55" i="30"/>
  <c r="AI55" i="30"/>
  <c r="AL55" i="30"/>
  <c r="BD55" i="30"/>
  <c r="BG55" i="30"/>
  <c r="BJ55" i="30"/>
  <c r="BM55" i="30"/>
  <c r="BP55" i="30"/>
  <c r="BS55" i="30"/>
  <c r="BV55" i="30"/>
  <c r="BY55" i="30"/>
  <c r="CB55" i="30"/>
  <c r="W55" i="30"/>
  <c r="Z55" i="30"/>
  <c r="B56" i="30"/>
  <c r="E56" i="30"/>
  <c r="H56" i="30"/>
  <c r="K56" i="30"/>
  <c r="N56" i="30"/>
  <c r="Q56" i="30"/>
  <c r="T56" i="30"/>
  <c r="AC56" i="30"/>
  <c r="AF56" i="30"/>
  <c r="AO56" i="30"/>
  <c r="AR56" i="30"/>
  <c r="AU56" i="30"/>
  <c r="AX56" i="30"/>
  <c r="BA56" i="30"/>
  <c r="AI56" i="30"/>
  <c r="AL56" i="30"/>
  <c r="BD56" i="30"/>
  <c r="BG56" i="30"/>
  <c r="BJ56" i="30"/>
  <c r="BM56" i="30"/>
  <c r="BP56" i="30"/>
  <c r="BS56" i="30"/>
  <c r="BV56" i="30"/>
  <c r="BY56" i="30"/>
  <c r="CB56" i="30"/>
  <c r="W56" i="30"/>
  <c r="Z56" i="30"/>
  <c r="B57" i="30"/>
  <c r="E57" i="30"/>
  <c r="H57" i="30"/>
  <c r="K57" i="30"/>
  <c r="N57" i="30"/>
  <c r="Q57" i="30"/>
  <c r="T57" i="30"/>
  <c r="AC57" i="30"/>
  <c r="AF57" i="30"/>
  <c r="AO57" i="30"/>
  <c r="AR57" i="30"/>
  <c r="AU57" i="30"/>
  <c r="AX57" i="30"/>
  <c r="BA57" i="30"/>
  <c r="AI57" i="30"/>
  <c r="AL57" i="30"/>
  <c r="BD57" i="30"/>
  <c r="BG57" i="30"/>
  <c r="BJ57" i="30"/>
  <c r="BM57" i="30"/>
  <c r="BP57" i="30"/>
  <c r="BS57" i="30"/>
  <c r="BV57" i="30"/>
  <c r="BY57" i="30"/>
  <c r="CB57" i="30"/>
  <c r="W57" i="30"/>
  <c r="Z57" i="30"/>
  <c r="B58" i="30"/>
  <c r="E58" i="30"/>
  <c r="H58" i="30"/>
  <c r="K58" i="30"/>
  <c r="N58" i="30"/>
  <c r="Q58" i="30"/>
  <c r="T58" i="30"/>
  <c r="AC58" i="30"/>
  <c r="AF58" i="30"/>
  <c r="AO58" i="30"/>
  <c r="AR58" i="30"/>
  <c r="AU58" i="30"/>
  <c r="AX58" i="30"/>
  <c r="BA58" i="30"/>
  <c r="AI58" i="30"/>
  <c r="AL58" i="30"/>
  <c r="BD58" i="30"/>
  <c r="BG58" i="30"/>
  <c r="BJ58" i="30"/>
  <c r="BM58" i="30"/>
  <c r="BP58" i="30"/>
  <c r="BS58" i="30"/>
  <c r="BV58" i="30"/>
  <c r="BY58" i="30"/>
  <c r="CB58" i="30"/>
  <c r="W58" i="30"/>
  <c r="Z58" i="30"/>
  <c r="B59" i="30"/>
  <c r="E59" i="30"/>
  <c r="H59" i="30"/>
  <c r="K59" i="30"/>
  <c r="N59" i="30"/>
  <c r="Q59" i="30"/>
  <c r="T59" i="30"/>
  <c r="AC59" i="30"/>
  <c r="AF59" i="30"/>
  <c r="AO59" i="30"/>
  <c r="AR59" i="30"/>
  <c r="AU59" i="30"/>
  <c r="AX59" i="30"/>
  <c r="BA59" i="30"/>
  <c r="AI59" i="30"/>
  <c r="AL59" i="30"/>
  <c r="BD59" i="30"/>
  <c r="BG59" i="30"/>
  <c r="BJ59" i="30"/>
  <c r="BM59" i="30"/>
  <c r="BP59" i="30"/>
  <c r="BS59" i="30"/>
  <c r="BV59" i="30"/>
  <c r="BY59" i="30"/>
  <c r="CB59" i="30"/>
  <c r="W59" i="30"/>
  <c r="Z59" i="30"/>
  <c r="B60" i="30"/>
  <c r="E60" i="30"/>
  <c r="H60" i="30"/>
  <c r="K60" i="30"/>
  <c r="N60" i="30"/>
  <c r="Q60" i="30"/>
  <c r="T60" i="30"/>
  <c r="AC60" i="30"/>
  <c r="AF60" i="30"/>
  <c r="AO60" i="30"/>
  <c r="AR60" i="30"/>
  <c r="AU60" i="30"/>
  <c r="AX60" i="30"/>
  <c r="BA60" i="30"/>
  <c r="AI60" i="30"/>
  <c r="AL60" i="30"/>
  <c r="BD60" i="30"/>
  <c r="BG60" i="30"/>
  <c r="BJ60" i="30"/>
  <c r="BM60" i="30"/>
  <c r="BP60" i="30"/>
  <c r="BS60" i="30"/>
  <c r="BV60" i="30"/>
  <c r="BY60" i="30"/>
  <c r="CB60" i="30"/>
  <c r="W60" i="30"/>
  <c r="Z60" i="30"/>
  <c r="B61" i="30"/>
  <c r="E61" i="30"/>
  <c r="H61" i="30"/>
  <c r="K61" i="30"/>
  <c r="N61" i="30"/>
  <c r="Q61" i="30"/>
  <c r="T61" i="30"/>
  <c r="AC61" i="30"/>
  <c r="AF61" i="30"/>
  <c r="AO61" i="30"/>
  <c r="AR61" i="30"/>
  <c r="AU61" i="30"/>
  <c r="AX61" i="30"/>
  <c r="BA61" i="30"/>
  <c r="AI61" i="30"/>
  <c r="AL61" i="30"/>
  <c r="BD61" i="30"/>
  <c r="BG61" i="30"/>
  <c r="BJ61" i="30"/>
  <c r="BM61" i="30"/>
  <c r="BP61" i="30"/>
  <c r="BS61" i="30"/>
  <c r="BV61" i="30"/>
  <c r="BY61" i="30"/>
  <c r="CB61" i="30"/>
  <c r="W61" i="30"/>
  <c r="Z61" i="30"/>
  <c r="B62" i="30"/>
  <c r="E62" i="30"/>
  <c r="H62" i="30"/>
  <c r="K62" i="30"/>
  <c r="N62" i="30"/>
  <c r="Q62" i="30"/>
  <c r="T62" i="30"/>
  <c r="AC62" i="30"/>
  <c r="AF62" i="30"/>
  <c r="AO62" i="30"/>
  <c r="AR62" i="30"/>
  <c r="AU62" i="30"/>
  <c r="AX62" i="30"/>
  <c r="BA62" i="30"/>
  <c r="AI62" i="30"/>
  <c r="AL62" i="30"/>
  <c r="BD62" i="30"/>
  <c r="BG62" i="30"/>
  <c r="BJ62" i="30"/>
  <c r="BM62" i="30"/>
  <c r="BP62" i="30"/>
  <c r="BS62" i="30"/>
  <c r="BV62" i="30"/>
  <c r="BY62" i="30"/>
  <c r="CB62" i="30"/>
  <c r="W62" i="30"/>
  <c r="Z62" i="30"/>
  <c r="B63" i="30"/>
  <c r="E63" i="30"/>
  <c r="H63" i="30"/>
  <c r="K63" i="30"/>
  <c r="N63" i="30"/>
  <c r="Q63" i="30"/>
  <c r="T63" i="30"/>
  <c r="AC63" i="30"/>
  <c r="AF63" i="30"/>
  <c r="AO63" i="30"/>
  <c r="AR63" i="30"/>
  <c r="AU63" i="30"/>
  <c r="AX63" i="30"/>
  <c r="BA63" i="30"/>
  <c r="AI63" i="30"/>
  <c r="AL63" i="30"/>
  <c r="BD63" i="30"/>
  <c r="BG63" i="30"/>
  <c r="BJ63" i="30"/>
  <c r="BM63" i="30"/>
  <c r="BP63" i="30"/>
  <c r="BS63" i="30"/>
  <c r="BV63" i="30"/>
  <c r="BY63" i="30"/>
  <c r="CB63" i="30"/>
  <c r="W63" i="30"/>
  <c r="Z63" i="30"/>
  <c r="B64" i="30"/>
  <c r="E64" i="30"/>
  <c r="H64" i="30"/>
  <c r="K64" i="30"/>
  <c r="N64" i="30"/>
  <c r="Q64" i="30"/>
  <c r="T64" i="30"/>
  <c r="AC64" i="30"/>
  <c r="AF64" i="30"/>
  <c r="AO64" i="30"/>
  <c r="AR64" i="30"/>
  <c r="AU64" i="30"/>
  <c r="AX64" i="30"/>
  <c r="BA64" i="30"/>
  <c r="AI64" i="30"/>
  <c r="AL64" i="30"/>
  <c r="BD64" i="30"/>
  <c r="BG64" i="30"/>
  <c r="BJ64" i="30"/>
  <c r="BM64" i="30"/>
  <c r="BP64" i="30"/>
  <c r="BS64" i="30"/>
  <c r="BV64" i="30"/>
  <c r="BY64" i="30"/>
  <c r="CB64" i="30"/>
  <c r="W64" i="30"/>
  <c r="Z64" i="30"/>
  <c r="B65" i="30"/>
  <c r="E65" i="30"/>
  <c r="H65" i="30"/>
  <c r="K65" i="30"/>
  <c r="N65" i="30"/>
  <c r="Q65" i="30"/>
  <c r="T65" i="30"/>
  <c r="AC65" i="30"/>
  <c r="AF65" i="30"/>
  <c r="AO65" i="30"/>
  <c r="AR65" i="30"/>
  <c r="AU65" i="30"/>
  <c r="AX65" i="30"/>
  <c r="BA65" i="30"/>
  <c r="AI65" i="30"/>
  <c r="AL65" i="30"/>
  <c r="BD65" i="30"/>
  <c r="BG65" i="30"/>
  <c r="BJ65" i="30"/>
  <c r="BM65" i="30"/>
  <c r="BP65" i="30"/>
  <c r="BS65" i="30"/>
  <c r="BV65" i="30"/>
  <c r="BY65" i="30"/>
  <c r="CB65" i="30"/>
  <c r="W65" i="30"/>
  <c r="Z65" i="30"/>
  <c r="B66" i="30"/>
  <c r="E66" i="30"/>
  <c r="H66" i="30"/>
  <c r="K66" i="30"/>
  <c r="N66" i="30"/>
  <c r="Q66" i="30"/>
  <c r="T66" i="30"/>
  <c r="AC66" i="30"/>
  <c r="AF66" i="30"/>
  <c r="AO66" i="30"/>
  <c r="AR66" i="30"/>
  <c r="AU66" i="30"/>
  <c r="AX66" i="30"/>
  <c r="BA66" i="30"/>
  <c r="AI66" i="30"/>
  <c r="AL66" i="30"/>
  <c r="BD66" i="30"/>
  <c r="BG66" i="30"/>
  <c r="BJ66" i="30"/>
  <c r="BM66" i="30"/>
  <c r="BP66" i="30"/>
  <c r="BS66" i="30"/>
  <c r="BV66" i="30"/>
  <c r="BY66" i="30"/>
  <c r="CB66" i="30"/>
  <c r="W66" i="30"/>
  <c r="Z66" i="30"/>
  <c r="B67" i="30"/>
  <c r="E67" i="30"/>
  <c r="H67" i="30"/>
  <c r="K67" i="30"/>
  <c r="N67" i="30"/>
  <c r="Q67" i="30"/>
  <c r="T67" i="30"/>
  <c r="AC67" i="30"/>
  <c r="AF67" i="30"/>
  <c r="AO67" i="30"/>
  <c r="AR67" i="30"/>
  <c r="AU67" i="30"/>
  <c r="AX67" i="30"/>
  <c r="BA67" i="30"/>
  <c r="AI67" i="30"/>
  <c r="AL67" i="30"/>
  <c r="BD67" i="30"/>
  <c r="BG67" i="30"/>
  <c r="BJ67" i="30"/>
  <c r="BM67" i="30"/>
  <c r="BP67" i="30"/>
  <c r="BS67" i="30"/>
  <c r="BV67" i="30"/>
  <c r="BY67" i="30"/>
  <c r="CB67" i="30"/>
  <c r="W67" i="30"/>
  <c r="Z67" i="30"/>
  <c r="B68" i="30"/>
  <c r="E68" i="30"/>
  <c r="H68" i="30"/>
  <c r="K68" i="30"/>
  <c r="N68" i="30"/>
  <c r="Q68" i="30"/>
  <c r="T68" i="30"/>
  <c r="AC68" i="30"/>
  <c r="AF68" i="30"/>
  <c r="AO68" i="30"/>
  <c r="AR68" i="30"/>
  <c r="AU68" i="30"/>
  <c r="AX68" i="30"/>
  <c r="BA68" i="30"/>
  <c r="AI68" i="30"/>
  <c r="AL68" i="30"/>
  <c r="BD68" i="30"/>
  <c r="BG68" i="30"/>
  <c r="BJ68" i="30"/>
  <c r="BM68" i="30"/>
  <c r="BP68" i="30"/>
  <c r="BS68" i="30"/>
  <c r="BV68" i="30"/>
  <c r="BY68" i="30"/>
  <c r="CB68" i="30"/>
  <c r="W68" i="30"/>
  <c r="Z68" i="30"/>
  <c r="B69" i="30"/>
  <c r="E69" i="30"/>
  <c r="H69" i="30"/>
  <c r="K69" i="30"/>
  <c r="N69" i="30"/>
  <c r="Q69" i="30"/>
  <c r="T69" i="30"/>
  <c r="AC69" i="30"/>
  <c r="AF69" i="30"/>
  <c r="AO69" i="30"/>
  <c r="AR69" i="30"/>
  <c r="AU69" i="30"/>
  <c r="AX69" i="30"/>
  <c r="BA69" i="30"/>
  <c r="AI69" i="30"/>
  <c r="AL69" i="30"/>
  <c r="BD69" i="30"/>
  <c r="BG69" i="30"/>
  <c r="BJ69" i="30"/>
  <c r="BM69" i="30"/>
  <c r="BP69" i="30"/>
  <c r="BS69" i="30"/>
  <c r="BV69" i="30"/>
  <c r="BY69" i="30"/>
  <c r="CB69" i="30"/>
  <c r="W69" i="30"/>
  <c r="Z69" i="30"/>
  <c r="B70" i="30"/>
  <c r="E70" i="30"/>
  <c r="H70" i="30"/>
  <c r="K70" i="30"/>
  <c r="N70" i="30"/>
  <c r="Q70" i="30"/>
  <c r="T70" i="30"/>
  <c r="AC70" i="30"/>
  <c r="AF70" i="30"/>
  <c r="AO70" i="30"/>
  <c r="AR70" i="30"/>
  <c r="AU70" i="30"/>
  <c r="AX70" i="30"/>
  <c r="BA70" i="30"/>
  <c r="AI70" i="30"/>
  <c r="AL70" i="30"/>
  <c r="BD70" i="30"/>
  <c r="BG70" i="30"/>
  <c r="BJ70" i="30"/>
  <c r="BM70" i="30"/>
  <c r="BP70" i="30"/>
  <c r="BS70" i="30"/>
  <c r="BV70" i="30"/>
  <c r="BY70" i="30"/>
  <c r="CB70" i="30"/>
  <c r="W70" i="30"/>
  <c r="Z70" i="30"/>
  <c r="B71" i="30"/>
  <c r="E71" i="30"/>
  <c r="H71" i="30"/>
  <c r="K71" i="30"/>
  <c r="N71" i="30"/>
  <c r="Q71" i="30"/>
  <c r="T71" i="30"/>
  <c r="AC71" i="30"/>
  <c r="AF71" i="30"/>
  <c r="AO71" i="30"/>
  <c r="AR71" i="30"/>
  <c r="AU71" i="30"/>
  <c r="AX71" i="30"/>
  <c r="BA71" i="30"/>
  <c r="AI71" i="30"/>
  <c r="AL71" i="30"/>
  <c r="BD71" i="30"/>
  <c r="BG71" i="30"/>
  <c r="BJ71" i="30"/>
  <c r="BM71" i="30"/>
  <c r="BP71" i="30"/>
  <c r="BS71" i="30"/>
  <c r="BV71" i="30"/>
  <c r="BY71" i="30"/>
  <c r="CB71" i="30"/>
  <c r="W71" i="30"/>
  <c r="Z71" i="30"/>
  <c r="B72" i="30"/>
  <c r="E72" i="30"/>
  <c r="H72" i="30"/>
  <c r="K72" i="30"/>
  <c r="N72" i="30"/>
  <c r="Q72" i="30"/>
  <c r="T72" i="30"/>
  <c r="AC72" i="30"/>
  <c r="AF72" i="30"/>
  <c r="AO72" i="30"/>
  <c r="AR72" i="30"/>
  <c r="AU72" i="30"/>
  <c r="AX72" i="30"/>
  <c r="BA72" i="30"/>
  <c r="AI72" i="30"/>
  <c r="AL72" i="30"/>
  <c r="BD72" i="30"/>
  <c r="BG72" i="30"/>
  <c r="BJ72" i="30"/>
  <c r="BM72" i="30"/>
  <c r="BP72" i="30"/>
  <c r="BS72" i="30"/>
  <c r="BV72" i="30"/>
  <c r="BY72" i="30"/>
  <c r="CB72" i="30"/>
  <c r="W72" i="30"/>
  <c r="Z72" i="30"/>
  <c r="B73" i="30"/>
  <c r="E73" i="30"/>
  <c r="H73" i="30"/>
  <c r="K73" i="30"/>
  <c r="N73" i="30"/>
  <c r="Q73" i="30"/>
  <c r="T73" i="30"/>
  <c r="AC73" i="30"/>
  <c r="AF73" i="30"/>
  <c r="AO73" i="30"/>
  <c r="AR73" i="30"/>
  <c r="AU73" i="30"/>
  <c r="AX73" i="30"/>
  <c r="BA73" i="30"/>
  <c r="AI73" i="30"/>
  <c r="AL73" i="30"/>
  <c r="BD73" i="30"/>
  <c r="BG73" i="30"/>
  <c r="BJ73" i="30"/>
  <c r="BM73" i="30"/>
  <c r="BP73" i="30"/>
  <c r="BS73" i="30"/>
  <c r="BV73" i="30"/>
  <c r="BY73" i="30"/>
  <c r="CB73" i="30"/>
  <c r="W73" i="30"/>
  <c r="Z73" i="30"/>
  <c r="B74" i="30"/>
  <c r="E74" i="30"/>
  <c r="H74" i="30"/>
  <c r="K74" i="30"/>
  <c r="N74" i="30"/>
  <c r="Q74" i="30"/>
  <c r="T74" i="30"/>
  <c r="AC74" i="30"/>
  <c r="AF74" i="30"/>
  <c r="AO74" i="30"/>
  <c r="AR74" i="30"/>
  <c r="AU74" i="30"/>
  <c r="AX74" i="30"/>
  <c r="BA74" i="30"/>
  <c r="AI74" i="30"/>
  <c r="AL74" i="30"/>
  <c r="BD74" i="30"/>
  <c r="BG74" i="30"/>
  <c r="BJ74" i="30"/>
  <c r="BM74" i="30"/>
  <c r="BP74" i="30"/>
  <c r="BS74" i="30"/>
  <c r="BV74" i="30"/>
  <c r="BY74" i="30"/>
  <c r="CB74" i="30"/>
  <c r="W74" i="30"/>
  <c r="Z74" i="30"/>
  <c r="B75" i="30"/>
  <c r="E75" i="30"/>
  <c r="H75" i="30"/>
  <c r="K75" i="30"/>
  <c r="N75" i="30"/>
  <c r="Q75" i="30"/>
  <c r="T75" i="30"/>
  <c r="AC75" i="30"/>
  <c r="AF75" i="30"/>
  <c r="AO75" i="30"/>
  <c r="AR75" i="30"/>
  <c r="AU75" i="30"/>
  <c r="AX75" i="30"/>
  <c r="BA75" i="30"/>
  <c r="AI75" i="30"/>
  <c r="AL75" i="30"/>
  <c r="BD75" i="30"/>
  <c r="BG75" i="30"/>
  <c r="BJ75" i="30"/>
  <c r="BM75" i="30"/>
  <c r="BP75" i="30"/>
  <c r="BS75" i="30"/>
  <c r="BV75" i="30"/>
  <c r="BY75" i="30"/>
  <c r="CB75" i="30"/>
  <c r="W75" i="30"/>
  <c r="Z75" i="30"/>
  <c r="B76" i="30"/>
  <c r="E76" i="30"/>
  <c r="H76" i="30"/>
  <c r="K76" i="30"/>
  <c r="N76" i="30"/>
  <c r="Q76" i="30"/>
  <c r="T76" i="30"/>
  <c r="AC76" i="30"/>
  <c r="AF76" i="30"/>
  <c r="AO76" i="30"/>
  <c r="AR76" i="30"/>
  <c r="AU76" i="30"/>
  <c r="AX76" i="30"/>
  <c r="BA76" i="30"/>
  <c r="AI76" i="30"/>
  <c r="AL76" i="30"/>
  <c r="BD76" i="30"/>
  <c r="BG76" i="30"/>
  <c r="BJ76" i="30"/>
  <c r="BM76" i="30"/>
  <c r="BP76" i="30"/>
  <c r="BS76" i="30"/>
  <c r="BV76" i="30"/>
  <c r="BY76" i="30"/>
  <c r="CB76" i="30"/>
  <c r="W76" i="30"/>
  <c r="Z76" i="30"/>
  <c r="B77" i="30"/>
  <c r="E77" i="30"/>
  <c r="H77" i="30"/>
  <c r="K77" i="30"/>
  <c r="N77" i="30"/>
  <c r="Q77" i="30"/>
  <c r="T77" i="30"/>
  <c r="AC77" i="30"/>
  <c r="AF77" i="30"/>
  <c r="AO77" i="30"/>
  <c r="AR77" i="30"/>
  <c r="AU77" i="30"/>
  <c r="AX77" i="30"/>
  <c r="BA77" i="30"/>
  <c r="AI77" i="30"/>
  <c r="AL77" i="30"/>
  <c r="BD77" i="30"/>
  <c r="BG77" i="30"/>
  <c r="BJ77" i="30"/>
  <c r="BM77" i="30"/>
  <c r="BP77" i="30"/>
  <c r="BS77" i="30"/>
  <c r="BV77" i="30"/>
  <c r="BY77" i="30"/>
  <c r="CB77" i="30"/>
  <c r="W77" i="30"/>
  <c r="Z77" i="30"/>
  <c r="B78" i="30"/>
  <c r="E78" i="30"/>
  <c r="H78" i="30"/>
  <c r="K78" i="30"/>
  <c r="N78" i="30"/>
  <c r="Q78" i="30"/>
  <c r="T78" i="30"/>
  <c r="AC78" i="30"/>
  <c r="AF78" i="30"/>
  <c r="AO78" i="30"/>
  <c r="AR78" i="30"/>
  <c r="AU78" i="30"/>
  <c r="AX78" i="30"/>
  <c r="BA78" i="30"/>
  <c r="AI78" i="30"/>
  <c r="AL78" i="30"/>
  <c r="BD78" i="30"/>
  <c r="BG78" i="30"/>
  <c r="BJ78" i="30"/>
  <c r="BM78" i="30"/>
  <c r="BP78" i="30"/>
  <c r="BS78" i="30"/>
  <c r="BV78" i="30"/>
  <c r="BY78" i="30"/>
  <c r="CB78" i="30"/>
  <c r="W78" i="30"/>
  <c r="Z78" i="30"/>
  <c r="B79" i="30"/>
  <c r="E79" i="30"/>
  <c r="H79" i="30"/>
  <c r="K79" i="30"/>
  <c r="N79" i="30"/>
  <c r="Q79" i="30"/>
  <c r="T79" i="30"/>
  <c r="AC79" i="30"/>
  <c r="AF79" i="30"/>
  <c r="AO79" i="30"/>
  <c r="AR79" i="30"/>
  <c r="AU79" i="30"/>
  <c r="AX79" i="30"/>
  <c r="BA79" i="30"/>
  <c r="AI79" i="30"/>
  <c r="AL79" i="30"/>
  <c r="BD79" i="30"/>
  <c r="BG79" i="30"/>
  <c r="BJ79" i="30"/>
  <c r="BM79" i="30"/>
  <c r="BP79" i="30"/>
  <c r="BS79" i="30"/>
  <c r="BV79" i="30"/>
  <c r="BY79" i="30"/>
  <c r="CB79" i="30"/>
  <c r="W79" i="30"/>
  <c r="Z79" i="30"/>
  <c r="B80" i="30"/>
  <c r="E80" i="30"/>
  <c r="H80" i="30"/>
  <c r="K80" i="30"/>
  <c r="N80" i="30"/>
  <c r="Q80" i="30"/>
  <c r="T80" i="30"/>
  <c r="AC80" i="30"/>
  <c r="AF80" i="30"/>
  <c r="AO80" i="30"/>
  <c r="AR80" i="30"/>
  <c r="AU80" i="30"/>
  <c r="AX80" i="30"/>
  <c r="BA80" i="30"/>
  <c r="AI80" i="30"/>
  <c r="AL80" i="30"/>
  <c r="BD80" i="30"/>
  <c r="BG80" i="30"/>
  <c r="BJ80" i="30"/>
  <c r="BM80" i="30"/>
  <c r="BP80" i="30"/>
  <c r="BS80" i="30"/>
  <c r="BV80" i="30"/>
  <c r="BY80" i="30"/>
  <c r="CB80" i="30"/>
  <c r="W80" i="30"/>
  <c r="Z80" i="30"/>
  <c r="B81" i="30"/>
  <c r="E81" i="30"/>
  <c r="H81" i="30"/>
  <c r="K81" i="30"/>
  <c r="N81" i="30"/>
  <c r="Q81" i="30"/>
  <c r="T81" i="30"/>
  <c r="AC81" i="30"/>
  <c r="AF81" i="30"/>
  <c r="AO81" i="30"/>
  <c r="AR81" i="30"/>
  <c r="AU81" i="30"/>
  <c r="AX81" i="30"/>
  <c r="BA81" i="30"/>
  <c r="AI81" i="30"/>
  <c r="AL81" i="30"/>
  <c r="BD81" i="30"/>
  <c r="BG81" i="30"/>
  <c r="BJ81" i="30"/>
  <c r="BM81" i="30"/>
  <c r="BP81" i="30"/>
  <c r="BS81" i="30"/>
  <c r="BV81" i="30"/>
  <c r="BY81" i="30"/>
  <c r="CB81" i="30"/>
  <c r="W81" i="30"/>
  <c r="Z81" i="30"/>
  <c r="Z3" i="30" l="1"/>
  <c r="X37" i="30"/>
  <c r="Y37" i="30" s="1"/>
  <c r="CB3" i="30"/>
  <c r="CC6" i="30" s="1"/>
  <c r="CD6" i="30" s="1"/>
  <c r="BY3" i="30"/>
  <c r="BZ10" i="30" s="1"/>
  <c r="CA10" i="30" s="1"/>
  <c r="BV3" i="30"/>
  <c r="BW77" i="30" s="1"/>
  <c r="BX77" i="30" s="1"/>
  <c r="BS3" i="30"/>
  <c r="BP3" i="30"/>
  <c r="BQ17" i="30" s="1"/>
  <c r="BR17" i="30" s="1"/>
  <c r="BM3" i="30"/>
  <c r="BN73" i="30" s="1"/>
  <c r="BO73" i="30" s="1"/>
  <c r="BJ3" i="30"/>
  <c r="BK64" i="30" s="1"/>
  <c r="BL64" i="30" s="1"/>
  <c r="BG3" i="30"/>
  <c r="BH38" i="30" s="1"/>
  <c r="BI38" i="30" s="1"/>
  <c r="BD3" i="30"/>
  <c r="BE70" i="30" s="1"/>
  <c r="BF70" i="30" s="1"/>
  <c r="AL3" i="30"/>
  <c r="AM3" i="30" s="1"/>
  <c r="AI3" i="30"/>
  <c r="AJ3" i="30" s="1"/>
  <c r="BA3" i="30"/>
  <c r="BB43" i="30" s="1"/>
  <c r="BC43" i="30" s="1"/>
  <c r="AX3" i="30"/>
  <c r="AY5" i="30" s="1"/>
  <c r="AZ5" i="30" s="1"/>
  <c r="AU3" i="30"/>
  <c r="AV41" i="30" s="1"/>
  <c r="AW41" i="30" s="1"/>
  <c r="AR3" i="30"/>
  <c r="AO3" i="30"/>
  <c r="AP14" i="30" s="1"/>
  <c r="AQ14" i="30" s="1"/>
  <c r="AF3" i="30"/>
  <c r="AG3" i="30" s="1"/>
  <c r="AC3" i="30"/>
  <c r="AD3" i="30" s="1"/>
  <c r="T3" i="30"/>
  <c r="U17" i="30" s="1"/>
  <c r="V17" i="30" s="1"/>
  <c r="Q3" i="30"/>
  <c r="N3" i="30"/>
  <c r="O74" i="30" s="1"/>
  <c r="P74" i="30" s="1"/>
  <c r="K3" i="30"/>
  <c r="L3" i="30" s="1"/>
  <c r="M3" i="30" s="1"/>
  <c r="E3" i="30"/>
  <c r="F22" i="30" s="1"/>
  <c r="G22" i="30" s="1"/>
  <c r="H3" i="30"/>
  <c r="I15" i="30" s="1"/>
  <c r="J15" i="30" s="1"/>
  <c r="B3" i="30"/>
  <c r="C18" i="30" s="1"/>
  <c r="D18" i="30" s="1"/>
  <c r="AJ61" i="30" l="1"/>
  <c r="AJ33" i="30"/>
  <c r="AJ77" i="30"/>
  <c r="AJ49" i="30"/>
  <c r="AD19" i="30"/>
  <c r="AM78" i="30"/>
  <c r="AN78" i="30" s="1"/>
  <c r="AD35" i="30"/>
  <c r="AJ20" i="30"/>
  <c r="AD51" i="30"/>
  <c r="AJ36" i="30"/>
  <c r="AJ13" i="30"/>
  <c r="AD67" i="30"/>
  <c r="AJ52" i="30"/>
  <c r="AJ29" i="30"/>
  <c r="AK29" i="30" s="1"/>
  <c r="AJ65" i="30"/>
  <c r="AJ68" i="30"/>
  <c r="AJ45" i="30"/>
  <c r="AJ17" i="30"/>
  <c r="AM80" i="30"/>
  <c r="AG4" i="30"/>
  <c r="AJ21" i="30"/>
  <c r="AJ37" i="30"/>
  <c r="AK37" i="30" s="1"/>
  <c r="AJ53" i="30"/>
  <c r="AJ69" i="30"/>
  <c r="AD10" i="30"/>
  <c r="AG26" i="30"/>
  <c r="AH26" i="30" s="1"/>
  <c r="AG42" i="30"/>
  <c r="AH42" i="30" s="1"/>
  <c r="AG58" i="30"/>
  <c r="AG74" i="30"/>
  <c r="AM5" i="30"/>
  <c r="AN5" i="30" s="1"/>
  <c r="AG21" i="30"/>
  <c r="AG37" i="30"/>
  <c r="AG53" i="30"/>
  <c r="AG69" i="30"/>
  <c r="AH69" i="30" s="1"/>
  <c r="AD11" i="30"/>
  <c r="AE11" i="30" s="1"/>
  <c r="AD27" i="30"/>
  <c r="AD43" i="30"/>
  <c r="AD59" i="30"/>
  <c r="AE59" i="30" s="1"/>
  <c r="AD75" i="30"/>
  <c r="AG8" i="30"/>
  <c r="AJ25" i="30"/>
  <c r="AJ41" i="30"/>
  <c r="AJ57" i="30"/>
  <c r="AK57" i="30" s="1"/>
  <c r="AJ12" i="30"/>
  <c r="AJ28" i="30"/>
  <c r="AJ44" i="30"/>
  <c r="AJ60" i="30"/>
  <c r="AJ76" i="30"/>
  <c r="AM9" i="30"/>
  <c r="AG25" i="30"/>
  <c r="AH25" i="30" s="1"/>
  <c r="AG41" i="30"/>
  <c r="AH41" i="30" s="1"/>
  <c r="AG57" i="30"/>
  <c r="AG73" i="30"/>
  <c r="AM4" i="30"/>
  <c r="AN4" i="30" s="1"/>
  <c r="AG20" i="30"/>
  <c r="AG36" i="30"/>
  <c r="AG52" i="30"/>
  <c r="AG68" i="30"/>
  <c r="AH68" i="30" s="1"/>
  <c r="AG50" i="30"/>
  <c r="AG13" i="30"/>
  <c r="AG45" i="30"/>
  <c r="AD7" i="30"/>
  <c r="AE7" i="30" s="1"/>
  <c r="AG23" i="30"/>
  <c r="AG39" i="30"/>
  <c r="M15" i="31" s="1"/>
  <c r="AG55" i="30"/>
  <c r="AG71" i="30"/>
  <c r="AD13" i="30"/>
  <c r="AE13" i="30" s="1"/>
  <c r="AD29" i="30"/>
  <c r="AD45" i="30"/>
  <c r="AD61" i="30"/>
  <c r="AE61" i="30" s="1"/>
  <c r="AD77" i="30"/>
  <c r="AJ8" i="30"/>
  <c r="AD24" i="30"/>
  <c r="AD40" i="30"/>
  <c r="AE40" i="30" s="1"/>
  <c r="AD56" i="30"/>
  <c r="AE56" i="30" s="1"/>
  <c r="AD72" i="30"/>
  <c r="AM11" i="30"/>
  <c r="AM27" i="30"/>
  <c r="AN27" i="30" s="1"/>
  <c r="AM43" i="30"/>
  <c r="AM59" i="30"/>
  <c r="AM75" i="30"/>
  <c r="AG11" i="30"/>
  <c r="AH11" i="30" s="1"/>
  <c r="AG27" i="30"/>
  <c r="AH27" i="30" s="1"/>
  <c r="AG43" i="30"/>
  <c r="AG59" i="30"/>
  <c r="AG14" i="30"/>
  <c r="AH14" i="30" s="1"/>
  <c r="AG30" i="30"/>
  <c r="AG46" i="30"/>
  <c r="AG62" i="30"/>
  <c r="AG78" i="30"/>
  <c r="AH78" i="30" s="1"/>
  <c r="AD12" i="30"/>
  <c r="AE12" i="30" s="1"/>
  <c r="AD28" i="30"/>
  <c r="AD44" i="30"/>
  <c r="AD60" i="30"/>
  <c r="AE60" i="30" s="1"/>
  <c r="AD76" i="30"/>
  <c r="AJ7" i="30"/>
  <c r="AD23" i="30"/>
  <c r="AD39" i="30"/>
  <c r="M14" i="31" s="1"/>
  <c r="AD55" i="30"/>
  <c r="AE55" i="30" s="1"/>
  <c r="AD71" i="30"/>
  <c r="AM7" i="30"/>
  <c r="AD26" i="30"/>
  <c r="AE26" i="30" s="1"/>
  <c r="AD42" i="30"/>
  <c r="AD58" i="30"/>
  <c r="AD74" i="30"/>
  <c r="AM13" i="30"/>
  <c r="AN13" i="30" s="1"/>
  <c r="AM29" i="30"/>
  <c r="AN29" i="30" s="1"/>
  <c r="AM45" i="30"/>
  <c r="AM61" i="30"/>
  <c r="AM77" i="30"/>
  <c r="AN77" i="30" s="1"/>
  <c r="AG10" i="30"/>
  <c r="AM24" i="30"/>
  <c r="AM40" i="30"/>
  <c r="AM56" i="30"/>
  <c r="AN56" i="30" s="1"/>
  <c r="AM72" i="30"/>
  <c r="AJ14" i="30"/>
  <c r="AJ30" i="30"/>
  <c r="AJ46" i="30"/>
  <c r="AK46" i="30" s="1"/>
  <c r="AJ62" i="30"/>
  <c r="AJ78" i="30"/>
  <c r="AD14" i="30"/>
  <c r="AD30" i="30"/>
  <c r="AD46" i="30"/>
  <c r="AE46" i="30" s="1"/>
  <c r="AD62" i="30"/>
  <c r="AD17" i="30"/>
  <c r="AD33" i="30"/>
  <c r="AE33" i="30" s="1"/>
  <c r="AD49" i="30"/>
  <c r="AD65" i="30"/>
  <c r="AD81" i="30"/>
  <c r="AM12" i="30"/>
  <c r="AN12" i="30" s="1"/>
  <c r="AM28" i="30"/>
  <c r="AN28" i="30" s="1"/>
  <c r="AM44" i="30"/>
  <c r="AM60" i="30"/>
  <c r="AM76" i="30"/>
  <c r="AN76" i="30" s="1"/>
  <c r="AG9" i="30"/>
  <c r="AM23" i="30"/>
  <c r="AM39" i="30"/>
  <c r="M17" i="31" s="1"/>
  <c r="AM55" i="30"/>
  <c r="AM71" i="30"/>
  <c r="AN71" i="30" s="1"/>
  <c r="AM10" i="30"/>
  <c r="AM26" i="30"/>
  <c r="AM42" i="30"/>
  <c r="AN42" i="30" s="1"/>
  <c r="AM58" i="30"/>
  <c r="AM74" i="30"/>
  <c r="AJ16" i="30"/>
  <c r="AJ32" i="30"/>
  <c r="AK32" i="30" s="1"/>
  <c r="AJ48" i="30"/>
  <c r="AK48" i="30" s="1"/>
  <c r="AJ64" i="30"/>
  <c r="AJ80" i="30"/>
  <c r="AJ11" i="30"/>
  <c r="AK11" i="30" s="1"/>
  <c r="AJ27" i="30"/>
  <c r="AJ43" i="30"/>
  <c r="AJ59" i="30"/>
  <c r="AJ75" i="30"/>
  <c r="AK75" i="30" s="1"/>
  <c r="AG16" i="30"/>
  <c r="AG32" i="30"/>
  <c r="AG48" i="30"/>
  <c r="AG64" i="30"/>
  <c r="AH64" i="30" s="1"/>
  <c r="AG80" i="30"/>
  <c r="AM14" i="30"/>
  <c r="AM30" i="30"/>
  <c r="AM46" i="30"/>
  <c r="AM62" i="30"/>
  <c r="AN62" i="30" s="1"/>
  <c r="AM17" i="30"/>
  <c r="AM33" i="30"/>
  <c r="AM49" i="30"/>
  <c r="AN49" i="30" s="1"/>
  <c r="AM65" i="30"/>
  <c r="AM81" i="30"/>
  <c r="AJ15" i="30"/>
  <c r="AJ31" i="30"/>
  <c r="AK31" i="30" s="1"/>
  <c r="AJ47" i="30"/>
  <c r="AK47" i="30" s="1"/>
  <c r="AJ63" i="30"/>
  <c r="AJ79" i="30"/>
  <c r="AJ10" i="30"/>
  <c r="AK10" i="30" s="1"/>
  <c r="AJ26" i="30"/>
  <c r="AJ42" i="30"/>
  <c r="AJ58" i="30"/>
  <c r="AJ74" i="30"/>
  <c r="AK74" i="30" s="1"/>
  <c r="AG34" i="30"/>
  <c r="AH34" i="30" s="1"/>
  <c r="AG15" i="30"/>
  <c r="AG31" i="30"/>
  <c r="AG47" i="30"/>
  <c r="AH47" i="30" s="1"/>
  <c r="AG63" i="30"/>
  <c r="AG79" i="30"/>
  <c r="AD21" i="30"/>
  <c r="AD37" i="30"/>
  <c r="AE37" i="30" s="1"/>
  <c r="AD53" i="30"/>
  <c r="AE53" i="30" s="1"/>
  <c r="AD69" i="30"/>
  <c r="AJ73" i="30"/>
  <c r="AD16" i="30"/>
  <c r="AE16" i="30" s="1"/>
  <c r="AD32" i="30"/>
  <c r="AD48" i="30"/>
  <c r="AD64" i="30"/>
  <c r="AG5" i="30"/>
  <c r="AH5" i="30" s="1"/>
  <c r="AM19" i="30"/>
  <c r="AN19" i="30" s="1"/>
  <c r="AM35" i="30"/>
  <c r="AM51" i="30"/>
  <c r="AM67" i="30"/>
  <c r="AN67" i="30" s="1"/>
  <c r="AG67" i="30"/>
  <c r="AG19" i="30"/>
  <c r="AG35" i="30"/>
  <c r="AG51" i="30"/>
  <c r="AH51" i="30" s="1"/>
  <c r="AD6" i="30"/>
  <c r="AE6" i="30" s="1"/>
  <c r="AG22" i="30"/>
  <c r="AG38" i="30"/>
  <c r="AG54" i="30"/>
  <c r="AG70" i="30"/>
  <c r="AJ4" i="30"/>
  <c r="AD20" i="30"/>
  <c r="AD36" i="30"/>
  <c r="AE36" i="30" s="1"/>
  <c r="AD52" i="30"/>
  <c r="AE52" i="30" s="1"/>
  <c r="AD68" i="30"/>
  <c r="AD79" i="30"/>
  <c r="AD15" i="30"/>
  <c r="AE15" i="30" s="1"/>
  <c r="AD31" i="30"/>
  <c r="AD47" i="30"/>
  <c r="AD63" i="30"/>
  <c r="AM79" i="30"/>
  <c r="AG18" i="30"/>
  <c r="AH18" i="30" s="1"/>
  <c r="AG66" i="30"/>
  <c r="AG29" i="30"/>
  <c r="AG61" i="30"/>
  <c r="AH61" i="30" s="1"/>
  <c r="AG75" i="30"/>
  <c r="AG17" i="30"/>
  <c r="AG33" i="30"/>
  <c r="AG49" i="30"/>
  <c r="AH49" i="30" s="1"/>
  <c r="AG65" i="30"/>
  <c r="AH65" i="30" s="1"/>
  <c r="AG81" i="30"/>
  <c r="AG12" i="30"/>
  <c r="AG28" i="30"/>
  <c r="AH28" i="30" s="1"/>
  <c r="AG44" i="30"/>
  <c r="AG60" i="30"/>
  <c r="AG76" i="30"/>
  <c r="AD18" i="30"/>
  <c r="AD34" i="30"/>
  <c r="AE34" i="30" s="1"/>
  <c r="AD50" i="30"/>
  <c r="AD66" i="30"/>
  <c r="AJ5" i="30"/>
  <c r="AK5" i="30" s="1"/>
  <c r="AM21" i="30"/>
  <c r="AM37" i="30"/>
  <c r="AM53" i="30"/>
  <c r="AM69" i="30"/>
  <c r="AN69" i="30" s="1"/>
  <c r="AD78" i="30"/>
  <c r="AE78" i="30" s="1"/>
  <c r="AM16" i="30"/>
  <c r="AM32" i="30"/>
  <c r="AM48" i="30"/>
  <c r="AN48" i="30" s="1"/>
  <c r="AM64" i="30"/>
  <c r="AD8" i="30"/>
  <c r="AJ22" i="30"/>
  <c r="AJ38" i="30"/>
  <c r="AJ54" i="30"/>
  <c r="AK54" i="30" s="1"/>
  <c r="AJ70" i="30"/>
  <c r="AD70" i="30"/>
  <c r="AD22" i="30"/>
  <c r="AD38" i="30"/>
  <c r="AD54" i="30"/>
  <c r="AM6" i="30"/>
  <c r="AD25" i="30"/>
  <c r="AE25" i="30" s="1"/>
  <c r="AD41" i="30"/>
  <c r="AE41" i="30" s="1"/>
  <c r="AD57" i="30"/>
  <c r="AD73" i="30"/>
  <c r="AG6" i="30"/>
  <c r="AM20" i="30"/>
  <c r="AM36" i="30"/>
  <c r="AM52" i="30"/>
  <c r="AM68" i="30"/>
  <c r="AN68" i="30" s="1"/>
  <c r="AJ81" i="30"/>
  <c r="AK81" i="30" s="1"/>
  <c r="AM15" i="30"/>
  <c r="AM31" i="30"/>
  <c r="AM47" i="30"/>
  <c r="AN47" i="30" s="1"/>
  <c r="AM63" i="30"/>
  <c r="AD80" i="30"/>
  <c r="AG77" i="30"/>
  <c r="AM18" i="30"/>
  <c r="AM34" i="30"/>
  <c r="AN34" i="30" s="1"/>
  <c r="AM50" i="30"/>
  <c r="AM66" i="30"/>
  <c r="AG7" i="30"/>
  <c r="AH7" i="30" s="1"/>
  <c r="AJ24" i="30"/>
  <c r="AJ40" i="30"/>
  <c r="AJ56" i="30"/>
  <c r="AJ72" i="30"/>
  <c r="AK72" i="30" s="1"/>
  <c r="AD5" i="30"/>
  <c r="AJ19" i="30"/>
  <c r="AJ35" i="30"/>
  <c r="AJ51" i="30"/>
  <c r="AK51" i="30" s="1"/>
  <c r="AJ67" i="30"/>
  <c r="AM8" i="30"/>
  <c r="AG24" i="30"/>
  <c r="AG40" i="30"/>
  <c r="AG56" i="30"/>
  <c r="AH56" i="30" s="1"/>
  <c r="AG72" i="30"/>
  <c r="AJ6" i="30"/>
  <c r="AM22" i="30"/>
  <c r="AN22" i="30" s="1"/>
  <c r="AM38" i="30"/>
  <c r="AM54" i="30"/>
  <c r="AJ9" i="30"/>
  <c r="AM25" i="30"/>
  <c r="AM41" i="30"/>
  <c r="AN41" i="30" s="1"/>
  <c r="AM57" i="30"/>
  <c r="AM73" i="30"/>
  <c r="AN73" i="30" s="1"/>
  <c r="AD9" i="30"/>
  <c r="AE9" i="30" s="1"/>
  <c r="AJ23" i="30"/>
  <c r="AJ39" i="30"/>
  <c r="M16" i="31" s="1"/>
  <c r="AJ55" i="30"/>
  <c r="AJ71" i="30"/>
  <c r="AK71" i="30" s="1"/>
  <c r="AD4" i="30"/>
  <c r="AE4" i="30" s="1"/>
  <c r="AJ18" i="30"/>
  <c r="AJ34" i="30"/>
  <c r="AJ50" i="30"/>
  <c r="AK50" i="30" s="1"/>
  <c r="AJ66" i="30"/>
  <c r="AM70" i="30"/>
  <c r="AK33" i="30"/>
  <c r="AE19" i="30"/>
  <c r="AH20" i="30"/>
  <c r="R3" i="30"/>
  <c r="S3" i="30" s="1"/>
  <c r="R68" i="30"/>
  <c r="S68" i="30" s="1"/>
  <c r="R36" i="30"/>
  <c r="S36" i="30" s="1"/>
  <c r="R44" i="30"/>
  <c r="S44" i="30" s="1"/>
  <c r="R58" i="30"/>
  <c r="S58" i="30" s="1"/>
  <c r="R7" i="30"/>
  <c r="S7" i="30" s="1"/>
  <c r="R65" i="30"/>
  <c r="S65" i="30" s="1"/>
  <c r="R22" i="30"/>
  <c r="S22" i="30" s="1"/>
  <c r="R35" i="30"/>
  <c r="S35" i="30" s="1"/>
  <c r="R24" i="30"/>
  <c r="S24" i="30" s="1"/>
  <c r="R55" i="30"/>
  <c r="S55" i="30" s="1"/>
  <c r="R50" i="30"/>
  <c r="S50" i="30" s="1"/>
  <c r="R57" i="30"/>
  <c r="S57" i="30" s="1"/>
  <c r="R78" i="30"/>
  <c r="S78" i="30" s="1"/>
  <c r="R14" i="30"/>
  <c r="S14" i="30" s="1"/>
  <c r="R27" i="30"/>
  <c r="S27" i="30" s="1"/>
  <c r="R16" i="30"/>
  <c r="S16" i="30" s="1"/>
  <c r="R63" i="30"/>
  <c r="S63" i="30" s="1"/>
  <c r="R28" i="30"/>
  <c r="S28" i="30" s="1"/>
  <c r="R42" i="30"/>
  <c r="S42" i="30" s="1"/>
  <c r="R49" i="30"/>
  <c r="S49" i="30" s="1"/>
  <c r="R70" i="30"/>
  <c r="S70" i="30" s="1"/>
  <c r="R6" i="30"/>
  <c r="S6" i="30" s="1"/>
  <c r="R19" i="30"/>
  <c r="S19" i="30" s="1"/>
  <c r="R72" i="30"/>
  <c r="S72" i="30" s="1"/>
  <c r="R8" i="30"/>
  <c r="S8" i="30" s="1"/>
  <c r="R77" i="30"/>
  <c r="S77" i="30" s="1"/>
  <c r="R47" i="30"/>
  <c r="S47" i="30" s="1"/>
  <c r="R34" i="30"/>
  <c r="S34" i="30" s="1"/>
  <c r="R20" i="30"/>
  <c r="S20" i="30" s="1"/>
  <c r="R41" i="30"/>
  <c r="S41" i="30" s="1"/>
  <c r="R62" i="30"/>
  <c r="S62" i="30" s="1"/>
  <c r="R75" i="30"/>
  <c r="S75" i="30" s="1"/>
  <c r="R11" i="30"/>
  <c r="S11" i="30" s="1"/>
  <c r="R71" i="30"/>
  <c r="S71" i="30" s="1"/>
  <c r="R80" i="30"/>
  <c r="S80" i="30" s="1"/>
  <c r="R26" i="30"/>
  <c r="S26" i="30" s="1"/>
  <c r="R39" i="30"/>
  <c r="R12" i="30"/>
  <c r="S12" i="30" s="1"/>
  <c r="R81" i="30"/>
  <c r="S81" i="30" s="1"/>
  <c r="R18" i="30"/>
  <c r="S18" i="30" s="1"/>
  <c r="R31" i="30"/>
  <c r="S31" i="30" s="1"/>
  <c r="R25" i="30"/>
  <c r="S25" i="30" s="1"/>
  <c r="R66" i="30"/>
  <c r="S66" i="30" s="1"/>
  <c r="R15" i="30"/>
  <c r="S15" i="30" s="1"/>
  <c r="R73" i="30"/>
  <c r="S73" i="30" s="1"/>
  <c r="R9" i="30"/>
  <c r="S9" i="30" s="1"/>
  <c r="R30" i="30"/>
  <c r="S30" i="30" s="1"/>
  <c r="R43" i="30"/>
  <c r="S43" i="30" s="1"/>
  <c r="R32" i="30"/>
  <c r="S32" i="30" s="1"/>
  <c r="R37" i="30"/>
  <c r="S37" i="30" s="1"/>
  <c r="BT3" i="30"/>
  <c r="BU3" i="30" s="1"/>
  <c r="BT79" i="30"/>
  <c r="BU79" i="30" s="1"/>
  <c r="BT68" i="30"/>
  <c r="BU68" i="30" s="1"/>
  <c r="BT63" i="30"/>
  <c r="BU63" i="30" s="1"/>
  <c r="BT50" i="30"/>
  <c r="BU50" i="30" s="1"/>
  <c r="BT57" i="30"/>
  <c r="BU57" i="30" s="1"/>
  <c r="BT78" i="30"/>
  <c r="BU78" i="30" s="1"/>
  <c r="BT14" i="30"/>
  <c r="BU14" i="30" s="1"/>
  <c r="BT27" i="30"/>
  <c r="BU27" i="30" s="1"/>
  <c r="BT16" i="30"/>
  <c r="BU16" i="30" s="1"/>
  <c r="BT28" i="30"/>
  <c r="BU28" i="30" s="1"/>
  <c r="BT55" i="30"/>
  <c r="BU55" i="30" s="1"/>
  <c r="BT42" i="30"/>
  <c r="BU42" i="30" s="1"/>
  <c r="BT49" i="30"/>
  <c r="BU49" i="30" s="1"/>
  <c r="BT70" i="30"/>
  <c r="BU70" i="30" s="1"/>
  <c r="BT6" i="30"/>
  <c r="BU6" i="30" s="1"/>
  <c r="BT19" i="30"/>
  <c r="BU19" i="30" s="1"/>
  <c r="BT72" i="30"/>
  <c r="BU72" i="30" s="1"/>
  <c r="BT8" i="30"/>
  <c r="BU8" i="30" s="1"/>
  <c r="BT77" i="30"/>
  <c r="BU77" i="30" s="1"/>
  <c r="BT60" i="30"/>
  <c r="BU60" i="30" s="1"/>
  <c r="BT47" i="30"/>
  <c r="BU47" i="30" s="1"/>
  <c r="BT34" i="30"/>
  <c r="BU34" i="30" s="1"/>
  <c r="BT20" i="30"/>
  <c r="BU20" i="30" s="1"/>
  <c r="BT41" i="30"/>
  <c r="BU41" i="30" s="1"/>
  <c r="BT62" i="30"/>
  <c r="BU62" i="30" s="1"/>
  <c r="BT75" i="30"/>
  <c r="BU75" i="30" s="1"/>
  <c r="BT11" i="30"/>
  <c r="BU11" i="30" s="1"/>
  <c r="BT64" i="30"/>
  <c r="BU64" i="30" s="1"/>
  <c r="BT69" i="30"/>
  <c r="BU69" i="30" s="1"/>
  <c r="BT52" i="30"/>
  <c r="BU52" i="30" s="1"/>
  <c r="BT80" i="30"/>
  <c r="BU80" i="30" s="1"/>
  <c r="BT26" i="30"/>
  <c r="BU26" i="30" s="1"/>
  <c r="BT39" i="30"/>
  <c r="BT12" i="30"/>
  <c r="BU12" i="30" s="1"/>
  <c r="BT33" i="30"/>
  <c r="BU33" i="30" s="1"/>
  <c r="BT54" i="30"/>
  <c r="BU54" i="30" s="1"/>
  <c r="BT67" i="30"/>
  <c r="BU67" i="30" s="1"/>
  <c r="BT81" i="30"/>
  <c r="BU81" i="30" s="1"/>
  <c r="BT18" i="30"/>
  <c r="BU18" i="30" s="1"/>
  <c r="BT31" i="30"/>
  <c r="BU31" i="30" s="1"/>
  <c r="BT71" i="30"/>
  <c r="BU71" i="30" s="1"/>
  <c r="BT74" i="30"/>
  <c r="BU74" i="30" s="1"/>
  <c r="BT10" i="30"/>
  <c r="BU10" i="30" s="1"/>
  <c r="BT23" i="30"/>
  <c r="BU23" i="30" s="1"/>
  <c r="BT4" i="30"/>
  <c r="BU4" i="30" s="1"/>
  <c r="BT17" i="30"/>
  <c r="BU17" i="30" s="1"/>
  <c r="BT44" i="30"/>
  <c r="BU44" i="30" s="1"/>
  <c r="BT58" i="30"/>
  <c r="BU58" i="30" s="1"/>
  <c r="BT7" i="30"/>
  <c r="BU7" i="30" s="1"/>
  <c r="BT65" i="30"/>
  <c r="BU65" i="30" s="1"/>
  <c r="BT22" i="30"/>
  <c r="BU22" i="30" s="1"/>
  <c r="BT35" i="30"/>
  <c r="BU35" i="30" s="1"/>
  <c r="BT24" i="30"/>
  <c r="BU24" i="30" s="1"/>
  <c r="BT29" i="30"/>
  <c r="BU29" i="30" s="1"/>
  <c r="R5" i="30"/>
  <c r="S5" i="30" s="1"/>
  <c r="BN11" i="30"/>
  <c r="BO11" i="30" s="1"/>
  <c r="BW18" i="30"/>
  <c r="BX18" i="30" s="1"/>
  <c r="BW26" i="30"/>
  <c r="BX26" i="30" s="1"/>
  <c r="BE36" i="30"/>
  <c r="BF36" i="30" s="1"/>
  <c r="BK46" i="30"/>
  <c r="BL46" i="30" s="1"/>
  <c r="BN59" i="30"/>
  <c r="BO59" i="30" s="1"/>
  <c r="R69" i="30"/>
  <c r="S69" i="30" s="1"/>
  <c r="BN6" i="30"/>
  <c r="BO6" i="30" s="1"/>
  <c r="BH20" i="30"/>
  <c r="BI20" i="30" s="1"/>
  <c r="O35" i="30"/>
  <c r="P35" i="30" s="1"/>
  <c r="BT48" i="30"/>
  <c r="BU48" i="30" s="1"/>
  <c r="BE63" i="30"/>
  <c r="BF63" i="30" s="1"/>
  <c r="BH23" i="30"/>
  <c r="BI23" i="30" s="1"/>
  <c r="BT43" i="30"/>
  <c r="BU43" i="30" s="1"/>
  <c r="BT59" i="30"/>
  <c r="BU59" i="30" s="1"/>
  <c r="BN4" i="30"/>
  <c r="BO4" i="30" s="1"/>
  <c r="BK23" i="30"/>
  <c r="BL23" i="30" s="1"/>
  <c r="BK39" i="30"/>
  <c r="BH66" i="30"/>
  <c r="BI66" i="30" s="1"/>
  <c r="R17" i="30"/>
  <c r="S17" i="30" s="1"/>
  <c r="BH45" i="30"/>
  <c r="BI45" i="30" s="1"/>
  <c r="BT73" i="30"/>
  <c r="BU73" i="30" s="1"/>
  <c r="BK8" i="30"/>
  <c r="BL8" i="30" s="1"/>
  <c r="BE17" i="30"/>
  <c r="BF17" i="30" s="1"/>
  <c r="R74" i="30"/>
  <c r="S74" i="30" s="1"/>
  <c r="R76" i="30"/>
  <c r="S76" i="30" s="1"/>
  <c r="BW3" i="30"/>
  <c r="BX3" i="30" s="1"/>
  <c r="BW81" i="30"/>
  <c r="BX81" i="30" s="1"/>
  <c r="BW15" i="30"/>
  <c r="BX15" i="30" s="1"/>
  <c r="BW28" i="30"/>
  <c r="BX28" i="30" s="1"/>
  <c r="BW22" i="30"/>
  <c r="BX22" i="30" s="1"/>
  <c r="BW43" i="30"/>
  <c r="BX43" i="30" s="1"/>
  <c r="BW56" i="30"/>
  <c r="BX56" i="30" s="1"/>
  <c r="BW45" i="30"/>
  <c r="BX45" i="30" s="1"/>
  <c r="BW79" i="30"/>
  <c r="BX79" i="30" s="1"/>
  <c r="BW33" i="30"/>
  <c r="BX33" i="30" s="1"/>
  <c r="BW73" i="30"/>
  <c r="BX73" i="30" s="1"/>
  <c r="BW71" i="30"/>
  <c r="BX71" i="30" s="1"/>
  <c r="BW7" i="30"/>
  <c r="BX7" i="30" s="1"/>
  <c r="BW20" i="30"/>
  <c r="BX20" i="30" s="1"/>
  <c r="BW78" i="30"/>
  <c r="BX78" i="30" s="1"/>
  <c r="BW14" i="30"/>
  <c r="BX14" i="30" s="1"/>
  <c r="BW35" i="30"/>
  <c r="BX35" i="30" s="1"/>
  <c r="BW48" i="30"/>
  <c r="BX48" i="30" s="1"/>
  <c r="BW37" i="30"/>
  <c r="BX37" i="30" s="1"/>
  <c r="BW42" i="30"/>
  <c r="BX42" i="30" s="1"/>
  <c r="BW52" i="30"/>
  <c r="BX52" i="30" s="1"/>
  <c r="BW65" i="30"/>
  <c r="BX65" i="30" s="1"/>
  <c r="BW63" i="30"/>
  <c r="BX63" i="30" s="1"/>
  <c r="BW12" i="30"/>
  <c r="BX12" i="30" s="1"/>
  <c r="BW70" i="30"/>
  <c r="BX70" i="30" s="1"/>
  <c r="BW6" i="30"/>
  <c r="BX6" i="30" s="1"/>
  <c r="BW27" i="30"/>
  <c r="BX27" i="30" s="1"/>
  <c r="BW40" i="30"/>
  <c r="BX40" i="30" s="1"/>
  <c r="BW29" i="30"/>
  <c r="BX29" i="30" s="1"/>
  <c r="BW34" i="30"/>
  <c r="BX34" i="30" s="1"/>
  <c r="BW60" i="30"/>
  <c r="BX60" i="30" s="1"/>
  <c r="BW57" i="30"/>
  <c r="BX57" i="30" s="1"/>
  <c r="BW80" i="30"/>
  <c r="BX80" i="30" s="1"/>
  <c r="BW55" i="30"/>
  <c r="BX55" i="30" s="1"/>
  <c r="BW62" i="30"/>
  <c r="BX62" i="30" s="1"/>
  <c r="BW19" i="30"/>
  <c r="BX19" i="30" s="1"/>
  <c r="BW32" i="30"/>
  <c r="BX32" i="30" s="1"/>
  <c r="BW44" i="30"/>
  <c r="BX44" i="30" s="1"/>
  <c r="BW47" i="30"/>
  <c r="BX47" i="30" s="1"/>
  <c r="BW4" i="30"/>
  <c r="BX4" i="30" s="1"/>
  <c r="BW68" i="30"/>
  <c r="BX68" i="30" s="1"/>
  <c r="BW49" i="30"/>
  <c r="BX49" i="30" s="1"/>
  <c r="BW39" i="30"/>
  <c r="BW25" i="30"/>
  <c r="BX25" i="30" s="1"/>
  <c r="BW46" i="30"/>
  <c r="BX46" i="30" s="1"/>
  <c r="BW67" i="30"/>
  <c r="BX67" i="30" s="1"/>
  <c r="BW76" i="30"/>
  <c r="BX76" i="30" s="1"/>
  <c r="BW41" i="30"/>
  <c r="BX41" i="30" s="1"/>
  <c r="BW23" i="30"/>
  <c r="BX23" i="30" s="1"/>
  <c r="BW36" i="30"/>
  <c r="BX36" i="30" s="1"/>
  <c r="BW9" i="30"/>
  <c r="BX9" i="30" s="1"/>
  <c r="BW30" i="30"/>
  <c r="BX30" i="30" s="1"/>
  <c r="BW51" i="30"/>
  <c r="BX51" i="30" s="1"/>
  <c r="BW64" i="30"/>
  <c r="BX64" i="30" s="1"/>
  <c r="BW53" i="30"/>
  <c r="BX53" i="30" s="1"/>
  <c r="BW58" i="30"/>
  <c r="BX58" i="30" s="1"/>
  <c r="BE12" i="30"/>
  <c r="BF12" i="30" s="1"/>
  <c r="BN19" i="30"/>
  <c r="BO19" i="30" s="1"/>
  <c r="BE28" i="30"/>
  <c r="BF28" i="30" s="1"/>
  <c r="BT37" i="30"/>
  <c r="BU37" i="30" s="1"/>
  <c r="O48" i="30"/>
  <c r="P48" i="30" s="1"/>
  <c r="BE60" i="30"/>
  <c r="BF60" i="30" s="1"/>
  <c r="O72" i="30"/>
  <c r="P72" i="30" s="1"/>
  <c r="BE7" i="30"/>
  <c r="BF7" i="30" s="1"/>
  <c r="BW21" i="30"/>
  <c r="BX21" i="30" s="1"/>
  <c r="BQ35" i="30"/>
  <c r="BR35" i="30" s="1"/>
  <c r="BK49" i="30"/>
  <c r="BL49" i="30" s="1"/>
  <c r="R64" i="30"/>
  <c r="S64" i="30" s="1"/>
  <c r="BW8" i="30"/>
  <c r="BX8" i="30" s="1"/>
  <c r="BW24" i="30"/>
  <c r="BX24" i="30" s="1"/>
  <c r="BK44" i="30"/>
  <c r="BL44" i="30" s="1"/>
  <c r="BN65" i="30"/>
  <c r="BO65" i="30" s="1"/>
  <c r="O25" i="30"/>
  <c r="P25" i="30" s="1"/>
  <c r="BE45" i="30"/>
  <c r="BF45" i="30" s="1"/>
  <c r="BN68" i="30"/>
  <c r="BO68" i="30" s="1"/>
  <c r="BK18" i="30"/>
  <c r="BL18" i="30" s="1"/>
  <c r="BN47" i="30"/>
  <c r="BO47" i="30" s="1"/>
  <c r="O76" i="30"/>
  <c r="P76" i="30" s="1"/>
  <c r="BT15" i="30"/>
  <c r="BU15" i="30" s="1"/>
  <c r="BN24" i="30"/>
  <c r="BO24" i="30" s="1"/>
  <c r="R60" i="30"/>
  <c r="S60" i="30" s="1"/>
  <c r="R79" i="30"/>
  <c r="S79" i="30" s="1"/>
  <c r="BT5" i="30"/>
  <c r="BU5" i="30" s="1"/>
  <c r="R13" i="30"/>
  <c r="S13" i="30" s="1"/>
  <c r="R21" i="30"/>
  <c r="S21" i="30" s="1"/>
  <c r="R29" i="30"/>
  <c r="S29" i="30" s="1"/>
  <c r="BK38" i="30"/>
  <c r="BL38" i="30" s="1"/>
  <c r="BW50" i="30"/>
  <c r="BX50" i="30" s="1"/>
  <c r="R61" i="30"/>
  <c r="S61" i="30" s="1"/>
  <c r="BH73" i="30"/>
  <c r="BI73" i="30" s="1"/>
  <c r="BQ11" i="30"/>
  <c r="BR11" i="30" s="1"/>
  <c r="BK25" i="30"/>
  <c r="BL25" i="30" s="1"/>
  <c r="R40" i="30"/>
  <c r="S40" i="30" s="1"/>
  <c r="BN54" i="30"/>
  <c r="BO54" i="30" s="1"/>
  <c r="BH68" i="30"/>
  <c r="BI68" i="30" s="1"/>
  <c r="BN9" i="30"/>
  <c r="BO9" i="30" s="1"/>
  <c r="O30" i="30"/>
  <c r="P30" i="30" s="1"/>
  <c r="O46" i="30"/>
  <c r="P46" i="30" s="1"/>
  <c r="BE66" i="30"/>
  <c r="BF66" i="30" s="1"/>
  <c r="BQ9" i="30"/>
  <c r="BR9" i="30" s="1"/>
  <c r="BQ25" i="30"/>
  <c r="BR25" i="30" s="1"/>
  <c r="R46" i="30"/>
  <c r="S46" i="30" s="1"/>
  <c r="BQ73" i="30"/>
  <c r="BR73" i="30" s="1"/>
  <c r="BE24" i="30"/>
  <c r="BF24" i="30" s="1"/>
  <c r="BQ52" i="30"/>
  <c r="BR52" i="30" s="1"/>
  <c r="R4" i="30"/>
  <c r="S4" i="30" s="1"/>
  <c r="R23" i="30"/>
  <c r="S23" i="30" s="1"/>
  <c r="BW31" i="30"/>
  <c r="BX31" i="30" s="1"/>
  <c r="R52" i="30"/>
  <c r="S52" i="30" s="1"/>
  <c r="BE3" i="30"/>
  <c r="BF3" i="30" s="1"/>
  <c r="BE54" i="30"/>
  <c r="BF54" i="30" s="1"/>
  <c r="BE65" i="30"/>
  <c r="BF65" i="30" s="1"/>
  <c r="BE14" i="30"/>
  <c r="BF14" i="30" s="1"/>
  <c r="BE72" i="30"/>
  <c r="BF72" i="30" s="1"/>
  <c r="BE8" i="30"/>
  <c r="BF8" i="30" s="1"/>
  <c r="BE29" i="30"/>
  <c r="BF29" i="30" s="1"/>
  <c r="BE42" i="30"/>
  <c r="BF42" i="30" s="1"/>
  <c r="BE31" i="30"/>
  <c r="BF31" i="30" s="1"/>
  <c r="BE35" i="30"/>
  <c r="BF35" i="30" s="1"/>
  <c r="BE57" i="30"/>
  <c r="BF57" i="30" s="1"/>
  <c r="BE6" i="30"/>
  <c r="BF6" i="30" s="1"/>
  <c r="BE64" i="30"/>
  <c r="BF64" i="30" s="1"/>
  <c r="BE21" i="30"/>
  <c r="BF21" i="30" s="1"/>
  <c r="BE34" i="30"/>
  <c r="BF34" i="30" s="1"/>
  <c r="BE23" i="30"/>
  <c r="BF23" i="30" s="1"/>
  <c r="BE49" i="30"/>
  <c r="BF49" i="30" s="1"/>
  <c r="BE56" i="30"/>
  <c r="BF56" i="30" s="1"/>
  <c r="BE77" i="30"/>
  <c r="BF77" i="30" s="1"/>
  <c r="BE13" i="30"/>
  <c r="BF13" i="30" s="1"/>
  <c r="BE26" i="30"/>
  <c r="BF26" i="30" s="1"/>
  <c r="BE15" i="30"/>
  <c r="BF15" i="30" s="1"/>
  <c r="BE20" i="30"/>
  <c r="BF20" i="30" s="1"/>
  <c r="BE59" i="30"/>
  <c r="BF59" i="30" s="1"/>
  <c r="BE27" i="30"/>
  <c r="BF27" i="30" s="1"/>
  <c r="BE41" i="30"/>
  <c r="BF41" i="30" s="1"/>
  <c r="BE48" i="30"/>
  <c r="BF48" i="30" s="1"/>
  <c r="BE69" i="30"/>
  <c r="BF69" i="30" s="1"/>
  <c r="BE5" i="30"/>
  <c r="BF5" i="30" s="1"/>
  <c r="BE18" i="30"/>
  <c r="BF18" i="30" s="1"/>
  <c r="BE75" i="30"/>
  <c r="BF75" i="30" s="1"/>
  <c r="BE33" i="30"/>
  <c r="BF33" i="30" s="1"/>
  <c r="BE19" i="30"/>
  <c r="BF19" i="30" s="1"/>
  <c r="BE78" i="30"/>
  <c r="BF78" i="30" s="1"/>
  <c r="BE79" i="30"/>
  <c r="BF79" i="30" s="1"/>
  <c r="BE25" i="30"/>
  <c r="BF25" i="30" s="1"/>
  <c r="BE38" i="30"/>
  <c r="BF38" i="30" s="1"/>
  <c r="BE11" i="30"/>
  <c r="BF11" i="30" s="1"/>
  <c r="BE32" i="30"/>
  <c r="BF32" i="30" s="1"/>
  <c r="BE53" i="30"/>
  <c r="BF53" i="30" s="1"/>
  <c r="BE81" i="30"/>
  <c r="BF81" i="30" s="1"/>
  <c r="BE62" i="30"/>
  <c r="BF62" i="30" s="1"/>
  <c r="BE46" i="30"/>
  <c r="BF46" i="30" s="1"/>
  <c r="BE51" i="30"/>
  <c r="BF51" i="30" s="1"/>
  <c r="BE73" i="30"/>
  <c r="BF73" i="30" s="1"/>
  <c r="BE9" i="30"/>
  <c r="BF9" i="30" s="1"/>
  <c r="BE22" i="30"/>
  <c r="BF22" i="30" s="1"/>
  <c r="BE80" i="30"/>
  <c r="BF80" i="30" s="1"/>
  <c r="BE16" i="30"/>
  <c r="BF16" i="30" s="1"/>
  <c r="BE37" i="30"/>
  <c r="BF37" i="30" s="1"/>
  <c r="BE50" i="30"/>
  <c r="BF50" i="30" s="1"/>
  <c r="BE39" i="30"/>
  <c r="BE44" i="30"/>
  <c r="BF44" i="30" s="1"/>
  <c r="BK6" i="30"/>
  <c r="BL6" i="30" s="1"/>
  <c r="BT13" i="30"/>
  <c r="BU13" i="30" s="1"/>
  <c r="BT21" i="30"/>
  <c r="BU21" i="30" s="1"/>
  <c r="BK30" i="30"/>
  <c r="BL30" i="30" s="1"/>
  <c r="O40" i="30"/>
  <c r="P40" i="30" s="1"/>
  <c r="BE52" i="30"/>
  <c r="BF52" i="30" s="1"/>
  <c r="BT61" i="30"/>
  <c r="BU61" i="30" s="1"/>
  <c r="BW74" i="30"/>
  <c r="BX74" i="30" s="1"/>
  <c r="BH12" i="30"/>
  <c r="BI12" i="30" s="1"/>
  <c r="O27" i="30"/>
  <c r="P27" i="30" s="1"/>
  <c r="BT40" i="30"/>
  <c r="BU40" i="30" s="1"/>
  <c r="BE55" i="30"/>
  <c r="BF55" i="30" s="1"/>
  <c r="BW69" i="30"/>
  <c r="BX69" i="30" s="1"/>
  <c r="BE10" i="30"/>
  <c r="BF10" i="30" s="1"/>
  <c r="BQ30" i="30"/>
  <c r="BR30" i="30" s="1"/>
  <c r="R51" i="30"/>
  <c r="S51" i="30" s="1"/>
  <c r="R67" i="30"/>
  <c r="S67" i="30" s="1"/>
  <c r="BH10" i="30"/>
  <c r="BI10" i="30" s="1"/>
  <c r="BT30" i="30"/>
  <c r="BU30" i="30" s="1"/>
  <c r="BT46" i="30"/>
  <c r="BU46" i="30" s="1"/>
  <c r="BW75" i="30"/>
  <c r="BX75" i="30" s="1"/>
  <c r="BT25" i="30"/>
  <c r="BU25" i="30" s="1"/>
  <c r="BW54" i="30"/>
  <c r="BX54" i="30" s="1"/>
  <c r="BE30" i="30"/>
  <c r="BF30" i="30" s="1"/>
  <c r="BE67" i="30"/>
  <c r="BF67" i="30" s="1"/>
  <c r="BN69" i="30"/>
  <c r="BO69" i="30" s="1"/>
  <c r="BH3" i="30"/>
  <c r="BI3" i="30" s="1"/>
  <c r="BH22" i="30"/>
  <c r="BI22" i="30" s="1"/>
  <c r="BH35" i="30"/>
  <c r="BI35" i="30" s="1"/>
  <c r="BH8" i="30"/>
  <c r="BI8" i="30" s="1"/>
  <c r="BH29" i="30"/>
  <c r="BI29" i="30" s="1"/>
  <c r="BH50" i="30"/>
  <c r="BI50" i="30" s="1"/>
  <c r="BH63" i="30"/>
  <c r="BI63" i="30" s="1"/>
  <c r="BH52" i="30"/>
  <c r="BI52" i="30" s="1"/>
  <c r="BH75" i="30"/>
  <c r="BI75" i="30" s="1"/>
  <c r="BH40" i="30"/>
  <c r="BI40" i="30" s="1"/>
  <c r="BH81" i="30"/>
  <c r="BI81" i="30" s="1"/>
  <c r="BH14" i="30"/>
  <c r="BI14" i="30" s="1"/>
  <c r="BH27" i="30"/>
  <c r="BI27" i="30" s="1"/>
  <c r="BH21" i="30"/>
  <c r="BI21" i="30" s="1"/>
  <c r="BH42" i="30"/>
  <c r="BI42" i="30" s="1"/>
  <c r="BH55" i="30"/>
  <c r="BI55" i="30" s="1"/>
  <c r="BH44" i="30"/>
  <c r="BI44" i="30" s="1"/>
  <c r="BH49" i="30"/>
  <c r="BI49" i="30" s="1"/>
  <c r="BH78" i="30"/>
  <c r="BI78" i="30" s="1"/>
  <c r="BH32" i="30"/>
  <c r="BI32" i="30" s="1"/>
  <c r="BH70" i="30"/>
  <c r="BI70" i="30" s="1"/>
  <c r="BH6" i="30"/>
  <c r="BI6" i="30" s="1"/>
  <c r="BH19" i="30"/>
  <c r="BI19" i="30" s="1"/>
  <c r="BH77" i="30"/>
  <c r="BI77" i="30" s="1"/>
  <c r="BH13" i="30"/>
  <c r="BI13" i="30" s="1"/>
  <c r="BH34" i="30"/>
  <c r="BI34" i="30" s="1"/>
  <c r="BH47" i="30"/>
  <c r="BI47" i="30" s="1"/>
  <c r="BH36" i="30"/>
  <c r="BI36" i="30" s="1"/>
  <c r="BH41" i="30"/>
  <c r="BI41" i="30" s="1"/>
  <c r="BH64" i="30"/>
  <c r="BI64" i="30" s="1"/>
  <c r="BH62" i="30"/>
  <c r="BI62" i="30" s="1"/>
  <c r="BH11" i="30"/>
  <c r="BI11" i="30" s="1"/>
  <c r="BH69" i="30"/>
  <c r="BI69" i="30" s="1"/>
  <c r="BH5" i="30"/>
  <c r="BI5" i="30" s="1"/>
  <c r="BH26" i="30"/>
  <c r="BI26" i="30" s="1"/>
  <c r="BH39" i="30"/>
  <c r="BH54" i="30"/>
  <c r="BI54" i="30" s="1"/>
  <c r="BH51" i="30"/>
  <c r="BI51" i="30" s="1"/>
  <c r="BH56" i="30"/>
  <c r="BI56" i="30" s="1"/>
  <c r="BH80" i="30"/>
  <c r="BI80" i="30" s="1"/>
  <c r="BH46" i="30"/>
  <c r="BI46" i="30" s="1"/>
  <c r="BH53" i="30"/>
  <c r="BI53" i="30" s="1"/>
  <c r="BH74" i="30"/>
  <c r="BI74" i="30" s="1"/>
  <c r="BH67" i="30"/>
  <c r="BI67" i="30" s="1"/>
  <c r="BH48" i="30"/>
  <c r="BI48" i="30" s="1"/>
  <c r="BH72" i="30"/>
  <c r="BI72" i="30" s="1"/>
  <c r="BH30" i="30"/>
  <c r="BI30" i="30" s="1"/>
  <c r="BH43" i="30"/>
  <c r="BI43" i="30" s="1"/>
  <c r="BH16" i="30"/>
  <c r="BI16" i="30" s="1"/>
  <c r="BH37" i="30"/>
  <c r="BI37" i="30" s="1"/>
  <c r="BH58" i="30"/>
  <c r="BI58" i="30" s="1"/>
  <c r="BH71" i="30"/>
  <c r="BI71" i="30" s="1"/>
  <c r="BH7" i="30"/>
  <c r="BI7" i="30" s="1"/>
  <c r="BH60" i="30"/>
  <c r="BI60" i="30" s="1"/>
  <c r="BH4" i="30"/>
  <c r="BI4" i="30" s="1"/>
  <c r="BH65" i="30"/>
  <c r="BI65" i="30" s="1"/>
  <c r="O8" i="30"/>
  <c r="P8" i="30" s="1"/>
  <c r="BK14" i="30"/>
  <c r="BL14" i="30" s="1"/>
  <c r="BK22" i="30"/>
  <c r="BL22" i="30" s="1"/>
  <c r="O32" i="30"/>
  <c r="P32" i="30" s="1"/>
  <c r="BQ40" i="30"/>
  <c r="BR40" i="30" s="1"/>
  <c r="R53" i="30"/>
  <c r="S53" i="30" s="1"/>
  <c r="BQ64" i="30"/>
  <c r="BR64" i="30" s="1"/>
  <c r="BN75" i="30"/>
  <c r="BO75" i="30" s="1"/>
  <c r="BW13" i="30"/>
  <c r="BX13" i="30" s="1"/>
  <c r="BQ27" i="30"/>
  <c r="BR27" i="30" s="1"/>
  <c r="BK41" i="30"/>
  <c r="BL41" i="30" s="1"/>
  <c r="R56" i="30"/>
  <c r="S56" i="30" s="1"/>
  <c r="BN70" i="30"/>
  <c r="BO70" i="30" s="1"/>
  <c r="BH15" i="30"/>
  <c r="BI15" i="30" s="1"/>
  <c r="BH31" i="30"/>
  <c r="BI31" i="30" s="1"/>
  <c r="BT51" i="30"/>
  <c r="BU51" i="30" s="1"/>
  <c r="BW72" i="30"/>
  <c r="BX72" i="30" s="1"/>
  <c r="BW11" i="30"/>
  <c r="BX11" i="30" s="1"/>
  <c r="BK31" i="30"/>
  <c r="BL31" i="30" s="1"/>
  <c r="BN52" i="30"/>
  <c r="BO52" i="30" s="1"/>
  <c r="O4" i="30"/>
  <c r="P4" i="30" s="1"/>
  <c r="BN31" i="30"/>
  <c r="BO31" i="30" s="1"/>
  <c r="O60" i="30"/>
  <c r="P60" i="30" s="1"/>
  <c r="BN10" i="30"/>
  <c r="BO10" i="30" s="1"/>
  <c r="BN37" i="30"/>
  <c r="BO37" i="30" s="1"/>
  <c r="BQ45" i="30"/>
  <c r="BR45" i="30" s="1"/>
  <c r="BT36" i="30"/>
  <c r="BU36" i="30" s="1"/>
  <c r="BK3" i="30"/>
  <c r="BL3" i="30" s="1"/>
  <c r="BK29" i="30"/>
  <c r="BL29" i="30" s="1"/>
  <c r="BK43" i="30"/>
  <c r="BL43" i="30" s="1"/>
  <c r="BK50" i="30"/>
  <c r="BL50" i="30" s="1"/>
  <c r="BK71" i="30"/>
  <c r="BL71" i="30" s="1"/>
  <c r="BK7" i="30"/>
  <c r="BL7" i="30" s="1"/>
  <c r="BK20" i="30"/>
  <c r="BL20" i="30" s="1"/>
  <c r="BK73" i="30"/>
  <c r="BL73" i="30" s="1"/>
  <c r="BK9" i="30"/>
  <c r="BL9" i="30" s="1"/>
  <c r="BK78" i="30"/>
  <c r="BL78" i="30" s="1"/>
  <c r="BK72" i="30"/>
  <c r="BL72" i="30" s="1"/>
  <c r="BK37" i="30"/>
  <c r="BL37" i="30" s="1"/>
  <c r="BK35" i="30"/>
  <c r="BL35" i="30" s="1"/>
  <c r="BK21" i="30"/>
  <c r="BL21" i="30" s="1"/>
  <c r="BK42" i="30"/>
  <c r="BL42" i="30" s="1"/>
  <c r="BK63" i="30"/>
  <c r="BL63" i="30" s="1"/>
  <c r="BK76" i="30"/>
  <c r="BL76" i="30" s="1"/>
  <c r="BK12" i="30"/>
  <c r="BL12" i="30" s="1"/>
  <c r="BK65" i="30"/>
  <c r="BL65" i="30" s="1"/>
  <c r="BK70" i="30"/>
  <c r="BL70" i="30" s="1"/>
  <c r="BK56" i="30"/>
  <c r="BL56" i="30" s="1"/>
  <c r="BK61" i="30"/>
  <c r="BL61" i="30" s="1"/>
  <c r="BK81" i="30"/>
  <c r="BL81" i="30" s="1"/>
  <c r="BK27" i="30"/>
  <c r="BL27" i="30" s="1"/>
  <c r="BK40" i="30"/>
  <c r="BL40" i="30" s="1"/>
  <c r="BK13" i="30"/>
  <c r="BL13" i="30" s="1"/>
  <c r="BK34" i="30"/>
  <c r="BL34" i="30" s="1"/>
  <c r="BK55" i="30"/>
  <c r="BL55" i="30" s="1"/>
  <c r="BK68" i="30"/>
  <c r="BL68" i="30" s="1"/>
  <c r="BK4" i="30"/>
  <c r="BL4" i="30" s="1"/>
  <c r="BK57" i="30"/>
  <c r="BL57" i="30" s="1"/>
  <c r="BK62" i="30"/>
  <c r="BL62" i="30" s="1"/>
  <c r="BK48" i="30"/>
  <c r="BL48" i="30" s="1"/>
  <c r="BK77" i="30"/>
  <c r="BL77" i="30" s="1"/>
  <c r="BK19" i="30"/>
  <c r="BL19" i="30" s="1"/>
  <c r="BK32" i="30"/>
  <c r="BL32" i="30" s="1"/>
  <c r="BK5" i="30"/>
  <c r="BL5" i="30" s="1"/>
  <c r="BK26" i="30"/>
  <c r="BL26" i="30" s="1"/>
  <c r="BK47" i="30"/>
  <c r="BL47" i="30" s="1"/>
  <c r="BK60" i="30"/>
  <c r="BL60" i="30" s="1"/>
  <c r="BK80" i="30"/>
  <c r="BL80" i="30" s="1"/>
  <c r="BK75" i="30"/>
  <c r="BL75" i="30" s="1"/>
  <c r="BK11" i="30"/>
  <c r="BL11" i="30" s="1"/>
  <c r="BK24" i="30"/>
  <c r="BL24" i="30" s="1"/>
  <c r="BK45" i="30"/>
  <c r="BL45" i="30" s="1"/>
  <c r="BK69" i="30"/>
  <c r="BL69" i="30" s="1"/>
  <c r="BK67" i="30"/>
  <c r="BL67" i="30" s="1"/>
  <c r="BK16" i="30"/>
  <c r="BL16" i="30" s="1"/>
  <c r="BK74" i="30"/>
  <c r="BL74" i="30" s="1"/>
  <c r="BK10" i="30"/>
  <c r="BL10" i="30" s="1"/>
  <c r="BK51" i="30"/>
  <c r="BL51" i="30" s="1"/>
  <c r="BK58" i="30"/>
  <c r="BL58" i="30" s="1"/>
  <c r="BK79" i="30"/>
  <c r="BL79" i="30" s="1"/>
  <c r="BK15" i="30"/>
  <c r="BL15" i="30" s="1"/>
  <c r="BK28" i="30"/>
  <c r="BL28" i="30" s="1"/>
  <c r="BK17" i="30"/>
  <c r="BL17" i="30" s="1"/>
  <c r="BQ8" i="30"/>
  <c r="BR8" i="30" s="1"/>
  <c r="O16" i="30"/>
  <c r="P16" i="30" s="1"/>
  <c r="O24" i="30"/>
  <c r="P24" i="30" s="1"/>
  <c r="BQ32" i="30"/>
  <c r="BR32" i="30" s="1"/>
  <c r="BN43" i="30"/>
  <c r="BO43" i="30" s="1"/>
  <c r="BT53" i="30"/>
  <c r="BU53" i="30" s="1"/>
  <c r="BW66" i="30"/>
  <c r="BX66" i="30" s="1"/>
  <c r="BE76" i="30"/>
  <c r="BF76" i="30" s="1"/>
  <c r="BN14" i="30"/>
  <c r="BO14" i="30" s="1"/>
  <c r="BH28" i="30"/>
  <c r="BI28" i="30" s="1"/>
  <c r="O43" i="30"/>
  <c r="P43" i="30" s="1"/>
  <c r="BT56" i="30"/>
  <c r="BU56" i="30" s="1"/>
  <c r="BE71" i="30"/>
  <c r="BF71" i="30" s="1"/>
  <c r="BW16" i="30"/>
  <c r="BX16" i="30" s="1"/>
  <c r="BK36" i="30"/>
  <c r="BL36" i="30" s="1"/>
  <c r="BK52" i="30"/>
  <c r="BL52" i="30" s="1"/>
  <c r="O17" i="30"/>
  <c r="P17" i="30" s="1"/>
  <c r="O33" i="30"/>
  <c r="P33" i="30" s="1"/>
  <c r="R54" i="30"/>
  <c r="S54" i="30" s="1"/>
  <c r="R33" i="30"/>
  <c r="S33" i="30" s="1"/>
  <c r="BH61" i="30"/>
  <c r="BI61" i="30" s="1"/>
  <c r="BW17" i="30"/>
  <c r="BX17" i="30" s="1"/>
  <c r="O53" i="30"/>
  <c r="P53" i="30" s="1"/>
  <c r="BQ47" i="30"/>
  <c r="BR47" i="30" s="1"/>
  <c r="BT76" i="30"/>
  <c r="BU76" i="30" s="1"/>
  <c r="BN3" i="30"/>
  <c r="BO3" i="30" s="1"/>
  <c r="BN80" i="30"/>
  <c r="BO80" i="30" s="1"/>
  <c r="BN77" i="30"/>
  <c r="BO77" i="30" s="1"/>
  <c r="BN34" i="30"/>
  <c r="BO34" i="30" s="1"/>
  <c r="BN72" i="30"/>
  <c r="BO72" i="30" s="1"/>
  <c r="BN8" i="30"/>
  <c r="BO8" i="30" s="1"/>
  <c r="BN21" i="30"/>
  <c r="BO21" i="30" s="1"/>
  <c r="BN79" i="30"/>
  <c r="BO79" i="30" s="1"/>
  <c r="BN15" i="30"/>
  <c r="BO15" i="30" s="1"/>
  <c r="BN36" i="30"/>
  <c r="BO36" i="30" s="1"/>
  <c r="BN49" i="30"/>
  <c r="BO49" i="30" s="1"/>
  <c r="BN38" i="30"/>
  <c r="BO38" i="30" s="1"/>
  <c r="BN66" i="30"/>
  <c r="BO66" i="30" s="1"/>
  <c r="BN64" i="30"/>
  <c r="BO64" i="30" s="1"/>
  <c r="BN13" i="30"/>
  <c r="BO13" i="30" s="1"/>
  <c r="BN71" i="30"/>
  <c r="BO71" i="30" s="1"/>
  <c r="BN7" i="30"/>
  <c r="BO7" i="30" s="1"/>
  <c r="BN28" i="30"/>
  <c r="BO28" i="30" s="1"/>
  <c r="BN41" i="30"/>
  <c r="BO41" i="30" s="1"/>
  <c r="BN30" i="30"/>
  <c r="BO30" i="30" s="1"/>
  <c r="BN81" i="30"/>
  <c r="BO81" i="30" s="1"/>
  <c r="BN56" i="30"/>
  <c r="BO56" i="30" s="1"/>
  <c r="BN5" i="30"/>
  <c r="BO5" i="30" s="1"/>
  <c r="BN63" i="30"/>
  <c r="BO63" i="30" s="1"/>
  <c r="BN20" i="30"/>
  <c r="BO20" i="30" s="1"/>
  <c r="BN33" i="30"/>
  <c r="BO33" i="30" s="1"/>
  <c r="BN22" i="30"/>
  <c r="BO22" i="30" s="1"/>
  <c r="BN27" i="30"/>
  <c r="BO27" i="30" s="1"/>
  <c r="BN45" i="30"/>
  <c r="BO45" i="30" s="1"/>
  <c r="BN48" i="30"/>
  <c r="BO48" i="30" s="1"/>
  <c r="BN55" i="30"/>
  <c r="BO55" i="30" s="1"/>
  <c r="BN76" i="30"/>
  <c r="BO76" i="30" s="1"/>
  <c r="BN12" i="30"/>
  <c r="BO12" i="30" s="1"/>
  <c r="BN25" i="30"/>
  <c r="BO25" i="30" s="1"/>
  <c r="BN78" i="30"/>
  <c r="BO78" i="30" s="1"/>
  <c r="BN53" i="30"/>
  <c r="BO53" i="30" s="1"/>
  <c r="BN26" i="30"/>
  <c r="BO26" i="30" s="1"/>
  <c r="BN58" i="30"/>
  <c r="BO58" i="30" s="1"/>
  <c r="BN50" i="30"/>
  <c r="BO50" i="30" s="1"/>
  <c r="BN40" i="30"/>
  <c r="BO40" i="30" s="1"/>
  <c r="BN32" i="30"/>
  <c r="BO32" i="30" s="1"/>
  <c r="BN18" i="30"/>
  <c r="BO18" i="30" s="1"/>
  <c r="BN39" i="30"/>
  <c r="BN60" i="30"/>
  <c r="BO60" i="30" s="1"/>
  <c r="BN74" i="30"/>
  <c r="BO74" i="30" s="1"/>
  <c r="BN42" i="30"/>
  <c r="BO42" i="30" s="1"/>
  <c r="BN61" i="30"/>
  <c r="BO61" i="30" s="1"/>
  <c r="BN16" i="30"/>
  <c r="BO16" i="30" s="1"/>
  <c r="BN29" i="30"/>
  <c r="BO29" i="30" s="1"/>
  <c r="BN23" i="30"/>
  <c r="BO23" i="30" s="1"/>
  <c r="BN44" i="30"/>
  <c r="BO44" i="30" s="1"/>
  <c r="BN57" i="30"/>
  <c r="BO57" i="30" s="1"/>
  <c r="BN46" i="30"/>
  <c r="BO46" i="30" s="1"/>
  <c r="BN51" i="30"/>
  <c r="BO51" i="30" s="1"/>
  <c r="BE4" i="30"/>
  <c r="BF4" i="30" s="1"/>
  <c r="BH9" i="30"/>
  <c r="BI9" i="30" s="1"/>
  <c r="BQ16" i="30"/>
  <c r="BR16" i="30" s="1"/>
  <c r="BQ24" i="30"/>
  <c r="BR24" i="30" s="1"/>
  <c r="BH33" i="30"/>
  <c r="BI33" i="30" s="1"/>
  <c r="R45" i="30"/>
  <c r="S45" i="30" s="1"/>
  <c r="BK54" i="30"/>
  <c r="BL54" i="30" s="1"/>
  <c r="BN67" i="30"/>
  <c r="BO67" i="30" s="1"/>
  <c r="O19" i="30"/>
  <c r="P19" i="30" s="1"/>
  <c r="BT32" i="30"/>
  <c r="BU32" i="30" s="1"/>
  <c r="BE47" i="30"/>
  <c r="BF47" i="30" s="1"/>
  <c r="BW61" i="30"/>
  <c r="BX61" i="30" s="1"/>
  <c r="BQ75" i="30"/>
  <c r="BR75" i="30" s="1"/>
  <c r="BN17" i="30"/>
  <c r="BO17" i="30" s="1"/>
  <c r="O38" i="30"/>
  <c r="P38" i="30" s="1"/>
  <c r="BE58" i="30"/>
  <c r="BF58" i="30" s="1"/>
  <c r="BE74" i="30"/>
  <c r="BF74" i="30" s="1"/>
  <c r="R38" i="30"/>
  <c r="S38" i="30" s="1"/>
  <c r="BW59" i="30"/>
  <c r="BX59" i="30" s="1"/>
  <c r="BT9" i="30"/>
  <c r="BU9" i="30" s="1"/>
  <c r="BW38" i="30"/>
  <c r="BX38" i="30" s="1"/>
  <c r="BK66" i="30"/>
  <c r="BL66" i="30" s="1"/>
  <c r="BH24" i="30"/>
  <c r="BI24" i="30" s="1"/>
  <c r="BK59" i="30"/>
  <c r="BL59" i="30" s="1"/>
  <c r="BH59" i="30"/>
  <c r="BI59" i="30" s="1"/>
  <c r="O3" i="30"/>
  <c r="P3" i="30" s="1"/>
  <c r="O58" i="30"/>
  <c r="P58" i="30" s="1"/>
  <c r="O39" i="30"/>
  <c r="O37" i="30"/>
  <c r="P37" i="30" s="1"/>
  <c r="O23" i="30"/>
  <c r="P23" i="30" s="1"/>
  <c r="O44" i="30"/>
  <c r="P44" i="30" s="1"/>
  <c r="O65" i="30"/>
  <c r="P65" i="30" s="1"/>
  <c r="O78" i="30"/>
  <c r="P78" i="30" s="1"/>
  <c r="O14" i="30"/>
  <c r="P14" i="30" s="1"/>
  <c r="O67" i="30"/>
  <c r="P67" i="30" s="1"/>
  <c r="O50" i="30"/>
  <c r="P50" i="30" s="1"/>
  <c r="O29" i="30"/>
  <c r="P29" i="30" s="1"/>
  <c r="O42" i="30"/>
  <c r="P42" i="30" s="1"/>
  <c r="O15" i="30"/>
  <c r="P15" i="30" s="1"/>
  <c r="O36" i="30"/>
  <c r="P36" i="30" s="1"/>
  <c r="O57" i="30"/>
  <c r="P57" i="30" s="1"/>
  <c r="O70" i="30"/>
  <c r="P70" i="30" s="1"/>
  <c r="O6" i="30"/>
  <c r="P6" i="30" s="1"/>
  <c r="O59" i="30"/>
  <c r="P59" i="30" s="1"/>
  <c r="O64" i="30"/>
  <c r="P64" i="30" s="1"/>
  <c r="O21" i="30"/>
  <c r="P21" i="30" s="1"/>
  <c r="O34" i="30"/>
  <c r="P34" i="30" s="1"/>
  <c r="O7" i="30"/>
  <c r="P7" i="30" s="1"/>
  <c r="O28" i="30"/>
  <c r="P28" i="30" s="1"/>
  <c r="O49" i="30"/>
  <c r="P49" i="30" s="1"/>
  <c r="O62" i="30"/>
  <c r="P62" i="30" s="1"/>
  <c r="O51" i="30"/>
  <c r="P51" i="30" s="1"/>
  <c r="O56" i="30"/>
  <c r="P56" i="30" s="1"/>
  <c r="O31" i="30"/>
  <c r="P31" i="30" s="1"/>
  <c r="O81" i="30"/>
  <c r="P81" i="30" s="1"/>
  <c r="O80" i="30"/>
  <c r="P80" i="30" s="1"/>
  <c r="O13" i="30"/>
  <c r="P13" i="30" s="1"/>
  <c r="O26" i="30"/>
  <c r="P26" i="30" s="1"/>
  <c r="O20" i="30"/>
  <c r="P20" i="30" s="1"/>
  <c r="O41" i="30"/>
  <c r="P41" i="30" s="1"/>
  <c r="O54" i="30"/>
  <c r="P54" i="30" s="1"/>
  <c r="O77" i="30"/>
  <c r="P77" i="30" s="1"/>
  <c r="O55" i="30"/>
  <c r="P55" i="30" s="1"/>
  <c r="O79" i="30"/>
  <c r="P79" i="30" s="1"/>
  <c r="O69" i="30"/>
  <c r="P69" i="30" s="1"/>
  <c r="O18" i="30"/>
  <c r="P18" i="30" s="1"/>
  <c r="O63" i="30"/>
  <c r="P63" i="30" s="1"/>
  <c r="O47" i="30"/>
  <c r="P47" i="30" s="1"/>
  <c r="O71" i="30"/>
  <c r="P71" i="30" s="1"/>
  <c r="O61" i="30"/>
  <c r="P61" i="30" s="1"/>
  <c r="O5" i="30"/>
  <c r="P5" i="30" s="1"/>
  <c r="O10" i="30"/>
  <c r="P10" i="30" s="1"/>
  <c r="O68" i="30"/>
  <c r="P68" i="30" s="1"/>
  <c r="O66" i="30"/>
  <c r="P66" i="30" s="1"/>
  <c r="O45" i="30"/>
  <c r="P45" i="30" s="1"/>
  <c r="O52" i="30"/>
  <c r="P52" i="30" s="1"/>
  <c r="O73" i="30"/>
  <c r="P73" i="30" s="1"/>
  <c r="O9" i="30"/>
  <c r="P9" i="30" s="1"/>
  <c r="O22" i="30"/>
  <c r="P22" i="30" s="1"/>
  <c r="O75" i="30"/>
  <c r="P75" i="30" s="1"/>
  <c r="O11" i="30"/>
  <c r="P11" i="30" s="1"/>
  <c r="BQ3" i="30"/>
  <c r="BR3" i="30" s="1"/>
  <c r="BQ66" i="30"/>
  <c r="BR66" i="30" s="1"/>
  <c r="BQ39" i="30"/>
  <c r="BQ29" i="30"/>
  <c r="BR29" i="30" s="1"/>
  <c r="BQ42" i="30"/>
  <c r="BR42" i="30" s="1"/>
  <c r="BQ15" i="30"/>
  <c r="BR15" i="30" s="1"/>
  <c r="BQ36" i="30"/>
  <c r="BR36" i="30" s="1"/>
  <c r="BQ57" i="30"/>
  <c r="BR57" i="30" s="1"/>
  <c r="BQ70" i="30"/>
  <c r="BR70" i="30" s="1"/>
  <c r="BQ6" i="30"/>
  <c r="BR6" i="30" s="1"/>
  <c r="BQ59" i="30"/>
  <c r="BR59" i="30" s="1"/>
  <c r="BQ63" i="30"/>
  <c r="BR63" i="30" s="1"/>
  <c r="BQ58" i="30"/>
  <c r="BR58" i="30" s="1"/>
  <c r="BQ21" i="30"/>
  <c r="BR21" i="30" s="1"/>
  <c r="BQ34" i="30"/>
  <c r="BR34" i="30" s="1"/>
  <c r="BQ7" i="30"/>
  <c r="BR7" i="30" s="1"/>
  <c r="BQ28" i="30"/>
  <c r="BR28" i="30" s="1"/>
  <c r="BQ49" i="30"/>
  <c r="BR49" i="30" s="1"/>
  <c r="BQ62" i="30"/>
  <c r="BR62" i="30" s="1"/>
  <c r="BQ51" i="30"/>
  <c r="BR51" i="30" s="1"/>
  <c r="BQ56" i="30"/>
  <c r="BR56" i="30" s="1"/>
  <c r="BQ50" i="30"/>
  <c r="BR50" i="30" s="1"/>
  <c r="BQ81" i="30"/>
  <c r="BR81" i="30" s="1"/>
  <c r="BQ79" i="30"/>
  <c r="BR79" i="30" s="1"/>
  <c r="BQ80" i="30"/>
  <c r="BR80" i="30" s="1"/>
  <c r="BQ13" i="30"/>
  <c r="BR13" i="30" s="1"/>
  <c r="BQ26" i="30"/>
  <c r="BR26" i="30" s="1"/>
  <c r="BQ20" i="30"/>
  <c r="BR20" i="30" s="1"/>
  <c r="BQ41" i="30"/>
  <c r="BR41" i="30" s="1"/>
  <c r="BQ54" i="30"/>
  <c r="BR54" i="30" s="1"/>
  <c r="BQ43" i="30"/>
  <c r="BR43" i="30" s="1"/>
  <c r="BQ48" i="30"/>
  <c r="BR48" i="30" s="1"/>
  <c r="BQ77" i="30"/>
  <c r="BR77" i="30" s="1"/>
  <c r="BQ69" i="30"/>
  <c r="BR69" i="30" s="1"/>
  <c r="BQ5" i="30"/>
  <c r="BR5" i="30" s="1"/>
  <c r="BQ18" i="30"/>
  <c r="BR18" i="30" s="1"/>
  <c r="BQ76" i="30"/>
  <c r="BR76" i="30" s="1"/>
  <c r="BQ12" i="30"/>
  <c r="BR12" i="30" s="1"/>
  <c r="BQ33" i="30"/>
  <c r="BR33" i="30" s="1"/>
  <c r="BQ46" i="30"/>
  <c r="BR46" i="30" s="1"/>
  <c r="BQ71" i="30"/>
  <c r="BR71" i="30" s="1"/>
  <c r="BQ55" i="30"/>
  <c r="BR55" i="30" s="1"/>
  <c r="BQ61" i="30"/>
  <c r="BR61" i="30" s="1"/>
  <c r="BQ10" i="30"/>
  <c r="BR10" i="30" s="1"/>
  <c r="BQ74" i="30"/>
  <c r="BR74" i="30" s="1"/>
  <c r="BQ53" i="30"/>
  <c r="BR53" i="30" s="1"/>
  <c r="BQ60" i="30"/>
  <c r="BR60" i="30" s="1"/>
  <c r="BQ4" i="30"/>
  <c r="BR4" i="30" s="1"/>
  <c r="BQ31" i="30"/>
  <c r="BR31" i="30" s="1"/>
  <c r="BQ37" i="30"/>
  <c r="BR37" i="30" s="1"/>
  <c r="BQ23" i="30"/>
  <c r="BR23" i="30" s="1"/>
  <c r="BQ44" i="30"/>
  <c r="BR44" i="30" s="1"/>
  <c r="BQ65" i="30"/>
  <c r="BR65" i="30" s="1"/>
  <c r="BQ78" i="30"/>
  <c r="BR78" i="30" s="1"/>
  <c r="BQ14" i="30"/>
  <c r="BR14" i="30" s="1"/>
  <c r="BQ67" i="30"/>
  <c r="BR67" i="30" s="1"/>
  <c r="BQ72" i="30"/>
  <c r="BR72" i="30" s="1"/>
  <c r="BW10" i="30"/>
  <c r="BX10" i="30" s="1"/>
  <c r="BH17" i="30"/>
  <c r="BI17" i="30" s="1"/>
  <c r="BH25" i="30"/>
  <c r="BI25" i="30" s="1"/>
  <c r="BN35" i="30"/>
  <c r="BO35" i="30" s="1"/>
  <c r="BT45" i="30"/>
  <c r="BU45" i="30" s="1"/>
  <c r="BH57" i="30"/>
  <c r="BI57" i="30" s="1"/>
  <c r="BE68" i="30"/>
  <c r="BF68" i="30" s="1"/>
  <c r="BW5" i="30"/>
  <c r="BX5" i="30" s="1"/>
  <c r="BQ19" i="30"/>
  <c r="BR19" i="30" s="1"/>
  <c r="BK33" i="30"/>
  <c r="BL33" i="30" s="1"/>
  <c r="R48" i="30"/>
  <c r="S48" i="30" s="1"/>
  <c r="BN62" i="30"/>
  <c r="BO62" i="30" s="1"/>
  <c r="BH76" i="30"/>
  <c r="BI76" i="30" s="1"/>
  <c r="BQ22" i="30"/>
  <c r="BR22" i="30" s="1"/>
  <c r="BQ38" i="30"/>
  <c r="BR38" i="30" s="1"/>
  <c r="R59" i="30"/>
  <c r="S59" i="30" s="1"/>
  <c r="BH79" i="30"/>
  <c r="BI79" i="30" s="1"/>
  <c r="BH18" i="30"/>
  <c r="BI18" i="30" s="1"/>
  <c r="BT38" i="30"/>
  <c r="BU38" i="30" s="1"/>
  <c r="BE61" i="30"/>
  <c r="BF61" i="30" s="1"/>
  <c r="O12" i="30"/>
  <c r="P12" i="30" s="1"/>
  <c r="BE40" i="30"/>
  <c r="BF40" i="30" s="1"/>
  <c r="BQ68" i="30"/>
  <c r="BR68" i="30" s="1"/>
  <c r="R10" i="30"/>
  <c r="S10" i="30" s="1"/>
  <c r="BT66" i="30"/>
  <c r="BU66" i="30" s="1"/>
  <c r="BE43" i="30"/>
  <c r="BF43" i="30" s="1"/>
  <c r="BK53" i="30"/>
  <c r="BL53" i="30" s="1"/>
  <c r="AS77" i="30"/>
  <c r="AT77" i="30" s="1"/>
  <c r="AS72" i="30"/>
  <c r="AT72" i="30" s="1"/>
  <c r="AS78" i="30"/>
  <c r="AT78" i="30" s="1"/>
  <c r="AS80" i="30"/>
  <c r="AT80" i="30" s="1"/>
  <c r="AS70" i="30"/>
  <c r="AT70" i="30" s="1"/>
  <c r="AS66" i="30"/>
  <c r="AT66" i="30" s="1"/>
  <c r="AS63" i="30"/>
  <c r="AT63" i="30" s="1"/>
  <c r="AS73" i="30"/>
  <c r="AT73" i="30" s="1"/>
  <c r="AS53" i="30"/>
  <c r="AT53" i="30" s="1"/>
  <c r="AS64" i="30"/>
  <c r="AT64" i="30" s="1"/>
  <c r="AS76" i="30"/>
  <c r="AT76" i="30" s="1"/>
  <c r="AS75" i="30"/>
  <c r="AT75" i="30" s="1"/>
  <c r="AS62" i="30"/>
  <c r="AT62" i="30" s="1"/>
  <c r="AS71" i="30"/>
  <c r="AT71" i="30" s="1"/>
  <c r="AS59" i="30"/>
  <c r="AT59" i="30" s="1"/>
  <c r="AS68" i="30"/>
  <c r="AT68" i="30" s="1"/>
  <c r="AS74" i="30"/>
  <c r="AT74" i="30" s="1"/>
  <c r="AS67" i="30"/>
  <c r="AT67" i="30" s="1"/>
  <c r="AS81" i="30"/>
  <c r="AT81" i="30" s="1"/>
  <c r="AS69" i="30"/>
  <c r="AT69" i="30" s="1"/>
  <c r="AS45" i="30"/>
  <c r="AT45" i="30" s="1"/>
  <c r="AS42" i="30"/>
  <c r="AT42" i="30" s="1"/>
  <c r="AS39" i="30"/>
  <c r="AS46" i="30"/>
  <c r="AT46" i="30" s="1"/>
  <c r="AS57" i="30"/>
  <c r="AT57" i="30" s="1"/>
  <c r="AS55" i="30"/>
  <c r="AT55" i="30" s="1"/>
  <c r="AS54" i="30"/>
  <c r="AT54" i="30" s="1"/>
  <c r="AS35" i="30"/>
  <c r="AT35" i="30" s="1"/>
  <c r="AS43" i="30"/>
  <c r="AT43" i="30" s="1"/>
  <c r="AS60" i="30"/>
  <c r="AT60" i="30" s="1"/>
  <c r="AS61" i="30"/>
  <c r="AT61" i="30" s="1"/>
  <c r="AS33" i="30"/>
  <c r="AT33" i="30" s="1"/>
  <c r="AS56" i="30"/>
  <c r="AT56" i="30" s="1"/>
  <c r="AS52" i="30"/>
  <c r="AT52" i="30" s="1"/>
  <c r="AS49" i="30"/>
  <c r="AT49" i="30" s="1"/>
  <c r="AS51" i="30"/>
  <c r="AT51" i="30" s="1"/>
  <c r="AS65" i="30"/>
  <c r="AT65" i="30" s="1"/>
  <c r="AS47" i="30"/>
  <c r="AT47" i="30" s="1"/>
  <c r="AS44" i="30"/>
  <c r="AT44" i="30" s="1"/>
  <c r="AS29" i="30"/>
  <c r="AT29" i="30" s="1"/>
  <c r="AS58" i="30"/>
  <c r="AT58" i="30" s="1"/>
  <c r="AS41" i="30"/>
  <c r="AT41" i="30" s="1"/>
  <c r="AS22" i="30"/>
  <c r="AT22" i="30" s="1"/>
  <c r="AS79" i="30"/>
  <c r="AT79" i="30" s="1"/>
  <c r="AS21" i="30"/>
  <c r="AT21" i="30" s="1"/>
  <c r="AS50" i="30"/>
  <c r="AT50" i="30" s="1"/>
  <c r="AS34" i="30"/>
  <c r="AT34" i="30" s="1"/>
  <c r="AS36" i="30"/>
  <c r="AT36" i="30" s="1"/>
  <c r="AS28" i="30"/>
  <c r="AT28" i="30" s="1"/>
  <c r="AS40" i="30"/>
  <c r="AT40" i="30" s="1"/>
  <c r="AS31" i="30"/>
  <c r="AT31" i="30" s="1"/>
  <c r="AS37" i="30"/>
  <c r="AT37" i="30" s="1"/>
  <c r="AS32" i="30"/>
  <c r="AT32" i="30" s="1"/>
  <c r="AS23" i="30"/>
  <c r="AT23" i="30" s="1"/>
  <c r="AS38" i="30"/>
  <c r="AT38" i="30" s="1"/>
  <c r="AS48" i="30"/>
  <c r="AT48" i="30" s="1"/>
  <c r="AS30" i="30"/>
  <c r="AT30" i="30" s="1"/>
  <c r="AS25" i="30"/>
  <c r="AT25" i="30" s="1"/>
  <c r="AA79" i="30"/>
  <c r="AB79" i="30" s="1"/>
  <c r="AA81" i="30"/>
  <c r="AB81" i="30" s="1"/>
  <c r="AA78" i="30"/>
  <c r="AB78" i="30" s="1"/>
  <c r="AA73" i="30"/>
  <c r="AB73" i="30" s="1"/>
  <c r="AA70" i="30"/>
  <c r="AB70" i="30" s="1"/>
  <c r="AA71" i="30"/>
  <c r="AB71" i="30" s="1"/>
  <c r="AA80" i="30"/>
  <c r="AB80" i="30" s="1"/>
  <c r="AA76" i="30"/>
  <c r="AB76" i="30" s="1"/>
  <c r="AA75" i="30"/>
  <c r="AB75" i="30" s="1"/>
  <c r="AA62" i="30"/>
  <c r="AB62" i="30" s="1"/>
  <c r="AA59" i="30"/>
  <c r="AB59" i="30" s="1"/>
  <c r="AA74" i="30"/>
  <c r="AB74" i="30" s="1"/>
  <c r="AA77" i="30"/>
  <c r="AB77" i="30" s="1"/>
  <c r="AA31" i="30"/>
  <c r="AB31" i="30" s="1"/>
  <c r="AA51" i="30"/>
  <c r="AB51" i="30" s="1"/>
  <c r="AA72" i="30"/>
  <c r="AB72" i="30" s="1"/>
  <c r="AA56" i="30"/>
  <c r="AB56" i="30" s="1"/>
  <c r="AA68" i="30"/>
  <c r="AB68" i="30" s="1"/>
  <c r="AA49" i="30"/>
  <c r="AB49" i="30" s="1"/>
  <c r="AA60" i="30"/>
  <c r="AB60" i="30" s="1"/>
  <c r="AA57" i="30"/>
  <c r="AB57" i="30" s="1"/>
  <c r="AA63" i="30"/>
  <c r="AB63" i="30" s="1"/>
  <c r="AA43" i="30"/>
  <c r="AB43" i="30" s="1"/>
  <c r="AA30" i="30"/>
  <c r="AB30" i="30" s="1"/>
  <c r="AA39" i="30"/>
  <c r="AA45" i="30"/>
  <c r="AB45" i="30" s="1"/>
  <c r="AA42" i="30"/>
  <c r="AB42" i="30" s="1"/>
  <c r="AA34" i="30"/>
  <c r="AB34" i="30" s="1"/>
  <c r="AA54" i="30"/>
  <c r="AB54" i="30" s="1"/>
  <c r="AA38" i="30"/>
  <c r="AB38" i="30" s="1"/>
  <c r="AA64" i="30"/>
  <c r="AB64" i="30" s="1"/>
  <c r="AA53" i="30"/>
  <c r="AB53" i="30" s="1"/>
  <c r="AA61" i="30"/>
  <c r="AB61" i="30" s="1"/>
  <c r="AA37" i="30"/>
  <c r="AB37" i="30" s="1"/>
  <c r="AA47" i="30"/>
  <c r="AB47" i="30" s="1"/>
  <c r="AA66" i="30"/>
  <c r="AB66" i="30" s="1"/>
  <c r="AA65" i="30"/>
  <c r="AB65" i="30" s="1"/>
  <c r="AA58" i="30"/>
  <c r="AB58" i="30" s="1"/>
  <c r="AA52" i="30"/>
  <c r="AB52" i="30" s="1"/>
  <c r="AA67" i="30"/>
  <c r="AB67" i="30" s="1"/>
  <c r="AA35" i="30"/>
  <c r="AB35" i="30" s="1"/>
  <c r="AA22" i="30"/>
  <c r="AB22" i="30" s="1"/>
  <c r="AA55" i="30"/>
  <c r="AB55" i="30" s="1"/>
  <c r="AA32" i="30"/>
  <c r="AB32" i="30" s="1"/>
  <c r="AA20" i="30"/>
  <c r="AB20" i="30" s="1"/>
  <c r="AA18" i="30"/>
  <c r="AB18" i="30" s="1"/>
  <c r="AA40" i="30"/>
  <c r="AB40" i="30" s="1"/>
  <c r="AA29" i="30"/>
  <c r="AB29" i="30" s="1"/>
  <c r="AA44" i="30"/>
  <c r="AB44" i="30" s="1"/>
  <c r="AA19" i="30"/>
  <c r="AB19" i="30" s="1"/>
  <c r="AA69" i="30"/>
  <c r="AB69" i="30" s="1"/>
  <c r="AA50" i="30"/>
  <c r="AB50" i="30" s="1"/>
  <c r="AA41" i="30"/>
  <c r="AB41" i="30" s="1"/>
  <c r="AA27" i="30"/>
  <c r="AB27" i="30" s="1"/>
  <c r="AA24" i="30"/>
  <c r="AB24" i="30" s="1"/>
  <c r="AA23" i="30"/>
  <c r="AB23" i="30" s="1"/>
  <c r="AA26" i="30"/>
  <c r="AB26" i="30" s="1"/>
  <c r="AA46" i="30"/>
  <c r="AB46" i="30" s="1"/>
  <c r="AA28" i="30"/>
  <c r="AB28" i="30" s="1"/>
  <c r="AA36" i="30"/>
  <c r="AB36" i="30" s="1"/>
  <c r="AA33" i="30"/>
  <c r="AB33" i="30" s="1"/>
  <c r="AA21" i="30"/>
  <c r="AB21" i="30" s="1"/>
  <c r="C4" i="30"/>
  <c r="D4" i="30" s="1"/>
  <c r="AP7" i="30"/>
  <c r="AQ7" i="30" s="1"/>
  <c r="AV10" i="30"/>
  <c r="AW10" i="30" s="1"/>
  <c r="BB13" i="30"/>
  <c r="BC13" i="30" s="1"/>
  <c r="I8" i="30"/>
  <c r="J8" i="30" s="1"/>
  <c r="U14" i="30"/>
  <c r="V14" i="30" s="1"/>
  <c r="BB5" i="30"/>
  <c r="BC5" i="30" s="1"/>
  <c r="BZ7" i="30"/>
  <c r="CA7" i="30" s="1"/>
  <c r="U10" i="30"/>
  <c r="V10" i="30" s="1"/>
  <c r="CC7" i="30"/>
  <c r="CD7" i="30" s="1"/>
  <c r="AA10" i="30"/>
  <c r="AB10" i="30" s="1"/>
  <c r="F15" i="30"/>
  <c r="G15" i="30" s="1"/>
  <c r="AN6" i="30"/>
  <c r="AA12" i="30"/>
  <c r="AB12" i="30" s="1"/>
  <c r="AP10" i="30"/>
  <c r="AQ10" i="30" s="1"/>
  <c r="I17" i="30"/>
  <c r="J17" i="30" s="1"/>
  <c r="BB20" i="30"/>
  <c r="BC20" i="30" s="1"/>
  <c r="AA8" i="30"/>
  <c r="AB8" i="30" s="1"/>
  <c r="AA17" i="30"/>
  <c r="AB17" i="30" s="1"/>
  <c r="CC13" i="30"/>
  <c r="CD13" i="30" s="1"/>
  <c r="X13" i="30"/>
  <c r="Y13" i="30" s="1"/>
  <c r="U21" i="30"/>
  <c r="V21" i="30" s="1"/>
  <c r="AK12" i="30"/>
  <c r="AS17" i="30"/>
  <c r="AT17" i="30" s="1"/>
  <c r="AK16" i="30"/>
  <c r="AN21" i="30"/>
  <c r="AV19" i="30"/>
  <c r="AW19" i="30" s="1"/>
  <c r="U30" i="30"/>
  <c r="V30" i="30" s="1"/>
  <c r="AP25" i="30"/>
  <c r="AQ25" i="30" s="1"/>
  <c r="BZ23" i="30"/>
  <c r="CA23" i="30" s="1"/>
  <c r="AV8" i="30"/>
  <c r="AW8" i="30" s="1"/>
  <c r="AP22" i="30"/>
  <c r="AQ22" i="30" s="1"/>
  <c r="BZ30" i="30"/>
  <c r="CA30" i="30" s="1"/>
  <c r="I23" i="30"/>
  <c r="J23" i="30" s="1"/>
  <c r="AA48" i="30"/>
  <c r="AB48" i="30" s="1"/>
  <c r="U31" i="30"/>
  <c r="V31" i="30" s="1"/>
  <c r="AK35" i="30"/>
  <c r="L81" i="30"/>
  <c r="M81" i="30" s="1"/>
  <c r="L73" i="30"/>
  <c r="M73" i="30" s="1"/>
  <c r="L72" i="30"/>
  <c r="M72" i="30" s="1"/>
  <c r="L80" i="30"/>
  <c r="M80" i="30" s="1"/>
  <c r="L68" i="30"/>
  <c r="M68" i="30" s="1"/>
  <c r="L77" i="30"/>
  <c r="M77" i="30" s="1"/>
  <c r="L71" i="30"/>
  <c r="M71" i="30" s="1"/>
  <c r="L57" i="30"/>
  <c r="M57" i="30" s="1"/>
  <c r="L78" i="30"/>
  <c r="M78" i="30" s="1"/>
  <c r="L69" i="30"/>
  <c r="M69" i="30" s="1"/>
  <c r="L63" i="30"/>
  <c r="M63" i="30" s="1"/>
  <c r="L60" i="30"/>
  <c r="M60" i="30" s="1"/>
  <c r="L67" i="30"/>
  <c r="M67" i="30" s="1"/>
  <c r="L64" i="30"/>
  <c r="M64" i="30" s="1"/>
  <c r="L74" i="30"/>
  <c r="M74" i="30" s="1"/>
  <c r="L79" i="30"/>
  <c r="M79" i="30" s="1"/>
  <c r="L75" i="30"/>
  <c r="M75" i="30" s="1"/>
  <c r="L66" i="30"/>
  <c r="M66" i="30" s="1"/>
  <c r="L54" i="30"/>
  <c r="M54" i="30" s="1"/>
  <c r="L52" i="30"/>
  <c r="M52" i="30" s="1"/>
  <c r="L39" i="30"/>
  <c r="L36" i="30"/>
  <c r="M36" i="30" s="1"/>
  <c r="L56" i="30"/>
  <c r="M56" i="30" s="1"/>
  <c r="L42" i="30"/>
  <c r="M42" i="30" s="1"/>
  <c r="L46" i="30"/>
  <c r="M46" i="30" s="1"/>
  <c r="L76" i="30"/>
  <c r="M76" i="30" s="1"/>
  <c r="L51" i="30"/>
  <c r="M51" i="30" s="1"/>
  <c r="L31" i="30"/>
  <c r="M31" i="30" s="1"/>
  <c r="L62" i="30"/>
  <c r="M62" i="30" s="1"/>
  <c r="L59" i="30"/>
  <c r="M59" i="30" s="1"/>
  <c r="L58" i="30"/>
  <c r="M58" i="30" s="1"/>
  <c r="L55" i="30"/>
  <c r="M55" i="30" s="1"/>
  <c r="L65" i="30"/>
  <c r="M65" i="30" s="1"/>
  <c r="L53" i="30"/>
  <c r="M53" i="30" s="1"/>
  <c r="L50" i="30"/>
  <c r="M50" i="30" s="1"/>
  <c r="L48" i="30"/>
  <c r="M48" i="30" s="1"/>
  <c r="L34" i="30"/>
  <c r="M34" i="30" s="1"/>
  <c r="L47" i="30"/>
  <c r="M47" i="30" s="1"/>
  <c r="L70" i="30"/>
  <c r="M70" i="30" s="1"/>
  <c r="L49" i="30"/>
  <c r="M49" i="30" s="1"/>
  <c r="L43" i="30"/>
  <c r="M43" i="30" s="1"/>
  <c r="L44" i="30"/>
  <c r="M44" i="30" s="1"/>
  <c r="L28" i="30"/>
  <c r="M28" i="30" s="1"/>
  <c r="L25" i="30"/>
  <c r="M25" i="30" s="1"/>
  <c r="L29" i="30"/>
  <c r="M29" i="30" s="1"/>
  <c r="L35" i="30"/>
  <c r="M35" i="30" s="1"/>
  <c r="L27" i="30"/>
  <c r="M27" i="30" s="1"/>
  <c r="L38" i="30"/>
  <c r="M38" i="30" s="1"/>
  <c r="L24" i="30"/>
  <c r="M24" i="30" s="1"/>
  <c r="L21" i="30"/>
  <c r="M21" i="30" s="1"/>
  <c r="L45" i="30"/>
  <c r="M45" i="30" s="1"/>
  <c r="L61" i="30"/>
  <c r="M61" i="30" s="1"/>
  <c r="L32" i="30"/>
  <c r="M32" i="30" s="1"/>
  <c r="L20" i="30"/>
  <c r="M20" i="30" s="1"/>
  <c r="L40" i="30"/>
  <c r="M40" i="30" s="1"/>
  <c r="L37" i="30"/>
  <c r="M37" i="30" s="1"/>
  <c r="L41" i="30"/>
  <c r="M41" i="30" s="1"/>
  <c r="L30" i="30"/>
  <c r="M30" i="30" s="1"/>
  <c r="AV81" i="30"/>
  <c r="AW81" i="30" s="1"/>
  <c r="AV77" i="30"/>
  <c r="AW77" i="30" s="1"/>
  <c r="AV78" i="30"/>
  <c r="AW78" i="30" s="1"/>
  <c r="AV79" i="30"/>
  <c r="AW79" i="30" s="1"/>
  <c r="AV71" i="30"/>
  <c r="AW71" i="30" s="1"/>
  <c r="AV70" i="30"/>
  <c r="AW70" i="30" s="1"/>
  <c r="AV63" i="30"/>
  <c r="AW63" i="30" s="1"/>
  <c r="AV60" i="30"/>
  <c r="AW60" i="30" s="1"/>
  <c r="AV75" i="30"/>
  <c r="AW75" i="30" s="1"/>
  <c r="AV67" i="30"/>
  <c r="AW67" i="30" s="1"/>
  <c r="AV64" i="30"/>
  <c r="AW64" i="30" s="1"/>
  <c r="AV69" i="30"/>
  <c r="AW69" i="30" s="1"/>
  <c r="AV76" i="30"/>
  <c r="AW76" i="30" s="1"/>
  <c r="AV80" i="30"/>
  <c r="AW80" i="30" s="1"/>
  <c r="AV74" i="30"/>
  <c r="AW74" i="30" s="1"/>
  <c r="AV61" i="30"/>
  <c r="AW61" i="30" s="1"/>
  <c r="AV73" i="30"/>
  <c r="AW73" i="30" s="1"/>
  <c r="AV72" i="30"/>
  <c r="AW72" i="30" s="1"/>
  <c r="AV58" i="30"/>
  <c r="AW58" i="30" s="1"/>
  <c r="AV55" i="30"/>
  <c r="AW55" i="30" s="1"/>
  <c r="AV52" i="30"/>
  <c r="AW52" i="30" s="1"/>
  <c r="AV42" i="30"/>
  <c r="AW42" i="30" s="1"/>
  <c r="AV31" i="30"/>
  <c r="AW31" i="30" s="1"/>
  <c r="AV57" i="30"/>
  <c r="AW57" i="30" s="1"/>
  <c r="AV49" i="30"/>
  <c r="AW49" i="30" s="1"/>
  <c r="AV68" i="30"/>
  <c r="AW68" i="30" s="1"/>
  <c r="AV65" i="30"/>
  <c r="AW65" i="30" s="1"/>
  <c r="AV62" i="30"/>
  <c r="AW62" i="30" s="1"/>
  <c r="AV48" i="30"/>
  <c r="AW48" i="30" s="1"/>
  <c r="AV40" i="30"/>
  <c r="AW40" i="30" s="1"/>
  <c r="AV38" i="30"/>
  <c r="AW38" i="30" s="1"/>
  <c r="AV34" i="30"/>
  <c r="AW34" i="30" s="1"/>
  <c r="AV54" i="30"/>
  <c r="AW54" i="30" s="1"/>
  <c r="AV39" i="30"/>
  <c r="AV56" i="30"/>
  <c r="AW56" i="30" s="1"/>
  <c r="AV53" i="30"/>
  <c r="AW53" i="30" s="1"/>
  <c r="AV50" i="30"/>
  <c r="AW50" i="30" s="1"/>
  <c r="AV66" i="30"/>
  <c r="AW66" i="30" s="1"/>
  <c r="AV59" i="30"/>
  <c r="AW59" i="30" s="1"/>
  <c r="AV51" i="30"/>
  <c r="AW51" i="30" s="1"/>
  <c r="AV36" i="30"/>
  <c r="AW36" i="30" s="1"/>
  <c r="AV47" i="30"/>
  <c r="AW47" i="30" s="1"/>
  <c r="AV43" i="30"/>
  <c r="AW43" i="30" s="1"/>
  <c r="AV45" i="30"/>
  <c r="AW45" i="30" s="1"/>
  <c r="AV30" i="30"/>
  <c r="AW30" i="30" s="1"/>
  <c r="AV29" i="30"/>
  <c r="AW29" i="30" s="1"/>
  <c r="AV24" i="30"/>
  <c r="AW24" i="30" s="1"/>
  <c r="AV33" i="30"/>
  <c r="AW33" i="30" s="1"/>
  <c r="AV27" i="30"/>
  <c r="AW27" i="30" s="1"/>
  <c r="AV18" i="30"/>
  <c r="AW18" i="30" s="1"/>
  <c r="AV32" i="30"/>
  <c r="AW32" i="30" s="1"/>
  <c r="AV26" i="30"/>
  <c r="AW26" i="30" s="1"/>
  <c r="AV23" i="30"/>
  <c r="AW23" i="30" s="1"/>
  <c r="AV5" i="30"/>
  <c r="AW5" i="30" s="1"/>
  <c r="AV35" i="30"/>
  <c r="AW35" i="30" s="1"/>
  <c r="AV28" i="30"/>
  <c r="AW28" i="30" s="1"/>
  <c r="AV46" i="30"/>
  <c r="AW46" i="30" s="1"/>
  <c r="AV44" i="30"/>
  <c r="AW44" i="30" s="1"/>
  <c r="AV25" i="30"/>
  <c r="AW25" i="30" s="1"/>
  <c r="C3" i="30"/>
  <c r="D3" i="30" s="1"/>
  <c r="BB4" i="30"/>
  <c r="BC4" i="30" s="1"/>
  <c r="AN7" i="30"/>
  <c r="CC10" i="30"/>
  <c r="CD10" i="30" s="1"/>
  <c r="AA13" i="30"/>
  <c r="AB13" i="30" s="1"/>
  <c r="U5" i="30"/>
  <c r="AH8" i="30"/>
  <c r="AA5" i="30"/>
  <c r="AB5" i="30" s="1"/>
  <c r="AP8" i="30"/>
  <c r="AQ8" i="30" s="1"/>
  <c r="F5" i="30"/>
  <c r="G5" i="30" s="1"/>
  <c r="AS8" i="30"/>
  <c r="AT8" i="30" s="1"/>
  <c r="AY11" i="30"/>
  <c r="AZ11" i="30" s="1"/>
  <c r="AK14" i="30"/>
  <c r="L9" i="30"/>
  <c r="M9" i="30" s="1"/>
  <c r="AY15" i="30"/>
  <c r="AZ15" i="30" s="1"/>
  <c r="F6" i="30"/>
  <c r="G6" i="30" s="1"/>
  <c r="CC8" i="30"/>
  <c r="CD8" i="30" s="1"/>
  <c r="U12" i="30"/>
  <c r="V12" i="30" s="1"/>
  <c r="F7" i="30"/>
  <c r="G7" i="30" s="1"/>
  <c r="L10" i="30"/>
  <c r="M10" i="30" s="1"/>
  <c r="AE18" i="30"/>
  <c r="X6" i="30"/>
  <c r="Y6" i="30" s="1"/>
  <c r="AV14" i="30"/>
  <c r="AW14" i="30" s="1"/>
  <c r="AN11" i="30"/>
  <c r="CC5" i="30"/>
  <c r="CD5" i="30" s="1"/>
  <c r="L15" i="30"/>
  <c r="M15" i="30" s="1"/>
  <c r="AS19" i="30"/>
  <c r="AT19" i="30" s="1"/>
  <c r="AA7" i="30"/>
  <c r="AB7" i="30" s="1"/>
  <c r="AN18" i="30"/>
  <c r="U20" i="30"/>
  <c r="V20" i="30" s="1"/>
  <c r="BZ17" i="30"/>
  <c r="CA17" i="30" s="1"/>
  <c r="AS18" i="30"/>
  <c r="AT18" i="30" s="1"/>
  <c r="AK26" i="30"/>
  <c r="BZ20" i="30"/>
  <c r="CA20" i="30" s="1"/>
  <c r="F25" i="30"/>
  <c r="G25" i="30" s="1"/>
  <c r="AA16" i="30"/>
  <c r="AB16" i="30" s="1"/>
  <c r="F31" i="30"/>
  <c r="G31" i="30" s="1"/>
  <c r="CC30" i="30"/>
  <c r="CD30" i="30" s="1"/>
  <c r="X43" i="30"/>
  <c r="Y43" i="30" s="1"/>
  <c r="I19" i="30"/>
  <c r="J19" i="30" s="1"/>
  <c r="C34" i="30"/>
  <c r="D34" i="30" s="1"/>
  <c r="AP27" i="30"/>
  <c r="AQ27" i="30" s="1"/>
  <c r="AY78" i="30"/>
  <c r="AZ78" i="30" s="1"/>
  <c r="AY76" i="30"/>
  <c r="AZ76" i="30" s="1"/>
  <c r="AY73" i="30"/>
  <c r="AZ73" i="30" s="1"/>
  <c r="AY71" i="30"/>
  <c r="AZ71" i="30" s="1"/>
  <c r="AY70" i="30"/>
  <c r="AZ70" i="30" s="1"/>
  <c r="AY66" i="30"/>
  <c r="AZ66" i="30" s="1"/>
  <c r="AY57" i="30"/>
  <c r="AZ57" i="30" s="1"/>
  <c r="AY74" i="30"/>
  <c r="AZ74" i="30" s="1"/>
  <c r="AY81" i="30"/>
  <c r="AZ81" i="30" s="1"/>
  <c r="AY79" i="30"/>
  <c r="AZ79" i="30" s="1"/>
  <c r="AY77" i="30"/>
  <c r="AZ77" i="30" s="1"/>
  <c r="AY80" i="30"/>
  <c r="AZ80" i="30" s="1"/>
  <c r="AY72" i="30"/>
  <c r="AZ72" i="30" s="1"/>
  <c r="AY64" i="30"/>
  <c r="AZ64" i="30" s="1"/>
  <c r="AY39" i="30"/>
  <c r="AY61" i="30"/>
  <c r="AZ61" i="30" s="1"/>
  <c r="AY54" i="30"/>
  <c r="AZ54" i="30" s="1"/>
  <c r="AY67" i="30"/>
  <c r="AZ67" i="30" s="1"/>
  <c r="AY69" i="30"/>
  <c r="AZ69" i="30" s="1"/>
  <c r="AY59" i="30"/>
  <c r="AZ59" i="30" s="1"/>
  <c r="AY50" i="30"/>
  <c r="AZ50" i="30" s="1"/>
  <c r="AY36" i="30"/>
  <c r="AZ36" i="30" s="1"/>
  <c r="AY62" i="30"/>
  <c r="AZ62" i="30" s="1"/>
  <c r="AY56" i="30"/>
  <c r="AZ56" i="30" s="1"/>
  <c r="AY31" i="30"/>
  <c r="AZ31" i="30" s="1"/>
  <c r="AY63" i="30"/>
  <c r="AZ63" i="30" s="1"/>
  <c r="AY45" i="30"/>
  <c r="AZ45" i="30" s="1"/>
  <c r="AY44" i="30"/>
  <c r="AZ44" i="30" s="1"/>
  <c r="AY58" i="30"/>
  <c r="AZ58" i="30" s="1"/>
  <c r="AY53" i="30"/>
  <c r="AZ53" i="30" s="1"/>
  <c r="AY60" i="30"/>
  <c r="AZ60" i="30" s="1"/>
  <c r="AY55" i="30"/>
  <c r="AZ55" i="30" s="1"/>
  <c r="AY68" i="30"/>
  <c r="AZ68" i="30" s="1"/>
  <c r="AY49" i="30"/>
  <c r="AZ49" i="30" s="1"/>
  <c r="AY48" i="30"/>
  <c r="AZ48" i="30" s="1"/>
  <c r="AY75" i="30"/>
  <c r="AZ75" i="30" s="1"/>
  <c r="AY51" i="30"/>
  <c r="AZ51" i="30" s="1"/>
  <c r="AY43" i="30"/>
  <c r="AZ43" i="30" s="1"/>
  <c r="AY30" i="30"/>
  <c r="AZ30" i="30" s="1"/>
  <c r="AY35" i="30"/>
  <c r="AZ35" i="30" s="1"/>
  <c r="AY33" i="30"/>
  <c r="AZ33" i="30" s="1"/>
  <c r="AY37" i="30"/>
  <c r="AZ37" i="30" s="1"/>
  <c r="AY17" i="30"/>
  <c r="AZ17" i="30" s="1"/>
  <c r="AY28" i="30"/>
  <c r="AZ28" i="30" s="1"/>
  <c r="AY22" i="30"/>
  <c r="AZ22" i="30" s="1"/>
  <c r="AY34" i="30"/>
  <c r="AZ34" i="30" s="1"/>
  <c r="AY65" i="30"/>
  <c r="AZ65" i="30" s="1"/>
  <c r="AY42" i="30"/>
  <c r="AZ42" i="30" s="1"/>
  <c r="AY32" i="30"/>
  <c r="AZ32" i="30" s="1"/>
  <c r="AY21" i="30"/>
  <c r="AZ21" i="30" s="1"/>
  <c r="AY40" i="30"/>
  <c r="AZ40" i="30" s="1"/>
  <c r="AY47" i="30"/>
  <c r="AZ47" i="30" s="1"/>
  <c r="AY27" i="30"/>
  <c r="AZ27" i="30" s="1"/>
  <c r="AY46" i="30"/>
  <c r="AZ46" i="30" s="1"/>
  <c r="AY52" i="30"/>
  <c r="AZ52" i="30" s="1"/>
  <c r="AY25" i="30"/>
  <c r="AZ25" i="30" s="1"/>
  <c r="AY23" i="30"/>
  <c r="AZ23" i="30" s="1"/>
  <c r="AA4" i="30"/>
  <c r="AB4" i="30" s="1"/>
  <c r="F8" i="30"/>
  <c r="G8" i="30" s="1"/>
  <c r="L11" i="30"/>
  <c r="M11" i="30" s="1"/>
  <c r="AY14" i="30"/>
  <c r="AZ14" i="30" s="1"/>
  <c r="BZ11" i="30"/>
  <c r="CA11" i="30" s="1"/>
  <c r="AN15" i="30"/>
  <c r="AN8" i="30"/>
  <c r="AE14" i="30"/>
  <c r="X11" i="30"/>
  <c r="Y11" i="30" s="1"/>
  <c r="C15" i="30"/>
  <c r="D15" i="30" s="1"/>
  <c r="AP9" i="30"/>
  <c r="AQ9" i="30" s="1"/>
  <c r="F16" i="30"/>
  <c r="G16" i="30" s="1"/>
  <c r="AH6" i="30"/>
  <c r="AS9" i="30"/>
  <c r="AT9" i="30" s="1"/>
  <c r="AY12" i="30"/>
  <c r="AZ12" i="30" s="1"/>
  <c r="U13" i="30"/>
  <c r="V13" i="30" s="1"/>
  <c r="AY19" i="30"/>
  <c r="AZ19" i="30" s="1"/>
  <c r="BZ15" i="30"/>
  <c r="CA15" i="30" s="1"/>
  <c r="L12" i="30"/>
  <c r="M12" i="30" s="1"/>
  <c r="AV12" i="30"/>
  <c r="AW12" i="30" s="1"/>
  <c r="AP20" i="30"/>
  <c r="AQ20" i="30" s="1"/>
  <c r="C9" i="30"/>
  <c r="D9" i="30" s="1"/>
  <c r="AP15" i="30"/>
  <c r="AQ15" i="30" s="1"/>
  <c r="BB18" i="30"/>
  <c r="BC18" i="30" s="1"/>
  <c r="BB14" i="30"/>
  <c r="BC14" i="30" s="1"/>
  <c r="BB6" i="30"/>
  <c r="BC6" i="30" s="1"/>
  <c r="AE8" i="30"/>
  <c r="U16" i="30"/>
  <c r="V16" i="30" s="1"/>
  <c r="X19" i="30"/>
  <c r="Y19" i="30" s="1"/>
  <c r="AE23" i="30"/>
  <c r="C28" i="30"/>
  <c r="D28" i="30" s="1"/>
  <c r="AN16" i="30"/>
  <c r="BZ8" i="30"/>
  <c r="CA8" i="30" s="1"/>
  <c r="BB23" i="30"/>
  <c r="BC23" i="30" s="1"/>
  <c r="C17" i="30"/>
  <c r="D17" i="30" s="1"/>
  <c r="AH16" i="30"/>
  <c r="AS24" i="30"/>
  <c r="AT24" i="30" s="1"/>
  <c r="BB15" i="30"/>
  <c r="BC15" i="30" s="1"/>
  <c r="L26" i="30"/>
  <c r="M26" i="30" s="1"/>
  <c r="AK27" i="30"/>
  <c r="AN30" i="30"/>
  <c r="AY38" i="30"/>
  <c r="AZ38" i="30" s="1"/>
  <c r="X46" i="30"/>
  <c r="Y46" i="30" s="1"/>
  <c r="AH52" i="30"/>
  <c r="I79" i="30"/>
  <c r="J79" i="30" s="1"/>
  <c r="I68" i="30"/>
  <c r="J68" i="30" s="1"/>
  <c r="I56" i="30"/>
  <c r="J56" i="30" s="1"/>
  <c r="I72" i="30"/>
  <c r="J72" i="30" s="1"/>
  <c r="I81" i="30"/>
  <c r="J81" i="30" s="1"/>
  <c r="I67" i="30"/>
  <c r="J67" i="30" s="1"/>
  <c r="I78" i="30"/>
  <c r="J78" i="30" s="1"/>
  <c r="I69" i="30"/>
  <c r="J69" i="30" s="1"/>
  <c r="I70" i="30"/>
  <c r="J70" i="30" s="1"/>
  <c r="I64" i="30"/>
  <c r="J64" i="30" s="1"/>
  <c r="I76" i="30"/>
  <c r="J76" i="30" s="1"/>
  <c r="I75" i="30"/>
  <c r="J75" i="30" s="1"/>
  <c r="I62" i="30"/>
  <c r="J62" i="30" s="1"/>
  <c r="I31" i="30"/>
  <c r="J31" i="30" s="1"/>
  <c r="I59" i="30"/>
  <c r="J59" i="30" s="1"/>
  <c r="I74" i="30"/>
  <c r="J74" i="30" s="1"/>
  <c r="I73" i="30"/>
  <c r="J73" i="30" s="1"/>
  <c r="I71" i="30"/>
  <c r="J71" i="30" s="1"/>
  <c r="I80" i="30"/>
  <c r="J80" i="30" s="1"/>
  <c r="I65" i="30"/>
  <c r="J65" i="30" s="1"/>
  <c r="I53" i="30"/>
  <c r="J53" i="30" s="1"/>
  <c r="I51" i="30"/>
  <c r="J51" i="30" s="1"/>
  <c r="I54" i="30"/>
  <c r="J54" i="30" s="1"/>
  <c r="I45" i="30"/>
  <c r="J45" i="30" s="1"/>
  <c r="I63" i="30"/>
  <c r="J63" i="30" s="1"/>
  <c r="I52" i="30"/>
  <c r="J52" i="30" s="1"/>
  <c r="I50" i="30"/>
  <c r="J50" i="30" s="1"/>
  <c r="I34" i="30"/>
  <c r="J34" i="30" s="1"/>
  <c r="I42" i="30"/>
  <c r="J42" i="30" s="1"/>
  <c r="I49" i="30"/>
  <c r="J49" i="30" s="1"/>
  <c r="I35" i="30"/>
  <c r="J35" i="30" s="1"/>
  <c r="I57" i="30"/>
  <c r="J57" i="30" s="1"/>
  <c r="I60" i="30"/>
  <c r="J60" i="30" s="1"/>
  <c r="I47" i="30"/>
  <c r="J47" i="30" s="1"/>
  <c r="I77" i="30"/>
  <c r="J77" i="30" s="1"/>
  <c r="I61" i="30"/>
  <c r="J61" i="30" s="1"/>
  <c r="I55" i="30"/>
  <c r="J55" i="30" s="1"/>
  <c r="I66" i="30"/>
  <c r="J66" i="30" s="1"/>
  <c r="I58" i="30"/>
  <c r="J58" i="30" s="1"/>
  <c r="I38" i="30"/>
  <c r="J38" i="30" s="1"/>
  <c r="I39" i="30"/>
  <c r="I37" i="30"/>
  <c r="J37" i="30" s="1"/>
  <c r="I25" i="30"/>
  <c r="J25" i="30" s="1"/>
  <c r="I32" i="30"/>
  <c r="J32" i="30" s="1"/>
  <c r="I44" i="30"/>
  <c r="J44" i="30" s="1"/>
  <c r="I30" i="30"/>
  <c r="J30" i="30" s="1"/>
  <c r="I46" i="30"/>
  <c r="J46" i="30" s="1"/>
  <c r="I22" i="30"/>
  <c r="J22" i="30" s="1"/>
  <c r="I24" i="30"/>
  <c r="J24" i="30" s="1"/>
  <c r="I29" i="30"/>
  <c r="J29" i="30" s="1"/>
  <c r="I43" i="30"/>
  <c r="J43" i="30" s="1"/>
  <c r="I48" i="30"/>
  <c r="J48" i="30" s="1"/>
  <c r="I36" i="30"/>
  <c r="J36" i="30" s="1"/>
  <c r="I33" i="30"/>
  <c r="J33" i="30" s="1"/>
  <c r="I40" i="30"/>
  <c r="J40" i="30" s="1"/>
  <c r="BB70" i="30"/>
  <c r="BC70" i="30" s="1"/>
  <c r="BB75" i="30"/>
  <c r="BC75" i="30" s="1"/>
  <c r="BB74" i="30"/>
  <c r="BC74" i="30" s="1"/>
  <c r="BB69" i="30"/>
  <c r="BC69" i="30" s="1"/>
  <c r="BB61" i="30"/>
  <c r="BC61" i="30" s="1"/>
  <c r="BB80" i="30"/>
  <c r="BC80" i="30" s="1"/>
  <c r="BB81" i="30"/>
  <c r="BC81" i="30" s="1"/>
  <c r="BB59" i="30"/>
  <c r="BC59" i="30" s="1"/>
  <c r="BB64" i="30"/>
  <c r="BC64" i="30" s="1"/>
  <c r="BB71" i="30"/>
  <c r="BC71" i="30" s="1"/>
  <c r="BB78" i="30"/>
  <c r="BC78" i="30" s="1"/>
  <c r="BB77" i="30"/>
  <c r="BC77" i="30" s="1"/>
  <c r="BB65" i="30"/>
  <c r="BC65" i="30" s="1"/>
  <c r="BB62" i="30"/>
  <c r="BC62" i="30" s="1"/>
  <c r="BB68" i="30"/>
  <c r="BC68" i="30" s="1"/>
  <c r="BB79" i="30"/>
  <c r="BC79" i="30" s="1"/>
  <c r="BB52" i="30"/>
  <c r="BC52" i="30" s="1"/>
  <c r="BB66" i="30"/>
  <c r="BC66" i="30" s="1"/>
  <c r="BB41" i="30"/>
  <c r="BC41" i="30" s="1"/>
  <c r="BB49" i="30"/>
  <c r="BC49" i="30" s="1"/>
  <c r="BB50" i="30"/>
  <c r="BC50" i="30" s="1"/>
  <c r="BB67" i="30"/>
  <c r="BC67" i="30" s="1"/>
  <c r="BB57" i="30"/>
  <c r="BC57" i="30" s="1"/>
  <c r="BB42" i="30"/>
  <c r="BC42" i="30" s="1"/>
  <c r="BB51" i="30"/>
  <c r="BC51" i="30" s="1"/>
  <c r="BB36" i="30"/>
  <c r="BC36" i="30" s="1"/>
  <c r="BB46" i="30"/>
  <c r="BC46" i="30" s="1"/>
  <c r="BB38" i="30"/>
  <c r="BC38" i="30" s="1"/>
  <c r="BB48" i="30"/>
  <c r="BC48" i="30" s="1"/>
  <c r="BB34" i="30"/>
  <c r="BC34" i="30" s="1"/>
  <c r="BB58" i="30"/>
  <c r="BC58" i="30" s="1"/>
  <c r="BB55" i="30"/>
  <c r="BC55" i="30" s="1"/>
  <c r="BB45" i="30"/>
  <c r="BC45" i="30" s="1"/>
  <c r="BB63" i="30"/>
  <c r="BC63" i="30" s="1"/>
  <c r="BB53" i="30"/>
  <c r="BC53" i="30" s="1"/>
  <c r="BB33" i="30"/>
  <c r="BC33" i="30" s="1"/>
  <c r="BB44" i="30"/>
  <c r="BC44" i="30" s="1"/>
  <c r="BB32" i="30"/>
  <c r="BC32" i="30" s="1"/>
  <c r="BB56" i="30"/>
  <c r="BC56" i="30" s="1"/>
  <c r="BB24" i="30"/>
  <c r="BC24" i="30" s="1"/>
  <c r="BB21" i="30"/>
  <c r="BC21" i="30" s="1"/>
  <c r="BB47" i="30"/>
  <c r="BC47" i="30" s="1"/>
  <c r="BB72" i="30"/>
  <c r="BC72" i="30" s="1"/>
  <c r="BB31" i="30"/>
  <c r="BC31" i="30" s="1"/>
  <c r="BB27" i="30"/>
  <c r="BC27" i="30" s="1"/>
  <c r="BB35" i="30"/>
  <c r="BC35" i="30" s="1"/>
  <c r="BB17" i="30"/>
  <c r="BC17" i="30" s="1"/>
  <c r="BB30" i="30"/>
  <c r="BC30" i="30" s="1"/>
  <c r="BB37" i="30"/>
  <c r="BC37" i="30" s="1"/>
  <c r="BB40" i="30"/>
  <c r="BC40" i="30" s="1"/>
  <c r="BB76" i="30"/>
  <c r="BC76" i="30" s="1"/>
  <c r="BB26" i="30"/>
  <c r="BC26" i="30" s="1"/>
  <c r="BB73" i="30"/>
  <c r="BC73" i="30" s="1"/>
  <c r="BB22" i="30"/>
  <c r="BC22" i="30" s="1"/>
  <c r="BB28" i="30"/>
  <c r="BC28" i="30" s="1"/>
  <c r="AK8" i="30"/>
  <c r="X5" i="30"/>
  <c r="Y5" i="30" s="1"/>
  <c r="AP12" i="30"/>
  <c r="AQ12" i="30" s="1"/>
  <c r="BB16" i="30"/>
  <c r="BC16" i="30" s="1"/>
  <c r="AY6" i="30"/>
  <c r="AZ6" i="30" s="1"/>
  <c r="AV11" i="30"/>
  <c r="AW11" i="30" s="1"/>
  <c r="C6" i="30"/>
  <c r="D6" i="30" s="1"/>
  <c r="I9" i="30"/>
  <c r="J9" i="30" s="1"/>
  <c r="AV15" i="30"/>
  <c r="AW15" i="30" s="1"/>
  <c r="CC12" i="30"/>
  <c r="CD12" i="30" s="1"/>
  <c r="AK6" i="30"/>
  <c r="BZ9" i="30"/>
  <c r="CA9" i="30" s="1"/>
  <c r="X12" i="30"/>
  <c r="Y12" i="30" s="1"/>
  <c r="X14" i="30"/>
  <c r="Y14" i="30" s="1"/>
  <c r="L6" i="30"/>
  <c r="M6" i="30" s="1"/>
  <c r="AK21" i="30"/>
  <c r="AH9" i="30"/>
  <c r="BB8" i="30"/>
  <c r="BC8" i="30" s="1"/>
  <c r="C16" i="30"/>
  <c r="D16" i="30" s="1"/>
  <c r="CC19" i="30"/>
  <c r="CD19" i="30" s="1"/>
  <c r="X20" i="30"/>
  <c r="Y20" i="30" s="1"/>
  <c r="AP28" i="30"/>
  <c r="AQ28" i="30" s="1"/>
  <c r="X18" i="30"/>
  <c r="Y18" i="30" s="1"/>
  <c r="AY18" i="30"/>
  <c r="AZ18" i="30" s="1"/>
  <c r="C24" i="30"/>
  <c r="D24" i="30" s="1"/>
  <c r="C20" i="30"/>
  <c r="D20" i="30" s="1"/>
  <c r="L17" i="30"/>
  <c r="M17" i="30" s="1"/>
  <c r="I26" i="30"/>
  <c r="J26" i="30" s="1"/>
  <c r="AV20" i="30"/>
  <c r="AW20" i="30" s="1"/>
  <c r="I11" i="30"/>
  <c r="J11" i="30" s="1"/>
  <c r="AY26" i="30"/>
  <c r="AZ26" i="30" s="1"/>
  <c r="AP39" i="30"/>
  <c r="X33" i="30"/>
  <c r="Y33" i="30" s="1"/>
  <c r="AP23" i="30"/>
  <c r="AQ23" i="30" s="1"/>
  <c r="F23" i="30"/>
  <c r="G23" i="30" s="1"/>
  <c r="AY41" i="30"/>
  <c r="AZ41" i="30" s="1"/>
  <c r="F60" i="30"/>
  <c r="G60" i="30" s="1"/>
  <c r="U75" i="30"/>
  <c r="V75" i="30" s="1"/>
  <c r="U73" i="30"/>
  <c r="V73" i="30" s="1"/>
  <c r="U66" i="30"/>
  <c r="V66" i="30" s="1"/>
  <c r="U81" i="30"/>
  <c r="V81" i="30" s="1"/>
  <c r="U52" i="30"/>
  <c r="V52" i="30" s="1"/>
  <c r="U79" i="30"/>
  <c r="V79" i="30" s="1"/>
  <c r="U76" i="30"/>
  <c r="V76" i="30" s="1"/>
  <c r="U72" i="30"/>
  <c r="V72" i="30" s="1"/>
  <c r="U71" i="30"/>
  <c r="V71" i="30" s="1"/>
  <c r="U70" i="30"/>
  <c r="V70" i="30" s="1"/>
  <c r="U64" i="30"/>
  <c r="V64" i="30" s="1"/>
  <c r="U69" i="30"/>
  <c r="V69" i="30" s="1"/>
  <c r="U67" i="30"/>
  <c r="V67" i="30" s="1"/>
  <c r="U78" i="30"/>
  <c r="V78" i="30" s="1"/>
  <c r="U80" i="30"/>
  <c r="V80" i="30" s="1"/>
  <c r="U35" i="30"/>
  <c r="V35" i="30" s="1"/>
  <c r="U46" i="30"/>
  <c r="V46" i="30" s="1"/>
  <c r="U43" i="30"/>
  <c r="V43" i="30" s="1"/>
  <c r="U60" i="30"/>
  <c r="V60" i="30" s="1"/>
  <c r="U57" i="30"/>
  <c r="V57" i="30" s="1"/>
  <c r="U49" i="30"/>
  <c r="V49" i="30" s="1"/>
  <c r="U62" i="30"/>
  <c r="V62" i="30" s="1"/>
  <c r="U74" i="30"/>
  <c r="V74" i="30" s="1"/>
  <c r="U41" i="30"/>
  <c r="V41" i="30" s="1"/>
  <c r="U77" i="30"/>
  <c r="V77" i="30" s="1"/>
  <c r="U51" i="30"/>
  <c r="V51" i="30" s="1"/>
  <c r="U63" i="30"/>
  <c r="V63" i="30" s="1"/>
  <c r="U55" i="30"/>
  <c r="V55" i="30" s="1"/>
  <c r="U53" i="30"/>
  <c r="V53" i="30" s="1"/>
  <c r="U54" i="30"/>
  <c r="V54" i="30" s="1"/>
  <c r="U61" i="30"/>
  <c r="V61" i="30" s="1"/>
  <c r="U68" i="30"/>
  <c r="V68" i="30" s="1"/>
  <c r="U56" i="30"/>
  <c r="V56" i="30" s="1"/>
  <c r="U58" i="30"/>
  <c r="V58" i="30" s="1"/>
  <c r="U18" i="30"/>
  <c r="V18" i="30" s="1"/>
  <c r="U29" i="30"/>
  <c r="V29" i="30" s="1"/>
  <c r="U19" i="30"/>
  <c r="V19" i="30" s="1"/>
  <c r="U50" i="30"/>
  <c r="V50" i="30" s="1"/>
  <c r="U44" i="30"/>
  <c r="V44" i="30" s="1"/>
  <c r="U48" i="30"/>
  <c r="V48" i="30" s="1"/>
  <c r="U24" i="30"/>
  <c r="V24" i="30" s="1"/>
  <c r="U32" i="30"/>
  <c r="V32" i="30" s="1"/>
  <c r="U38" i="30"/>
  <c r="V38" i="30" s="1"/>
  <c r="U33" i="30"/>
  <c r="V33" i="30" s="1"/>
  <c r="U23" i="30"/>
  <c r="V23" i="30" s="1"/>
  <c r="U26" i="30"/>
  <c r="V26" i="30" s="1"/>
  <c r="U28" i="30"/>
  <c r="V28" i="30" s="1"/>
  <c r="U59" i="30"/>
  <c r="V59" i="30" s="1"/>
  <c r="U65" i="30"/>
  <c r="V65" i="30" s="1"/>
  <c r="U45" i="30"/>
  <c r="V45" i="30" s="1"/>
  <c r="U36" i="30"/>
  <c r="V36" i="30" s="1"/>
  <c r="U27" i="30"/>
  <c r="V27" i="30" s="1"/>
  <c r="U40" i="30"/>
  <c r="V40" i="30" s="1"/>
  <c r="U37" i="30"/>
  <c r="V37" i="30" s="1"/>
  <c r="U34" i="30"/>
  <c r="V34" i="30" s="1"/>
  <c r="U42" i="30"/>
  <c r="V42" i="30" s="1"/>
  <c r="AK76" i="30"/>
  <c r="AK43" i="30"/>
  <c r="AK80" i="30"/>
  <c r="AK60" i="30"/>
  <c r="AK77" i="30"/>
  <c r="AK79" i="30"/>
  <c r="AK67" i="30"/>
  <c r="AK70" i="30"/>
  <c r="AK69" i="30"/>
  <c r="AK78" i="30"/>
  <c r="AK68" i="30"/>
  <c r="AK73" i="30"/>
  <c r="AK62" i="30"/>
  <c r="AK59" i="30"/>
  <c r="AK52" i="30"/>
  <c r="AK66" i="30"/>
  <c r="AK65" i="30"/>
  <c r="AK53" i="30"/>
  <c r="AK49" i="30"/>
  <c r="AK41" i="30"/>
  <c r="AK38" i="30"/>
  <c r="AK63" i="30"/>
  <c r="AK61" i="30"/>
  <c r="AK58" i="30"/>
  <c r="AK64" i="30"/>
  <c r="AK55" i="30"/>
  <c r="AK36" i="30"/>
  <c r="AK20" i="30"/>
  <c r="AK45" i="30"/>
  <c r="AK42" i="30"/>
  <c r="AK28" i="30"/>
  <c r="AK24" i="30"/>
  <c r="AK30" i="30"/>
  <c r="AK40" i="30"/>
  <c r="AK22" i="30"/>
  <c r="AK56" i="30"/>
  <c r="AK34" i="30"/>
  <c r="AK23" i="30"/>
  <c r="AK19" i="30"/>
  <c r="AK44" i="30"/>
  <c r="I12" i="30"/>
  <c r="J12" i="30" s="1"/>
  <c r="AV6" i="30"/>
  <c r="AW6" i="30" s="1"/>
  <c r="BB9" i="30"/>
  <c r="BC9" i="30" s="1"/>
  <c r="I4" i="30"/>
  <c r="J4" i="30" s="1"/>
  <c r="F9" i="30"/>
  <c r="G9" i="30" s="1"/>
  <c r="CC11" i="30"/>
  <c r="CD11" i="30" s="1"/>
  <c r="AA14" i="30"/>
  <c r="AB14" i="30" s="1"/>
  <c r="U6" i="30"/>
  <c r="V6" i="30" s="1"/>
  <c r="AN9" i="30"/>
  <c r="L4" i="30"/>
  <c r="M4" i="30" s="1"/>
  <c r="AA6" i="30"/>
  <c r="AB6" i="30" s="1"/>
  <c r="AH10" i="30"/>
  <c r="AS13" i="30"/>
  <c r="AT13" i="30" s="1"/>
  <c r="C7" i="30"/>
  <c r="D7" i="30" s="1"/>
  <c r="I10" i="30"/>
  <c r="J10" i="30" s="1"/>
  <c r="AV13" i="30"/>
  <c r="AW13" i="30" s="1"/>
  <c r="CC4" i="30"/>
  <c r="CD4" i="30" s="1"/>
  <c r="U8" i="30"/>
  <c r="V8" i="30" s="1"/>
  <c r="AS14" i="30"/>
  <c r="AT14" i="30" s="1"/>
  <c r="U15" i="30"/>
  <c r="V15" i="30" s="1"/>
  <c r="AS15" i="30"/>
  <c r="AT15" i="30" s="1"/>
  <c r="AS16" i="30"/>
  <c r="AT16" i="30" s="1"/>
  <c r="AK7" i="30"/>
  <c r="C13" i="30"/>
  <c r="D13" i="30" s="1"/>
  <c r="AV4" i="30"/>
  <c r="AW4" i="30" s="1"/>
  <c r="X15" i="30"/>
  <c r="Y15" i="30" s="1"/>
  <c r="C19" i="30"/>
  <c r="D19" i="30" s="1"/>
  <c r="AA15" i="30"/>
  <c r="AB15" i="30" s="1"/>
  <c r="I7" i="30"/>
  <c r="J7" i="30" s="1"/>
  <c r="AP17" i="30"/>
  <c r="AQ17" i="30" s="1"/>
  <c r="I21" i="30"/>
  <c r="J21" i="30" s="1"/>
  <c r="L22" i="30"/>
  <c r="M22" i="30" s="1"/>
  <c r="F21" i="30"/>
  <c r="G21" i="30" s="1"/>
  <c r="AY24" i="30"/>
  <c r="AZ24" i="30" s="1"/>
  <c r="I18" i="30"/>
  <c r="J18" i="30" s="1"/>
  <c r="L23" i="30"/>
  <c r="M23" i="30" s="1"/>
  <c r="AY9" i="30"/>
  <c r="AZ9" i="30" s="1"/>
  <c r="AV17" i="30"/>
  <c r="AW17" i="30" s="1"/>
  <c r="I27" i="30"/>
  <c r="J27" i="30" s="1"/>
  <c r="I16" i="30"/>
  <c r="J16" i="30" s="1"/>
  <c r="AP29" i="30"/>
  <c r="AQ29" i="30" s="1"/>
  <c r="U47" i="30"/>
  <c r="V47" i="30" s="1"/>
  <c r="BB60" i="30"/>
  <c r="BC60" i="30" s="1"/>
  <c r="F34" i="30"/>
  <c r="G34" i="30" s="1"/>
  <c r="F76" i="30"/>
  <c r="G76" i="30" s="1"/>
  <c r="F74" i="30"/>
  <c r="G74" i="30" s="1"/>
  <c r="F72" i="30"/>
  <c r="G72" i="30" s="1"/>
  <c r="F67" i="30"/>
  <c r="G67" i="30" s="1"/>
  <c r="F61" i="30"/>
  <c r="G61" i="30" s="1"/>
  <c r="F58" i="30"/>
  <c r="G58" i="30" s="1"/>
  <c r="F79" i="30"/>
  <c r="G79" i="30" s="1"/>
  <c r="F65" i="30"/>
  <c r="G65" i="30" s="1"/>
  <c r="F62" i="30"/>
  <c r="G62" i="30" s="1"/>
  <c r="F54" i="30"/>
  <c r="G54" i="30" s="1"/>
  <c r="F75" i="30"/>
  <c r="G75" i="30" s="1"/>
  <c r="F80" i="30"/>
  <c r="G80" i="30" s="1"/>
  <c r="F70" i="30"/>
  <c r="G70" i="30" s="1"/>
  <c r="F78" i="30"/>
  <c r="G78" i="30" s="1"/>
  <c r="F59" i="30"/>
  <c r="G59" i="30" s="1"/>
  <c r="F71" i="30"/>
  <c r="G71" i="30" s="1"/>
  <c r="F81" i="30"/>
  <c r="G81" i="30" s="1"/>
  <c r="F64" i="30"/>
  <c r="G64" i="30" s="1"/>
  <c r="F37" i="30"/>
  <c r="G37" i="30" s="1"/>
  <c r="F77" i="30"/>
  <c r="G77" i="30" s="1"/>
  <c r="F55" i="30"/>
  <c r="F57" i="30"/>
  <c r="G57" i="30" s="1"/>
  <c r="F45" i="30"/>
  <c r="G45" i="30" s="1"/>
  <c r="F42" i="30"/>
  <c r="G42" i="30" s="1"/>
  <c r="F69" i="30"/>
  <c r="G69" i="30" s="1"/>
  <c r="F52" i="30"/>
  <c r="G52" i="30" s="1"/>
  <c r="F48" i="30"/>
  <c r="G48" i="30" s="1"/>
  <c r="F73" i="30"/>
  <c r="G73" i="30" s="1"/>
  <c r="F68" i="30"/>
  <c r="G68" i="30" s="1"/>
  <c r="F56" i="30"/>
  <c r="G56" i="30" s="1"/>
  <c r="F51" i="30"/>
  <c r="G51" i="30" s="1"/>
  <c r="F66" i="30"/>
  <c r="G66" i="30" s="1"/>
  <c r="F53" i="30"/>
  <c r="G53" i="30" s="1"/>
  <c r="F40" i="30"/>
  <c r="G40" i="30" s="1"/>
  <c r="F30" i="30"/>
  <c r="G30" i="30" s="1"/>
  <c r="F26" i="30"/>
  <c r="G26" i="30" s="1"/>
  <c r="F36" i="30"/>
  <c r="G36" i="30" s="1"/>
  <c r="F50" i="30"/>
  <c r="G50" i="30" s="1"/>
  <c r="F33" i="30"/>
  <c r="G33" i="30" s="1"/>
  <c r="F43" i="30"/>
  <c r="G43" i="30" s="1"/>
  <c r="F47" i="30"/>
  <c r="G47" i="30" s="1"/>
  <c r="F41" i="30"/>
  <c r="G41" i="30" s="1"/>
  <c r="F28" i="30"/>
  <c r="G28" i="30" s="1"/>
  <c r="F29" i="30"/>
  <c r="G29" i="30" s="1"/>
  <c r="F49" i="30"/>
  <c r="G49" i="30" s="1"/>
  <c r="F17" i="30"/>
  <c r="G17" i="30" s="1"/>
  <c r="F44" i="30"/>
  <c r="G44" i="30" s="1"/>
  <c r="F38" i="30"/>
  <c r="G38" i="30" s="1"/>
  <c r="F46" i="30"/>
  <c r="G46" i="30" s="1"/>
  <c r="F27" i="30"/>
  <c r="G27" i="30" s="1"/>
  <c r="F63" i="30"/>
  <c r="G63" i="30" s="1"/>
  <c r="F35" i="30"/>
  <c r="G35" i="30" s="1"/>
  <c r="F39" i="30"/>
  <c r="F24" i="30"/>
  <c r="G24" i="30" s="1"/>
  <c r="AE80" i="30"/>
  <c r="AE81" i="30"/>
  <c r="AE65" i="30"/>
  <c r="AE73" i="30"/>
  <c r="AE77" i="30"/>
  <c r="AE76" i="30"/>
  <c r="AE63" i="30"/>
  <c r="AE57" i="30"/>
  <c r="AE74" i="30"/>
  <c r="AE72" i="30"/>
  <c r="AE75" i="30"/>
  <c r="AE69" i="30"/>
  <c r="AE67" i="30"/>
  <c r="AE64" i="30"/>
  <c r="AE79" i="30"/>
  <c r="AE71" i="30"/>
  <c r="AE51" i="30"/>
  <c r="AE42" i="30"/>
  <c r="AE35" i="30"/>
  <c r="AE50" i="30"/>
  <c r="AE48" i="30"/>
  <c r="AE58" i="30"/>
  <c r="AE38" i="30"/>
  <c r="AE44" i="30"/>
  <c r="AE62" i="30"/>
  <c r="AE70" i="30"/>
  <c r="AE68" i="30"/>
  <c r="AE66" i="30"/>
  <c r="AE43" i="30"/>
  <c r="AE54" i="30"/>
  <c r="AE24" i="30"/>
  <c r="AE29" i="30"/>
  <c r="AE21" i="30"/>
  <c r="AE28" i="30"/>
  <c r="AE22" i="30"/>
  <c r="AE32" i="30"/>
  <c r="AE49" i="30"/>
  <c r="AE39" i="30"/>
  <c r="AE47" i="30"/>
  <c r="AE31" i="30"/>
  <c r="AE17" i="30"/>
  <c r="AE30" i="30"/>
  <c r="AE45" i="30"/>
  <c r="AN63" i="30"/>
  <c r="AN60" i="30"/>
  <c r="AN79" i="30"/>
  <c r="AN57" i="30"/>
  <c r="AN70" i="30"/>
  <c r="AN80" i="30"/>
  <c r="AN81" i="30"/>
  <c r="AN61" i="30"/>
  <c r="AN75" i="30"/>
  <c r="AN64" i="30"/>
  <c r="AN59" i="30"/>
  <c r="AN58" i="30"/>
  <c r="AN50" i="30"/>
  <c r="AN40" i="30"/>
  <c r="AN55" i="30"/>
  <c r="AN65" i="30"/>
  <c r="AN44" i="30"/>
  <c r="AN45" i="30"/>
  <c r="AN74" i="30"/>
  <c r="AN72" i="30"/>
  <c r="AN66" i="30"/>
  <c r="AN53" i="30"/>
  <c r="AN54" i="30"/>
  <c r="AN52" i="30"/>
  <c r="AN51" i="30"/>
  <c r="AN38" i="30"/>
  <c r="AN35" i="30"/>
  <c r="AN43" i="30"/>
  <c r="AN36" i="30"/>
  <c r="AN24" i="30"/>
  <c r="AN39" i="30"/>
  <c r="AN25" i="30"/>
  <c r="AN32" i="30"/>
  <c r="AN37" i="30"/>
  <c r="AN31" i="30"/>
  <c r="AN46" i="30"/>
  <c r="AN33" i="30"/>
  <c r="AN17" i="30"/>
  <c r="BZ81" i="30"/>
  <c r="CA81" i="30" s="1"/>
  <c r="BZ76" i="30"/>
  <c r="CA76" i="30" s="1"/>
  <c r="BZ63" i="30"/>
  <c r="CA63" i="30" s="1"/>
  <c r="BZ32" i="30"/>
  <c r="CA32" i="30" s="1"/>
  <c r="BZ77" i="30"/>
  <c r="CA77" i="30" s="1"/>
  <c r="BZ53" i="30"/>
  <c r="CA53" i="30" s="1"/>
  <c r="BZ74" i="30"/>
  <c r="CA74" i="30" s="1"/>
  <c r="BZ52" i="30"/>
  <c r="CA52" i="30" s="1"/>
  <c r="BZ61" i="30"/>
  <c r="CA61" i="30" s="1"/>
  <c r="BZ72" i="30"/>
  <c r="CA72" i="30" s="1"/>
  <c r="BZ70" i="30"/>
  <c r="CA70" i="30" s="1"/>
  <c r="BZ75" i="30"/>
  <c r="CA75" i="30" s="1"/>
  <c r="BZ67" i="30"/>
  <c r="CA67" i="30" s="1"/>
  <c r="BZ64" i="30"/>
  <c r="CA64" i="30" s="1"/>
  <c r="BZ78" i="30"/>
  <c r="CA78" i="30" s="1"/>
  <c r="BZ68" i="30"/>
  <c r="CA68" i="30" s="1"/>
  <c r="BZ69" i="30"/>
  <c r="CA69" i="30" s="1"/>
  <c r="BZ73" i="30"/>
  <c r="CA73" i="30" s="1"/>
  <c r="BZ80" i="30"/>
  <c r="CA80" i="30" s="1"/>
  <c r="BZ60" i="30"/>
  <c r="CA60" i="30" s="1"/>
  <c r="BZ49" i="30"/>
  <c r="CA49" i="30" s="1"/>
  <c r="BZ38" i="30"/>
  <c r="CA38" i="30" s="1"/>
  <c r="BZ65" i="30"/>
  <c r="CA65" i="30" s="1"/>
  <c r="BZ79" i="30"/>
  <c r="CA79" i="30" s="1"/>
  <c r="BZ58" i="30"/>
  <c r="CA58" i="30" s="1"/>
  <c r="BZ36" i="30"/>
  <c r="CA36" i="30" s="1"/>
  <c r="BZ42" i="30"/>
  <c r="CA42" i="30" s="1"/>
  <c r="BZ34" i="30"/>
  <c r="CA34" i="30" s="1"/>
  <c r="BZ48" i="30"/>
  <c r="CA48" i="30" s="1"/>
  <c r="BZ56" i="30"/>
  <c r="CA56" i="30" s="1"/>
  <c r="BZ62" i="30"/>
  <c r="CA62" i="30" s="1"/>
  <c r="BZ57" i="30"/>
  <c r="CA57" i="30" s="1"/>
  <c r="BZ59" i="30"/>
  <c r="CA59" i="30" s="1"/>
  <c r="BZ55" i="30"/>
  <c r="CA55" i="30" s="1"/>
  <c r="BZ40" i="30"/>
  <c r="CA40" i="30" s="1"/>
  <c r="BZ44" i="30"/>
  <c r="CA44" i="30" s="1"/>
  <c r="BZ35" i="30"/>
  <c r="CA35" i="30" s="1"/>
  <c r="BZ71" i="30"/>
  <c r="CA71" i="30" s="1"/>
  <c r="BZ66" i="30"/>
  <c r="CA66" i="30" s="1"/>
  <c r="BZ43" i="30"/>
  <c r="CA43" i="30" s="1"/>
  <c r="BZ33" i="30"/>
  <c r="CA33" i="30" s="1"/>
  <c r="BZ37" i="30"/>
  <c r="CA37" i="30" s="1"/>
  <c r="BZ22" i="30"/>
  <c r="CA22" i="30" s="1"/>
  <c r="BZ19" i="30"/>
  <c r="CA19" i="30" s="1"/>
  <c r="BZ54" i="30"/>
  <c r="CA54" i="30" s="1"/>
  <c r="BZ47" i="30"/>
  <c r="CA47" i="30" s="1"/>
  <c r="BZ25" i="30"/>
  <c r="CA25" i="30" s="1"/>
  <c r="BZ50" i="30"/>
  <c r="CA50" i="30" s="1"/>
  <c r="BZ46" i="30"/>
  <c r="CA46" i="30" s="1"/>
  <c r="BZ28" i="30"/>
  <c r="CA28" i="30" s="1"/>
  <c r="BZ24" i="30"/>
  <c r="CA24" i="30" s="1"/>
  <c r="BZ21" i="30"/>
  <c r="CA21" i="30" s="1"/>
  <c r="BZ41" i="30"/>
  <c r="CA41" i="30" s="1"/>
  <c r="BZ45" i="30"/>
  <c r="CA45" i="30" s="1"/>
  <c r="BZ31" i="30"/>
  <c r="CA31" i="30" s="1"/>
  <c r="BZ29" i="30"/>
  <c r="CA29" i="30" s="1"/>
  <c r="BZ16" i="30"/>
  <c r="CA16" i="30" s="1"/>
  <c r="BZ51" i="30"/>
  <c r="CA51" i="30" s="1"/>
  <c r="U9" i="30"/>
  <c r="V9" i="30" s="1"/>
  <c r="AH12" i="30"/>
  <c r="AA9" i="30"/>
  <c r="AB9" i="30" s="1"/>
  <c r="F13" i="30"/>
  <c r="G13" i="30" s="1"/>
  <c r="AH4" i="30"/>
  <c r="AK9" i="30"/>
  <c r="AS12" i="30"/>
  <c r="AT12" i="30" s="1"/>
  <c r="L13" i="30"/>
  <c r="M13" i="30" s="1"/>
  <c r="AS4" i="30"/>
  <c r="AT4" i="30" s="1"/>
  <c r="AY7" i="30"/>
  <c r="AZ7" i="30" s="1"/>
  <c r="BZ13" i="30"/>
  <c r="CA13" i="30" s="1"/>
  <c r="BZ4" i="30"/>
  <c r="CA4" i="30" s="1"/>
  <c r="BB7" i="30"/>
  <c r="BC7" i="30" s="1"/>
  <c r="AN10" i="30"/>
  <c r="AS5" i="30"/>
  <c r="AT5" i="30" s="1"/>
  <c r="AY8" i="30"/>
  <c r="AZ8" i="30" s="1"/>
  <c r="BZ14" i="30"/>
  <c r="CA14" i="30" s="1"/>
  <c r="AK15" i="30"/>
  <c r="X10" i="30"/>
  <c r="Y10" i="30" s="1"/>
  <c r="AS10" i="30"/>
  <c r="AT10" i="30" s="1"/>
  <c r="X16" i="30"/>
  <c r="Y16" i="30" s="1"/>
  <c r="AY16" i="30"/>
  <c r="AZ16" i="30" s="1"/>
  <c r="BB10" i="30"/>
  <c r="BC10" i="30" s="1"/>
  <c r="AK17" i="30"/>
  <c r="U7" i="30"/>
  <c r="V7" i="30" s="1"/>
  <c r="BZ12" i="30"/>
  <c r="CA12" i="30" s="1"/>
  <c r="AY13" i="30"/>
  <c r="AZ13" i="30" s="1"/>
  <c r="F18" i="30"/>
  <c r="G18" i="30" s="1"/>
  <c r="AP18" i="30"/>
  <c r="AQ18" i="30" s="1"/>
  <c r="BB25" i="30"/>
  <c r="BC25" i="30" s="1"/>
  <c r="AE20" i="30"/>
  <c r="C25" i="30"/>
  <c r="D25" i="30" s="1"/>
  <c r="L19" i="30"/>
  <c r="M19" i="30" s="1"/>
  <c r="AE27" i="30"/>
  <c r="I28" i="30"/>
  <c r="J28" i="30" s="1"/>
  <c r="U39" i="30"/>
  <c r="C55" i="30"/>
  <c r="D55" i="30" s="1"/>
  <c r="C72" i="30"/>
  <c r="D72" i="30" s="1"/>
  <c r="C78" i="30"/>
  <c r="D78" i="30" s="1"/>
  <c r="C70" i="30"/>
  <c r="D70" i="30" s="1"/>
  <c r="C53" i="30"/>
  <c r="D53" i="30" s="1"/>
  <c r="C79" i="30"/>
  <c r="D79" i="30" s="1"/>
  <c r="C64" i="30"/>
  <c r="D64" i="30" s="1"/>
  <c r="C51" i="30"/>
  <c r="D51" i="30" s="1"/>
  <c r="C68" i="30"/>
  <c r="D68" i="30" s="1"/>
  <c r="C76" i="30"/>
  <c r="D76" i="30" s="1"/>
  <c r="C62" i="30"/>
  <c r="D62" i="30" s="1"/>
  <c r="C80" i="30"/>
  <c r="D80" i="30" s="1"/>
  <c r="C77" i="30"/>
  <c r="D77" i="30" s="1"/>
  <c r="C74" i="30"/>
  <c r="D74" i="30" s="1"/>
  <c r="C73" i="30"/>
  <c r="C75" i="30"/>
  <c r="D75" i="30" s="1"/>
  <c r="C57" i="30"/>
  <c r="D57" i="30" s="1"/>
  <c r="C66" i="30"/>
  <c r="D66" i="30" s="1"/>
  <c r="C81" i="30"/>
  <c r="D81" i="30" s="1"/>
  <c r="C71" i="30"/>
  <c r="D71" i="30" s="1"/>
  <c r="C69" i="30"/>
  <c r="D69" i="30" s="1"/>
  <c r="C50" i="30"/>
  <c r="D50" i="30" s="1"/>
  <c r="C58" i="30"/>
  <c r="D58" i="30" s="1"/>
  <c r="C52" i="30"/>
  <c r="D52" i="30" s="1"/>
  <c r="C33" i="30"/>
  <c r="D33" i="30" s="1"/>
  <c r="C45" i="30"/>
  <c r="D45" i="30" s="1"/>
  <c r="C63" i="30"/>
  <c r="D63" i="30" s="1"/>
  <c r="C65" i="30"/>
  <c r="D65" i="30" s="1"/>
  <c r="C67" i="30"/>
  <c r="D67" i="30" s="1"/>
  <c r="C60" i="30"/>
  <c r="D60" i="30" s="1"/>
  <c r="C56" i="30"/>
  <c r="D56" i="30" s="1"/>
  <c r="C44" i="30"/>
  <c r="D44" i="30" s="1"/>
  <c r="C47" i="30"/>
  <c r="D47" i="30" s="1"/>
  <c r="C48" i="30"/>
  <c r="D48" i="30" s="1"/>
  <c r="C61" i="30"/>
  <c r="D61" i="30" s="1"/>
  <c r="C43" i="30"/>
  <c r="D43" i="30" s="1"/>
  <c r="C54" i="30"/>
  <c r="D54" i="30" s="1"/>
  <c r="C40" i="30"/>
  <c r="D40" i="30" s="1"/>
  <c r="C46" i="30"/>
  <c r="D46" i="30" s="1"/>
  <c r="C32" i="30"/>
  <c r="D32" i="30" s="1"/>
  <c r="C38" i="30"/>
  <c r="D38" i="30" s="1"/>
  <c r="C59" i="30"/>
  <c r="D59" i="30" s="1"/>
  <c r="C37" i="30"/>
  <c r="D37" i="30" s="1"/>
  <c r="C35" i="30"/>
  <c r="D35" i="30" s="1"/>
  <c r="C36" i="30"/>
  <c r="D36" i="30" s="1"/>
  <c r="C8" i="30"/>
  <c r="D8" i="30" s="1"/>
  <c r="C41" i="30"/>
  <c r="D41" i="30" s="1"/>
  <c r="C42" i="30"/>
  <c r="D42" i="30" s="1"/>
  <c r="C30" i="30"/>
  <c r="D30" i="30" s="1"/>
  <c r="C21" i="30"/>
  <c r="D21" i="30" s="1"/>
  <c r="C22" i="30"/>
  <c r="D22" i="30" s="1"/>
  <c r="C31" i="30"/>
  <c r="D31" i="30" s="1"/>
  <c r="C29" i="30"/>
  <c r="D29" i="30" s="1"/>
  <c r="C27" i="30"/>
  <c r="D27" i="30" s="1"/>
  <c r="C23" i="30"/>
  <c r="D23" i="30" s="1"/>
  <c r="C49" i="30"/>
  <c r="D49" i="30" s="1"/>
  <c r="C26" i="30"/>
  <c r="D26" i="30" s="1"/>
  <c r="C39" i="30"/>
  <c r="AH72" i="30"/>
  <c r="AH71" i="30"/>
  <c r="AH81" i="30"/>
  <c r="AH77" i="30"/>
  <c r="AH79" i="30"/>
  <c r="AH62" i="30"/>
  <c r="AH74" i="30"/>
  <c r="AH73" i="30"/>
  <c r="AH50" i="30"/>
  <c r="AH80" i="30"/>
  <c r="AH66" i="30"/>
  <c r="AH76" i="30"/>
  <c r="AH70" i="30"/>
  <c r="AH67" i="30"/>
  <c r="AH75" i="30"/>
  <c r="AH60" i="30"/>
  <c r="AH59" i="30"/>
  <c r="AH63" i="30"/>
  <c r="AH37" i="30"/>
  <c r="AH35" i="30"/>
  <c r="AH55" i="30"/>
  <c r="AH54" i="30"/>
  <c r="AH45" i="30"/>
  <c r="AH33" i="30"/>
  <c r="AH48" i="30"/>
  <c r="AH57" i="30"/>
  <c r="AH53" i="30"/>
  <c r="AH40" i="30"/>
  <c r="AH58" i="30"/>
  <c r="AH44" i="30"/>
  <c r="AH30" i="30"/>
  <c r="AH43" i="30"/>
  <c r="AH46" i="30"/>
  <c r="AH23" i="30"/>
  <c r="AH39" i="30"/>
  <c r="AH31" i="30"/>
  <c r="AH38" i="30"/>
  <c r="AH22" i="30"/>
  <c r="AH36" i="30"/>
  <c r="AH24" i="30"/>
  <c r="AH32" i="30"/>
  <c r="AH29" i="30"/>
  <c r="CC62" i="30"/>
  <c r="CD62" i="30" s="1"/>
  <c r="CC75" i="30"/>
  <c r="CD75" i="30" s="1"/>
  <c r="CC77" i="30"/>
  <c r="CD77" i="30" s="1"/>
  <c r="CC81" i="30"/>
  <c r="CD81" i="30" s="1"/>
  <c r="CC73" i="30"/>
  <c r="CD73" i="30" s="1"/>
  <c r="CC78" i="30"/>
  <c r="CD78" i="30" s="1"/>
  <c r="CC69" i="30"/>
  <c r="CD69" i="30" s="1"/>
  <c r="CC74" i="30"/>
  <c r="CD74" i="30" s="1"/>
  <c r="CC76" i="30"/>
  <c r="CD76" i="30" s="1"/>
  <c r="CC70" i="30"/>
  <c r="CD70" i="30" s="1"/>
  <c r="CC80" i="30"/>
  <c r="CD80" i="30" s="1"/>
  <c r="CC58" i="30"/>
  <c r="CD58" i="30" s="1"/>
  <c r="CC67" i="30"/>
  <c r="CD67" i="30" s="1"/>
  <c r="CC64" i="30"/>
  <c r="CD64" i="30" s="1"/>
  <c r="CC61" i="30"/>
  <c r="CD61" i="30" s="1"/>
  <c r="CC68" i="30"/>
  <c r="CD68" i="30" s="1"/>
  <c r="CC72" i="30"/>
  <c r="CD72" i="30" s="1"/>
  <c r="CC71" i="30"/>
  <c r="CD71" i="30" s="1"/>
  <c r="CC60" i="30"/>
  <c r="CD60" i="30" s="1"/>
  <c r="CC59" i="30"/>
  <c r="CD59" i="30" s="1"/>
  <c r="CC45" i="30"/>
  <c r="CD45" i="30" s="1"/>
  <c r="CC65" i="30"/>
  <c r="CD65" i="30" s="1"/>
  <c r="CC63" i="30"/>
  <c r="CD63" i="30" s="1"/>
  <c r="CC55" i="30"/>
  <c r="CD55" i="30" s="1"/>
  <c r="CC49" i="30"/>
  <c r="CD49" i="30" s="1"/>
  <c r="CC37" i="30"/>
  <c r="CD37" i="30" s="1"/>
  <c r="CC66" i="30"/>
  <c r="CD66" i="30" s="1"/>
  <c r="CC51" i="30"/>
  <c r="CD51" i="30" s="1"/>
  <c r="CC56" i="30"/>
  <c r="CD56" i="30" s="1"/>
  <c r="CC52" i="30"/>
  <c r="CD52" i="30" s="1"/>
  <c r="CC50" i="30"/>
  <c r="CD50" i="30" s="1"/>
  <c r="CC48" i="30"/>
  <c r="CD48" i="30" s="1"/>
  <c r="CC57" i="30"/>
  <c r="CD57" i="30" s="1"/>
  <c r="CC54" i="30"/>
  <c r="CD54" i="30" s="1"/>
  <c r="CC53" i="30"/>
  <c r="CD53" i="30" s="1"/>
  <c r="CC43" i="30"/>
  <c r="CD43" i="30" s="1"/>
  <c r="CC33" i="30"/>
  <c r="CD33" i="30" s="1"/>
  <c r="CC44" i="30"/>
  <c r="CD44" i="30" s="1"/>
  <c r="CC39" i="30"/>
  <c r="CC27" i="30"/>
  <c r="CD27" i="30" s="1"/>
  <c r="CC14" i="30"/>
  <c r="CD14" i="30" s="1"/>
  <c r="CC25" i="30"/>
  <c r="CD25" i="30" s="1"/>
  <c r="CC17" i="30"/>
  <c r="CD17" i="30" s="1"/>
  <c r="CC34" i="30"/>
  <c r="CD34" i="30" s="1"/>
  <c r="CC22" i="30"/>
  <c r="CD22" i="30" s="1"/>
  <c r="CC23" i="30"/>
  <c r="CD23" i="30" s="1"/>
  <c r="CC29" i="30"/>
  <c r="CD29" i="30" s="1"/>
  <c r="CC31" i="30"/>
  <c r="CD31" i="30" s="1"/>
  <c r="CC42" i="30"/>
  <c r="CD42" i="30" s="1"/>
  <c r="CC16" i="30"/>
  <c r="CD16" i="30" s="1"/>
  <c r="CC21" i="30"/>
  <c r="CD21" i="30" s="1"/>
  <c r="CC28" i="30"/>
  <c r="CD28" i="30" s="1"/>
  <c r="CC32" i="30"/>
  <c r="CD32" i="30" s="1"/>
  <c r="CC41" i="30"/>
  <c r="CD41" i="30" s="1"/>
  <c r="CC36" i="30"/>
  <c r="CD36" i="30" s="1"/>
  <c r="CC38" i="30"/>
  <c r="CD38" i="30" s="1"/>
  <c r="CC9" i="30"/>
  <c r="CD9" i="30" s="1"/>
  <c r="CC24" i="30"/>
  <c r="CD24" i="30" s="1"/>
  <c r="CC20" i="30"/>
  <c r="CD20" i="30" s="1"/>
  <c r="CC47" i="30"/>
  <c r="CD47" i="30" s="1"/>
  <c r="CC40" i="30"/>
  <c r="CD40" i="30" s="1"/>
  <c r="CC26" i="30"/>
  <c r="CD26" i="30" s="1"/>
  <c r="CC18" i="30"/>
  <c r="CD18" i="30" s="1"/>
  <c r="CC35" i="30"/>
  <c r="CD35" i="30" s="1"/>
  <c r="AS6" i="30"/>
  <c r="AT6" i="30" s="1"/>
  <c r="F4" i="30"/>
  <c r="G4" i="30" s="1"/>
  <c r="L7" i="30"/>
  <c r="M7" i="30" s="1"/>
  <c r="AY10" i="30"/>
  <c r="AZ10" i="30" s="1"/>
  <c r="AK13" i="30"/>
  <c r="AS7" i="30"/>
  <c r="AT7" i="30" s="1"/>
  <c r="AP16" i="30"/>
  <c r="AQ16" i="30" s="1"/>
  <c r="AE10" i="30"/>
  <c r="AP13" i="30"/>
  <c r="AQ13" i="30" s="1"/>
  <c r="X7" i="30"/>
  <c r="Y7" i="30" s="1"/>
  <c r="C11" i="30"/>
  <c r="D11" i="30" s="1"/>
  <c r="I14" i="30"/>
  <c r="J14" i="30" s="1"/>
  <c r="L5" i="30"/>
  <c r="F11" i="30"/>
  <c r="G11" i="30" s="1"/>
  <c r="L14" i="30"/>
  <c r="M14" i="30" s="1"/>
  <c r="BZ5" i="30"/>
  <c r="CA5" i="30" s="1"/>
  <c r="X8" i="30"/>
  <c r="Y8" i="30" s="1"/>
  <c r="C12" i="30"/>
  <c r="D12" i="30" s="1"/>
  <c r="AH15" i="30"/>
  <c r="X4" i="30"/>
  <c r="Y4" i="30" s="1"/>
  <c r="U11" i="30"/>
  <c r="V11" i="30" s="1"/>
  <c r="L18" i="30"/>
  <c r="M18" i="30" s="1"/>
  <c r="L8" i="30"/>
  <c r="M8" i="30" s="1"/>
  <c r="AV16" i="30"/>
  <c r="AW16" i="30" s="1"/>
  <c r="C5" i="30"/>
  <c r="AY4" i="30"/>
  <c r="AZ4" i="30" s="1"/>
  <c r="BZ18" i="30"/>
  <c r="CA18" i="30" s="1"/>
  <c r="AS11" i="30"/>
  <c r="AT11" i="30" s="1"/>
  <c r="U4" i="30"/>
  <c r="V4" i="30" s="1"/>
  <c r="AH21" i="30"/>
  <c r="F19" i="30"/>
  <c r="G19" i="30" s="1"/>
  <c r="AV22" i="30"/>
  <c r="AW22" i="30" s="1"/>
  <c r="BB19" i="30"/>
  <c r="BC19" i="30" s="1"/>
  <c r="AS26" i="30"/>
  <c r="AT26" i="30" s="1"/>
  <c r="I20" i="30"/>
  <c r="J20" i="30" s="1"/>
  <c r="AS20" i="30"/>
  <c r="AT20" i="30" s="1"/>
  <c r="AY29" i="30"/>
  <c r="AZ29" i="30" s="1"/>
  <c r="AN23" i="30"/>
  <c r="AY20" i="30"/>
  <c r="AZ20" i="30" s="1"/>
  <c r="U25" i="30"/>
  <c r="V25" i="30" s="1"/>
  <c r="AN26" i="30"/>
  <c r="BZ39" i="30"/>
  <c r="X31" i="30"/>
  <c r="Y31" i="30" s="1"/>
  <c r="I41" i="30"/>
  <c r="J41" i="30" s="1"/>
  <c r="AV37" i="30"/>
  <c r="AW37" i="30" s="1"/>
  <c r="F32" i="30"/>
  <c r="G32" i="30" s="1"/>
  <c r="BB54" i="30"/>
  <c r="BC54" i="30" s="1"/>
  <c r="AP34" i="30"/>
  <c r="AQ34" i="30" s="1"/>
  <c r="AP80" i="30"/>
  <c r="AQ80" i="30" s="1"/>
  <c r="AP65" i="30"/>
  <c r="AQ65" i="30" s="1"/>
  <c r="AP75" i="30"/>
  <c r="AQ75" i="30" s="1"/>
  <c r="AP62" i="30"/>
  <c r="AQ62" i="30" s="1"/>
  <c r="AP64" i="30"/>
  <c r="AQ64" i="30" s="1"/>
  <c r="AP74" i="30"/>
  <c r="AQ74" i="30" s="1"/>
  <c r="AP77" i="30"/>
  <c r="AQ77" i="30" s="1"/>
  <c r="AP69" i="30"/>
  <c r="AQ69" i="30" s="1"/>
  <c r="AP59" i="30"/>
  <c r="AQ59" i="30" s="1"/>
  <c r="AP71" i="30"/>
  <c r="AQ71" i="30" s="1"/>
  <c r="AP76" i="30"/>
  <c r="AQ76" i="30" s="1"/>
  <c r="AP63" i="30"/>
  <c r="AQ63" i="30" s="1"/>
  <c r="AP81" i="30"/>
  <c r="AQ81" i="30" s="1"/>
  <c r="AP67" i="30"/>
  <c r="AQ67" i="30" s="1"/>
  <c r="AP54" i="30"/>
  <c r="AQ54" i="30" s="1"/>
  <c r="AP44" i="30"/>
  <c r="AQ44" i="30" s="1"/>
  <c r="AP78" i="30"/>
  <c r="AQ78" i="30" s="1"/>
  <c r="AP50" i="30"/>
  <c r="AQ50" i="30" s="1"/>
  <c r="AP68" i="30"/>
  <c r="AQ68" i="30" s="1"/>
  <c r="AP45" i="30"/>
  <c r="AQ45" i="30" s="1"/>
  <c r="AP42" i="30"/>
  <c r="AQ42" i="30" s="1"/>
  <c r="AP79" i="30"/>
  <c r="AQ79" i="30" s="1"/>
  <c r="AP72" i="30"/>
  <c r="AQ72" i="30" s="1"/>
  <c r="AP58" i="30"/>
  <c r="AQ58" i="30" s="1"/>
  <c r="AP56" i="30"/>
  <c r="AQ56" i="30" s="1"/>
  <c r="AP46" i="30"/>
  <c r="AQ46" i="30" s="1"/>
  <c r="AP38" i="30"/>
  <c r="AQ38" i="30" s="1"/>
  <c r="AP49" i="30"/>
  <c r="AQ49" i="30" s="1"/>
  <c r="AP73" i="30"/>
  <c r="AQ73" i="30" s="1"/>
  <c r="AP52" i="30"/>
  <c r="AQ52" i="30" s="1"/>
  <c r="AP55" i="30"/>
  <c r="AQ55" i="30" s="1"/>
  <c r="AP41" i="30"/>
  <c r="AQ41" i="30" s="1"/>
  <c r="AP53" i="30"/>
  <c r="AQ53" i="30" s="1"/>
  <c r="AP48" i="30"/>
  <c r="AQ48" i="30" s="1"/>
  <c r="AP70" i="30"/>
  <c r="AQ70" i="30" s="1"/>
  <c r="AP61" i="30"/>
  <c r="AQ61" i="30" s="1"/>
  <c r="AP66" i="30"/>
  <c r="AQ66" i="30" s="1"/>
  <c r="AP51" i="30"/>
  <c r="AQ51" i="30" s="1"/>
  <c r="AP60" i="30"/>
  <c r="AQ60" i="30" s="1"/>
  <c r="AP57" i="30"/>
  <c r="AQ57" i="30" s="1"/>
  <c r="AP32" i="30"/>
  <c r="AQ32" i="30" s="1"/>
  <c r="AP43" i="30"/>
  <c r="AQ43" i="30" s="1"/>
  <c r="AP47" i="30"/>
  <c r="AQ47" i="30" s="1"/>
  <c r="AP33" i="30"/>
  <c r="AQ33" i="30" s="1"/>
  <c r="AP36" i="30"/>
  <c r="AQ36" i="30" s="1"/>
  <c r="AP31" i="30"/>
  <c r="AQ31" i="30" s="1"/>
  <c r="AP21" i="30"/>
  <c r="AQ21" i="30" s="1"/>
  <c r="AP35" i="30"/>
  <c r="AQ35" i="30" s="1"/>
  <c r="AP19" i="30"/>
  <c r="AQ19" i="30" s="1"/>
  <c r="AP37" i="30"/>
  <c r="AQ37" i="30" s="1"/>
  <c r="AP30" i="30"/>
  <c r="AQ30" i="30" s="1"/>
  <c r="AP24" i="30"/>
  <c r="AQ24" i="30" s="1"/>
  <c r="AP40" i="30"/>
  <c r="AQ40" i="30" s="1"/>
  <c r="AP26" i="30"/>
  <c r="AQ26" i="30" s="1"/>
  <c r="X75" i="30"/>
  <c r="Y75" i="30" s="1"/>
  <c r="X68" i="30"/>
  <c r="Y68" i="30" s="1"/>
  <c r="X65" i="30"/>
  <c r="Y65" i="30" s="1"/>
  <c r="X62" i="30"/>
  <c r="Y62" i="30" s="1"/>
  <c r="X59" i="30"/>
  <c r="Y59" i="30" s="1"/>
  <c r="X71" i="30"/>
  <c r="Y71" i="30" s="1"/>
  <c r="X70" i="30"/>
  <c r="Y70" i="30" s="1"/>
  <c r="X80" i="30"/>
  <c r="Y80" i="30" s="1"/>
  <c r="X69" i="30"/>
  <c r="Y69" i="30" s="1"/>
  <c r="X76" i="30"/>
  <c r="Y76" i="30" s="1"/>
  <c r="X63" i="30"/>
  <c r="Y63" i="30" s="1"/>
  <c r="X81" i="30"/>
  <c r="Y81" i="30" s="1"/>
  <c r="X74" i="30"/>
  <c r="Y74" i="30" s="1"/>
  <c r="X66" i="30"/>
  <c r="Y66" i="30" s="1"/>
  <c r="X79" i="30"/>
  <c r="Y79" i="30" s="1"/>
  <c r="X77" i="30"/>
  <c r="Y77" i="30" s="1"/>
  <c r="X78" i="30"/>
  <c r="Y78" i="30" s="1"/>
  <c r="X58" i="30"/>
  <c r="Y58" i="30" s="1"/>
  <c r="X72" i="30"/>
  <c r="Y72" i="30" s="1"/>
  <c r="X64" i="30"/>
  <c r="Y64" i="30" s="1"/>
  <c r="X52" i="30"/>
  <c r="Y52" i="30" s="1"/>
  <c r="X38" i="30"/>
  <c r="Y38" i="30" s="1"/>
  <c r="X45" i="30"/>
  <c r="Y45" i="30" s="1"/>
  <c r="X34" i="30"/>
  <c r="Y34" i="30" s="1"/>
  <c r="X73" i="30"/>
  <c r="Y73" i="30" s="1"/>
  <c r="X50" i="30"/>
  <c r="Y50" i="30" s="1"/>
  <c r="X48" i="30"/>
  <c r="Y48" i="30" s="1"/>
  <c r="X61" i="30"/>
  <c r="Y61" i="30" s="1"/>
  <c r="X49" i="30"/>
  <c r="Y49" i="30" s="1"/>
  <c r="X53" i="30"/>
  <c r="Y53" i="30" s="1"/>
  <c r="X44" i="30"/>
  <c r="Y44" i="30" s="1"/>
  <c r="X60" i="30"/>
  <c r="Y60" i="30" s="1"/>
  <c r="X57" i="30"/>
  <c r="Y57" i="30" s="1"/>
  <c r="X55" i="30"/>
  <c r="Y55" i="30" s="1"/>
  <c r="X56" i="30"/>
  <c r="Y56" i="30" s="1"/>
  <c r="X39" i="30"/>
  <c r="X24" i="30"/>
  <c r="Y24" i="30" s="1"/>
  <c r="X21" i="30"/>
  <c r="Y21" i="30" s="1"/>
  <c r="X47" i="30"/>
  <c r="Y47" i="30" s="1"/>
  <c r="X35" i="30"/>
  <c r="Y35" i="30" s="1"/>
  <c r="X28" i="30"/>
  <c r="Y28" i="30" s="1"/>
  <c r="X25" i="30"/>
  <c r="Y25" i="30" s="1"/>
  <c r="X67" i="30"/>
  <c r="Y67" i="30" s="1"/>
  <c r="X42" i="30"/>
  <c r="Y42" i="30" s="1"/>
  <c r="X26" i="30"/>
  <c r="Y26" i="30" s="1"/>
  <c r="X23" i="30"/>
  <c r="Y23" i="30" s="1"/>
  <c r="X27" i="30"/>
  <c r="Y27" i="30" s="1"/>
  <c r="X32" i="30"/>
  <c r="Y32" i="30" s="1"/>
  <c r="X22" i="30"/>
  <c r="Y22" i="30" s="1"/>
  <c r="X54" i="30"/>
  <c r="Y54" i="30" s="1"/>
  <c r="X41" i="30"/>
  <c r="Y41" i="30" s="1"/>
  <c r="X30" i="30"/>
  <c r="Y30" i="30" s="1"/>
  <c r="X40" i="30"/>
  <c r="Y40" i="30" s="1"/>
  <c r="X29" i="30"/>
  <c r="Y29" i="30" s="1"/>
  <c r="X17" i="30"/>
  <c r="Y17" i="30" s="1"/>
  <c r="X51" i="30"/>
  <c r="Y51" i="30" s="1"/>
  <c r="X36" i="30"/>
  <c r="Y36" i="30" s="1"/>
  <c r="BZ6" i="30"/>
  <c r="CA6" i="30" s="1"/>
  <c r="X9" i="30"/>
  <c r="Y9" i="30" s="1"/>
  <c r="AK4" i="30"/>
  <c r="C14" i="30"/>
  <c r="D14" i="30" s="1"/>
  <c r="C10" i="30"/>
  <c r="D10" i="30" s="1"/>
  <c r="I13" i="30"/>
  <c r="J13" i="30" s="1"/>
  <c r="AP4" i="30"/>
  <c r="AQ4" i="30" s="1"/>
  <c r="AV7" i="30"/>
  <c r="AW7" i="30" s="1"/>
  <c r="I5" i="30"/>
  <c r="BB11" i="30"/>
  <c r="BC11" i="30" s="1"/>
  <c r="AN14" i="30"/>
  <c r="AP5" i="30"/>
  <c r="I6" i="30"/>
  <c r="J6" i="30" s="1"/>
  <c r="AV9" i="30"/>
  <c r="AW9" i="30" s="1"/>
  <c r="BB12" i="30"/>
  <c r="BC12" i="30" s="1"/>
  <c r="CC15" i="30"/>
  <c r="CD15" i="30" s="1"/>
  <c r="F10" i="30"/>
  <c r="G10" i="30" s="1"/>
  <c r="L16" i="30"/>
  <c r="M16" i="30" s="1"/>
  <c r="AP6" i="30"/>
  <c r="AQ6" i="30" s="1"/>
  <c r="AH19" i="30"/>
  <c r="AA11" i="30"/>
  <c r="AB11" i="30" s="1"/>
  <c r="AH13" i="30"/>
  <c r="AH17" i="30"/>
  <c r="AP11" i="30"/>
  <c r="AQ11" i="30" s="1"/>
  <c r="F20" i="30"/>
  <c r="G20" i="30" s="1"/>
  <c r="AK18" i="30"/>
  <c r="F14" i="30"/>
  <c r="G14" i="30" s="1"/>
  <c r="AN20" i="30"/>
  <c r="AA25" i="30"/>
  <c r="AB25" i="30" s="1"/>
  <c r="F12" i="30"/>
  <c r="G12" i="30" s="1"/>
  <c r="BZ27" i="30"/>
  <c r="CA27" i="30" s="1"/>
  <c r="AS27" i="30"/>
  <c r="AT27" i="30" s="1"/>
  <c r="AV21" i="30"/>
  <c r="AW21" i="30" s="1"/>
  <c r="BB29" i="30"/>
  <c r="BC29" i="30" s="1"/>
  <c r="AK25" i="30"/>
  <c r="BZ26" i="30"/>
  <c r="CA26" i="30" s="1"/>
  <c r="L33" i="30"/>
  <c r="M33" i="30" s="1"/>
  <c r="U22" i="30"/>
  <c r="V22" i="30" s="1"/>
  <c r="CC46" i="30"/>
  <c r="CD46" i="30" s="1"/>
  <c r="BB39" i="30"/>
  <c r="AK39" i="30"/>
  <c r="CC79" i="30"/>
  <c r="CD79" i="30" s="1"/>
  <c r="F3" i="30"/>
  <c r="G3" i="30" s="1"/>
  <c r="X3" i="30"/>
  <c r="Y3" i="30" s="1"/>
  <c r="AY3" i="30"/>
  <c r="AZ3" i="30" s="1"/>
  <c r="U3" i="30"/>
  <c r="V3" i="30" s="1"/>
  <c r="CC3" i="30"/>
  <c r="CD3" i="30" s="1"/>
  <c r="AV3" i="30"/>
  <c r="AW3" i="30" s="1"/>
  <c r="BZ3" i="30"/>
  <c r="CA3" i="30" s="1"/>
  <c r="AS3" i="30"/>
  <c r="AT3" i="30" s="1"/>
  <c r="AN3" i="30"/>
  <c r="AP3" i="30"/>
  <c r="AQ3" i="30" s="1"/>
  <c r="AH3" i="30"/>
  <c r="I3" i="30"/>
  <c r="J3" i="30" s="1"/>
  <c r="AK3" i="30"/>
  <c r="AE3" i="30"/>
  <c r="AA3" i="30"/>
  <c r="AB3" i="30" s="1"/>
  <c r="BB3" i="30"/>
  <c r="BC3" i="30" s="1"/>
  <c r="D6128" i="12"/>
  <c r="E6128" i="12"/>
  <c r="F6128" i="12"/>
  <c r="D6129" i="12"/>
  <c r="E6129" i="12"/>
  <c r="F6129" i="12"/>
  <c r="D6130" i="12"/>
  <c r="E6130" i="12"/>
  <c r="F6130" i="12"/>
  <c r="D6131" i="12"/>
  <c r="E6131" i="12"/>
  <c r="F6131" i="12"/>
  <c r="D6132" i="12"/>
  <c r="E6132" i="12"/>
  <c r="F6132" i="12"/>
  <c r="D6133" i="12"/>
  <c r="E6133" i="12"/>
  <c r="F6133" i="12"/>
  <c r="D6134" i="12"/>
  <c r="E6134" i="12"/>
  <c r="F6134" i="12"/>
  <c r="D6135" i="12"/>
  <c r="E6135" i="12"/>
  <c r="F6135" i="12"/>
  <c r="D6136" i="12"/>
  <c r="E6136" i="12"/>
  <c r="F6136" i="12"/>
  <c r="D6137" i="12"/>
  <c r="E6137" i="12"/>
  <c r="F6137" i="12"/>
  <c r="D6138" i="12"/>
  <c r="E6138" i="12"/>
  <c r="F6138" i="12"/>
  <c r="D6139" i="12"/>
  <c r="E6139" i="12"/>
  <c r="F6139" i="12"/>
  <c r="D6140" i="12"/>
  <c r="E6140" i="12"/>
  <c r="F6140" i="12"/>
  <c r="D6141" i="12"/>
  <c r="E6141" i="12"/>
  <c r="F6141" i="12"/>
  <c r="D6142" i="12"/>
  <c r="E6142" i="12"/>
  <c r="F6142" i="12"/>
  <c r="D6143" i="12"/>
  <c r="E6143" i="12"/>
  <c r="F6143" i="12"/>
  <c r="D6144" i="12"/>
  <c r="E6144" i="12"/>
  <c r="F6144" i="12"/>
  <c r="D6145" i="12"/>
  <c r="E6145" i="12"/>
  <c r="F6145" i="12"/>
  <c r="D6146" i="12"/>
  <c r="E6146" i="12"/>
  <c r="F6146" i="12"/>
  <c r="D6147" i="12"/>
  <c r="E6147" i="12"/>
  <c r="F6147" i="12"/>
  <c r="D6148" i="12"/>
  <c r="E6148" i="12"/>
  <c r="F6148" i="12"/>
  <c r="D6149" i="12"/>
  <c r="E6149" i="12"/>
  <c r="F6149" i="12"/>
  <c r="D6150" i="12"/>
  <c r="E6150" i="12"/>
  <c r="F6150" i="12"/>
  <c r="D6151" i="12"/>
  <c r="E6151" i="12"/>
  <c r="F6151" i="12"/>
  <c r="D6152" i="12"/>
  <c r="E6152" i="12"/>
  <c r="F6152" i="12"/>
  <c r="D6153" i="12"/>
  <c r="E6153" i="12"/>
  <c r="F6153" i="12"/>
  <c r="D6154" i="12"/>
  <c r="E6154" i="12"/>
  <c r="F6154" i="12"/>
  <c r="D6155" i="12"/>
  <c r="E6155" i="12"/>
  <c r="F6155" i="12"/>
  <c r="D6156" i="12"/>
  <c r="E6156" i="12"/>
  <c r="F6156" i="12"/>
  <c r="D6157" i="12"/>
  <c r="E6157" i="12"/>
  <c r="F6157" i="12"/>
  <c r="D6158" i="12"/>
  <c r="E6158" i="12"/>
  <c r="F6158" i="12"/>
  <c r="D6159" i="12"/>
  <c r="E6159" i="12"/>
  <c r="F6159" i="12"/>
  <c r="D6160" i="12"/>
  <c r="E6160" i="12"/>
  <c r="F6160" i="12"/>
  <c r="D6161" i="12"/>
  <c r="E6161" i="12"/>
  <c r="F6161" i="12"/>
  <c r="D6162" i="12"/>
  <c r="E6162" i="12"/>
  <c r="F6162" i="12"/>
  <c r="D6163" i="12"/>
  <c r="E6163" i="12"/>
  <c r="F6163" i="12"/>
  <c r="D6164" i="12"/>
  <c r="E6164" i="12"/>
  <c r="F6164" i="12"/>
  <c r="D6165" i="12"/>
  <c r="E6165" i="12"/>
  <c r="F6165" i="12"/>
  <c r="D6166" i="12"/>
  <c r="E6166" i="12"/>
  <c r="F6166" i="12"/>
  <c r="D6167" i="12"/>
  <c r="E6167" i="12"/>
  <c r="F6167" i="12"/>
  <c r="D6168" i="12"/>
  <c r="E6168" i="12"/>
  <c r="F6168" i="12"/>
  <c r="D6169" i="12"/>
  <c r="E6169" i="12"/>
  <c r="F6169" i="12"/>
  <c r="D6170" i="12"/>
  <c r="E6170" i="12"/>
  <c r="F6170" i="12"/>
  <c r="D6171" i="12"/>
  <c r="E6171" i="12"/>
  <c r="F6171" i="12"/>
  <c r="D6172" i="12"/>
  <c r="E6172" i="12"/>
  <c r="F6172" i="12"/>
  <c r="D6173" i="12"/>
  <c r="E6173" i="12"/>
  <c r="F6173" i="12"/>
  <c r="D6174" i="12"/>
  <c r="E6174" i="12"/>
  <c r="F6174" i="12"/>
  <c r="D6175" i="12"/>
  <c r="E6175" i="12"/>
  <c r="F6175" i="12"/>
  <c r="D6176" i="12"/>
  <c r="E6176" i="12"/>
  <c r="F6176" i="12"/>
  <c r="D6177" i="12"/>
  <c r="E6177" i="12"/>
  <c r="F6177" i="12"/>
  <c r="D6178" i="12"/>
  <c r="E6178" i="12"/>
  <c r="F6178" i="12"/>
  <c r="D6179" i="12"/>
  <c r="E6179" i="12"/>
  <c r="F6179" i="12"/>
  <c r="D6180" i="12"/>
  <c r="E6180" i="12"/>
  <c r="F6180" i="12"/>
  <c r="D6181" i="12"/>
  <c r="E6181" i="12"/>
  <c r="F6181" i="12"/>
  <c r="D6182" i="12"/>
  <c r="E6182" i="12"/>
  <c r="F6182" i="12"/>
  <c r="D6183" i="12"/>
  <c r="E6183" i="12"/>
  <c r="F6183" i="12"/>
  <c r="D6184" i="12"/>
  <c r="E6184" i="12"/>
  <c r="F6184" i="12"/>
  <c r="D6185" i="12"/>
  <c r="E6185" i="12"/>
  <c r="F6185" i="12"/>
  <c r="D6186" i="12"/>
  <c r="E6186" i="12"/>
  <c r="F6186" i="12"/>
  <c r="D6187" i="12"/>
  <c r="E6187" i="12"/>
  <c r="F6187" i="12"/>
  <c r="D6188" i="12"/>
  <c r="E6188" i="12"/>
  <c r="F6188" i="12"/>
  <c r="D6189" i="12"/>
  <c r="E6189" i="12"/>
  <c r="F6189" i="12"/>
  <c r="D6190" i="12"/>
  <c r="E6190" i="12"/>
  <c r="F6190" i="12"/>
  <c r="D6191" i="12"/>
  <c r="E6191" i="12"/>
  <c r="F6191" i="12"/>
  <c r="D6192" i="12"/>
  <c r="E6192" i="12"/>
  <c r="F6192" i="12"/>
  <c r="D6193" i="12"/>
  <c r="E6193" i="12"/>
  <c r="F6193" i="12"/>
  <c r="D6194" i="12"/>
  <c r="E6194" i="12"/>
  <c r="F6194" i="12"/>
  <c r="D6195" i="12"/>
  <c r="E6195" i="12"/>
  <c r="F6195" i="12"/>
  <c r="D6196" i="12"/>
  <c r="E6196" i="12"/>
  <c r="F6196" i="12"/>
  <c r="D6197" i="12"/>
  <c r="E6197" i="12"/>
  <c r="F6197" i="12"/>
  <c r="D6198" i="12"/>
  <c r="E6198" i="12"/>
  <c r="F6198" i="12"/>
  <c r="D6199" i="12"/>
  <c r="E6199" i="12"/>
  <c r="F6199" i="12"/>
  <c r="D6200" i="12"/>
  <c r="E6200" i="12"/>
  <c r="F6200" i="12"/>
  <c r="D6201" i="12"/>
  <c r="E6201" i="12"/>
  <c r="F6201" i="12"/>
  <c r="D6202" i="12"/>
  <c r="E6202" i="12"/>
  <c r="F6202" i="12"/>
  <c r="D6203" i="12"/>
  <c r="E6203" i="12"/>
  <c r="F6203" i="12"/>
  <c r="D6204" i="12"/>
  <c r="E6204" i="12"/>
  <c r="F6204" i="12"/>
  <c r="D6205" i="12"/>
  <c r="E6205" i="12"/>
  <c r="F6205" i="12"/>
  <c r="D6206" i="12"/>
  <c r="E6206" i="12"/>
  <c r="F6206" i="12"/>
  <c r="D6207" i="12"/>
  <c r="E6207" i="12"/>
  <c r="F6207" i="12"/>
  <c r="D6208" i="12"/>
  <c r="E6208" i="12"/>
  <c r="F6208" i="12"/>
  <c r="D6209" i="12"/>
  <c r="E6209" i="12"/>
  <c r="F6209" i="12"/>
  <c r="D6210" i="12"/>
  <c r="E6210" i="12"/>
  <c r="F6210" i="12"/>
  <c r="D6211" i="12"/>
  <c r="E6211" i="12"/>
  <c r="F6211" i="12"/>
  <c r="D6212" i="12"/>
  <c r="E6212" i="12"/>
  <c r="F6212" i="12"/>
  <c r="D6213" i="12"/>
  <c r="E6213" i="12"/>
  <c r="F6213" i="12"/>
  <c r="D6214" i="12"/>
  <c r="E6214" i="12"/>
  <c r="F6214" i="12"/>
  <c r="D6215" i="12"/>
  <c r="E6215" i="12"/>
  <c r="F6215" i="12"/>
  <c r="D6216" i="12"/>
  <c r="E6216" i="12"/>
  <c r="F6216" i="12"/>
  <c r="D6217" i="12"/>
  <c r="E6217" i="12"/>
  <c r="F6217" i="12"/>
  <c r="D6218" i="12"/>
  <c r="E6218" i="12"/>
  <c r="F6218" i="12"/>
  <c r="D6219" i="12"/>
  <c r="E6219" i="12"/>
  <c r="F6219" i="12"/>
  <c r="D6220" i="12"/>
  <c r="E6220" i="12"/>
  <c r="F6220" i="12"/>
  <c r="D6221" i="12"/>
  <c r="E6221" i="12"/>
  <c r="F6221" i="12"/>
  <c r="D6222" i="12"/>
  <c r="E6222" i="12"/>
  <c r="F6222" i="12"/>
  <c r="D6223" i="12"/>
  <c r="E6223" i="12"/>
  <c r="F6223" i="12"/>
  <c r="D6224" i="12"/>
  <c r="E6224" i="12"/>
  <c r="F6224" i="12"/>
  <c r="D6225" i="12"/>
  <c r="E6225" i="12"/>
  <c r="F6225" i="12"/>
  <c r="D6226" i="12"/>
  <c r="E6226" i="12"/>
  <c r="F6226" i="12"/>
  <c r="D6227" i="12"/>
  <c r="E6227" i="12"/>
  <c r="F6227" i="12"/>
  <c r="D6228" i="12"/>
  <c r="E6228" i="12"/>
  <c r="F6228" i="12"/>
  <c r="D6229" i="12"/>
  <c r="E6229" i="12"/>
  <c r="F6229" i="12"/>
  <c r="D6230" i="12"/>
  <c r="E6230" i="12"/>
  <c r="F6230" i="12"/>
  <c r="D6231" i="12"/>
  <c r="E6231" i="12"/>
  <c r="F6231" i="12"/>
  <c r="D6232" i="12"/>
  <c r="E6232" i="12"/>
  <c r="F6232" i="12"/>
  <c r="D6233" i="12"/>
  <c r="E6233" i="12"/>
  <c r="F6233" i="12"/>
  <c r="D6234" i="12"/>
  <c r="E6234" i="12"/>
  <c r="F6234" i="12"/>
  <c r="D6235" i="12"/>
  <c r="E6235" i="12"/>
  <c r="F6235" i="12"/>
  <c r="D6236" i="12"/>
  <c r="E6236" i="12"/>
  <c r="F6236" i="12"/>
  <c r="D6237" i="12"/>
  <c r="E6237" i="12"/>
  <c r="F6237" i="12"/>
  <c r="D6238" i="12"/>
  <c r="E6238" i="12"/>
  <c r="F6238" i="12"/>
  <c r="D6239" i="12"/>
  <c r="E6239" i="12"/>
  <c r="F6239" i="12"/>
  <c r="D6240" i="12"/>
  <c r="E6240" i="12"/>
  <c r="F6240" i="12"/>
  <c r="D6241" i="12"/>
  <c r="E6241" i="12"/>
  <c r="F6241" i="12"/>
  <c r="D6242" i="12"/>
  <c r="E6242" i="12"/>
  <c r="F6242" i="12"/>
  <c r="D6243" i="12"/>
  <c r="E6243" i="12"/>
  <c r="F6243" i="12"/>
  <c r="D6244" i="12"/>
  <c r="E6244" i="12"/>
  <c r="F6244" i="12"/>
  <c r="D6245" i="12"/>
  <c r="E6245" i="12"/>
  <c r="F6245" i="12"/>
  <c r="D6246" i="12"/>
  <c r="E6246" i="12"/>
  <c r="F6246" i="12"/>
  <c r="D6247" i="12"/>
  <c r="E6247" i="12"/>
  <c r="F6247" i="12"/>
  <c r="D6248" i="12"/>
  <c r="E6248" i="12"/>
  <c r="F6248" i="12"/>
  <c r="D6249" i="12"/>
  <c r="E6249" i="12"/>
  <c r="F6249" i="12"/>
  <c r="D6250" i="12"/>
  <c r="E6250" i="12"/>
  <c r="F6250" i="12"/>
  <c r="D6251" i="12"/>
  <c r="E6251" i="12"/>
  <c r="F6251" i="12"/>
  <c r="D6252" i="12"/>
  <c r="E6252" i="12"/>
  <c r="F6252" i="12"/>
  <c r="D6253" i="12"/>
  <c r="E6253" i="12"/>
  <c r="F6253" i="12"/>
  <c r="D6254" i="12"/>
  <c r="E6254" i="12"/>
  <c r="F6254" i="12"/>
  <c r="D6255" i="12"/>
  <c r="E6255" i="12"/>
  <c r="F6255" i="12"/>
  <c r="D6256" i="12"/>
  <c r="E6256" i="12"/>
  <c r="F6256" i="12"/>
  <c r="D6257" i="12"/>
  <c r="E6257" i="12"/>
  <c r="F6257" i="12"/>
  <c r="D6258" i="12"/>
  <c r="E6258" i="12"/>
  <c r="F6258" i="12"/>
  <c r="D6259" i="12"/>
  <c r="E6259" i="12"/>
  <c r="F6259" i="12"/>
  <c r="D6260" i="12"/>
  <c r="E6260" i="12"/>
  <c r="F6260" i="12"/>
  <c r="D6261" i="12"/>
  <c r="E6261" i="12"/>
  <c r="F6261" i="12"/>
  <c r="D6262" i="12"/>
  <c r="E6262" i="12"/>
  <c r="F6262" i="12"/>
  <c r="D6263" i="12"/>
  <c r="E6263" i="12"/>
  <c r="F6263" i="12"/>
  <c r="D6264" i="12"/>
  <c r="E6264" i="12"/>
  <c r="F6264" i="12"/>
  <c r="D6265" i="12"/>
  <c r="E6265" i="12"/>
  <c r="F6265" i="12"/>
  <c r="D6266" i="12"/>
  <c r="E6266" i="12"/>
  <c r="F6266" i="12"/>
  <c r="D6267" i="12"/>
  <c r="E6267" i="12"/>
  <c r="F6267" i="12"/>
  <c r="D6268" i="12"/>
  <c r="E6268" i="12"/>
  <c r="F6268" i="12"/>
  <c r="D6269" i="12"/>
  <c r="E6269" i="12"/>
  <c r="F6269" i="12"/>
  <c r="D6270" i="12"/>
  <c r="E6270" i="12"/>
  <c r="F6270" i="12"/>
  <c r="D6271" i="12"/>
  <c r="E6271" i="12"/>
  <c r="F6271" i="12"/>
  <c r="D6272" i="12"/>
  <c r="E6272" i="12"/>
  <c r="F6272" i="12"/>
  <c r="D6273" i="12"/>
  <c r="E6273" i="12"/>
  <c r="F6273" i="12"/>
  <c r="D6274" i="12"/>
  <c r="E6274" i="12"/>
  <c r="F6274" i="12"/>
  <c r="D6275" i="12"/>
  <c r="E6275" i="12"/>
  <c r="F6275" i="12"/>
  <c r="D6276" i="12"/>
  <c r="E6276" i="12"/>
  <c r="F6276" i="12"/>
  <c r="D6277" i="12"/>
  <c r="E6277" i="12"/>
  <c r="F6277" i="12"/>
  <c r="D6278" i="12"/>
  <c r="E6278" i="12"/>
  <c r="F6278" i="12"/>
  <c r="D6279" i="12"/>
  <c r="E6279" i="12"/>
  <c r="F6279" i="12"/>
  <c r="D6280" i="12"/>
  <c r="E6280" i="12"/>
  <c r="F6280" i="12"/>
  <c r="D6281" i="12"/>
  <c r="E6281" i="12"/>
  <c r="F6281" i="12"/>
  <c r="D6282" i="12"/>
  <c r="E6282" i="12"/>
  <c r="F6282" i="12"/>
  <c r="D6283" i="12"/>
  <c r="E6283" i="12"/>
  <c r="F6283" i="12"/>
  <c r="D6284" i="12"/>
  <c r="E6284" i="12"/>
  <c r="F6284" i="12"/>
  <c r="D6285" i="12"/>
  <c r="E6285" i="12"/>
  <c r="F6285" i="12"/>
  <c r="D6286" i="12"/>
  <c r="E6286" i="12"/>
  <c r="F6286" i="12"/>
  <c r="D6287" i="12"/>
  <c r="E6287" i="12"/>
  <c r="F6287" i="12"/>
  <c r="D6288" i="12"/>
  <c r="E6288" i="12"/>
  <c r="F6288" i="12"/>
  <c r="D6289" i="12"/>
  <c r="E6289" i="12"/>
  <c r="F6289" i="12"/>
  <c r="D6290" i="12"/>
  <c r="E6290" i="12"/>
  <c r="F6290" i="12"/>
  <c r="D6291" i="12"/>
  <c r="E6291" i="12"/>
  <c r="F6291" i="12"/>
  <c r="D6292" i="12"/>
  <c r="E6292" i="12"/>
  <c r="F6292" i="12"/>
  <c r="D6293" i="12"/>
  <c r="E6293" i="12"/>
  <c r="F6293" i="12"/>
  <c r="D6294" i="12"/>
  <c r="E6294" i="12"/>
  <c r="F6294" i="12"/>
  <c r="D6295" i="12"/>
  <c r="E6295" i="12"/>
  <c r="F6295" i="12"/>
  <c r="D6296" i="12"/>
  <c r="E6296" i="12"/>
  <c r="F6296" i="12"/>
  <c r="D6297" i="12"/>
  <c r="E6297" i="12"/>
  <c r="F6297" i="12"/>
  <c r="D6298" i="12"/>
  <c r="E6298" i="12"/>
  <c r="F6298" i="12"/>
  <c r="D6299" i="12"/>
  <c r="E6299" i="12"/>
  <c r="F6299" i="12"/>
  <c r="D6300" i="12"/>
  <c r="E6300" i="12"/>
  <c r="F6300" i="12"/>
  <c r="D6301" i="12"/>
  <c r="E6301" i="12"/>
  <c r="F6301" i="12"/>
  <c r="D6302" i="12"/>
  <c r="E6302" i="12"/>
  <c r="F6302" i="12"/>
  <c r="D6303" i="12"/>
  <c r="E6303" i="12"/>
  <c r="F6303" i="12"/>
  <c r="D6304" i="12"/>
  <c r="E6304" i="12"/>
  <c r="F6304" i="12"/>
  <c r="D6305" i="12"/>
  <c r="E6305" i="12"/>
  <c r="F6305" i="12"/>
  <c r="D6306" i="12"/>
  <c r="E6306" i="12"/>
  <c r="F6306" i="12"/>
  <c r="D6307" i="12"/>
  <c r="E6307" i="12"/>
  <c r="F6307" i="12"/>
  <c r="D6308" i="12"/>
  <c r="E6308" i="12"/>
  <c r="F6308" i="12"/>
  <c r="D6309" i="12"/>
  <c r="E6309" i="12"/>
  <c r="F6309" i="12"/>
  <c r="D6310" i="12"/>
  <c r="E6310" i="12"/>
  <c r="F6310" i="12"/>
  <c r="D6311" i="12"/>
  <c r="E6311" i="12"/>
  <c r="F6311" i="12"/>
  <c r="D6312" i="12"/>
  <c r="E6312" i="12"/>
  <c r="F6312" i="12"/>
  <c r="D6313" i="12"/>
  <c r="E6313" i="12"/>
  <c r="F6313" i="12"/>
  <c r="D6314" i="12"/>
  <c r="E6314" i="12"/>
  <c r="F6314" i="12"/>
  <c r="D6315" i="12"/>
  <c r="E6315" i="12"/>
  <c r="F6315" i="12"/>
  <c r="D6316" i="12"/>
  <c r="E6316" i="12"/>
  <c r="F6316" i="12"/>
  <c r="D6317" i="12"/>
  <c r="E6317" i="12"/>
  <c r="F6317" i="12"/>
  <c r="D6318" i="12"/>
  <c r="E6318" i="12"/>
  <c r="F6318" i="12"/>
  <c r="D6319" i="12"/>
  <c r="E6319" i="12"/>
  <c r="F6319" i="12"/>
  <c r="D6320" i="12"/>
  <c r="E6320" i="12"/>
  <c r="F6320" i="12"/>
  <c r="D6321" i="12"/>
  <c r="E6321" i="12"/>
  <c r="F6321" i="12"/>
  <c r="D6322" i="12"/>
  <c r="E6322" i="12"/>
  <c r="F6322" i="12"/>
  <c r="D6323" i="12"/>
  <c r="E6323" i="12"/>
  <c r="F6323" i="12"/>
  <c r="D6324" i="12"/>
  <c r="E6324" i="12"/>
  <c r="F6324" i="12"/>
  <c r="D6325" i="12"/>
  <c r="E6325" i="12"/>
  <c r="F6325" i="12"/>
  <c r="D6326" i="12"/>
  <c r="E6326" i="12"/>
  <c r="F6326" i="12"/>
  <c r="D6327" i="12"/>
  <c r="E6327" i="12"/>
  <c r="F6327" i="12"/>
  <c r="D6328" i="12"/>
  <c r="E6328" i="12"/>
  <c r="F6328" i="12"/>
  <c r="D6329" i="12"/>
  <c r="E6329" i="12"/>
  <c r="F6329" i="12"/>
  <c r="D5017" i="12"/>
  <c r="E5017" i="12"/>
  <c r="F5017" i="12"/>
  <c r="D5018" i="12"/>
  <c r="E5018" i="12"/>
  <c r="F5018" i="12"/>
  <c r="D5019" i="12"/>
  <c r="E5019" i="12"/>
  <c r="F5019" i="12"/>
  <c r="D5020" i="12"/>
  <c r="E5020" i="12"/>
  <c r="F5020" i="12"/>
  <c r="D5021" i="12"/>
  <c r="E5021" i="12"/>
  <c r="F5021" i="12"/>
  <c r="D5022" i="12"/>
  <c r="E5022" i="12"/>
  <c r="F5022" i="12"/>
  <c r="D5023" i="12"/>
  <c r="E5023" i="12"/>
  <c r="F5023" i="12"/>
  <c r="D5024" i="12"/>
  <c r="E5024" i="12"/>
  <c r="F5024" i="12"/>
  <c r="D5025" i="12"/>
  <c r="E5025" i="12"/>
  <c r="F5025" i="12"/>
  <c r="D5026" i="12"/>
  <c r="E5026" i="12"/>
  <c r="F5026" i="12"/>
  <c r="D5027" i="12"/>
  <c r="E5027" i="12"/>
  <c r="F5027" i="12"/>
  <c r="D5028" i="12"/>
  <c r="E5028" i="12"/>
  <c r="F5028" i="12"/>
  <c r="D5029" i="12"/>
  <c r="E5029" i="12"/>
  <c r="F5029" i="12"/>
  <c r="D5030" i="12"/>
  <c r="E5030" i="12"/>
  <c r="F5030" i="12"/>
  <c r="D5031" i="12"/>
  <c r="E5031" i="12"/>
  <c r="F5031" i="12"/>
  <c r="D5032" i="12"/>
  <c r="E5032" i="12"/>
  <c r="F5032" i="12"/>
  <c r="D5033" i="12"/>
  <c r="E5033" i="12"/>
  <c r="F5033" i="12"/>
  <c r="D5034" i="12"/>
  <c r="E5034" i="12"/>
  <c r="F5034" i="12"/>
  <c r="D5035" i="12"/>
  <c r="E5035" i="12"/>
  <c r="F5035" i="12"/>
  <c r="D5036" i="12"/>
  <c r="E5036" i="12"/>
  <c r="F5036" i="12"/>
  <c r="D5037" i="12"/>
  <c r="E5037" i="12"/>
  <c r="F5037" i="12"/>
  <c r="D5038" i="12"/>
  <c r="E5038" i="12"/>
  <c r="F5038" i="12"/>
  <c r="D5039" i="12"/>
  <c r="E5039" i="12"/>
  <c r="F5039" i="12"/>
  <c r="D5040" i="12"/>
  <c r="E5040" i="12"/>
  <c r="F5040" i="12"/>
  <c r="D5041" i="12"/>
  <c r="E5041" i="12"/>
  <c r="F5041" i="12"/>
  <c r="D5042" i="12"/>
  <c r="E5042" i="12"/>
  <c r="F5042" i="12"/>
  <c r="D5043" i="12"/>
  <c r="E5043" i="12"/>
  <c r="F5043" i="12"/>
  <c r="D5044" i="12"/>
  <c r="E5044" i="12"/>
  <c r="F5044" i="12"/>
  <c r="D5045" i="12"/>
  <c r="E5045" i="12"/>
  <c r="F5045" i="12"/>
  <c r="D5046" i="12"/>
  <c r="E5046" i="12"/>
  <c r="F5046" i="12"/>
  <c r="D5047" i="12"/>
  <c r="E5047" i="12"/>
  <c r="F5047" i="12"/>
  <c r="D5048" i="12"/>
  <c r="E5048" i="12"/>
  <c r="F5048" i="12"/>
  <c r="D5049" i="12"/>
  <c r="E5049" i="12"/>
  <c r="F5049" i="12"/>
  <c r="D5050" i="12"/>
  <c r="E5050" i="12"/>
  <c r="F5050" i="12"/>
  <c r="D5051" i="12"/>
  <c r="E5051" i="12"/>
  <c r="F5051" i="12"/>
  <c r="D5052" i="12"/>
  <c r="E5052" i="12"/>
  <c r="F5052" i="12"/>
  <c r="D5053" i="12"/>
  <c r="E5053" i="12"/>
  <c r="F5053" i="12"/>
  <c r="D5054" i="12"/>
  <c r="E5054" i="12"/>
  <c r="F5054" i="12"/>
  <c r="D5055" i="12"/>
  <c r="E5055" i="12"/>
  <c r="F5055" i="12"/>
  <c r="D5056" i="12"/>
  <c r="E5056" i="12"/>
  <c r="F5056" i="12"/>
  <c r="D5057" i="12"/>
  <c r="E5057" i="12"/>
  <c r="F5057" i="12"/>
  <c r="D5058" i="12"/>
  <c r="E5058" i="12"/>
  <c r="F5058" i="12"/>
  <c r="D5059" i="12"/>
  <c r="E5059" i="12"/>
  <c r="F5059" i="12"/>
  <c r="D5060" i="12"/>
  <c r="E5060" i="12"/>
  <c r="F5060" i="12"/>
  <c r="D5061" i="12"/>
  <c r="E5061" i="12"/>
  <c r="F5061" i="12"/>
  <c r="D5062" i="12"/>
  <c r="E5062" i="12"/>
  <c r="F5062" i="12"/>
  <c r="D5063" i="12"/>
  <c r="E5063" i="12"/>
  <c r="F5063" i="12"/>
  <c r="D5064" i="12"/>
  <c r="E5064" i="12"/>
  <c r="F5064" i="12"/>
  <c r="D5065" i="12"/>
  <c r="E5065" i="12"/>
  <c r="F5065" i="12"/>
  <c r="D5066" i="12"/>
  <c r="E5066" i="12"/>
  <c r="F5066" i="12"/>
  <c r="D5067" i="12"/>
  <c r="E5067" i="12"/>
  <c r="F5067" i="12"/>
  <c r="D5068" i="12"/>
  <c r="E5068" i="12"/>
  <c r="F5068" i="12"/>
  <c r="D5069" i="12"/>
  <c r="E5069" i="12"/>
  <c r="F5069" i="12"/>
  <c r="D5070" i="12"/>
  <c r="E5070" i="12"/>
  <c r="F5070" i="12"/>
  <c r="D5071" i="12"/>
  <c r="E5071" i="12"/>
  <c r="F5071" i="12"/>
  <c r="D5072" i="12"/>
  <c r="E5072" i="12"/>
  <c r="F5072" i="12"/>
  <c r="D5073" i="12"/>
  <c r="E5073" i="12"/>
  <c r="F5073" i="12"/>
  <c r="D5074" i="12"/>
  <c r="E5074" i="12"/>
  <c r="F5074" i="12"/>
  <c r="D5075" i="12"/>
  <c r="E5075" i="12"/>
  <c r="F5075" i="12"/>
  <c r="D5076" i="12"/>
  <c r="E5076" i="12"/>
  <c r="F5076" i="12"/>
  <c r="D5077" i="12"/>
  <c r="E5077" i="12"/>
  <c r="F5077" i="12"/>
  <c r="D5078" i="12"/>
  <c r="E5078" i="12"/>
  <c r="F5078" i="12"/>
  <c r="D5079" i="12"/>
  <c r="E5079" i="12"/>
  <c r="F5079" i="12"/>
  <c r="D5080" i="12"/>
  <c r="E5080" i="12"/>
  <c r="F5080" i="12"/>
  <c r="D5081" i="12"/>
  <c r="E5081" i="12"/>
  <c r="F5081" i="12"/>
  <c r="D5082" i="12"/>
  <c r="E5082" i="12"/>
  <c r="F5082" i="12"/>
  <c r="D5083" i="12"/>
  <c r="E5083" i="12"/>
  <c r="F5083" i="12"/>
  <c r="D5084" i="12"/>
  <c r="E5084" i="12"/>
  <c r="F5084" i="12"/>
  <c r="D5085" i="12"/>
  <c r="E5085" i="12"/>
  <c r="F5085" i="12"/>
  <c r="D5086" i="12"/>
  <c r="E5086" i="12"/>
  <c r="F5086" i="12"/>
  <c r="D5087" i="12"/>
  <c r="E5087" i="12"/>
  <c r="F5087" i="12"/>
  <c r="D5088" i="12"/>
  <c r="E5088" i="12"/>
  <c r="F5088" i="12"/>
  <c r="D5089" i="12"/>
  <c r="E5089" i="12"/>
  <c r="F5089" i="12"/>
  <c r="D5090" i="12"/>
  <c r="E5090" i="12"/>
  <c r="F5090" i="12"/>
  <c r="D5091" i="12"/>
  <c r="E5091" i="12"/>
  <c r="F5091" i="12"/>
  <c r="D5092" i="12"/>
  <c r="E5092" i="12"/>
  <c r="F5092" i="12"/>
  <c r="D5093" i="12"/>
  <c r="E5093" i="12"/>
  <c r="F5093" i="12"/>
  <c r="D5094" i="12"/>
  <c r="E5094" i="12"/>
  <c r="F5094" i="12"/>
  <c r="D5095" i="12"/>
  <c r="E5095" i="12"/>
  <c r="F5095" i="12"/>
  <c r="D5096" i="12"/>
  <c r="E5096" i="12"/>
  <c r="F5096" i="12"/>
  <c r="D5097" i="12"/>
  <c r="E5097" i="12"/>
  <c r="F5097" i="12"/>
  <c r="D5098" i="12"/>
  <c r="E5098" i="12"/>
  <c r="F5098" i="12"/>
  <c r="D5099" i="12"/>
  <c r="E5099" i="12"/>
  <c r="F5099" i="12"/>
  <c r="D5100" i="12"/>
  <c r="E5100" i="12"/>
  <c r="F5100" i="12"/>
  <c r="D5101" i="12"/>
  <c r="E5101" i="12"/>
  <c r="F5101" i="12"/>
  <c r="D5102" i="12"/>
  <c r="E5102" i="12"/>
  <c r="F5102" i="12"/>
  <c r="D5103" i="12"/>
  <c r="E5103" i="12"/>
  <c r="F5103" i="12"/>
  <c r="D5104" i="12"/>
  <c r="E5104" i="12"/>
  <c r="F5104" i="12"/>
  <c r="D5105" i="12"/>
  <c r="E5105" i="12"/>
  <c r="F5105" i="12"/>
  <c r="D5106" i="12"/>
  <c r="E5106" i="12"/>
  <c r="F5106" i="12"/>
  <c r="D5107" i="12"/>
  <c r="E5107" i="12"/>
  <c r="F5107" i="12"/>
  <c r="D5108" i="12"/>
  <c r="E5108" i="12"/>
  <c r="F5108" i="12"/>
  <c r="D5109" i="12"/>
  <c r="E5109" i="12"/>
  <c r="F5109" i="12"/>
  <c r="D5110" i="12"/>
  <c r="E5110" i="12"/>
  <c r="F5110" i="12"/>
  <c r="D5111" i="12"/>
  <c r="E5111" i="12"/>
  <c r="F5111" i="12"/>
  <c r="D5112" i="12"/>
  <c r="E5112" i="12"/>
  <c r="F5112" i="12"/>
  <c r="D5113" i="12"/>
  <c r="E5113" i="12"/>
  <c r="F5113" i="12"/>
  <c r="D5114" i="12"/>
  <c r="E5114" i="12"/>
  <c r="F5114" i="12"/>
  <c r="D5115" i="12"/>
  <c r="E5115" i="12"/>
  <c r="F5115" i="12"/>
  <c r="D5116" i="12"/>
  <c r="E5116" i="12"/>
  <c r="F5116" i="12"/>
  <c r="D5117" i="12"/>
  <c r="E5117" i="12"/>
  <c r="F5117" i="12"/>
  <c r="D5118" i="12"/>
  <c r="E5118" i="12"/>
  <c r="F5118" i="12"/>
  <c r="D5119" i="12"/>
  <c r="E5119" i="12"/>
  <c r="F5119" i="12"/>
  <c r="D5120" i="12"/>
  <c r="E5120" i="12"/>
  <c r="F5120" i="12"/>
  <c r="D5121" i="12"/>
  <c r="E5121" i="12"/>
  <c r="F5121" i="12"/>
  <c r="D5122" i="12"/>
  <c r="E5122" i="12"/>
  <c r="F5122" i="12"/>
  <c r="D5123" i="12"/>
  <c r="E5123" i="12"/>
  <c r="F5123" i="12"/>
  <c r="D5124" i="12"/>
  <c r="E5124" i="12"/>
  <c r="F5124" i="12"/>
  <c r="D5125" i="12"/>
  <c r="E5125" i="12"/>
  <c r="F5125" i="12"/>
  <c r="D5126" i="12"/>
  <c r="E5126" i="12"/>
  <c r="F5126" i="12"/>
  <c r="D5127" i="12"/>
  <c r="E5127" i="12"/>
  <c r="F5127" i="12"/>
  <c r="D5128" i="12"/>
  <c r="E5128" i="12"/>
  <c r="F5128" i="12"/>
  <c r="D5129" i="12"/>
  <c r="E5129" i="12"/>
  <c r="F5129" i="12"/>
  <c r="D5130" i="12"/>
  <c r="E5130" i="12"/>
  <c r="F5130" i="12"/>
  <c r="D5131" i="12"/>
  <c r="E5131" i="12"/>
  <c r="F5131" i="12"/>
  <c r="D5132" i="12"/>
  <c r="E5132" i="12"/>
  <c r="F5132" i="12"/>
  <c r="D5133" i="12"/>
  <c r="E5133" i="12"/>
  <c r="F5133" i="12"/>
  <c r="D5134" i="12"/>
  <c r="E5134" i="12"/>
  <c r="F5134" i="12"/>
  <c r="D5135" i="12"/>
  <c r="E5135" i="12"/>
  <c r="F5135" i="12"/>
  <c r="D5136" i="12"/>
  <c r="E5136" i="12"/>
  <c r="F5136" i="12"/>
  <c r="D5137" i="12"/>
  <c r="E5137" i="12"/>
  <c r="F5137" i="12"/>
  <c r="D5138" i="12"/>
  <c r="E5138" i="12"/>
  <c r="F5138" i="12"/>
  <c r="D5139" i="12"/>
  <c r="E5139" i="12"/>
  <c r="F5139" i="12"/>
  <c r="D5140" i="12"/>
  <c r="E5140" i="12"/>
  <c r="F5140" i="12"/>
  <c r="D5141" i="12"/>
  <c r="E5141" i="12"/>
  <c r="F5141" i="12"/>
  <c r="D5142" i="12"/>
  <c r="E5142" i="12"/>
  <c r="F5142" i="12"/>
  <c r="D5143" i="12"/>
  <c r="E5143" i="12"/>
  <c r="F5143" i="12"/>
  <c r="D5144" i="12"/>
  <c r="E5144" i="12"/>
  <c r="F5144" i="12"/>
  <c r="D5145" i="12"/>
  <c r="E5145" i="12"/>
  <c r="F5145" i="12"/>
  <c r="D5146" i="12"/>
  <c r="E5146" i="12"/>
  <c r="F5146" i="12"/>
  <c r="D5147" i="12"/>
  <c r="E5147" i="12"/>
  <c r="F5147" i="12"/>
  <c r="D5148" i="12"/>
  <c r="E5148" i="12"/>
  <c r="F5148" i="12"/>
  <c r="D5149" i="12"/>
  <c r="E5149" i="12"/>
  <c r="F5149" i="12"/>
  <c r="D5150" i="12"/>
  <c r="E5150" i="12"/>
  <c r="F5150" i="12"/>
  <c r="D5151" i="12"/>
  <c r="E5151" i="12"/>
  <c r="F5151" i="12"/>
  <c r="D5152" i="12"/>
  <c r="E5152" i="12"/>
  <c r="F5152" i="12"/>
  <c r="D5153" i="12"/>
  <c r="E5153" i="12"/>
  <c r="F5153" i="12"/>
  <c r="D5154" i="12"/>
  <c r="E5154" i="12"/>
  <c r="F5154" i="12"/>
  <c r="D5155" i="12"/>
  <c r="E5155" i="12"/>
  <c r="F5155" i="12"/>
  <c r="D5156" i="12"/>
  <c r="E5156" i="12"/>
  <c r="F5156" i="12"/>
  <c r="D5157" i="12"/>
  <c r="E5157" i="12"/>
  <c r="F5157" i="12"/>
  <c r="D5158" i="12"/>
  <c r="E5158" i="12"/>
  <c r="F5158" i="12"/>
  <c r="D5159" i="12"/>
  <c r="E5159" i="12"/>
  <c r="F5159" i="12"/>
  <c r="D5160" i="12"/>
  <c r="E5160" i="12"/>
  <c r="F5160" i="12"/>
  <c r="D5161" i="12"/>
  <c r="E5161" i="12"/>
  <c r="F5161" i="12"/>
  <c r="D5162" i="12"/>
  <c r="E5162" i="12"/>
  <c r="F5162" i="12"/>
  <c r="D5163" i="12"/>
  <c r="E5163" i="12"/>
  <c r="F5163" i="12"/>
  <c r="D5164" i="12"/>
  <c r="E5164" i="12"/>
  <c r="F5164" i="12"/>
  <c r="D5165" i="12"/>
  <c r="E5165" i="12"/>
  <c r="F5165" i="12"/>
  <c r="D5166" i="12"/>
  <c r="E5166" i="12"/>
  <c r="F5166" i="12"/>
  <c r="D5167" i="12"/>
  <c r="E5167" i="12"/>
  <c r="F5167" i="12"/>
  <c r="D5168" i="12"/>
  <c r="E5168" i="12"/>
  <c r="F5168" i="12"/>
  <c r="D5169" i="12"/>
  <c r="E5169" i="12"/>
  <c r="F5169" i="12"/>
  <c r="D5170" i="12"/>
  <c r="E5170" i="12"/>
  <c r="F5170" i="12"/>
  <c r="D5171" i="12"/>
  <c r="E5171" i="12"/>
  <c r="F5171" i="12"/>
  <c r="D5172" i="12"/>
  <c r="E5172" i="12"/>
  <c r="F5172" i="12"/>
  <c r="D5173" i="12"/>
  <c r="E5173" i="12"/>
  <c r="F5173" i="12"/>
  <c r="D5174" i="12"/>
  <c r="E5174" i="12"/>
  <c r="F5174" i="12"/>
  <c r="D5175" i="12"/>
  <c r="E5175" i="12"/>
  <c r="F5175" i="12"/>
  <c r="D5176" i="12"/>
  <c r="E5176" i="12"/>
  <c r="F5176" i="12"/>
  <c r="D5177" i="12"/>
  <c r="E5177" i="12"/>
  <c r="F5177" i="12"/>
  <c r="D5178" i="12"/>
  <c r="E5178" i="12"/>
  <c r="F5178" i="12"/>
  <c r="D5179" i="12"/>
  <c r="E5179" i="12"/>
  <c r="F5179" i="12"/>
  <c r="D5180" i="12"/>
  <c r="E5180" i="12"/>
  <c r="F5180" i="12"/>
  <c r="D5181" i="12"/>
  <c r="E5181" i="12"/>
  <c r="F5181" i="12"/>
  <c r="D5182" i="12"/>
  <c r="E5182" i="12"/>
  <c r="F5182" i="12"/>
  <c r="D5183" i="12"/>
  <c r="E5183" i="12"/>
  <c r="F5183" i="12"/>
  <c r="D5184" i="12"/>
  <c r="E5184" i="12"/>
  <c r="F5184" i="12"/>
  <c r="D5185" i="12"/>
  <c r="E5185" i="12"/>
  <c r="F5185" i="12"/>
  <c r="D5186" i="12"/>
  <c r="E5186" i="12"/>
  <c r="F5186" i="12"/>
  <c r="D5187" i="12"/>
  <c r="E5187" i="12"/>
  <c r="F5187" i="12"/>
  <c r="D5188" i="12"/>
  <c r="E5188" i="12"/>
  <c r="F5188" i="12"/>
  <c r="D5189" i="12"/>
  <c r="E5189" i="12"/>
  <c r="F5189" i="12"/>
  <c r="D5190" i="12"/>
  <c r="E5190" i="12"/>
  <c r="F5190" i="12"/>
  <c r="D5191" i="12"/>
  <c r="E5191" i="12"/>
  <c r="F5191" i="12"/>
  <c r="D5192" i="12"/>
  <c r="E5192" i="12"/>
  <c r="F5192" i="12"/>
  <c r="D5193" i="12"/>
  <c r="E5193" i="12"/>
  <c r="F5193" i="12"/>
  <c r="D5194" i="12"/>
  <c r="E5194" i="12"/>
  <c r="F5194" i="12"/>
  <c r="D5195" i="12"/>
  <c r="E5195" i="12"/>
  <c r="F5195" i="12"/>
  <c r="D5196" i="12"/>
  <c r="E5196" i="12"/>
  <c r="F5196" i="12"/>
  <c r="D5197" i="12"/>
  <c r="E5197" i="12"/>
  <c r="F5197" i="12"/>
  <c r="D5198" i="12"/>
  <c r="E5198" i="12"/>
  <c r="F5198" i="12"/>
  <c r="D5199" i="12"/>
  <c r="E5199" i="12"/>
  <c r="F5199" i="12"/>
  <c r="D5200" i="12"/>
  <c r="E5200" i="12"/>
  <c r="F5200" i="12"/>
  <c r="D5201" i="12"/>
  <c r="E5201" i="12"/>
  <c r="F5201" i="12"/>
  <c r="D5202" i="12"/>
  <c r="E5202" i="12"/>
  <c r="F5202" i="12"/>
  <c r="D5203" i="12"/>
  <c r="E5203" i="12"/>
  <c r="F5203" i="12"/>
  <c r="D5204" i="12"/>
  <c r="E5204" i="12"/>
  <c r="F5204" i="12"/>
  <c r="D5205" i="12"/>
  <c r="E5205" i="12"/>
  <c r="F5205" i="12"/>
  <c r="D5206" i="12"/>
  <c r="E5206" i="12"/>
  <c r="F5206" i="12"/>
  <c r="D5207" i="12"/>
  <c r="E5207" i="12"/>
  <c r="F5207" i="12"/>
  <c r="D5208" i="12"/>
  <c r="E5208" i="12"/>
  <c r="F5208" i="12"/>
  <c r="D5209" i="12"/>
  <c r="E5209" i="12"/>
  <c r="F5209" i="12"/>
  <c r="D5210" i="12"/>
  <c r="E5210" i="12"/>
  <c r="F5210" i="12"/>
  <c r="D5211" i="12"/>
  <c r="E5211" i="12"/>
  <c r="F5211" i="12"/>
  <c r="D5212" i="12"/>
  <c r="E5212" i="12"/>
  <c r="F5212" i="12"/>
  <c r="D5213" i="12"/>
  <c r="E5213" i="12"/>
  <c r="F5213" i="12"/>
  <c r="D5214" i="12"/>
  <c r="E5214" i="12"/>
  <c r="F5214" i="12"/>
  <c r="D5215" i="12"/>
  <c r="E5215" i="12"/>
  <c r="F5215" i="12"/>
  <c r="D5216" i="12"/>
  <c r="E5216" i="12"/>
  <c r="F5216" i="12"/>
  <c r="D5217" i="12"/>
  <c r="E5217" i="12"/>
  <c r="F5217" i="12"/>
  <c r="D5218" i="12"/>
  <c r="E5218" i="12"/>
  <c r="F5218" i="12"/>
  <c r="BI39" i="30" l="1"/>
  <c r="M24" i="31"/>
  <c r="BU39" i="30"/>
  <c r="M28" i="31"/>
  <c r="Y39" i="30"/>
  <c r="M12" i="31"/>
  <c r="CA39" i="30"/>
  <c r="M30" i="31"/>
  <c r="N30" i="31" s="1"/>
  <c r="O30" i="31" s="1"/>
  <c r="P30" i="31" s="1"/>
  <c r="B7" i="34"/>
  <c r="AB39" i="30"/>
  <c r="M13" i="31"/>
  <c r="B30" i="34"/>
  <c r="C30" i="34" s="1"/>
  <c r="M39" i="30"/>
  <c r="M8" i="31"/>
  <c r="N8" i="31" s="1"/>
  <c r="O8" i="31" s="1"/>
  <c r="P8" i="31" s="1"/>
  <c r="BC39" i="30"/>
  <c r="M22" i="31"/>
  <c r="N22" i="31" s="1"/>
  <c r="O22" i="31" s="1"/>
  <c r="P22" i="31" s="1"/>
  <c r="CD39" i="30"/>
  <c r="M31" i="31"/>
  <c r="BO39" i="30"/>
  <c r="M26" i="31"/>
  <c r="BX39" i="30"/>
  <c r="M29" i="31"/>
  <c r="D39" i="30"/>
  <c r="M5" i="31"/>
  <c r="AQ39" i="30"/>
  <c r="M18" i="31"/>
  <c r="B8" i="34"/>
  <c r="C8" i="34" s="1"/>
  <c r="BR39" i="30"/>
  <c r="M27" i="31"/>
  <c r="BL39" i="30"/>
  <c r="B25" i="34" s="1"/>
  <c r="M25" i="31"/>
  <c r="N25" i="31" s="1"/>
  <c r="O25" i="31" s="1"/>
  <c r="P25" i="31" s="1"/>
  <c r="B29" i="34"/>
  <c r="D29" i="34" s="1"/>
  <c r="F29" i="34" s="1"/>
  <c r="B24" i="34"/>
  <c r="B28" i="34"/>
  <c r="C28" i="34" s="1"/>
  <c r="AZ39" i="30"/>
  <c r="M21" i="31"/>
  <c r="J39" i="30"/>
  <c r="M7" i="31"/>
  <c r="V39" i="30"/>
  <c r="M11" i="31"/>
  <c r="N11" i="31" s="1"/>
  <c r="O11" i="31" s="1"/>
  <c r="P11" i="31" s="1"/>
  <c r="AW39" i="30"/>
  <c r="M20" i="31"/>
  <c r="G39" i="30"/>
  <c r="M6" i="31"/>
  <c r="N6" i="31" s="1"/>
  <c r="O6" i="31" s="1"/>
  <c r="P6" i="31" s="1"/>
  <c r="AT39" i="30"/>
  <c r="B19" i="34" s="1"/>
  <c r="C19" i="34" s="1"/>
  <c r="M19" i="31"/>
  <c r="N19" i="31" s="1"/>
  <c r="O19" i="31" s="1"/>
  <c r="P19" i="31" s="1"/>
  <c r="P39" i="30"/>
  <c r="B9" i="34" s="1"/>
  <c r="D9" i="34" s="1"/>
  <c r="F9" i="34" s="1"/>
  <c r="M9" i="31"/>
  <c r="N9" i="31" s="1"/>
  <c r="O9" i="31" s="1"/>
  <c r="P9" i="31" s="1"/>
  <c r="BF39" i="30"/>
  <c r="M23" i="31"/>
  <c r="S39" i="30"/>
  <c r="M10" i="31"/>
  <c r="B16" i="34"/>
  <c r="D16" i="34" s="1"/>
  <c r="F16" i="34" s="1"/>
  <c r="B14" i="34"/>
  <c r="D14" i="34" s="1"/>
  <c r="F14" i="34" s="1"/>
  <c r="B26" i="34"/>
  <c r="C26" i="34" s="1"/>
  <c r="B10" i="34"/>
  <c r="D10" i="34" s="1"/>
  <c r="F10" i="34" s="1"/>
  <c r="B23" i="34"/>
  <c r="C23" i="34" s="1"/>
  <c r="B17" i="34"/>
  <c r="C17" i="34" s="1"/>
  <c r="B18" i="34"/>
  <c r="D18" i="34" s="1"/>
  <c r="F18" i="34" s="1"/>
  <c r="B6" i="34"/>
  <c r="C6" i="34" s="1"/>
  <c r="B11" i="34"/>
  <c r="C11" i="34" s="1"/>
  <c r="D73" i="30"/>
  <c r="B5" i="34" s="1"/>
  <c r="B31" i="34"/>
  <c r="D31" i="34" s="1"/>
  <c r="B21" i="34"/>
  <c r="D21" i="34" s="1"/>
  <c r="F21" i="34" s="1"/>
  <c r="B22" i="34"/>
  <c r="D22" i="34" s="1"/>
  <c r="F22" i="34" s="1"/>
  <c r="D28" i="34"/>
  <c r="F28" i="34" s="1"/>
  <c r="B27" i="34"/>
  <c r="B15" i="34"/>
  <c r="C15" i="34" s="1"/>
  <c r="B13" i="34"/>
  <c r="D13" i="34" s="1"/>
  <c r="F13" i="34" s="1"/>
  <c r="B12" i="34"/>
  <c r="C12" i="34" s="1"/>
  <c r="B20" i="34"/>
  <c r="C20" i="34" s="1"/>
  <c r="D8" i="34"/>
  <c r="F8" i="34" s="1"/>
  <c r="D24" i="34"/>
  <c r="F24" i="34" s="1"/>
  <c r="C24" i="34"/>
  <c r="D7" i="34"/>
  <c r="F7" i="34" s="1"/>
  <c r="C7" i="34"/>
  <c r="N7" i="31"/>
  <c r="O7" i="31" s="1"/>
  <c r="P7" i="31" s="1"/>
  <c r="N31" i="31"/>
  <c r="O31" i="31" s="1"/>
  <c r="P31" i="31" s="1"/>
  <c r="AQ5" i="30"/>
  <c r="N16" i="31" s="1"/>
  <c r="O16" i="31" s="1"/>
  <c r="P16" i="31" s="1"/>
  <c r="N28" i="31"/>
  <c r="O28" i="31" s="1"/>
  <c r="P28" i="31" s="1"/>
  <c r="N27" i="31"/>
  <c r="O27" i="31" s="1"/>
  <c r="P27" i="31" s="1"/>
  <c r="N17" i="31"/>
  <c r="O17" i="31" s="1"/>
  <c r="P17" i="31" s="1"/>
  <c r="N15" i="31"/>
  <c r="O15" i="31" s="1"/>
  <c r="P15" i="31" s="1"/>
  <c r="AE5" i="30"/>
  <c r="N14" i="31"/>
  <c r="O14" i="31" s="1"/>
  <c r="P14" i="31" s="1"/>
  <c r="V5" i="30"/>
  <c r="N26" i="31"/>
  <c r="O26" i="31" s="1"/>
  <c r="P26" i="31" s="1"/>
  <c r="N13" i="31"/>
  <c r="O13" i="31" s="1"/>
  <c r="P13" i="31" s="1"/>
  <c r="M5" i="30"/>
  <c r="N10" i="31" s="1"/>
  <c r="O10" i="31" s="1"/>
  <c r="P10" i="31" s="1"/>
  <c r="N24" i="31"/>
  <c r="O24" i="31" s="1"/>
  <c r="P24" i="31" s="1"/>
  <c r="N23" i="31"/>
  <c r="O23" i="31" s="1"/>
  <c r="P23" i="31" s="1"/>
  <c r="N12" i="31"/>
  <c r="O12" i="31" s="1"/>
  <c r="P12" i="31" s="1"/>
  <c r="N21" i="31"/>
  <c r="O21" i="31" s="1"/>
  <c r="P21" i="31" s="1"/>
  <c r="N18" i="31"/>
  <c r="O18" i="31" s="1"/>
  <c r="P18" i="31" s="1"/>
  <c r="J5" i="30"/>
  <c r="N29" i="31"/>
  <c r="O29" i="31" s="1"/>
  <c r="P29" i="31" s="1"/>
  <c r="G55" i="30"/>
  <c r="N5" i="31"/>
  <c r="O5" i="31" s="1"/>
  <c r="P5" i="31" s="1"/>
  <c r="D5" i="30"/>
  <c r="E52" i="23"/>
  <c r="I52" i="23"/>
  <c r="M52" i="23"/>
  <c r="Q52" i="23"/>
  <c r="Q51" i="23"/>
  <c r="M51" i="23"/>
  <c r="I51" i="23"/>
  <c r="E51" i="23"/>
  <c r="E45" i="23"/>
  <c r="I45" i="23"/>
  <c r="M45" i="23"/>
  <c r="Q45" i="23"/>
  <c r="E46" i="23"/>
  <c r="I46" i="23"/>
  <c r="M46" i="23"/>
  <c r="Q46" i="23"/>
  <c r="E47" i="23"/>
  <c r="I47" i="23"/>
  <c r="M47" i="23"/>
  <c r="Q47" i="23"/>
  <c r="E48" i="23"/>
  <c r="I48" i="23"/>
  <c r="M48" i="23"/>
  <c r="Q48" i="23"/>
  <c r="Q44" i="23"/>
  <c r="M44" i="23"/>
  <c r="I44" i="23"/>
  <c r="E44" i="23"/>
  <c r="E38" i="23"/>
  <c r="I38" i="23"/>
  <c r="M38" i="23"/>
  <c r="Q38" i="23"/>
  <c r="E39" i="23"/>
  <c r="I39" i="23"/>
  <c r="M39" i="23"/>
  <c r="Q39" i="23"/>
  <c r="E40" i="23"/>
  <c r="I40" i="23"/>
  <c r="M40" i="23"/>
  <c r="Q40" i="23"/>
  <c r="E41" i="23"/>
  <c r="I41" i="23"/>
  <c r="M41" i="23"/>
  <c r="Q41" i="23"/>
  <c r="Q37" i="23"/>
  <c r="M37" i="23"/>
  <c r="I37" i="23"/>
  <c r="E37" i="23"/>
  <c r="E33" i="23"/>
  <c r="I33" i="23"/>
  <c r="M33" i="23"/>
  <c r="Q33" i="23"/>
  <c r="E34" i="23"/>
  <c r="I34" i="23"/>
  <c r="M34" i="23"/>
  <c r="Q34" i="23"/>
  <c r="Q32" i="23"/>
  <c r="M32" i="23"/>
  <c r="I32" i="23"/>
  <c r="E32" i="23"/>
  <c r="C29" i="34" l="1"/>
  <c r="C25" i="34"/>
  <c r="D25" i="34"/>
  <c r="F25" i="34" s="1"/>
  <c r="D30" i="34"/>
  <c r="F30" i="34" s="1"/>
  <c r="N20" i="31"/>
  <c r="O20" i="31" s="1"/>
  <c r="P20" i="31" s="1"/>
  <c r="C10" i="34"/>
  <c r="C14" i="34"/>
  <c r="D11" i="34"/>
  <c r="F11" i="34" s="1"/>
  <c r="C16" i="34"/>
  <c r="D23" i="34"/>
  <c r="F23" i="34" s="1"/>
  <c r="D26" i="34"/>
  <c r="F26" i="34" s="1"/>
  <c r="D17" i="34"/>
  <c r="F17" i="34" s="1"/>
  <c r="C21" i="34"/>
  <c r="C22" i="34"/>
  <c r="D6" i="34"/>
  <c r="F6" i="34" s="1"/>
  <c r="C9" i="34"/>
  <c r="C18" i="34"/>
  <c r="D15" i="34"/>
  <c r="F15" i="34" s="1"/>
  <c r="D12" i="34"/>
  <c r="F12" i="34" s="1"/>
  <c r="D5" i="34"/>
  <c r="F5" i="34" s="1"/>
  <c r="C5" i="34"/>
  <c r="C31" i="34"/>
  <c r="F31" i="34"/>
  <c r="D27" i="34"/>
  <c r="F27" i="34" s="1"/>
  <c r="C27" i="34"/>
  <c r="C13" i="34"/>
  <c r="D20" i="34"/>
  <c r="F20" i="34" s="1"/>
  <c r="D19" i="34"/>
  <c r="F19" i="34" s="1"/>
  <c r="L9" i="29"/>
  <c r="M18" i="29" s="1"/>
  <c r="H9" i="29"/>
  <c r="I18" i="29" s="1"/>
  <c r="D9" i="29"/>
  <c r="E25" i="29" s="1"/>
  <c r="D10067" i="12"/>
  <c r="E10067" i="12"/>
  <c r="F10067" i="12"/>
  <c r="D10068" i="12"/>
  <c r="E10068" i="12"/>
  <c r="F10068" i="12"/>
  <c r="D10069" i="12"/>
  <c r="E10069" i="12"/>
  <c r="F10069" i="12"/>
  <c r="D10070" i="12"/>
  <c r="E10070" i="12"/>
  <c r="F10070" i="12"/>
  <c r="D10071" i="12"/>
  <c r="E10071" i="12"/>
  <c r="F10071" i="12"/>
  <c r="D10072" i="12"/>
  <c r="E10072" i="12"/>
  <c r="F10072" i="12"/>
  <c r="D10073" i="12"/>
  <c r="E10073" i="12"/>
  <c r="F10073" i="12"/>
  <c r="D10074" i="12"/>
  <c r="E10074" i="12"/>
  <c r="F10074" i="12"/>
  <c r="D10075" i="12"/>
  <c r="E10075" i="12"/>
  <c r="F10075" i="12"/>
  <c r="D10076" i="12"/>
  <c r="E10076" i="12"/>
  <c r="F10076" i="12"/>
  <c r="D10077" i="12"/>
  <c r="E10077" i="12"/>
  <c r="F10077" i="12"/>
  <c r="D10078" i="12"/>
  <c r="E10078" i="12"/>
  <c r="F10078" i="12"/>
  <c r="D10079" i="12"/>
  <c r="E10079" i="12"/>
  <c r="F10079" i="12"/>
  <c r="D10080" i="12"/>
  <c r="E10080" i="12"/>
  <c r="F10080" i="12"/>
  <c r="D10081" i="12"/>
  <c r="E10081" i="12"/>
  <c r="F10081" i="12"/>
  <c r="D10082" i="12"/>
  <c r="E10082" i="12"/>
  <c r="F10082" i="12"/>
  <c r="D10083" i="12"/>
  <c r="E10083" i="12"/>
  <c r="F10083" i="12"/>
  <c r="D10084" i="12"/>
  <c r="E10084" i="12"/>
  <c r="F10084" i="12"/>
  <c r="D10085" i="12"/>
  <c r="E10085" i="12"/>
  <c r="F10085" i="12"/>
  <c r="D10086" i="12"/>
  <c r="E10086" i="12"/>
  <c r="F10086" i="12"/>
  <c r="D10087" i="12"/>
  <c r="E10087" i="12"/>
  <c r="F10087" i="12"/>
  <c r="D10088" i="12"/>
  <c r="E10088" i="12"/>
  <c r="F10088" i="12"/>
  <c r="D10089" i="12"/>
  <c r="E10089" i="12"/>
  <c r="F10089" i="12"/>
  <c r="D10090" i="12"/>
  <c r="E10090" i="12"/>
  <c r="F10090" i="12"/>
  <c r="D10091" i="12"/>
  <c r="E10091" i="12"/>
  <c r="F10091" i="12"/>
  <c r="D10092" i="12"/>
  <c r="E10092" i="12"/>
  <c r="F10092" i="12"/>
  <c r="D10093" i="12"/>
  <c r="E10093" i="12"/>
  <c r="F10093" i="12"/>
  <c r="D10094" i="12"/>
  <c r="E10094" i="12"/>
  <c r="F10094" i="12"/>
  <c r="D10095" i="12"/>
  <c r="E10095" i="12"/>
  <c r="F10095" i="12"/>
  <c r="D10096" i="12"/>
  <c r="E10096" i="12"/>
  <c r="F10096" i="12"/>
  <c r="D10097" i="12"/>
  <c r="E10097" i="12"/>
  <c r="F10097" i="12"/>
  <c r="D10098" i="12"/>
  <c r="E10098" i="12"/>
  <c r="F10098" i="12"/>
  <c r="D10099" i="12"/>
  <c r="E10099" i="12"/>
  <c r="F10099" i="12"/>
  <c r="D10100" i="12"/>
  <c r="E10100" i="12"/>
  <c r="F10100" i="12"/>
  <c r="D10101" i="12"/>
  <c r="E10101" i="12"/>
  <c r="F10101" i="12"/>
  <c r="D10102" i="12"/>
  <c r="E10102" i="12"/>
  <c r="F10102" i="12"/>
  <c r="D10103" i="12"/>
  <c r="E10103" i="12"/>
  <c r="F10103" i="12"/>
  <c r="D10104" i="12"/>
  <c r="E10104" i="12"/>
  <c r="F10104" i="12"/>
  <c r="D10105" i="12"/>
  <c r="E10105" i="12"/>
  <c r="F10105" i="12"/>
  <c r="D10106" i="12"/>
  <c r="E10106" i="12"/>
  <c r="F10106" i="12"/>
  <c r="D10107" i="12"/>
  <c r="E10107" i="12"/>
  <c r="F10107" i="12"/>
  <c r="D10108" i="12"/>
  <c r="E10108" i="12"/>
  <c r="F10108" i="12"/>
  <c r="D10109" i="12"/>
  <c r="E10109" i="12"/>
  <c r="F10109" i="12"/>
  <c r="D10110" i="12"/>
  <c r="E10110" i="12"/>
  <c r="F10110" i="12"/>
  <c r="D10111" i="12"/>
  <c r="E10111" i="12"/>
  <c r="F10111" i="12"/>
  <c r="D10112" i="12"/>
  <c r="E10112" i="12"/>
  <c r="F10112" i="12"/>
  <c r="D10113" i="12"/>
  <c r="E10113" i="12"/>
  <c r="F10113" i="12"/>
  <c r="D10114" i="12"/>
  <c r="E10114" i="12"/>
  <c r="F10114" i="12"/>
  <c r="D10115" i="12"/>
  <c r="E10115" i="12"/>
  <c r="F10115" i="12"/>
  <c r="D10116" i="12"/>
  <c r="E10116" i="12"/>
  <c r="F10116" i="12"/>
  <c r="D10117" i="12"/>
  <c r="E10117" i="12"/>
  <c r="F10117" i="12"/>
  <c r="D10118" i="12"/>
  <c r="E10118" i="12"/>
  <c r="F10118" i="12"/>
  <c r="D10119" i="12"/>
  <c r="E10119" i="12"/>
  <c r="F10119" i="12"/>
  <c r="D10120" i="12"/>
  <c r="E10120" i="12"/>
  <c r="F10120" i="12"/>
  <c r="D10121" i="12"/>
  <c r="E10121" i="12"/>
  <c r="F10121" i="12"/>
  <c r="D10122" i="12"/>
  <c r="E10122" i="12"/>
  <c r="F10122" i="12"/>
  <c r="D10123" i="12"/>
  <c r="E10123" i="12"/>
  <c r="F10123" i="12"/>
  <c r="D10124" i="12"/>
  <c r="E10124" i="12"/>
  <c r="F10124" i="12"/>
  <c r="D10125" i="12"/>
  <c r="E10125" i="12"/>
  <c r="F10125" i="12"/>
  <c r="D10126" i="12"/>
  <c r="E10126" i="12"/>
  <c r="F10126" i="12"/>
  <c r="D10127" i="12"/>
  <c r="E10127" i="12"/>
  <c r="F10127" i="12"/>
  <c r="D10128" i="12"/>
  <c r="E10128" i="12"/>
  <c r="F10128" i="12"/>
  <c r="D10129" i="12"/>
  <c r="E10129" i="12"/>
  <c r="F10129" i="12"/>
  <c r="D10130" i="12"/>
  <c r="E10130" i="12"/>
  <c r="F10130" i="12"/>
  <c r="D10131" i="12"/>
  <c r="E10131" i="12"/>
  <c r="F10131" i="12"/>
  <c r="D10132" i="12"/>
  <c r="E10132" i="12"/>
  <c r="F10132" i="12"/>
  <c r="D10133" i="12"/>
  <c r="E10133" i="12"/>
  <c r="F10133" i="12"/>
  <c r="D10134" i="12"/>
  <c r="E10134" i="12"/>
  <c r="F10134" i="12"/>
  <c r="D10135" i="12"/>
  <c r="E10135" i="12"/>
  <c r="F10135" i="12"/>
  <c r="D10136" i="12"/>
  <c r="E10136" i="12"/>
  <c r="F10136" i="12"/>
  <c r="D10137" i="12"/>
  <c r="E10137" i="12"/>
  <c r="F10137" i="12"/>
  <c r="D10138" i="12"/>
  <c r="E10138" i="12"/>
  <c r="F10138" i="12"/>
  <c r="D10139" i="12"/>
  <c r="E10139" i="12"/>
  <c r="F10139" i="12"/>
  <c r="D10140" i="12"/>
  <c r="E10140" i="12"/>
  <c r="F10140" i="12"/>
  <c r="D10141" i="12"/>
  <c r="E10141" i="12"/>
  <c r="F10141" i="12"/>
  <c r="D10142" i="12"/>
  <c r="E10142" i="12"/>
  <c r="F10142" i="12"/>
  <c r="D10143" i="12"/>
  <c r="E10143" i="12"/>
  <c r="F10143" i="12"/>
  <c r="D10144" i="12"/>
  <c r="E10144" i="12"/>
  <c r="F10144" i="12"/>
  <c r="D10145" i="12"/>
  <c r="E10145" i="12"/>
  <c r="F10145" i="12"/>
  <c r="D10146" i="12"/>
  <c r="E10146" i="12"/>
  <c r="F10146" i="12"/>
  <c r="D10147" i="12"/>
  <c r="E10147" i="12"/>
  <c r="F10147" i="12"/>
  <c r="D10148" i="12"/>
  <c r="E10148" i="12"/>
  <c r="F10148" i="12"/>
  <c r="D10149" i="12"/>
  <c r="E10149" i="12"/>
  <c r="F10149" i="12"/>
  <c r="D10150" i="12"/>
  <c r="L51" i="23" s="1"/>
  <c r="E10150" i="12"/>
  <c r="N51" i="23" s="1"/>
  <c r="F10150" i="12"/>
  <c r="O51" i="23" s="1"/>
  <c r="D10151" i="12"/>
  <c r="E10151" i="12"/>
  <c r="F10151" i="12"/>
  <c r="D10152" i="12"/>
  <c r="E10152" i="12"/>
  <c r="F10152" i="12"/>
  <c r="D10153" i="12"/>
  <c r="E10153" i="12"/>
  <c r="F10153" i="12"/>
  <c r="D10154" i="12"/>
  <c r="E10154" i="12"/>
  <c r="F10154" i="12"/>
  <c r="D10155" i="12"/>
  <c r="P51" i="23" s="1"/>
  <c r="E10155" i="12"/>
  <c r="R51" i="23" s="1"/>
  <c r="F10155" i="12"/>
  <c r="S51" i="23" s="1"/>
  <c r="D10156" i="12"/>
  <c r="E10156" i="12"/>
  <c r="F10156" i="12"/>
  <c r="D10157" i="12"/>
  <c r="E10157" i="12"/>
  <c r="F10157" i="12"/>
  <c r="D10158" i="12"/>
  <c r="E10158" i="12"/>
  <c r="F10158" i="12"/>
  <c r="D10159" i="12"/>
  <c r="E10159" i="12"/>
  <c r="F10159" i="12"/>
  <c r="D10160" i="12"/>
  <c r="D51" i="23" s="1"/>
  <c r="E10160" i="12"/>
  <c r="F51" i="23" s="1"/>
  <c r="F10160" i="12"/>
  <c r="G51" i="23" s="1"/>
  <c r="D10161" i="12"/>
  <c r="E10161" i="12"/>
  <c r="F10161" i="12"/>
  <c r="D10162" i="12"/>
  <c r="E10162" i="12"/>
  <c r="F10162" i="12"/>
  <c r="D10163" i="12"/>
  <c r="E10163" i="12"/>
  <c r="F10163" i="12"/>
  <c r="D10164" i="12"/>
  <c r="E10164" i="12"/>
  <c r="F10164" i="12"/>
  <c r="D10165" i="12"/>
  <c r="E10165" i="12"/>
  <c r="F10165" i="12"/>
  <c r="D10166" i="12"/>
  <c r="H51" i="23" s="1"/>
  <c r="E10166" i="12"/>
  <c r="J51" i="23" s="1"/>
  <c r="F10166" i="12"/>
  <c r="K51" i="23" s="1"/>
  <c r="D10167" i="12"/>
  <c r="T51" i="23" s="1"/>
  <c r="E10167" i="12"/>
  <c r="V51" i="23" s="1"/>
  <c r="F10167" i="12"/>
  <c r="W51" i="23" s="1"/>
  <c r="D10168" i="12"/>
  <c r="E10168" i="12"/>
  <c r="F10168" i="12"/>
  <c r="D10169" i="12"/>
  <c r="E10169" i="12"/>
  <c r="F10169" i="12"/>
  <c r="D10170" i="12"/>
  <c r="E10170" i="12"/>
  <c r="F10170" i="12"/>
  <c r="D10171" i="12"/>
  <c r="E10171" i="12"/>
  <c r="F10171" i="12"/>
  <c r="D10172" i="12"/>
  <c r="E10172" i="12"/>
  <c r="F10172" i="12"/>
  <c r="D10173" i="12"/>
  <c r="E10173" i="12"/>
  <c r="F10173" i="12"/>
  <c r="D10174" i="12"/>
  <c r="E10174" i="12"/>
  <c r="F10174" i="12"/>
  <c r="D10175" i="12"/>
  <c r="E10175" i="12"/>
  <c r="F10175" i="12"/>
  <c r="D10176" i="12"/>
  <c r="E10176" i="12"/>
  <c r="F10176" i="12"/>
  <c r="D10177" i="12"/>
  <c r="E10177" i="12"/>
  <c r="F10177" i="12"/>
  <c r="D10178" i="12"/>
  <c r="E10178" i="12"/>
  <c r="F10178" i="12"/>
  <c r="D10179" i="12"/>
  <c r="E10179" i="12"/>
  <c r="F10179" i="12"/>
  <c r="D10180" i="12"/>
  <c r="E10180" i="12"/>
  <c r="F10180" i="12"/>
  <c r="D10181" i="12"/>
  <c r="E10181" i="12"/>
  <c r="F10181" i="12"/>
  <c r="D10182" i="12"/>
  <c r="E10182" i="12"/>
  <c r="F10182" i="12"/>
  <c r="D10183" i="12"/>
  <c r="E10183" i="12"/>
  <c r="F10183" i="12"/>
  <c r="D10184" i="12"/>
  <c r="E10184" i="12"/>
  <c r="F10184" i="12"/>
  <c r="D10185" i="12"/>
  <c r="E10185" i="12"/>
  <c r="F10185" i="12"/>
  <c r="D10186" i="12"/>
  <c r="E10186" i="12"/>
  <c r="F10186" i="12"/>
  <c r="D10187" i="12"/>
  <c r="E10187" i="12"/>
  <c r="F10187" i="12"/>
  <c r="D10188" i="12"/>
  <c r="E10188" i="12"/>
  <c r="F10188" i="12"/>
  <c r="D10189" i="12"/>
  <c r="E10189" i="12"/>
  <c r="F10189" i="12"/>
  <c r="D10190" i="12"/>
  <c r="E10190" i="12"/>
  <c r="F10190" i="12"/>
  <c r="D10191" i="12"/>
  <c r="E10191" i="12"/>
  <c r="F10191" i="12"/>
  <c r="D10192" i="12"/>
  <c r="E10192" i="12"/>
  <c r="F10192" i="12"/>
  <c r="D10193" i="12"/>
  <c r="E10193" i="12"/>
  <c r="F10193" i="12"/>
  <c r="D10194" i="12"/>
  <c r="E10194" i="12"/>
  <c r="F10194" i="12"/>
  <c r="D10195" i="12"/>
  <c r="E10195" i="12"/>
  <c r="F10195" i="12"/>
  <c r="D10196" i="12"/>
  <c r="E10196" i="12"/>
  <c r="F10196" i="12"/>
  <c r="D10197" i="12"/>
  <c r="E10197" i="12"/>
  <c r="F10197" i="12"/>
  <c r="D10198" i="12"/>
  <c r="E10198" i="12"/>
  <c r="F10198" i="12"/>
  <c r="D10199" i="12"/>
  <c r="E10199" i="12"/>
  <c r="F10199" i="12"/>
  <c r="D10200" i="12"/>
  <c r="E10200" i="12"/>
  <c r="F10200" i="12"/>
  <c r="D10201" i="12"/>
  <c r="E10201" i="12"/>
  <c r="F10201" i="12"/>
  <c r="D10202" i="12"/>
  <c r="E10202" i="12"/>
  <c r="F10202" i="12"/>
  <c r="D10203" i="12"/>
  <c r="E10203" i="12"/>
  <c r="F10203" i="12"/>
  <c r="D10204" i="12"/>
  <c r="E10204" i="12"/>
  <c r="F10204" i="12"/>
  <c r="D10205" i="12"/>
  <c r="E10205" i="12"/>
  <c r="F10205" i="12"/>
  <c r="D10206" i="12"/>
  <c r="E10206" i="12"/>
  <c r="F10206" i="12"/>
  <c r="D10207" i="12"/>
  <c r="E10207" i="12"/>
  <c r="F10207" i="12"/>
  <c r="D10208" i="12"/>
  <c r="E10208" i="12"/>
  <c r="F10208" i="12"/>
  <c r="D10209" i="12"/>
  <c r="E10209" i="12"/>
  <c r="F10209" i="12"/>
  <c r="D10210" i="12"/>
  <c r="E10210" i="12"/>
  <c r="F10210" i="12"/>
  <c r="D10211" i="12"/>
  <c r="E10211" i="12"/>
  <c r="F10211" i="12"/>
  <c r="D10212" i="12"/>
  <c r="E10212" i="12"/>
  <c r="F10212" i="12"/>
  <c r="D10213" i="12"/>
  <c r="E10213" i="12"/>
  <c r="F10213" i="12"/>
  <c r="D10214" i="12"/>
  <c r="E10214" i="12"/>
  <c r="F10214" i="12"/>
  <c r="D10215" i="12"/>
  <c r="E10215" i="12"/>
  <c r="F10215" i="12"/>
  <c r="D10216" i="12"/>
  <c r="E10216" i="12"/>
  <c r="F10216" i="12"/>
  <c r="D10217" i="12"/>
  <c r="E10217" i="12"/>
  <c r="F10217" i="12"/>
  <c r="D10218" i="12"/>
  <c r="E10218" i="12"/>
  <c r="F10218" i="12"/>
  <c r="D10219" i="12"/>
  <c r="E10219" i="12"/>
  <c r="F10219" i="12"/>
  <c r="D10220" i="12"/>
  <c r="E10220" i="12"/>
  <c r="F10220" i="12"/>
  <c r="D10221" i="12"/>
  <c r="E10221" i="12"/>
  <c r="F10221" i="12"/>
  <c r="D10222" i="12"/>
  <c r="E10222" i="12"/>
  <c r="F10222" i="12"/>
  <c r="D10223" i="12"/>
  <c r="E10223" i="12"/>
  <c r="F10223" i="12"/>
  <c r="D10224" i="12"/>
  <c r="E10224" i="12"/>
  <c r="F10224" i="12"/>
  <c r="D10225" i="12"/>
  <c r="E10225" i="12"/>
  <c r="F10225" i="12"/>
  <c r="D10226" i="12"/>
  <c r="E10226" i="12"/>
  <c r="F10226" i="12"/>
  <c r="D10227" i="12"/>
  <c r="E10227" i="12"/>
  <c r="F10227" i="12"/>
  <c r="D10228" i="12"/>
  <c r="E10228" i="12"/>
  <c r="F10228" i="12"/>
  <c r="D10229" i="12"/>
  <c r="E10229" i="12"/>
  <c r="F10229" i="12"/>
  <c r="D10230" i="12"/>
  <c r="E10230" i="12"/>
  <c r="F10230" i="12"/>
  <c r="D10231" i="12"/>
  <c r="E10231" i="12"/>
  <c r="F10231" i="12"/>
  <c r="D10232" i="12"/>
  <c r="E10232" i="12"/>
  <c r="F10232" i="12"/>
  <c r="D10233" i="12"/>
  <c r="E10233" i="12"/>
  <c r="F10233" i="12"/>
  <c r="D10234" i="12"/>
  <c r="E10234" i="12"/>
  <c r="F10234" i="12"/>
  <c r="D10235" i="12"/>
  <c r="E10235" i="12"/>
  <c r="F10235" i="12"/>
  <c r="D10236" i="12"/>
  <c r="E10236" i="12"/>
  <c r="F10236" i="12"/>
  <c r="D10237" i="12"/>
  <c r="E10237" i="12"/>
  <c r="F10237" i="12"/>
  <c r="D10238" i="12"/>
  <c r="E10238" i="12"/>
  <c r="F10238" i="12"/>
  <c r="D10239" i="12"/>
  <c r="E10239" i="12"/>
  <c r="F10239" i="12"/>
  <c r="D10240" i="12"/>
  <c r="E10240" i="12"/>
  <c r="F10240" i="12"/>
  <c r="D10241" i="12"/>
  <c r="E10241" i="12"/>
  <c r="F10241" i="12"/>
  <c r="D10242" i="12"/>
  <c r="E10242" i="12"/>
  <c r="F10242" i="12"/>
  <c r="D10243" i="12"/>
  <c r="E10243" i="12"/>
  <c r="F10243" i="12"/>
  <c r="D10244" i="12"/>
  <c r="E10244" i="12"/>
  <c r="F10244" i="12"/>
  <c r="D10245" i="12"/>
  <c r="E10245" i="12"/>
  <c r="F10245" i="12"/>
  <c r="D10246" i="12"/>
  <c r="E10246" i="12"/>
  <c r="F10246" i="12"/>
  <c r="D10247" i="12"/>
  <c r="E10247" i="12"/>
  <c r="F10247" i="12"/>
  <c r="D10248" i="12"/>
  <c r="E10248" i="12"/>
  <c r="F10248" i="12"/>
  <c r="D10249" i="12"/>
  <c r="E10249" i="12"/>
  <c r="F10249" i="12"/>
  <c r="D10250" i="12"/>
  <c r="E10250" i="12"/>
  <c r="F10250" i="12"/>
  <c r="D10251" i="12"/>
  <c r="L52" i="23" s="1"/>
  <c r="E10251" i="12"/>
  <c r="N52" i="23" s="1"/>
  <c r="F10251" i="12"/>
  <c r="O52" i="23" s="1"/>
  <c r="D10252" i="12"/>
  <c r="E10252" i="12"/>
  <c r="F10252" i="12"/>
  <c r="D10253" i="12"/>
  <c r="E10253" i="12"/>
  <c r="F10253" i="12"/>
  <c r="D10254" i="12"/>
  <c r="E10254" i="12"/>
  <c r="F10254" i="12"/>
  <c r="D10255" i="12"/>
  <c r="E10255" i="12"/>
  <c r="F10255" i="12"/>
  <c r="D10256" i="12"/>
  <c r="P52" i="23" s="1"/>
  <c r="E10256" i="12"/>
  <c r="R52" i="23" s="1"/>
  <c r="F10256" i="12"/>
  <c r="S52" i="23" s="1"/>
  <c r="D10257" i="12"/>
  <c r="E10257" i="12"/>
  <c r="F10257" i="12"/>
  <c r="D10258" i="12"/>
  <c r="E10258" i="12"/>
  <c r="F10258" i="12"/>
  <c r="D10259" i="12"/>
  <c r="E10259" i="12"/>
  <c r="F10259" i="12"/>
  <c r="D10260" i="12"/>
  <c r="E10260" i="12"/>
  <c r="F10260" i="12"/>
  <c r="D10261" i="12"/>
  <c r="D52" i="23" s="1"/>
  <c r="E10261" i="12"/>
  <c r="F52" i="23" s="1"/>
  <c r="F10261" i="12"/>
  <c r="G52" i="23" s="1"/>
  <c r="D10262" i="12"/>
  <c r="E10262" i="12"/>
  <c r="F10262" i="12"/>
  <c r="D10263" i="12"/>
  <c r="E10263" i="12"/>
  <c r="F10263" i="12"/>
  <c r="D10264" i="12"/>
  <c r="E10264" i="12"/>
  <c r="F10264" i="12"/>
  <c r="D10265" i="12"/>
  <c r="E10265" i="12"/>
  <c r="F10265" i="12"/>
  <c r="D10266" i="12"/>
  <c r="E10266" i="12"/>
  <c r="F10266" i="12"/>
  <c r="D10267" i="12"/>
  <c r="H52" i="23" s="1"/>
  <c r="E10267" i="12"/>
  <c r="J52" i="23" s="1"/>
  <c r="F10267" i="12"/>
  <c r="K52" i="23" s="1"/>
  <c r="D10268" i="12"/>
  <c r="T52" i="23" s="1"/>
  <c r="E10268" i="12"/>
  <c r="V52" i="23" s="1"/>
  <c r="F10268" i="12"/>
  <c r="W52" i="23" s="1"/>
  <c r="D9562" i="12"/>
  <c r="E9562" i="12"/>
  <c r="F9562" i="12"/>
  <c r="D9563" i="12"/>
  <c r="E9563" i="12"/>
  <c r="F9563" i="12"/>
  <c r="D9564" i="12"/>
  <c r="E9564" i="12"/>
  <c r="F9564" i="12"/>
  <c r="D9565" i="12"/>
  <c r="E9565" i="12"/>
  <c r="F9565" i="12"/>
  <c r="D9566" i="12"/>
  <c r="E9566" i="12"/>
  <c r="F9566" i="12"/>
  <c r="D9567" i="12"/>
  <c r="E9567" i="12"/>
  <c r="F9567" i="12"/>
  <c r="D9568" i="12"/>
  <c r="E9568" i="12"/>
  <c r="F9568" i="12"/>
  <c r="D9569" i="12"/>
  <c r="E9569" i="12"/>
  <c r="F9569" i="12"/>
  <c r="D9570" i="12"/>
  <c r="E9570" i="12"/>
  <c r="F9570" i="12"/>
  <c r="D9571" i="12"/>
  <c r="E9571" i="12"/>
  <c r="F9571" i="12"/>
  <c r="D9572" i="12"/>
  <c r="E9572" i="12"/>
  <c r="F9572" i="12"/>
  <c r="D9573" i="12"/>
  <c r="E9573" i="12"/>
  <c r="F9573" i="12"/>
  <c r="D9574" i="12"/>
  <c r="E9574" i="12"/>
  <c r="F9574" i="12"/>
  <c r="D9575" i="12"/>
  <c r="E9575" i="12"/>
  <c r="F9575" i="12"/>
  <c r="D9576" i="12"/>
  <c r="E9576" i="12"/>
  <c r="F9576" i="12"/>
  <c r="D9577" i="12"/>
  <c r="E9577" i="12"/>
  <c r="F9577" i="12"/>
  <c r="D9578" i="12"/>
  <c r="E9578" i="12"/>
  <c r="F9578" i="12"/>
  <c r="D9579" i="12"/>
  <c r="E9579" i="12"/>
  <c r="F9579" i="12"/>
  <c r="D9580" i="12"/>
  <c r="E9580" i="12"/>
  <c r="F9580" i="12"/>
  <c r="D9581" i="12"/>
  <c r="E9581" i="12"/>
  <c r="F9581" i="12"/>
  <c r="D9582" i="12"/>
  <c r="E9582" i="12"/>
  <c r="F9582" i="12"/>
  <c r="D9583" i="12"/>
  <c r="E9583" i="12"/>
  <c r="F9583" i="12"/>
  <c r="D9584" i="12"/>
  <c r="E9584" i="12"/>
  <c r="F9584" i="12"/>
  <c r="D9585" i="12"/>
  <c r="E9585" i="12"/>
  <c r="F9585" i="12"/>
  <c r="D9586" i="12"/>
  <c r="E9586" i="12"/>
  <c r="F9586" i="12"/>
  <c r="D9587" i="12"/>
  <c r="E9587" i="12"/>
  <c r="F9587" i="12"/>
  <c r="D9588" i="12"/>
  <c r="E9588" i="12"/>
  <c r="F9588" i="12"/>
  <c r="D9589" i="12"/>
  <c r="E9589" i="12"/>
  <c r="F9589" i="12"/>
  <c r="D9590" i="12"/>
  <c r="E9590" i="12"/>
  <c r="F9590" i="12"/>
  <c r="D9591" i="12"/>
  <c r="E9591" i="12"/>
  <c r="F9591" i="12"/>
  <c r="D9592" i="12"/>
  <c r="E9592" i="12"/>
  <c r="F9592" i="12"/>
  <c r="D9593" i="12"/>
  <c r="E9593" i="12"/>
  <c r="F9593" i="12"/>
  <c r="D9594" i="12"/>
  <c r="E9594" i="12"/>
  <c r="F9594" i="12"/>
  <c r="D9595" i="12"/>
  <c r="E9595" i="12"/>
  <c r="F9595" i="12"/>
  <c r="D9596" i="12"/>
  <c r="E9596" i="12"/>
  <c r="F9596" i="12"/>
  <c r="D9597" i="12"/>
  <c r="E9597" i="12"/>
  <c r="F9597" i="12"/>
  <c r="D9598" i="12"/>
  <c r="E9598" i="12"/>
  <c r="F9598" i="12"/>
  <c r="D9599" i="12"/>
  <c r="E9599" i="12"/>
  <c r="F9599" i="12"/>
  <c r="D9600" i="12"/>
  <c r="E9600" i="12"/>
  <c r="F9600" i="12"/>
  <c r="D9601" i="12"/>
  <c r="E9601" i="12"/>
  <c r="F9601" i="12"/>
  <c r="D9602" i="12"/>
  <c r="E9602" i="12"/>
  <c r="F9602" i="12"/>
  <c r="D9603" i="12"/>
  <c r="E9603" i="12"/>
  <c r="F9603" i="12"/>
  <c r="D9604" i="12"/>
  <c r="E9604" i="12"/>
  <c r="F9604" i="12"/>
  <c r="D9605" i="12"/>
  <c r="E9605" i="12"/>
  <c r="F9605" i="12"/>
  <c r="D9606" i="12"/>
  <c r="E9606" i="12"/>
  <c r="F9606" i="12"/>
  <c r="D9607" i="12"/>
  <c r="E9607" i="12"/>
  <c r="F9607" i="12"/>
  <c r="D9608" i="12"/>
  <c r="E9608" i="12"/>
  <c r="F9608" i="12"/>
  <c r="D9609" i="12"/>
  <c r="E9609" i="12"/>
  <c r="F9609" i="12"/>
  <c r="D9610" i="12"/>
  <c r="E9610" i="12"/>
  <c r="F9610" i="12"/>
  <c r="D9611" i="12"/>
  <c r="E9611" i="12"/>
  <c r="F9611" i="12"/>
  <c r="D9612" i="12"/>
  <c r="E9612" i="12"/>
  <c r="F9612" i="12"/>
  <c r="D9613" i="12"/>
  <c r="E9613" i="12"/>
  <c r="F9613" i="12"/>
  <c r="D9614" i="12"/>
  <c r="E9614" i="12"/>
  <c r="F9614" i="12"/>
  <c r="D9615" i="12"/>
  <c r="E9615" i="12"/>
  <c r="F9615" i="12"/>
  <c r="D9616" i="12"/>
  <c r="E9616" i="12"/>
  <c r="F9616" i="12"/>
  <c r="D9617" i="12"/>
  <c r="E9617" i="12"/>
  <c r="F9617" i="12"/>
  <c r="D9618" i="12"/>
  <c r="E9618" i="12"/>
  <c r="F9618" i="12"/>
  <c r="D9619" i="12"/>
  <c r="E9619" i="12"/>
  <c r="F9619" i="12"/>
  <c r="D9620" i="12"/>
  <c r="E9620" i="12"/>
  <c r="F9620" i="12"/>
  <c r="D9621" i="12"/>
  <c r="E9621" i="12"/>
  <c r="F9621" i="12"/>
  <c r="D9622" i="12"/>
  <c r="E9622" i="12"/>
  <c r="F9622" i="12"/>
  <c r="D9623" i="12"/>
  <c r="E9623" i="12"/>
  <c r="F9623" i="12"/>
  <c r="D9624" i="12"/>
  <c r="E9624" i="12"/>
  <c r="F9624" i="12"/>
  <c r="D9625" i="12"/>
  <c r="E9625" i="12"/>
  <c r="F9625" i="12"/>
  <c r="D9626" i="12"/>
  <c r="E9626" i="12"/>
  <c r="F9626" i="12"/>
  <c r="D9627" i="12"/>
  <c r="E9627" i="12"/>
  <c r="F9627" i="12"/>
  <c r="D9628" i="12"/>
  <c r="E9628" i="12"/>
  <c r="F9628" i="12"/>
  <c r="D9629" i="12"/>
  <c r="E9629" i="12"/>
  <c r="F9629" i="12"/>
  <c r="D9630" i="12"/>
  <c r="E9630" i="12"/>
  <c r="F9630" i="12"/>
  <c r="D9631" i="12"/>
  <c r="E9631" i="12"/>
  <c r="F9631" i="12"/>
  <c r="D9632" i="12"/>
  <c r="E9632" i="12"/>
  <c r="F9632" i="12"/>
  <c r="D9633" i="12"/>
  <c r="E9633" i="12"/>
  <c r="F9633" i="12"/>
  <c r="D9634" i="12"/>
  <c r="E9634" i="12"/>
  <c r="F9634" i="12"/>
  <c r="D9635" i="12"/>
  <c r="E9635" i="12"/>
  <c r="F9635" i="12"/>
  <c r="D9636" i="12"/>
  <c r="E9636" i="12"/>
  <c r="F9636" i="12"/>
  <c r="D9637" i="12"/>
  <c r="E9637" i="12"/>
  <c r="F9637" i="12"/>
  <c r="D9638" i="12"/>
  <c r="E9638" i="12"/>
  <c r="F9638" i="12"/>
  <c r="D9639" i="12"/>
  <c r="E9639" i="12"/>
  <c r="F9639" i="12"/>
  <c r="D9640" i="12"/>
  <c r="E9640" i="12"/>
  <c r="F9640" i="12"/>
  <c r="D9641" i="12"/>
  <c r="E9641" i="12"/>
  <c r="F9641" i="12"/>
  <c r="D9642" i="12"/>
  <c r="E9642" i="12"/>
  <c r="F9642" i="12"/>
  <c r="D9643" i="12"/>
  <c r="E9643" i="12"/>
  <c r="F9643" i="12"/>
  <c r="D9644" i="12"/>
  <c r="E9644" i="12"/>
  <c r="F9644" i="12"/>
  <c r="D9645" i="12"/>
  <c r="L44" i="23" s="1"/>
  <c r="E9645" i="12"/>
  <c r="N44" i="23" s="1"/>
  <c r="F9645" i="12"/>
  <c r="O44" i="23" s="1"/>
  <c r="D9646" i="12"/>
  <c r="E9646" i="12"/>
  <c r="F9646" i="12"/>
  <c r="D9647" i="12"/>
  <c r="E9647" i="12"/>
  <c r="F9647" i="12"/>
  <c r="D9648" i="12"/>
  <c r="E9648" i="12"/>
  <c r="F9648" i="12"/>
  <c r="D9649" i="12"/>
  <c r="E9649" i="12"/>
  <c r="F9649" i="12"/>
  <c r="D9650" i="12"/>
  <c r="P44" i="23" s="1"/>
  <c r="E9650" i="12"/>
  <c r="R44" i="23" s="1"/>
  <c r="F9650" i="12"/>
  <c r="S44" i="23" s="1"/>
  <c r="D9651" i="12"/>
  <c r="E9651" i="12"/>
  <c r="F9651" i="12"/>
  <c r="D9652" i="12"/>
  <c r="E9652" i="12"/>
  <c r="F9652" i="12"/>
  <c r="D9653" i="12"/>
  <c r="E9653" i="12"/>
  <c r="F9653" i="12"/>
  <c r="D9654" i="12"/>
  <c r="E9654" i="12"/>
  <c r="F9654" i="12"/>
  <c r="D9655" i="12"/>
  <c r="D44" i="23" s="1"/>
  <c r="E9655" i="12"/>
  <c r="F44" i="23" s="1"/>
  <c r="F9655" i="12"/>
  <c r="G44" i="23" s="1"/>
  <c r="D9656" i="12"/>
  <c r="E9656" i="12"/>
  <c r="F9656" i="12"/>
  <c r="D9657" i="12"/>
  <c r="E9657" i="12"/>
  <c r="F9657" i="12"/>
  <c r="D9658" i="12"/>
  <c r="E9658" i="12"/>
  <c r="F9658" i="12"/>
  <c r="D9659" i="12"/>
  <c r="E9659" i="12"/>
  <c r="F9659" i="12"/>
  <c r="D9660" i="12"/>
  <c r="E9660" i="12"/>
  <c r="F9660" i="12"/>
  <c r="D9661" i="12"/>
  <c r="H44" i="23" s="1"/>
  <c r="E9661" i="12"/>
  <c r="J44" i="23" s="1"/>
  <c r="F9661" i="12"/>
  <c r="K44" i="23" s="1"/>
  <c r="D9662" i="12"/>
  <c r="T44" i="23" s="1"/>
  <c r="E9662" i="12"/>
  <c r="V44" i="23" s="1"/>
  <c r="F9662" i="12"/>
  <c r="W44" i="23" s="1"/>
  <c r="D9663" i="12"/>
  <c r="E9663" i="12"/>
  <c r="F9663" i="12"/>
  <c r="D9664" i="12"/>
  <c r="E9664" i="12"/>
  <c r="F9664" i="12"/>
  <c r="D9665" i="12"/>
  <c r="E9665" i="12"/>
  <c r="F9665" i="12"/>
  <c r="D9666" i="12"/>
  <c r="E9666" i="12"/>
  <c r="F9666" i="12"/>
  <c r="D9667" i="12"/>
  <c r="E9667" i="12"/>
  <c r="F9667" i="12"/>
  <c r="D9668" i="12"/>
  <c r="E9668" i="12"/>
  <c r="F9668" i="12"/>
  <c r="D9669" i="12"/>
  <c r="E9669" i="12"/>
  <c r="F9669" i="12"/>
  <c r="D9670" i="12"/>
  <c r="E9670" i="12"/>
  <c r="F9670" i="12"/>
  <c r="D9671" i="12"/>
  <c r="E9671" i="12"/>
  <c r="F9671" i="12"/>
  <c r="D9672" i="12"/>
  <c r="E9672" i="12"/>
  <c r="F9672" i="12"/>
  <c r="D9673" i="12"/>
  <c r="E9673" i="12"/>
  <c r="F9673" i="12"/>
  <c r="D9674" i="12"/>
  <c r="E9674" i="12"/>
  <c r="F9674" i="12"/>
  <c r="D9675" i="12"/>
  <c r="E9675" i="12"/>
  <c r="F9675" i="12"/>
  <c r="D9676" i="12"/>
  <c r="E9676" i="12"/>
  <c r="F9676" i="12"/>
  <c r="D9677" i="12"/>
  <c r="E9677" i="12"/>
  <c r="F9677" i="12"/>
  <c r="D9678" i="12"/>
  <c r="E9678" i="12"/>
  <c r="F9678" i="12"/>
  <c r="D9679" i="12"/>
  <c r="E9679" i="12"/>
  <c r="F9679" i="12"/>
  <c r="D9680" i="12"/>
  <c r="E9680" i="12"/>
  <c r="F9680" i="12"/>
  <c r="D9681" i="12"/>
  <c r="E9681" i="12"/>
  <c r="F9681" i="12"/>
  <c r="D9682" i="12"/>
  <c r="E9682" i="12"/>
  <c r="F9682" i="12"/>
  <c r="D9683" i="12"/>
  <c r="E9683" i="12"/>
  <c r="F9683" i="12"/>
  <c r="D9684" i="12"/>
  <c r="E9684" i="12"/>
  <c r="F9684" i="12"/>
  <c r="D9685" i="12"/>
  <c r="E9685" i="12"/>
  <c r="F9685" i="12"/>
  <c r="D9686" i="12"/>
  <c r="E9686" i="12"/>
  <c r="F9686" i="12"/>
  <c r="D9687" i="12"/>
  <c r="E9687" i="12"/>
  <c r="F9687" i="12"/>
  <c r="D9688" i="12"/>
  <c r="E9688" i="12"/>
  <c r="F9688" i="12"/>
  <c r="D9689" i="12"/>
  <c r="E9689" i="12"/>
  <c r="F9689" i="12"/>
  <c r="D9690" i="12"/>
  <c r="E9690" i="12"/>
  <c r="F9690" i="12"/>
  <c r="D9691" i="12"/>
  <c r="E9691" i="12"/>
  <c r="F9691" i="12"/>
  <c r="D9692" i="12"/>
  <c r="E9692" i="12"/>
  <c r="F9692" i="12"/>
  <c r="D9693" i="12"/>
  <c r="E9693" i="12"/>
  <c r="F9693" i="12"/>
  <c r="D9694" i="12"/>
  <c r="E9694" i="12"/>
  <c r="F9694" i="12"/>
  <c r="D9695" i="12"/>
  <c r="E9695" i="12"/>
  <c r="F9695" i="12"/>
  <c r="D9696" i="12"/>
  <c r="E9696" i="12"/>
  <c r="F9696" i="12"/>
  <c r="D9697" i="12"/>
  <c r="E9697" i="12"/>
  <c r="F9697" i="12"/>
  <c r="D9698" i="12"/>
  <c r="E9698" i="12"/>
  <c r="F9698" i="12"/>
  <c r="D9699" i="12"/>
  <c r="E9699" i="12"/>
  <c r="F9699" i="12"/>
  <c r="D9700" i="12"/>
  <c r="E9700" i="12"/>
  <c r="F9700" i="12"/>
  <c r="D9701" i="12"/>
  <c r="E9701" i="12"/>
  <c r="F9701" i="12"/>
  <c r="D9702" i="12"/>
  <c r="E9702" i="12"/>
  <c r="F9702" i="12"/>
  <c r="D9703" i="12"/>
  <c r="E9703" i="12"/>
  <c r="F9703" i="12"/>
  <c r="D9704" i="12"/>
  <c r="E9704" i="12"/>
  <c r="F9704" i="12"/>
  <c r="D9705" i="12"/>
  <c r="E9705" i="12"/>
  <c r="F9705" i="12"/>
  <c r="D9706" i="12"/>
  <c r="E9706" i="12"/>
  <c r="F9706" i="12"/>
  <c r="D9707" i="12"/>
  <c r="E9707" i="12"/>
  <c r="F9707" i="12"/>
  <c r="D9708" i="12"/>
  <c r="E9708" i="12"/>
  <c r="F9708" i="12"/>
  <c r="D9709" i="12"/>
  <c r="E9709" i="12"/>
  <c r="F9709" i="12"/>
  <c r="D9710" i="12"/>
  <c r="E9710" i="12"/>
  <c r="F9710" i="12"/>
  <c r="D9711" i="12"/>
  <c r="E9711" i="12"/>
  <c r="F9711" i="12"/>
  <c r="D9712" i="12"/>
  <c r="E9712" i="12"/>
  <c r="F9712" i="12"/>
  <c r="D9713" i="12"/>
  <c r="E9713" i="12"/>
  <c r="F9713" i="12"/>
  <c r="D9714" i="12"/>
  <c r="E9714" i="12"/>
  <c r="F9714" i="12"/>
  <c r="D9715" i="12"/>
  <c r="E9715" i="12"/>
  <c r="F9715" i="12"/>
  <c r="D9716" i="12"/>
  <c r="E9716" i="12"/>
  <c r="F9716" i="12"/>
  <c r="D9717" i="12"/>
  <c r="E9717" i="12"/>
  <c r="F9717" i="12"/>
  <c r="D9718" i="12"/>
  <c r="E9718" i="12"/>
  <c r="F9718" i="12"/>
  <c r="D9719" i="12"/>
  <c r="E9719" i="12"/>
  <c r="F9719" i="12"/>
  <c r="D9720" i="12"/>
  <c r="E9720" i="12"/>
  <c r="F9720" i="12"/>
  <c r="D9721" i="12"/>
  <c r="E9721" i="12"/>
  <c r="F9721" i="12"/>
  <c r="D9722" i="12"/>
  <c r="E9722" i="12"/>
  <c r="F9722" i="12"/>
  <c r="D9723" i="12"/>
  <c r="E9723" i="12"/>
  <c r="F9723" i="12"/>
  <c r="D9724" i="12"/>
  <c r="E9724" i="12"/>
  <c r="F9724" i="12"/>
  <c r="D9725" i="12"/>
  <c r="E9725" i="12"/>
  <c r="F9725" i="12"/>
  <c r="D9726" i="12"/>
  <c r="E9726" i="12"/>
  <c r="F9726" i="12"/>
  <c r="D9727" i="12"/>
  <c r="E9727" i="12"/>
  <c r="F9727" i="12"/>
  <c r="D9728" i="12"/>
  <c r="E9728" i="12"/>
  <c r="F9728" i="12"/>
  <c r="D9729" i="12"/>
  <c r="E9729" i="12"/>
  <c r="F9729" i="12"/>
  <c r="D9730" i="12"/>
  <c r="E9730" i="12"/>
  <c r="F9730" i="12"/>
  <c r="D9731" i="12"/>
  <c r="E9731" i="12"/>
  <c r="F9731" i="12"/>
  <c r="D9732" i="12"/>
  <c r="E9732" i="12"/>
  <c r="F9732" i="12"/>
  <c r="D9733" i="12"/>
  <c r="E9733" i="12"/>
  <c r="F9733" i="12"/>
  <c r="D9734" i="12"/>
  <c r="E9734" i="12"/>
  <c r="F9734" i="12"/>
  <c r="D9735" i="12"/>
  <c r="E9735" i="12"/>
  <c r="F9735" i="12"/>
  <c r="D9736" i="12"/>
  <c r="E9736" i="12"/>
  <c r="F9736" i="12"/>
  <c r="D9737" i="12"/>
  <c r="E9737" i="12"/>
  <c r="F9737" i="12"/>
  <c r="D9738" i="12"/>
  <c r="E9738" i="12"/>
  <c r="F9738" i="12"/>
  <c r="D9739" i="12"/>
  <c r="E9739" i="12"/>
  <c r="F9739" i="12"/>
  <c r="D9740" i="12"/>
  <c r="E9740" i="12"/>
  <c r="F9740" i="12"/>
  <c r="D9741" i="12"/>
  <c r="E9741" i="12"/>
  <c r="F9741" i="12"/>
  <c r="D9742" i="12"/>
  <c r="E9742" i="12"/>
  <c r="F9742" i="12"/>
  <c r="D9743" i="12"/>
  <c r="E9743" i="12"/>
  <c r="F9743" i="12"/>
  <c r="D9744" i="12"/>
  <c r="E9744" i="12"/>
  <c r="F9744" i="12"/>
  <c r="D9745" i="12"/>
  <c r="E9745" i="12"/>
  <c r="F9745" i="12"/>
  <c r="D9746" i="12"/>
  <c r="L45" i="23" s="1"/>
  <c r="E9746" i="12"/>
  <c r="N45" i="23" s="1"/>
  <c r="F9746" i="12"/>
  <c r="O45" i="23" s="1"/>
  <c r="D9747" i="12"/>
  <c r="E9747" i="12"/>
  <c r="F9747" i="12"/>
  <c r="D9748" i="12"/>
  <c r="E9748" i="12"/>
  <c r="F9748" i="12"/>
  <c r="D9749" i="12"/>
  <c r="E9749" i="12"/>
  <c r="F9749" i="12"/>
  <c r="D9750" i="12"/>
  <c r="E9750" i="12"/>
  <c r="F9750" i="12"/>
  <c r="D9751" i="12"/>
  <c r="P45" i="23" s="1"/>
  <c r="E9751" i="12"/>
  <c r="R45" i="23" s="1"/>
  <c r="F9751" i="12"/>
  <c r="S45" i="23" s="1"/>
  <c r="D9752" i="12"/>
  <c r="E9752" i="12"/>
  <c r="F9752" i="12"/>
  <c r="D9753" i="12"/>
  <c r="E9753" i="12"/>
  <c r="F9753" i="12"/>
  <c r="D9754" i="12"/>
  <c r="E9754" i="12"/>
  <c r="F9754" i="12"/>
  <c r="D9755" i="12"/>
  <c r="E9755" i="12"/>
  <c r="F9755" i="12"/>
  <c r="D9756" i="12"/>
  <c r="D45" i="23" s="1"/>
  <c r="E9756" i="12"/>
  <c r="F45" i="23" s="1"/>
  <c r="F9756" i="12"/>
  <c r="G45" i="23" s="1"/>
  <c r="D9757" i="12"/>
  <c r="E9757" i="12"/>
  <c r="F9757" i="12"/>
  <c r="D9758" i="12"/>
  <c r="E9758" i="12"/>
  <c r="F9758" i="12"/>
  <c r="D9759" i="12"/>
  <c r="E9759" i="12"/>
  <c r="F9759" i="12"/>
  <c r="D9760" i="12"/>
  <c r="E9760" i="12"/>
  <c r="F9760" i="12"/>
  <c r="D9761" i="12"/>
  <c r="E9761" i="12"/>
  <c r="F9761" i="12"/>
  <c r="D9762" i="12"/>
  <c r="H45" i="23" s="1"/>
  <c r="E9762" i="12"/>
  <c r="J45" i="23" s="1"/>
  <c r="F9762" i="12"/>
  <c r="K45" i="23" s="1"/>
  <c r="D9763" i="12"/>
  <c r="T45" i="23" s="1"/>
  <c r="E9763" i="12"/>
  <c r="V45" i="23" s="1"/>
  <c r="F9763" i="12"/>
  <c r="W45" i="23" s="1"/>
  <c r="D9764" i="12"/>
  <c r="E9764" i="12"/>
  <c r="F9764" i="12"/>
  <c r="D9765" i="12"/>
  <c r="E9765" i="12"/>
  <c r="F9765" i="12"/>
  <c r="D9766" i="12"/>
  <c r="E9766" i="12"/>
  <c r="F9766" i="12"/>
  <c r="D9767" i="12"/>
  <c r="E9767" i="12"/>
  <c r="F9767" i="12"/>
  <c r="D9768" i="12"/>
  <c r="E9768" i="12"/>
  <c r="F9768" i="12"/>
  <c r="D9769" i="12"/>
  <c r="E9769" i="12"/>
  <c r="F9769" i="12"/>
  <c r="D9770" i="12"/>
  <c r="E9770" i="12"/>
  <c r="F9770" i="12"/>
  <c r="D9771" i="12"/>
  <c r="E9771" i="12"/>
  <c r="F9771" i="12"/>
  <c r="D9772" i="12"/>
  <c r="E9772" i="12"/>
  <c r="F9772" i="12"/>
  <c r="D9773" i="12"/>
  <c r="E9773" i="12"/>
  <c r="F9773" i="12"/>
  <c r="D9774" i="12"/>
  <c r="E9774" i="12"/>
  <c r="F9774" i="12"/>
  <c r="D9775" i="12"/>
  <c r="E9775" i="12"/>
  <c r="F9775" i="12"/>
  <c r="D9776" i="12"/>
  <c r="E9776" i="12"/>
  <c r="F9776" i="12"/>
  <c r="D9777" i="12"/>
  <c r="E9777" i="12"/>
  <c r="F9777" i="12"/>
  <c r="D9778" i="12"/>
  <c r="E9778" i="12"/>
  <c r="F9778" i="12"/>
  <c r="D9779" i="12"/>
  <c r="E9779" i="12"/>
  <c r="F9779" i="12"/>
  <c r="D9780" i="12"/>
  <c r="E9780" i="12"/>
  <c r="F9780" i="12"/>
  <c r="D9781" i="12"/>
  <c r="E9781" i="12"/>
  <c r="F9781" i="12"/>
  <c r="D9782" i="12"/>
  <c r="E9782" i="12"/>
  <c r="F9782" i="12"/>
  <c r="D9783" i="12"/>
  <c r="E9783" i="12"/>
  <c r="F9783" i="12"/>
  <c r="D9784" i="12"/>
  <c r="E9784" i="12"/>
  <c r="F9784" i="12"/>
  <c r="D9785" i="12"/>
  <c r="E9785" i="12"/>
  <c r="F9785" i="12"/>
  <c r="D9786" i="12"/>
  <c r="E9786" i="12"/>
  <c r="F9786" i="12"/>
  <c r="D9787" i="12"/>
  <c r="E9787" i="12"/>
  <c r="F9787" i="12"/>
  <c r="D9788" i="12"/>
  <c r="E9788" i="12"/>
  <c r="F9788" i="12"/>
  <c r="D9789" i="12"/>
  <c r="E9789" i="12"/>
  <c r="F9789" i="12"/>
  <c r="D9790" i="12"/>
  <c r="E9790" i="12"/>
  <c r="F9790" i="12"/>
  <c r="D9791" i="12"/>
  <c r="E9791" i="12"/>
  <c r="F9791" i="12"/>
  <c r="D9792" i="12"/>
  <c r="E9792" i="12"/>
  <c r="F9792" i="12"/>
  <c r="D9793" i="12"/>
  <c r="E9793" i="12"/>
  <c r="F9793" i="12"/>
  <c r="D9794" i="12"/>
  <c r="E9794" i="12"/>
  <c r="F9794" i="12"/>
  <c r="D9795" i="12"/>
  <c r="E9795" i="12"/>
  <c r="F9795" i="12"/>
  <c r="D9796" i="12"/>
  <c r="E9796" i="12"/>
  <c r="F9796" i="12"/>
  <c r="D9797" i="12"/>
  <c r="E9797" i="12"/>
  <c r="F9797" i="12"/>
  <c r="D9798" i="12"/>
  <c r="E9798" i="12"/>
  <c r="F9798" i="12"/>
  <c r="D9799" i="12"/>
  <c r="E9799" i="12"/>
  <c r="F9799" i="12"/>
  <c r="D9800" i="12"/>
  <c r="E9800" i="12"/>
  <c r="F9800" i="12"/>
  <c r="D9801" i="12"/>
  <c r="E9801" i="12"/>
  <c r="F9801" i="12"/>
  <c r="D9802" i="12"/>
  <c r="E9802" i="12"/>
  <c r="F9802" i="12"/>
  <c r="D9803" i="12"/>
  <c r="E9803" i="12"/>
  <c r="F9803" i="12"/>
  <c r="D9804" i="12"/>
  <c r="E9804" i="12"/>
  <c r="F9804" i="12"/>
  <c r="D9805" i="12"/>
  <c r="E9805" i="12"/>
  <c r="F9805" i="12"/>
  <c r="D9806" i="12"/>
  <c r="E9806" i="12"/>
  <c r="F9806" i="12"/>
  <c r="D9807" i="12"/>
  <c r="E9807" i="12"/>
  <c r="F9807" i="12"/>
  <c r="D9808" i="12"/>
  <c r="E9808" i="12"/>
  <c r="F9808" i="12"/>
  <c r="D9809" i="12"/>
  <c r="E9809" i="12"/>
  <c r="F9809" i="12"/>
  <c r="D9810" i="12"/>
  <c r="E9810" i="12"/>
  <c r="F9810" i="12"/>
  <c r="D9811" i="12"/>
  <c r="E9811" i="12"/>
  <c r="F9811" i="12"/>
  <c r="D9812" i="12"/>
  <c r="E9812" i="12"/>
  <c r="F9812" i="12"/>
  <c r="D9813" i="12"/>
  <c r="E9813" i="12"/>
  <c r="F9813" i="12"/>
  <c r="D9814" i="12"/>
  <c r="E9814" i="12"/>
  <c r="F9814" i="12"/>
  <c r="D9815" i="12"/>
  <c r="E9815" i="12"/>
  <c r="F9815" i="12"/>
  <c r="D9816" i="12"/>
  <c r="E9816" i="12"/>
  <c r="F9816" i="12"/>
  <c r="D9817" i="12"/>
  <c r="E9817" i="12"/>
  <c r="F9817" i="12"/>
  <c r="D9818" i="12"/>
  <c r="E9818" i="12"/>
  <c r="F9818" i="12"/>
  <c r="D9819" i="12"/>
  <c r="E9819" i="12"/>
  <c r="F9819" i="12"/>
  <c r="D9820" i="12"/>
  <c r="E9820" i="12"/>
  <c r="F9820" i="12"/>
  <c r="D9821" i="12"/>
  <c r="E9821" i="12"/>
  <c r="F9821" i="12"/>
  <c r="D9822" i="12"/>
  <c r="E9822" i="12"/>
  <c r="F9822" i="12"/>
  <c r="D9823" i="12"/>
  <c r="E9823" i="12"/>
  <c r="F9823" i="12"/>
  <c r="D9824" i="12"/>
  <c r="E9824" i="12"/>
  <c r="F9824" i="12"/>
  <c r="D9825" i="12"/>
  <c r="E9825" i="12"/>
  <c r="F9825" i="12"/>
  <c r="D9826" i="12"/>
  <c r="E9826" i="12"/>
  <c r="F9826" i="12"/>
  <c r="D9827" i="12"/>
  <c r="E9827" i="12"/>
  <c r="F9827" i="12"/>
  <c r="D9828" i="12"/>
  <c r="E9828" i="12"/>
  <c r="F9828" i="12"/>
  <c r="D9829" i="12"/>
  <c r="E9829" i="12"/>
  <c r="F9829" i="12"/>
  <c r="D9830" i="12"/>
  <c r="E9830" i="12"/>
  <c r="F9830" i="12"/>
  <c r="D9831" i="12"/>
  <c r="E9831" i="12"/>
  <c r="F9831" i="12"/>
  <c r="D9832" i="12"/>
  <c r="E9832" i="12"/>
  <c r="F9832" i="12"/>
  <c r="D9833" i="12"/>
  <c r="E9833" i="12"/>
  <c r="F9833" i="12"/>
  <c r="D9834" i="12"/>
  <c r="E9834" i="12"/>
  <c r="F9834" i="12"/>
  <c r="D9835" i="12"/>
  <c r="E9835" i="12"/>
  <c r="F9835" i="12"/>
  <c r="D9836" i="12"/>
  <c r="E9836" i="12"/>
  <c r="F9836" i="12"/>
  <c r="D9837" i="12"/>
  <c r="E9837" i="12"/>
  <c r="F9837" i="12"/>
  <c r="D9838" i="12"/>
  <c r="E9838" i="12"/>
  <c r="F9838" i="12"/>
  <c r="D9839" i="12"/>
  <c r="E9839" i="12"/>
  <c r="F9839" i="12"/>
  <c r="D9840" i="12"/>
  <c r="E9840" i="12"/>
  <c r="F9840" i="12"/>
  <c r="D9841" i="12"/>
  <c r="E9841" i="12"/>
  <c r="F9841" i="12"/>
  <c r="D9842" i="12"/>
  <c r="E9842" i="12"/>
  <c r="F9842" i="12"/>
  <c r="D9843" i="12"/>
  <c r="E9843" i="12"/>
  <c r="F9843" i="12"/>
  <c r="D9844" i="12"/>
  <c r="E9844" i="12"/>
  <c r="F9844" i="12"/>
  <c r="D9845" i="12"/>
  <c r="E9845" i="12"/>
  <c r="F9845" i="12"/>
  <c r="D9846" i="12"/>
  <c r="E9846" i="12"/>
  <c r="F9846" i="12"/>
  <c r="D9847" i="12"/>
  <c r="L46" i="23" s="1"/>
  <c r="E9847" i="12"/>
  <c r="N46" i="23" s="1"/>
  <c r="F9847" i="12"/>
  <c r="O46" i="23" s="1"/>
  <c r="D9848" i="12"/>
  <c r="E9848" i="12"/>
  <c r="F9848" i="12"/>
  <c r="D9849" i="12"/>
  <c r="E9849" i="12"/>
  <c r="F9849" i="12"/>
  <c r="D9850" i="12"/>
  <c r="E9850" i="12"/>
  <c r="F9850" i="12"/>
  <c r="D9851" i="12"/>
  <c r="E9851" i="12"/>
  <c r="F9851" i="12"/>
  <c r="D9852" i="12"/>
  <c r="P46" i="23" s="1"/>
  <c r="E9852" i="12"/>
  <c r="R46" i="23" s="1"/>
  <c r="F9852" i="12"/>
  <c r="S46" i="23" s="1"/>
  <c r="D9853" i="12"/>
  <c r="E9853" i="12"/>
  <c r="F9853" i="12"/>
  <c r="D9854" i="12"/>
  <c r="E9854" i="12"/>
  <c r="F9854" i="12"/>
  <c r="D9855" i="12"/>
  <c r="E9855" i="12"/>
  <c r="F9855" i="12"/>
  <c r="D9856" i="12"/>
  <c r="E9856" i="12"/>
  <c r="F9856" i="12"/>
  <c r="D9857" i="12"/>
  <c r="D46" i="23" s="1"/>
  <c r="E9857" i="12"/>
  <c r="F46" i="23" s="1"/>
  <c r="F9857" i="12"/>
  <c r="G46" i="23" s="1"/>
  <c r="D9858" i="12"/>
  <c r="E9858" i="12"/>
  <c r="F9858" i="12"/>
  <c r="D9859" i="12"/>
  <c r="E9859" i="12"/>
  <c r="F9859" i="12"/>
  <c r="D9860" i="12"/>
  <c r="E9860" i="12"/>
  <c r="F9860" i="12"/>
  <c r="D9861" i="12"/>
  <c r="E9861" i="12"/>
  <c r="F9861" i="12"/>
  <c r="D9862" i="12"/>
  <c r="E9862" i="12"/>
  <c r="F9862" i="12"/>
  <c r="D9863" i="12"/>
  <c r="H46" i="23" s="1"/>
  <c r="E9863" i="12"/>
  <c r="J46" i="23" s="1"/>
  <c r="F9863" i="12"/>
  <c r="K46" i="23" s="1"/>
  <c r="D9864" i="12"/>
  <c r="T46" i="23" s="1"/>
  <c r="E9864" i="12"/>
  <c r="V46" i="23" s="1"/>
  <c r="F9864" i="12"/>
  <c r="W46" i="23" s="1"/>
  <c r="D9865" i="12"/>
  <c r="E9865" i="12"/>
  <c r="F9865" i="12"/>
  <c r="D9866" i="12"/>
  <c r="E9866" i="12"/>
  <c r="F9866" i="12"/>
  <c r="D9867" i="12"/>
  <c r="E9867" i="12"/>
  <c r="F9867" i="12"/>
  <c r="D9868" i="12"/>
  <c r="E9868" i="12"/>
  <c r="F9868" i="12"/>
  <c r="D9869" i="12"/>
  <c r="E9869" i="12"/>
  <c r="F9869" i="12"/>
  <c r="D9870" i="12"/>
  <c r="E9870" i="12"/>
  <c r="F9870" i="12"/>
  <c r="D9871" i="12"/>
  <c r="E9871" i="12"/>
  <c r="F9871" i="12"/>
  <c r="D9872" i="12"/>
  <c r="E9872" i="12"/>
  <c r="F9872" i="12"/>
  <c r="D9873" i="12"/>
  <c r="E9873" i="12"/>
  <c r="F9873" i="12"/>
  <c r="D9874" i="12"/>
  <c r="E9874" i="12"/>
  <c r="F9874" i="12"/>
  <c r="D9875" i="12"/>
  <c r="E9875" i="12"/>
  <c r="F9875" i="12"/>
  <c r="D9876" i="12"/>
  <c r="E9876" i="12"/>
  <c r="F9876" i="12"/>
  <c r="D9877" i="12"/>
  <c r="E9877" i="12"/>
  <c r="F9877" i="12"/>
  <c r="D9878" i="12"/>
  <c r="E9878" i="12"/>
  <c r="F9878" i="12"/>
  <c r="D9879" i="12"/>
  <c r="E9879" i="12"/>
  <c r="F9879" i="12"/>
  <c r="D9880" i="12"/>
  <c r="E9880" i="12"/>
  <c r="F9880" i="12"/>
  <c r="D9881" i="12"/>
  <c r="E9881" i="12"/>
  <c r="F9881" i="12"/>
  <c r="D9882" i="12"/>
  <c r="E9882" i="12"/>
  <c r="F9882" i="12"/>
  <c r="D9883" i="12"/>
  <c r="E9883" i="12"/>
  <c r="F9883" i="12"/>
  <c r="D9884" i="12"/>
  <c r="E9884" i="12"/>
  <c r="F9884" i="12"/>
  <c r="D9885" i="12"/>
  <c r="E9885" i="12"/>
  <c r="F9885" i="12"/>
  <c r="D9886" i="12"/>
  <c r="E9886" i="12"/>
  <c r="F9886" i="12"/>
  <c r="D9887" i="12"/>
  <c r="E9887" i="12"/>
  <c r="F9887" i="12"/>
  <c r="D9888" i="12"/>
  <c r="E9888" i="12"/>
  <c r="F9888" i="12"/>
  <c r="D9889" i="12"/>
  <c r="E9889" i="12"/>
  <c r="F9889" i="12"/>
  <c r="D9890" i="12"/>
  <c r="E9890" i="12"/>
  <c r="F9890" i="12"/>
  <c r="D9891" i="12"/>
  <c r="E9891" i="12"/>
  <c r="F9891" i="12"/>
  <c r="D9892" i="12"/>
  <c r="E9892" i="12"/>
  <c r="F9892" i="12"/>
  <c r="D9893" i="12"/>
  <c r="E9893" i="12"/>
  <c r="F9893" i="12"/>
  <c r="D9894" i="12"/>
  <c r="E9894" i="12"/>
  <c r="F9894" i="12"/>
  <c r="D9895" i="12"/>
  <c r="E9895" i="12"/>
  <c r="F9895" i="12"/>
  <c r="D9896" i="12"/>
  <c r="E9896" i="12"/>
  <c r="F9896" i="12"/>
  <c r="D9897" i="12"/>
  <c r="E9897" i="12"/>
  <c r="F9897" i="12"/>
  <c r="D9898" i="12"/>
  <c r="E9898" i="12"/>
  <c r="F9898" i="12"/>
  <c r="D9899" i="12"/>
  <c r="E9899" i="12"/>
  <c r="F9899" i="12"/>
  <c r="D9900" i="12"/>
  <c r="E9900" i="12"/>
  <c r="F9900" i="12"/>
  <c r="D9901" i="12"/>
  <c r="E9901" i="12"/>
  <c r="F9901" i="12"/>
  <c r="D9902" i="12"/>
  <c r="E9902" i="12"/>
  <c r="F9902" i="12"/>
  <c r="D9903" i="12"/>
  <c r="E9903" i="12"/>
  <c r="F9903" i="12"/>
  <c r="D9904" i="12"/>
  <c r="E9904" i="12"/>
  <c r="F9904" i="12"/>
  <c r="D9905" i="12"/>
  <c r="E9905" i="12"/>
  <c r="F9905" i="12"/>
  <c r="D9906" i="12"/>
  <c r="E9906" i="12"/>
  <c r="F9906" i="12"/>
  <c r="D9907" i="12"/>
  <c r="E9907" i="12"/>
  <c r="F9907" i="12"/>
  <c r="D9908" i="12"/>
  <c r="E9908" i="12"/>
  <c r="F9908" i="12"/>
  <c r="D9909" i="12"/>
  <c r="E9909" i="12"/>
  <c r="F9909" i="12"/>
  <c r="D9910" i="12"/>
  <c r="E9910" i="12"/>
  <c r="F9910" i="12"/>
  <c r="D9911" i="12"/>
  <c r="E9911" i="12"/>
  <c r="F9911" i="12"/>
  <c r="D9912" i="12"/>
  <c r="E9912" i="12"/>
  <c r="F9912" i="12"/>
  <c r="D9913" i="12"/>
  <c r="E9913" i="12"/>
  <c r="F9913" i="12"/>
  <c r="D9914" i="12"/>
  <c r="E9914" i="12"/>
  <c r="F9914" i="12"/>
  <c r="D9915" i="12"/>
  <c r="E9915" i="12"/>
  <c r="F9915" i="12"/>
  <c r="D9916" i="12"/>
  <c r="E9916" i="12"/>
  <c r="F9916" i="12"/>
  <c r="D9917" i="12"/>
  <c r="E9917" i="12"/>
  <c r="F9917" i="12"/>
  <c r="D9918" i="12"/>
  <c r="E9918" i="12"/>
  <c r="F9918" i="12"/>
  <c r="D9919" i="12"/>
  <c r="E9919" i="12"/>
  <c r="F9919" i="12"/>
  <c r="D9920" i="12"/>
  <c r="E9920" i="12"/>
  <c r="F9920" i="12"/>
  <c r="D9921" i="12"/>
  <c r="E9921" i="12"/>
  <c r="F9921" i="12"/>
  <c r="D9922" i="12"/>
  <c r="E9922" i="12"/>
  <c r="F9922" i="12"/>
  <c r="D9923" i="12"/>
  <c r="E9923" i="12"/>
  <c r="F9923" i="12"/>
  <c r="D9924" i="12"/>
  <c r="E9924" i="12"/>
  <c r="F9924" i="12"/>
  <c r="D9925" i="12"/>
  <c r="E9925" i="12"/>
  <c r="F9925" i="12"/>
  <c r="D9926" i="12"/>
  <c r="E9926" i="12"/>
  <c r="F9926" i="12"/>
  <c r="D9927" i="12"/>
  <c r="E9927" i="12"/>
  <c r="F9927" i="12"/>
  <c r="D9928" i="12"/>
  <c r="E9928" i="12"/>
  <c r="F9928" i="12"/>
  <c r="D9929" i="12"/>
  <c r="E9929" i="12"/>
  <c r="F9929" i="12"/>
  <c r="D9930" i="12"/>
  <c r="E9930" i="12"/>
  <c r="F9930" i="12"/>
  <c r="D9931" i="12"/>
  <c r="E9931" i="12"/>
  <c r="F9931" i="12"/>
  <c r="D9932" i="12"/>
  <c r="E9932" i="12"/>
  <c r="F9932" i="12"/>
  <c r="D9933" i="12"/>
  <c r="E9933" i="12"/>
  <c r="F9933" i="12"/>
  <c r="D9934" i="12"/>
  <c r="E9934" i="12"/>
  <c r="F9934" i="12"/>
  <c r="D9935" i="12"/>
  <c r="E9935" i="12"/>
  <c r="F9935" i="12"/>
  <c r="D9936" i="12"/>
  <c r="E9936" i="12"/>
  <c r="F9936" i="12"/>
  <c r="D9937" i="12"/>
  <c r="E9937" i="12"/>
  <c r="F9937" i="12"/>
  <c r="D9938" i="12"/>
  <c r="E9938" i="12"/>
  <c r="F9938" i="12"/>
  <c r="D9939" i="12"/>
  <c r="E9939" i="12"/>
  <c r="F9939" i="12"/>
  <c r="D9940" i="12"/>
  <c r="E9940" i="12"/>
  <c r="F9940" i="12"/>
  <c r="D9941" i="12"/>
  <c r="E9941" i="12"/>
  <c r="F9941" i="12"/>
  <c r="D9942" i="12"/>
  <c r="E9942" i="12"/>
  <c r="F9942" i="12"/>
  <c r="D9943" i="12"/>
  <c r="E9943" i="12"/>
  <c r="F9943" i="12"/>
  <c r="D9944" i="12"/>
  <c r="E9944" i="12"/>
  <c r="F9944" i="12"/>
  <c r="D9945" i="12"/>
  <c r="E9945" i="12"/>
  <c r="F9945" i="12"/>
  <c r="D9946" i="12"/>
  <c r="E9946" i="12"/>
  <c r="F9946" i="12"/>
  <c r="D9947" i="12"/>
  <c r="E9947" i="12"/>
  <c r="F9947" i="12"/>
  <c r="D9948" i="12"/>
  <c r="L47" i="23" s="1"/>
  <c r="E9948" i="12"/>
  <c r="N47" i="23" s="1"/>
  <c r="F9948" i="12"/>
  <c r="O47" i="23" s="1"/>
  <c r="D9949" i="12"/>
  <c r="E9949" i="12"/>
  <c r="F9949" i="12"/>
  <c r="D9950" i="12"/>
  <c r="E9950" i="12"/>
  <c r="F9950" i="12"/>
  <c r="D9951" i="12"/>
  <c r="E9951" i="12"/>
  <c r="F9951" i="12"/>
  <c r="D9952" i="12"/>
  <c r="E9952" i="12"/>
  <c r="F9952" i="12"/>
  <c r="D9953" i="12"/>
  <c r="P47" i="23" s="1"/>
  <c r="E9953" i="12"/>
  <c r="R47" i="23" s="1"/>
  <c r="F9953" i="12"/>
  <c r="S47" i="23" s="1"/>
  <c r="D9954" i="12"/>
  <c r="E9954" i="12"/>
  <c r="F9954" i="12"/>
  <c r="D9955" i="12"/>
  <c r="E9955" i="12"/>
  <c r="F9955" i="12"/>
  <c r="D9956" i="12"/>
  <c r="E9956" i="12"/>
  <c r="F9956" i="12"/>
  <c r="D9957" i="12"/>
  <c r="E9957" i="12"/>
  <c r="F9957" i="12"/>
  <c r="D9958" i="12"/>
  <c r="D47" i="23" s="1"/>
  <c r="E9958" i="12"/>
  <c r="F47" i="23" s="1"/>
  <c r="F9958" i="12"/>
  <c r="G47" i="23" s="1"/>
  <c r="D9959" i="12"/>
  <c r="E9959" i="12"/>
  <c r="F9959" i="12"/>
  <c r="D9960" i="12"/>
  <c r="E9960" i="12"/>
  <c r="F9960" i="12"/>
  <c r="D9961" i="12"/>
  <c r="E9961" i="12"/>
  <c r="F9961" i="12"/>
  <c r="D9962" i="12"/>
  <c r="E9962" i="12"/>
  <c r="F9962" i="12"/>
  <c r="D9963" i="12"/>
  <c r="E9963" i="12"/>
  <c r="F9963" i="12"/>
  <c r="D9964" i="12"/>
  <c r="H47" i="23" s="1"/>
  <c r="E9964" i="12"/>
  <c r="J47" i="23" s="1"/>
  <c r="F9964" i="12"/>
  <c r="K47" i="23" s="1"/>
  <c r="D9965" i="12"/>
  <c r="T47" i="23" s="1"/>
  <c r="E9965" i="12"/>
  <c r="V47" i="23" s="1"/>
  <c r="F9965" i="12"/>
  <c r="W47" i="23" s="1"/>
  <c r="D9966" i="12"/>
  <c r="E9966" i="12"/>
  <c r="F9966" i="12"/>
  <c r="D9967" i="12"/>
  <c r="E9967" i="12"/>
  <c r="F9967" i="12"/>
  <c r="D9968" i="12"/>
  <c r="E9968" i="12"/>
  <c r="F9968" i="12"/>
  <c r="D9969" i="12"/>
  <c r="E9969" i="12"/>
  <c r="F9969" i="12"/>
  <c r="D9970" i="12"/>
  <c r="E9970" i="12"/>
  <c r="F9970" i="12"/>
  <c r="D9971" i="12"/>
  <c r="E9971" i="12"/>
  <c r="F9971" i="12"/>
  <c r="D9972" i="12"/>
  <c r="E9972" i="12"/>
  <c r="F9972" i="12"/>
  <c r="D9973" i="12"/>
  <c r="E9973" i="12"/>
  <c r="F9973" i="12"/>
  <c r="D9974" i="12"/>
  <c r="E9974" i="12"/>
  <c r="F9974" i="12"/>
  <c r="D9975" i="12"/>
  <c r="E9975" i="12"/>
  <c r="F9975" i="12"/>
  <c r="D9976" i="12"/>
  <c r="E9976" i="12"/>
  <c r="F9976" i="12"/>
  <c r="D9977" i="12"/>
  <c r="E9977" i="12"/>
  <c r="F9977" i="12"/>
  <c r="D9978" i="12"/>
  <c r="E9978" i="12"/>
  <c r="F9978" i="12"/>
  <c r="D9979" i="12"/>
  <c r="E9979" i="12"/>
  <c r="F9979" i="12"/>
  <c r="D9980" i="12"/>
  <c r="E9980" i="12"/>
  <c r="F9980" i="12"/>
  <c r="D9981" i="12"/>
  <c r="E9981" i="12"/>
  <c r="F9981" i="12"/>
  <c r="D9982" i="12"/>
  <c r="E9982" i="12"/>
  <c r="F9982" i="12"/>
  <c r="D9983" i="12"/>
  <c r="E9983" i="12"/>
  <c r="F9983" i="12"/>
  <c r="D9984" i="12"/>
  <c r="E9984" i="12"/>
  <c r="F9984" i="12"/>
  <c r="D9985" i="12"/>
  <c r="E9985" i="12"/>
  <c r="F9985" i="12"/>
  <c r="D9986" i="12"/>
  <c r="E9986" i="12"/>
  <c r="F9986" i="12"/>
  <c r="D9987" i="12"/>
  <c r="E9987" i="12"/>
  <c r="F9987" i="12"/>
  <c r="D9988" i="12"/>
  <c r="E9988" i="12"/>
  <c r="F9988" i="12"/>
  <c r="D9989" i="12"/>
  <c r="E9989" i="12"/>
  <c r="F9989" i="12"/>
  <c r="D9990" i="12"/>
  <c r="E9990" i="12"/>
  <c r="F9990" i="12"/>
  <c r="D9991" i="12"/>
  <c r="E9991" i="12"/>
  <c r="F9991" i="12"/>
  <c r="D9992" i="12"/>
  <c r="E9992" i="12"/>
  <c r="F9992" i="12"/>
  <c r="D9993" i="12"/>
  <c r="E9993" i="12"/>
  <c r="F9993" i="12"/>
  <c r="D9994" i="12"/>
  <c r="E9994" i="12"/>
  <c r="F9994" i="12"/>
  <c r="D9995" i="12"/>
  <c r="E9995" i="12"/>
  <c r="F9995" i="12"/>
  <c r="D9996" i="12"/>
  <c r="E9996" i="12"/>
  <c r="F9996" i="12"/>
  <c r="D9997" i="12"/>
  <c r="E9997" i="12"/>
  <c r="F9997" i="12"/>
  <c r="D9998" i="12"/>
  <c r="E9998" i="12"/>
  <c r="F9998" i="12"/>
  <c r="D9999" i="12"/>
  <c r="E9999" i="12"/>
  <c r="F9999" i="12"/>
  <c r="D10000" i="12"/>
  <c r="E10000" i="12"/>
  <c r="F10000" i="12"/>
  <c r="D10001" i="12"/>
  <c r="E10001" i="12"/>
  <c r="F10001" i="12"/>
  <c r="D10002" i="12"/>
  <c r="E10002" i="12"/>
  <c r="F10002" i="12"/>
  <c r="D10003" i="12"/>
  <c r="E10003" i="12"/>
  <c r="F10003" i="12"/>
  <c r="D10004" i="12"/>
  <c r="E10004" i="12"/>
  <c r="F10004" i="12"/>
  <c r="D10005" i="12"/>
  <c r="E10005" i="12"/>
  <c r="F10005" i="12"/>
  <c r="D10006" i="12"/>
  <c r="E10006" i="12"/>
  <c r="F10006" i="12"/>
  <c r="D10007" i="12"/>
  <c r="E10007" i="12"/>
  <c r="F10007" i="12"/>
  <c r="D10008" i="12"/>
  <c r="E10008" i="12"/>
  <c r="F10008" i="12"/>
  <c r="D10009" i="12"/>
  <c r="E10009" i="12"/>
  <c r="F10009" i="12"/>
  <c r="D10010" i="12"/>
  <c r="E10010" i="12"/>
  <c r="F10010" i="12"/>
  <c r="D10011" i="12"/>
  <c r="E10011" i="12"/>
  <c r="F10011" i="12"/>
  <c r="D10012" i="12"/>
  <c r="E10012" i="12"/>
  <c r="F10012" i="12"/>
  <c r="D10013" i="12"/>
  <c r="E10013" i="12"/>
  <c r="F10013" i="12"/>
  <c r="D10014" i="12"/>
  <c r="E10014" i="12"/>
  <c r="F10014" i="12"/>
  <c r="D10015" i="12"/>
  <c r="E10015" i="12"/>
  <c r="F10015" i="12"/>
  <c r="D10016" i="12"/>
  <c r="E10016" i="12"/>
  <c r="F10016" i="12"/>
  <c r="D10017" i="12"/>
  <c r="E10017" i="12"/>
  <c r="F10017" i="12"/>
  <c r="D10018" i="12"/>
  <c r="E10018" i="12"/>
  <c r="F10018" i="12"/>
  <c r="D10019" i="12"/>
  <c r="E10019" i="12"/>
  <c r="F10019" i="12"/>
  <c r="D10020" i="12"/>
  <c r="E10020" i="12"/>
  <c r="F10020" i="12"/>
  <c r="D10021" i="12"/>
  <c r="E10021" i="12"/>
  <c r="F10021" i="12"/>
  <c r="D10022" i="12"/>
  <c r="E10022" i="12"/>
  <c r="F10022" i="12"/>
  <c r="D10023" i="12"/>
  <c r="E10023" i="12"/>
  <c r="F10023" i="12"/>
  <c r="D10024" i="12"/>
  <c r="E10024" i="12"/>
  <c r="F10024" i="12"/>
  <c r="D10025" i="12"/>
  <c r="E10025" i="12"/>
  <c r="F10025" i="12"/>
  <c r="D10026" i="12"/>
  <c r="E10026" i="12"/>
  <c r="F10026" i="12"/>
  <c r="D10027" i="12"/>
  <c r="E10027" i="12"/>
  <c r="F10027" i="12"/>
  <c r="D10028" i="12"/>
  <c r="E10028" i="12"/>
  <c r="F10028" i="12"/>
  <c r="D10029" i="12"/>
  <c r="E10029" i="12"/>
  <c r="F10029" i="12"/>
  <c r="D10030" i="12"/>
  <c r="E10030" i="12"/>
  <c r="F10030" i="12"/>
  <c r="D10031" i="12"/>
  <c r="E10031" i="12"/>
  <c r="F10031" i="12"/>
  <c r="D10032" i="12"/>
  <c r="E10032" i="12"/>
  <c r="F10032" i="12"/>
  <c r="D10033" i="12"/>
  <c r="E10033" i="12"/>
  <c r="F10033" i="12"/>
  <c r="D10034" i="12"/>
  <c r="E10034" i="12"/>
  <c r="F10034" i="12"/>
  <c r="D10035" i="12"/>
  <c r="E10035" i="12"/>
  <c r="F10035" i="12"/>
  <c r="D10036" i="12"/>
  <c r="E10036" i="12"/>
  <c r="F10036" i="12"/>
  <c r="D10037" i="12"/>
  <c r="E10037" i="12"/>
  <c r="F10037" i="12"/>
  <c r="D10038" i="12"/>
  <c r="E10038" i="12"/>
  <c r="F10038" i="12"/>
  <c r="D10039" i="12"/>
  <c r="E10039" i="12"/>
  <c r="F10039" i="12"/>
  <c r="D10040" i="12"/>
  <c r="E10040" i="12"/>
  <c r="F10040" i="12"/>
  <c r="D10041" i="12"/>
  <c r="E10041" i="12"/>
  <c r="F10041" i="12"/>
  <c r="D10042" i="12"/>
  <c r="E10042" i="12"/>
  <c r="F10042" i="12"/>
  <c r="D10043" i="12"/>
  <c r="E10043" i="12"/>
  <c r="F10043" i="12"/>
  <c r="D10044" i="12"/>
  <c r="E10044" i="12"/>
  <c r="F10044" i="12"/>
  <c r="D10045" i="12"/>
  <c r="E10045" i="12"/>
  <c r="F10045" i="12"/>
  <c r="D10046" i="12"/>
  <c r="E10046" i="12"/>
  <c r="F10046" i="12"/>
  <c r="D10047" i="12"/>
  <c r="E10047" i="12"/>
  <c r="F10047" i="12"/>
  <c r="D10048" i="12"/>
  <c r="E10048" i="12"/>
  <c r="F10048" i="12"/>
  <c r="D10049" i="12"/>
  <c r="L48" i="23" s="1"/>
  <c r="E10049" i="12"/>
  <c r="N48" i="23" s="1"/>
  <c r="F10049" i="12"/>
  <c r="O48" i="23" s="1"/>
  <c r="D10050" i="12"/>
  <c r="E10050" i="12"/>
  <c r="F10050" i="12"/>
  <c r="D10051" i="12"/>
  <c r="E10051" i="12"/>
  <c r="F10051" i="12"/>
  <c r="D10052" i="12"/>
  <c r="E10052" i="12"/>
  <c r="F10052" i="12"/>
  <c r="D10053" i="12"/>
  <c r="E10053" i="12"/>
  <c r="F10053" i="12"/>
  <c r="D10054" i="12"/>
  <c r="P48" i="23" s="1"/>
  <c r="E10054" i="12"/>
  <c r="R48" i="23" s="1"/>
  <c r="F10054" i="12"/>
  <c r="S48" i="23" s="1"/>
  <c r="D10055" i="12"/>
  <c r="E10055" i="12"/>
  <c r="F10055" i="12"/>
  <c r="D10056" i="12"/>
  <c r="E10056" i="12"/>
  <c r="F10056" i="12"/>
  <c r="D10057" i="12"/>
  <c r="E10057" i="12"/>
  <c r="F10057" i="12"/>
  <c r="D10058" i="12"/>
  <c r="E10058" i="12"/>
  <c r="F10058" i="12"/>
  <c r="D10059" i="12"/>
  <c r="D48" i="23" s="1"/>
  <c r="E10059" i="12"/>
  <c r="F48" i="23" s="1"/>
  <c r="F10059" i="12"/>
  <c r="G48" i="23" s="1"/>
  <c r="D10060" i="12"/>
  <c r="E10060" i="12"/>
  <c r="F10060" i="12"/>
  <c r="D10061" i="12"/>
  <c r="E10061" i="12"/>
  <c r="F10061" i="12"/>
  <c r="D10062" i="12"/>
  <c r="E10062" i="12"/>
  <c r="F10062" i="12"/>
  <c r="D10063" i="12"/>
  <c r="E10063" i="12"/>
  <c r="F10063" i="12"/>
  <c r="D10064" i="12"/>
  <c r="E10064" i="12"/>
  <c r="F10064" i="12"/>
  <c r="D10065" i="12"/>
  <c r="H48" i="23" s="1"/>
  <c r="E10065" i="12"/>
  <c r="J48" i="23" s="1"/>
  <c r="F10065" i="12"/>
  <c r="K48" i="23" s="1"/>
  <c r="D10066" i="12"/>
  <c r="T48" i="23" s="1"/>
  <c r="E10066" i="12"/>
  <c r="V48" i="23" s="1"/>
  <c r="F10066" i="12"/>
  <c r="W48" i="23" s="1"/>
  <c r="D9057" i="12"/>
  <c r="E9057" i="12"/>
  <c r="F9057" i="12"/>
  <c r="D9058" i="12"/>
  <c r="E9058" i="12"/>
  <c r="F9058" i="12"/>
  <c r="D9059" i="12"/>
  <c r="E9059" i="12"/>
  <c r="F9059" i="12"/>
  <c r="D9060" i="12"/>
  <c r="E9060" i="12"/>
  <c r="F9060" i="12"/>
  <c r="D9061" i="12"/>
  <c r="E9061" i="12"/>
  <c r="F9061" i="12"/>
  <c r="D9062" i="12"/>
  <c r="E9062" i="12"/>
  <c r="F9062" i="12"/>
  <c r="D9063" i="12"/>
  <c r="E9063" i="12"/>
  <c r="F9063" i="12"/>
  <c r="D9064" i="12"/>
  <c r="E9064" i="12"/>
  <c r="F9064" i="12"/>
  <c r="D9065" i="12"/>
  <c r="E9065" i="12"/>
  <c r="F9065" i="12"/>
  <c r="D9066" i="12"/>
  <c r="E9066" i="12"/>
  <c r="F9066" i="12"/>
  <c r="D9067" i="12"/>
  <c r="E9067" i="12"/>
  <c r="F9067" i="12"/>
  <c r="D9068" i="12"/>
  <c r="E9068" i="12"/>
  <c r="F9068" i="12"/>
  <c r="D9069" i="12"/>
  <c r="E9069" i="12"/>
  <c r="F9069" i="12"/>
  <c r="D9070" i="12"/>
  <c r="E9070" i="12"/>
  <c r="F9070" i="12"/>
  <c r="D9071" i="12"/>
  <c r="E9071" i="12"/>
  <c r="F9071" i="12"/>
  <c r="D9072" i="12"/>
  <c r="E9072" i="12"/>
  <c r="F9072" i="12"/>
  <c r="D9073" i="12"/>
  <c r="E9073" i="12"/>
  <c r="F9073" i="12"/>
  <c r="D9074" i="12"/>
  <c r="E9074" i="12"/>
  <c r="F9074" i="12"/>
  <c r="D9075" i="12"/>
  <c r="E9075" i="12"/>
  <c r="F9075" i="12"/>
  <c r="D9076" i="12"/>
  <c r="E9076" i="12"/>
  <c r="F9076" i="12"/>
  <c r="D9077" i="12"/>
  <c r="D17" i="29" s="1"/>
  <c r="E9077" i="12"/>
  <c r="F9077" i="12"/>
  <c r="D9078" i="12"/>
  <c r="E9078" i="12"/>
  <c r="F9078" i="12"/>
  <c r="D9079" i="12"/>
  <c r="E9079" i="12"/>
  <c r="F9079" i="12"/>
  <c r="D9080" i="12"/>
  <c r="E9080" i="12"/>
  <c r="F9080" i="12"/>
  <c r="D9081" i="12"/>
  <c r="E9081" i="12"/>
  <c r="F9081" i="12"/>
  <c r="D9082" i="12"/>
  <c r="E9082" i="12"/>
  <c r="F9082" i="12"/>
  <c r="D9083" i="12"/>
  <c r="E9083" i="12"/>
  <c r="F9083" i="12"/>
  <c r="D9084" i="12"/>
  <c r="E9084" i="12"/>
  <c r="F9084" i="12"/>
  <c r="D9085" i="12"/>
  <c r="E9085" i="12"/>
  <c r="F9085" i="12"/>
  <c r="D9086" i="12"/>
  <c r="E9086" i="12"/>
  <c r="F9086" i="12"/>
  <c r="D9087" i="12"/>
  <c r="E9087" i="12"/>
  <c r="F9087" i="12"/>
  <c r="D9088" i="12"/>
  <c r="E9088" i="12"/>
  <c r="F9088" i="12"/>
  <c r="D9089" i="12"/>
  <c r="E9089" i="12"/>
  <c r="F9089" i="12"/>
  <c r="D9090" i="12"/>
  <c r="E9090" i="12"/>
  <c r="F9090" i="12"/>
  <c r="D9091" i="12"/>
  <c r="E9091" i="12"/>
  <c r="F9091" i="12"/>
  <c r="D9092" i="12"/>
  <c r="E9092" i="12"/>
  <c r="F9092" i="12"/>
  <c r="D9093" i="12"/>
  <c r="E9093" i="12"/>
  <c r="F9093" i="12"/>
  <c r="D9094" i="12"/>
  <c r="E9094" i="12"/>
  <c r="F9094" i="12"/>
  <c r="D9095" i="12"/>
  <c r="E9095" i="12"/>
  <c r="F9095" i="12"/>
  <c r="D9096" i="12"/>
  <c r="E9096" i="12"/>
  <c r="F9096" i="12"/>
  <c r="D9097" i="12"/>
  <c r="E9097" i="12"/>
  <c r="F9097" i="12"/>
  <c r="D9098" i="12"/>
  <c r="E9098" i="12"/>
  <c r="F9098" i="12"/>
  <c r="D9099" i="12"/>
  <c r="E9099" i="12"/>
  <c r="F9099" i="12"/>
  <c r="D9100" i="12"/>
  <c r="E9100" i="12"/>
  <c r="F9100" i="12"/>
  <c r="D9101" i="12"/>
  <c r="E9101" i="12"/>
  <c r="F9101" i="12"/>
  <c r="D9102" i="12"/>
  <c r="E9102" i="12"/>
  <c r="F9102" i="12"/>
  <c r="D9103" i="12"/>
  <c r="E9103" i="12"/>
  <c r="F9103" i="12"/>
  <c r="D9104" i="12"/>
  <c r="E9104" i="12"/>
  <c r="F9104" i="12"/>
  <c r="D9105" i="12"/>
  <c r="E9105" i="12"/>
  <c r="F9105" i="12"/>
  <c r="D9106" i="12"/>
  <c r="E9106" i="12"/>
  <c r="F9106" i="12"/>
  <c r="D9107" i="12"/>
  <c r="E9107" i="12"/>
  <c r="F9107" i="12"/>
  <c r="D9108" i="12"/>
  <c r="E9108" i="12"/>
  <c r="F9108" i="12"/>
  <c r="D9109" i="12"/>
  <c r="E9109" i="12"/>
  <c r="F9109" i="12"/>
  <c r="D9110" i="12"/>
  <c r="E9110" i="12"/>
  <c r="F9110" i="12"/>
  <c r="D9111" i="12"/>
  <c r="E9111" i="12"/>
  <c r="F9111" i="12"/>
  <c r="D9112" i="12"/>
  <c r="E9112" i="12"/>
  <c r="F9112" i="12"/>
  <c r="D9113" i="12"/>
  <c r="E9113" i="12"/>
  <c r="F9113" i="12"/>
  <c r="D9114" i="12"/>
  <c r="E9114" i="12"/>
  <c r="F9114" i="12"/>
  <c r="D9115" i="12"/>
  <c r="E9115" i="12"/>
  <c r="F9115" i="12"/>
  <c r="D9116" i="12"/>
  <c r="E9116" i="12"/>
  <c r="F9116" i="12"/>
  <c r="D9117" i="12"/>
  <c r="E9117" i="12"/>
  <c r="F9117" i="12"/>
  <c r="D9118" i="12"/>
  <c r="E9118" i="12"/>
  <c r="F9118" i="12"/>
  <c r="D9119" i="12"/>
  <c r="E9119" i="12"/>
  <c r="F9119" i="12"/>
  <c r="D9120" i="12"/>
  <c r="E9120" i="12"/>
  <c r="F9120" i="12"/>
  <c r="D9121" i="12"/>
  <c r="E9121" i="12"/>
  <c r="F9121" i="12"/>
  <c r="D9122" i="12"/>
  <c r="E9122" i="12"/>
  <c r="F9122" i="12"/>
  <c r="D9123" i="12"/>
  <c r="E9123" i="12"/>
  <c r="F9123" i="12"/>
  <c r="D9124" i="12"/>
  <c r="E9124" i="12"/>
  <c r="F9124" i="12"/>
  <c r="D9125" i="12"/>
  <c r="E9125" i="12"/>
  <c r="F9125" i="12"/>
  <c r="D9126" i="12"/>
  <c r="E9126" i="12"/>
  <c r="F9126" i="12"/>
  <c r="D9127" i="12"/>
  <c r="E9127" i="12"/>
  <c r="F9127" i="12"/>
  <c r="D9128" i="12"/>
  <c r="E9128" i="12"/>
  <c r="F9128" i="12"/>
  <c r="D9129" i="12"/>
  <c r="E9129" i="12"/>
  <c r="F9129" i="12"/>
  <c r="D9130" i="12"/>
  <c r="E9130" i="12"/>
  <c r="F9130" i="12"/>
  <c r="D9131" i="12"/>
  <c r="E9131" i="12"/>
  <c r="F9131" i="12"/>
  <c r="D9132" i="12"/>
  <c r="E9132" i="12"/>
  <c r="F9132" i="12"/>
  <c r="D9133" i="12"/>
  <c r="E9133" i="12"/>
  <c r="F9133" i="12"/>
  <c r="D9134" i="12"/>
  <c r="E9134" i="12"/>
  <c r="F9134" i="12"/>
  <c r="D9135" i="12"/>
  <c r="E9135" i="12"/>
  <c r="F9135" i="12"/>
  <c r="D9136" i="12"/>
  <c r="E9136" i="12"/>
  <c r="F9136" i="12"/>
  <c r="D9137" i="12"/>
  <c r="E9137" i="12"/>
  <c r="F9137" i="12"/>
  <c r="D9138" i="12"/>
  <c r="E9138" i="12"/>
  <c r="F9138" i="12"/>
  <c r="D9139" i="12"/>
  <c r="E9139" i="12"/>
  <c r="F9139" i="12"/>
  <c r="D9140" i="12"/>
  <c r="L37" i="23" s="1"/>
  <c r="E9140" i="12"/>
  <c r="N37" i="23" s="1"/>
  <c r="F9140" i="12"/>
  <c r="O37" i="23" s="1"/>
  <c r="D9141" i="12"/>
  <c r="E9141" i="12"/>
  <c r="F9141" i="12"/>
  <c r="D9142" i="12"/>
  <c r="E9142" i="12"/>
  <c r="F9142" i="12"/>
  <c r="D9143" i="12"/>
  <c r="E9143" i="12"/>
  <c r="F9143" i="12"/>
  <c r="D9144" i="12"/>
  <c r="E9144" i="12"/>
  <c r="F9144" i="12"/>
  <c r="D9145" i="12"/>
  <c r="P37" i="23" s="1"/>
  <c r="E9145" i="12"/>
  <c r="R37" i="23" s="1"/>
  <c r="F9145" i="12"/>
  <c r="S37" i="23" s="1"/>
  <c r="D9146" i="12"/>
  <c r="E9146" i="12"/>
  <c r="F9146" i="12"/>
  <c r="D9147" i="12"/>
  <c r="E9147" i="12"/>
  <c r="F9147" i="12"/>
  <c r="D9148" i="12"/>
  <c r="E9148" i="12"/>
  <c r="F9148" i="12"/>
  <c r="D9149" i="12"/>
  <c r="E9149" i="12"/>
  <c r="F9149" i="12"/>
  <c r="D9150" i="12"/>
  <c r="D37" i="23" s="1"/>
  <c r="E9150" i="12"/>
  <c r="F37" i="23" s="1"/>
  <c r="F9150" i="12"/>
  <c r="G37" i="23" s="1"/>
  <c r="D9151" i="12"/>
  <c r="E9151" i="12"/>
  <c r="F9151" i="12"/>
  <c r="D9152" i="12"/>
  <c r="E9152" i="12"/>
  <c r="F9152" i="12"/>
  <c r="D9153" i="12"/>
  <c r="E9153" i="12"/>
  <c r="F9153" i="12"/>
  <c r="D9154" i="12"/>
  <c r="E9154" i="12"/>
  <c r="F9154" i="12"/>
  <c r="D9155" i="12"/>
  <c r="E9155" i="12"/>
  <c r="F9155" i="12"/>
  <c r="D9156" i="12"/>
  <c r="H37" i="23" s="1"/>
  <c r="E9156" i="12"/>
  <c r="J37" i="23" s="1"/>
  <c r="F9156" i="12"/>
  <c r="K37" i="23" s="1"/>
  <c r="D9157" i="12"/>
  <c r="E9157" i="12"/>
  <c r="F9157" i="12"/>
  <c r="D9158" i="12"/>
  <c r="E9158" i="12"/>
  <c r="F9158" i="12"/>
  <c r="D9159" i="12"/>
  <c r="E9159" i="12"/>
  <c r="F9159" i="12"/>
  <c r="D9160" i="12"/>
  <c r="E9160" i="12"/>
  <c r="F9160" i="12"/>
  <c r="D9161" i="12"/>
  <c r="E9161" i="12"/>
  <c r="F9161" i="12"/>
  <c r="D9162" i="12"/>
  <c r="E9162" i="12"/>
  <c r="F9162" i="12"/>
  <c r="D9163" i="12"/>
  <c r="E9163" i="12"/>
  <c r="F9163" i="12"/>
  <c r="D9164" i="12"/>
  <c r="E9164" i="12"/>
  <c r="F9164" i="12"/>
  <c r="D9165" i="12"/>
  <c r="E9165" i="12"/>
  <c r="F9165" i="12"/>
  <c r="D9166" i="12"/>
  <c r="E9166" i="12"/>
  <c r="F9166" i="12"/>
  <c r="D9167" i="12"/>
  <c r="E9167" i="12"/>
  <c r="F9167" i="12"/>
  <c r="D9168" i="12"/>
  <c r="E9168" i="12"/>
  <c r="F9168" i="12"/>
  <c r="D9169" i="12"/>
  <c r="E9169" i="12"/>
  <c r="F9169" i="12"/>
  <c r="D9170" i="12"/>
  <c r="E9170" i="12"/>
  <c r="F9170" i="12"/>
  <c r="D9171" i="12"/>
  <c r="E9171" i="12"/>
  <c r="F9171" i="12"/>
  <c r="D9172" i="12"/>
  <c r="E9172" i="12"/>
  <c r="F9172" i="12"/>
  <c r="D9173" i="12"/>
  <c r="E9173" i="12"/>
  <c r="F9173" i="12"/>
  <c r="D9174" i="12"/>
  <c r="E9174" i="12"/>
  <c r="F9174" i="12"/>
  <c r="D9175" i="12"/>
  <c r="E9175" i="12"/>
  <c r="F9175" i="12"/>
  <c r="D9176" i="12"/>
  <c r="E9176" i="12"/>
  <c r="F9176" i="12"/>
  <c r="D9177" i="12"/>
  <c r="E9177" i="12"/>
  <c r="F9177" i="12"/>
  <c r="D9178" i="12"/>
  <c r="E9178" i="12"/>
  <c r="F18" i="29" s="1"/>
  <c r="F9178" i="12"/>
  <c r="G18" i="29" s="1"/>
  <c r="D9179" i="12"/>
  <c r="E9179" i="12"/>
  <c r="F9179" i="12"/>
  <c r="D9180" i="12"/>
  <c r="E9180" i="12"/>
  <c r="F9180" i="12"/>
  <c r="D9181" i="12"/>
  <c r="E9181" i="12"/>
  <c r="F9181" i="12"/>
  <c r="D9182" i="12"/>
  <c r="E9182" i="12"/>
  <c r="F9182" i="12"/>
  <c r="D9183" i="12"/>
  <c r="E9183" i="12"/>
  <c r="F9183" i="12"/>
  <c r="D9184" i="12"/>
  <c r="E9184" i="12"/>
  <c r="F9184" i="12"/>
  <c r="D9185" i="12"/>
  <c r="E9185" i="12"/>
  <c r="F9185" i="12"/>
  <c r="D9186" i="12"/>
  <c r="E9186" i="12"/>
  <c r="F9186" i="12"/>
  <c r="D9187" i="12"/>
  <c r="E9187" i="12"/>
  <c r="F9187" i="12"/>
  <c r="D9188" i="12"/>
  <c r="E9188" i="12"/>
  <c r="F9188" i="12"/>
  <c r="D9189" i="12"/>
  <c r="E9189" i="12"/>
  <c r="F9189" i="12"/>
  <c r="D9190" i="12"/>
  <c r="E9190" i="12"/>
  <c r="F9190" i="12"/>
  <c r="D9191" i="12"/>
  <c r="E9191" i="12"/>
  <c r="F9191" i="12"/>
  <c r="D9192" i="12"/>
  <c r="E9192" i="12"/>
  <c r="F9192" i="12"/>
  <c r="D9193" i="12"/>
  <c r="E9193" i="12"/>
  <c r="F9193" i="12"/>
  <c r="D9194" i="12"/>
  <c r="E9194" i="12"/>
  <c r="F9194" i="12"/>
  <c r="D9195" i="12"/>
  <c r="E9195" i="12"/>
  <c r="F9195" i="12"/>
  <c r="D9196" i="12"/>
  <c r="E9196" i="12"/>
  <c r="F9196" i="12"/>
  <c r="D9197" i="12"/>
  <c r="E9197" i="12"/>
  <c r="F9197" i="12"/>
  <c r="D9198" i="12"/>
  <c r="E9198" i="12"/>
  <c r="F9198" i="12"/>
  <c r="D9199" i="12"/>
  <c r="E9199" i="12"/>
  <c r="F9199" i="12"/>
  <c r="D9200" i="12"/>
  <c r="E9200" i="12"/>
  <c r="F9200" i="12"/>
  <c r="D9201" i="12"/>
  <c r="E9201" i="12"/>
  <c r="F9201" i="12"/>
  <c r="D9202" i="12"/>
  <c r="E9202" i="12"/>
  <c r="F9202" i="12"/>
  <c r="D9203" i="12"/>
  <c r="E9203" i="12"/>
  <c r="F9203" i="12"/>
  <c r="D9204" i="12"/>
  <c r="E9204" i="12"/>
  <c r="F9204" i="12"/>
  <c r="D9205" i="12"/>
  <c r="E9205" i="12"/>
  <c r="F9205" i="12"/>
  <c r="D9206" i="12"/>
  <c r="E9206" i="12"/>
  <c r="F9206" i="12"/>
  <c r="D9207" i="12"/>
  <c r="E9207" i="12"/>
  <c r="F9207" i="12"/>
  <c r="D9208" i="12"/>
  <c r="E9208" i="12"/>
  <c r="F9208" i="12"/>
  <c r="D9209" i="12"/>
  <c r="E9209" i="12"/>
  <c r="F9209" i="12"/>
  <c r="D9210" i="12"/>
  <c r="E9210" i="12"/>
  <c r="F9210" i="12"/>
  <c r="D9211" i="12"/>
  <c r="E9211" i="12"/>
  <c r="F9211" i="12"/>
  <c r="D9212" i="12"/>
  <c r="E9212" i="12"/>
  <c r="F9212" i="12"/>
  <c r="D9213" i="12"/>
  <c r="E9213" i="12"/>
  <c r="F9213" i="12"/>
  <c r="D9214" i="12"/>
  <c r="E9214" i="12"/>
  <c r="F9214" i="12"/>
  <c r="D9215" i="12"/>
  <c r="E9215" i="12"/>
  <c r="F9215" i="12"/>
  <c r="D9216" i="12"/>
  <c r="E9216" i="12"/>
  <c r="F9216" i="12"/>
  <c r="D9217" i="12"/>
  <c r="E9217" i="12"/>
  <c r="F9217" i="12"/>
  <c r="D9218" i="12"/>
  <c r="E9218" i="12"/>
  <c r="F9218" i="12"/>
  <c r="D9219" i="12"/>
  <c r="E9219" i="12"/>
  <c r="F9219" i="12"/>
  <c r="D9220" i="12"/>
  <c r="E9220" i="12"/>
  <c r="F9220" i="12"/>
  <c r="D9221" i="12"/>
  <c r="E9221" i="12"/>
  <c r="F9221" i="12"/>
  <c r="D9222" i="12"/>
  <c r="E9222" i="12"/>
  <c r="F9222" i="12"/>
  <c r="D9223" i="12"/>
  <c r="E9223" i="12"/>
  <c r="F9223" i="12"/>
  <c r="D9224" i="12"/>
  <c r="E9224" i="12"/>
  <c r="F9224" i="12"/>
  <c r="D9225" i="12"/>
  <c r="E9225" i="12"/>
  <c r="F9225" i="12"/>
  <c r="D9226" i="12"/>
  <c r="E9226" i="12"/>
  <c r="F9226" i="12"/>
  <c r="D9227" i="12"/>
  <c r="E9227" i="12"/>
  <c r="F9227" i="12"/>
  <c r="D9228" i="12"/>
  <c r="E9228" i="12"/>
  <c r="F9228" i="12"/>
  <c r="D9229" i="12"/>
  <c r="E9229" i="12"/>
  <c r="F9229" i="12"/>
  <c r="D9230" i="12"/>
  <c r="E9230" i="12"/>
  <c r="F9230" i="12"/>
  <c r="D9231" i="12"/>
  <c r="E9231" i="12"/>
  <c r="F9231" i="12"/>
  <c r="D9232" i="12"/>
  <c r="E9232" i="12"/>
  <c r="F9232" i="12"/>
  <c r="D9233" i="12"/>
  <c r="E9233" i="12"/>
  <c r="F9233" i="12"/>
  <c r="D9234" i="12"/>
  <c r="E9234" i="12"/>
  <c r="F9234" i="12"/>
  <c r="D9235" i="12"/>
  <c r="E9235" i="12"/>
  <c r="F9235" i="12"/>
  <c r="D9236" i="12"/>
  <c r="E9236" i="12"/>
  <c r="F9236" i="12"/>
  <c r="D9237" i="12"/>
  <c r="E9237" i="12"/>
  <c r="F9237" i="12"/>
  <c r="D9238" i="12"/>
  <c r="E9238" i="12"/>
  <c r="F9238" i="12"/>
  <c r="D9239" i="12"/>
  <c r="E9239" i="12"/>
  <c r="F9239" i="12"/>
  <c r="D9240" i="12"/>
  <c r="E9240" i="12"/>
  <c r="F9240" i="12"/>
  <c r="D9241" i="12"/>
  <c r="L38" i="23" s="1"/>
  <c r="E9241" i="12"/>
  <c r="N38" i="23" s="1"/>
  <c r="F9241" i="12"/>
  <c r="O38" i="23" s="1"/>
  <c r="D9242" i="12"/>
  <c r="E9242" i="12"/>
  <c r="F9242" i="12"/>
  <c r="D9243" i="12"/>
  <c r="E9243" i="12"/>
  <c r="F9243" i="12"/>
  <c r="D9244" i="12"/>
  <c r="E9244" i="12"/>
  <c r="F9244" i="12"/>
  <c r="D9245" i="12"/>
  <c r="E9245" i="12"/>
  <c r="F9245" i="12"/>
  <c r="D9246" i="12"/>
  <c r="P38" i="23" s="1"/>
  <c r="E9246" i="12"/>
  <c r="R38" i="23" s="1"/>
  <c r="F9246" i="12"/>
  <c r="D9247" i="12"/>
  <c r="E9247" i="12"/>
  <c r="F9247" i="12"/>
  <c r="D9248" i="12"/>
  <c r="E9248" i="12"/>
  <c r="F9248" i="12"/>
  <c r="D9249" i="12"/>
  <c r="E9249" i="12"/>
  <c r="F9249" i="12"/>
  <c r="D9250" i="12"/>
  <c r="E9250" i="12"/>
  <c r="F9250" i="12"/>
  <c r="D9251" i="12"/>
  <c r="D38" i="23" s="1"/>
  <c r="E9251" i="12"/>
  <c r="F38" i="23" s="1"/>
  <c r="F9251" i="12"/>
  <c r="G38" i="23" s="1"/>
  <c r="D9252" i="12"/>
  <c r="E9252" i="12"/>
  <c r="F9252" i="12"/>
  <c r="D9253" i="12"/>
  <c r="E9253" i="12"/>
  <c r="F9253" i="12"/>
  <c r="D9254" i="12"/>
  <c r="E9254" i="12"/>
  <c r="F9254" i="12"/>
  <c r="D9255" i="12"/>
  <c r="E9255" i="12"/>
  <c r="F9255" i="12"/>
  <c r="D9256" i="12"/>
  <c r="E9256" i="12"/>
  <c r="F9256" i="12"/>
  <c r="D9257" i="12"/>
  <c r="H38" i="23" s="1"/>
  <c r="E9257" i="12"/>
  <c r="J38" i="23" s="1"/>
  <c r="F9257" i="12"/>
  <c r="K38" i="23" s="1"/>
  <c r="D9258" i="12"/>
  <c r="E9258" i="12"/>
  <c r="F9258" i="12"/>
  <c r="D9259" i="12"/>
  <c r="E9259" i="12"/>
  <c r="F9259" i="12"/>
  <c r="D9260" i="12"/>
  <c r="E9260" i="12"/>
  <c r="F9260" i="12"/>
  <c r="D9261" i="12"/>
  <c r="E9261" i="12"/>
  <c r="F9261" i="12"/>
  <c r="D9262" i="12"/>
  <c r="E9262" i="12"/>
  <c r="F9262" i="12"/>
  <c r="D9263" i="12"/>
  <c r="E9263" i="12"/>
  <c r="F9263" i="12"/>
  <c r="D9264" i="12"/>
  <c r="E9264" i="12"/>
  <c r="F9264" i="12"/>
  <c r="D9265" i="12"/>
  <c r="E9265" i="12"/>
  <c r="F9265" i="12"/>
  <c r="D9266" i="12"/>
  <c r="E9266" i="12"/>
  <c r="F9266" i="12"/>
  <c r="D9267" i="12"/>
  <c r="E9267" i="12"/>
  <c r="F9267" i="12"/>
  <c r="D9268" i="12"/>
  <c r="E9268" i="12"/>
  <c r="F9268" i="12"/>
  <c r="D9269" i="12"/>
  <c r="E9269" i="12"/>
  <c r="F9269" i="12"/>
  <c r="D9270" i="12"/>
  <c r="E9270" i="12"/>
  <c r="F9270" i="12"/>
  <c r="D9271" i="12"/>
  <c r="E9271" i="12"/>
  <c r="F9271" i="12"/>
  <c r="D9272" i="12"/>
  <c r="E9272" i="12"/>
  <c r="F9272" i="12"/>
  <c r="D9273" i="12"/>
  <c r="E9273" i="12"/>
  <c r="F9273" i="12"/>
  <c r="D9274" i="12"/>
  <c r="E9274" i="12"/>
  <c r="F9274" i="12"/>
  <c r="D9275" i="12"/>
  <c r="E9275" i="12"/>
  <c r="F9275" i="12"/>
  <c r="D9276" i="12"/>
  <c r="E9276" i="12"/>
  <c r="F9276" i="12"/>
  <c r="D9277" i="12"/>
  <c r="E9277" i="12"/>
  <c r="F9277" i="12"/>
  <c r="D9278" i="12"/>
  <c r="E9278" i="12"/>
  <c r="F9278" i="12"/>
  <c r="D9279" i="12"/>
  <c r="E9279" i="12"/>
  <c r="F9279" i="12"/>
  <c r="D9280" i="12"/>
  <c r="E9280" i="12"/>
  <c r="F9280" i="12"/>
  <c r="D9281" i="12"/>
  <c r="E9281" i="12"/>
  <c r="F9281" i="12"/>
  <c r="D9282" i="12"/>
  <c r="E9282" i="12"/>
  <c r="F9282" i="12"/>
  <c r="D9283" i="12"/>
  <c r="E9283" i="12"/>
  <c r="F9283" i="12"/>
  <c r="D9284" i="12"/>
  <c r="E9284" i="12"/>
  <c r="F9284" i="12"/>
  <c r="D9285" i="12"/>
  <c r="E9285" i="12"/>
  <c r="F9285" i="12"/>
  <c r="D9286" i="12"/>
  <c r="E9286" i="12"/>
  <c r="F9286" i="12"/>
  <c r="D9287" i="12"/>
  <c r="E9287" i="12"/>
  <c r="F9287" i="12"/>
  <c r="D9288" i="12"/>
  <c r="E9288" i="12"/>
  <c r="F9288" i="12"/>
  <c r="D9289" i="12"/>
  <c r="E9289" i="12"/>
  <c r="F9289" i="12"/>
  <c r="D9290" i="12"/>
  <c r="E9290" i="12"/>
  <c r="F9290" i="12"/>
  <c r="D9291" i="12"/>
  <c r="E9291" i="12"/>
  <c r="F9291" i="12"/>
  <c r="D9292" i="12"/>
  <c r="E9292" i="12"/>
  <c r="F9292" i="12"/>
  <c r="D9293" i="12"/>
  <c r="E9293" i="12"/>
  <c r="F9293" i="12"/>
  <c r="D9294" i="12"/>
  <c r="E9294" i="12"/>
  <c r="F9294" i="12"/>
  <c r="D9295" i="12"/>
  <c r="E9295" i="12"/>
  <c r="F9295" i="12"/>
  <c r="D9296" i="12"/>
  <c r="E9296" i="12"/>
  <c r="F9296" i="12"/>
  <c r="D9297" i="12"/>
  <c r="E9297" i="12"/>
  <c r="F9297" i="12"/>
  <c r="D9298" i="12"/>
  <c r="E9298" i="12"/>
  <c r="F9298" i="12"/>
  <c r="D9299" i="12"/>
  <c r="E9299" i="12"/>
  <c r="F9299" i="12"/>
  <c r="D9300" i="12"/>
  <c r="E9300" i="12"/>
  <c r="F9300" i="12"/>
  <c r="D9301" i="12"/>
  <c r="E9301" i="12"/>
  <c r="F9301" i="12"/>
  <c r="D9302" i="12"/>
  <c r="E9302" i="12"/>
  <c r="F9302" i="12"/>
  <c r="D9303" i="12"/>
  <c r="E9303" i="12"/>
  <c r="F9303" i="12"/>
  <c r="D9304" i="12"/>
  <c r="E9304" i="12"/>
  <c r="F9304" i="12"/>
  <c r="D9305" i="12"/>
  <c r="E9305" i="12"/>
  <c r="F9305" i="12"/>
  <c r="D9306" i="12"/>
  <c r="E9306" i="12"/>
  <c r="F9306" i="12"/>
  <c r="D9307" i="12"/>
  <c r="E9307" i="12"/>
  <c r="F9307" i="12"/>
  <c r="D9308" i="12"/>
  <c r="E9308" i="12"/>
  <c r="F9308" i="12"/>
  <c r="D9309" i="12"/>
  <c r="E9309" i="12"/>
  <c r="F9309" i="12"/>
  <c r="D9310" i="12"/>
  <c r="E9310" i="12"/>
  <c r="F9310" i="12"/>
  <c r="D9311" i="12"/>
  <c r="E9311" i="12"/>
  <c r="F9311" i="12"/>
  <c r="D9312" i="12"/>
  <c r="E9312" i="12"/>
  <c r="F9312" i="12"/>
  <c r="D9313" i="12"/>
  <c r="E9313" i="12"/>
  <c r="F9313" i="12"/>
  <c r="D9314" i="12"/>
  <c r="E9314" i="12"/>
  <c r="F9314" i="12"/>
  <c r="D9315" i="12"/>
  <c r="E9315" i="12"/>
  <c r="F9315" i="12"/>
  <c r="D9316" i="12"/>
  <c r="E9316" i="12"/>
  <c r="F9316" i="12"/>
  <c r="D9317" i="12"/>
  <c r="E9317" i="12"/>
  <c r="F9317" i="12"/>
  <c r="D9318" i="12"/>
  <c r="E9318" i="12"/>
  <c r="F9318" i="12"/>
  <c r="D9319" i="12"/>
  <c r="E9319" i="12"/>
  <c r="F9319" i="12"/>
  <c r="D9320" i="12"/>
  <c r="E9320" i="12"/>
  <c r="F9320" i="12"/>
  <c r="D9321" i="12"/>
  <c r="E9321" i="12"/>
  <c r="F9321" i="12"/>
  <c r="D9322" i="12"/>
  <c r="E9322" i="12"/>
  <c r="F9322" i="12"/>
  <c r="D9323" i="12"/>
  <c r="E9323" i="12"/>
  <c r="F9323" i="12"/>
  <c r="D9324" i="12"/>
  <c r="E9324" i="12"/>
  <c r="F9324" i="12"/>
  <c r="D9325" i="12"/>
  <c r="E9325" i="12"/>
  <c r="F9325" i="12"/>
  <c r="D9326" i="12"/>
  <c r="E9326" i="12"/>
  <c r="F9326" i="12"/>
  <c r="D9327" i="12"/>
  <c r="E9327" i="12"/>
  <c r="F9327" i="12"/>
  <c r="D9328" i="12"/>
  <c r="E9328" i="12"/>
  <c r="F9328" i="12"/>
  <c r="D9329" i="12"/>
  <c r="E9329" i="12"/>
  <c r="F9329" i="12"/>
  <c r="D9330" i="12"/>
  <c r="E9330" i="12"/>
  <c r="F9330" i="12"/>
  <c r="D9331" i="12"/>
  <c r="E9331" i="12"/>
  <c r="F9331" i="12"/>
  <c r="D9332" i="12"/>
  <c r="E9332" i="12"/>
  <c r="F9332" i="12"/>
  <c r="D9333" i="12"/>
  <c r="E9333" i="12"/>
  <c r="F9333" i="12"/>
  <c r="D9334" i="12"/>
  <c r="E9334" i="12"/>
  <c r="F9334" i="12"/>
  <c r="D9335" i="12"/>
  <c r="E9335" i="12"/>
  <c r="F9335" i="12"/>
  <c r="D9336" i="12"/>
  <c r="E9336" i="12"/>
  <c r="F9336" i="12"/>
  <c r="D9337" i="12"/>
  <c r="E9337" i="12"/>
  <c r="F9337" i="12"/>
  <c r="D9338" i="12"/>
  <c r="E9338" i="12"/>
  <c r="F9338" i="12"/>
  <c r="D9339" i="12"/>
  <c r="E9339" i="12"/>
  <c r="F9339" i="12"/>
  <c r="D9340" i="12"/>
  <c r="E9340" i="12"/>
  <c r="F9340" i="12"/>
  <c r="D9341" i="12"/>
  <c r="E9341" i="12"/>
  <c r="F9341" i="12"/>
  <c r="D9342" i="12"/>
  <c r="L39" i="23" s="1"/>
  <c r="E9342" i="12"/>
  <c r="N39" i="23" s="1"/>
  <c r="F9342" i="12"/>
  <c r="O39" i="23" s="1"/>
  <c r="D9343" i="12"/>
  <c r="E9343" i="12"/>
  <c r="F9343" i="12"/>
  <c r="D9344" i="12"/>
  <c r="E9344" i="12"/>
  <c r="F9344" i="12"/>
  <c r="D9345" i="12"/>
  <c r="E9345" i="12"/>
  <c r="F9345" i="12"/>
  <c r="D9346" i="12"/>
  <c r="E9346" i="12"/>
  <c r="F9346" i="12"/>
  <c r="D9347" i="12"/>
  <c r="E9347" i="12"/>
  <c r="R39" i="23" s="1"/>
  <c r="F9347" i="12"/>
  <c r="S39" i="23" s="1"/>
  <c r="D9348" i="12"/>
  <c r="E9348" i="12"/>
  <c r="F9348" i="12"/>
  <c r="D9349" i="12"/>
  <c r="E9349" i="12"/>
  <c r="F9349" i="12"/>
  <c r="D9350" i="12"/>
  <c r="E9350" i="12"/>
  <c r="F9350" i="12"/>
  <c r="D9351" i="12"/>
  <c r="E9351" i="12"/>
  <c r="F9351" i="12"/>
  <c r="D9352" i="12"/>
  <c r="D39" i="23" s="1"/>
  <c r="E9352" i="12"/>
  <c r="F39" i="23" s="1"/>
  <c r="F9352" i="12"/>
  <c r="G39" i="23" s="1"/>
  <c r="D9353" i="12"/>
  <c r="E9353" i="12"/>
  <c r="F9353" i="12"/>
  <c r="D9354" i="12"/>
  <c r="E9354" i="12"/>
  <c r="F9354" i="12"/>
  <c r="D9355" i="12"/>
  <c r="E9355" i="12"/>
  <c r="F9355" i="12"/>
  <c r="D9356" i="12"/>
  <c r="E9356" i="12"/>
  <c r="F9356" i="12"/>
  <c r="D9357" i="12"/>
  <c r="E9357" i="12"/>
  <c r="F9357" i="12"/>
  <c r="D9358" i="12"/>
  <c r="H39" i="23" s="1"/>
  <c r="E9358" i="12"/>
  <c r="J39" i="23" s="1"/>
  <c r="F9358" i="12"/>
  <c r="K39" i="23" s="1"/>
  <c r="D9359" i="12"/>
  <c r="E9359" i="12"/>
  <c r="F9359" i="12"/>
  <c r="D9360" i="12"/>
  <c r="E9360" i="12"/>
  <c r="F9360" i="12"/>
  <c r="D9361" i="12"/>
  <c r="E9361" i="12"/>
  <c r="F9361" i="12"/>
  <c r="D9362" i="12"/>
  <c r="E9362" i="12"/>
  <c r="F9362" i="12"/>
  <c r="D9363" i="12"/>
  <c r="E9363" i="12"/>
  <c r="F9363" i="12"/>
  <c r="D9364" i="12"/>
  <c r="E9364" i="12"/>
  <c r="F9364" i="12"/>
  <c r="D9365" i="12"/>
  <c r="E9365" i="12"/>
  <c r="F9365" i="12"/>
  <c r="D9366" i="12"/>
  <c r="E9366" i="12"/>
  <c r="F9366" i="12"/>
  <c r="D9367" i="12"/>
  <c r="E9367" i="12"/>
  <c r="F9367" i="12"/>
  <c r="D9368" i="12"/>
  <c r="E9368" i="12"/>
  <c r="F9368" i="12"/>
  <c r="D9369" i="12"/>
  <c r="E9369" i="12"/>
  <c r="F9369" i="12"/>
  <c r="D9370" i="12"/>
  <c r="E9370" i="12"/>
  <c r="F9370" i="12"/>
  <c r="D9371" i="12"/>
  <c r="E9371" i="12"/>
  <c r="F9371" i="12"/>
  <c r="D9372" i="12"/>
  <c r="E9372" i="12"/>
  <c r="F9372" i="12"/>
  <c r="D9373" i="12"/>
  <c r="E9373" i="12"/>
  <c r="F9373" i="12"/>
  <c r="D9374" i="12"/>
  <c r="E9374" i="12"/>
  <c r="F9374" i="12"/>
  <c r="D9375" i="12"/>
  <c r="E9375" i="12"/>
  <c r="F9375" i="12"/>
  <c r="D9376" i="12"/>
  <c r="E9376" i="12"/>
  <c r="F9376" i="12"/>
  <c r="D9377" i="12"/>
  <c r="E9377" i="12"/>
  <c r="F9377" i="12"/>
  <c r="D9378" i="12"/>
  <c r="E9378" i="12"/>
  <c r="F9378" i="12"/>
  <c r="D9379" i="12"/>
  <c r="E9379" i="12"/>
  <c r="F9379" i="12"/>
  <c r="D9380" i="12"/>
  <c r="E9380" i="12"/>
  <c r="F9380" i="12"/>
  <c r="D9381" i="12"/>
  <c r="E9381" i="12"/>
  <c r="F9381" i="12"/>
  <c r="D9382" i="12"/>
  <c r="E9382" i="12"/>
  <c r="F9382" i="12"/>
  <c r="D9383" i="12"/>
  <c r="E9383" i="12"/>
  <c r="F9383" i="12"/>
  <c r="D9384" i="12"/>
  <c r="E9384" i="12"/>
  <c r="F9384" i="12"/>
  <c r="D9385" i="12"/>
  <c r="E9385" i="12"/>
  <c r="F9385" i="12"/>
  <c r="D9386" i="12"/>
  <c r="E9386" i="12"/>
  <c r="F9386" i="12"/>
  <c r="D9387" i="12"/>
  <c r="E9387" i="12"/>
  <c r="F9387" i="12"/>
  <c r="D9388" i="12"/>
  <c r="E9388" i="12"/>
  <c r="F9388" i="12"/>
  <c r="D9389" i="12"/>
  <c r="E9389" i="12"/>
  <c r="F9389" i="12"/>
  <c r="D9390" i="12"/>
  <c r="E9390" i="12"/>
  <c r="F9390" i="12"/>
  <c r="D9391" i="12"/>
  <c r="E9391" i="12"/>
  <c r="F9391" i="12"/>
  <c r="D9392" i="12"/>
  <c r="E9392" i="12"/>
  <c r="F9392" i="12"/>
  <c r="D9393" i="12"/>
  <c r="E9393" i="12"/>
  <c r="F9393" i="12"/>
  <c r="D9394" i="12"/>
  <c r="E9394" i="12"/>
  <c r="F9394" i="12"/>
  <c r="D9395" i="12"/>
  <c r="E9395" i="12"/>
  <c r="F9395" i="12"/>
  <c r="D9396" i="12"/>
  <c r="E9396" i="12"/>
  <c r="F9396" i="12"/>
  <c r="D9397" i="12"/>
  <c r="E9397" i="12"/>
  <c r="F9397" i="12"/>
  <c r="D9398" i="12"/>
  <c r="E9398" i="12"/>
  <c r="F9398" i="12"/>
  <c r="D9399" i="12"/>
  <c r="E9399" i="12"/>
  <c r="F9399" i="12"/>
  <c r="D9400" i="12"/>
  <c r="E9400" i="12"/>
  <c r="F9400" i="12"/>
  <c r="D9401" i="12"/>
  <c r="E9401" i="12"/>
  <c r="F9401" i="12"/>
  <c r="D9402" i="12"/>
  <c r="E9402" i="12"/>
  <c r="F9402" i="12"/>
  <c r="D9403" i="12"/>
  <c r="E9403" i="12"/>
  <c r="F9403" i="12"/>
  <c r="D9404" i="12"/>
  <c r="E9404" i="12"/>
  <c r="F9404" i="12"/>
  <c r="D9405" i="12"/>
  <c r="E9405" i="12"/>
  <c r="F9405" i="12"/>
  <c r="D9406" i="12"/>
  <c r="E9406" i="12"/>
  <c r="F9406" i="12"/>
  <c r="D9407" i="12"/>
  <c r="E9407" i="12"/>
  <c r="F9407" i="12"/>
  <c r="D9408" i="12"/>
  <c r="E9408" i="12"/>
  <c r="F9408" i="12"/>
  <c r="D9409" i="12"/>
  <c r="E9409" i="12"/>
  <c r="F9409" i="12"/>
  <c r="D9410" i="12"/>
  <c r="E9410" i="12"/>
  <c r="F9410" i="12"/>
  <c r="D9411" i="12"/>
  <c r="E9411" i="12"/>
  <c r="F9411" i="12"/>
  <c r="D9412" i="12"/>
  <c r="E9412" i="12"/>
  <c r="F9412" i="12"/>
  <c r="D9413" i="12"/>
  <c r="E9413" i="12"/>
  <c r="F9413" i="12"/>
  <c r="D9414" i="12"/>
  <c r="E9414" i="12"/>
  <c r="F9414" i="12"/>
  <c r="D9415" i="12"/>
  <c r="E9415" i="12"/>
  <c r="F9415" i="12"/>
  <c r="D9416" i="12"/>
  <c r="E9416" i="12"/>
  <c r="F9416" i="12"/>
  <c r="D9417" i="12"/>
  <c r="E9417" i="12"/>
  <c r="F9417" i="12"/>
  <c r="D9418" i="12"/>
  <c r="E9418" i="12"/>
  <c r="F9418" i="12"/>
  <c r="D9419" i="12"/>
  <c r="E9419" i="12"/>
  <c r="F9419" i="12"/>
  <c r="D9420" i="12"/>
  <c r="E9420" i="12"/>
  <c r="F9420" i="12"/>
  <c r="D9421" i="12"/>
  <c r="E9421" i="12"/>
  <c r="F9421" i="12"/>
  <c r="D9422" i="12"/>
  <c r="E9422" i="12"/>
  <c r="F9422" i="12"/>
  <c r="D9423" i="12"/>
  <c r="E9423" i="12"/>
  <c r="F9423" i="12"/>
  <c r="D9424" i="12"/>
  <c r="E9424" i="12"/>
  <c r="F9424" i="12"/>
  <c r="D9425" i="12"/>
  <c r="E9425" i="12"/>
  <c r="F9425" i="12"/>
  <c r="D9426" i="12"/>
  <c r="E9426" i="12"/>
  <c r="F9426" i="12"/>
  <c r="D9427" i="12"/>
  <c r="E9427" i="12"/>
  <c r="F9427" i="12"/>
  <c r="D9428" i="12"/>
  <c r="E9428" i="12"/>
  <c r="F9428" i="12"/>
  <c r="D9429" i="12"/>
  <c r="E9429" i="12"/>
  <c r="F9429" i="12"/>
  <c r="D9430" i="12"/>
  <c r="E9430" i="12"/>
  <c r="F9430" i="12"/>
  <c r="D9431" i="12"/>
  <c r="E9431" i="12"/>
  <c r="F9431" i="12"/>
  <c r="D9432" i="12"/>
  <c r="E9432" i="12"/>
  <c r="F9432" i="12"/>
  <c r="D9433" i="12"/>
  <c r="E9433" i="12"/>
  <c r="F9433" i="12"/>
  <c r="D9434" i="12"/>
  <c r="E9434" i="12"/>
  <c r="F9434" i="12"/>
  <c r="D9435" i="12"/>
  <c r="E9435" i="12"/>
  <c r="F9435" i="12"/>
  <c r="D9436" i="12"/>
  <c r="E9436" i="12"/>
  <c r="F9436" i="12"/>
  <c r="D9437" i="12"/>
  <c r="E9437" i="12"/>
  <c r="F9437" i="12"/>
  <c r="D9438" i="12"/>
  <c r="E9438" i="12"/>
  <c r="F9438" i="12"/>
  <c r="D9439" i="12"/>
  <c r="E9439" i="12"/>
  <c r="F9439" i="12"/>
  <c r="D9440" i="12"/>
  <c r="E9440" i="12"/>
  <c r="F9440" i="12"/>
  <c r="D9441" i="12"/>
  <c r="E9441" i="12"/>
  <c r="F9441" i="12"/>
  <c r="D9442" i="12"/>
  <c r="E9442" i="12"/>
  <c r="F9442" i="12"/>
  <c r="D9443" i="12"/>
  <c r="L40" i="23" s="1"/>
  <c r="E9443" i="12"/>
  <c r="N40" i="23" s="1"/>
  <c r="F9443" i="12"/>
  <c r="O40" i="23" s="1"/>
  <c r="D9444" i="12"/>
  <c r="E9444" i="12"/>
  <c r="F9444" i="12"/>
  <c r="D9445" i="12"/>
  <c r="E9445" i="12"/>
  <c r="F9445" i="12"/>
  <c r="D9446" i="12"/>
  <c r="E9446" i="12"/>
  <c r="F9446" i="12"/>
  <c r="D9447" i="12"/>
  <c r="E9447" i="12"/>
  <c r="F9447" i="12"/>
  <c r="D9448" i="12"/>
  <c r="E9448" i="12"/>
  <c r="F9448" i="12"/>
  <c r="S40" i="23" s="1"/>
  <c r="D9449" i="12"/>
  <c r="E9449" i="12"/>
  <c r="F9449" i="12"/>
  <c r="D9450" i="12"/>
  <c r="E9450" i="12"/>
  <c r="F9450" i="12"/>
  <c r="D9451" i="12"/>
  <c r="E9451" i="12"/>
  <c r="F9451" i="12"/>
  <c r="D9452" i="12"/>
  <c r="E9452" i="12"/>
  <c r="F9452" i="12"/>
  <c r="D9453" i="12"/>
  <c r="D40" i="23" s="1"/>
  <c r="E9453" i="12"/>
  <c r="F40" i="23" s="1"/>
  <c r="F9453" i="12"/>
  <c r="G40" i="23" s="1"/>
  <c r="D9454" i="12"/>
  <c r="E9454" i="12"/>
  <c r="F9454" i="12"/>
  <c r="D9455" i="12"/>
  <c r="E9455" i="12"/>
  <c r="F9455" i="12"/>
  <c r="D9456" i="12"/>
  <c r="E9456" i="12"/>
  <c r="F9456" i="12"/>
  <c r="D9457" i="12"/>
  <c r="E9457" i="12"/>
  <c r="F9457" i="12"/>
  <c r="D9458" i="12"/>
  <c r="E9458" i="12"/>
  <c r="F9458" i="12"/>
  <c r="D9459" i="12"/>
  <c r="H40" i="23" s="1"/>
  <c r="E9459" i="12"/>
  <c r="J40" i="23" s="1"/>
  <c r="F9459" i="12"/>
  <c r="K40" i="23" s="1"/>
  <c r="D9460" i="12"/>
  <c r="E9460" i="12"/>
  <c r="F9460" i="12"/>
  <c r="D9461" i="12"/>
  <c r="E9461" i="12"/>
  <c r="F9461" i="12"/>
  <c r="D9462" i="12"/>
  <c r="E9462" i="12"/>
  <c r="F9462" i="12"/>
  <c r="D9463" i="12"/>
  <c r="E9463" i="12"/>
  <c r="F9463" i="12"/>
  <c r="D9464" i="12"/>
  <c r="E9464" i="12"/>
  <c r="F9464" i="12"/>
  <c r="D9465" i="12"/>
  <c r="E9465" i="12"/>
  <c r="F9465" i="12"/>
  <c r="D9466" i="12"/>
  <c r="E9466" i="12"/>
  <c r="F9466" i="12"/>
  <c r="D9467" i="12"/>
  <c r="E9467" i="12"/>
  <c r="F9467" i="12"/>
  <c r="D9468" i="12"/>
  <c r="E9468" i="12"/>
  <c r="F9468" i="12"/>
  <c r="D9469" i="12"/>
  <c r="E9469" i="12"/>
  <c r="F9469" i="12"/>
  <c r="D9470" i="12"/>
  <c r="E9470" i="12"/>
  <c r="F9470" i="12"/>
  <c r="D9471" i="12"/>
  <c r="E9471" i="12"/>
  <c r="F9471" i="12"/>
  <c r="D9472" i="12"/>
  <c r="E9472" i="12"/>
  <c r="F9472" i="12"/>
  <c r="D9473" i="12"/>
  <c r="E9473" i="12"/>
  <c r="F9473" i="12"/>
  <c r="D9474" i="12"/>
  <c r="E9474" i="12"/>
  <c r="F9474" i="12"/>
  <c r="D9475" i="12"/>
  <c r="E9475" i="12"/>
  <c r="F9475" i="12"/>
  <c r="D9476" i="12"/>
  <c r="E9476" i="12"/>
  <c r="F9476" i="12"/>
  <c r="D9477" i="12"/>
  <c r="E9477" i="12"/>
  <c r="F9477" i="12"/>
  <c r="D9478" i="12"/>
  <c r="E9478" i="12"/>
  <c r="F9478" i="12"/>
  <c r="D9479" i="12"/>
  <c r="E9479" i="12"/>
  <c r="F9479" i="12"/>
  <c r="D9480" i="12"/>
  <c r="E9480" i="12"/>
  <c r="F9480" i="12"/>
  <c r="D9481" i="12"/>
  <c r="E9481" i="12"/>
  <c r="F9481" i="12"/>
  <c r="D9482" i="12"/>
  <c r="E9482" i="12"/>
  <c r="F9482" i="12"/>
  <c r="D9483" i="12"/>
  <c r="E9483" i="12"/>
  <c r="F9483" i="12"/>
  <c r="D9484" i="12"/>
  <c r="E9484" i="12"/>
  <c r="F9484" i="12"/>
  <c r="D9485" i="12"/>
  <c r="E9485" i="12"/>
  <c r="F9485" i="12"/>
  <c r="D9486" i="12"/>
  <c r="E9486" i="12"/>
  <c r="F9486" i="12"/>
  <c r="D9487" i="12"/>
  <c r="E9487" i="12"/>
  <c r="F9487" i="12"/>
  <c r="D9488" i="12"/>
  <c r="E9488" i="12"/>
  <c r="F9488" i="12"/>
  <c r="D9489" i="12"/>
  <c r="E9489" i="12"/>
  <c r="F9489" i="12"/>
  <c r="D9490" i="12"/>
  <c r="E9490" i="12"/>
  <c r="F9490" i="12"/>
  <c r="D9491" i="12"/>
  <c r="E9491" i="12"/>
  <c r="F9491" i="12"/>
  <c r="D9492" i="12"/>
  <c r="E9492" i="12"/>
  <c r="F9492" i="12"/>
  <c r="D9493" i="12"/>
  <c r="E9493" i="12"/>
  <c r="F9493" i="12"/>
  <c r="D9494" i="12"/>
  <c r="E9494" i="12"/>
  <c r="F9494" i="12"/>
  <c r="D9495" i="12"/>
  <c r="E9495" i="12"/>
  <c r="F9495" i="12"/>
  <c r="D9496" i="12"/>
  <c r="E9496" i="12"/>
  <c r="F9496" i="12"/>
  <c r="D9497" i="12"/>
  <c r="E9497" i="12"/>
  <c r="F9497" i="12"/>
  <c r="D9498" i="12"/>
  <c r="E9498" i="12"/>
  <c r="F9498" i="12"/>
  <c r="D9499" i="12"/>
  <c r="E9499" i="12"/>
  <c r="F9499" i="12"/>
  <c r="D9500" i="12"/>
  <c r="E9500" i="12"/>
  <c r="F9500" i="12"/>
  <c r="D9501" i="12"/>
  <c r="E9501" i="12"/>
  <c r="F9501" i="12"/>
  <c r="D9502" i="12"/>
  <c r="E9502" i="12"/>
  <c r="F9502" i="12"/>
  <c r="D9503" i="12"/>
  <c r="E9503" i="12"/>
  <c r="F9503" i="12"/>
  <c r="D9504" i="12"/>
  <c r="E9504" i="12"/>
  <c r="F9504" i="12"/>
  <c r="D9505" i="12"/>
  <c r="E9505" i="12"/>
  <c r="F9505" i="12"/>
  <c r="D9506" i="12"/>
  <c r="E9506" i="12"/>
  <c r="F9506" i="12"/>
  <c r="D9507" i="12"/>
  <c r="E9507" i="12"/>
  <c r="F9507" i="12"/>
  <c r="D9508" i="12"/>
  <c r="E9508" i="12"/>
  <c r="F9508" i="12"/>
  <c r="D9509" i="12"/>
  <c r="E9509" i="12"/>
  <c r="F9509" i="12"/>
  <c r="D9510" i="12"/>
  <c r="E9510" i="12"/>
  <c r="F9510" i="12"/>
  <c r="D9511" i="12"/>
  <c r="E9511" i="12"/>
  <c r="F9511" i="12"/>
  <c r="D9512" i="12"/>
  <c r="E9512" i="12"/>
  <c r="F9512" i="12"/>
  <c r="D9513" i="12"/>
  <c r="E9513" i="12"/>
  <c r="F9513" i="12"/>
  <c r="D9514" i="12"/>
  <c r="E9514" i="12"/>
  <c r="F9514" i="12"/>
  <c r="D9515" i="12"/>
  <c r="E9515" i="12"/>
  <c r="F9515" i="12"/>
  <c r="D9516" i="12"/>
  <c r="E9516" i="12"/>
  <c r="F9516" i="12"/>
  <c r="D9517" i="12"/>
  <c r="E9517" i="12"/>
  <c r="F9517" i="12"/>
  <c r="D9518" i="12"/>
  <c r="E9518" i="12"/>
  <c r="F9518" i="12"/>
  <c r="D9519" i="12"/>
  <c r="E9519" i="12"/>
  <c r="F9519" i="12"/>
  <c r="D9520" i="12"/>
  <c r="E9520" i="12"/>
  <c r="F9520" i="12"/>
  <c r="D9521" i="12"/>
  <c r="E9521" i="12"/>
  <c r="F9521" i="12"/>
  <c r="D9522" i="12"/>
  <c r="E9522" i="12"/>
  <c r="F9522" i="12"/>
  <c r="D9523" i="12"/>
  <c r="E9523" i="12"/>
  <c r="F9523" i="12"/>
  <c r="D9524" i="12"/>
  <c r="E9524" i="12"/>
  <c r="F9524" i="12"/>
  <c r="D9525" i="12"/>
  <c r="E9525" i="12"/>
  <c r="F9525" i="12"/>
  <c r="D9526" i="12"/>
  <c r="E9526" i="12"/>
  <c r="F9526" i="12"/>
  <c r="D9527" i="12"/>
  <c r="E9527" i="12"/>
  <c r="F9527" i="12"/>
  <c r="D9528" i="12"/>
  <c r="E9528" i="12"/>
  <c r="F9528" i="12"/>
  <c r="D9529" i="12"/>
  <c r="E9529" i="12"/>
  <c r="F9529" i="12"/>
  <c r="D9530" i="12"/>
  <c r="E9530" i="12"/>
  <c r="F9530" i="12"/>
  <c r="D9531" i="12"/>
  <c r="E9531" i="12"/>
  <c r="F9531" i="12"/>
  <c r="D9532" i="12"/>
  <c r="E9532" i="12"/>
  <c r="F9532" i="12"/>
  <c r="D9533" i="12"/>
  <c r="E9533" i="12"/>
  <c r="F9533" i="12"/>
  <c r="D9534" i="12"/>
  <c r="E9534" i="12"/>
  <c r="F9534" i="12"/>
  <c r="D9535" i="12"/>
  <c r="E9535" i="12"/>
  <c r="F9535" i="12"/>
  <c r="D9536" i="12"/>
  <c r="E9536" i="12"/>
  <c r="F9536" i="12"/>
  <c r="D9537" i="12"/>
  <c r="E9537" i="12"/>
  <c r="F9537" i="12"/>
  <c r="D9538" i="12"/>
  <c r="E9538" i="12"/>
  <c r="F9538" i="12"/>
  <c r="D9539" i="12"/>
  <c r="E9539" i="12"/>
  <c r="F9539" i="12"/>
  <c r="D9540" i="12"/>
  <c r="E9540" i="12"/>
  <c r="F9540" i="12"/>
  <c r="D9541" i="12"/>
  <c r="E9541" i="12"/>
  <c r="F9541" i="12"/>
  <c r="D9542" i="12"/>
  <c r="E9542" i="12"/>
  <c r="F9542" i="12"/>
  <c r="D9543" i="12"/>
  <c r="E9543" i="12"/>
  <c r="F9543" i="12"/>
  <c r="D9544" i="12"/>
  <c r="L41" i="23" s="1"/>
  <c r="E9544" i="12"/>
  <c r="N41" i="23" s="1"/>
  <c r="F9544" i="12"/>
  <c r="O41" i="23" s="1"/>
  <c r="D9545" i="12"/>
  <c r="E9545" i="12"/>
  <c r="F9545" i="12"/>
  <c r="D9546" i="12"/>
  <c r="E9546" i="12"/>
  <c r="F9546" i="12"/>
  <c r="D9547" i="12"/>
  <c r="E9547" i="12"/>
  <c r="F9547" i="12"/>
  <c r="D9548" i="12"/>
  <c r="E9548" i="12"/>
  <c r="F9548" i="12"/>
  <c r="D9549" i="12"/>
  <c r="P41" i="23" s="1"/>
  <c r="E9549" i="12"/>
  <c r="R41" i="23" s="1"/>
  <c r="F9549" i="12"/>
  <c r="S41" i="23" s="1"/>
  <c r="D9550" i="12"/>
  <c r="E9550" i="12"/>
  <c r="F9550" i="12"/>
  <c r="D9551" i="12"/>
  <c r="E9551" i="12"/>
  <c r="F9551" i="12"/>
  <c r="D9552" i="12"/>
  <c r="E9552" i="12"/>
  <c r="F9552" i="12"/>
  <c r="D9553" i="12"/>
  <c r="E9553" i="12"/>
  <c r="F9553" i="12"/>
  <c r="D9554" i="12"/>
  <c r="D41" i="23" s="1"/>
  <c r="E9554" i="12"/>
  <c r="F41" i="23" s="1"/>
  <c r="F9554" i="12"/>
  <c r="G41" i="23" s="1"/>
  <c r="D9555" i="12"/>
  <c r="E9555" i="12"/>
  <c r="F9555" i="12"/>
  <c r="D9556" i="12"/>
  <c r="E9556" i="12"/>
  <c r="F9556" i="12"/>
  <c r="D9557" i="12"/>
  <c r="E9557" i="12"/>
  <c r="F9557" i="12"/>
  <c r="D9558" i="12"/>
  <c r="E9558" i="12"/>
  <c r="F9558" i="12"/>
  <c r="D9559" i="12"/>
  <c r="E9559" i="12"/>
  <c r="F9559" i="12"/>
  <c r="D9560" i="12"/>
  <c r="H41" i="23" s="1"/>
  <c r="E9560" i="12"/>
  <c r="J41" i="23" s="1"/>
  <c r="F9560" i="12"/>
  <c r="K41" i="23" s="1"/>
  <c r="D9561" i="12"/>
  <c r="E9561" i="12"/>
  <c r="F9561" i="12"/>
  <c r="D8754" i="12"/>
  <c r="E8754" i="12"/>
  <c r="F8754" i="12"/>
  <c r="D8755" i="12"/>
  <c r="E8755" i="12"/>
  <c r="F8755" i="12"/>
  <c r="D8756" i="12"/>
  <c r="E8756" i="12"/>
  <c r="F8756" i="12"/>
  <c r="D8757" i="12"/>
  <c r="E8757" i="12"/>
  <c r="F8757" i="12"/>
  <c r="D8758" i="12"/>
  <c r="E8758" i="12"/>
  <c r="F8758" i="12"/>
  <c r="D8759" i="12"/>
  <c r="E8759" i="12"/>
  <c r="F8759" i="12"/>
  <c r="D8760" i="12"/>
  <c r="E8760" i="12"/>
  <c r="F8760" i="12"/>
  <c r="D8761" i="12"/>
  <c r="E8761" i="12"/>
  <c r="F8761" i="12"/>
  <c r="D8762" i="12"/>
  <c r="E8762" i="12"/>
  <c r="F8762" i="12"/>
  <c r="D8763" i="12"/>
  <c r="E8763" i="12"/>
  <c r="F8763" i="12"/>
  <c r="D8764" i="12"/>
  <c r="E8764" i="12"/>
  <c r="F8764" i="12"/>
  <c r="D8765" i="12"/>
  <c r="E8765" i="12"/>
  <c r="F8765" i="12"/>
  <c r="D8766" i="12"/>
  <c r="E8766" i="12"/>
  <c r="F8766" i="12"/>
  <c r="D8767" i="12"/>
  <c r="E8767" i="12"/>
  <c r="F8767" i="12"/>
  <c r="D8768" i="12"/>
  <c r="E8768" i="12"/>
  <c r="F8768" i="12"/>
  <c r="D8769" i="12"/>
  <c r="E8769" i="12"/>
  <c r="F8769" i="12"/>
  <c r="D8770" i="12"/>
  <c r="E8770" i="12"/>
  <c r="F8770" i="12"/>
  <c r="D8771" i="12"/>
  <c r="E8771" i="12"/>
  <c r="F8771" i="12"/>
  <c r="D8772" i="12"/>
  <c r="E8772" i="12"/>
  <c r="F8772" i="12"/>
  <c r="D8773" i="12"/>
  <c r="E8773" i="12"/>
  <c r="F8773" i="12"/>
  <c r="D8774" i="12"/>
  <c r="E8774" i="12"/>
  <c r="F8774" i="12"/>
  <c r="D8775" i="12"/>
  <c r="E8775" i="12"/>
  <c r="F8775" i="12"/>
  <c r="D8776" i="12"/>
  <c r="E8776" i="12"/>
  <c r="F8776" i="12"/>
  <c r="D8777" i="12"/>
  <c r="E8777" i="12"/>
  <c r="F8777" i="12"/>
  <c r="D8778" i="12"/>
  <c r="E8778" i="12"/>
  <c r="F8778" i="12"/>
  <c r="D8779" i="12"/>
  <c r="E8779" i="12"/>
  <c r="F8779" i="12"/>
  <c r="D8780" i="12"/>
  <c r="E8780" i="12"/>
  <c r="F8780" i="12"/>
  <c r="D8781" i="12"/>
  <c r="E8781" i="12"/>
  <c r="F8781" i="12"/>
  <c r="D8782" i="12"/>
  <c r="E8782" i="12"/>
  <c r="F8782" i="12"/>
  <c r="D8783" i="12"/>
  <c r="E8783" i="12"/>
  <c r="F8783" i="12"/>
  <c r="D8784" i="12"/>
  <c r="E8784" i="12"/>
  <c r="F8784" i="12"/>
  <c r="D8785" i="12"/>
  <c r="E8785" i="12"/>
  <c r="F8785" i="12"/>
  <c r="D8786" i="12"/>
  <c r="E8786" i="12"/>
  <c r="F8786" i="12"/>
  <c r="D8787" i="12"/>
  <c r="E8787" i="12"/>
  <c r="F8787" i="12"/>
  <c r="D8788" i="12"/>
  <c r="E8788" i="12"/>
  <c r="F8788" i="12"/>
  <c r="D8789" i="12"/>
  <c r="E8789" i="12"/>
  <c r="F8789" i="12"/>
  <c r="D8790" i="12"/>
  <c r="E8790" i="12"/>
  <c r="F8790" i="12"/>
  <c r="D8791" i="12"/>
  <c r="E8791" i="12"/>
  <c r="F8791" i="12"/>
  <c r="D8792" i="12"/>
  <c r="E8792" i="12"/>
  <c r="F8792" i="12"/>
  <c r="D8793" i="12"/>
  <c r="E8793" i="12"/>
  <c r="F8793" i="12"/>
  <c r="D8794" i="12"/>
  <c r="E8794" i="12"/>
  <c r="F8794" i="12"/>
  <c r="D8795" i="12"/>
  <c r="E8795" i="12"/>
  <c r="F8795" i="12"/>
  <c r="D8796" i="12"/>
  <c r="E8796" i="12"/>
  <c r="F8796" i="12"/>
  <c r="D8797" i="12"/>
  <c r="E8797" i="12"/>
  <c r="F8797" i="12"/>
  <c r="D8798" i="12"/>
  <c r="E8798" i="12"/>
  <c r="F8798" i="12"/>
  <c r="D8799" i="12"/>
  <c r="E8799" i="12"/>
  <c r="F8799" i="12"/>
  <c r="D8800" i="12"/>
  <c r="E8800" i="12"/>
  <c r="F8800" i="12"/>
  <c r="D8801" i="12"/>
  <c r="E8801" i="12"/>
  <c r="F8801" i="12"/>
  <c r="D8802" i="12"/>
  <c r="E8802" i="12"/>
  <c r="F8802" i="12"/>
  <c r="D8803" i="12"/>
  <c r="E8803" i="12"/>
  <c r="F8803" i="12"/>
  <c r="D8804" i="12"/>
  <c r="E8804" i="12"/>
  <c r="F8804" i="12"/>
  <c r="D8805" i="12"/>
  <c r="E8805" i="12"/>
  <c r="F8805" i="12"/>
  <c r="D8806" i="12"/>
  <c r="E8806" i="12"/>
  <c r="F8806" i="12"/>
  <c r="D8807" i="12"/>
  <c r="E8807" i="12"/>
  <c r="F8807" i="12"/>
  <c r="D8808" i="12"/>
  <c r="E8808" i="12"/>
  <c r="F8808" i="12"/>
  <c r="D8809" i="12"/>
  <c r="E8809" i="12"/>
  <c r="F8809" i="12"/>
  <c r="D8810" i="12"/>
  <c r="E8810" i="12"/>
  <c r="F8810" i="12"/>
  <c r="D8811" i="12"/>
  <c r="E8811" i="12"/>
  <c r="F8811" i="12"/>
  <c r="D8812" i="12"/>
  <c r="E8812" i="12"/>
  <c r="F8812" i="12"/>
  <c r="D8813" i="12"/>
  <c r="E8813" i="12"/>
  <c r="F8813" i="12"/>
  <c r="D8814" i="12"/>
  <c r="E8814" i="12"/>
  <c r="F8814" i="12"/>
  <c r="D8815" i="12"/>
  <c r="E8815" i="12"/>
  <c r="F8815" i="12"/>
  <c r="D8816" i="12"/>
  <c r="E8816" i="12"/>
  <c r="F8816" i="12"/>
  <c r="D8817" i="12"/>
  <c r="E8817" i="12"/>
  <c r="F8817" i="12"/>
  <c r="D8818" i="12"/>
  <c r="E8818" i="12"/>
  <c r="F8818" i="12"/>
  <c r="D8819" i="12"/>
  <c r="E8819" i="12"/>
  <c r="F8819" i="12"/>
  <c r="D8820" i="12"/>
  <c r="E8820" i="12"/>
  <c r="F8820" i="12"/>
  <c r="D8821" i="12"/>
  <c r="E8821" i="12"/>
  <c r="F8821" i="12"/>
  <c r="D8822" i="12"/>
  <c r="E8822" i="12"/>
  <c r="F8822" i="12"/>
  <c r="D8823" i="12"/>
  <c r="E8823" i="12"/>
  <c r="F8823" i="12"/>
  <c r="D8824" i="12"/>
  <c r="E8824" i="12"/>
  <c r="F8824" i="12"/>
  <c r="D8825" i="12"/>
  <c r="E8825" i="12"/>
  <c r="F8825" i="12"/>
  <c r="D8826" i="12"/>
  <c r="E8826" i="12"/>
  <c r="F8826" i="12"/>
  <c r="D8827" i="12"/>
  <c r="E8827" i="12"/>
  <c r="F8827" i="12"/>
  <c r="D8828" i="12"/>
  <c r="E8828" i="12"/>
  <c r="F8828" i="12"/>
  <c r="D8829" i="12"/>
  <c r="E8829" i="12"/>
  <c r="F8829" i="12"/>
  <c r="D8830" i="12"/>
  <c r="E8830" i="12"/>
  <c r="F8830" i="12"/>
  <c r="D8831" i="12"/>
  <c r="E8831" i="12"/>
  <c r="F8831" i="12"/>
  <c r="D8832" i="12"/>
  <c r="E8832" i="12"/>
  <c r="F8832" i="12"/>
  <c r="D8833" i="12"/>
  <c r="E8833" i="12"/>
  <c r="F8833" i="12"/>
  <c r="D8834" i="12"/>
  <c r="E8834" i="12"/>
  <c r="F8834" i="12"/>
  <c r="D8835" i="12"/>
  <c r="E8835" i="12"/>
  <c r="F8835" i="12"/>
  <c r="D8836" i="12"/>
  <c r="E8836" i="12"/>
  <c r="F8836" i="12"/>
  <c r="D8837" i="12"/>
  <c r="L32" i="23" s="1"/>
  <c r="E8837" i="12"/>
  <c r="N32" i="23" s="1"/>
  <c r="F8837" i="12"/>
  <c r="O32" i="23" s="1"/>
  <c r="D8838" i="12"/>
  <c r="E8838" i="12"/>
  <c r="F8838" i="12"/>
  <c r="D8839" i="12"/>
  <c r="E8839" i="12"/>
  <c r="F8839" i="12"/>
  <c r="D8840" i="12"/>
  <c r="E8840" i="12"/>
  <c r="F8840" i="12"/>
  <c r="D8841" i="12"/>
  <c r="E8841" i="12"/>
  <c r="F8841" i="12"/>
  <c r="D8842" i="12"/>
  <c r="P32" i="23" s="1"/>
  <c r="E8842" i="12"/>
  <c r="R32" i="23" s="1"/>
  <c r="F8842" i="12"/>
  <c r="S32" i="23" s="1"/>
  <c r="D8843" i="12"/>
  <c r="E8843" i="12"/>
  <c r="F8843" i="12"/>
  <c r="D8844" i="12"/>
  <c r="E8844" i="12"/>
  <c r="F8844" i="12"/>
  <c r="D8845" i="12"/>
  <c r="E8845" i="12"/>
  <c r="F8845" i="12"/>
  <c r="D8846" i="12"/>
  <c r="E8846" i="12"/>
  <c r="F8846" i="12"/>
  <c r="D8847" i="12"/>
  <c r="D32" i="23" s="1"/>
  <c r="E8847" i="12"/>
  <c r="F32" i="23" s="1"/>
  <c r="F8847" i="12"/>
  <c r="G32" i="23" s="1"/>
  <c r="D8848" i="12"/>
  <c r="E8848" i="12"/>
  <c r="F8848" i="12"/>
  <c r="D8849" i="12"/>
  <c r="E8849" i="12"/>
  <c r="F8849" i="12"/>
  <c r="D8850" i="12"/>
  <c r="E8850" i="12"/>
  <c r="F8850" i="12"/>
  <c r="D8851" i="12"/>
  <c r="E8851" i="12"/>
  <c r="F8851" i="12"/>
  <c r="D8852" i="12"/>
  <c r="E8852" i="12"/>
  <c r="F8852" i="12"/>
  <c r="D8853" i="12"/>
  <c r="H32" i="23" s="1"/>
  <c r="E8853" i="12"/>
  <c r="J32" i="23" s="1"/>
  <c r="F8853" i="12"/>
  <c r="K32" i="23" s="1"/>
  <c r="D8854" i="12"/>
  <c r="E8854" i="12"/>
  <c r="F8854" i="12"/>
  <c r="D8855" i="12"/>
  <c r="E8855" i="12"/>
  <c r="F8855" i="12"/>
  <c r="D8856" i="12"/>
  <c r="E8856" i="12"/>
  <c r="F8856" i="12"/>
  <c r="D8857" i="12"/>
  <c r="E8857" i="12"/>
  <c r="F8857" i="12"/>
  <c r="D8858" i="12"/>
  <c r="E8858" i="12"/>
  <c r="F8858" i="12"/>
  <c r="D8859" i="12"/>
  <c r="E8859" i="12"/>
  <c r="F8859" i="12"/>
  <c r="D8860" i="12"/>
  <c r="E8860" i="12"/>
  <c r="F8860" i="12"/>
  <c r="D8861" i="12"/>
  <c r="E8861" i="12"/>
  <c r="F8861" i="12"/>
  <c r="D8862" i="12"/>
  <c r="E8862" i="12"/>
  <c r="F8862" i="12"/>
  <c r="D8863" i="12"/>
  <c r="E8863" i="12"/>
  <c r="F8863" i="12"/>
  <c r="D8864" i="12"/>
  <c r="E8864" i="12"/>
  <c r="F8864" i="12"/>
  <c r="D8865" i="12"/>
  <c r="E8865" i="12"/>
  <c r="F8865" i="12"/>
  <c r="D8866" i="12"/>
  <c r="E8866" i="12"/>
  <c r="F8866" i="12"/>
  <c r="D8867" i="12"/>
  <c r="E8867" i="12"/>
  <c r="F8867" i="12"/>
  <c r="D8868" i="12"/>
  <c r="E8868" i="12"/>
  <c r="F8868" i="12"/>
  <c r="D8869" i="12"/>
  <c r="E8869" i="12"/>
  <c r="F8869" i="12"/>
  <c r="D8870" i="12"/>
  <c r="E8870" i="12"/>
  <c r="F8870" i="12"/>
  <c r="D8871" i="12"/>
  <c r="E8871" i="12"/>
  <c r="F8871" i="12"/>
  <c r="D8872" i="12"/>
  <c r="E8872" i="12"/>
  <c r="F8872" i="12"/>
  <c r="D8873" i="12"/>
  <c r="E8873" i="12"/>
  <c r="F8873" i="12"/>
  <c r="D8874" i="12"/>
  <c r="E8874" i="12"/>
  <c r="F8874" i="12"/>
  <c r="D8875" i="12"/>
  <c r="E8875" i="12"/>
  <c r="F8875" i="12"/>
  <c r="D8876" i="12"/>
  <c r="E8876" i="12"/>
  <c r="F8876" i="12"/>
  <c r="D8877" i="12"/>
  <c r="E8877" i="12"/>
  <c r="F8877" i="12"/>
  <c r="D8878" i="12"/>
  <c r="E8878" i="12"/>
  <c r="F8878" i="12"/>
  <c r="D8879" i="12"/>
  <c r="E8879" i="12"/>
  <c r="F8879" i="12"/>
  <c r="D8880" i="12"/>
  <c r="E8880" i="12"/>
  <c r="F8880" i="12"/>
  <c r="D8881" i="12"/>
  <c r="E8881" i="12"/>
  <c r="F8881" i="12"/>
  <c r="D8882" i="12"/>
  <c r="E8882" i="12"/>
  <c r="F8882" i="12"/>
  <c r="D8883" i="12"/>
  <c r="E8883" i="12"/>
  <c r="F8883" i="12"/>
  <c r="D8884" i="12"/>
  <c r="E8884" i="12"/>
  <c r="F8884" i="12"/>
  <c r="D8885" i="12"/>
  <c r="E8885" i="12"/>
  <c r="F8885" i="12"/>
  <c r="D8886" i="12"/>
  <c r="E8886" i="12"/>
  <c r="F8886" i="12"/>
  <c r="D8887" i="12"/>
  <c r="E8887" i="12"/>
  <c r="F8887" i="12"/>
  <c r="D8888" i="12"/>
  <c r="E8888" i="12"/>
  <c r="F8888" i="12"/>
  <c r="D8889" i="12"/>
  <c r="E8889" i="12"/>
  <c r="F8889" i="12"/>
  <c r="D8890" i="12"/>
  <c r="E8890" i="12"/>
  <c r="F8890" i="12"/>
  <c r="D8891" i="12"/>
  <c r="E8891" i="12"/>
  <c r="F8891" i="12"/>
  <c r="D8892" i="12"/>
  <c r="E8892" i="12"/>
  <c r="F8892" i="12"/>
  <c r="D8893" i="12"/>
  <c r="E8893" i="12"/>
  <c r="F8893" i="12"/>
  <c r="D8894" i="12"/>
  <c r="E8894" i="12"/>
  <c r="F8894" i="12"/>
  <c r="D8895" i="12"/>
  <c r="E8895" i="12"/>
  <c r="F8895" i="12"/>
  <c r="D8896" i="12"/>
  <c r="E8896" i="12"/>
  <c r="F8896" i="12"/>
  <c r="D8897" i="12"/>
  <c r="E8897" i="12"/>
  <c r="F8897" i="12"/>
  <c r="D8898" i="12"/>
  <c r="E8898" i="12"/>
  <c r="F8898" i="12"/>
  <c r="D8899" i="12"/>
  <c r="E8899" i="12"/>
  <c r="F8899" i="12"/>
  <c r="D8900" i="12"/>
  <c r="E8900" i="12"/>
  <c r="F8900" i="12"/>
  <c r="D8901" i="12"/>
  <c r="E8901" i="12"/>
  <c r="F8901" i="12"/>
  <c r="D8902" i="12"/>
  <c r="E8902" i="12"/>
  <c r="F8902" i="12"/>
  <c r="D8903" i="12"/>
  <c r="E8903" i="12"/>
  <c r="F8903" i="12"/>
  <c r="D8904" i="12"/>
  <c r="E8904" i="12"/>
  <c r="F8904" i="12"/>
  <c r="D8905" i="12"/>
  <c r="E8905" i="12"/>
  <c r="F8905" i="12"/>
  <c r="D8906" i="12"/>
  <c r="E8906" i="12"/>
  <c r="F8906" i="12"/>
  <c r="D8907" i="12"/>
  <c r="E8907" i="12"/>
  <c r="F8907" i="12"/>
  <c r="D8908" i="12"/>
  <c r="E8908" i="12"/>
  <c r="F8908" i="12"/>
  <c r="D8909" i="12"/>
  <c r="E8909" i="12"/>
  <c r="F8909" i="12"/>
  <c r="D8910" i="12"/>
  <c r="E8910" i="12"/>
  <c r="F8910" i="12"/>
  <c r="D8911" i="12"/>
  <c r="E8911" i="12"/>
  <c r="F8911" i="12"/>
  <c r="D8912" i="12"/>
  <c r="E8912" i="12"/>
  <c r="F8912" i="12"/>
  <c r="D8913" i="12"/>
  <c r="E8913" i="12"/>
  <c r="F8913" i="12"/>
  <c r="D8914" i="12"/>
  <c r="E8914" i="12"/>
  <c r="F8914" i="12"/>
  <c r="D8915" i="12"/>
  <c r="E8915" i="12"/>
  <c r="F8915" i="12"/>
  <c r="D8916" i="12"/>
  <c r="E8916" i="12"/>
  <c r="F8916" i="12"/>
  <c r="D8917" i="12"/>
  <c r="E8917" i="12"/>
  <c r="F8917" i="12"/>
  <c r="D8918" i="12"/>
  <c r="E8918" i="12"/>
  <c r="F8918" i="12"/>
  <c r="D8919" i="12"/>
  <c r="E8919" i="12"/>
  <c r="F8919" i="12"/>
  <c r="D8920" i="12"/>
  <c r="E8920" i="12"/>
  <c r="F8920" i="12"/>
  <c r="D8921" i="12"/>
  <c r="E8921" i="12"/>
  <c r="F8921" i="12"/>
  <c r="D8922" i="12"/>
  <c r="E8922" i="12"/>
  <c r="F8922" i="12"/>
  <c r="D8923" i="12"/>
  <c r="E8923" i="12"/>
  <c r="F8923" i="12"/>
  <c r="D8924" i="12"/>
  <c r="E8924" i="12"/>
  <c r="F8924" i="12"/>
  <c r="D8925" i="12"/>
  <c r="E8925" i="12"/>
  <c r="F8925" i="12"/>
  <c r="D8926" i="12"/>
  <c r="E8926" i="12"/>
  <c r="F8926" i="12"/>
  <c r="D8927" i="12"/>
  <c r="E8927" i="12"/>
  <c r="F8927" i="12"/>
  <c r="D8928" i="12"/>
  <c r="E8928" i="12"/>
  <c r="F8928" i="12"/>
  <c r="D8929" i="12"/>
  <c r="E8929" i="12"/>
  <c r="F8929" i="12"/>
  <c r="D8930" i="12"/>
  <c r="E8930" i="12"/>
  <c r="F8930" i="12"/>
  <c r="D8931" i="12"/>
  <c r="E8931" i="12"/>
  <c r="F8931" i="12"/>
  <c r="D8932" i="12"/>
  <c r="E8932" i="12"/>
  <c r="F8932" i="12"/>
  <c r="D8933" i="12"/>
  <c r="E8933" i="12"/>
  <c r="F8933" i="12"/>
  <c r="D8934" i="12"/>
  <c r="E8934" i="12"/>
  <c r="F8934" i="12"/>
  <c r="D8935" i="12"/>
  <c r="E8935" i="12"/>
  <c r="F8935" i="12"/>
  <c r="D8936" i="12"/>
  <c r="E8936" i="12"/>
  <c r="F8936" i="12"/>
  <c r="D8937" i="12"/>
  <c r="E8937" i="12"/>
  <c r="F8937" i="12"/>
  <c r="D8938" i="12"/>
  <c r="L33" i="23" s="1"/>
  <c r="E8938" i="12"/>
  <c r="N33" i="23" s="1"/>
  <c r="F8938" i="12"/>
  <c r="O33" i="23" s="1"/>
  <c r="D8939" i="12"/>
  <c r="E8939" i="12"/>
  <c r="F8939" i="12"/>
  <c r="D8940" i="12"/>
  <c r="E8940" i="12"/>
  <c r="F8940" i="12"/>
  <c r="D8941" i="12"/>
  <c r="E8941" i="12"/>
  <c r="F8941" i="12"/>
  <c r="D8942" i="12"/>
  <c r="E8942" i="12"/>
  <c r="F8942" i="12"/>
  <c r="D8943" i="12"/>
  <c r="P33" i="23" s="1"/>
  <c r="E8943" i="12"/>
  <c r="R33" i="23" s="1"/>
  <c r="F8943" i="12"/>
  <c r="S33" i="23" s="1"/>
  <c r="D8944" i="12"/>
  <c r="E8944" i="12"/>
  <c r="F8944" i="12"/>
  <c r="D8945" i="12"/>
  <c r="E8945" i="12"/>
  <c r="F8945" i="12"/>
  <c r="D8946" i="12"/>
  <c r="E8946" i="12"/>
  <c r="F8946" i="12"/>
  <c r="D8947" i="12"/>
  <c r="E8947" i="12"/>
  <c r="F8947" i="12"/>
  <c r="D8948" i="12"/>
  <c r="D33" i="23" s="1"/>
  <c r="E8948" i="12"/>
  <c r="F33" i="23" s="1"/>
  <c r="F8948" i="12"/>
  <c r="G33" i="23" s="1"/>
  <c r="D8949" i="12"/>
  <c r="E8949" i="12"/>
  <c r="F8949" i="12"/>
  <c r="D8950" i="12"/>
  <c r="E8950" i="12"/>
  <c r="F8950" i="12"/>
  <c r="D8951" i="12"/>
  <c r="E8951" i="12"/>
  <c r="F8951" i="12"/>
  <c r="D8952" i="12"/>
  <c r="E8952" i="12"/>
  <c r="F8952" i="12"/>
  <c r="D8953" i="12"/>
  <c r="E8953" i="12"/>
  <c r="F8953" i="12"/>
  <c r="D8954" i="12"/>
  <c r="H33" i="23" s="1"/>
  <c r="E8954" i="12"/>
  <c r="J33" i="23" s="1"/>
  <c r="F8954" i="12"/>
  <c r="K33" i="23" s="1"/>
  <c r="D8955" i="12"/>
  <c r="T33" i="23" s="1"/>
  <c r="E8955" i="12"/>
  <c r="F8955" i="12"/>
  <c r="D8956" i="12"/>
  <c r="E8956" i="12"/>
  <c r="F8956" i="12"/>
  <c r="D8957" i="12"/>
  <c r="E8957" i="12"/>
  <c r="F8957" i="12"/>
  <c r="D8958" i="12"/>
  <c r="E8958" i="12"/>
  <c r="F8958" i="12"/>
  <c r="D8959" i="12"/>
  <c r="E8959" i="12"/>
  <c r="F8959" i="12"/>
  <c r="D8960" i="12"/>
  <c r="E8960" i="12"/>
  <c r="F8960" i="12"/>
  <c r="D8961" i="12"/>
  <c r="E8961" i="12"/>
  <c r="F8961" i="12"/>
  <c r="D8962" i="12"/>
  <c r="E8962" i="12"/>
  <c r="F8962" i="12"/>
  <c r="D8963" i="12"/>
  <c r="E8963" i="12"/>
  <c r="F8963" i="12"/>
  <c r="D8964" i="12"/>
  <c r="E8964" i="12"/>
  <c r="F8964" i="12"/>
  <c r="D8965" i="12"/>
  <c r="E8965" i="12"/>
  <c r="F8965" i="12"/>
  <c r="D8966" i="12"/>
  <c r="E8966" i="12"/>
  <c r="F8966" i="12"/>
  <c r="D8967" i="12"/>
  <c r="E8967" i="12"/>
  <c r="F8967" i="12"/>
  <c r="D8968" i="12"/>
  <c r="E8968" i="12"/>
  <c r="F8968" i="12"/>
  <c r="D8969" i="12"/>
  <c r="E8969" i="12"/>
  <c r="F8969" i="12"/>
  <c r="D8970" i="12"/>
  <c r="E8970" i="12"/>
  <c r="F8970" i="12"/>
  <c r="D8971" i="12"/>
  <c r="E8971" i="12"/>
  <c r="F8971" i="12"/>
  <c r="D8972" i="12"/>
  <c r="E8972" i="12"/>
  <c r="F8972" i="12"/>
  <c r="D8973" i="12"/>
  <c r="E8973" i="12"/>
  <c r="F8973" i="12"/>
  <c r="D8974" i="12"/>
  <c r="E8974" i="12"/>
  <c r="F8974" i="12"/>
  <c r="D8975" i="12"/>
  <c r="E8975" i="12"/>
  <c r="F8975" i="12"/>
  <c r="D8976" i="12"/>
  <c r="D14" i="29" s="1"/>
  <c r="E8976" i="12"/>
  <c r="F8976" i="12"/>
  <c r="D8977" i="12"/>
  <c r="E8977" i="12"/>
  <c r="F8977" i="12"/>
  <c r="D8978" i="12"/>
  <c r="E8978" i="12"/>
  <c r="F8978" i="12"/>
  <c r="D8979" i="12"/>
  <c r="E8979" i="12"/>
  <c r="F8979" i="12"/>
  <c r="D8980" i="12"/>
  <c r="E8980" i="12"/>
  <c r="F8980" i="12"/>
  <c r="D8981" i="12"/>
  <c r="E8981" i="12"/>
  <c r="F8981" i="12"/>
  <c r="D8982" i="12"/>
  <c r="E8982" i="12"/>
  <c r="F8982" i="12"/>
  <c r="D8983" i="12"/>
  <c r="E8983" i="12"/>
  <c r="F8983" i="12"/>
  <c r="D8984" i="12"/>
  <c r="E8984" i="12"/>
  <c r="F8984" i="12"/>
  <c r="D8985" i="12"/>
  <c r="E8985" i="12"/>
  <c r="F8985" i="12"/>
  <c r="D8986" i="12"/>
  <c r="E8986" i="12"/>
  <c r="F8986" i="12"/>
  <c r="D8987" i="12"/>
  <c r="E8987" i="12"/>
  <c r="F8987" i="12"/>
  <c r="D8988" i="12"/>
  <c r="E8988" i="12"/>
  <c r="F8988" i="12"/>
  <c r="D8989" i="12"/>
  <c r="E8989" i="12"/>
  <c r="F8989" i="12"/>
  <c r="D8990" i="12"/>
  <c r="E8990" i="12"/>
  <c r="F8990" i="12"/>
  <c r="D8991" i="12"/>
  <c r="E8991" i="12"/>
  <c r="F8991" i="12"/>
  <c r="D8992" i="12"/>
  <c r="E8992" i="12"/>
  <c r="F8992" i="12"/>
  <c r="D8993" i="12"/>
  <c r="E8993" i="12"/>
  <c r="F8993" i="12"/>
  <c r="D8994" i="12"/>
  <c r="E8994" i="12"/>
  <c r="F8994" i="12"/>
  <c r="D8995" i="12"/>
  <c r="E8995" i="12"/>
  <c r="F8995" i="12"/>
  <c r="D8996" i="12"/>
  <c r="E8996" i="12"/>
  <c r="F8996" i="12"/>
  <c r="D8997" i="12"/>
  <c r="E8997" i="12"/>
  <c r="F8997" i="12"/>
  <c r="D8998" i="12"/>
  <c r="E8998" i="12"/>
  <c r="F8998" i="12"/>
  <c r="D8999" i="12"/>
  <c r="E8999" i="12"/>
  <c r="F8999" i="12"/>
  <c r="D9000" i="12"/>
  <c r="E9000" i="12"/>
  <c r="F9000" i="12"/>
  <c r="D9001" i="12"/>
  <c r="E9001" i="12"/>
  <c r="F9001" i="12"/>
  <c r="D9002" i="12"/>
  <c r="E9002" i="12"/>
  <c r="F9002" i="12"/>
  <c r="D9003" i="12"/>
  <c r="E9003" i="12"/>
  <c r="F9003" i="12"/>
  <c r="D9004" i="12"/>
  <c r="E9004" i="12"/>
  <c r="F9004" i="12"/>
  <c r="D9005" i="12"/>
  <c r="E9005" i="12"/>
  <c r="F9005" i="12"/>
  <c r="D9006" i="12"/>
  <c r="E9006" i="12"/>
  <c r="F9006" i="12"/>
  <c r="D9007" i="12"/>
  <c r="E9007" i="12"/>
  <c r="F9007" i="12"/>
  <c r="D9008" i="12"/>
  <c r="E9008" i="12"/>
  <c r="F9008" i="12"/>
  <c r="D9009" i="12"/>
  <c r="E9009" i="12"/>
  <c r="F9009" i="12"/>
  <c r="D9010" i="12"/>
  <c r="E9010" i="12"/>
  <c r="F9010" i="12"/>
  <c r="D9011" i="12"/>
  <c r="E9011" i="12"/>
  <c r="F9011" i="12"/>
  <c r="D9012" i="12"/>
  <c r="E9012" i="12"/>
  <c r="F9012" i="12"/>
  <c r="D9013" i="12"/>
  <c r="E9013" i="12"/>
  <c r="F9013" i="12"/>
  <c r="D9014" i="12"/>
  <c r="E9014" i="12"/>
  <c r="F9014" i="12"/>
  <c r="D9015" i="12"/>
  <c r="E9015" i="12"/>
  <c r="F9015" i="12"/>
  <c r="D9016" i="12"/>
  <c r="E9016" i="12"/>
  <c r="F9016" i="12"/>
  <c r="D9017" i="12"/>
  <c r="E9017" i="12"/>
  <c r="F9017" i="12"/>
  <c r="D9018" i="12"/>
  <c r="E9018" i="12"/>
  <c r="F9018" i="12"/>
  <c r="D9019" i="12"/>
  <c r="E9019" i="12"/>
  <c r="F9019" i="12"/>
  <c r="D9020" i="12"/>
  <c r="E9020" i="12"/>
  <c r="F9020" i="12"/>
  <c r="D9021" i="12"/>
  <c r="E9021" i="12"/>
  <c r="F9021" i="12"/>
  <c r="D9022" i="12"/>
  <c r="E9022" i="12"/>
  <c r="F9022" i="12"/>
  <c r="D9023" i="12"/>
  <c r="E9023" i="12"/>
  <c r="F9023" i="12"/>
  <c r="D9024" i="12"/>
  <c r="E9024" i="12"/>
  <c r="F9024" i="12"/>
  <c r="D9025" i="12"/>
  <c r="E9025" i="12"/>
  <c r="F9025" i="12"/>
  <c r="D9026" i="12"/>
  <c r="E9026" i="12"/>
  <c r="F9026" i="12"/>
  <c r="D9027" i="12"/>
  <c r="E9027" i="12"/>
  <c r="F9027" i="12"/>
  <c r="D9028" i="12"/>
  <c r="E9028" i="12"/>
  <c r="F9028" i="12"/>
  <c r="D9029" i="12"/>
  <c r="E9029" i="12"/>
  <c r="F9029" i="12"/>
  <c r="D9030" i="12"/>
  <c r="E9030" i="12"/>
  <c r="F9030" i="12"/>
  <c r="D9031" i="12"/>
  <c r="E9031" i="12"/>
  <c r="F9031" i="12"/>
  <c r="D9032" i="12"/>
  <c r="E9032" i="12"/>
  <c r="F9032" i="12"/>
  <c r="D9033" i="12"/>
  <c r="E9033" i="12"/>
  <c r="F9033" i="12"/>
  <c r="D9034" i="12"/>
  <c r="E9034" i="12"/>
  <c r="F9034" i="12"/>
  <c r="D9035" i="12"/>
  <c r="E9035" i="12"/>
  <c r="F9035" i="12"/>
  <c r="D9036" i="12"/>
  <c r="E9036" i="12"/>
  <c r="F9036" i="12"/>
  <c r="D9037" i="12"/>
  <c r="E9037" i="12"/>
  <c r="F9037" i="12"/>
  <c r="D9038" i="12"/>
  <c r="E9038" i="12"/>
  <c r="F9038" i="12"/>
  <c r="D9039" i="12"/>
  <c r="L34" i="23" s="1"/>
  <c r="E9039" i="12"/>
  <c r="N34" i="23" s="1"/>
  <c r="F9039" i="12"/>
  <c r="O34" i="23" s="1"/>
  <c r="D9040" i="12"/>
  <c r="E9040" i="12"/>
  <c r="F9040" i="12"/>
  <c r="D9041" i="12"/>
  <c r="E9041" i="12"/>
  <c r="F9041" i="12"/>
  <c r="D9042" i="12"/>
  <c r="E9042" i="12"/>
  <c r="F9042" i="12"/>
  <c r="D9043" i="12"/>
  <c r="E9043" i="12"/>
  <c r="F9043" i="12"/>
  <c r="D9044" i="12"/>
  <c r="P34" i="23" s="1"/>
  <c r="E9044" i="12"/>
  <c r="R34" i="23" s="1"/>
  <c r="F9044" i="12"/>
  <c r="S34" i="23" s="1"/>
  <c r="D9045" i="12"/>
  <c r="E9045" i="12"/>
  <c r="F9045" i="12"/>
  <c r="D9046" i="12"/>
  <c r="E9046" i="12"/>
  <c r="F9046" i="12"/>
  <c r="D9047" i="12"/>
  <c r="E9047" i="12"/>
  <c r="F9047" i="12"/>
  <c r="D9048" i="12"/>
  <c r="E9048" i="12"/>
  <c r="F9048" i="12"/>
  <c r="D9049" i="12"/>
  <c r="D34" i="23" s="1"/>
  <c r="E9049" i="12"/>
  <c r="F34" i="23" s="1"/>
  <c r="F9049" i="12"/>
  <c r="G34" i="23" s="1"/>
  <c r="D9050" i="12"/>
  <c r="E9050" i="12"/>
  <c r="F9050" i="12"/>
  <c r="D9051" i="12"/>
  <c r="E9051" i="12"/>
  <c r="F9051" i="12"/>
  <c r="D9052" i="12"/>
  <c r="E9052" i="12"/>
  <c r="F9052" i="12"/>
  <c r="D9053" i="12"/>
  <c r="E9053" i="12"/>
  <c r="F9053" i="12"/>
  <c r="D9054" i="12"/>
  <c r="E9054" i="12"/>
  <c r="F9054" i="12"/>
  <c r="D9055" i="12"/>
  <c r="H34" i="23" s="1"/>
  <c r="E9055" i="12"/>
  <c r="J34" i="23" s="1"/>
  <c r="F9055" i="12"/>
  <c r="K34" i="23" s="1"/>
  <c r="D9056" i="12"/>
  <c r="E9056" i="12"/>
  <c r="F9056" i="12"/>
  <c r="W34" i="23" s="1"/>
  <c r="F14" i="29" l="1"/>
  <c r="G17" i="29"/>
  <c r="G19" i="29"/>
  <c r="G20" i="29"/>
  <c r="F19" i="29"/>
  <c r="D18" i="29"/>
  <c r="G13" i="29"/>
  <c r="F12" i="29"/>
  <c r="K20" i="29"/>
  <c r="J19" i="29"/>
  <c r="K18" i="29"/>
  <c r="H18" i="29"/>
  <c r="J20" i="29"/>
  <c r="K19" i="29"/>
  <c r="J18" i="29"/>
  <c r="H19" i="29"/>
  <c r="H20" i="29"/>
  <c r="F20" i="29"/>
  <c r="D19" i="29"/>
  <c r="G25" i="29"/>
  <c r="K25" i="29"/>
  <c r="G12" i="29"/>
  <c r="F21" i="29"/>
  <c r="D20" i="29"/>
  <c r="G26" i="29"/>
  <c r="H25" i="29"/>
  <c r="F25" i="29"/>
  <c r="F26" i="29"/>
  <c r="D25" i="29"/>
  <c r="G14" i="29"/>
  <c r="F13" i="29"/>
  <c r="D12" i="29"/>
  <c r="D26" i="29"/>
  <c r="E13" i="29"/>
  <c r="E17" i="29"/>
  <c r="E20" i="29"/>
  <c r="E19" i="29"/>
  <c r="E18" i="29"/>
  <c r="I26" i="29"/>
  <c r="E26" i="29"/>
  <c r="E12" i="29"/>
  <c r="R14" i="29"/>
  <c r="V34" i="23"/>
  <c r="N20" i="29"/>
  <c r="R40" i="23"/>
  <c r="L19" i="29"/>
  <c r="P39" i="23"/>
  <c r="S17" i="29"/>
  <c r="W37" i="23"/>
  <c r="P13" i="29"/>
  <c r="P26" i="29"/>
  <c r="R25" i="29"/>
  <c r="L20" i="29"/>
  <c r="P40" i="23"/>
  <c r="S18" i="29"/>
  <c r="W38" i="23"/>
  <c r="R17" i="29"/>
  <c r="V37" i="23"/>
  <c r="S14" i="29"/>
  <c r="L26" i="29"/>
  <c r="P25" i="29"/>
  <c r="S19" i="29"/>
  <c r="W39" i="23"/>
  <c r="R18" i="29"/>
  <c r="V38" i="23"/>
  <c r="P17" i="29"/>
  <c r="T37" i="23"/>
  <c r="P14" i="29"/>
  <c r="T34" i="23"/>
  <c r="S20" i="29"/>
  <c r="W40" i="23"/>
  <c r="R19" i="29"/>
  <c r="V39" i="23"/>
  <c r="P18" i="29"/>
  <c r="T38" i="23"/>
  <c r="S21" i="29"/>
  <c r="W41" i="23"/>
  <c r="R20" i="29"/>
  <c r="V40" i="23"/>
  <c r="P19" i="29"/>
  <c r="T39" i="23"/>
  <c r="S12" i="29"/>
  <c r="W32" i="23"/>
  <c r="R21" i="29"/>
  <c r="V41" i="23"/>
  <c r="P20" i="29"/>
  <c r="T40" i="23"/>
  <c r="O18" i="29"/>
  <c r="S38" i="23"/>
  <c r="S13" i="29"/>
  <c r="W33" i="23"/>
  <c r="R12" i="29"/>
  <c r="V32" i="23"/>
  <c r="P21" i="29"/>
  <c r="T41" i="23"/>
  <c r="S26" i="29"/>
  <c r="R13" i="29"/>
  <c r="V33" i="23"/>
  <c r="P12" i="29"/>
  <c r="T32" i="23"/>
  <c r="R26" i="29"/>
  <c r="S25" i="29"/>
  <c r="K26" i="29"/>
  <c r="J25" i="29"/>
  <c r="J26" i="29"/>
  <c r="I25" i="29"/>
  <c r="H26" i="29"/>
  <c r="O25" i="29"/>
  <c r="O26" i="29"/>
  <c r="N25" i="29"/>
  <c r="M20" i="29"/>
  <c r="N26" i="29"/>
  <c r="M25" i="29"/>
  <c r="M26" i="29"/>
  <c r="L25" i="29"/>
  <c r="I20" i="29"/>
  <c r="O19" i="29"/>
  <c r="N18" i="29"/>
  <c r="M19" i="29"/>
  <c r="O20" i="29"/>
  <c r="N19" i="29"/>
  <c r="L18" i="29"/>
  <c r="I19" i="29"/>
  <c r="O17" i="29"/>
  <c r="L12" i="29"/>
  <c r="M12" i="29"/>
  <c r="M13" i="29"/>
  <c r="N14" i="29"/>
  <c r="N12" i="29"/>
  <c r="O13" i="29"/>
  <c r="O14" i="29"/>
  <c r="N21" i="29"/>
  <c r="O12" i="29"/>
  <c r="N13" i="29"/>
  <c r="L14" i="29"/>
  <c r="M17" i="29"/>
  <c r="K13" i="29"/>
  <c r="I28" i="29"/>
  <c r="K12" i="29"/>
  <c r="D13" i="29"/>
  <c r="L13" i="29"/>
  <c r="E14" i="29"/>
  <c r="M14" i="29"/>
  <c r="F17" i="29"/>
  <c r="N17" i="29"/>
  <c r="G21" i="29"/>
  <c r="O21" i="29"/>
  <c r="I27" i="29"/>
  <c r="H21" i="29"/>
  <c r="I24" i="29"/>
  <c r="E32" i="29"/>
  <c r="M32" i="29"/>
  <c r="H17" i="29"/>
  <c r="I21" i="29"/>
  <c r="E31" i="29"/>
  <c r="M31" i="29"/>
  <c r="J12" i="29"/>
  <c r="H14" i="29"/>
  <c r="I17" i="29"/>
  <c r="J21" i="29"/>
  <c r="E28" i="29"/>
  <c r="M28" i="29"/>
  <c r="H13" i="29"/>
  <c r="I14" i="29"/>
  <c r="J17" i="29"/>
  <c r="K21" i="29"/>
  <c r="E27" i="29"/>
  <c r="M27" i="29"/>
  <c r="I13" i="29"/>
  <c r="J14" i="29"/>
  <c r="K17" i="29"/>
  <c r="D21" i="29"/>
  <c r="L21" i="29"/>
  <c r="E24" i="29"/>
  <c r="M24" i="29"/>
  <c r="I32" i="29"/>
  <c r="H12" i="29"/>
  <c r="I12" i="29"/>
  <c r="J13" i="29"/>
  <c r="K14" i="29"/>
  <c r="L17" i="29"/>
  <c r="E21" i="29"/>
  <c r="M21" i="29"/>
  <c r="I31" i="29"/>
  <c r="E191" i="23" l="1"/>
  <c r="I191" i="23"/>
  <c r="M191" i="23"/>
  <c r="Q191" i="23"/>
  <c r="Q190" i="23"/>
  <c r="M190" i="23"/>
  <c r="I190" i="23"/>
  <c r="E190" i="23"/>
  <c r="E187" i="23"/>
  <c r="I187" i="23"/>
  <c r="M187" i="23"/>
  <c r="Q187" i="23"/>
  <c r="Q186" i="23"/>
  <c r="M186" i="23"/>
  <c r="I186" i="23"/>
  <c r="E186" i="23"/>
  <c r="E181" i="23"/>
  <c r="I181" i="23"/>
  <c r="M181" i="23"/>
  <c r="Q181" i="23"/>
  <c r="E182" i="23"/>
  <c r="I182" i="23"/>
  <c r="M182" i="23"/>
  <c r="Q182" i="23"/>
  <c r="E183" i="23"/>
  <c r="I183" i="23"/>
  <c r="M183" i="23"/>
  <c r="Q183" i="23"/>
  <c r="Q180" i="23"/>
  <c r="M180" i="23"/>
  <c r="I180" i="23"/>
  <c r="E180" i="23"/>
  <c r="E176" i="23"/>
  <c r="I176" i="23"/>
  <c r="M176" i="23"/>
  <c r="Q176" i="23"/>
  <c r="Q175" i="23"/>
  <c r="M175" i="23"/>
  <c r="I175" i="23"/>
  <c r="E175" i="23"/>
  <c r="E171" i="23"/>
  <c r="I171" i="23"/>
  <c r="M171" i="23"/>
  <c r="Q171" i="23"/>
  <c r="E172" i="23"/>
  <c r="I172" i="23"/>
  <c r="M172" i="23"/>
  <c r="Q172" i="23"/>
  <c r="Q170" i="23"/>
  <c r="M170" i="23"/>
  <c r="I170" i="23"/>
  <c r="E170" i="23"/>
  <c r="E167" i="23"/>
  <c r="I167" i="23"/>
  <c r="M167" i="23"/>
  <c r="Q167" i="23"/>
  <c r="Q166" i="23"/>
  <c r="M166" i="23"/>
  <c r="I166" i="23"/>
  <c r="E166" i="23"/>
  <c r="E162" i="23"/>
  <c r="I162" i="23"/>
  <c r="M162" i="23"/>
  <c r="Q162" i="23"/>
  <c r="E163" i="23"/>
  <c r="I163" i="23"/>
  <c r="M163" i="23"/>
  <c r="Q163" i="23"/>
  <c r="Q161" i="23"/>
  <c r="M161" i="23"/>
  <c r="I161" i="23"/>
  <c r="E161" i="23"/>
  <c r="E140" i="23"/>
  <c r="I140" i="23"/>
  <c r="M140" i="23"/>
  <c r="Q140" i="23"/>
  <c r="E141" i="23"/>
  <c r="I141" i="23"/>
  <c r="M141" i="23"/>
  <c r="Q141" i="23"/>
  <c r="Q139" i="23"/>
  <c r="M139" i="23"/>
  <c r="I139" i="23"/>
  <c r="E139" i="23"/>
  <c r="E133" i="23"/>
  <c r="I133" i="23"/>
  <c r="M133" i="23"/>
  <c r="Q133" i="23"/>
  <c r="Q132" i="23"/>
  <c r="M132" i="23"/>
  <c r="I132" i="23"/>
  <c r="E132" i="23"/>
  <c r="E128" i="23"/>
  <c r="I128" i="23"/>
  <c r="M128" i="23"/>
  <c r="Q128" i="23"/>
  <c r="E129" i="23"/>
  <c r="I129" i="23"/>
  <c r="M129" i="23"/>
  <c r="Q129" i="23"/>
  <c r="Q127" i="23"/>
  <c r="M127" i="23"/>
  <c r="I127" i="23"/>
  <c r="E127" i="23"/>
  <c r="E121" i="23"/>
  <c r="I121" i="23"/>
  <c r="M121" i="23"/>
  <c r="Q121" i="23"/>
  <c r="E124" i="23"/>
  <c r="I124" i="23"/>
  <c r="M124" i="23"/>
  <c r="Q124" i="23"/>
  <c r="Q120" i="23"/>
  <c r="M120" i="23"/>
  <c r="I120" i="23"/>
  <c r="E120" i="23"/>
  <c r="E84" i="23"/>
  <c r="I84" i="23"/>
  <c r="M84" i="23"/>
  <c r="Q84" i="23"/>
  <c r="E85" i="23"/>
  <c r="I85" i="23"/>
  <c r="M85" i="23"/>
  <c r="Q85" i="23"/>
  <c r="Q83" i="23"/>
  <c r="M83" i="23"/>
  <c r="I83" i="23"/>
  <c r="E83" i="23"/>
  <c r="E79" i="23"/>
  <c r="I79" i="23"/>
  <c r="M79" i="23"/>
  <c r="Q79" i="23"/>
  <c r="E80" i="23"/>
  <c r="I80" i="23"/>
  <c r="M80" i="23"/>
  <c r="Q80" i="23"/>
  <c r="Q78" i="23"/>
  <c r="M78" i="23"/>
  <c r="I78" i="23"/>
  <c r="E78" i="23"/>
  <c r="E74" i="23"/>
  <c r="I74" i="23"/>
  <c r="M74" i="23"/>
  <c r="Q74" i="23"/>
  <c r="E75" i="23"/>
  <c r="I75" i="23"/>
  <c r="M75" i="23"/>
  <c r="Q75" i="23"/>
  <c r="Q73" i="23"/>
  <c r="M73" i="23"/>
  <c r="I73" i="23"/>
  <c r="E73" i="23"/>
  <c r="E69" i="23"/>
  <c r="I69" i="23"/>
  <c r="M69" i="23"/>
  <c r="Q69" i="23"/>
  <c r="E70" i="23"/>
  <c r="I70" i="23"/>
  <c r="M70" i="23"/>
  <c r="Q70" i="23"/>
  <c r="Q68" i="23"/>
  <c r="M68" i="23"/>
  <c r="I68" i="23"/>
  <c r="E68" i="23"/>
  <c r="Q65" i="23"/>
  <c r="M65" i="23"/>
  <c r="I65" i="23"/>
  <c r="E65" i="23"/>
  <c r="E62" i="23"/>
  <c r="I62" i="23"/>
  <c r="M62" i="23"/>
  <c r="Q62" i="23"/>
  <c r="Q61" i="23"/>
  <c r="M61" i="23"/>
  <c r="I61" i="23"/>
  <c r="E61" i="23"/>
  <c r="E57" i="23"/>
  <c r="I57" i="23"/>
  <c r="M57" i="23"/>
  <c r="Q57" i="23"/>
  <c r="E58" i="23"/>
  <c r="I58" i="23"/>
  <c r="M58" i="23"/>
  <c r="Q58" i="23"/>
  <c r="Q56" i="23"/>
  <c r="M56" i="23"/>
  <c r="I56" i="23"/>
  <c r="E56" i="23"/>
  <c r="E116" i="23"/>
  <c r="I116" i="23"/>
  <c r="M116" i="23"/>
  <c r="Q116" i="23"/>
  <c r="Q115" i="23"/>
  <c r="M115" i="23"/>
  <c r="I115" i="23"/>
  <c r="E115" i="23"/>
  <c r="E111" i="23"/>
  <c r="I111" i="23"/>
  <c r="M111" i="23"/>
  <c r="Q111" i="23"/>
  <c r="E112" i="23"/>
  <c r="I112" i="23"/>
  <c r="M112" i="23"/>
  <c r="Q112" i="23"/>
  <c r="E106" i="23"/>
  <c r="I106" i="23"/>
  <c r="M106" i="23"/>
  <c r="Q106" i="23"/>
  <c r="Q110" i="23"/>
  <c r="M110" i="23"/>
  <c r="I110" i="23"/>
  <c r="E110" i="23"/>
  <c r="Q105" i="23"/>
  <c r="I105" i="23"/>
  <c r="E105" i="23"/>
  <c r="E102" i="23"/>
  <c r="I102" i="23"/>
  <c r="M102" i="23"/>
  <c r="Q102" i="23"/>
  <c r="Q101" i="23"/>
  <c r="M101" i="23"/>
  <c r="I101" i="23"/>
  <c r="E101" i="23"/>
  <c r="E96" i="23"/>
  <c r="I96" i="23"/>
  <c r="M96" i="23"/>
  <c r="Q96" i="23"/>
  <c r="E97" i="23"/>
  <c r="I97" i="23"/>
  <c r="M97" i="23"/>
  <c r="Q97" i="23"/>
  <c r="E98" i="23"/>
  <c r="I98" i="23"/>
  <c r="M98" i="23"/>
  <c r="Q98" i="23"/>
  <c r="Q95" i="23"/>
  <c r="M95" i="23"/>
  <c r="I95" i="23"/>
  <c r="E95" i="23"/>
  <c r="E90" i="23"/>
  <c r="I90" i="23"/>
  <c r="M90" i="23"/>
  <c r="Q90" i="23"/>
  <c r="E91" i="23"/>
  <c r="I91" i="23"/>
  <c r="M91" i="23"/>
  <c r="Q91" i="23"/>
  <c r="E92" i="23"/>
  <c r="I92" i="23"/>
  <c r="M92" i="23"/>
  <c r="Q92" i="23"/>
  <c r="I89" i="23"/>
  <c r="E89" i="23"/>
  <c r="Q28" i="23"/>
  <c r="M28" i="23"/>
  <c r="I28" i="23"/>
  <c r="E28" i="23"/>
  <c r="E24" i="23"/>
  <c r="I24" i="23"/>
  <c r="M24" i="23"/>
  <c r="Q24" i="23"/>
  <c r="E25" i="23"/>
  <c r="I25" i="23"/>
  <c r="M25" i="23"/>
  <c r="Q25" i="23"/>
  <c r="Q23" i="23"/>
  <c r="M23" i="23"/>
  <c r="I23" i="23"/>
  <c r="E23" i="23"/>
  <c r="E19" i="23"/>
  <c r="I19" i="23"/>
  <c r="M19" i="23"/>
  <c r="Q19" i="23"/>
  <c r="E20" i="23"/>
  <c r="I20" i="23"/>
  <c r="M20" i="23"/>
  <c r="Q20" i="23"/>
  <c r="Q18" i="23"/>
  <c r="M18" i="23"/>
  <c r="I18" i="23"/>
  <c r="E18" i="23"/>
  <c r="Q15" i="23"/>
  <c r="M15" i="23"/>
  <c r="I15" i="23"/>
  <c r="E15" i="23"/>
  <c r="E10" i="23"/>
  <c r="I10" i="23"/>
  <c r="M10" i="23"/>
  <c r="Q10" i="23"/>
  <c r="E11" i="23"/>
  <c r="I11" i="23"/>
  <c r="M11" i="23"/>
  <c r="Q11" i="23"/>
  <c r="E12" i="23"/>
  <c r="I12" i="23"/>
  <c r="M12" i="23"/>
  <c r="Q12" i="23"/>
  <c r="Q9" i="23"/>
  <c r="M9" i="23"/>
  <c r="I9" i="23"/>
  <c r="E9" i="23"/>
  <c r="L9" i="28" l="1"/>
  <c r="H9" i="28"/>
  <c r="D9" i="28"/>
  <c r="D7946" i="12"/>
  <c r="E7946" i="12"/>
  <c r="F7946" i="12"/>
  <c r="D7947" i="12"/>
  <c r="E7947" i="12"/>
  <c r="F7947" i="12"/>
  <c r="D7948" i="12"/>
  <c r="E7948" i="12"/>
  <c r="F7948" i="12"/>
  <c r="D7949" i="12"/>
  <c r="E7949" i="12"/>
  <c r="F7949" i="12"/>
  <c r="D7950" i="12"/>
  <c r="E7950" i="12"/>
  <c r="F7950" i="12"/>
  <c r="D7951" i="12"/>
  <c r="E7951" i="12"/>
  <c r="F7951" i="12"/>
  <c r="D7952" i="12"/>
  <c r="E7952" i="12"/>
  <c r="F7952" i="12"/>
  <c r="D7953" i="12"/>
  <c r="E7953" i="12"/>
  <c r="F7953" i="12"/>
  <c r="D7954" i="12"/>
  <c r="E7954" i="12"/>
  <c r="F7954" i="12"/>
  <c r="D7955" i="12"/>
  <c r="E7955" i="12"/>
  <c r="F7955" i="12"/>
  <c r="D7956" i="12"/>
  <c r="E7956" i="12"/>
  <c r="F7956" i="12"/>
  <c r="D7957" i="12"/>
  <c r="E7957" i="12"/>
  <c r="F7957" i="12"/>
  <c r="D7958" i="12"/>
  <c r="E7958" i="12"/>
  <c r="F7958" i="12"/>
  <c r="D7959" i="12"/>
  <c r="E7959" i="12"/>
  <c r="F7959" i="12"/>
  <c r="D7960" i="12"/>
  <c r="E7960" i="12"/>
  <c r="F7960" i="12"/>
  <c r="D7961" i="12"/>
  <c r="E7961" i="12"/>
  <c r="F7961" i="12"/>
  <c r="D7962" i="12"/>
  <c r="E7962" i="12"/>
  <c r="F7962" i="12"/>
  <c r="D7963" i="12"/>
  <c r="E7963" i="12"/>
  <c r="F7963" i="12"/>
  <c r="D7964" i="12"/>
  <c r="E7964" i="12"/>
  <c r="F7964" i="12"/>
  <c r="D7965" i="12"/>
  <c r="E7965" i="12"/>
  <c r="F7965" i="12"/>
  <c r="D7966" i="12"/>
  <c r="E7966" i="12"/>
  <c r="F7966" i="12"/>
  <c r="D7967" i="12"/>
  <c r="E7967" i="12"/>
  <c r="F7967" i="12"/>
  <c r="D7968" i="12"/>
  <c r="E7968" i="12"/>
  <c r="F7968" i="12"/>
  <c r="D7969" i="12"/>
  <c r="E7969" i="12"/>
  <c r="F7969" i="12"/>
  <c r="D7970" i="12"/>
  <c r="E7970" i="12"/>
  <c r="F7970" i="12"/>
  <c r="D7971" i="12"/>
  <c r="E7971" i="12"/>
  <c r="F7971" i="12"/>
  <c r="D7972" i="12"/>
  <c r="E7972" i="12"/>
  <c r="F7972" i="12"/>
  <c r="D7973" i="12"/>
  <c r="E7973" i="12"/>
  <c r="F7973" i="12"/>
  <c r="D7974" i="12"/>
  <c r="E7974" i="12"/>
  <c r="F7974" i="12"/>
  <c r="D7975" i="12"/>
  <c r="E7975" i="12"/>
  <c r="F7975" i="12"/>
  <c r="D7976" i="12"/>
  <c r="E7976" i="12"/>
  <c r="F7976" i="12"/>
  <c r="D7977" i="12"/>
  <c r="E7977" i="12"/>
  <c r="F7977" i="12"/>
  <c r="D7978" i="12"/>
  <c r="E7978" i="12"/>
  <c r="F7978" i="12"/>
  <c r="D7979" i="12"/>
  <c r="E7979" i="12"/>
  <c r="F7979" i="12"/>
  <c r="D7980" i="12"/>
  <c r="E7980" i="12"/>
  <c r="F7980" i="12"/>
  <c r="D7981" i="12"/>
  <c r="E7981" i="12"/>
  <c r="F7981" i="12"/>
  <c r="D7982" i="12"/>
  <c r="E7982" i="12"/>
  <c r="F7982" i="12"/>
  <c r="D7983" i="12"/>
  <c r="E7983" i="12"/>
  <c r="F7983" i="12"/>
  <c r="D7984" i="12"/>
  <c r="E7984" i="12"/>
  <c r="F7984" i="12"/>
  <c r="D7985" i="12"/>
  <c r="E7985" i="12"/>
  <c r="F7985" i="12"/>
  <c r="D7986" i="12"/>
  <c r="E7986" i="12"/>
  <c r="F7986" i="12"/>
  <c r="D7987" i="12"/>
  <c r="E7987" i="12"/>
  <c r="F7987" i="12"/>
  <c r="D7988" i="12"/>
  <c r="E7988" i="12"/>
  <c r="F7988" i="12"/>
  <c r="D7989" i="12"/>
  <c r="E7989" i="12"/>
  <c r="F7989" i="12"/>
  <c r="D7990" i="12"/>
  <c r="E7990" i="12"/>
  <c r="F7990" i="12"/>
  <c r="D7991" i="12"/>
  <c r="E7991" i="12"/>
  <c r="F7991" i="12"/>
  <c r="D7992" i="12"/>
  <c r="E7992" i="12"/>
  <c r="F7992" i="12"/>
  <c r="D7993" i="12"/>
  <c r="E7993" i="12"/>
  <c r="F7993" i="12"/>
  <c r="D7994" i="12"/>
  <c r="E7994" i="12"/>
  <c r="F7994" i="12"/>
  <c r="D7995" i="12"/>
  <c r="E7995" i="12"/>
  <c r="F7995" i="12"/>
  <c r="D7996" i="12"/>
  <c r="E7996" i="12"/>
  <c r="F7996" i="12"/>
  <c r="D7997" i="12"/>
  <c r="E7997" i="12"/>
  <c r="F7997" i="12"/>
  <c r="D7998" i="12"/>
  <c r="E7998" i="12"/>
  <c r="F7998" i="12"/>
  <c r="D7999" i="12"/>
  <c r="E7999" i="12"/>
  <c r="F7999" i="12"/>
  <c r="D8000" i="12"/>
  <c r="E8000" i="12"/>
  <c r="F8000" i="12"/>
  <c r="D8001" i="12"/>
  <c r="E8001" i="12"/>
  <c r="F8001" i="12"/>
  <c r="D8002" i="12"/>
  <c r="E8002" i="12"/>
  <c r="F8002" i="12"/>
  <c r="D8003" i="12"/>
  <c r="E8003" i="12"/>
  <c r="F8003" i="12"/>
  <c r="D8004" i="12"/>
  <c r="E8004" i="12"/>
  <c r="F8004" i="12"/>
  <c r="D8005" i="12"/>
  <c r="E8005" i="12"/>
  <c r="F8005" i="12"/>
  <c r="D8006" i="12"/>
  <c r="E8006" i="12"/>
  <c r="F8006" i="12"/>
  <c r="D8007" i="12"/>
  <c r="E8007" i="12"/>
  <c r="F8007" i="12"/>
  <c r="D8008" i="12"/>
  <c r="E8008" i="12"/>
  <c r="F8008" i="12"/>
  <c r="D8009" i="12"/>
  <c r="E8009" i="12"/>
  <c r="F8009" i="12"/>
  <c r="D8010" i="12"/>
  <c r="E8010" i="12"/>
  <c r="F8010" i="12"/>
  <c r="D8011" i="12"/>
  <c r="E8011" i="12"/>
  <c r="F8011" i="12"/>
  <c r="D8012" i="12"/>
  <c r="E8012" i="12"/>
  <c r="F8012" i="12"/>
  <c r="D8013" i="12"/>
  <c r="E8013" i="12"/>
  <c r="F8013" i="12"/>
  <c r="D8014" i="12"/>
  <c r="E8014" i="12"/>
  <c r="F8014" i="12"/>
  <c r="D8015" i="12"/>
  <c r="E8015" i="12"/>
  <c r="F8015" i="12"/>
  <c r="D8016" i="12"/>
  <c r="E8016" i="12"/>
  <c r="F8016" i="12"/>
  <c r="D8017" i="12"/>
  <c r="E8017" i="12"/>
  <c r="F8017" i="12"/>
  <c r="D8018" i="12"/>
  <c r="E8018" i="12"/>
  <c r="F8018" i="12"/>
  <c r="D8019" i="12"/>
  <c r="E8019" i="12"/>
  <c r="F8019" i="12"/>
  <c r="D8020" i="12"/>
  <c r="E8020" i="12"/>
  <c r="F8020" i="12"/>
  <c r="D8021" i="12"/>
  <c r="E8021" i="12"/>
  <c r="F8021" i="12"/>
  <c r="D8022" i="12"/>
  <c r="E8022" i="12"/>
  <c r="F8022" i="12"/>
  <c r="D8023" i="12"/>
  <c r="E8023" i="12"/>
  <c r="F8023" i="12"/>
  <c r="D8024" i="12"/>
  <c r="E8024" i="12"/>
  <c r="F8024" i="12"/>
  <c r="D8025" i="12"/>
  <c r="E8025" i="12"/>
  <c r="F8025" i="12"/>
  <c r="D8026" i="12"/>
  <c r="E8026" i="12"/>
  <c r="F8026" i="12"/>
  <c r="D8027" i="12"/>
  <c r="E8027" i="12"/>
  <c r="F8027" i="12"/>
  <c r="D8028" i="12"/>
  <c r="E8028" i="12"/>
  <c r="F8028" i="12"/>
  <c r="D8029" i="12"/>
  <c r="E8029" i="12"/>
  <c r="F8029" i="12"/>
  <c r="D8030" i="12"/>
  <c r="E8030" i="12"/>
  <c r="F8030" i="12"/>
  <c r="D8031" i="12"/>
  <c r="E8031" i="12"/>
  <c r="F8031" i="12"/>
  <c r="D8032" i="12"/>
  <c r="E8032" i="12"/>
  <c r="F8032" i="12"/>
  <c r="D8033" i="12"/>
  <c r="E8033" i="12"/>
  <c r="F8033" i="12"/>
  <c r="D8034" i="12"/>
  <c r="E8034" i="12"/>
  <c r="F8034" i="12"/>
  <c r="D8035" i="12"/>
  <c r="E8035" i="12"/>
  <c r="F8035" i="12"/>
  <c r="D8036" i="12"/>
  <c r="E8036" i="12"/>
  <c r="F8036" i="12"/>
  <c r="D8037" i="12"/>
  <c r="E8037" i="12"/>
  <c r="F8037" i="12"/>
  <c r="D8038" i="12"/>
  <c r="E8038" i="12"/>
  <c r="F8038" i="12"/>
  <c r="D8039" i="12"/>
  <c r="E8039" i="12"/>
  <c r="F8039" i="12"/>
  <c r="D8040" i="12"/>
  <c r="E8040" i="12"/>
  <c r="F8040" i="12"/>
  <c r="D8041" i="12"/>
  <c r="E8041" i="12"/>
  <c r="F8041" i="12"/>
  <c r="D8042" i="12"/>
  <c r="E8042" i="12"/>
  <c r="F8042" i="12"/>
  <c r="D8043" i="12"/>
  <c r="E8043" i="12"/>
  <c r="F8043" i="12"/>
  <c r="D8044" i="12"/>
  <c r="E8044" i="12"/>
  <c r="F8044" i="12"/>
  <c r="D8045" i="12"/>
  <c r="E8045" i="12"/>
  <c r="F8045" i="12"/>
  <c r="D8046" i="12"/>
  <c r="E8046" i="12"/>
  <c r="F8046" i="12"/>
  <c r="D8047" i="12"/>
  <c r="E8047" i="12"/>
  <c r="F8047" i="12"/>
  <c r="D8048" i="12"/>
  <c r="E8048" i="12"/>
  <c r="F8048" i="12"/>
  <c r="D8049" i="12"/>
  <c r="E8049" i="12"/>
  <c r="F8049" i="12"/>
  <c r="D8050" i="12"/>
  <c r="E8050" i="12"/>
  <c r="F8050" i="12"/>
  <c r="D8051" i="12"/>
  <c r="E8051" i="12"/>
  <c r="F8051" i="12"/>
  <c r="D8052" i="12"/>
  <c r="E8052" i="12"/>
  <c r="F8052" i="12"/>
  <c r="D8053" i="12"/>
  <c r="E8053" i="12"/>
  <c r="F8053" i="12"/>
  <c r="D8054" i="12"/>
  <c r="E8054" i="12"/>
  <c r="F8054" i="12"/>
  <c r="D8055" i="12"/>
  <c r="E8055" i="12"/>
  <c r="F8055" i="12"/>
  <c r="D8056" i="12"/>
  <c r="E8056" i="12"/>
  <c r="F8056" i="12"/>
  <c r="D8057" i="12"/>
  <c r="E8057" i="12"/>
  <c r="F8057" i="12"/>
  <c r="D8058" i="12"/>
  <c r="E8058" i="12"/>
  <c r="F8058" i="12"/>
  <c r="D8059" i="12"/>
  <c r="E8059" i="12"/>
  <c r="F8059" i="12"/>
  <c r="D8060" i="12"/>
  <c r="E8060" i="12"/>
  <c r="F8060" i="12"/>
  <c r="D8061" i="12"/>
  <c r="E8061" i="12"/>
  <c r="F8061" i="12"/>
  <c r="D8062" i="12"/>
  <c r="E8062" i="12"/>
  <c r="F8062" i="12"/>
  <c r="D8063" i="12"/>
  <c r="E8063" i="12"/>
  <c r="F8063" i="12"/>
  <c r="D8064" i="12"/>
  <c r="E8064" i="12"/>
  <c r="F8064" i="12"/>
  <c r="D8065" i="12"/>
  <c r="E8065" i="12"/>
  <c r="F8065" i="12"/>
  <c r="D8066" i="12"/>
  <c r="E8066" i="12"/>
  <c r="F8066" i="12"/>
  <c r="D8067" i="12"/>
  <c r="E8067" i="12"/>
  <c r="F8067" i="12"/>
  <c r="D8068" i="12"/>
  <c r="E8068" i="12"/>
  <c r="F8068" i="12"/>
  <c r="D8069" i="12"/>
  <c r="E8069" i="12"/>
  <c r="F8069" i="12"/>
  <c r="D8070" i="12"/>
  <c r="E8070" i="12"/>
  <c r="F8070" i="12"/>
  <c r="D8071" i="12"/>
  <c r="E8071" i="12"/>
  <c r="F8071" i="12"/>
  <c r="D8072" i="12"/>
  <c r="E8072" i="12"/>
  <c r="F8072" i="12"/>
  <c r="D8073" i="12"/>
  <c r="E8073" i="12"/>
  <c r="F8073" i="12"/>
  <c r="D8074" i="12"/>
  <c r="E8074" i="12"/>
  <c r="F8074" i="12"/>
  <c r="D8075" i="12"/>
  <c r="E8075" i="12"/>
  <c r="F8075" i="12"/>
  <c r="D8076" i="12"/>
  <c r="E8076" i="12"/>
  <c r="F8076" i="12"/>
  <c r="D8077" i="12"/>
  <c r="E8077" i="12"/>
  <c r="F8077" i="12"/>
  <c r="D8078" i="12"/>
  <c r="E8078" i="12"/>
  <c r="F8078" i="12"/>
  <c r="D8079" i="12"/>
  <c r="E8079" i="12"/>
  <c r="F8079" i="12"/>
  <c r="D8080" i="12"/>
  <c r="E8080" i="12"/>
  <c r="F8080" i="12"/>
  <c r="D8081" i="12"/>
  <c r="E8081" i="12"/>
  <c r="F8081" i="12"/>
  <c r="D8082" i="12"/>
  <c r="E8082" i="12"/>
  <c r="F8082" i="12"/>
  <c r="D8083" i="12"/>
  <c r="E8083" i="12"/>
  <c r="F8083" i="12"/>
  <c r="D8084" i="12"/>
  <c r="E8084" i="12"/>
  <c r="F8084" i="12"/>
  <c r="D8085" i="12"/>
  <c r="E8085" i="12"/>
  <c r="F8085" i="12"/>
  <c r="D8086" i="12"/>
  <c r="E8086" i="12"/>
  <c r="F8086" i="12"/>
  <c r="D8087" i="12"/>
  <c r="E8087" i="12"/>
  <c r="F8087" i="12"/>
  <c r="D8088" i="12"/>
  <c r="E8088" i="12"/>
  <c r="F8088" i="12"/>
  <c r="D8089" i="12"/>
  <c r="E8089" i="12"/>
  <c r="F8089" i="12"/>
  <c r="D8090" i="12"/>
  <c r="E8090" i="12"/>
  <c r="F8090" i="12"/>
  <c r="D8091" i="12"/>
  <c r="E8091" i="12"/>
  <c r="F8091" i="12"/>
  <c r="D8092" i="12"/>
  <c r="E8092" i="12"/>
  <c r="F8092" i="12"/>
  <c r="D8093" i="12"/>
  <c r="E8093" i="12"/>
  <c r="F8093" i="12"/>
  <c r="D8094" i="12"/>
  <c r="E8094" i="12"/>
  <c r="F8094" i="12"/>
  <c r="D8095" i="12"/>
  <c r="E8095" i="12"/>
  <c r="F8095" i="12"/>
  <c r="D8096" i="12"/>
  <c r="E8096" i="12"/>
  <c r="F8096" i="12"/>
  <c r="D8097" i="12"/>
  <c r="E8097" i="12"/>
  <c r="F8097" i="12"/>
  <c r="D8098" i="12"/>
  <c r="E8098" i="12"/>
  <c r="F8098" i="12"/>
  <c r="D8099" i="12"/>
  <c r="E8099" i="12"/>
  <c r="F8099" i="12"/>
  <c r="D8100" i="12"/>
  <c r="E8100" i="12"/>
  <c r="F8100" i="12"/>
  <c r="D8101" i="12"/>
  <c r="E8101" i="12"/>
  <c r="F8101" i="12"/>
  <c r="D8102" i="12"/>
  <c r="E8102" i="12"/>
  <c r="F8102" i="12"/>
  <c r="D8103" i="12"/>
  <c r="E8103" i="12"/>
  <c r="F8103" i="12"/>
  <c r="D8104" i="12"/>
  <c r="E8104" i="12"/>
  <c r="F8104" i="12"/>
  <c r="D8105" i="12"/>
  <c r="E8105" i="12"/>
  <c r="F8105" i="12"/>
  <c r="D8106" i="12"/>
  <c r="E8106" i="12"/>
  <c r="F8106" i="12"/>
  <c r="D8107" i="12"/>
  <c r="E8107" i="12"/>
  <c r="F8107" i="12"/>
  <c r="D8108" i="12"/>
  <c r="E8108" i="12"/>
  <c r="F8108" i="12"/>
  <c r="D8109" i="12"/>
  <c r="E8109" i="12"/>
  <c r="F8109" i="12"/>
  <c r="D8110" i="12"/>
  <c r="E8110" i="12"/>
  <c r="F8110" i="12"/>
  <c r="D8111" i="12"/>
  <c r="E8111" i="12"/>
  <c r="F8111" i="12"/>
  <c r="D8112" i="12"/>
  <c r="E8112" i="12"/>
  <c r="F8112" i="12"/>
  <c r="D8113" i="12"/>
  <c r="E8113" i="12"/>
  <c r="F8113" i="12"/>
  <c r="D8114" i="12"/>
  <c r="E8114" i="12"/>
  <c r="F8114" i="12"/>
  <c r="D8115" i="12"/>
  <c r="E8115" i="12"/>
  <c r="F8115" i="12"/>
  <c r="D8116" i="12"/>
  <c r="E8116" i="12"/>
  <c r="F8116" i="12"/>
  <c r="D8117" i="12"/>
  <c r="E8117" i="12"/>
  <c r="F8117" i="12"/>
  <c r="D8118" i="12"/>
  <c r="E8118" i="12"/>
  <c r="F8118" i="12"/>
  <c r="D8119" i="12"/>
  <c r="E8119" i="12"/>
  <c r="F8119" i="12"/>
  <c r="D8120" i="12"/>
  <c r="E8120" i="12"/>
  <c r="F8120" i="12"/>
  <c r="D8121" i="12"/>
  <c r="E8121" i="12"/>
  <c r="F8121" i="12"/>
  <c r="D8122" i="12"/>
  <c r="E8122" i="12"/>
  <c r="F8122" i="12"/>
  <c r="D8123" i="12"/>
  <c r="E8123" i="12"/>
  <c r="F8123" i="12"/>
  <c r="D8124" i="12"/>
  <c r="E8124" i="12"/>
  <c r="F8124" i="12"/>
  <c r="D8125" i="12"/>
  <c r="E8125" i="12"/>
  <c r="F8125" i="12"/>
  <c r="D8126" i="12"/>
  <c r="E8126" i="12"/>
  <c r="F8126" i="12"/>
  <c r="D8127" i="12"/>
  <c r="E8127" i="12"/>
  <c r="F8127" i="12"/>
  <c r="D8128" i="12"/>
  <c r="E8128" i="12"/>
  <c r="F8128" i="12"/>
  <c r="D8129" i="12"/>
  <c r="E8129" i="12"/>
  <c r="F8129" i="12"/>
  <c r="D8130" i="12"/>
  <c r="E8130" i="12"/>
  <c r="F8130" i="12"/>
  <c r="D8131" i="12"/>
  <c r="E8131" i="12"/>
  <c r="F8131" i="12"/>
  <c r="D8132" i="12"/>
  <c r="E8132" i="12"/>
  <c r="F8132" i="12"/>
  <c r="D8133" i="12"/>
  <c r="E8133" i="12"/>
  <c r="F8133" i="12"/>
  <c r="D8134" i="12"/>
  <c r="E8134" i="12"/>
  <c r="F8134" i="12"/>
  <c r="D8135" i="12"/>
  <c r="E8135" i="12"/>
  <c r="F8135" i="12"/>
  <c r="D8136" i="12"/>
  <c r="E8136" i="12"/>
  <c r="F8136" i="12"/>
  <c r="D8137" i="12"/>
  <c r="E8137" i="12"/>
  <c r="F8137" i="12"/>
  <c r="D8138" i="12"/>
  <c r="E8138" i="12"/>
  <c r="F8138" i="12"/>
  <c r="D8139" i="12"/>
  <c r="E8139" i="12"/>
  <c r="F8139" i="12"/>
  <c r="D8140" i="12"/>
  <c r="E8140" i="12"/>
  <c r="F8140" i="12"/>
  <c r="D8141" i="12"/>
  <c r="E8141" i="12"/>
  <c r="F8141" i="12"/>
  <c r="D8142" i="12"/>
  <c r="E8142" i="12"/>
  <c r="F8142" i="12"/>
  <c r="D8143" i="12"/>
  <c r="E8143" i="12"/>
  <c r="F8143" i="12"/>
  <c r="D8144" i="12"/>
  <c r="E8144" i="12"/>
  <c r="F8144" i="12"/>
  <c r="D8145" i="12"/>
  <c r="E8145" i="12"/>
  <c r="F8145" i="12"/>
  <c r="D8146" i="12"/>
  <c r="E8146" i="12"/>
  <c r="F8146" i="12"/>
  <c r="D8147" i="12"/>
  <c r="E8147" i="12"/>
  <c r="F8147" i="12"/>
  <c r="D8148" i="12"/>
  <c r="E8148" i="12"/>
  <c r="F8148" i="12"/>
  <c r="D8149" i="12"/>
  <c r="E8149" i="12"/>
  <c r="F8149" i="12"/>
  <c r="D8150" i="12"/>
  <c r="E8150" i="12"/>
  <c r="F8150" i="12"/>
  <c r="D8151" i="12"/>
  <c r="E8151" i="12"/>
  <c r="F8151" i="12"/>
  <c r="D8152" i="12"/>
  <c r="E8152" i="12"/>
  <c r="F8152" i="12"/>
  <c r="D8153" i="12"/>
  <c r="E8153" i="12"/>
  <c r="F8153" i="12"/>
  <c r="D8154" i="12"/>
  <c r="E8154" i="12"/>
  <c r="F8154" i="12"/>
  <c r="D8155" i="12"/>
  <c r="E8155" i="12"/>
  <c r="F8155" i="12"/>
  <c r="D8156" i="12"/>
  <c r="E8156" i="12"/>
  <c r="F8156" i="12"/>
  <c r="D8157" i="12"/>
  <c r="E8157" i="12"/>
  <c r="F8157" i="12"/>
  <c r="D8158" i="12"/>
  <c r="E8158" i="12"/>
  <c r="F8158" i="12"/>
  <c r="D8159" i="12"/>
  <c r="E8159" i="12"/>
  <c r="F8159" i="12"/>
  <c r="D8160" i="12"/>
  <c r="E8160" i="12"/>
  <c r="F8160" i="12"/>
  <c r="D8161" i="12"/>
  <c r="E8161" i="12"/>
  <c r="F8161" i="12"/>
  <c r="D8162" i="12"/>
  <c r="E8162" i="12"/>
  <c r="F8162" i="12"/>
  <c r="D8163" i="12"/>
  <c r="E8163" i="12"/>
  <c r="F8163" i="12"/>
  <c r="D8164" i="12"/>
  <c r="E8164" i="12"/>
  <c r="F8164" i="12"/>
  <c r="D8165" i="12"/>
  <c r="E8165" i="12"/>
  <c r="F8165" i="12"/>
  <c r="D8166" i="12"/>
  <c r="E8166" i="12"/>
  <c r="F8166" i="12"/>
  <c r="D8167" i="12"/>
  <c r="E8167" i="12"/>
  <c r="F8167" i="12"/>
  <c r="D8168" i="12"/>
  <c r="E8168" i="12"/>
  <c r="F8168" i="12"/>
  <c r="D8169" i="12"/>
  <c r="E8169" i="12"/>
  <c r="F8169" i="12"/>
  <c r="D8170" i="12"/>
  <c r="E8170" i="12"/>
  <c r="F8170" i="12"/>
  <c r="D8171" i="12"/>
  <c r="E8171" i="12"/>
  <c r="F8171" i="12"/>
  <c r="D8172" i="12"/>
  <c r="E8172" i="12"/>
  <c r="F8172" i="12"/>
  <c r="D8173" i="12"/>
  <c r="E8173" i="12"/>
  <c r="F8173" i="12"/>
  <c r="D8174" i="12"/>
  <c r="E8174" i="12"/>
  <c r="F8174" i="12"/>
  <c r="D8175" i="12"/>
  <c r="E8175" i="12"/>
  <c r="F8175" i="12"/>
  <c r="D8176" i="12"/>
  <c r="E8176" i="12"/>
  <c r="F8176" i="12"/>
  <c r="D8177" i="12"/>
  <c r="E8177" i="12"/>
  <c r="F8177" i="12"/>
  <c r="D8178" i="12"/>
  <c r="E8178" i="12"/>
  <c r="F8178" i="12"/>
  <c r="D8179" i="12"/>
  <c r="E8179" i="12"/>
  <c r="F8179" i="12"/>
  <c r="D8180" i="12"/>
  <c r="E8180" i="12"/>
  <c r="F8180" i="12"/>
  <c r="D8181" i="12"/>
  <c r="E8181" i="12"/>
  <c r="F8181" i="12"/>
  <c r="D8182" i="12"/>
  <c r="E8182" i="12"/>
  <c r="F8182" i="12"/>
  <c r="D8183" i="12"/>
  <c r="E8183" i="12"/>
  <c r="F8183" i="12"/>
  <c r="D8184" i="12"/>
  <c r="E8184" i="12"/>
  <c r="F8184" i="12"/>
  <c r="D8185" i="12"/>
  <c r="E8185" i="12"/>
  <c r="F8185" i="12"/>
  <c r="D8186" i="12"/>
  <c r="E8186" i="12"/>
  <c r="F8186" i="12"/>
  <c r="D8187" i="12"/>
  <c r="E8187" i="12"/>
  <c r="F8187" i="12"/>
  <c r="D8188" i="12"/>
  <c r="E8188" i="12"/>
  <c r="F8188" i="12"/>
  <c r="D8189" i="12"/>
  <c r="E8189" i="12"/>
  <c r="F8189" i="12"/>
  <c r="D8190" i="12"/>
  <c r="E8190" i="12"/>
  <c r="F8190" i="12"/>
  <c r="D8191" i="12"/>
  <c r="E8191" i="12"/>
  <c r="F8191" i="12"/>
  <c r="D8192" i="12"/>
  <c r="E8192" i="12"/>
  <c r="F8192" i="12"/>
  <c r="D8193" i="12"/>
  <c r="E8193" i="12"/>
  <c r="F8193" i="12"/>
  <c r="D8194" i="12"/>
  <c r="E8194" i="12"/>
  <c r="F8194" i="12"/>
  <c r="D8195" i="12"/>
  <c r="E8195" i="12"/>
  <c r="F8195" i="12"/>
  <c r="D8196" i="12"/>
  <c r="E8196" i="12"/>
  <c r="F8196" i="12"/>
  <c r="D8197" i="12"/>
  <c r="E8197" i="12"/>
  <c r="F8197" i="12"/>
  <c r="D8198" i="12"/>
  <c r="E8198" i="12"/>
  <c r="F8198" i="12"/>
  <c r="D8199" i="12"/>
  <c r="E8199" i="12"/>
  <c r="F8199" i="12"/>
  <c r="D8200" i="12"/>
  <c r="E8200" i="12"/>
  <c r="F8200" i="12"/>
  <c r="D8201" i="12"/>
  <c r="E8201" i="12"/>
  <c r="F8201" i="12"/>
  <c r="D8202" i="12"/>
  <c r="E8202" i="12"/>
  <c r="F8202" i="12"/>
  <c r="D8203" i="12"/>
  <c r="E8203" i="12"/>
  <c r="F8203" i="12"/>
  <c r="D8204" i="12"/>
  <c r="E8204" i="12"/>
  <c r="F8204" i="12"/>
  <c r="D8205" i="12"/>
  <c r="E8205" i="12"/>
  <c r="F8205" i="12"/>
  <c r="D8206" i="12"/>
  <c r="E8206" i="12"/>
  <c r="F8206" i="12"/>
  <c r="D8207" i="12"/>
  <c r="E8207" i="12"/>
  <c r="F8207" i="12"/>
  <c r="D8208" i="12"/>
  <c r="E8208" i="12"/>
  <c r="F8208" i="12"/>
  <c r="D8209" i="12"/>
  <c r="E8209" i="12"/>
  <c r="F8209" i="12"/>
  <c r="D8210" i="12"/>
  <c r="E8210" i="12"/>
  <c r="F8210" i="12"/>
  <c r="D8211" i="12"/>
  <c r="E8211" i="12"/>
  <c r="F8211" i="12"/>
  <c r="D8212" i="12"/>
  <c r="E8212" i="12"/>
  <c r="F8212" i="12"/>
  <c r="D8213" i="12"/>
  <c r="E8213" i="12"/>
  <c r="F8213" i="12"/>
  <c r="D8214" i="12"/>
  <c r="E8214" i="12"/>
  <c r="F8214" i="12"/>
  <c r="D8215" i="12"/>
  <c r="E8215" i="12"/>
  <c r="F8215" i="12"/>
  <c r="D8216" i="12"/>
  <c r="E8216" i="12"/>
  <c r="F8216" i="12"/>
  <c r="D8217" i="12"/>
  <c r="E8217" i="12"/>
  <c r="F8217" i="12"/>
  <c r="D8218" i="12"/>
  <c r="E8218" i="12"/>
  <c r="F8218" i="12"/>
  <c r="D8219" i="12"/>
  <c r="E8219" i="12"/>
  <c r="F8219" i="12"/>
  <c r="D8220" i="12"/>
  <c r="E8220" i="12"/>
  <c r="F8220" i="12"/>
  <c r="D8221" i="12"/>
  <c r="E8221" i="12"/>
  <c r="F8221" i="12"/>
  <c r="D8222" i="12"/>
  <c r="E8222" i="12"/>
  <c r="F8222" i="12"/>
  <c r="D8223" i="12"/>
  <c r="E8223" i="12"/>
  <c r="F8223" i="12"/>
  <c r="D8224" i="12"/>
  <c r="E8224" i="12"/>
  <c r="F8224" i="12"/>
  <c r="D8225" i="12"/>
  <c r="E8225" i="12"/>
  <c r="F8225" i="12"/>
  <c r="D8226" i="12"/>
  <c r="E8226" i="12"/>
  <c r="F8226" i="12"/>
  <c r="D8227" i="12"/>
  <c r="E8227" i="12"/>
  <c r="F8227" i="12"/>
  <c r="D8228" i="12"/>
  <c r="E8228" i="12"/>
  <c r="F8228" i="12"/>
  <c r="D8229" i="12"/>
  <c r="E8229" i="12"/>
  <c r="F8229" i="12"/>
  <c r="D8230" i="12"/>
  <c r="E8230" i="12"/>
  <c r="F8230" i="12"/>
  <c r="D8231" i="12"/>
  <c r="E8231" i="12"/>
  <c r="F8231" i="12"/>
  <c r="D8232" i="12"/>
  <c r="E8232" i="12"/>
  <c r="F8232" i="12"/>
  <c r="D8233" i="12"/>
  <c r="E8233" i="12"/>
  <c r="F8233" i="12"/>
  <c r="D8234" i="12"/>
  <c r="E8234" i="12"/>
  <c r="F8234" i="12"/>
  <c r="D8235" i="12"/>
  <c r="E8235" i="12"/>
  <c r="F8235" i="12"/>
  <c r="D8236" i="12"/>
  <c r="E8236" i="12"/>
  <c r="F8236" i="12"/>
  <c r="D8237" i="12"/>
  <c r="E8237" i="12"/>
  <c r="F8237" i="12"/>
  <c r="D8238" i="12"/>
  <c r="E8238" i="12"/>
  <c r="F8238" i="12"/>
  <c r="D8239" i="12"/>
  <c r="E8239" i="12"/>
  <c r="F8239" i="12"/>
  <c r="D8240" i="12"/>
  <c r="E8240" i="12"/>
  <c r="F8240" i="12"/>
  <c r="D8241" i="12"/>
  <c r="E8241" i="12"/>
  <c r="F8241" i="12"/>
  <c r="D8242" i="12"/>
  <c r="E8242" i="12"/>
  <c r="F8242" i="12"/>
  <c r="D8243" i="12"/>
  <c r="E8243" i="12"/>
  <c r="F8243" i="12"/>
  <c r="D8244" i="12"/>
  <c r="E8244" i="12"/>
  <c r="F8244" i="12"/>
  <c r="D8245" i="12"/>
  <c r="E8245" i="12"/>
  <c r="F8245" i="12"/>
  <c r="D8246" i="12"/>
  <c r="E8246" i="12"/>
  <c r="F8246" i="12"/>
  <c r="D8247" i="12"/>
  <c r="E8247" i="12"/>
  <c r="F8247" i="12"/>
  <c r="D8248" i="12"/>
  <c r="E8248" i="12"/>
  <c r="F8248" i="12"/>
  <c r="D8249" i="12"/>
  <c r="E8249" i="12"/>
  <c r="F8249" i="12"/>
  <c r="D8250" i="12"/>
  <c r="E8250" i="12"/>
  <c r="F8250" i="12"/>
  <c r="D8251" i="12"/>
  <c r="E8251" i="12"/>
  <c r="F8251" i="12"/>
  <c r="D8252" i="12"/>
  <c r="E8252" i="12"/>
  <c r="F8252" i="12"/>
  <c r="D8253" i="12"/>
  <c r="E8253" i="12"/>
  <c r="F8253" i="12"/>
  <c r="D8254" i="12"/>
  <c r="E8254" i="12"/>
  <c r="F8254" i="12"/>
  <c r="D8255" i="12"/>
  <c r="E8255" i="12"/>
  <c r="F8255" i="12"/>
  <c r="D8256" i="12"/>
  <c r="E8256" i="12"/>
  <c r="F8256" i="12"/>
  <c r="D8257" i="12"/>
  <c r="E8257" i="12"/>
  <c r="F8257" i="12"/>
  <c r="D8258" i="12"/>
  <c r="E8258" i="12"/>
  <c r="F8258" i="12"/>
  <c r="D8259" i="12"/>
  <c r="E8259" i="12"/>
  <c r="F8259" i="12"/>
  <c r="D8260" i="12"/>
  <c r="E8260" i="12"/>
  <c r="F8260" i="12"/>
  <c r="D8261" i="12"/>
  <c r="E8261" i="12"/>
  <c r="F8261" i="12"/>
  <c r="D8262" i="12"/>
  <c r="E8262" i="12"/>
  <c r="F8262" i="12"/>
  <c r="D8263" i="12"/>
  <c r="E8263" i="12"/>
  <c r="F8263" i="12"/>
  <c r="D8264" i="12"/>
  <c r="E8264" i="12"/>
  <c r="F8264" i="12"/>
  <c r="D8265" i="12"/>
  <c r="E8265" i="12"/>
  <c r="F8265" i="12"/>
  <c r="D8266" i="12"/>
  <c r="L180" i="23" s="1"/>
  <c r="E8266" i="12"/>
  <c r="N180" i="23" s="1"/>
  <c r="F8266" i="12"/>
  <c r="O180" i="23" s="1"/>
  <c r="D8267" i="12"/>
  <c r="E8267" i="12"/>
  <c r="F8267" i="12"/>
  <c r="D8268" i="12"/>
  <c r="E8268" i="12"/>
  <c r="F8268" i="12"/>
  <c r="D8269" i="12"/>
  <c r="E8269" i="12"/>
  <c r="F8269" i="12"/>
  <c r="D8270" i="12"/>
  <c r="E8270" i="12"/>
  <c r="F8270" i="12"/>
  <c r="D8271" i="12"/>
  <c r="P180" i="23" s="1"/>
  <c r="E8271" i="12"/>
  <c r="R180" i="23" s="1"/>
  <c r="F8271" i="12"/>
  <c r="S180" i="23" s="1"/>
  <c r="D8272" i="12"/>
  <c r="E8272" i="12"/>
  <c r="F8272" i="12"/>
  <c r="D8273" i="12"/>
  <c r="E8273" i="12"/>
  <c r="F8273" i="12"/>
  <c r="D8274" i="12"/>
  <c r="E8274" i="12"/>
  <c r="F8274" i="12"/>
  <c r="D8275" i="12"/>
  <c r="E8275" i="12"/>
  <c r="F8275" i="12"/>
  <c r="D8276" i="12"/>
  <c r="D180" i="23" s="1"/>
  <c r="E8276" i="12"/>
  <c r="F180" i="23" s="1"/>
  <c r="F8276" i="12"/>
  <c r="G180" i="23" s="1"/>
  <c r="D8277" i="12"/>
  <c r="E8277" i="12"/>
  <c r="F8277" i="12"/>
  <c r="D8278" i="12"/>
  <c r="E8278" i="12"/>
  <c r="F8278" i="12"/>
  <c r="D8279" i="12"/>
  <c r="E8279" i="12"/>
  <c r="F8279" i="12"/>
  <c r="D8280" i="12"/>
  <c r="E8280" i="12"/>
  <c r="F8280" i="12"/>
  <c r="D8281" i="12"/>
  <c r="E8281" i="12"/>
  <c r="F8281" i="12"/>
  <c r="D8282" i="12"/>
  <c r="H180" i="23" s="1"/>
  <c r="E8282" i="12"/>
  <c r="J180" i="23" s="1"/>
  <c r="F8282" i="12"/>
  <c r="K180" i="23" s="1"/>
  <c r="D8283" i="12"/>
  <c r="T180" i="23" s="1"/>
  <c r="E8283" i="12"/>
  <c r="V180" i="23" s="1"/>
  <c r="F8283" i="12"/>
  <c r="W180" i="23" s="1"/>
  <c r="D8284" i="12"/>
  <c r="E8284" i="12"/>
  <c r="F8284" i="12"/>
  <c r="D8285" i="12"/>
  <c r="E8285" i="12"/>
  <c r="F8285" i="12"/>
  <c r="D8286" i="12"/>
  <c r="E8286" i="12"/>
  <c r="F8286" i="12"/>
  <c r="D8287" i="12"/>
  <c r="E8287" i="12"/>
  <c r="F8287" i="12"/>
  <c r="D8288" i="12"/>
  <c r="L181" i="23" s="1"/>
  <c r="E8288" i="12"/>
  <c r="N181" i="23" s="1"/>
  <c r="F8288" i="12"/>
  <c r="O181" i="23" s="1"/>
  <c r="D8289" i="12"/>
  <c r="E8289" i="12"/>
  <c r="F8289" i="12"/>
  <c r="D8290" i="12"/>
  <c r="E8290" i="12"/>
  <c r="F8290" i="12"/>
  <c r="D8291" i="12"/>
  <c r="E8291" i="12"/>
  <c r="F8291" i="12"/>
  <c r="D8292" i="12"/>
  <c r="E8292" i="12"/>
  <c r="F8292" i="12"/>
  <c r="D8293" i="12"/>
  <c r="P181" i="23" s="1"/>
  <c r="E8293" i="12"/>
  <c r="R181" i="23" s="1"/>
  <c r="F8293" i="12"/>
  <c r="S181" i="23" s="1"/>
  <c r="D8294" i="12"/>
  <c r="E8294" i="12"/>
  <c r="F8294" i="12"/>
  <c r="D8295" i="12"/>
  <c r="E8295" i="12"/>
  <c r="F8295" i="12"/>
  <c r="D8296" i="12"/>
  <c r="E8296" i="12"/>
  <c r="F8296" i="12"/>
  <c r="D8297" i="12"/>
  <c r="E8297" i="12"/>
  <c r="F8297" i="12"/>
  <c r="D8298" i="12"/>
  <c r="D181" i="23" s="1"/>
  <c r="E8298" i="12"/>
  <c r="F181" i="23" s="1"/>
  <c r="F8298" i="12"/>
  <c r="G181" i="23" s="1"/>
  <c r="D8299" i="12"/>
  <c r="E8299" i="12"/>
  <c r="F8299" i="12"/>
  <c r="D8300" i="12"/>
  <c r="E8300" i="12"/>
  <c r="F8300" i="12"/>
  <c r="D8301" i="12"/>
  <c r="E8301" i="12"/>
  <c r="F8301" i="12"/>
  <c r="D8302" i="12"/>
  <c r="E8302" i="12"/>
  <c r="F8302" i="12"/>
  <c r="D8303" i="12"/>
  <c r="E8303" i="12"/>
  <c r="F8303" i="12"/>
  <c r="D8304" i="12"/>
  <c r="H181" i="23" s="1"/>
  <c r="E8304" i="12"/>
  <c r="J181" i="23" s="1"/>
  <c r="F8304" i="12"/>
  <c r="K181" i="23" s="1"/>
  <c r="D8305" i="12"/>
  <c r="T181" i="23" s="1"/>
  <c r="E8305" i="12"/>
  <c r="V181" i="23" s="1"/>
  <c r="F8305" i="12"/>
  <c r="W181" i="23" s="1"/>
  <c r="D8306" i="12"/>
  <c r="E8306" i="12"/>
  <c r="F8306" i="12"/>
  <c r="D8307" i="12"/>
  <c r="E8307" i="12"/>
  <c r="F8307" i="12"/>
  <c r="D8308" i="12"/>
  <c r="E8308" i="12"/>
  <c r="F8308" i="12"/>
  <c r="D8309" i="12"/>
  <c r="E8309" i="12"/>
  <c r="F8309" i="12"/>
  <c r="D8310" i="12"/>
  <c r="L182" i="23" s="1"/>
  <c r="E8310" i="12"/>
  <c r="N182" i="23" s="1"/>
  <c r="F8310" i="12"/>
  <c r="O182" i="23" s="1"/>
  <c r="D8311" i="12"/>
  <c r="E8311" i="12"/>
  <c r="F8311" i="12"/>
  <c r="D8312" i="12"/>
  <c r="E8312" i="12"/>
  <c r="F8312" i="12"/>
  <c r="D8313" i="12"/>
  <c r="E8313" i="12"/>
  <c r="F8313" i="12"/>
  <c r="D8314" i="12"/>
  <c r="E8314" i="12"/>
  <c r="F8314" i="12"/>
  <c r="D8315" i="12"/>
  <c r="P182" i="23" s="1"/>
  <c r="E8315" i="12"/>
  <c r="R182" i="23" s="1"/>
  <c r="F8315" i="12"/>
  <c r="S182" i="23" s="1"/>
  <c r="D8316" i="12"/>
  <c r="E8316" i="12"/>
  <c r="F8316" i="12"/>
  <c r="D8317" i="12"/>
  <c r="E8317" i="12"/>
  <c r="F8317" i="12"/>
  <c r="D8318" i="12"/>
  <c r="E8318" i="12"/>
  <c r="F8318" i="12"/>
  <c r="D8319" i="12"/>
  <c r="E8319" i="12"/>
  <c r="F8319" i="12"/>
  <c r="D8320" i="12"/>
  <c r="D182" i="23" s="1"/>
  <c r="E8320" i="12"/>
  <c r="F182" i="23" s="1"/>
  <c r="F8320" i="12"/>
  <c r="G182" i="23" s="1"/>
  <c r="D8321" i="12"/>
  <c r="E8321" i="12"/>
  <c r="F8321" i="12"/>
  <c r="D8322" i="12"/>
  <c r="E8322" i="12"/>
  <c r="F8322" i="12"/>
  <c r="D8323" i="12"/>
  <c r="E8323" i="12"/>
  <c r="F8323" i="12"/>
  <c r="D8324" i="12"/>
  <c r="E8324" i="12"/>
  <c r="F8324" i="12"/>
  <c r="D8325" i="12"/>
  <c r="E8325" i="12"/>
  <c r="F8325" i="12"/>
  <c r="D8326" i="12"/>
  <c r="H182" i="23" s="1"/>
  <c r="E8326" i="12"/>
  <c r="J182" i="23" s="1"/>
  <c r="F8326" i="12"/>
  <c r="K182" i="23" s="1"/>
  <c r="D8327" i="12"/>
  <c r="T182" i="23" s="1"/>
  <c r="E8327" i="12"/>
  <c r="V182" i="23" s="1"/>
  <c r="F8327" i="12"/>
  <c r="W182" i="23" s="1"/>
  <c r="D8328" i="12"/>
  <c r="E8328" i="12"/>
  <c r="F8328" i="12"/>
  <c r="D8329" i="12"/>
  <c r="E8329" i="12"/>
  <c r="F8329" i="12"/>
  <c r="D8330" i="12"/>
  <c r="E8330" i="12"/>
  <c r="F8330" i="12"/>
  <c r="D8331" i="12"/>
  <c r="E8331" i="12"/>
  <c r="F8331" i="12"/>
  <c r="D8332" i="12"/>
  <c r="L183" i="23" s="1"/>
  <c r="E8332" i="12"/>
  <c r="N183" i="23" s="1"/>
  <c r="F8332" i="12"/>
  <c r="O183" i="23" s="1"/>
  <c r="D8333" i="12"/>
  <c r="E8333" i="12"/>
  <c r="F8333" i="12"/>
  <c r="D8334" i="12"/>
  <c r="E8334" i="12"/>
  <c r="F8334" i="12"/>
  <c r="D8335" i="12"/>
  <c r="E8335" i="12"/>
  <c r="F8335" i="12"/>
  <c r="D8336" i="12"/>
  <c r="E8336" i="12"/>
  <c r="F8336" i="12"/>
  <c r="D8337" i="12"/>
  <c r="P183" i="23" s="1"/>
  <c r="E8337" i="12"/>
  <c r="R183" i="23" s="1"/>
  <c r="F8337" i="12"/>
  <c r="S183" i="23" s="1"/>
  <c r="D8338" i="12"/>
  <c r="E8338" i="12"/>
  <c r="F8338" i="12"/>
  <c r="D8339" i="12"/>
  <c r="E8339" i="12"/>
  <c r="F8339" i="12"/>
  <c r="D8340" i="12"/>
  <c r="E8340" i="12"/>
  <c r="F8340" i="12"/>
  <c r="D8341" i="12"/>
  <c r="E8341" i="12"/>
  <c r="F8341" i="12"/>
  <c r="D8342" i="12"/>
  <c r="D183" i="23" s="1"/>
  <c r="E8342" i="12"/>
  <c r="F183" i="23" s="1"/>
  <c r="F8342" i="12"/>
  <c r="G183" i="23" s="1"/>
  <c r="D8343" i="12"/>
  <c r="E8343" i="12"/>
  <c r="F8343" i="12"/>
  <c r="D8344" i="12"/>
  <c r="E8344" i="12"/>
  <c r="F8344" i="12"/>
  <c r="D8345" i="12"/>
  <c r="E8345" i="12"/>
  <c r="F8345" i="12"/>
  <c r="D8346" i="12"/>
  <c r="E8346" i="12"/>
  <c r="F8346" i="12"/>
  <c r="D8347" i="12"/>
  <c r="E8347" i="12"/>
  <c r="F8347" i="12"/>
  <c r="D8348" i="12"/>
  <c r="H183" i="23" s="1"/>
  <c r="E8348" i="12"/>
  <c r="J183" i="23" s="1"/>
  <c r="F8348" i="12"/>
  <c r="K183" i="23" s="1"/>
  <c r="D8349" i="12"/>
  <c r="T183" i="23" s="1"/>
  <c r="E8349" i="12"/>
  <c r="V183" i="23" s="1"/>
  <c r="F8349" i="12"/>
  <c r="W183" i="23" s="1"/>
  <c r="D8350" i="12"/>
  <c r="E8350" i="12"/>
  <c r="F8350" i="12"/>
  <c r="D8351" i="12"/>
  <c r="E8351" i="12"/>
  <c r="F8351" i="12"/>
  <c r="D8352" i="12"/>
  <c r="E8352" i="12"/>
  <c r="F8352" i="12"/>
  <c r="D8353" i="12"/>
  <c r="E8353" i="12"/>
  <c r="F8353" i="12"/>
  <c r="D8354" i="12"/>
  <c r="E8354" i="12"/>
  <c r="F8354" i="12"/>
  <c r="D8355" i="12"/>
  <c r="E8355" i="12"/>
  <c r="F8355" i="12"/>
  <c r="D8356" i="12"/>
  <c r="E8356" i="12"/>
  <c r="F8356" i="12"/>
  <c r="D8357" i="12"/>
  <c r="E8357" i="12"/>
  <c r="F8357" i="12"/>
  <c r="D8358" i="12"/>
  <c r="E8358" i="12"/>
  <c r="F8358" i="12"/>
  <c r="D8359" i="12"/>
  <c r="E8359" i="12"/>
  <c r="F8359" i="12"/>
  <c r="D8360" i="12"/>
  <c r="E8360" i="12"/>
  <c r="F8360" i="12"/>
  <c r="D8361" i="12"/>
  <c r="E8361" i="12"/>
  <c r="F8361" i="12"/>
  <c r="D8362" i="12"/>
  <c r="E8362" i="12"/>
  <c r="F8362" i="12"/>
  <c r="D8363" i="12"/>
  <c r="E8363" i="12"/>
  <c r="F8363" i="12"/>
  <c r="D8364" i="12"/>
  <c r="E8364" i="12"/>
  <c r="F8364" i="12"/>
  <c r="D8365" i="12"/>
  <c r="E8365" i="12"/>
  <c r="F8365" i="12"/>
  <c r="D8366" i="12"/>
  <c r="E8366" i="12"/>
  <c r="F8366" i="12"/>
  <c r="D8367" i="12"/>
  <c r="E8367" i="12"/>
  <c r="F8367" i="12"/>
  <c r="D8368" i="12"/>
  <c r="E8368" i="12"/>
  <c r="F8368" i="12"/>
  <c r="D8369" i="12"/>
  <c r="E8369" i="12"/>
  <c r="F8369" i="12"/>
  <c r="D8370" i="12"/>
  <c r="E8370" i="12"/>
  <c r="F8370" i="12"/>
  <c r="D8371" i="12"/>
  <c r="E8371" i="12"/>
  <c r="F8371" i="12"/>
  <c r="D8372" i="12"/>
  <c r="E8372" i="12"/>
  <c r="F8372" i="12"/>
  <c r="D8373" i="12"/>
  <c r="E8373" i="12"/>
  <c r="F8373" i="12"/>
  <c r="D8374" i="12"/>
  <c r="E8374" i="12"/>
  <c r="F8374" i="12"/>
  <c r="D8375" i="12"/>
  <c r="E8375" i="12"/>
  <c r="F8375" i="12"/>
  <c r="D8376" i="12"/>
  <c r="E8376" i="12"/>
  <c r="F8376" i="12"/>
  <c r="D8377" i="12"/>
  <c r="E8377" i="12"/>
  <c r="F8377" i="12"/>
  <c r="D8378" i="12"/>
  <c r="E8378" i="12"/>
  <c r="F8378" i="12"/>
  <c r="D8379" i="12"/>
  <c r="E8379" i="12"/>
  <c r="F8379" i="12"/>
  <c r="D8380" i="12"/>
  <c r="E8380" i="12"/>
  <c r="F8380" i="12"/>
  <c r="D8381" i="12"/>
  <c r="E8381" i="12"/>
  <c r="F8381" i="12"/>
  <c r="D8382" i="12"/>
  <c r="E8382" i="12"/>
  <c r="F8382" i="12"/>
  <c r="D8383" i="12"/>
  <c r="E8383" i="12"/>
  <c r="F8383" i="12"/>
  <c r="D8384" i="12"/>
  <c r="E8384" i="12"/>
  <c r="F8384" i="12"/>
  <c r="D8385" i="12"/>
  <c r="E8385" i="12"/>
  <c r="F8385" i="12"/>
  <c r="D8386" i="12"/>
  <c r="E8386" i="12"/>
  <c r="F8386" i="12"/>
  <c r="D8387" i="12"/>
  <c r="E8387" i="12"/>
  <c r="F8387" i="12"/>
  <c r="D8388" i="12"/>
  <c r="E8388" i="12"/>
  <c r="F8388" i="12"/>
  <c r="D8389" i="12"/>
  <c r="E8389" i="12"/>
  <c r="F8389" i="12"/>
  <c r="D8390" i="12"/>
  <c r="E8390" i="12"/>
  <c r="F8390" i="12"/>
  <c r="D8391" i="12"/>
  <c r="E8391" i="12"/>
  <c r="F8391" i="12"/>
  <c r="D8392" i="12"/>
  <c r="E8392" i="12"/>
  <c r="F8392" i="12"/>
  <c r="D8393" i="12"/>
  <c r="E8393" i="12"/>
  <c r="F8393" i="12"/>
  <c r="D8394" i="12"/>
  <c r="E8394" i="12"/>
  <c r="F8394" i="12"/>
  <c r="D8395" i="12"/>
  <c r="E8395" i="12"/>
  <c r="F8395" i="12"/>
  <c r="D8396" i="12"/>
  <c r="E8396" i="12"/>
  <c r="F8396" i="12"/>
  <c r="D8397" i="12"/>
  <c r="E8397" i="12"/>
  <c r="F8397" i="12"/>
  <c r="D8398" i="12"/>
  <c r="E8398" i="12"/>
  <c r="F8398" i="12"/>
  <c r="D8399" i="12"/>
  <c r="E8399" i="12"/>
  <c r="F8399" i="12"/>
  <c r="D8400" i="12"/>
  <c r="E8400" i="12"/>
  <c r="F8400" i="12"/>
  <c r="D8401" i="12"/>
  <c r="E8401" i="12"/>
  <c r="F8401" i="12"/>
  <c r="D8402" i="12"/>
  <c r="E8402" i="12"/>
  <c r="F8402" i="12"/>
  <c r="D8403" i="12"/>
  <c r="E8403" i="12"/>
  <c r="F8403" i="12"/>
  <c r="D8404" i="12"/>
  <c r="E8404" i="12"/>
  <c r="F8404" i="12"/>
  <c r="D8405" i="12"/>
  <c r="E8405" i="12"/>
  <c r="F8405" i="12"/>
  <c r="D8406" i="12"/>
  <c r="E8406" i="12"/>
  <c r="F8406" i="12"/>
  <c r="D8407" i="12"/>
  <c r="E8407" i="12"/>
  <c r="F8407" i="12"/>
  <c r="D8408" i="12"/>
  <c r="E8408" i="12"/>
  <c r="F8408" i="12"/>
  <c r="D8409" i="12"/>
  <c r="E8409" i="12"/>
  <c r="F8409" i="12"/>
  <c r="D8410" i="12"/>
  <c r="E8410" i="12"/>
  <c r="F8410" i="12"/>
  <c r="D8411" i="12"/>
  <c r="E8411" i="12"/>
  <c r="F8411" i="12"/>
  <c r="D8412" i="12"/>
  <c r="E8412" i="12"/>
  <c r="F8412" i="12"/>
  <c r="D8413" i="12"/>
  <c r="E8413" i="12"/>
  <c r="F8413" i="12"/>
  <c r="D8414" i="12"/>
  <c r="E8414" i="12"/>
  <c r="F8414" i="12"/>
  <c r="D8415" i="12"/>
  <c r="E8415" i="12"/>
  <c r="F8415" i="12"/>
  <c r="D8416" i="12"/>
  <c r="E8416" i="12"/>
  <c r="F8416" i="12"/>
  <c r="D8417" i="12"/>
  <c r="E8417" i="12"/>
  <c r="F8417" i="12"/>
  <c r="D8418" i="12"/>
  <c r="E8418" i="12"/>
  <c r="F8418" i="12"/>
  <c r="D8419" i="12"/>
  <c r="E8419" i="12"/>
  <c r="F8419" i="12"/>
  <c r="D8420" i="12"/>
  <c r="E8420" i="12"/>
  <c r="F8420" i="12"/>
  <c r="D8421" i="12"/>
  <c r="E8421" i="12"/>
  <c r="F8421" i="12"/>
  <c r="D8422" i="12"/>
  <c r="E8422" i="12"/>
  <c r="F8422" i="12"/>
  <c r="D8423" i="12"/>
  <c r="E8423" i="12"/>
  <c r="F8423" i="12"/>
  <c r="D8424" i="12"/>
  <c r="E8424" i="12"/>
  <c r="F8424" i="12"/>
  <c r="D8425" i="12"/>
  <c r="E8425" i="12"/>
  <c r="F8425" i="12"/>
  <c r="D8426" i="12"/>
  <c r="E8426" i="12"/>
  <c r="F8426" i="12"/>
  <c r="D8427" i="12"/>
  <c r="E8427" i="12"/>
  <c r="F8427" i="12"/>
  <c r="D8428" i="12"/>
  <c r="E8428" i="12"/>
  <c r="F8428" i="12"/>
  <c r="D8429" i="12"/>
  <c r="E8429" i="12"/>
  <c r="F8429" i="12"/>
  <c r="D8430" i="12"/>
  <c r="E8430" i="12"/>
  <c r="F8430" i="12"/>
  <c r="D8431" i="12"/>
  <c r="E8431" i="12"/>
  <c r="F8431" i="12"/>
  <c r="D8432" i="12"/>
  <c r="E8432" i="12"/>
  <c r="F8432" i="12"/>
  <c r="D8433" i="12"/>
  <c r="E8433" i="12"/>
  <c r="F8433" i="12"/>
  <c r="D8434" i="12"/>
  <c r="E8434" i="12"/>
  <c r="F8434" i="12"/>
  <c r="D8435" i="12"/>
  <c r="E8435" i="12"/>
  <c r="F8435" i="12"/>
  <c r="D8436" i="12"/>
  <c r="E8436" i="12"/>
  <c r="F8436" i="12"/>
  <c r="D8437" i="12"/>
  <c r="E8437" i="12"/>
  <c r="F8437" i="12"/>
  <c r="D8438" i="12"/>
  <c r="E8438" i="12"/>
  <c r="F8438" i="12"/>
  <c r="D8439" i="12"/>
  <c r="E8439" i="12"/>
  <c r="F8439" i="12"/>
  <c r="D8440" i="12"/>
  <c r="E8440" i="12"/>
  <c r="F8440" i="12"/>
  <c r="D8441" i="12"/>
  <c r="E8441" i="12"/>
  <c r="F8441" i="12"/>
  <c r="D8442" i="12"/>
  <c r="E8442" i="12"/>
  <c r="F8442" i="12"/>
  <c r="D8443" i="12"/>
  <c r="E8443" i="12"/>
  <c r="F8443" i="12"/>
  <c r="D8444" i="12"/>
  <c r="E8444" i="12"/>
  <c r="F8444" i="12"/>
  <c r="D8445" i="12"/>
  <c r="E8445" i="12"/>
  <c r="F8445" i="12"/>
  <c r="D8446" i="12"/>
  <c r="E8446" i="12"/>
  <c r="F8446" i="12"/>
  <c r="D8447" i="12"/>
  <c r="E8447" i="12"/>
  <c r="F8447" i="12"/>
  <c r="D8448" i="12"/>
  <c r="E8448" i="12"/>
  <c r="F8448" i="12"/>
  <c r="D8449" i="12"/>
  <c r="E8449" i="12"/>
  <c r="F8449" i="12"/>
  <c r="D8450" i="12"/>
  <c r="E8450" i="12"/>
  <c r="F8450" i="12"/>
  <c r="D8451" i="12"/>
  <c r="E8451" i="12"/>
  <c r="F8451" i="12"/>
  <c r="D8452" i="12"/>
  <c r="E8452" i="12"/>
  <c r="F8452" i="12"/>
  <c r="D8453" i="12"/>
  <c r="E8453" i="12"/>
  <c r="F8453" i="12"/>
  <c r="D8454" i="12"/>
  <c r="E8454" i="12"/>
  <c r="F8454" i="12"/>
  <c r="D8455" i="12"/>
  <c r="E8455" i="12"/>
  <c r="F8455" i="12"/>
  <c r="D8456" i="12"/>
  <c r="E8456" i="12"/>
  <c r="F8456" i="12"/>
  <c r="D8457" i="12"/>
  <c r="E8457" i="12"/>
  <c r="F8457" i="12"/>
  <c r="D8458" i="12"/>
  <c r="E8458" i="12"/>
  <c r="F8458" i="12"/>
  <c r="D8459" i="12"/>
  <c r="E8459" i="12"/>
  <c r="F8459" i="12"/>
  <c r="D8460" i="12"/>
  <c r="E8460" i="12"/>
  <c r="F8460" i="12"/>
  <c r="D8461" i="12"/>
  <c r="E8461" i="12"/>
  <c r="F8461" i="12"/>
  <c r="D8462" i="12"/>
  <c r="E8462" i="12"/>
  <c r="F8462" i="12"/>
  <c r="D8463" i="12"/>
  <c r="E8463" i="12"/>
  <c r="F8463" i="12"/>
  <c r="D8464" i="12"/>
  <c r="E8464" i="12"/>
  <c r="F8464" i="12"/>
  <c r="D8465" i="12"/>
  <c r="E8465" i="12"/>
  <c r="F8465" i="12"/>
  <c r="D8466" i="12"/>
  <c r="E8466" i="12"/>
  <c r="F8466" i="12"/>
  <c r="D8467" i="12"/>
  <c r="E8467" i="12"/>
  <c r="F8467" i="12"/>
  <c r="D8468" i="12"/>
  <c r="E8468" i="12"/>
  <c r="F8468" i="12"/>
  <c r="D8469" i="12"/>
  <c r="E8469" i="12"/>
  <c r="F8469" i="12"/>
  <c r="D8470" i="12"/>
  <c r="E8470" i="12"/>
  <c r="F8470" i="12"/>
  <c r="D8471" i="12"/>
  <c r="E8471" i="12"/>
  <c r="F8471" i="12"/>
  <c r="D8472" i="12"/>
  <c r="E8472" i="12"/>
  <c r="F8472" i="12"/>
  <c r="D8473" i="12"/>
  <c r="E8473" i="12"/>
  <c r="F8473" i="12"/>
  <c r="D8474" i="12"/>
  <c r="E8474" i="12"/>
  <c r="F8474" i="12"/>
  <c r="D8475" i="12"/>
  <c r="E8475" i="12"/>
  <c r="F8475" i="12"/>
  <c r="D8476" i="12"/>
  <c r="E8476" i="12"/>
  <c r="F8476" i="12"/>
  <c r="D8477" i="12"/>
  <c r="E8477" i="12"/>
  <c r="F8477" i="12"/>
  <c r="D8478" i="12"/>
  <c r="E8478" i="12"/>
  <c r="F8478" i="12"/>
  <c r="D8479" i="12"/>
  <c r="E8479" i="12"/>
  <c r="F8479" i="12"/>
  <c r="D8480" i="12"/>
  <c r="E8480" i="12"/>
  <c r="F8480" i="12"/>
  <c r="D8481" i="12"/>
  <c r="E8481" i="12"/>
  <c r="F8481" i="12"/>
  <c r="D8482" i="12"/>
  <c r="E8482" i="12"/>
  <c r="F8482" i="12"/>
  <c r="D8483" i="12"/>
  <c r="E8483" i="12"/>
  <c r="F8483" i="12"/>
  <c r="D8484" i="12"/>
  <c r="E8484" i="12"/>
  <c r="F8484" i="12"/>
  <c r="D8485" i="12"/>
  <c r="E8485" i="12"/>
  <c r="F8485" i="12"/>
  <c r="D8486" i="12"/>
  <c r="E8486" i="12"/>
  <c r="F8486" i="12"/>
  <c r="D8487" i="12"/>
  <c r="E8487" i="12"/>
  <c r="F8487" i="12"/>
  <c r="D8488" i="12"/>
  <c r="E8488" i="12"/>
  <c r="F8488" i="12"/>
  <c r="D8489" i="12"/>
  <c r="E8489" i="12"/>
  <c r="F8489" i="12"/>
  <c r="D8490" i="12"/>
  <c r="E8490" i="12"/>
  <c r="F8490" i="12"/>
  <c r="D8491" i="12"/>
  <c r="E8491" i="12"/>
  <c r="F8491" i="12"/>
  <c r="D8492" i="12"/>
  <c r="E8492" i="12"/>
  <c r="F8492" i="12"/>
  <c r="D8493" i="12"/>
  <c r="E8493" i="12"/>
  <c r="F8493" i="12"/>
  <c r="D8494" i="12"/>
  <c r="E8494" i="12"/>
  <c r="F8494" i="12"/>
  <c r="D8495" i="12"/>
  <c r="E8495" i="12"/>
  <c r="F8495" i="12"/>
  <c r="D8496" i="12"/>
  <c r="E8496" i="12"/>
  <c r="F8496" i="12"/>
  <c r="D8497" i="12"/>
  <c r="E8497" i="12"/>
  <c r="F8497" i="12"/>
  <c r="D8498" i="12"/>
  <c r="E8498" i="12"/>
  <c r="F8498" i="12"/>
  <c r="D8499" i="12"/>
  <c r="E8499" i="12"/>
  <c r="F8499" i="12"/>
  <c r="D8500" i="12"/>
  <c r="E8500" i="12"/>
  <c r="F8500" i="12"/>
  <c r="D8501" i="12"/>
  <c r="E8501" i="12"/>
  <c r="F8501" i="12"/>
  <c r="D8502" i="12"/>
  <c r="E8502" i="12"/>
  <c r="F8502" i="12"/>
  <c r="D8503" i="12"/>
  <c r="E8503" i="12"/>
  <c r="F8503" i="12"/>
  <c r="D8504" i="12"/>
  <c r="E8504" i="12"/>
  <c r="F8504" i="12"/>
  <c r="D8505" i="12"/>
  <c r="E8505" i="12"/>
  <c r="F8505" i="12"/>
  <c r="D8506" i="12"/>
  <c r="E8506" i="12"/>
  <c r="F8506" i="12"/>
  <c r="D8507" i="12"/>
  <c r="E8507" i="12"/>
  <c r="F8507" i="12"/>
  <c r="D8508" i="12"/>
  <c r="E8508" i="12"/>
  <c r="F8508" i="12"/>
  <c r="D8509" i="12"/>
  <c r="E8509" i="12"/>
  <c r="F8509" i="12"/>
  <c r="D8510" i="12"/>
  <c r="E8510" i="12"/>
  <c r="F8510" i="12"/>
  <c r="D8511" i="12"/>
  <c r="E8511" i="12"/>
  <c r="F8511" i="12"/>
  <c r="D8512" i="12"/>
  <c r="L186" i="23" s="1"/>
  <c r="E8512" i="12"/>
  <c r="N186" i="23" s="1"/>
  <c r="F8512" i="12"/>
  <c r="O186" i="23" s="1"/>
  <c r="D8513" i="12"/>
  <c r="E8513" i="12"/>
  <c r="F8513" i="12"/>
  <c r="D8514" i="12"/>
  <c r="E8514" i="12"/>
  <c r="F8514" i="12"/>
  <c r="D8515" i="12"/>
  <c r="E8515" i="12"/>
  <c r="F8515" i="12"/>
  <c r="D8516" i="12"/>
  <c r="E8516" i="12"/>
  <c r="F8516" i="12"/>
  <c r="D8517" i="12"/>
  <c r="P186" i="23" s="1"/>
  <c r="E8517" i="12"/>
  <c r="R186" i="23" s="1"/>
  <c r="F8517" i="12"/>
  <c r="S186" i="23" s="1"/>
  <c r="D8518" i="12"/>
  <c r="E8518" i="12"/>
  <c r="F8518" i="12"/>
  <c r="D8519" i="12"/>
  <c r="E8519" i="12"/>
  <c r="F8519" i="12"/>
  <c r="D8520" i="12"/>
  <c r="E8520" i="12"/>
  <c r="F8520" i="12"/>
  <c r="D8521" i="12"/>
  <c r="E8521" i="12"/>
  <c r="F8521" i="12"/>
  <c r="D8522" i="12"/>
  <c r="D186" i="23" s="1"/>
  <c r="E8522" i="12"/>
  <c r="F186" i="23" s="1"/>
  <c r="F8522" i="12"/>
  <c r="G186" i="23" s="1"/>
  <c r="D8523" i="12"/>
  <c r="E8523" i="12"/>
  <c r="F8523" i="12"/>
  <c r="D8524" i="12"/>
  <c r="E8524" i="12"/>
  <c r="F8524" i="12"/>
  <c r="D8525" i="12"/>
  <c r="E8525" i="12"/>
  <c r="F8525" i="12"/>
  <c r="D8526" i="12"/>
  <c r="E8526" i="12"/>
  <c r="F8526" i="12"/>
  <c r="D8527" i="12"/>
  <c r="E8527" i="12"/>
  <c r="F8527" i="12"/>
  <c r="D8528" i="12"/>
  <c r="H186" i="23" s="1"/>
  <c r="E8528" i="12"/>
  <c r="J186" i="23" s="1"/>
  <c r="F8528" i="12"/>
  <c r="K186" i="23" s="1"/>
  <c r="D8529" i="12"/>
  <c r="T186" i="23" s="1"/>
  <c r="E8529" i="12"/>
  <c r="V186" i="23" s="1"/>
  <c r="F8529" i="12"/>
  <c r="W186" i="23" s="1"/>
  <c r="D8530" i="12"/>
  <c r="E8530" i="12"/>
  <c r="F8530" i="12"/>
  <c r="D8531" i="12"/>
  <c r="E8531" i="12"/>
  <c r="F8531" i="12"/>
  <c r="D8532" i="12"/>
  <c r="E8532" i="12"/>
  <c r="F8532" i="12"/>
  <c r="D8533" i="12"/>
  <c r="E8533" i="12"/>
  <c r="F8533" i="12"/>
  <c r="D8534" i="12"/>
  <c r="L187" i="23" s="1"/>
  <c r="E8534" i="12"/>
  <c r="N187" i="23" s="1"/>
  <c r="F8534" i="12"/>
  <c r="O187" i="23" s="1"/>
  <c r="D8535" i="12"/>
  <c r="E8535" i="12"/>
  <c r="F8535" i="12"/>
  <c r="D8536" i="12"/>
  <c r="E8536" i="12"/>
  <c r="F8536" i="12"/>
  <c r="D8537" i="12"/>
  <c r="E8537" i="12"/>
  <c r="F8537" i="12"/>
  <c r="D8538" i="12"/>
  <c r="E8538" i="12"/>
  <c r="F8538" i="12"/>
  <c r="D8539" i="12"/>
  <c r="P187" i="23" s="1"/>
  <c r="E8539" i="12"/>
  <c r="R187" i="23" s="1"/>
  <c r="F8539" i="12"/>
  <c r="S187" i="23" s="1"/>
  <c r="D8540" i="12"/>
  <c r="E8540" i="12"/>
  <c r="F8540" i="12"/>
  <c r="D8541" i="12"/>
  <c r="E8541" i="12"/>
  <c r="F8541" i="12"/>
  <c r="D8542" i="12"/>
  <c r="E8542" i="12"/>
  <c r="F8542" i="12"/>
  <c r="D8543" i="12"/>
  <c r="E8543" i="12"/>
  <c r="F8543" i="12"/>
  <c r="D8544" i="12"/>
  <c r="D187" i="23" s="1"/>
  <c r="E8544" i="12"/>
  <c r="F187" i="23" s="1"/>
  <c r="F8544" i="12"/>
  <c r="G187" i="23" s="1"/>
  <c r="D8545" i="12"/>
  <c r="E8545" i="12"/>
  <c r="F8545" i="12"/>
  <c r="D8546" i="12"/>
  <c r="E8546" i="12"/>
  <c r="F8546" i="12"/>
  <c r="D8547" i="12"/>
  <c r="E8547" i="12"/>
  <c r="F8547" i="12"/>
  <c r="D8548" i="12"/>
  <c r="E8548" i="12"/>
  <c r="F8548" i="12"/>
  <c r="D8549" i="12"/>
  <c r="E8549" i="12"/>
  <c r="F8549" i="12"/>
  <c r="D8550" i="12"/>
  <c r="H187" i="23" s="1"/>
  <c r="E8550" i="12"/>
  <c r="J187" i="23" s="1"/>
  <c r="F8550" i="12"/>
  <c r="K187" i="23" s="1"/>
  <c r="D8551" i="12"/>
  <c r="T187" i="23" s="1"/>
  <c r="E8551" i="12"/>
  <c r="V187" i="23" s="1"/>
  <c r="F8551" i="12"/>
  <c r="W187" i="23" s="1"/>
  <c r="D8552" i="12"/>
  <c r="E8552" i="12"/>
  <c r="F8552" i="12"/>
  <c r="D8553" i="12"/>
  <c r="E8553" i="12"/>
  <c r="F8553" i="12"/>
  <c r="D8554" i="12"/>
  <c r="E8554" i="12"/>
  <c r="F8554" i="12"/>
  <c r="D8555" i="12"/>
  <c r="E8555" i="12"/>
  <c r="F8555" i="12"/>
  <c r="D8556" i="12"/>
  <c r="E8556" i="12"/>
  <c r="F8556" i="12"/>
  <c r="D8557" i="12"/>
  <c r="E8557" i="12"/>
  <c r="F8557" i="12"/>
  <c r="D8558" i="12"/>
  <c r="E8558" i="12"/>
  <c r="F8558" i="12"/>
  <c r="D8559" i="12"/>
  <c r="E8559" i="12"/>
  <c r="F8559" i="12"/>
  <c r="D8560" i="12"/>
  <c r="E8560" i="12"/>
  <c r="F8560" i="12"/>
  <c r="D8561" i="12"/>
  <c r="E8561" i="12"/>
  <c r="F8561" i="12"/>
  <c r="D8562" i="12"/>
  <c r="E8562" i="12"/>
  <c r="F8562" i="12"/>
  <c r="D8563" i="12"/>
  <c r="E8563" i="12"/>
  <c r="F8563" i="12"/>
  <c r="D8564" i="12"/>
  <c r="E8564" i="12"/>
  <c r="F8564" i="12"/>
  <c r="D8565" i="12"/>
  <c r="E8565" i="12"/>
  <c r="F8565" i="12"/>
  <c r="D8566" i="12"/>
  <c r="E8566" i="12"/>
  <c r="F8566" i="12"/>
  <c r="D8567" i="12"/>
  <c r="E8567" i="12"/>
  <c r="F8567" i="12"/>
  <c r="D8568" i="12"/>
  <c r="E8568" i="12"/>
  <c r="F8568" i="12"/>
  <c r="D8569" i="12"/>
  <c r="E8569" i="12"/>
  <c r="F8569" i="12"/>
  <c r="D8570" i="12"/>
  <c r="E8570" i="12"/>
  <c r="F8570" i="12"/>
  <c r="D8571" i="12"/>
  <c r="E8571" i="12"/>
  <c r="F8571" i="12"/>
  <c r="D8572" i="12"/>
  <c r="E8572" i="12"/>
  <c r="F8572" i="12"/>
  <c r="D8573" i="12"/>
  <c r="E8573" i="12"/>
  <c r="F8573" i="12"/>
  <c r="D8574" i="12"/>
  <c r="E8574" i="12"/>
  <c r="F8574" i="12"/>
  <c r="D8575" i="12"/>
  <c r="E8575" i="12"/>
  <c r="F8575" i="12"/>
  <c r="D8576" i="12"/>
  <c r="E8576" i="12"/>
  <c r="F8576" i="12"/>
  <c r="D8577" i="12"/>
  <c r="E8577" i="12"/>
  <c r="F8577" i="12"/>
  <c r="D8578" i="12"/>
  <c r="E8578" i="12"/>
  <c r="F8578" i="12"/>
  <c r="D8579" i="12"/>
  <c r="E8579" i="12"/>
  <c r="F8579" i="12"/>
  <c r="D8580" i="12"/>
  <c r="E8580" i="12"/>
  <c r="F8580" i="12"/>
  <c r="D8581" i="12"/>
  <c r="E8581" i="12"/>
  <c r="F8581" i="12"/>
  <c r="D8582" i="12"/>
  <c r="E8582" i="12"/>
  <c r="F8582" i="12"/>
  <c r="D8583" i="12"/>
  <c r="E8583" i="12"/>
  <c r="F8583" i="12"/>
  <c r="D8584" i="12"/>
  <c r="E8584" i="12"/>
  <c r="F8584" i="12"/>
  <c r="D8585" i="12"/>
  <c r="E8585" i="12"/>
  <c r="F8585" i="12"/>
  <c r="D8586" i="12"/>
  <c r="E8586" i="12"/>
  <c r="F8586" i="12"/>
  <c r="D8587" i="12"/>
  <c r="E8587" i="12"/>
  <c r="F8587" i="12"/>
  <c r="D8588" i="12"/>
  <c r="E8588" i="12"/>
  <c r="F8588" i="12"/>
  <c r="D8589" i="12"/>
  <c r="E8589" i="12"/>
  <c r="F8589" i="12"/>
  <c r="D8590" i="12"/>
  <c r="E8590" i="12"/>
  <c r="F8590" i="12"/>
  <c r="D8591" i="12"/>
  <c r="E8591" i="12"/>
  <c r="F8591" i="12"/>
  <c r="D8592" i="12"/>
  <c r="E8592" i="12"/>
  <c r="F8592" i="12"/>
  <c r="D8593" i="12"/>
  <c r="E8593" i="12"/>
  <c r="F8593" i="12"/>
  <c r="D8594" i="12"/>
  <c r="E8594" i="12"/>
  <c r="F8594" i="12"/>
  <c r="D8595" i="12"/>
  <c r="E8595" i="12"/>
  <c r="F8595" i="12"/>
  <c r="D8596" i="12"/>
  <c r="E8596" i="12"/>
  <c r="F8596" i="12"/>
  <c r="D8597" i="12"/>
  <c r="E8597" i="12"/>
  <c r="F8597" i="12"/>
  <c r="D8598" i="12"/>
  <c r="E8598" i="12"/>
  <c r="F8598" i="12"/>
  <c r="D8599" i="12"/>
  <c r="E8599" i="12"/>
  <c r="F8599" i="12"/>
  <c r="D8600" i="12"/>
  <c r="E8600" i="12"/>
  <c r="F8600" i="12"/>
  <c r="D8601" i="12"/>
  <c r="E8601" i="12"/>
  <c r="F8601" i="12"/>
  <c r="D8602" i="12"/>
  <c r="E8602" i="12"/>
  <c r="F8602" i="12"/>
  <c r="D8603" i="12"/>
  <c r="E8603" i="12"/>
  <c r="F8603" i="12"/>
  <c r="D8604" i="12"/>
  <c r="E8604" i="12"/>
  <c r="F8604" i="12"/>
  <c r="D8605" i="12"/>
  <c r="E8605" i="12"/>
  <c r="F8605" i="12"/>
  <c r="D8606" i="12"/>
  <c r="E8606" i="12"/>
  <c r="F8606" i="12"/>
  <c r="D8607" i="12"/>
  <c r="E8607" i="12"/>
  <c r="F8607" i="12"/>
  <c r="D8608" i="12"/>
  <c r="E8608" i="12"/>
  <c r="F8608" i="12"/>
  <c r="D8609" i="12"/>
  <c r="E8609" i="12"/>
  <c r="F8609" i="12"/>
  <c r="D8610" i="12"/>
  <c r="E8610" i="12"/>
  <c r="F8610" i="12"/>
  <c r="D8611" i="12"/>
  <c r="E8611" i="12"/>
  <c r="F8611" i="12"/>
  <c r="D8612" i="12"/>
  <c r="E8612" i="12"/>
  <c r="F8612" i="12"/>
  <c r="D8613" i="12"/>
  <c r="E8613" i="12"/>
  <c r="F8613" i="12"/>
  <c r="D8614" i="12"/>
  <c r="E8614" i="12"/>
  <c r="F8614" i="12"/>
  <c r="D8615" i="12"/>
  <c r="E8615" i="12"/>
  <c r="F8615" i="12"/>
  <c r="D8616" i="12"/>
  <c r="E8616" i="12"/>
  <c r="F8616" i="12"/>
  <c r="D8617" i="12"/>
  <c r="E8617" i="12"/>
  <c r="F8617" i="12"/>
  <c r="D8618" i="12"/>
  <c r="E8618" i="12"/>
  <c r="F8618" i="12"/>
  <c r="D8619" i="12"/>
  <c r="E8619" i="12"/>
  <c r="F8619" i="12"/>
  <c r="D8620" i="12"/>
  <c r="E8620" i="12"/>
  <c r="F8620" i="12"/>
  <c r="D8621" i="12"/>
  <c r="E8621" i="12"/>
  <c r="F8621" i="12"/>
  <c r="D8622" i="12"/>
  <c r="E8622" i="12"/>
  <c r="F8622" i="12"/>
  <c r="D8623" i="12"/>
  <c r="E8623" i="12"/>
  <c r="F8623" i="12"/>
  <c r="D8624" i="12"/>
  <c r="E8624" i="12"/>
  <c r="F8624" i="12"/>
  <c r="D8625" i="12"/>
  <c r="E8625" i="12"/>
  <c r="F8625" i="12"/>
  <c r="D8626" i="12"/>
  <c r="E8626" i="12"/>
  <c r="F8626" i="12"/>
  <c r="D8627" i="12"/>
  <c r="E8627" i="12"/>
  <c r="F8627" i="12"/>
  <c r="D8628" i="12"/>
  <c r="E8628" i="12"/>
  <c r="F8628" i="12"/>
  <c r="D8629" i="12"/>
  <c r="E8629" i="12"/>
  <c r="F8629" i="12"/>
  <c r="D8630" i="12"/>
  <c r="E8630" i="12"/>
  <c r="F8630" i="12"/>
  <c r="D8631" i="12"/>
  <c r="E8631" i="12"/>
  <c r="F8631" i="12"/>
  <c r="D8632" i="12"/>
  <c r="E8632" i="12"/>
  <c r="F8632" i="12"/>
  <c r="D8633" i="12"/>
  <c r="E8633" i="12"/>
  <c r="F8633" i="12"/>
  <c r="D8634" i="12"/>
  <c r="E8634" i="12"/>
  <c r="F8634" i="12"/>
  <c r="D8635" i="12"/>
  <c r="E8635" i="12"/>
  <c r="F8635" i="12"/>
  <c r="D8636" i="12"/>
  <c r="E8636" i="12"/>
  <c r="F8636" i="12"/>
  <c r="D8637" i="12"/>
  <c r="E8637" i="12"/>
  <c r="F8637" i="12"/>
  <c r="D8638" i="12"/>
  <c r="E8638" i="12"/>
  <c r="F8638" i="12"/>
  <c r="D8639" i="12"/>
  <c r="E8639" i="12"/>
  <c r="F8639" i="12"/>
  <c r="D8640" i="12"/>
  <c r="E8640" i="12"/>
  <c r="F8640" i="12"/>
  <c r="D8641" i="12"/>
  <c r="E8641" i="12"/>
  <c r="F8641" i="12"/>
  <c r="D8642" i="12"/>
  <c r="E8642" i="12"/>
  <c r="F8642" i="12"/>
  <c r="D8643" i="12"/>
  <c r="E8643" i="12"/>
  <c r="F8643" i="12"/>
  <c r="D8644" i="12"/>
  <c r="E8644" i="12"/>
  <c r="F8644" i="12"/>
  <c r="D8645" i="12"/>
  <c r="E8645" i="12"/>
  <c r="F8645" i="12"/>
  <c r="D8646" i="12"/>
  <c r="E8646" i="12"/>
  <c r="F8646" i="12"/>
  <c r="D8647" i="12"/>
  <c r="E8647" i="12"/>
  <c r="F8647" i="12"/>
  <c r="D8648" i="12"/>
  <c r="E8648" i="12"/>
  <c r="F8648" i="12"/>
  <c r="D8649" i="12"/>
  <c r="E8649" i="12"/>
  <c r="F8649" i="12"/>
  <c r="D8650" i="12"/>
  <c r="E8650" i="12"/>
  <c r="F8650" i="12"/>
  <c r="D8651" i="12"/>
  <c r="E8651" i="12"/>
  <c r="F8651" i="12"/>
  <c r="D8652" i="12"/>
  <c r="E8652" i="12"/>
  <c r="F8652" i="12"/>
  <c r="D8653" i="12"/>
  <c r="E8653" i="12"/>
  <c r="F8653" i="12"/>
  <c r="D8654" i="12"/>
  <c r="E8654" i="12"/>
  <c r="F8654" i="12"/>
  <c r="D8655" i="12"/>
  <c r="E8655" i="12"/>
  <c r="F8655" i="12"/>
  <c r="D8656" i="12"/>
  <c r="E8656" i="12"/>
  <c r="F8656" i="12"/>
  <c r="D8657" i="12"/>
  <c r="E8657" i="12"/>
  <c r="F8657" i="12"/>
  <c r="D8658" i="12"/>
  <c r="E8658" i="12"/>
  <c r="F8658" i="12"/>
  <c r="D8659" i="12"/>
  <c r="E8659" i="12"/>
  <c r="F8659" i="12"/>
  <c r="D8660" i="12"/>
  <c r="E8660" i="12"/>
  <c r="F8660" i="12"/>
  <c r="D8661" i="12"/>
  <c r="E8661" i="12"/>
  <c r="F8661" i="12"/>
  <c r="D8662" i="12"/>
  <c r="E8662" i="12"/>
  <c r="F8662" i="12"/>
  <c r="D8663" i="12"/>
  <c r="E8663" i="12"/>
  <c r="F8663" i="12"/>
  <c r="D8664" i="12"/>
  <c r="E8664" i="12"/>
  <c r="F8664" i="12"/>
  <c r="D8665" i="12"/>
  <c r="E8665" i="12"/>
  <c r="F8665" i="12"/>
  <c r="D8666" i="12"/>
  <c r="E8666" i="12"/>
  <c r="F8666" i="12"/>
  <c r="D8667" i="12"/>
  <c r="E8667" i="12"/>
  <c r="F8667" i="12"/>
  <c r="D8668" i="12"/>
  <c r="E8668" i="12"/>
  <c r="F8668" i="12"/>
  <c r="D8669" i="12"/>
  <c r="E8669" i="12"/>
  <c r="F8669" i="12"/>
  <c r="D8670" i="12"/>
  <c r="E8670" i="12"/>
  <c r="F8670" i="12"/>
  <c r="D8671" i="12"/>
  <c r="E8671" i="12"/>
  <c r="F8671" i="12"/>
  <c r="D8672" i="12"/>
  <c r="E8672" i="12"/>
  <c r="F8672" i="12"/>
  <c r="D8673" i="12"/>
  <c r="E8673" i="12"/>
  <c r="F8673" i="12"/>
  <c r="D8674" i="12"/>
  <c r="E8674" i="12"/>
  <c r="F8674" i="12"/>
  <c r="D8675" i="12"/>
  <c r="E8675" i="12"/>
  <c r="F8675" i="12"/>
  <c r="D8676" i="12"/>
  <c r="E8676" i="12"/>
  <c r="F8676" i="12"/>
  <c r="D8677" i="12"/>
  <c r="E8677" i="12"/>
  <c r="F8677" i="12"/>
  <c r="D8678" i="12"/>
  <c r="E8678" i="12"/>
  <c r="F8678" i="12"/>
  <c r="D8679" i="12"/>
  <c r="E8679" i="12"/>
  <c r="F8679" i="12"/>
  <c r="D8680" i="12"/>
  <c r="E8680" i="12"/>
  <c r="F8680" i="12"/>
  <c r="D8681" i="12"/>
  <c r="E8681" i="12"/>
  <c r="F8681" i="12"/>
  <c r="D8682" i="12"/>
  <c r="E8682" i="12"/>
  <c r="F8682" i="12"/>
  <c r="D8683" i="12"/>
  <c r="E8683" i="12"/>
  <c r="F8683" i="12"/>
  <c r="D8684" i="12"/>
  <c r="E8684" i="12"/>
  <c r="F8684" i="12"/>
  <c r="D8685" i="12"/>
  <c r="E8685" i="12"/>
  <c r="F8685" i="12"/>
  <c r="D8686" i="12"/>
  <c r="E8686" i="12"/>
  <c r="F8686" i="12"/>
  <c r="D8687" i="12"/>
  <c r="E8687" i="12"/>
  <c r="F8687" i="12"/>
  <c r="D8688" i="12"/>
  <c r="E8688" i="12"/>
  <c r="F8688" i="12"/>
  <c r="D8689" i="12"/>
  <c r="E8689" i="12"/>
  <c r="F8689" i="12"/>
  <c r="D8690" i="12"/>
  <c r="E8690" i="12"/>
  <c r="F8690" i="12"/>
  <c r="D8691" i="12"/>
  <c r="E8691" i="12"/>
  <c r="F8691" i="12"/>
  <c r="D8692" i="12"/>
  <c r="E8692" i="12"/>
  <c r="F8692" i="12"/>
  <c r="D8693" i="12"/>
  <c r="E8693" i="12"/>
  <c r="F8693" i="12"/>
  <c r="D8694" i="12"/>
  <c r="E8694" i="12"/>
  <c r="F8694" i="12"/>
  <c r="D8695" i="12"/>
  <c r="E8695" i="12"/>
  <c r="F8695" i="12"/>
  <c r="D8696" i="12"/>
  <c r="E8696" i="12"/>
  <c r="F8696" i="12"/>
  <c r="D8697" i="12"/>
  <c r="E8697" i="12"/>
  <c r="F8697" i="12"/>
  <c r="D8698" i="12"/>
  <c r="E8698" i="12"/>
  <c r="F8698" i="12"/>
  <c r="D8699" i="12"/>
  <c r="E8699" i="12"/>
  <c r="F8699" i="12"/>
  <c r="D8700" i="12"/>
  <c r="E8700" i="12"/>
  <c r="F8700" i="12"/>
  <c r="D8701" i="12"/>
  <c r="E8701" i="12"/>
  <c r="F8701" i="12"/>
  <c r="D8702" i="12"/>
  <c r="E8702" i="12"/>
  <c r="F8702" i="12"/>
  <c r="D8703" i="12"/>
  <c r="E8703" i="12"/>
  <c r="F8703" i="12"/>
  <c r="D8704" i="12"/>
  <c r="E8704" i="12"/>
  <c r="F8704" i="12"/>
  <c r="D8705" i="12"/>
  <c r="E8705" i="12"/>
  <c r="F8705" i="12"/>
  <c r="D8706" i="12"/>
  <c r="E8706" i="12"/>
  <c r="F8706" i="12"/>
  <c r="D8707" i="12"/>
  <c r="E8707" i="12"/>
  <c r="F8707" i="12"/>
  <c r="D8708" i="12"/>
  <c r="E8708" i="12"/>
  <c r="F8708" i="12"/>
  <c r="D8709" i="12"/>
  <c r="E8709" i="12"/>
  <c r="F8709" i="12"/>
  <c r="D8710" i="12"/>
  <c r="E8710" i="12"/>
  <c r="F8710" i="12"/>
  <c r="D8711" i="12"/>
  <c r="E8711" i="12"/>
  <c r="F8711" i="12"/>
  <c r="D8712" i="12"/>
  <c r="E8712" i="12"/>
  <c r="F8712" i="12"/>
  <c r="D8713" i="12"/>
  <c r="E8713" i="12"/>
  <c r="F8713" i="12"/>
  <c r="D8714" i="12"/>
  <c r="L190" i="23" s="1"/>
  <c r="E8714" i="12"/>
  <c r="N190" i="23" s="1"/>
  <c r="F8714" i="12"/>
  <c r="O190" i="23" s="1"/>
  <c r="D8715" i="12"/>
  <c r="E8715" i="12"/>
  <c r="F8715" i="12"/>
  <c r="D8716" i="12"/>
  <c r="E8716" i="12"/>
  <c r="F8716" i="12"/>
  <c r="D8717" i="12"/>
  <c r="E8717" i="12"/>
  <c r="F8717" i="12"/>
  <c r="D8718" i="12"/>
  <c r="E8718" i="12"/>
  <c r="F8718" i="12"/>
  <c r="D8719" i="12"/>
  <c r="P190" i="23" s="1"/>
  <c r="E8719" i="12"/>
  <c r="R190" i="23" s="1"/>
  <c r="F8719" i="12"/>
  <c r="S190" i="23" s="1"/>
  <c r="D8720" i="12"/>
  <c r="E8720" i="12"/>
  <c r="F8720" i="12"/>
  <c r="D8721" i="12"/>
  <c r="E8721" i="12"/>
  <c r="F8721" i="12"/>
  <c r="D8722" i="12"/>
  <c r="E8722" i="12"/>
  <c r="F8722" i="12"/>
  <c r="D8723" i="12"/>
  <c r="E8723" i="12"/>
  <c r="F8723" i="12"/>
  <c r="D8724" i="12"/>
  <c r="D190" i="23" s="1"/>
  <c r="E8724" i="12"/>
  <c r="F190" i="23" s="1"/>
  <c r="F8724" i="12"/>
  <c r="G190" i="23" s="1"/>
  <c r="D8725" i="12"/>
  <c r="E8725" i="12"/>
  <c r="F8725" i="12"/>
  <c r="D8726" i="12"/>
  <c r="E8726" i="12"/>
  <c r="F8726" i="12"/>
  <c r="D8727" i="12"/>
  <c r="E8727" i="12"/>
  <c r="F8727" i="12"/>
  <c r="D8728" i="12"/>
  <c r="E8728" i="12"/>
  <c r="F8728" i="12"/>
  <c r="D8729" i="12"/>
  <c r="E8729" i="12"/>
  <c r="F8729" i="12"/>
  <c r="D8730" i="12"/>
  <c r="H190" i="23" s="1"/>
  <c r="E8730" i="12"/>
  <c r="J190" i="23" s="1"/>
  <c r="F8730" i="12"/>
  <c r="K190" i="23" s="1"/>
  <c r="D8731" i="12"/>
  <c r="T190" i="23" s="1"/>
  <c r="E8731" i="12"/>
  <c r="V190" i="23" s="1"/>
  <c r="F8731" i="12"/>
  <c r="W190" i="23" s="1"/>
  <c r="D8732" i="12"/>
  <c r="E8732" i="12"/>
  <c r="F8732" i="12"/>
  <c r="D8733" i="12"/>
  <c r="E8733" i="12"/>
  <c r="F8733" i="12"/>
  <c r="D8734" i="12"/>
  <c r="E8734" i="12"/>
  <c r="F8734" i="12"/>
  <c r="D8735" i="12"/>
  <c r="E8735" i="12"/>
  <c r="F8735" i="12"/>
  <c r="D8736" i="12"/>
  <c r="L191" i="23" s="1"/>
  <c r="E8736" i="12"/>
  <c r="N191" i="23" s="1"/>
  <c r="F8736" i="12"/>
  <c r="O191" i="23" s="1"/>
  <c r="D8737" i="12"/>
  <c r="E8737" i="12"/>
  <c r="F8737" i="12"/>
  <c r="D8738" i="12"/>
  <c r="E8738" i="12"/>
  <c r="F8738" i="12"/>
  <c r="D8739" i="12"/>
  <c r="E8739" i="12"/>
  <c r="F8739" i="12"/>
  <c r="D8740" i="12"/>
  <c r="E8740" i="12"/>
  <c r="F8740" i="12"/>
  <c r="D8741" i="12"/>
  <c r="P191" i="23" s="1"/>
  <c r="E8741" i="12"/>
  <c r="R191" i="23" s="1"/>
  <c r="F8741" i="12"/>
  <c r="S191" i="23" s="1"/>
  <c r="D8742" i="12"/>
  <c r="E8742" i="12"/>
  <c r="F8742" i="12"/>
  <c r="D8743" i="12"/>
  <c r="E8743" i="12"/>
  <c r="F8743" i="12"/>
  <c r="D8744" i="12"/>
  <c r="E8744" i="12"/>
  <c r="F8744" i="12"/>
  <c r="D8745" i="12"/>
  <c r="E8745" i="12"/>
  <c r="F8745" i="12"/>
  <c r="D8746" i="12"/>
  <c r="D191" i="23" s="1"/>
  <c r="E8746" i="12"/>
  <c r="F191" i="23" s="1"/>
  <c r="F8746" i="12"/>
  <c r="G191" i="23" s="1"/>
  <c r="D8747" i="12"/>
  <c r="E8747" i="12"/>
  <c r="F8747" i="12"/>
  <c r="D8748" i="12"/>
  <c r="E8748" i="12"/>
  <c r="F8748" i="12"/>
  <c r="D8749" i="12"/>
  <c r="E8749" i="12"/>
  <c r="F8749" i="12"/>
  <c r="D8750" i="12"/>
  <c r="E8750" i="12"/>
  <c r="F8750" i="12"/>
  <c r="D8751" i="12"/>
  <c r="E8751" i="12"/>
  <c r="F8751" i="12"/>
  <c r="D8752" i="12"/>
  <c r="H191" i="23" s="1"/>
  <c r="E8752" i="12"/>
  <c r="J191" i="23" s="1"/>
  <c r="F8752" i="12"/>
  <c r="K191" i="23" s="1"/>
  <c r="D8753" i="12"/>
  <c r="T191" i="23" s="1"/>
  <c r="E8753" i="12"/>
  <c r="V191" i="23" s="1"/>
  <c r="F8753" i="12"/>
  <c r="W191" i="23" s="1"/>
  <c r="R12" i="28" l="1"/>
  <c r="P12" i="28"/>
  <c r="S15" i="28"/>
  <c r="R22" i="28"/>
  <c r="P18" i="28"/>
  <c r="S22" i="28"/>
  <c r="S12" i="28"/>
  <c r="R18" i="28"/>
  <c r="P23" i="28"/>
  <c r="P13" i="28"/>
  <c r="S18" i="28"/>
  <c r="R23" i="28"/>
  <c r="R13" i="28"/>
  <c r="P19" i="28"/>
  <c r="S23" i="28"/>
  <c r="G23" i="28"/>
  <c r="S13" i="28"/>
  <c r="R19" i="28"/>
  <c r="S14" i="28"/>
  <c r="H14" i="28"/>
  <c r="P15" i="28"/>
  <c r="S19" i="28"/>
  <c r="R14" i="28"/>
  <c r="R15" i="28"/>
  <c r="P22" i="28"/>
  <c r="P14" i="28"/>
  <c r="K14" i="28"/>
  <c r="J14" i="28"/>
  <c r="I14" i="28"/>
  <c r="O13" i="28"/>
  <c r="O14" i="28"/>
  <c r="G14" i="28"/>
  <c r="N14" i="28"/>
  <c r="F14" i="28"/>
  <c r="N12" i="28"/>
  <c r="M14" i="28"/>
  <c r="E14" i="28"/>
  <c r="O12" i="28"/>
  <c r="L14" i="28"/>
  <c r="D14" i="28"/>
  <c r="M19" i="28"/>
  <c r="N19" i="28"/>
  <c r="L18" i="28"/>
  <c r="O23" i="28"/>
  <c r="N22" i="28"/>
  <c r="K15" i="28"/>
  <c r="M18" i="28"/>
  <c r="I12" i="28"/>
  <c r="J13" i="28"/>
  <c r="L15" i="28"/>
  <c r="O18" i="28"/>
  <c r="L12" i="28"/>
  <c r="M13" i="28"/>
  <c r="N15" i="28"/>
  <c r="M12" i="28"/>
  <c r="N13" i="28"/>
  <c r="O15" i="28"/>
  <c r="O22" i="28"/>
  <c r="E18" i="28"/>
  <c r="G22" i="28"/>
  <c r="K13" i="28"/>
  <c r="D15" i="28"/>
  <c r="F19" i="28"/>
  <c r="H23" i="28"/>
  <c r="K12" i="28"/>
  <c r="D13" i="28"/>
  <c r="L13" i="28"/>
  <c r="E15" i="28"/>
  <c r="M15" i="28"/>
  <c r="F18" i="28"/>
  <c r="N18" i="28"/>
  <c r="G19" i="28"/>
  <c r="O19" i="28"/>
  <c r="H22" i="28"/>
  <c r="I23" i="28"/>
  <c r="D18" i="28"/>
  <c r="G18" i="28"/>
  <c r="H19" i="28"/>
  <c r="I22" i="28"/>
  <c r="J23" i="28"/>
  <c r="E13" i="28"/>
  <c r="G15" i="28"/>
  <c r="H18" i="28"/>
  <c r="I19" i="28"/>
  <c r="J22" i="28"/>
  <c r="K23" i="28"/>
  <c r="E19" i="28"/>
  <c r="J12" i="28"/>
  <c r="D12" i="28"/>
  <c r="G13" i="28"/>
  <c r="H15" i="28"/>
  <c r="I18" i="28"/>
  <c r="J19" i="28"/>
  <c r="K22" i="28"/>
  <c r="D23" i="28"/>
  <c r="L23" i="28"/>
  <c r="F15" i="28"/>
  <c r="E12" i="28"/>
  <c r="H13" i="28"/>
  <c r="I15" i="28"/>
  <c r="J18" i="28"/>
  <c r="K19" i="28"/>
  <c r="D22" i="28"/>
  <c r="L22" i="28"/>
  <c r="E23" i="28"/>
  <c r="M23" i="28"/>
  <c r="F13" i="28"/>
  <c r="F12" i="28"/>
  <c r="G12" i="28"/>
  <c r="H12" i="28"/>
  <c r="I13" i="28"/>
  <c r="J15" i="28"/>
  <c r="K18" i="28"/>
  <c r="D19" i="28"/>
  <c r="L19" i="28"/>
  <c r="E22" i="28"/>
  <c r="M22" i="28"/>
  <c r="F23" i="28"/>
  <c r="N23" i="28"/>
  <c r="F22" i="28"/>
  <c r="H9" i="17" l="1"/>
  <c r="H9" i="13"/>
  <c r="L9" i="27"/>
  <c r="H9" i="27"/>
  <c r="D9" i="27"/>
  <c r="D6936" i="12"/>
  <c r="E6936" i="12"/>
  <c r="F6936" i="12"/>
  <c r="D6937" i="12"/>
  <c r="E6937" i="12"/>
  <c r="F6937" i="12"/>
  <c r="D6938" i="12"/>
  <c r="E6938" i="12"/>
  <c r="F6938" i="12"/>
  <c r="D6939" i="12"/>
  <c r="E6939" i="12"/>
  <c r="F6939" i="12"/>
  <c r="D6940" i="12"/>
  <c r="E6940" i="12"/>
  <c r="F6940" i="12"/>
  <c r="D6941" i="12"/>
  <c r="E6941" i="12"/>
  <c r="F6941" i="12"/>
  <c r="D6942" i="12"/>
  <c r="E6942" i="12"/>
  <c r="F6942" i="12"/>
  <c r="D6943" i="12"/>
  <c r="E6943" i="12"/>
  <c r="F6943" i="12"/>
  <c r="D6944" i="12"/>
  <c r="E6944" i="12"/>
  <c r="F6944" i="12"/>
  <c r="D6945" i="12"/>
  <c r="E6945" i="12"/>
  <c r="F6945" i="12"/>
  <c r="D6946" i="12"/>
  <c r="E6946" i="12"/>
  <c r="F6946" i="12"/>
  <c r="D6947" i="12"/>
  <c r="E6947" i="12"/>
  <c r="F6947" i="12"/>
  <c r="D6948" i="12"/>
  <c r="E6948" i="12"/>
  <c r="F6948" i="12"/>
  <c r="D6949" i="12"/>
  <c r="E6949" i="12"/>
  <c r="F6949" i="12"/>
  <c r="D6950" i="12"/>
  <c r="E6950" i="12"/>
  <c r="F6950" i="12"/>
  <c r="D6951" i="12"/>
  <c r="E6951" i="12"/>
  <c r="F6951" i="12"/>
  <c r="D6952" i="12"/>
  <c r="E6952" i="12"/>
  <c r="F6952" i="12"/>
  <c r="D6953" i="12"/>
  <c r="E6953" i="12"/>
  <c r="F6953" i="12"/>
  <c r="D6954" i="12"/>
  <c r="E6954" i="12"/>
  <c r="F6954" i="12"/>
  <c r="D6955" i="12"/>
  <c r="E6955" i="12"/>
  <c r="F6955" i="12"/>
  <c r="D6956" i="12"/>
  <c r="E6956" i="12"/>
  <c r="F6956" i="12"/>
  <c r="D6957" i="12"/>
  <c r="E6957" i="12"/>
  <c r="F6957" i="12"/>
  <c r="D6958" i="12"/>
  <c r="E6958" i="12"/>
  <c r="F6958" i="12"/>
  <c r="D6959" i="12"/>
  <c r="E6959" i="12"/>
  <c r="F6959" i="12"/>
  <c r="D6960" i="12"/>
  <c r="E6960" i="12"/>
  <c r="F6960" i="12"/>
  <c r="D6961" i="12"/>
  <c r="E6961" i="12"/>
  <c r="F6961" i="12"/>
  <c r="D6962" i="12"/>
  <c r="E6962" i="12"/>
  <c r="F6962" i="12"/>
  <c r="D6963" i="12"/>
  <c r="E6963" i="12"/>
  <c r="F6963" i="12"/>
  <c r="D6964" i="12"/>
  <c r="E6964" i="12"/>
  <c r="F6964" i="12"/>
  <c r="D6965" i="12"/>
  <c r="E6965" i="12"/>
  <c r="F6965" i="12"/>
  <c r="D6966" i="12"/>
  <c r="E6966" i="12"/>
  <c r="F6966" i="12"/>
  <c r="D6967" i="12"/>
  <c r="E6967" i="12"/>
  <c r="F6967" i="12"/>
  <c r="D6968" i="12"/>
  <c r="E6968" i="12"/>
  <c r="F6968" i="12"/>
  <c r="D6969" i="12"/>
  <c r="E6969" i="12"/>
  <c r="F6969" i="12"/>
  <c r="D6970" i="12"/>
  <c r="E6970" i="12"/>
  <c r="F6970" i="12"/>
  <c r="D6971" i="12"/>
  <c r="E6971" i="12"/>
  <c r="F6971" i="12"/>
  <c r="D6972" i="12"/>
  <c r="E6972" i="12"/>
  <c r="F6972" i="12"/>
  <c r="D6973" i="12"/>
  <c r="E6973" i="12"/>
  <c r="F6973" i="12"/>
  <c r="D6974" i="12"/>
  <c r="E6974" i="12"/>
  <c r="F6974" i="12"/>
  <c r="D6975" i="12"/>
  <c r="E6975" i="12"/>
  <c r="F6975" i="12"/>
  <c r="D6976" i="12"/>
  <c r="E6976" i="12"/>
  <c r="F6976" i="12"/>
  <c r="D6977" i="12"/>
  <c r="E6977" i="12"/>
  <c r="F6977" i="12"/>
  <c r="D6978" i="12"/>
  <c r="E6978" i="12"/>
  <c r="F6978" i="12"/>
  <c r="D6979" i="12"/>
  <c r="E6979" i="12"/>
  <c r="F6979" i="12"/>
  <c r="D6980" i="12"/>
  <c r="E6980" i="12"/>
  <c r="F6980" i="12"/>
  <c r="D6981" i="12"/>
  <c r="E6981" i="12"/>
  <c r="F6981" i="12"/>
  <c r="D6982" i="12"/>
  <c r="E6982" i="12"/>
  <c r="F6982" i="12"/>
  <c r="D6983" i="12"/>
  <c r="E6983" i="12"/>
  <c r="F6983" i="12"/>
  <c r="D6984" i="12"/>
  <c r="E6984" i="12"/>
  <c r="F6984" i="12"/>
  <c r="D6985" i="12"/>
  <c r="E6985" i="12"/>
  <c r="F6985" i="12"/>
  <c r="D6986" i="12"/>
  <c r="E6986" i="12"/>
  <c r="F6986" i="12"/>
  <c r="D6987" i="12"/>
  <c r="E6987" i="12"/>
  <c r="F6987" i="12"/>
  <c r="D6988" i="12"/>
  <c r="E6988" i="12"/>
  <c r="F6988" i="12"/>
  <c r="D6989" i="12"/>
  <c r="E6989" i="12"/>
  <c r="F6989" i="12"/>
  <c r="D6990" i="12"/>
  <c r="E6990" i="12"/>
  <c r="F6990" i="12"/>
  <c r="D6991" i="12"/>
  <c r="E6991" i="12"/>
  <c r="F6991" i="12"/>
  <c r="D6992" i="12"/>
  <c r="E6992" i="12"/>
  <c r="F6992" i="12"/>
  <c r="D6993" i="12"/>
  <c r="E6993" i="12"/>
  <c r="F6993" i="12"/>
  <c r="D6994" i="12"/>
  <c r="E6994" i="12"/>
  <c r="F6994" i="12"/>
  <c r="D6995" i="12"/>
  <c r="E6995" i="12"/>
  <c r="F6995" i="12"/>
  <c r="D6996" i="12"/>
  <c r="E6996" i="12"/>
  <c r="F6996" i="12"/>
  <c r="D6997" i="12"/>
  <c r="E6997" i="12"/>
  <c r="F6997" i="12"/>
  <c r="D6998" i="12"/>
  <c r="E6998" i="12"/>
  <c r="F6998" i="12"/>
  <c r="D6999" i="12"/>
  <c r="E6999" i="12"/>
  <c r="F6999" i="12"/>
  <c r="D7000" i="12"/>
  <c r="E7000" i="12"/>
  <c r="F7000" i="12"/>
  <c r="D7001" i="12"/>
  <c r="E7001" i="12"/>
  <c r="F7001" i="12"/>
  <c r="D7002" i="12"/>
  <c r="E7002" i="12"/>
  <c r="F7002" i="12"/>
  <c r="D7003" i="12"/>
  <c r="E7003" i="12"/>
  <c r="F7003" i="12"/>
  <c r="D7004" i="12"/>
  <c r="E7004" i="12"/>
  <c r="F7004" i="12"/>
  <c r="D7005" i="12"/>
  <c r="E7005" i="12"/>
  <c r="F7005" i="12"/>
  <c r="D7006" i="12"/>
  <c r="E7006" i="12"/>
  <c r="F7006" i="12"/>
  <c r="D7007" i="12"/>
  <c r="E7007" i="12"/>
  <c r="F7007" i="12"/>
  <c r="D7008" i="12"/>
  <c r="E7008" i="12"/>
  <c r="F7008" i="12"/>
  <c r="D7009" i="12"/>
  <c r="E7009" i="12"/>
  <c r="F7009" i="12"/>
  <c r="D7010" i="12"/>
  <c r="E7010" i="12"/>
  <c r="F7010" i="12"/>
  <c r="D7011" i="12"/>
  <c r="E7011" i="12"/>
  <c r="F7011" i="12"/>
  <c r="D7012" i="12"/>
  <c r="E7012" i="12"/>
  <c r="F7012" i="12"/>
  <c r="D7013" i="12"/>
  <c r="E7013" i="12"/>
  <c r="F7013" i="12"/>
  <c r="D7014" i="12"/>
  <c r="E7014" i="12"/>
  <c r="F7014" i="12"/>
  <c r="D7015" i="12"/>
  <c r="E7015" i="12"/>
  <c r="F7015" i="12"/>
  <c r="D7016" i="12"/>
  <c r="E7016" i="12"/>
  <c r="F7016" i="12"/>
  <c r="D7017" i="12"/>
  <c r="E7017" i="12"/>
  <c r="F7017" i="12"/>
  <c r="D7018" i="12"/>
  <c r="E7018" i="12"/>
  <c r="F7018" i="12"/>
  <c r="D7019" i="12"/>
  <c r="E7019" i="12"/>
  <c r="F7019" i="12"/>
  <c r="D7020" i="12"/>
  <c r="E7020" i="12"/>
  <c r="F7020" i="12"/>
  <c r="D7021" i="12"/>
  <c r="E7021" i="12"/>
  <c r="F7021" i="12"/>
  <c r="D7022" i="12"/>
  <c r="E7022" i="12"/>
  <c r="F7022" i="12"/>
  <c r="D7023" i="12"/>
  <c r="E7023" i="12"/>
  <c r="F7023" i="12"/>
  <c r="D7024" i="12"/>
  <c r="E7024" i="12"/>
  <c r="F7024" i="12"/>
  <c r="D7025" i="12"/>
  <c r="E7025" i="12"/>
  <c r="F7025" i="12"/>
  <c r="D7026" i="12"/>
  <c r="E7026" i="12"/>
  <c r="F7026" i="12"/>
  <c r="D7027" i="12"/>
  <c r="E7027" i="12"/>
  <c r="F7027" i="12"/>
  <c r="D7028" i="12"/>
  <c r="E7028" i="12"/>
  <c r="F7028" i="12"/>
  <c r="D7029" i="12"/>
  <c r="E7029" i="12"/>
  <c r="F7029" i="12"/>
  <c r="D7030" i="12"/>
  <c r="E7030" i="12"/>
  <c r="F7030" i="12"/>
  <c r="D7031" i="12"/>
  <c r="E7031" i="12"/>
  <c r="F7031" i="12"/>
  <c r="D7032" i="12"/>
  <c r="E7032" i="12"/>
  <c r="F7032" i="12"/>
  <c r="D7033" i="12"/>
  <c r="E7033" i="12"/>
  <c r="F7033" i="12"/>
  <c r="D7034" i="12"/>
  <c r="E7034" i="12"/>
  <c r="F7034" i="12"/>
  <c r="D7035" i="12"/>
  <c r="E7035" i="12"/>
  <c r="F7035" i="12"/>
  <c r="D7036" i="12"/>
  <c r="E7036" i="12"/>
  <c r="F7036" i="12"/>
  <c r="D7037" i="12"/>
  <c r="E7037" i="12"/>
  <c r="F7037" i="12"/>
  <c r="D7038" i="12"/>
  <c r="E7038" i="12"/>
  <c r="F7038" i="12"/>
  <c r="D7039" i="12"/>
  <c r="E7039" i="12"/>
  <c r="F7039" i="12"/>
  <c r="D7040" i="12"/>
  <c r="E7040" i="12"/>
  <c r="F7040" i="12"/>
  <c r="D7041" i="12"/>
  <c r="E7041" i="12"/>
  <c r="F7041" i="12"/>
  <c r="D7042" i="12"/>
  <c r="E7042" i="12"/>
  <c r="F7042" i="12"/>
  <c r="D7043" i="12"/>
  <c r="E7043" i="12"/>
  <c r="F7043" i="12"/>
  <c r="D7044" i="12"/>
  <c r="E7044" i="12"/>
  <c r="F7044" i="12"/>
  <c r="D7045" i="12"/>
  <c r="E7045" i="12"/>
  <c r="F7045" i="12"/>
  <c r="D7046" i="12"/>
  <c r="E7046" i="12"/>
  <c r="F7046" i="12"/>
  <c r="D7047" i="12"/>
  <c r="E7047" i="12"/>
  <c r="F7047" i="12"/>
  <c r="D7048" i="12"/>
  <c r="E7048" i="12"/>
  <c r="F7048" i="12"/>
  <c r="D7049" i="12"/>
  <c r="E7049" i="12"/>
  <c r="F7049" i="12"/>
  <c r="D7050" i="12"/>
  <c r="E7050" i="12"/>
  <c r="F7050" i="12"/>
  <c r="D7051" i="12"/>
  <c r="E7051" i="12"/>
  <c r="F7051" i="12"/>
  <c r="D7052" i="12"/>
  <c r="E7052" i="12"/>
  <c r="F7052" i="12"/>
  <c r="D7053" i="12"/>
  <c r="E7053" i="12"/>
  <c r="F7053" i="12"/>
  <c r="D7054" i="12"/>
  <c r="E7054" i="12"/>
  <c r="F7054" i="12"/>
  <c r="D7055" i="12"/>
  <c r="E7055" i="12"/>
  <c r="F7055" i="12"/>
  <c r="D7056" i="12"/>
  <c r="E7056" i="12"/>
  <c r="F7056" i="12"/>
  <c r="D7057" i="12"/>
  <c r="E7057" i="12"/>
  <c r="F7057" i="12"/>
  <c r="D7058" i="12"/>
  <c r="E7058" i="12"/>
  <c r="F7058" i="12"/>
  <c r="D7059" i="12"/>
  <c r="E7059" i="12"/>
  <c r="F7059" i="12"/>
  <c r="D7060" i="12"/>
  <c r="E7060" i="12"/>
  <c r="F7060" i="12"/>
  <c r="D7061" i="12"/>
  <c r="E7061" i="12"/>
  <c r="F7061" i="12"/>
  <c r="D7062" i="12"/>
  <c r="E7062" i="12"/>
  <c r="F7062" i="12"/>
  <c r="D7063" i="12"/>
  <c r="E7063" i="12"/>
  <c r="F7063" i="12"/>
  <c r="D7064" i="12"/>
  <c r="E7064" i="12"/>
  <c r="F7064" i="12"/>
  <c r="D7065" i="12"/>
  <c r="E7065" i="12"/>
  <c r="F7065" i="12"/>
  <c r="D7066" i="12"/>
  <c r="E7066" i="12"/>
  <c r="F7066" i="12"/>
  <c r="D7067" i="12"/>
  <c r="E7067" i="12"/>
  <c r="F7067" i="12"/>
  <c r="D7068" i="12"/>
  <c r="E7068" i="12"/>
  <c r="F7068" i="12"/>
  <c r="D7069" i="12"/>
  <c r="E7069" i="12"/>
  <c r="F7069" i="12"/>
  <c r="D7070" i="12"/>
  <c r="E7070" i="12"/>
  <c r="F7070" i="12"/>
  <c r="D7071" i="12"/>
  <c r="E7071" i="12"/>
  <c r="F7071" i="12"/>
  <c r="D7072" i="12"/>
  <c r="E7072" i="12"/>
  <c r="F7072" i="12"/>
  <c r="D7073" i="12"/>
  <c r="E7073" i="12"/>
  <c r="F7073" i="12"/>
  <c r="D7074" i="12"/>
  <c r="E7074" i="12"/>
  <c r="F7074" i="12"/>
  <c r="D7075" i="12"/>
  <c r="E7075" i="12"/>
  <c r="F7075" i="12"/>
  <c r="D7076" i="12"/>
  <c r="E7076" i="12"/>
  <c r="F7076" i="12"/>
  <c r="D7077" i="12"/>
  <c r="E7077" i="12"/>
  <c r="F7077" i="12"/>
  <c r="D7078" i="12"/>
  <c r="E7078" i="12"/>
  <c r="F7078" i="12"/>
  <c r="D7079" i="12"/>
  <c r="E7079" i="12"/>
  <c r="F7079" i="12"/>
  <c r="D7080" i="12"/>
  <c r="E7080" i="12"/>
  <c r="F7080" i="12"/>
  <c r="D7081" i="12"/>
  <c r="E7081" i="12"/>
  <c r="F7081" i="12"/>
  <c r="D7082" i="12"/>
  <c r="E7082" i="12"/>
  <c r="F7082" i="12"/>
  <c r="D7083" i="12"/>
  <c r="E7083" i="12"/>
  <c r="F7083" i="12"/>
  <c r="D7084" i="12"/>
  <c r="E7084" i="12"/>
  <c r="F7084" i="12"/>
  <c r="D7085" i="12"/>
  <c r="E7085" i="12"/>
  <c r="F7085" i="12"/>
  <c r="D7086" i="12"/>
  <c r="E7086" i="12"/>
  <c r="F7086" i="12"/>
  <c r="D7087" i="12"/>
  <c r="E7087" i="12"/>
  <c r="F7087" i="12"/>
  <c r="D7088" i="12"/>
  <c r="E7088" i="12"/>
  <c r="F7088" i="12"/>
  <c r="D7089" i="12"/>
  <c r="E7089" i="12"/>
  <c r="F7089" i="12"/>
  <c r="D7090" i="12"/>
  <c r="E7090" i="12"/>
  <c r="F7090" i="12"/>
  <c r="D7091" i="12"/>
  <c r="E7091" i="12"/>
  <c r="F7091" i="12"/>
  <c r="D7092" i="12"/>
  <c r="E7092" i="12"/>
  <c r="F7092" i="12"/>
  <c r="D7093" i="12"/>
  <c r="E7093" i="12"/>
  <c r="F7093" i="12"/>
  <c r="D7094" i="12"/>
  <c r="E7094" i="12"/>
  <c r="F7094" i="12"/>
  <c r="D7095" i="12"/>
  <c r="E7095" i="12"/>
  <c r="F7095" i="12"/>
  <c r="D7096" i="12"/>
  <c r="E7096" i="12"/>
  <c r="F7096" i="12"/>
  <c r="D7097" i="12"/>
  <c r="E7097" i="12"/>
  <c r="F7097" i="12"/>
  <c r="D7098" i="12"/>
  <c r="E7098" i="12"/>
  <c r="F7098" i="12"/>
  <c r="D7099" i="12"/>
  <c r="E7099" i="12"/>
  <c r="F7099" i="12"/>
  <c r="D7100" i="12"/>
  <c r="E7100" i="12"/>
  <c r="F7100" i="12"/>
  <c r="D7101" i="12"/>
  <c r="E7101" i="12"/>
  <c r="F7101" i="12"/>
  <c r="D7102" i="12"/>
  <c r="E7102" i="12"/>
  <c r="F7102" i="12"/>
  <c r="D7103" i="12"/>
  <c r="E7103" i="12"/>
  <c r="F7103" i="12"/>
  <c r="D7104" i="12"/>
  <c r="E7104" i="12"/>
  <c r="F7104" i="12"/>
  <c r="D7105" i="12"/>
  <c r="E7105" i="12"/>
  <c r="F7105" i="12"/>
  <c r="D7106" i="12"/>
  <c r="E7106" i="12"/>
  <c r="F7106" i="12"/>
  <c r="D7107" i="12"/>
  <c r="E7107" i="12"/>
  <c r="F7107" i="12"/>
  <c r="D7108" i="12"/>
  <c r="E7108" i="12"/>
  <c r="F7108" i="12"/>
  <c r="D7109" i="12"/>
  <c r="E7109" i="12"/>
  <c r="F7109" i="12"/>
  <c r="D7110" i="12"/>
  <c r="E7110" i="12"/>
  <c r="F7110" i="12"/>
  <c r="D7111" i="12"/>
  <c r="E7111" i="12"/>
  <c r="F7111" i="12"/>
  <c r="D7112" i="12"/>
  <c r="E7112" i="12"/>
  <c r="F7112" i="12"/>
  <c r="D7113" i="12"/>
  <c r="E7113" i="12"/>
  <c r="F7113" i="12"/>
  <c r="D7114" i="12"/>
  <c r="E7114" i="12"/>
  <c r="F7114" i="12"/>
  <c r="D7115" i="12"/>
  <c r="E7115" i="12"/>
  <c r="F7115" i="12"/>
  <c r="D7116" i="12"/>
  <c r="E7116" i="12"/>
  <c r="F7116" i="12"/>
  <c r="D7117" i="12"/>
  <c r="E7117" i="12"/>
  <c r="F7117" i="12"/>
  <c r="D7118" i="12"/>
  <c r="E7118" i="12"/>
  <c r="F7118" i="12"/>
  <c r="D7119" i="12"/>
  <c r="E7119" i="12"/>
  <c r="F7119" i="12"/>
  <c r="D7120" i="12"/>
  <c r="E7120" i="12"/>
  <c r="F7120" i="12"/>
  <c r="D7121" i="12"/>
  <c r="E7121" i="12"/>
  <c r="F7121" i="12"/>
  <c r="D7122" i="12"/>
  <c r="E7122" i="12"/>
  <c r="F7122" i="12"/>
  <c r="D7123" i="12"/>
  <c r="E7123" i="12"/>
  <c r="F7123" i="12"/>
  <c r="D7124" i="12"/>
  <c r="E7124" i="12"/>
  <c r="F7124" i="12"/>
  <c r="D7125" i="12"/>
  <c r="E7125" i="12"/>
  <c r="F7125" i="12"/>
  <c r="D7126" i="12"/>
  <c r="E7126" i="12"/>
  <c r="F7126" i="12"/>
  <c r="D7127" i="12"/>
  <c r="E7127" i="12"/>
  <c r="F7127" i="12"/>
  <c r="D7128" i="12"/>
  <c r="E7128" i="12"/>
  <c r="F7128" i="12"/>
  <c r="D7129" i="12"/>
  <c r="E7129" i="12"/>
  <c r="F7129" i="12"/>
  <c r="D7130" i="12"/>
  <c r="E7130" i="12"/>
  <c r="F7130" i="12"/>
  <c r="D7131" i="12"/>
  <c r="E7131" i="12"/>
  <c r="F7131" i="12"/>
  <c r="D7132" i="12"/>
  <c r="E7132" i="12"/>
  <c r="F7132" i="12"/>
  <c r="D7133" i="12"/>
  <c r="E7133" i="12"/>
  <c r="F7133" i="12"/>
  <c r="D7134" i="12"/>
  <c r="E7134" i="12"/>
  <c r="F7134" i="12"/>
  <c r="D7135" i="12"/>
  <c r="E7135" i="12"/>
  <c r="F7135" i="12"/>
  <c r="D7136" i="12"/>
  <c r="E7136" i="12"/>
  <c r="F7136" i="12"/>
  <c r="D7137" i="12"/>
  <c r="E7137" i="12"/>
  <c r="F7137" i="12"/>
  <c r="D7138" i="12"/>
  <c r="E7138" i="12"/>
  <c r="F7138" i="12"/>
  <c r="D7139" i="12"/>
  <c r="E7139" i="12"/>
  <c r="F7139" i="12"/>
  <c r="D7140" i="12"/>
  <c r="E7140" i="12"/>
  <c r="F7140" i="12"/>
  <c r="D7141" i="12"/>
  <c r="E7141" i="12"/>
  <c r="F7141" i="12"/>
  <c r="D7142" i="12"/>
  <c r="E7142" i="12"/>
  <c r="F7142" i="12"/>
  <c r="D7143" i="12"/>
  <c r="E7143" i="12"/>
  <c r="F7143" i="12"/>
  <c r="D7144" i="12"/>
  <c r="E7144" i="12"/>
  <c r="F7144" i="12"/>
  <c r="D7145" i="12"/>
  <c r="E7145" i="12"/>
  <c r="F7145" i="12"/>
  <c r="D7146" i="12"/>
  <c r="E7146" i="12"/>
  <c r="F7146" i="12"/>
  <c r="D7147" i="12"/>
  <c r="E7147" i="12"/>
  <c r="F7147" i="12"/>
  <c r="D7148" i="12"/>
  <c r="E7148" i="12"/>
  <c r="F7148" i="12"/>
  <c r="D7149" i="12"/>
  <c r="E7149" i="12"/>
  <c r="F7149" i="12"/>
  <c r="D7150" i="12"/>
  <c r="E7150" i="12"/>
  <c r="F7150" i="12"/>
  <c r="D7151" i="12"/>
  <c r="E7151" i="12"/>
  <c r="F7151" i="12"/>
  <c r="D7152" i="12"/>
  <c r="E7152" i="12"/>
  <c r="F7152" i="12"/>
  <c r="D7153" i="12"/>
  <c r="E7153" i="12"/>
  <c r="F7153" i="12"/>
  <c r="D7154" i="12"/>
  <c r="E7154" i="12"/>
  <c r="F7154" i="12"/>
  <c r="D7155" i="12"/>
  <c r="E7155" i="12"/>
  <c r="F7155" i="12"/>
  <c r="D7156" i="12"/>
  <c r="E7156" i="12"/>
  <c r="F7156" i="12"/>
  <c r="D7157" i="12"/>
  <c r="E7157" i="12"/>
  <c r="F7157" i="12"/>
  <c r="D7158" i="12"/>
  <c r="E7158" i="12"/>
  <c r="F7158" i="12"/>
  <c r="D7159" i="12"/>
  <c r="E7159" i="12"/>
  <c r="F7159" i="12"/>
  <c r="D7160" i="12"/>
  <c r="E7160" i="12"/>
  <c r="F7160" i="12"/>
  <c r="D7161" i="12"/>
  <c r="E7161" i="12"/>
  <c r="F7161" i="12"/>
  <c r="D7162" i="12"/>
  <c r="E7162" i="12"/>
  <c r="F7162" i="12"/>
  <c r="D7163" i="12"/>
  <c r="E7163" i="12"/>
  <c r="F7163" i="12"/>
  <c r="D7164" i="12"/>
  <c r="E7164" i="12"/>
  <c r="F7164" i="12"/>
  <c r="D7165" i="12"/>
  <c r="E7165" i="12"/>
  <c r="F7165" i="12"/>
  <c r="D7166" i="12"/>
  <c r="E7166" i="12"/>
  <c r="F7166" i="12"/>
  <c r="D7167" i="12"/>
  <c r="E7167" i="12"/>
  <c r="F7167" i="12"/>
  <c r="D7168" i="12"/>
  <c r="E7168" i="12"/>
  <c r="F7168" i="12"/>
  <c r="D7169" i="12"/>
  <c r="E7169" i="12"/>
  <c r="F7169" i="12"/>
  <c r="D7170" i="12"/>
  <c r="E7170" i="12"/>
  <c r="F7170" i="12"/>
  <c r="D7171" i="12"/>
  <c r="E7171" i="12"/>
  <c r="F7171" i="12"/>
  <c r="D7172" i="12"/>
  <c r="E7172" i="12"/>
  <c r="F7172" i="12"/>
  <c r="D7173" i="12"/>
  <c r="E7173" i="12"/>
  <c r="F7173" i="12"/>
  <c r="D7174" i="12"/>
  <c r="E7174" i="12"/>
  <c r="F7174" i="12"/>
  <c r="D7175" i="12"/>
  <c r="E7175" i="12"/>
  <c r="F7175" i="12"/>
  <c r="D7176" i="12"/>
  <c r="E7176" i="12"/>
  <c r="F7176" i="12"/>
  <c r="D7177" i="12"/>
  <c r="L161" i="23" s="1"/>
  <c r="E7177" i="12"/>
  <c r="N161" i="23" s="1"/>
  <c r="F7177" i="12"/>
  <c r="O161" i="23" s="1"/>
  <c r="D7178" i="12"/>
  <c r="E7178" i="12"/>
  <c r="F7178" i="12"/>
  <c r="D7179" i="12"/>
  <c r="E7179" i="12"/>
  <c r="F7179" i="12"/>
  <c r="D7180" i="12"/>
  <c r="E7180" i="12"/>
  <c r="F7180" i="12"/>
  <c r="D7181" i="12"/>
  <c r="E7181" i="12"/>
  <c r="F7181" i="12"/>
  <c r="D7182" i="12"/>
  <c r="P161" i="23" s="1"/>
  <c r="E7182" i="12"/>
  <c r="R161" i="23" s="1"/>
  <c r="F7182" i="12"/>
  <c r="S161" i="23" s="1"/>
  <c r="D7183" i="12"/>
  <c r="E7183" i="12"/>
  <c r="F7183" i="12"/>
  <c r="D7184" i="12"/>
  <c r="E7184" i="12"/>
  <c r="F7184" i="12"/>
  <c r="D7185" i="12"/>
  <c r="E7185" i="12"/>
  <c r="F7185" i="12"/>
  <c r="D7186" i="12"/>
  <c r="E7186" i="12"/>
  <c r="F7186" i="12"/>
  <c r="D7187" i="12"/>
  <c r="D161" i="23" s="1"/>
  <c r="E7187" i="12"/>
  <c r="F161" i="23" s="1"/>
  <c r="F7187" i="12"/>
  <c r="G161" i="23" s="1"/>
  <c r="D7188" i="12"/>
  <c r="E7188" i="12"/>
  <c r="F7188" i="12"/>
  <c r="D7189" i="12"/>
  <c r="E7189" i="12"/>
  <c r="F7189" i="12"/>
  <c r="D7190" i="12"/>
  <c r="E7190" i="12"/>
  <c r="F7190" i="12"/>
  <c r="D7191" i="12"/>
  <c r="E7191" i="12"/>
  <c r="F7191" i="12"/>
  <c r="D7192" i="12"/>
  <c r="E7192" i="12"/>
  <c r="F7192" i="12"/>
  <c r="D7193" i="12"/>
  <c r="H161" i="23" s="1"/>
  <c r="E7193" i="12"/>
  <c r="J161" i="23" s="1"/>
  <c r="F7193" i="12"/>
  <c r="K161" i="23" s="1"/>
  <c r="D7194" i="12"/>
  <c r="T161" i="23" s="1"/>
  <c r="E7194" i="12"/>
  <c r="V161" i="23" s="1"/>
  <c r="F7194" i="12"/>
  <c r="W161" i="23" s="1"/>
  <c r="D7195" i="12"/>
  <c r="E7195" i="12"/>
  <c r="F7195" i="12"/>
  <c r="D7196" i="12"/>
  <c r="E7196" i="12"/>
  <c r="F7196" i="12"/>
  <c r="D7197" i="12"/>
  <c r="E7197" i="12"/>
  <c r="F7197" i="12"/>
  <c r="D7198" i="12"/>
  <c r="E7198" i="12"/>
  <c r="F7198" i="12"/>
  <c r="D7199" i="12"/>
  <c r="L162" i="23" s="1"/>
  <c r="E7199" i="12"/>
  <c r="N162" i="23" s="1"/>
  <c r="F7199" i="12"/>
  <c r="O162" i="23" s="1"/>
  <c r="D7200" i="12"/>
  <c r="E7200" i="12"/>
  <c r="F7200" i="12"/>
  <c r="D7201" i="12"/>
  <c r="E7201" i="12"/>
  <c r="F7201" i="12"/>
  <c r="D7202" i="12"/>
  <c r="E7202" i="12"/>
  <c r="F7202" i="12"/>
  <c r="D7203" i="12"/>
  <c r="E7203" i="12"/>
  <c r="F7203" i="12"/>
  <c r="D7204" i="12"/>
  <c r="P162" i="23" s="1"/>
  <c r="E7204" i="12"/>
  <c r="R162" i="23" s="1"/>
  <c r="F7204" i="12"/>
  <c r="S162" i="23" s="1"/>
  <c r="D7205" i="12"/>
  <c r="E7205" i="12"/>
  <c r="F7205" i="12"/>
  <c r="D7206" i="12"/>
  <c r="E7206" i="12"/>
  <c r="F7206" i="12"/>
  <c r="D7207" i="12"/>
  <c r="E7207" i="12"/>
  <c r="F7207" i="12"/>
  <c r="D7208" i="12"/>
  <c r="E7208" i="12"/>
  <c r="F7208" i="12"/>
  <c r="D7209" i="12"/>
  <c r="D162" i="23" s="1"/>
  <c r="E7209" i="12"/>
  <c r="F162" i="23" s="1"/>
  <c r="F7209" i="12"/>
  <c r="G162" i="23" s="1"/>
  <c r="D7210" i="12"/>
  <c r="E7210" i="12"/>
  <c r="F7210" i="12"/>
  <c r="D7211" i="12"/>
  <c r="E7211" i="12"/>
  <c r="F7211" i="12"/>
  <c r="D7212" i="12"/>
  <c r="E7212" i="12"/>
  <c r="F7212" i="12"/>
  <c r="D7213" i="12"/>
  <c r="E7213" i="12"/>
  <c r="F7213" i="12"/>
  <c r="D7214" i="12"/>
  <c r="E7214" i="12"/>
  <c r="F7214" i="12"/>
  <c r="D7215" i="12"/>
  <c r="H162" i="23" s="1"/>
  <c r="E7215" i="12"/>
  <c r="J162" i="23" s="1"/>
  <c r="F7215" i="12"/>
  <c r="K162" i="23" s="1"/>
  <c r="D7216" i="12"/>
  <c r="T162" i="23" s="1"/>
  <c r="E7216" i="12"/>
  <c r="V162" i="23" s="1"/>
  <c r="F7216" i="12"/>
  <c r="W162" i="23" s="1"/>
  <c r="D7217" i="12"/>
  <c r="E7217" i="12"/>
  <c r="F7217" i="12"/>
  <c r="D7218" i="12"/>
  <c r="E7218" i="12"/>
  <c r="F7218" i="12"/>
  <c r="D7219" i="12"/>
  <c r="E7219" i="12"/>
  <c r="F7219" i="12"/>
  <c r="D7220" i="12"/>
  <c r="E7220" i="12"/>
  <c r="F7220" i="12"/>
  <c r="D7221" i="12"/>
  <c r="L163" i="23" s="1"/>
  <c r="E7221" i="12"/>
  <c r="N163" i="23" s="1"/>
  <c r="F7221" i="12"/>
  <c r="O163" i="23" s="1"/>
  <c r="D7222" i="12"/>
  <c r="E7222" i="12"/>
  <c r="F7222" i="12"/>
  <c r="D7223" i="12"/>
  <c r="E7223" i="12"/>
  <c r="F7223" i="12"/>
  <c r="D7224" i="12"/>
  <c r="E7224" i="12"/>
  <c r="F7224" i="12"/>
  <c r="D7225" i="12"/>
  <c r="E7225" i="12"/>
  <c r="F7225" i="12"/>
  <c r="D7226" i="12"/>
  <c r="P163" i="23" s="1"/>
  <c r="E7226" i="12"/>
  <c r="R163" i="23" s="1"/>
  <c r="F7226" i="12"/>
  <c r="S163" i="23" s="1"/>
  <c r="D7227" i="12"/>
  <c r="E7227" i="12"/>
  <c r="F7227" i="12"/>
  <c r="D7228" i="12"/>
  <c r="E7228" i="12"/>
  <c r="F7228" i="12"/>
  <c r="D7229" i="12"/>
  <c r="E7229" i="12"/>
  <c r="F7229" i="12"/>
  <c r="D7230" i="12"/>
  <c r="E7230" i="12"/>
  <c r="F7230" i="12"/>
  <c r="D7231" i="12"/>
  <c r="D163" i="23" s="1"/>
  <c r="E7231" i="12"/>
  <c r="F163" i="23" s="1"/>
  <c r="F7231" i="12"/>
  <c r="G163" i="23" s="1"/>
  <c r="D7232" i="12"/>
  <c r="E7232" i="12"/>
  <c r="F7232" i="12"/>
  <c r="D7233" i="12"/>
  <c r="E7233" i="12"/>
  <c r="F7233" i="12"/>
  <c r="D7234" i="12"/>
  <c r="E7234" i="12"/>
  <c r="F7234" i="12"/>
  <c r="D7235" i="12"/>
  <c r="E7235" i="12"/>
  <c r="F7235" i="12"/>
  <c r="D7236" i="12"/>
  <c r="E7236" i="12"/>
  <c r="F7236" i="12"/>
  <c r="D7237" i="12"/>
  <c r="H163" i="23" s="1"/>
  <c r="E7237" i="12"/>
  <c r="J163" i="23" s="1"/>
  <c r="F7237" i="12"/>
  <c r="K163" i="23" s="1"/>
  <c r="D7238" i="12"/>
  <c r="T163" i="23" s="1"/>
  <c r="E7238" i="12"/>
  <c r="V163" i="23" s="1"/>
  <c r="F7238" i="12"/>
  <c r="W163" i="23" s="1"/>
  <c r="D7239" i="12"/>
  <c r="E7239" i="12"/>
  <c r="F7239" i="12"/>
  <c r="D7240" i="12"/>
  <c r="E7240" i="12"/>
  <c r="F7240" i="12"/>
  <c r="D7241" i="12"/>
  <c r="E7241" i="12"/>
  <c r="F7241" i="12"/>
  <c r="D7242" i="12"/>
  <c r="E7242" i="12"/>
  <c r="F7242" i="12"/>
  <c r="D7243" i="12"/>
  <c r="E7243" i="12"/>
  <c r="F7243" i="12"/>
  <c r="D7244" i="12"/>
  <c r="E7244" i="12"/>
  <c r="F7244" i="12"/>
  <c r="D7245" i="12"/>
  <c r="E7245" i="12"/>
  <c r="F7245" i="12"/>
  <c r="D7246" i="12"/>
  <c r="E7246" i="12"/>
  <c r="F7246" i="12"/>
  <c r="D7247" i="12"/>
  <c r="E7247" i="12"/>
  <c r="F7247" i="12"/>
  <c r="D7248" i="12"/>
  <c r="E7248" i="12"/>
  <c r="F7248" i="12"/>
  <c r="D7249" i="12"/>
  <c r="E7249" i="12"/>
  <c r="F7249" i="12"/>
  <c r="D7250" i="12"/>
  <c r="E7250" i="12"/>
  <c r="F7250" i="12"/>
  <c r="D7251" i="12"/>
  <c r="E7251" i="12"/>
  <c r="F7251" i="12"/>
  <c r="D7252" i="12"/>
  <c r="E7252" i="12"/>
  <c r="F7252" i="12"/>
  <c r="D7253" i="12"/>
  <c r="E7253" i="12"/>
  <c r="F7253" i="12"/>
  <c r="D7254" i="12"/>
  <c r="E7254" i="12"/>
  <c r="F7254" i="12"/>
  <c r="D7255" i="12"/>
  <c r="E7255" i="12"/>
  <c r="F7255" i="12"/>
  <c r="D7256" i="12"/>
  <c r="E7256" i="12"/>
  <c r="F7256" i="12"/>
  <c r="D7257" i="12"/>
  <c r="E7257" i="12"/>
  <c r="F7257" i="12"/>
  <c r="D7258" i="12"/>
  <c r="E7258" i="12"/>
  <c r="F7258" i="12"/>
  <c r="D7259" i="12"/>
  <c r="E7259" i="12"/>
  <c r="F7259" i="12"/>
  <c r="D7260" i="12"/>
  <c r="E7260" i="12"/>
  <c r="F7260" i="12"/>
  <c r="D7261" i="12"/>
  <c r="E7261" i="12"/>
  <c r="F7261" i="12"/>
  <c r="D7262" i="12"/>
  <c r="E7262" i="12"/>
  <c r="F7262" i="12"/>
  <c r="D7263" i="12"/>
  <c r="E7263" i="12"/>
  <c r="F7263" i="12"/>
  <c r="D7264" i="12"/>
  <c r="E7264" i="12"/>
  <c r="F7264" i="12"/>
  <c r="D7265" i="12"/>
  <c r="E7265" i="12"/>
  <c r="F7265" i="12"/>
  <c r="D7266" i="12"/>
  <c r="E7266" i="12"/>
  <c r="F7266" i="12"/>
  <c r="D7267" i="12"/>
  <c r="E7267" i="12"/>
  <c r="F7267" i="12"/>
  <c r="D7268" i="12"/>
  <c r="E7268" i="12"/>
  <c r="F7268" i="12"/>
  <c r="D7269" i="12"/>
  <c r="E7269" i="12"/>
  <c r="F7269" i="12"/>
  <c r="D7270" i="12"/>
  <c r="E7270" i="12"/>
  <c r="F7270" i="12"/>
  <c r="D7271" i="12"/>
  <c r="E7271" i="12"/>
  <c r="F7271" i="12"/>
  <c r="D7272" i="12"/>
  <c r="E7272" i="12"/>
  <c r="F7272" i="12"/>
  <c r="D7273" i="12"/>
  <c r="E7273" i="12"/>
  <c r="F7273" i="12"/>
  <c r="D7274" i="12"/>
  <c r="E7274" i="12"/>
  <c r="F7274" i="12"/>
  <c r="D7275" i="12"/>
  <c r="E7275" i="12"/>
  <c r="F7275" i="12"/>
  <c r="D7276" i="12"/>
  <c r="E7276" i="12"/>
  <c r="F7276" i="12"/>
  <c r="D7277" i="12"/>
  <c r="E7277" i="12"/>
  <c r="F7277" i="12"/>
  <c r="D7278" i="12"/>
  <c r="E7278" i="12"/>
  <c r="F7278" i="12"/>
  <c r="D7279" i="12"/>
  <c r="E7279" i="12"/>
  <c r="F7279" i="12"/>
  <c r="D7280" i="12"/>
  <c r="E7280" i="12"/>
  <c r="F7280" i="12"/>
  <c r="D7281" i="12"/>
  <c r="E7281" i="12"/>
  <c r="F7281" i="12"/>
  <c r="D7282" i="12"/>
  <c r="E7282" i="12"/>
  <c r="F7282" i="12"/>
  <c r="D7283" i="12"/>
  <c r="E7283" i="12"/>
  <c r="F7283" i="12"/>
  <c r="D7284" i="12"/>
  <c r="E7284" i="12"/>
  <c r="F7284" i="12"/>
  <c r="D7285" i="12"/>
  <c r="E7285" i="12"/>
  <c r="F7285" i="12"/>
  <c r="D7286" i="12"/>
  <c r="E7286" i="12"/>
  <c r="F7286" i="12"/>
  <c r="D7287" i="12"/>
  <c r="E7287" i="12"/>
  <c r="F7287" i="12"/>
  <c r="D7288" i="12"/>
  <c r="E7288" i="12"/>
  <c r="F7288" i="12"/>
  <c r="D7289" i="12"/>
  <c r="E7289" i="12"/>
  <c r="F7289" i="12"/>
  <c r="D7290" i="12"/>
  <c r="E7290" i="12"/>
  <c r="F7290" i="12"/>
  <c r="D7291" i="12"/>
  <c r="E7291" i="12"/>
  <c r="F7291" i="12"/>
  <c r="D7292" i="12"/>
  <c r="E7292" i="12"/>
  <c r="F7292" i="12"/>
  <c r="D7293" i="12"/>
  <c r="E7293" i="12"/>
  <c r="F7293" i="12"/>
  <c r="D7294" i="12"/>
  <c r="E7294" i="12"/>
  <c r="F7294" i="12"/>
  <c r="D7295" i="12"/>
  <c r="E7295" i="12"/>
  <c r="F7295" i="12"/>
  <c r="D7296" i="12"/>
  <c r="E7296" i="12"/>
  <c r="F7296" i="12"/>
  <c r="D7297" i="12"/>
  <c r="E7297" i="12"/>
  <c r="F7297" i="12"/>
  <c r="D7298" i="12"/>
  <c r="E7298" i="12"/>
  <c r="F7298" i="12"/>
  <c r="D7299" i="12"/>
  <c r="E7299" i="12"/>
  <c r="F7299" i="12"/>
  <c r="D7300" i="12"/>
  <c r="E7300" i="12"/>
  <c r="F7300" i="12"/>
  <c r="D7301" i="12"/>
  <c r="E7301" i="12"/>
  <c r="F7301" i="12"/>
  <c r="D7302" i="12"/>
  <c r="E7302" i="12"/>
  <c r="F7302" i="12"/>
  <c r="D7303" i="12"/>
  <c r="E7303" i="12"/>
  <c r="F7303" i="12"/>
  <c r="D7304" i="12"/>
  <c r="E7304" i="12"/>
  <c r="F7304" i="12"/>
  <c r="D7305" i="12"/>
  <c r="E7305" i="12"/>
  <c r="F7305" i="12"/>
  <c r="D7306" i="12"/>
  <c r="E7306" i="12"/>
  <c r="F7306" i="12"/>
  <c r="D7307" i="12"/>
  <c r="E7307" i="12"/>
  <c r="F7307" i="12"/>
  <c r="D7308" i="12"/>
  <c r="E7308" i="12"/>
  <c r="F7308" i="12"/>
  <c r="D7309" i="12"/>
  <c r="E7309" i="12"/>
  <c r="F7309" i="12"/>
  <c r="D7310" i="12"/>
  <c r="E7310" i="12"/>
  <c r="F7310" i="12"/>
  <c r="D7311" i="12"/>
  <c r="E7311" i="12"/>
  <c r="F7311" i="12"/>
  <c r="D7312" i="12"/>
  <c r="E7312" i="12"/>
  <c r="F7312" i="12"/>
  <c r="D7313" i="12"/>
  <c r="E7313" i="12"/>
  <c r="F7313" i="12"/>
  <c r="D7314" i="12"/>
  <c r="E7314" i="12"/>
  <c r="F7314" i="12"/>
  <c r="D7315" i="12"/>
  <c r="E7315" i="12"/>
  <c r="F7315" i="12"/>
  <c r="D7316" i="12"/>
  <c r="E7316" i="12"/>
  <c r="F7316" i="12"/>
  <c r="D7317" i="12"/>
  <c r="E7317" i="12"/>
  <c r="F7317" i="12"/>
  <c r="D7318" i="12"/>
  <c r="E7318" i="12"/>
  <c r="F7318" i="12"/>
  <c r="D7319" i="12"/>
  <c r="E7319" i="12"/>
  <c r="F7319" i="12"/>
  <c r="D7320" i="12"/>
  <c r="E7320" i="12"/>
  <c r="F7320" i="12"/>
  <c r="D7321" i="12"/>
  <c r="E7321" i="12"/>
  <c r="F7321" i="12"/>
  <c r="D7322" i="12"/>
  <c r="E7322" i="12"/>
  <c r="F7322" i="12"/>
  <c r="D7323" i="12"/>
  <c r="E7323" i="12"/>
  <c r="F7323" i="12"/>
  <c r="D7324" i="12"/>
  <c r="E7324" i="12"/>
  <c r="F7324" i="12"/>
  <c r="D7325" i="12"/>
  <c r="E7325" i="12"/>
  <c r="F7325" i="12"/>
  <c r="D7326" i="12"/>
  <c r="E7326" i="12"/>
  <c r="F7326" i="12"/>
  <c r="D7327" i="12"/>
  <c r="E7327" i="12"/>
  <c r="F7327" i="12"/>
  <c r="D7328" i="12"/>
  <c r="E7328" i="12"/>
  <c r="F7328" i="12"/>
  <c r="D7329" i="12"/>
  <c r="E7329" i="12"/>
  <c r="F7329" i="12"/>
  <c r="D7330" i="12"/>
  <c r="E7330" i="12"/>
  <c r="F7330" i="12"/>
  <c r="D7331" i="12"/>
  <c r="E7331" i="12"/>
  <c r="F7331" i="12"/>
  <c r="D7332" i="12"/>
  <c r="E7332" i="12"/>
  <c r="F7332" i="12"/>
  <c r="D7333" i="12"/>
  <c r="E7333" i="12"/>
  <c r="F7333" i="12"/>
  <c r="D7334" i="12"/>
  <c r="E7334" i="12"/>
  <c r="F7334" i="12"/>
  <c r="D7335" i="12"/>
  <c r="E7335" i="12"/>
  <c r="F7335" i="12"/>
  <c r="D7336" i="12"/>
  <c r="E7336" i="12"/>
  <c r="F7336" i="12"/>
  <c r="D7337" i="12"/>
  <c r="E7337" i="12"/>
  <c r="F7337" i="12"/>
  <c r="D7338" i="12"/>
  <c r="E7338" i="12"/>
  <c r="F7338" i="12"/>
  <c r="D7339" i="12"/>
  <c r="E7339" i="12"/>
  <c r="F7339" i="12"/>
  <c r="D7340" i="12"/>
  <c r="E7340" i="12"/>
  <c r="F7340" i="12"/>
  <c r="D7341" i="12"/>
  <c r="E7341" i="12"/>
  <c r="F7341" i="12"/>
  <c r="D7342" i="12"/>
  <c r="E7342" i="12"/>
  <c r="F7342" i="12"/>
  <c r="D7343" i="12"/>
  <c r="E7343" i="12"/>
  <c r="F7343" i="12"/>
  <c r="D7344" i="12"/>
  <c r="E7344" i="12"/>
  <c r="F7344" i="12"/>
  <c r="D7345" i="12"/>
  <c r="E7345" i="12"/>
  <c r="F7345" i="12"/>
  <c r="D7346" i="12"/>
  <c r="E7346" i="12"/>
  <c r="F7346" i="12"/>
  <c r="D7347" i="12"/>
  <c r="E7347" i="12"/>
  <c r="F7347" i="12"/>
  <c r="D7348" i="12"/>
  <c r="E7348" i="12"/>
  <c r="F7348" i="12"/>
  <c r="D7349" i="12"/>
  <c r="E7349" i="12"/>
  <c r="F7349" i="12"/>
  <c r="D7350" i="12"/>
  <c r="E7350" i="12"/>
  <c r="F7350" i="12"/>
  <c r="D7351" i="12"/>
  <c r="E7351" i="12"/>
  <c r="F7351" i="12"/>
  <c r="D7352" i="12"/>
  <c r="E7352" i="12"/>
  <c r="F7352" i="12"/>
  <c r="D7353" i="12"/>
  <c r="E7353" i="12"/>
  <c r="F7353" i="12"/>
  <c r="D7354" i="12"/>
  <c r="E7354" i="12"/>
  <c r="F7354" i="12"/>
  <c r="D7355" i="12"/>
  <c r="E7355" i="12"/>
  <c r="F7355" i="12"/>
  <c r="D7356" i="12"/>
  <c r="E7356" i="12"/>
  <c r="F7356" i="12"/>
  <c r="D7357" i="12"/>
  <c r="E7357" i="12"/>
  <c r="F7357" i="12"/>
  <c r="D7358" i="12"/>
  <c r="E7358" i="12"/>
  <c r="F7358" i="12"/>
  <c r="D7359" i="12"/>
  <c r="E7359" i="12"/>
  <c r="F7359" i="12"/>
  <c r="D7360" i="12"/>
  <c r="E7360" i="12"/>
  <c r="F7360" i="12"/>
  <c r="D7361" i="12"/>
  <c r="E7361" i="12"/>
  <c r="F7361" i="12"/>
  <c r="D7362" i="12"/>
  <c r="E7362" i="12"/>
  <c r="F7362" i="12"/>
  <c r="D7363" i="12"/>
  <c r="E7363" i="12"/>
  <c r="F7363" i="12"/>
  <c r="D7364" i="12"/>
  <c r="E7364" i="12"/>
  <c r="F7364" i="12"/>
  <c r="D7365" i="12"/>
  <c r="E7365" i="12"/>
  <c r="F7365" i="12"/>
  <c r="D7366" i="12"/>
  <c r="E7366" i="12"/>
  <c r="F7366" i="12"/>
  <c r="D7367" i="12"/>
  <c r="E7367" i="12"/>
  <c r="F7367" i="12"/>
  <c r="D7368" i="12"/>
  <c r="E7368" i="12"/>
  <c r="F7368" i="12"/>
  <c r="D7369" i="12"/>
  <c r="E7369" i="12"/>
  <c r="F7369" i="12"/>
  <c r="D7370" i="12"/>
  <c r="E7370" i="12"/>
  <c r="F7370" i="12"/>
  <c r="D7371" i="12"/>
  <c r="E7371" i="12"/>
  <c r="F7371" i="12"/>
  <c r="D7372" i="12"/>
  <c r="E7372" i="12"/>
  <c r="F7372" i="12"/>
  <c r="D7373" i="12"/>
  <c r="E7373" i="12"/>
  <c r="F7373" i="12"/>
  <c r="D7374" i="12"/>
  <c r="E7374" i="12"/>
  <c r="F7374" i="12"/>
  <c r="D7375" i="12"/>
  <c r="E7375" i="12"/>
  <c r="F7375" i="12"/>
  <c r="D7376" i="12"/>
  <c r="E7376" i="12"/>
  <c r="F7376" i="12"/>
  <c r="D7377" i="12"/>
  <c r="E7377" i="12"/>
  <c r="F7377" i="12"/>
  <c r="D7378" i="12"/>
  <c r="E7378" i="12"/>
  <c r="F7378" i="12"/>
  <c r="D7379" i="12"/>
  <c r="E7379" i="12"/>
  <c r="F7379" i="12"/>
  <c r="D7380" i="12"/>
  <c r="E7380" i="12"/>
  <c r="F7380" i="12"/>
  <c r="D7381" i="12"/>
  <c r="E7381" i="12"/>
  <c r="F7381" i="12"/>
  <c r="D7382" i="12"/>
  <c r="E7382" i="12"/>
  <c r="F7382" i="12"/>
  <c r="D7383" i="12"/>
  <c r="E7383" i="12"/>
  <c r="F7383" i="12"/>
  <c r="D7384" i="12"/>
  <c r="E7384" i="12"/>
  <c r="F7384" i="12"/>
  <c r="D7385" i="12"/>
  <c r="E7385" i="12"/>
  <c r="F7385" i="12"/>
  <c r="D7386" i="12"/>
  <c r="E7386" i="12"/>
  <c r="F7386" i="12"/>
  <c r="D7387" i="12"/>
  <c r="E7387" i="12"/>
  <c r="F7387" i="12"/>
  <c r="D7388" i="12"/>
  <c r="E7388" i="12"/>
  <c r="F7388" i="12"/>
  <c r="D7389" i="12"/>
  <c r="E7389" i="12"/>
  <c r="F7389" i="12"/>
  <c r="D7390" i="12"/>
  <c r="E7390" i="12"/>
  <c r="F7390" i="12"/>
  <c r="D7391" i="12"/>
  <c r="E7391" i="12"/>
  <c r="F7391" i="12"/>
  <c r="D7392" i="12"/>
  <c r="E7392" i="12"/>
  <c r="F7392" i="12"/>
  <c r="D7393" i="12"/>
  <c r="E7393" i="12"/>
  <c r="F7393" i="12"/>
  <c r="D7394" i="12"/>
  <c r="E7394" i="12"/>
  <c r="F7394" i="12"/>
  <c r="D7395" i="12"/>
  <c r="E7395" i="12"/>
  <c r="F7395" i="12"/>
  <c r="D7396" i="12"/>
  <c r="E7396" i="12"/>
  <c r="F7396" i="12"/>
  <c r="D7397" i="12"/>
  <c r="E7397" i="12"/>
  <c r="F7397" i="12"/>
  <c r="D7398" i="12"/>
  <c r="E7398" i="12"/>
  <c r="F7398" i="12"/>
  <c r="D7399" i="12"/>
  <c r="E7399" i="12"/>
  <c r="F7399" i="12"/>
  <c r="D7400" i="12"/>
  <c r="E7400" i="12"/>
  <c r="F7400" i="12"/>
  <c r="D7401" i="12"/>
  <c r="L166" i="23" s="1"/>
  <c r="E7401" i="12"/>
  <c r="N166" i="23" s="1"/>
  <c r="F7401" i="12"/>
  <c r="O166" i="23" s="1"/>
  <c r="D7402" i="12"/>
  <c r="E7402" i="12"/>
  <c r="F7402" i="12"/>
  <c r="D7403" i="12"/>
  <c r="E7403" i="12"/>
  <c r="F7403" i="12"/>
  <c r="D7404" i="12"/>
  <c r="E7404" i="12"/>
  <c r="F7404" i="12"/>
  <c r="D7405" i="12"/>
  <c r="E7405" i="12"/>
  <c r="F7405" i="12"/>
  <c r="D7406" i="12"/>
  <c r="P166" i="23" s="1"/>
  <c r="E7406" i="12"/>
  <c r="R166" i="23" s="1"/>
  <c r="F7406" i="12"/>
  <c r="S166" i="23" s="1"/>
  <c r="D7407" i="12"/>
  <c r="E7407" i="12"/>
  <c r="F7407" i="12"/>
  <c r="D7408" i="12"/>
  <c r="E7408" i="12"/>
  <c r="F7408" i="12"/>
  <c r="D7409" i="12"/>
  <c r="E7409" i="12"/>
  <c r="F7409" i="12"/>
  <c r="D7410" i="12"/>
  <c r="E7410" i="12"/>
  <c r="F7410" i="12"/>
  <c r="D7411" i="12"/>
  <c r="D166" i="23" s="1"/>
  <c r="E7411" i="12"/>
  <c r="F166" i="23" s="1"/>
  <c r="F7411" i="12"/>
  <c r="G166" i="23" s="1"/>
  <c r="D7412" i="12"/>
  <c r="E7412" i="12"/>
  <c r="F7412" i="12"/>
  <c r="D7413" i="12"/>
  <c r="E7413" i="12"/>
  <c r="F7413" i="12"/>
  <c r="D7414" i="12"/>
  <c r="E7414" i="12"/>
  <c r="F7414" i="12"/>
  <c r="D7415" i="12"/>
  <c r="E7415" i="12"/>
  <c r="F7415" i="12"/>
  <c r="D7416" i="12"/>
  <c r="E7416" i="12"/>
  <c r="F7416" i="12"/>
  <c r="D7417" i="12"/>
  <c r="H166" i="23" s="1"/>
  <c r="E7417" i="12"/>
  <c r="J166" i="23" s="1"/>
  <c r="F7417" i="12"/>
  <c r="K166" i="23" s="1"/>
  <c r="D7418" i="12"/>
  <c r="T166" i="23" s="1"/>
  <c r="E7418" i="12"/>
  <c r="V166" i="23" s="1"/>
  <c r="F7418" i="12"/>
  <c r="W166" i="23" s="1"/>
  <c r="D7419" i="12"/>
  <c r="E7419" i="12"/>
  <c r="F7419" i="12"/>
  <c r="D7420" i="12"/>
  <c r="E7420" i="12"/>
  <c r="F7420" i="12"/>
  <c r="D7421" i="12"/>
  <c r="E7421" i="12"/>
  <c r="F7421" i="12"/>
  <c r="D7422" i="12"/>
  <c r="E7422" i="12"/>
  <c r="F7422" i="12"/>
  <c r="D7423" i="12"/>
  <c r="L167" i="23" s="1"/>
  <c r="E7423" i="12"/>
  <c r="N167" i="23" s="1"/>
  <c r="F7423" i="12"/>
  <c r="O167" i="23" s="1"/>
  <c r="D7424" i="12"/>
  <c r="E7424" i="12"/>
  <c r="F7424" i="12"/>
  <c r="D7425" i="12"/>
  <c r="E7425" i="12"/>
  <c r="F7425" i="12"/>
  <c r="D7426" i="12"/>
  <c r="E7426" i="12"/>
  <c r="F7426" i="12"/>
  <c r="D7427" i="12"/>
  <c r="E7427" i="12"/>
  <c r="F7427" i="12"/>
  <c r="D7428" i="12"/>
  <c r="P167" i="23" s="1"/>
  <c r="E7428" i="12"/>
  <c r="R167" i="23" s="1"/>
  <c r="F7428" i="12"/>
  <c r="S167" i="23" s="1"/>
  <c r="D7429" i="12"/>
  <c r="E7429" i="12"/>
  <c r="F7429" i="12"/>
  <c r="D7430" i="12"/>
  <c r="E7430" i="12"/>
  <c r="F7430" i="12"/>
  <c r="D7431" i="12"/>
  <c r="E7431" i="12"/>
  <c r="F7431" i="12"/>
  <c r="D7432" i="12"/>
  <c r="E7432" i="12"/>
  <c r="F7432" i="12"/>
  <c r="D7433" i="12"/>
  <c r="D167" i="23" s="1"/>
  <c r="E7433" i="12"/>
  <c r="F167" i="23" s="1"/>
  <c r="F7433" i="12"/>
  <c r="G167" i="23" s="1"/>
  <c r="D7434" i="12"/>
  <c r="E7434" i="12"/>
  <c r="F7434" i="12"/>
  <c r="D7435" i="12"/>
  <c r="E7435" i="12"/>
  <c r="F7435" i="12"/>
  <c r="D7436" i="12"/>
  <c r="E7436" i="12"/>
  <c r="F7436" i="12"/>
  <c r="D7437" i="12"/>
  <c r="E7437" i="12"/>
  <c r="F7437" i="12"/>
  <c r="D7438" i="12"/>
  <c r="E7438" i="12"/>
  <c r="F7438" i="12"/>
  <c r="D7439" i="12"/>
  <c r="H167" i="23" s="1"/>
  <c r="E7439" i="12"/>
  <c r="J167" i="23" s="1"/>
  <c r="F7439" i="12"/>
  <c r="K167" i="23" s="1"/>
  <c r="D7440" i="12"/>
  <c r="T167" i="23" s="1"/>
  <c r="E7440" i="12"/>
  <c r="V167" i="23" s="1"/>
  <c r="F7440" i="12"/>
  <c r="W167" i="23" s="1"/>
  <c r="D7441" i="12"/>
  <c r="E7441" i="12"/>
  <c r="F7441" i="12"/>
  <c r="D7442" i="12"/>
  <c r="E7442" i="12"/>
  <c r="F7442" i="12"/>
  <c r="D7443" i="12"/>
  <c r="E7443" i="12"/>
  <c r="F7443" i="12"/>
  <c r="D7444" i="12"/>
  <c r="E7444" i="12"/>
  <c r="F7444" i="12"/>
  <c r="D7445" i="12"/>
  <c r="E7445" i="12"/>
  <c r="F7445" i="12"/>
  <c r="D7446" i="12"/>
  <c r="E7446" i="12"/>
  <c r="F7446" i="12"/>
  <c r="D7447" i="12"/>
  <c r="E7447" i="12"/>
  <c r="F7447" i="12"/>
  <c r="D7448" i="12"/>
  <c r="E7448" i="12"/>
  <c r="F7448" i="12"/>
  <c r="D7449" i="12"/>
  <c r="E7449" i="12"/>
  <c r="F7449" i="12"/>
  <c r="D7450" i="12"/>
  <c r="E7450" i="12"/>
  <c r="F7450" i="12"/>
  <c r="D7451" i="12"/>
  <c r="E7451" i="12"/>
  <c r="F7451" i="12"/>
  <c r="D7452" i="12"/>
  <c r="E7452" i="12"/>
  <c r="F7452" i="12"/>
  <c r="D7453" i="12"/>
  <c r="E7453" i="12"/>
  <c r="F7453" i="12"/>
  <c r="D7454" i="12"/>
  <c r="E7454" i="12"/>
  <c r="F7454" i="12"/>
  <c r="D7455" i="12"/>
  <c r="E7455" i="12"/>
  <c r="F7455" i="12"/>
  <c r="D7456" i="12"/>
  <c r="E7456" i="12"/>
  <c r="F7456" i="12"/>
  <c r="D7457" i="12"/>
  <c r="E7457" i="12"/>
  <c r="F7457" i="12"/>
  <c r="D7458" i="12"/>
  <c r="E7458" i="12"/>
  <c r="F7458" i="12"/>
  <c r="D7459" i="12"/>
  <c r="E7459" i="12"/>
  <c r="F7459" i="12"/>
  <c r="D7460" i="12"/>
  <c r="E7460" i="12"/>
  <c r="F7460" i="12"/>
  <c r="D7461" i="12"/>
  <c r="E7461" i="12"/>
  <c r="F7461" i="12"/>
  <c r="D7462" i="12"/>
  <c r="E7462" i="12"/>
  <c r="F7462" i="12"/>
  <c r="D7463" i="12"/>
  <c r="E7463" i="12"/>
  <c r="F7463" i="12"/>
  <c r="D7464" i="12"/>
  <c r="E7464" i="12"/>
  <c r="F7464" i="12"/>
  <c r="D7465" i="12"/>
  <c r="E7465" i="12"/>
  <c r="F7465" i="12"/>
  <c r="D7466" i="12"/>
  <c r="E7466" i="12"/>
  <c r="F7466" i="12"/>
  <c r="D7467" i="12"/>
  <c r="E7467" i="12"/>
  <c r="F7467" i="12"/>
  <c r="D7468" i="12"/>
  <c r="E7468" i="12"/>
  <c r="F7468" i="12"/>
  <c r="D7469" i="12"/>
  <c r="E7469" i="12"/>
  <c r="F7469" i="12"/>
  <c r="D7470" i="12"/>
  <c r="E7470" i="12"/>
  <c r="F7470" i="12"/>
  <c r="D7471" i="12"/>
  <c r="E7471" i="12"/>
  <c r="F7471" i="12"/>
  <c r="D7472" i="12"/>
  <c r="E7472" i="12"/>
  <c r="F7472" i="12"/>
  <c r="D7473" i="12"/>
  <c r="E7473" i="12"/>
  <c r="F7473" i="12"/>
  <c r="D7474" i="12"/>
  <c r="E7474" i="12"/>
  <c r="F7474" i="12"/>
  <c r="D7475" i="12"/>
  <c r="E7475" i="12"/>
  <c r="F7475" i="12"/>
  <c r="D7476" i="12"/>
  <c r="E7476" i="12"/>
  <c r="F7476" i="12"/>
  <c r="D7477" i="12"/>
  <c r="E7477" i="12"/>
  <c r="F7477" i="12"/>
  <c r="D7478" i="12"/>
  <c r="E7478" i="12"/>
  <c r="F7478" i="12"/>
  <c r="D7479" i="12"/>
  <c r="E7479" i="12"/>
  <c r="F7479" i="12"/>
  <c r="D7480" i="12"/>
  <c r="E7480" i="12"/>
  <c r="F7480" i="12"/>
  <c r="D7481" i="12"/>
  <c r="E7481" i="12"/>
  <c r="F7481" i="12"/>
  <c r="D7482" i="12"/>
  <c r="E7482" i="12"/>
  <c r="F7482" i="12"/>
  <c r="D7483" i="12"/>
  <c r="E7483" i="12"/>
  <c r="F7483" i="12"/>
  <c r="D7484" i="12"/>
  <c r="E7484" i="12"/>
  <c r="F7484" i="12"/>
  <c r="D7485" i="12"/>
  <c r="E7485" i="12"/>
  <c r="F7485" i="12"/>
  <c r="D7486" i="12"/>
  <c r="E7486" i="12"/>
  <c r="F7486" i="12"/>
  <c r="D7487" i="12"/>
  <c r="E7487" i="12"/>
  <c r="F7487" i="12"/>
  <c r="D7488" i="12"/>
  <c r="E7488" i="12"/>
  <c r="F7488" i="12"/>
  <c r="D7489" i="12"/>
  <c r="E7489" i="12"/>
  <c r="F7489" i="12"/>
  <c r="D7490" i="12"/>
  <c r="E7490" i="12"/>
  <c r="F7490" i="12"/>
  <c r="D7491" i="12"/>
  <c r="E7491" i="12"/>
  <c r="F7491" i="12"/>
  <c r="D7492" i="12"/>
  <c r="E7492" i="12"/>
  <c r="F7492" i="12"/>
  <c r="D7493" i="12"/>
  <c r="E7493" i="12"/>
  <c r="F7493" i="12"/>
  <c r="D7494" i="12"/>
  <c r="E7494" i="12"/>
  <c r="F7494" i="12"/>
  <c r="D7495" i="12"/>
  <c r="D24" i="29" s="1"/>
  <c r="E7495" i="12"/>
  <c r="F24" i="29" s="1"/>
  <c r="F7495" i="12"/>
  <c r="G24" i="29" s="1"/>
  <c r="D7496" i="12"/>
  <c r="E7496" i="12"/>
  <c r="F7496" i="12"/>
  <c r="D7497" i="12"/>
  <c r="E7497" i="12"/>
  <c r="F7497" i="12"/>
  <c r="D7498" i="12"/>
  <c r="E7498" i="12"/>
  <c r="F7498" i="12"/>
  <c r="D7499" i="12"/>
  <c r="E7499" i="12"/>
  <c r="F7499" i="12"/>
  <c r="D7500" i="12"/>
  <c r="E7500" i="12"/>
  <c r="F7500" i="12"/>
  <c r="D7501" i="12"/>
  <c r="E7501" i="12"/>
  <c r="F7501" i="12"/>
  <c r="D7502" i="12"/>
  <c r="E7502" i="12"/>
  <c r="F7502" i="12"/>
  <c r="D7503" i="12"/>
  <c r="E7503" i="12"/>
  <c r="F7503" i="12"/>
  <c r="D7504" i="12"/>
  <c r="E7504" i="12"/>
  <c r="F7504" i="12"/>
  <c r="D7505" i="12"/>
  <c r="E7505" i="12"/>
  <c r="F7505" i="12"/>
  <c r="D7506" i="12"/>
  <c r="E7506" i="12"/>
  <c r="F7506" i="12"/>
  <c r="D7507" i="12"/>
  <c r="E7507" i="12"/>
  <c r="F7507" i="12"/>
  <c r="D7508" i="12"/>
  <c r="E7508" i="12"/>
  <c r="F7508" i="12"/>
  <c r="D7509" i="12"/>
  <c r="E7509" i="12"/>
  <c r="F7509" i="12"/>
  <c r="D7510" i="12"/>
  <c r="E7510" i="12"/>
  <c r="F7510" i="12"/>
  <c r="D7511" i="12"/>
  <c r="D27" i="29" s="1"/>
  <c r="E7511" i="12"/>
  <c r="F27" i="29" s="1"/>
  <c r="F7511" i="12"/>
  <c r="G27" i="29" s="1"/>
  <c r="D7512" i="12"/>
  <c r="E7512" i="12"/>
  <c r="F7512" i="12"/>
  <c r="D7513" i="12"/>
  <c r="E7513" i="12"/>
  <c r="F7513" i="12"/>
  <c r="D7514" i="12"/>
  <c r="E7514" i="12"/>
  <c r="F7514" i="12"/>
  <c r="D7515" i="12"/>
  <c r="E7515" i="12"/>
  <c r="F7515" i="12"/>
  <c r="D7516" i="12"/>
  <c r="E7516" i="12"/>
  <c r="F7516" i="12"/>
  <c r="D7517" i="12"/>
  <c r="E7517" i="12"/>
  <c r="F7517" i="12"/>
  <c r="D7518" i="12"/>
  <c r="E7518" i="12"/>
  <c r="F7518" i="12"/>
  <c r="D7519" i="12"/>
  <c r="E7519" i="12"/>
  <c r="F7519" i="12"/>
  <c r="D7520" i="12"/>
  <c r="E7520" i="12"/>
  <c r="F7520" i="12"/>
  <c r="D7521" i="12"/>
  <c r="E7521" i="12"/>
  <c r="F7521" i="12"/>
  <c r="D7522" i="12"/>
  <c r="E7522" i="12"/>
  <c r="F7522" i="12"/>
  <c r="D7523" i="12"/>
  <c r="E7523" i="12"/>
  <c r="F7523" i="12"/>
  <c r="D7524" i="12"/>
  <c r="E7524" i="12"/>
  <c r="F7524" i="12"/>
  <c r="D7525" i="12"/>
  <c r="E7525" i="12"/>
  <c r="F7525" i="12"/>
  <c r="D7526" i="12"/>
  <c r="E7526" i="12"/>
  <c r="F7526" i="12"/>
  <c r="D7527" i="12"/>
  <c r="D28" i="29" s="1"/>
  <c r="E7527" i="12"/>
  <c r="F28" i="29" s="1"/>
  <c r="F7527" i="12"/>
  <c r="G28" i="29" s="1"/>
  <c r="D7528" i="12"/>
  <c r="E7528" i="12"/>
  <c r="F7528" i="12"/>
  <c r="D7529" i="12"/>
  <c r="E7529" i="12"/>
  <c r="F7529" i="12"/>
  <c r="D7530" i="12"/>
  <c r="E7530" i="12"/>
  <c r="F7530" i="12"/>
  <c r="D7531" i="12"/>
  <c r="E7531" i="12"/>
  <c r="F7531" i="12"/>
  <c r="D7532" i="12"/>
  <c r="E7532" i="12"/>
  <c r="F7532" i="12"/>
  <c r="D7533" i="12"/>
  <c r="E7533" i="12"/>
  <c r="F7533" i="12"/>
  <c r="D7534" i="12"/>
  <c r="E7534" i="12"/>
  <c r="F7534" i="12"/>
  <c r="D7535" i="12"/>
  <c r="E7535" i="12"/>
  <c r="F7535" i="12"/>
  <c r="D7536" i="12"/>
  <c r="E7536" i="12"/>
  <c r="F7536" i="12"/>
  <c r="D7537" i="12"/>
  <c r="E7537" i="12"/>
  <c r="F7537" i="12"/>
  <c r="D7538" i="12"/>
  <c r="E7538" i="12"/>
  <c r="F7538" i="12"/>
  <c r="D7539" i="12"/>
  <c r="E7539" i="12"/>
  <c r="F7539" i="12"/>
  <c r="D7540" i="12"/>
  <c r="E7540" i="12"/>
  <c r="F7540" i="12"/>
  <c r="D7541" i="12"/>
  <c r="E7541" i="12"/>
  <c r="F7541" i="12"/>
  <c r="D7542" i="12"/>
  <c r="E7542" i="12"/>
  <c r="F7542" i="12"/>
  <c r="D7543" i="12"/>
  <c r="E7543" i="12"/>
  <c r="F7543" i="12"/>
  <c r="D7544" i="12"/>
  <c r="E7544" i="12"/>
  <c r="F7544" i="12"/>
  <c r="D7545" i="12"/>
  <c r="E7545" i="12"/>
  <c r="F7545" i="12"/>
  <c r="D7546" i="12"/>
  <c r="E7546" i="12"/>
  <c r="F7546" i="12"/>
  <c r="D7547" i="12"/>
  <c r="E7547" i="12"/>
  <c r="F7547" i="12"/>
  <c r="D7548" i="12"/>
  <c r="E7548" i="12"/>
  <c r="F7548" i="12"/>
  <c r="D7549" i="12"/>
  <c r="E7549" i="12"/>
  <c r="F7549" i="12"/>
  <c r="D7550" i="12"/>
  <c r="E7550" i="12"/>
  <c r="F7550" i="12"/>
  <c r="D7551" i="12"/>
  <c r="E7551" i="12"/>
  <c r="F7551" i="12"/>
  <c r="D7552" i="12"/>
  <c r="E7552" i="12"/>
  <c r="F7552" i="12"/>
  <c r="D7553" i="12"/>
  <c r="E7553" i="12"/>
  <c r="F7553" i="12"/>
  <c r="D7554" i="12"/>
  <c r="E7554" i="12"/>
  <c r="F7554" i="12"/>
  <c r="D7555" i="12"/>
  <c r="E7555" i="12"/>
  <c r="F7555" i="12"/>
  <c r="D7556" i="12"/>
  <c r="E7556" i="12"/>
  <c r="F7556" i="12"/>
  <c r="D7557" i="12"/>
  <c r="E7557" i="12"/>
  <c r="F7557" i="12"/>
  <c r="D7558" i="12"/>
  <c r="E7558" i="12"/>
  <c r="F7558" i="12"/>
  <c r="D7559" i="12"/>
  <c r="E7559" i="12"/>
  <c r="F7559" i="12"/>
  <c r="D7560" i="12"/>
  <c r="E7560" i="12"/>
  <c r="F7560" i="12"/>
  <c r="D7561" i="12"/>
  <c r="E7561" i="12"/>
  <c r="F7561" i="12"/>
  <c r="D7562" i="12"/>
  <c r="E7562" i="12"/>
  <c r="F7562" i="12"/>
  <c r="D7563" i="12"/>
  <c r="E7563" i="12"/>
  <c r="F7563" i="12"/>
  <c r="D7564" i="12"/>
  <c r="E7564" i="12"/>
  <c r="F7564" i="12"/>
  <c r="D7565" i="12"/>
  <c r="E7565" i="12"/>
  <c r="F7565" i="12"/>
  <c r="D7566" i="12"/>
  <c r="E7566" i="12"/>
  <c r="F7566" i="12"/>
  <c r="D7567" i="12"/>
  <c r="E7567" i="12"/>
  <c r="F7567" i="12"/>
  <c r="D7568" i="12"/>
  <c r="E7568" i="12"/>
  <c r="F7568" i="12"/>
  <c r="D7569" i="12"/>
  <c r="E7569" i="12"/>
  <c r="F7569" i="12"/>
  <c r="D7570" i="12"/>
  <c r="E7570" i="12"/>
  <c r="F7570" i="12"/>
  <c r="D7571" i="12"/>
  <c r="E7571" i="12"/>
  <c r="F7571" i="12"/>
  <c r="D7572" i="12"/>
  <c r="E7572" i="12"/>
  <c r="F7572" i="12"/>
  <c r="D7573" i="12"/>
  <c r="E7573" i="12"/>
  <c r="F7573" i="12"/>
  <c r="D7574" i="12"/>
  <c r="E7574" i="12"/>
  <c r="F7574" i="12"/>
  <c r="D7575" i="12"/>
  <c r="E7575" i="12"/>
  <c r="F7575" i="12"/>
  <c r="D7576" i="12"/>
  <c r="E7576" i="12"/>
  <c r="F7576" i="12"/>
  <c r="D7577" i="12"/>
  <c r="E7577" i="12"/>
  <c r="F7577" i="12"/>
  <c r="D7578" i="12"/>
  <c r="E7578" i="12"/>
  <c r="F7578" i="12"/>
  <c r="D7579" i="12"/>
  <c r="E7579" i="12"/>
  <c r="F7579" i="12"/>
  <c r="D7580" i="12"/>
  <c r="E7580" i="12"/>
  <c r="F7580" i="12"/>
  <c r="D7581" i="12"/>
  <c r="E7581" i="12"/>
  <c r="F7581" i="12"/>
  <c r="D7582" i="12"/>
  <c r="E7582" i="12"/>
  <c r="F7582" i="12"/>
  <c r="D7583" i="12"/>
  <c r="E7583" i="12"/>
  <c r="F7583" i="12"/>
  <c r="D7584" i="12"/>
  <c r="E7584" i="12"/>
  <c r="F7584" i="12"/>
  <c r="D7585" i="12"/>
  <c r="E7585" i="12"/>
  <c r="F7585" i="12"/>
  <c r="D7586" i="12"/>
  <c r="E7586" i="12"/>
  <c r="F7586" i="12"/>
  <c r="D7587" i="12"/>
  <c r="E7587" i="12"/>
  <c r="F7587" i="12"/>
  <c r="D7588" i="12"/>
  <c r="E7588" i="12"/>
  <c r="F7588" i="12"/>
  <c r="D7589" i="12"/>
  <c r="E7589" i="12"/>
  <c r="F7589" i="12"/>
  <c r="D7590" i="12"/>
  <c r="E7590" i="12"/>
  <c r="F7590" i="12"/>
  <c r="D7591" i="12"/>
  <c r="E7591" i="12"/>
  <c r="F7591" i="12"/>
  <c r="D7592" i="12"/>
  <c r="E7592" i="12"/>
  <c r="F7592" i="12"/>
  <c r="D7593" i="12"/>
  <c r="E7593" i="12"/>
  <c r="F7593" i="12"/>
  <c r="D7594" i="12"/>
  <c r="E7594" i="12"/>
  <c r="F7594" i="12"/>
  <c r="D7595" i="12"/>
  <c r="E7595" i="12"/>
  <c r="F7595" i="12"/>
  <c r="D7596" i="12"/>
  <c r="E7596" i="12"/>
  <c r="F7596" i="12"/>
  <c r="D7597" i="12"/>
  <c r="E7597" i="12"/>
  <c r="F7597" i="12"/>
  <c r="D7598" i="12"/>
  <c r="E7598" i="12"/>
  <c r="F7598" i="12"/>
  <c r="D7599" i="12"/>
  <c r="E7599" i="12"/>
  <c r="F7599" i="12"/>
  <c r="D7600" i="12"/>
  <c r="E7600" i="12"/>
  <c r="F7600" i="12"/>
  <c r="D7601" i="12"/>
  <c r="E7601" i="12"/>
  <c r="F7601" i="12"/>
  <c r="D7602" i="12"/>
  <c r="E7602" i="12"/>
  <c r="F7602" i="12"/>
  <c r="D7603" i="12"/>
  <c r="E7603" i="12"/>
  <c r="F7603" i="12"/>
  <c r="D7604" i="12"/>
  <c r="E7604" i="12"/>
  <c r="F7604" i="12"/>
  <c r="D7605" i="12"/>
  <c r="E7605" i="12"/>
  <c r="F7605" i="12"/>
  <c r="D7606" i="12"/>
  <c r="E7606" i="12"/>
  <c r="F7606" i="12"/>
  <c r="D7607" i="12"/>
  <c r="E7607" i="12"/>
  <c r="F7607" i="12"/>
  <c r="D7608" i="12"/>
  <c r="E7608" i="12"/>
  <c r="F7608" i="12"/>
  <c r="D7609" i="12"/>
  <c r="E7609" i="12"/>
  <c r="F7609" i="12"/>
  <c r="D7610" i="12"/>
  <c r="E7610" i="12"/>
  <c r="F7610" i="12"/>
  <c r="D7611" i="12"/>
  <c r="E7611" i="12"/>
  <c r="F7611" i="12"/>
  <c r="D7612" i="12"/>
  <c r="E7612" i="12"/>
  <c r="F7612" i="12"/>
  <c r="D7613" i="12"/>
  <c r="E7613" i="12"/>
  <c r="F7613" i="12"/>
  <c r="D7614" i="12"/>
  <c r="E7614" i="12"/>
  <c r="F7614" i="12"/>
  <c r="D7615" i="12"/>
  <c r="E7615" i="12"/>
  <c r="F7615" i="12"/>
  <c r="D7616" i="12"/>
  <c r="E7616" i="12"/>
  <c r="F7616" i="12"/>
  <c r="D7617" i="12"/>
  <c r="E7617" i="12"/>
  <c r="F7617" i="12"/>
  <c r="D7618" i="12"/>
  <c r="E7618" i="12"/>
  <c r="F7618" i="12"/>
  <c r="D7619" i="12"/>
  <c r="E7619" i="12"/>
  <c r="F7619" i="12"/>
  <c r="D7620" i="12"/>
  <c r="E7620" i="12"/>
  <c r="F7620" i="12"/>
  <c r="D7621" i="12"/>
  <c r="E7621" i="12"/>
  <c r="F7621" i="12"/>
  <c r="D7622" i="12"/>
  <c r="E7622" i="12"/>
  <c r="F7622" i="12"/>
  <c r="D7623" i="12"/>
  <c r="E7623" i="12"/>
  <c r="F7623" i="12"/>
  <c r="D7624" i="12"/>
  <c r="E7624" i="12"/>
  <c r="F7624" i="12"/>
  <c r="D7625" i="12"/>
  <c r="E7625" i="12"/>
  <c r="F7625" i="12"/>
  <c r="D7626" i="12"/>
  <c r="E7626" i="12"/>
  <c r="F7626" i="12"/>
  <c r="D7627" i="12"/>
  <c r="E7627" i="12"/>
  <c r="F7627" i="12"/>
  <c r="D7628" i="12"/>
  <c r="E7628" i="12"/>
  <c r="F7628" i="12"/>
  <c r="D7629" i="12"/>
  <c r="E7629" i="12"/>
  <c r="F7629" i="12"/>
  <c r="D7630" i="12"/>
  <c r="E7630" i="12"/>
  <c r="F7630" i="12"/>
  <c r="D7631" i="12"/>
  <c r="E7631" i="12"/>
  <c r="F7631" i="12"/>
  <c r="D7632" i="12"/>
  <c r="E7632" i="12"/>
  <c r="F7632" i="12"/>
  <c r="D7633" i="12"/>
  <c r="E7633" i="12"/>
  <c r="F7633" i="12"/>
  <c r="D7634" i="12"/>
  <c r="E7634" i="12"/>
  <c r="F7634" i="12"/>
  <c r="D7635" i="12"/>
  <c r="E7635" i="12"/>
  <c r="F7635" i="12"/>
  <c r="D7636" i="12"/>
  <c r="E7636" i="12"/>
  <c r="F7636" i="12"/>
  <c r="D7637" i="12"/>
  <c r="E7637" i="12"/>
  <c r="F7637" i="12"/>
  <c r="D7638" i="12"/>
  <c r="E7638" i="12"/>
  <c r="F7638" i="12"/>
  <c r="D7639" i="12"/>
  <c r="E7639" i="12"/>
  <c r="F7639" i="12"/>
  <c r="D7640" i="12"/>
  <c r="E7640" i="12"/>
  <c r="F7640" i="12"/>
  <c r="D7641" i="12"/>
  <c r="E7641" i="12"/>
  <c r="F7641" i="12"/>
  <c r="D7642" i="12"/>
  <c r="E7642" i="12"/>
  <c r="F7642" i="12"/>
  <c r="D7643" i="12"/>
  <c r="E7643" i="12"/>
  <c r="F7643" i="12"/>
  <c r="D7644" i="12"/>
  <c r="E7644" i="12"/>
  <c r="F7644" i="12"/>
  <c r="D7645" i="12"/>
  <c r="E7645" i="12"/>
  <c r="F7645" i="12"/>
  <c r="D7646" i="12"/>
  <c r="E7646" i="12"/>
  <c r="F7646" i="12"/>
  <c r="D7647" i="12"/>
  <c r="E7647" i="12"/>
  <c r="F7647" i="12"/>
  <c r="D7648" i="12"/>
  <c r="E7648" i="12"/>
  <c r="F7648" i="12"/>
  <c r="D7649" i="12"/>
  <c r="E7649" i="12"/>
  <c r="F7649" i="12"/>
  <c r="D7650" i="12"/>
  <c r="E7650" i="12"/>
  <c r="F7650" i="12"/>
  <c r="D7651" i="12"/>
  <c r="E7651" i="12"/>
  <c r="F7651" i="12"/>
  <c r="D7652" i="12"/>
  <c r="E7652" i="12"/>
  <c r="F7652" i="12"/>
  <c r="D7653" i="12"/>
  <c r="E7653" i="12"/>
  <c r="F7653" i="12"/>
  <c r="D7654" i="12"/>
  <c r="E7654" i="12"/>
  <c r="F7654" i="12"/>
  <c r="D7655" i="12"/>
  <c r="E7655" i="12"/>
  <c r="F7655" i="12"/>
  <c r="D7656" i="12"/>
  <c r="E7656" i="12"/>
  <c r="F7656" i="12"/>
  <c r="D7657" i="12"/>
  <c r="E7657" i="12"/>
  <c r="F7657" i="12"/>
  <c r="D7658" i="12"/>
  <c r="E7658" i="12"/>
  <c r="F7658" i="12"/>
  <c r="D7659" i="12"/>
  <c r="E7659" i="12"/>
  <c r="F7659" i="12"/>
  <c r="D7660" i="12"/>
  <c r="E7660" i="12"/>
  <c r="F7660" i="12"/>
  <c r="D7661" i="12"/>
  <c r="E7661" i="12"/>
  <c r="F7661" i="12"/>
  <c r="D7662" i="12"/>
  <c r="E7662" i="12"/>
  <c r="F7662" i="12"/>
  <c r="D7663" i="12"/>
  <c r="E7663" i="12"/>
  <c r="F7663" i="12"/>
  <c r="D7664" i="12"/>
  <c r="E7664" i="12"/>
  <c r="F7664" i="12"/>
  <c r="D7665" i="12"/>
  <c r="E7665" i="12"/>
  <c r="F7665" i="12"/>
  <c r="D7666" i="12"/>
  <c r="E7666" i="12"/>
  <c r="F7666" i="12"/>
  <c r="D7667" i="12"/>
  <c r="E7667" i="12"/>
  <c r="F7667" i="12"/>
  <c r="D7668" i="12"/>
  <c r="E7668" i="12"/>
  <c r="F7668" i="12"/>
  <c r="D7669" i="12"/>
  <c r="E7669" i="12"/>
  <c r="F7669" i="12"/>
  <c r="D7670" i="12"/>
  <c r="E7670" i="12"/>
  <c r="F7670" i="12"/>
  <c r="D7671" i="12"/>
  <c r="E7671" i="12"/>
  <c r="F7671" i="12"/>
  <c r="D7672" i="12"/>
  <c r="E7672" i="12"/>
  <c r="F7672" i="12"/>
  <c r="D7673" i="12"/>
  <c r="E7673" i="12"/>
  <c r="F7673" i="12"/>
  <c r="D7674" i="12"/>
  <c r="E7674" i="12"/>
  <c r="F7674" i="12"/>
  <c r="D7675" i="12"/>
  <c r="E7675" i="12"/>
  <c r="F7675" i="12"/>
  <c r="D7676" i="12"/>
  <c r="E7676" i="12"/>
  <c r="F7676" i="12"/>
  <c r="D7677" i="12"/>
  <c r="E7677" i="12"/>
  <c r="F7677" i="12"/>
  <c r="D7678" i="12"/>
  <c r="E7678" i="12"/>
  <c r="F7678" i="12"/>
  <c r="D7679" i="12"/>
  <c r="E7679" i="12"/>
  <c r="F7679" i="12"/>
  <c r="D7680" i="12"/>
  <c r="E7680" i="12"/>
  <c r="F7680" i="12"/>
  <c r="D7681" i="12"/>
  <c r="E7681" i="12"/>
  <c r="F7681" i="12"/>
  <c r="D7682" i="12"/>
  <c r="L170" i="23" s="1"/>
  <c r="E7682" i="12"/>
  <c r="N170" i="23" s="1"/>
  <c r="F7682" i="12"/>
  <c r="O170" i="23" s="1"/>
  <c r="D7683" i="12"/>
  <c r="E7683" i="12"/>
  <c r="F7683" i="12"/>
  <c r="D7684" i="12"/>
  <c r="E7684" i="12"/>
  <c r="F7684" i="12"/>
  <c r="D7685" i="12"/>
  <c r="E7685" i="12"/>
  <c r="F7685" i="12"/>
  <c r="D7686" i="12"/>
  <c r="H24" i="29" s="1"/>
  <c r="E7686" i="12"/>
  <c r="J24" i="29" s="1"/>
  <c r="F7686" i="12"/>
  <c r="K24" i="29" s="1"/>
  <c r="D7687" i="12"/>
  <c r="E7687" i="12"/>
  <c r="F7687" i="12"/>
  <c r="D7688" i="12"/>
  <c r="E7688" i="12"/>
  <c r="F7688" i="12"/>
  <c r="D7689" i="12"/>
  <c r="E7689" i="12"/>
  <c r="F7689" i="12"/>
  <c r="D7690" i="12"/>
  <c r="E7690" i="12"/>
  <c r="F7690" i="12"/>
  <c r="D7691" i="12"/>
  <c r="E7691" i="12"/>
  <c r="F7691" i="12"/>
  <c r="D7692" i="12"/>
  <c r="D170" i="23" s="1"/>
  <c r="E7692" i="12"/>
  <c r="F170" i="23" s="1"/>
  <c r="F7692" i="12"/>
  <c r="G170" i="23" s="1"/>
  <c r="D7693" i="12"/>
  <c r="E7693" i="12"/>
  <c r="F7693" i="12"/>
  <c r="D7694" i="12"/>
  <c r="E7694" i="12"/>
  <c r="F7694" i="12"/>
  <c r="D7695" i="12"/>
  <c r="E7695" i="12"/>
  <c r="F7695" i="12"/>
  <c r="D7696" i="12"/>
  <c r="E7696" i="12"/>
  <c r="F7696" i="12"/>
  <c r="D7697" i="12"/>
  <c r="E7697" i="12"/>
  <c r="F7697" i="12"/>
  <c r="D7698" i="12"/>
  <c r="H170" i="23" s="1"/>
  <c r="E7698" i="12"/>
  <c r="J170" i="23" s="1"/>
  <c r="F7698" i="12"/>
  <c r="K170" i="23" s="1"/>
  <c r="D7699" i="12"/>
  <c r="E7699" i="12"/>
  <c r="F7699" i="12"/>
  <c r="D7700" i="12"/>
  <c r="E7700" i="12"/>
  <c r="F7700" i="12"/>
  <c r="D7701" i="12"/>
  <c r="E7701" i="12"/>
  <c r="F7701" i="12"/>
  <c r="D7702" i="12"/>
  <c r="E7702" i="12"/>
  <c r="F7702" i="12"/>
  <c r="D7703" i="12"/>
  <c r="E7703" i="12"/>
  <c r="F7703" i="12"/>
  <c r="D7704" i="12"/>
  <c r="L171" i="23" s="1"/>
  <c r="E7704" i="12"/>
  <c r="N171" i="23" s="1"/>
  <c r="F7704" i="12"/>
  <c r="O171" i="23" s="1"/>
  <c r="D7705" i="12"/>
  <c r="E7705" i="12"/>
  <c r="F7705" i="12"/>
  <c r="D7706" i="12"/>
  <c r="E7706" i="12"/>
  <c r="F7706" i="12"/>
  <c r="D7707" i="12"/>
  <c r="E7707" i="12"/>
  <c r="F7707" i="12"/>
  <c r="D7708" i="12"/>
  <c r="H27" i="29" s="1"/>
  <c r="E7708" i="12"/>
  <c r="J27" i="29" s="1"/>
  <c r="F7708" i="12"/>
  <c r="K27" i="29" s="1"/>
  <c r="D7709" i="12"/>
  <c r="E7709" i="12"/>
  <c r="F7709" i="12"/>
  <c r="D7710" i="12"/>
  <c r="E7710" i="12"/>
  <c r="F7710" i="12"/>
  <c r="D7711" i="12"/>
  <c r="E7711" i="12"/>
  <c r="F7711" i="12"/>
  <c r="D7712" i="12"/>
  <c r="E7712" i="12"/>
  <c r="F7712" i="12"/>
  <c r="D7713" i="12"/>
  <c r="E7713" i="12"/>
  <c r="F7713" i="12"/>
  <c r="D7714" i="12"/>
  <c r="D171" i="23" s="1"/>
  <c r="E7714" i="12"/>
  <c r="F171" i="23" s="1"/>
  <c r="F7714" i="12"/>
  <c r="G171" i="23" s="1"/>
  <c r="D7715" i="12"/>
  <c r="E7715" i="12"/>
  <c r="F7715" i="12"/>
  <c r="D7716" i="12"/>
  <c r="E7716" i="12"/>
  <c r="F7716" i="12"/>
  <c r="D7717" i="12"/>
  <c r="E7717" i="12"/>
  <c r="F7717" i="12"/>
  <c r="D7718" i="12"/>
  <c r="E7718" i="12"/>
  <c r="F7718" i="12"/>
  <c r="D7719" i="12"/>
  <c r="E7719" i="12"/>
  <c r="F7719" i="12"/>
  <c r="D7720" i="12"/>
  <c r="H171" i="23" s="1"/>
  <c r="E7720" i="12"/>
  <c r="J171" i="23" s="1"/>
  <c r="F7720" i="12"/>
  <c r="K171" i="23" s="1"/>
  <c r="D7721" i="12"/>
  <c r="E7721" i="12"/>
  <c r="F7721" i="12"/>
  <c r="D7722" i="12"/>
  <c r="E7722" i="12"/>
  <c r="F7722" i="12"/>
  <c r="D7723" i="12"/>
  <c r="E7723" i="12"/>
  <c r="F7723" i="12"/>
  <c r="D7724" i="12"/>
  <c r="E7724" i="12"/>
  <c r="F7724" i="12"/>
  <c r="D7725" i="12"/>
  <c r="E7725" i="12"/>
  <c r="F7725" i="12"/>
  <c r="D7726" i="12"/>
  <c r="L172" i="23" s="1"/>
  <c r="E7726" i="12"/>
  <c r="N172" i="23" s="1"/>
  <c r="F7726" i="12"/>
  <c r="O172" i="23" s="1"/>
  <c r="D7727" i="12"/>
  <c r="E7727" i="12"/>
  <c r="F7727" i="12"/>
  <c r="D7728" i="12"/>
  <c r="E7728" i="12"/>
  <c r="F7728" i="12"/>
  <c r="D7729" i="12"/>
  <c r="E7729" i="12"/>
  <c r="F7729" i="12"/>
  <c r="D7730" i="12"/>
  <c r="H28" i="29" s="1"/>
  <c r="E7730" i="12"/>
  <c r="J28" i="29" s="1"/>
  <c r="F7730" i="12"/>
  <c r="K28" i="29" s="1"/>
  <c r="D7731" i="12"/>
  <c r="E7731" i="12"/>
  <c r="F7731" i="12"/>
  <c r="D7732" i="12"/>
  <c r="E7732" i="12"/>
  <c r="F7732" i="12"/>
  <c r="D7733" i="12"/>
  <c r="E7733" i="12"/>
  <c r="F7733" i="12"/>
  <c r="D7734" i="12"/>
  <c r="E7734" i="12"/>
  <c r="F7734" i="12"/>
  <c r="D7735" i="12"/>
  <c r="E7735" i="12"/>
  <c r="F7735" i="12"/>
  <c r="D7736" i="12"/>
  <c r="D172" i="23" s="1"/>
  <c r="E7736" i="12"/>
  <c r="F172" i="23" s="1"/>
  <c r="F7736" i="12"/>
  <c r="G172" i="23" s="1"/>
  <c r="D7737" i="12"/>
  <c r="E7737" i="12"/>
  <c r="F7737" i="12"/>
  <c r="D7738" i="12"/>
  <c r="E7738" i="12"/>
  <c r="F7738" i="12"/>
  <c r="D7739" i="12"/>
  <c r="E7739" i="12"/>
  <c r="F7739" i="12"/>
  <c r="D7740" i="12"/>
  <c r="E7740" i="12"/>
  <c r="F7740" i="12"/>
  <c r="D7741" i="12"/>
  <c r="E7741" i="12"/>
  <c r="F7741" i="12"/>
  <c r="D7742" i="12"/>
  <c r="H172" i="23" s="1"/>
  <c r="E7742" i="12"/>
  <c r="J172" i="23" s="1"/>
  <c r="F7742" i="12"/>
  <c r="K172" i="23" s="1"/>
  <c r="D7743" i="12"/>
  <c r="E7743" i="12"/>
  <c r="F7743" i="12"/>
  <c r="D7744" i="12"/>
  <c r="E7744" i="12"/>
  <c r="F7744" i="12"/>
  <c r="D7745" i="12"/>
  <c r="E7745" i="12"/>
  <c r="F7745" i="12"/>
  <c r="D7746" i="12"/>
  <c r="E7746" i="12"/>
  <c r="F7746" i="12"/>
  <c r="D7747" i="12"/>
  <c r="E7747" i="12"/>
  <c r="F7747" i="12"/>
  <c r="D7748" i="12"/>
  <c r="E7748" i="12"/>
  <c r="F7748" i="12"/>
  <c r="D7749" i="12"/>
  <c r="E7749" i="12"/>
  <c r="F7749" i="12"/>
  <c r="D7750" i="12"/>
  <c r="E7750" i="12"/>
  <c r="F7750" i="12"/>
  <c r="D7751" i="12"/>
  <c r="E7751" i="12"/>
  <c r="F7751" i="12"/>
  <c r="D7752" i="12"/>
  <c r="E7752" i="12"/>
  <c r="F7752" i="12"/>
  <c r="D7753" i="12"/>
  <c r="E7753" i="12"/>
  <c r="F7753" i="12"/>
  <c r="D7754" i="12"/>
  <c r="E7754" i="12"/>
  <c r="F7754" i="12"/>
  <c r="D7755" i="12"/>
  <c r="E7755" i="12"/>
  <c r="F7755" i="12"/>
  <c r="D7756" i="12"/>
  <c r="E7756" i="12"/>
  <c r="F7756" i="12"/>
  <c r="D7757" i="12"/>
  <c r="E7757" i="12"/>
  <c r="F7757" i="12"/>
  <c r="D7758" i="12"/>
  <c r="E7758" i="12"/>
  <c r="F7758" i="12"/>
  <c r="D7759" i="12"/>
  <c r="E7759" i="12"/>
  <c r="F7759" i="12"/>
  <c r="D7760" i="12"/>
  <c r="E7760" i="12"/>
  <c r="F7760" i="12"/>
  <c r="D7761" i="12"/>
  <c r="E7761" i="12"/>
  <c r="F7761" i="12"/>
  <c r="D7762" i="12"/>
  <c r="E7762" i="12"/>
  <c r="F7762" i="12"/>
  <c r="D7763" i="12"/>
  <c r="E7763" i="12"/>
  <c r="F7763" i="12"/>
  <c r="D7764" i="12"/>
  <c r="E7764" i="12"/>
  <c r="F7764" i="12"/>
  <c r="D7765" i="12"/>
  <c r="E7765" i="12"/>
  <c r="F7765" i="12"/>
  <c r="D7766" i="12"/>
  <c r="E7766" i="12"/>
  <c r="F7766" i="12"/>
  <c r="D7767" i="12"/>
  <c r="E7767" i="12"/>
  <c r="F7767" i="12"/>
  <c r="D7768" i="12"/>
  <c r="E7768" i="12"/>
  <c r="F7768" i="12"/>
  <c r="D7769" i="12"/>
  <c r="E7769" i="12"/>
  <c r="F7769" i="12"/>
  <c r="D7770" i="12"/>
  <c r="E7770" i="12"/>
  <c r="F7770" i="12"/>
  <c r="D7771" i="12"/>
  <c r="E7771" i="12"/>
  <c r="F7771" i="12"/>
  <c r="D7772" i="12"/>
  <c r="E7772" i="12"/>
  <c r="F7772" i="12"/>
  <c r="D7773" i="12"/>
  <c r="E7773" i="12"/>
  <c r="F7773" i="12"/>
  <c r="D7774" i="12"/>
  <c r="E7774" i="12"/>
  <c r="F7774" i="12"/>
  <c r="D7775" i="12"/>
  <c r="E7775" i="12"/>
  <c r="F7775" i="12"/>
  <c r="D7776" i="12"/>
  <c r="E7776" i="12"/>
  <c r="F7776" i="12"/>
  <c r="D7777" i="12"/>
  <c r="E7777" i="12"/>
  <c r="F7777" i="12"/>
  <c r="D7778" i="12"/>
  <c r="E7778" i="12"/>
  <c r="F7778" i="12"/>
  <c r="D7779" i="12"/>
  <c r="E7779" i="12"/>
  <c r="F7779" i="12"/>
  <c r="D7780" i="12"/>
  <c r="E7780" i="12"/>
  <c r="F7780" i="12"/>
  <c r="D7781" i="12"/>
  <c r="D31" i="29" s="1"/>
  <c r="E7781" i="12"/>
  <c r="F31" i="29" s="1"/>
  <c r="F7781" i="12"/>
  <c r="G31" i="29" s="1"/>
  <c r="D7782" i="12"/>
  <c r="E7782" i="12"/>
  <c r="F7782" i="12"/>
  <c r="D7783" i="12"/>
  <c r="E7783" i="12"/>
  <c r="F7783" i="12"/>
  <c r="D7784" i="12"/>
  <c r="E7784" i="12"/>
  <c r="F7784" i="12"/>
  <c r="D7785" i="12"/>
  <c r="E7785" i="12"/>
  <c r="F7785" i="12"/>
  <c r="D7786" i="12"/>
  <c r="E7786" i="12"/>
  <c r="F7786" i="12"/>
  <c r="D7787" i="12"/>
  <c r="E7787" i="12"/>
  <c r="F7787" i="12"/>
  <c r="D7788" i="12"/>
  <c r="E7788" i="12"/>
  <c r="F7788" i="12"/>
  <c r="D7789" i="12"/>
  <c r="E7789" i="12"/>
  <c r="F7789" i="12"/>
  <c r="D7790" i="12"/>
  <c r="E7790" i="12"/>
  <c r="F7790" i="12"/>
  <c r="D7791" i="12"/>
  <c r="E7791" i="12"/>
  <c r="F7791" i="12"/>
  <c r="D7792" i="12"/>
  <c r="E7792" i="12"/>
  <c r="F7792" i="12"/>
  <c r="D7793" i="12"/>
  <c r="E7793" i="12"/>
  <c r="F7793" i="12"/>
  <c r="D7794" i="12"/>
  <c r="E7794" i="12"/>
  <c r="F7794" i="12"/>
  <c r="D7795" i="12"/>
  <c r="E7795" i="12"/>
  <c r="F7795" i="12"/>
  <c r="D7796" i="12"/>
  <c r="E7796" i="12"/>
  <c r="F7796" i="12"/>
  <c r="D7797" i="12"/>
  <c r="D32" i="29" s="1"/>
  <c r="E7797" i="12"/>
  <c r="F32" i="29" s="1"/>
  <c r="F7797" i="12"/>
  <c r="G32" i="29" s="1"/>
  <c r="D7798" i="12"/>
  <c r="E7798" i="12"/>
  <c r="F7798" i="12"/>
  <c r="D7799" i="12"/>
  <c r="E7799" i="12"/>
  <c r="F7799" i="12"/>
  <c r="D7800" i="12"/>
  <c r="E7800" i="12"/>
  <c r="F7800" i="12"/>
  <c r="D7801" i="12"/>
  <c r="E7801" i="12"/>
  <c r="F7801" i="12"/>
  <c r="D7802" i="12"/>
  <c r="E7802" i="12"/>
  <c r="F7802" i="12"/>
  <c r="D7803" i="12"/>
  <c r="E7803" i="12"/>
  <c r="F7803" i="12"/>
  <c r="D7804" i="12"/>
  <c r="E7804" i="12"/>
  <c r="F7804" i="12"/>
  <c r="D7805" i="12"/>
  <c r="E7805" i="12"/>
  <c r="F7805" i="12"/>
  <c r="D7806" i="12"/>
  <c r="E7806" i="12"/>
  <c r="F7806" i="12"/>
  <c r="D7807" i="12"/>
  <c r="E7807" i="12"/>
  <c r="F7807" i="12"/>
  <c r="D7808" i="12"/>
  <c r="E7808" i="12"/>
  <c r="F7808" i="12"/>
  <c r="D7809" i="12"/>
  <c r="E7809" i="12"/>
  <c r="F7809" i="12"/>
  <c r="D7810" i="12"/>
  <c r="E7810" i="12"/>
  <c r="F7810" i="12"/>
  <c r="D7811" i="12"/>
  <c r="E7811" i="12"/>
  <c r="F7811" i="12"/>
  <c r="D7812" i="12"/>
  <c r="E7812" i="12"/>
  <c r="F7812" i="12"/>
  <c r="D7813" i="12"/>
  <c r="E7813" i="12"/>
  <c r="F7813" i="12"/>
  <c r="D7814" i="12"/>
  <c r="E7814" i="12"/>
  <c r="F7814" i="12"/>
  <c r="D7815" i="12"/>
  <c r="E7815" i="12"/>
  <c r="F7815" i="12"/>
  <c r="D7816" i="12"/>
  <c r="E7816" i="12"/>
  <c r="F7816" i="12"/>
  <c r="D7817" i="12"/>
  <c r="E7817" i="12"/>
  <c r="F7817" i="12"/>
  <c r="D7818" i="12"/>
  <c r="E7818" i="12"/>
  <c r="F7818" i="12"/>
  <c r="D7819" i="12"/>
  <c r="E7819" i="12"/>
  <c r="F7819" i="12"/>
  <c r="D7820" i="12"/>
  <c r="E7820" i="12"/>
  <c r="F7820" i="12"/>
  <c r="D7821" i="12"/>
  <c r="E7821" i="12"/>
  <c r="F7821" i="12"/>
  <c r="D7822" i="12"/>
  <c r="E7822" i="12"/>
  <c r="F7822" i="12"/>
  <c r="D7823" i="12"/>
  <c r="E7823" i="12"/>
  <c r="F7823" i="12"/>
  <c r="D7824" i="12"/>
  <c r="E7824" i="12"/>
  <c r="F7824" i="12"/>
  <c r="D7825" i="12"/>
  <c r="E7825" i="12"/>
  <c r="F7825" i="12"/>
  <c r="D7826" i="12"/>
  <c r="E7826" i="12"/>
  <c r="F7826" i="12"/>
  <c r="D7827" i="12"/>
  <c r="E7827" i="12"/>
  <c r="F7827" i="12"/>
  <c r="D7828" i="12"/>
  <c r="E7828" i="12"/>
  <c r="F7828" i="12"/>
  <c r="D7829" i="12"/>
  <c r="E7829" i="12"/>
  <c r="F7829" i="12"/>
  <c r="D7830" i="12"/>
  <c r="E7830" i="12"/>
  <c r="F7830" i="12"/>
  <c r="D7831" i="12"/>
  <c r="E7831" i="12"/>
  <c r="F7831" i="12"/>
  <c r="D7832" i="12"/>
  <c r="E7832" i="12"/>
  <c r="F7832" i="12"/>
  <c r="D7833" i="12"/>
  <c r="E7833" i="12"/>
  <c r="F7833" i="12"/>
  <c r="D7834" i="12"/>
  <c r="E7834" i="12"/>
  <c r="F7834" i="12"/>
  <c r="D7835" i="12"/>
  <c r="E7835" i="12"/>
  <c r="F7835" i="12"/>
  <c r="D7836" i="12"/>
  <c r="E7836" i="12"/>
  <c r="F7836" i="12"/>
  <c r="D7837" i="12"/>
  <c r="E7837" i="12"/>
  <c r="F7837" i="12"/>
  <c r="D7838" i="12"/>
  <c r="E7838" i="12"/>
  <c r="F7838" i="12"/>
  <c r="D7839" i="12"/>
  <c r="E7839" i="12"/>
  <c r="F7839" i="12"/>
  <c r="D7840" i="12"/>
  <c r="E7840" i="12"/>
  <c r="F7840" i="12"/>
  <c r="D7841" i="12"/>
  <c r="E7841" i="12"/>
  <c r="F7841" i="12"/>
  <c r="D7842" i="12"/>
  <c r="E7842" i="12"/>
  <c r="F7842" i="12"/>
  <c r="D7843" i="12"/>
  <c r="E7843" i="12"/>
  <c r="F7843" i="12"/>
  <c r="D7844" i="12"/>
  <c r="E7844" i="12"/>
  <c r="F7844" i="12"/>
  <c r="D7845" i="12"/>
  <c r="E7845" i="12"/>
  <c r="F7845" i="12"/>
  <c r="D7846" i="12"/>
  <c r="E7846" i="12"/>
  <c r="F7846" i="12"/>
  <c r="D7847" i="12"/>
  <c r="E7847" i="12"/>
  <c r="F7847" i="12"/>
  <c r="D7848" i="12"/>
  <c r="E7848" i="12"/>
  <c r="F7848" i="12"/>
  <c r="D7849" i="12"/>
  <c r="E7849" i="12"/>
  <c r="F7849" i="12"/>
  <c r="D7850" i="12"/>
  <c r="E7850" i="12"/>
  <c r="F7850" i="12"/>
  <c r="D7851" i="12"/>
  <c r="E7851" i="12"/>
  <c r="F7851" i="12"/>
  <c r="D7852" i="12"/>
  <c r="E7852" i="12"/>
  <c r="F7852" i="12"/>
  <c r="D7853" i="12"/>
  <c r="E7853" i="12"/>
  <c r="F7853" i="12"/>
  <c r="D7854" i="12"/>
  <c r="E7854" i="12"/>
  <c r="F7854" i="12"/>
  <c r="D7855" i="12"/>
  <c r="E7855" i="12"/>
  <c r="F7855" i="12"/>
  <c r="D7856" i="12"/>
  <c r="E7856" i="12"/>
  <c r="F7856" i="12"/>
  <c r="D7857" i="12"/>
  <c r="E7857" i="12"/>
  <c r="F7857" i="12"/>
  <c r="D7858" i="12"/>
  <c r="E7858" i="12"/>
  <c r="F7858" i="12"/>
  <c r="D7859" i="12"/>
  <c r="E7859" i="12"/>
  <c r="F7859" i="12"/>
  <c r="D7860" i="12"/>
  <c r="E7860" i="12"/>
  <c r="F7860" i="12"/>
  <c r="D7861" i="12"/>
  <c r="E7861" i="12"/>
  <c r="F7861" i="12"/>
  <c r="D7862" i="12"/>
  <c r="E7862" i="12"/>
  <c r="F7862" i="12"/>
  <c r="D7863" i="12"/>
  <c r="E7863" i="12"/>
  <c r="F7863" i="12"/>
  <c r="D7864" i="12"/>
  <c r="E7864" i="12"/>
  <c r="F7864" i="12"/>
  <c r="D7865" i="12"/>
  <c r="E7865" i="12"/>
  <c r="F7865" i="12"/>
  <c r="D7866" i="12"/>
  <c r="E7866" i="12"/>
  <c r="F7866" i="12"/>
  <c r="D7867" i="12"/>
  <c r="E7867" i="12"/>
  <c r="F7867" i="12"/>
  <c r="D7868" i="12"/>
  <c r="E7868" i="12"/>
  <c r="F7868" i="12"/>
  <c r="D7869" i="12"/>
  <c r="E7869" i="12"/>
  <c r="F7869" i="12"/>
  <c r="D7870" i="12"/>
  <c r="E7870" i="12"/>
  <c r="F7870" i="12"/>
  <c r="D7871" i="12"/>
  <c r="E7871" i="12"/>
  <c r="F7871" i="12"/>
  <c r="D7872" i="12"/>
  <c r="E7872" i="12"/>
  <c r="F7872" i="12"/>
  <c r="D7873" i="12"/>
  <c r="E7873" i="12"/>
  <c r="F7873" i="12"/>
  <c r="D7874" i="12"/>
  <c r="E7874" i="12"/>
  <c r="F7874" i="12"/>
  <c r="D7875" i="12"/>
  <c r="E7875" i="12"/>
  <c r="F7875" i="12"/>
  <c r="D7876" i="12"/>
  <c r="E7876" i="12"/>
  <c r="F7876" i="12"/>
  <c r="D7877" i="12"/>
  <c r="E7877" i="12"/>
  <c r="F7877" i="12"/>
  <c r="D7878" i="12"/>
  <c r="E7878" i="12"/>
  <c r="F7878" i="12"/>
  <c r="D7879" i="12"/>
  <c r="E7879" i="12"/>
  <c r="F7879" i="12"/>
  <c r="D7880" i="12"/>
  <c r="E7880" i="12"/>
  <c r="F7880" i="12"/>
  <c r="D7881" i="12"/>
  <c r="E7881" i="12"/>
  <c r="F7881" i="12"/>
  <c r="D7882" i="12"/>
  <c r="E7882" i="12"/>
  <c r="F7882" i="12"/>
  <c r="D7883" i="12"/>
  <c r="E7883" i="12"/>
  <c r="F7883" i="12"/>
  <c r="D7884" i="12"/>
  <c r="E7884" i="12"/>
  <c r="F7884" i="12"/>
  <c r="D7885" i="12"/>
  <c r="E7885" i="12"/>
  <c r="F7885" i="12"/>
  <c r="D7886" i="12"/>
  <c r="E7886" i="12"/>
  <c r="F7886" i="12"/>
  <c r="D7887" i="12"/>
  <c r="E7887" i="12"/>
  <c r="F7887" i="12"/>
  <c r="D7888" i="12"/>
  <c r="E7888" i="12"/>
  <c r="F7888" i="12"/>
  <c r="D7889" i="12"/>
  <c r="E7889" i="12"/>
  <c r="F7889" i="12"/>
  <c r="D7890" i="12"/>
  <c r="E7890" i="12"/>
  <c r="F7890" i="12"/>
  <c r="D7891" i="12"/>
  <c r="E7891" i="12"/>
  <c r="F7891" i="12"/>
  <c r="D7892" i="12"/>
  <c r="E7892" i="12"/>
  <c r="F7892" i="12"/>
  <c r="D7893" i="12"/>
  <c r="E7893" i="12"/>
  <c r="F7893" i="12"/>
  <c r="D7894" i="12"/>
  <c r="E7894" i="12"/>
  <c r="F7894" i="12"/>
  <c r="D7895" i="12"/>
  <c r="E7895" i="12"/>
  <c r="F7895" i="12"/>
  <c r="D7896" i="12"/>
  <c r="E7896" i="12"/>
  <c r="F7896" i="12"/>
  <c r="D7897" i="12"/>
  <c r="E7897" i="12"/>
  <c r="F7897" i="12"/>
  <c r="D7898" i="12"/>
  <c r="E7898" i="12"/>
  <c r="F7898" i="12"/>
  <c r="D7899" i="12"/>
  <c r="E7899" i="12"/>
  <c r="F7899" i="12"/>
  <c r="D7900" i="12"/>
  <c r="E7900" i="12"/>
  <c r="F7900" i="12"/>
  <c r="D7901" i="12"/>
  <c r="E7901" i="12"/>
  <c r="F7901" i="12"/>
  <c r="D7902" i="12"/>
  <c r="E7902" i="12"/>
  <c r="F7902" i="12"/>
  <c r="D7903" i="12"/>
  <c r="E7903" i="12"/>
  <c r="F7903" i="12"/>
  <c r="D7904" i="12"/>
  <c r="E7904" i="12"/>
  <c r="F7904" i="12"/>
  <c r="D7905" i="12"/>
  <c r="E7905" i="12"/>
  <c r="F7905" i="12"/>
  <c r="D7906" i="12"/>
  <c r="L175" i="23" s="1"/>
  <c r="E7906" i="12"/>
  <c r="N175" i="23" s="1"/>
  <c r="F7906" i="12"/>
  <c r="O175" i="23" s="1"/>
  <c r="D7907" i="12"/>
  <c r="E7907" i="12"/>
  <c r="F7907" i="12"/>
  <c r="D7908" i="12"/>
  <c r="E7908" i="12"/>
  <c r="F7908" i="12"/>
  <c r="D7909" i="12"/>
  <c r="E7909" i="12"/>
  <c r="F7909" i="12"/>
  <c r="D7910" i="12"/>
  <c r="H31" i="29" s="1"/>
  <c r="E7910" i="12"/>
  <c r="J31" i="29" s="1"/>
  <c r="F7910" i="12"/>
  <c r="K31" i="29" s="1"/>
  <c r="D7911" i="12"/>
  <c r="E7911" i="12"/>
  <c r="F7911" i="12"/>
  <c r="D7912" i="12"/>
  <c r="E7912" i="12"/>
  <c r="F7912" i="12"/>
  <c r="D7913" i="12"/>
  <c r="E7913" i="12"/>
  <c r="F7913" i="12"/>
  <c r="D7914" i="12"/>
  <c r="E7914" i="12"/>
  <c r="F7914" i="12"/>
  <c r="D7915" i="12"/>
  <c r="E7915" i="12"/>
  <c r="F7915" i="12"/>
  <c r="D7916" i="12"/>
  <c r="D175" i="23" s="1"/>
  <c r="E7916" i="12"/>
  <c r="F175" i="23" s="1"/>
  <c r="F7916" i="12"/>
  <c r="G175" i="23" s="1"/>
  <c r="D7917" i="12"/>
  <c r="E7917" i="12"/>
  <c r="F7917" i="12"/>
  <c r="D7918" i="12"/>
  <c r="E7918" i="12"/>
  <c r="F7918" i="12"/>
  <c r="D7919" i="12"/>
  <c r="E7919" i="12"/>
  <c r="F7919" i="12"/>
  <c r="D7920" i="12"/>
  <c r="E7920" i="12"/>
  <c r="F7920" i="12"/>
  <c r="D7921" i="12"/>
  <c r="E7921" i="12"/>
  <c r="F7921" i="12"/>
  <c r="D7922" i="12"/>
  <c r="H175" i="23" s="1"/>
  <c r="E7922" i="12"/>
  <c r="J175" i="23" s="1"/>
  <c r="F7922" i="12"/>
  <c r="K175" i="23" s="1"/>
  <c r="D7923" i="12"/>
  <c r="E7923" i="12"/>
  <c r="F7923" i="12"/>
  <c r="D7924" i="12"/>
  <c r="E7924" i="12"/>
  <c r="F7924" i="12"/>
  <c r="D7925" i="12"/>
  <c r="E7925" i="12"/>
  <c r="F7925" i="12"/>
  <c r="D7926" i="12"/>
  <c r="E7926" i="12"/>
  <c r="F7926" i="12"/>
  <c r="D7927" i="12"/>
  <c r="E7927" i="12"/>
  <c r="F7927" i="12"/>
  <c r="D7928" i="12"/>
  <c r="L176" i="23" s="1"/>
  <c r="E7928" i="12"/>
  <c r="N176" i="23" s="1"/>
  <c r="F7928" i="12"/>
  <c r="O176" i="23" s="1"/>
  <c r="D7929" i="12"/>
  <c r="E7929" i="12"/>
  <c r="F7929" i="12"/>
  <c r="D7930" i="12"/>
  <c r="E7930" i="12"/>
  <c r="F7930" i="12"/>
  <c r="D7931" i="12"/>
  <c r="E7931" i="12"/>
  <c r="F7931" i="12"/>
  <c r="D7932" i="12"/>
  <c r="H32" i="29" s="1"/>
  <c r="E7932" i="12"/>
  <c r="J32" i="29" s="1"/>
  <c r="F7932" i="12"/>
  <c r="K32" i="29" s="1"/>
  <c r="D7933" i="12"/>
  <c r="E7933" i="12"/>
  <c r="F7933" i="12"/>
  <c r="D7934" i="12"/>
  <c r="E7934" i="12"/>
  <c r="F7934" i="12"/>
  <c r="D7935" i="12"/>
  <c r="E7935" i="12"/>
  <c r="F7935" i="12"/>
  <c r="D7936" i="12"/>
  <c r="E7936" i="12"/>
  <c r="F7936" i="12"/>
  <c r="D7937" i="12"/>
  <c r="E7937" i="12"/>
  <c r="F7937" i="12"/>
  <c r="D7938" i="12"/>
  <c r="D176" i="23" s="1"/>
  <c r="E7938" i="12"/>
  <c r="F176" i="23" s="1"/>
  <c r="F7938" i="12"/>
  <c r="G176" i="23" s="1"/>
  <c r="D7939" i="12"/>
  <c r="E7939" i="12"/>
  <c r="F7939" i="12"/>
  <c r="D7940" i="12"/>
  <c r="E7940" i="12"/>
  <c r="F7940" i="12"/>
  <c r="D7941" i="12"/>
  <c r="E7941" i="12"/>
  <c r="F7941" i="12"/>
  <c r="D7942" i="12"/>
  <c r="E7942" i="12"/>
  <c r="F7942" i="12"/>
  <c r="D7943" i="12"/>
  <c r="E7943" i="12"/>
  <c r="F7943" i="12"/>
  <c r="D7944" i="12"/>
  <c r="H176" i="23" s="1"/>
  <c r="E7944" i="12"/>
  <c r="J176" i="23" s="1"/>
  <c r="F7944" i="12"/>
  <c r="K176" i="23" s="1"/>
  <c r="D7945" i="12"/>
  <c r="E7945" i="12"/>
  <c r="F7945" i="12"/>
  <c r="D24" i="27" l="1"/>
  <c r="E25" i="27"/>
  <c r="E24" i="27"/>
  <c r="F25" i="27"/>
  <c r="G23" i="27"/>
  <c r="F23" i="27"/>
  <c r="E23" i="27"/>
  <c r="F24" i="27"/>
  <c r="G25" i="27"/>
  <c r="G24" i="27"/>
  <c r="D23" i="27"/>
  <c r="D25" i="27"/>
  <c r="H23" i="27"/>
  <c r="H25" i="27"/>
  <c r="H24" i="27"/>
  <c r="I25" i="27"/>
  <c r="I24" i="27"/>
  <c r="J25" i="27"/>
  <c r="K23" i="27"/>
  <c r="J23" i="27"/>
  <c r="I23" i="27"/>
  <c r="J24" i="27"/>
  <c r="K25" i="27"/>
  <c r="K24" i="27"/>
  <c r="N25" i="27"/>
  <c r="O23" i="27"/>
  <c r="M24" i="27"/>
  <c r="N24" i="27"/>
  <c r="O24" i="27"/>
  <c r="M23" i="27"/>
  <c r="L24" i="27"/>
  <c r="M25" i="27"/>
  <c r="L23" i="27"/>
  <c r="L25" i="27"/>
  <c r="O25" i="27"/>
  <c r="N23" i="27"/>
  <c r="G13" i="27"/>
  <c r="D16" i="27"/>
  <c r="E17" i="27"/>
  <c r="F18" i="27"/>
  <c r="G19" i="27"/>
  <c r="D12" i="27"/>
  <c r="D15" i="27"/>
  <c r="E16" i="27"/>
  <c r="F17" i="27"/>
  <c r="G18" i="27"/>
  <c r="E12" i="27"/>
  <c r="D18" i="27"/>
  <c r="E19" i="27"/>
  <c r="F20" i="27"/>
  <c r="G12" i="27"/>
  <c r="D17" i="27"/>
  <c r="E18" i="27"/>
  <c r="F19" i="27"/>
  <c r="G20" i="27"/>
  <c r="F12" i="27"/>
  <c r="D14" i="27"/>
  <c r="E15" i="27"/>
  <c r="F16" i="27"/>
  <c r="G17" i="27"/>
  <c r="D13" i="27"/>
  <c r="E14" i="27"/>
  <c r="F15" i="27"/>
  <c r="G16" i="27"/>
  <c r="F13" i="27"/>
  <c r="G14" i="27"/>
  <c r="E13" i="27"/>
  <c r="F14" i="27"/>
  <c r="G15" i="27"/>
  <c r="D20" i="27"/>
  <c r="D19" i="27"/>
  <c r="E20" i="27"/>
  <c r="H17" i="27"/>
  <c r="I18" i="27"/>
  <c r="J19" i="27"/>
  <c r="K20" i="27"/>
  <c r="J12" i="27"/>
  <c r="I12" i="27"/>
  <c r="H16" i="27"/>
  <c r="I17" i="27"/>
  <c r="J18" i="27"/>
  <c r="K19" i="27"/>
  <c r="I19" i="27"/>
  <c r="H15" i="27"/>
  <c r="I16" i="27"/>
  <c r="J17" i="27"/>
  <c r="K18" i="27"/>
  <c r="H12" i="27"/>
  <c r="H14" i="27"/>
  <c r="I15" i="27"/>
  <c r="J16" i="27"/>
  <c r="K17" i="27"/>
  <c r="K12" i="27"/>
  <c r="H13" i="27"/>
  <c r="I14" i="27"/>
  <c r="J15" i="27"/>
  <c r="K16" i="27"/>
  <c r="I13" i="27"/>
  <c r="J14" i="27"/>
  <c r="K15" i="27"/>
  <c r="H20" i="27"/>
  <c r="J13" i="27"/>
  <c r="K14" i="27"/>
  <c r="H19" i="27"/>
  <c r="I20" i="27"/>
  <c r="K13" i="27"/>
  <c r="H18" i="27"/>
  <c r="J20" i="27"/>
  <c r="L13" i="27"/>
  <c r="M14" i="27"/>
  <c r="N15" i="27"/>
  <c r="O16" i="27"/>
  <c r="O20" i="27"/>
  <c r="N12" i="27"/>
  <c r="M13" i="27"/>
  <c r="N14" i="27"/>
  <c r="O15" i="27"/>
  <c r="L20" i="27"/>
  <c r="N13" i="27"/>
  <c r="O14" i="27"/>
  <c r="L19" i="27"/>
  <c r="M20" i="27"/>
  <c r="M18" i="27"/>
  <c r="O13" i="27"/>
  <c r="L18" i="27"/>
  <c r="M19" i="27"/>
  <c r="N20" i="27"/>
  <c r="O12" i="27"/>
  <c r="N19" i="27"/>
  <c r="L17" i="27"/>
  <c r="L16" i="27"/>
  <c r="M17" i="27"/>
  <c r="N18" i="27"/>
  <c r="O19" i="27"/>
  <c r="M12" i="27"/>
  <c r="L15" i="27"/>
  <c r="M16" i="27"/>
  <c r="N17" i="27"/>
  <c r="O18" i="27"/>
  <c r="L12" i="27"/>
  <c r="L14" i="27"/>
  <c r="M15" i="27"/>
  <c r="N16" i="27"/>
  <c r="O17" i="27"/>
  <c r="E38" i="27"/>
  <c r="M42" i="27"/>
  <c r="P170" i="23"/>
  <c r="L24" i="29"/>
  <c r="W175" i="23"/>
  <c r="S31" i="29"/>
  <c r="V175" i="23"/>
  <c r="R31" i="29"/>
  <c r="R172" i="23"/>
  <c r="N28" i="29"/>
  <c r="V170" i="23"/>
  <c r="R24" i="29"/>
  <c r="V172" i="23"/>
  <c r="R28" i="29"/>
  <c r="P175" i="23"/>
  <c r="L31" i="29"/>
  <c r="T172" i="23"/>
  <c r="P28" i="29"/>
  <c r="W171" i="23"/>
  <c r="S27" i="29"/>
  <c r="V176" i="23"/>
  <c r="R32" i="29"/>
  <c r="V171" i="23"/>
  <c r="R27" i="29"/>
  <c r="T176" i="23"/>
  <c r="P32" i="29"/>
  <c r="S172" i="23"/>
  <c r="O28" i="29"/>
  <c r="S176" i="23"/>
  <c r="O32" i="29"/>
  <c r="T175" i="23"/>
  <c r="P31" i="29"/>
  <c r="P172" i="23"/>
  <c r="L28" i="29"/>
  <c r="S171" i="23"/>
  <c r="O27" i="29"/>
  <c r="T170" i="23"/>
  <c r="P24" i="29"/>
  <c r="P176" i="23"/>
  <c r="L32" i="29"/>
  <c r="R176" i="23"/>
  <c r="N32" i="29"/>
  <c r="R171" i="23"/>
  <c r="N27" i="29"/>
  <c r="P171" i="23"/>
  <c r="L27" i="29"/>
  <c r="S170" i="23"/>
  <c r="O24" i="29"/>
  <c r="R170" i="23"/>
  <c r="N24" i="29"/>
  <c r="W172" i="23"/>
  <c r="S28" i="29"/>
  <c r="R175" i="23"/>
  <c r="N31" i="29"/>
  <c r="W176" i="23"/>
  <c r="S32" i="29"/>
  <c r="S175" i="23"/>
  <c r="O31" i="29"/>
  <c r="T171" i="23"/>
  <c r="P27" i="29"/>
  <c r="W170" i="23"/>
  <c r="S24" i="29"/>
  <c r="P28" i="27"/>
  <c r="S30" i="27"/>
  <c r="R37" i="27"/>
  <c r="P43" i="27"/>
  <c r="R28" i="27"/>
  <c r="P33" i="27"/>
  <c r="S37" i="27"/>
  <c r="R43" i="27"/>
  <c r="S28" i="27"/>
  <c r="R33" i="27"/>
  <c r="P39" i="27"/>
  <c r="S43" i="27"/>
  <c r="P29" i="27"/>
  <c r="S33" i="27"/>
  <c r="R39" i="27"/>
  <c r="S38" i="27"/>
  <c r="R29" i="27"/>
  <c r="P34" i="27"/>
  <c r="S39" i="27"/>
  <c r="R38" i="27"/>
  <c r="S29" i="27"/>
  <c r="R34" i="27"/>
  <c r="P42" i="27"/>
  <c r="P38" i="27"/>
  <c r="H38" i="27"/>
  <c r="P30" i="27"/>
  <c r="S34" i="27"/>
  <c r="R42" i="27"/>
  <c r="R30" i="27"/>
  <c r="P37" i="27"/>
  <c r="S42" i="27"/>
  <c r="G38" i="27"/>
  <c r="F38" i="27"/>
  <c r="F43" i="27"/>
  <c r="D42" i="27"/>
  <c r="D38" i="27"/>
  <c r="O38" i="27"/>
  <c r="N38" i="27"/>
  <c r="M38" i="27"/>
  <c r="I43" i="27"/>
  <c r="J42" i="27"/>
  <c r="H42" i="27"/>
  <c r="H39" i="27"/>
  <c r="H43" i="27"/>
  <c r="K42" i="27"/>
  <c r="K43" i="27"/>
  <c r="J43" i="27"/>
  <c r="I42" i="27"/>
  <c r="L38" i="27"/>
  <c r="K38" i="27"/>
  <c r="J38" i="27"/>
  <c r="I38" i="27"/>
  <c r="O34" i="27"/>
  <c r="N34" i="27"/>
  <c r="M33" i="27"/>
  <c r="N33" i="27"/>
  <c r="O29" i="27"/>
  <c r="I28" i="27"/>
  <c r="N28" i="27"/>
  <c r="O28" i="27"/>
  <c r="K30" i="27"/>
  <c r="J29" i="27"/>
  <c r="L30" i="27"/>
  <c r="G29" i="27"/>
  <c r="G28" i="27"/>
  <c r="H28" i="27"/>
  <c r="I29" i="27"/>
  <c r="J30" i="27"/>
  <c r="D33" i="27"/>
  <c r="L33" i="27"/>
  <c r="E34" i="27"/>
  <c r="M34" i="27"/>
  <c r="H37" i="27"/>
  <c r="I39" i="27"/>
  <c r="N42" i="27"/>
  <c r="G43" i="27"/>
  <c r="I37" i="27"/>
  <c r="J39" i="27"/>
  <c r="O42" i="27"/>
  <c r="L43" i="27"/>
  <c r="J37" i="27"/>
  <c r="K39" i="27"/>
  <c r="M43" i="27"/>
  <c r="J28" i="27"/>
  <c r="K37" i="27"/>
  <c r="D39" i="27"/>
  <c r="L39" i="27"/>
  <c r="E42" i="27"/>
  <c r="N43" i="27"/>
  <c r="F34" i="27"/>
  <c r="F33" i="27"/>
  <c r="G34" i="27"/>
  <c r="I34" i="27"/>
  <c r="D37" i="27"/>
  <c r="L37" i="27"/>
  <c r="E39" i="27"/>
  <c r="M39" i="27"/>
  <c r="F42" i="27"/>
  <c r="O43" i="27"/>
  <c r="K29" i="27"/>
  <c r="D30" i="27"/>
  <c r="K28" i="27"/>
  <c r="D29" i="27"/>
  <c r="L29" i="27"/>
  <c r="E30" i="27"/>
  <c r="M30" i="27"/>
  <c r="G33" i="27"/>
  <c r="O33" i="27"/>
  <c r="H34" i="27"/>
  <c r="D28" i="27"/>
  <c r="L28" i="27"/>
  <c r="E29" i="27"/>
  <c r="M29" i="27"/>
  <c r="F30" i="27"/>
  <c r="N30" i="27"/>
  <c r="H33" i="27"/>
  <c r="E28" i="27"/>
  <c r="M28" i="27"/>
  <c r="F29" i="27"/>
  <c r="N29" i="27"/>
  <c r="G30" i="27"/>
  <c r="O30" i="27"/>
  <c r="I33" i="27"/>
  <c r="J34" i="27"/>
  <c r="E37" i="27"/>
  <c r="M37" i="27"/>
  <c r="F39" i="27"/>
  <c r="N39" i="27"/>
  <c r="G42" i="27"/>
  <c r="D43" i="27"/>
  <c r="E33" i="27"/>
  <c r="F28" i="27"/>
  <c r="H30" i="27"/>
  <c r="J33" i="27"/>
  <c r="K34" i="27"/>
  <c r="F37" i="27"/>
  <c r="N37" i="27"/>
  <c r="G39" i="27"/>
  <c r="O39" i="27"/>
  <c r="L42" i="27"/>
  <c r="E43" i="27"/>
  <c r="H29" i="27"/>
  <c r="I30" i="27"/>
  <c r="K33" i="27"/>
  <c r="D34" i="27"/>
  <c r="L34" i="27"/>
  <c r="G37" i="27"/>
  <c r="O37" i="27"/>
  <c r="D4714" i="12" l="1"/>
  <c r="E4714" i="12"/>
  <c r="F4714" i="12"/>
  <c r="D4715" i="12"/>
  <c r="E4715" i="12"/>
  <c r="F4715" i="12"/>
  <c r="D4716" i="12"/>
  <c r="E4716" i="12"/>
  <c r="F4716" i="12"/>
  <c r="D4717" i="12"/>
  <c r="E4717" i="12"/>
  <c r="F4717" i="12"/>
  <c r="D4718" i="12"/>
  <c r="E4718" i="12"/>
  <c r="F4718" i="12"/>
  <c r="D4719" i="12"/>
  <c r="E4719" i="12"/>
  <c r="F4719" i="12"/>
  <c r="D4720" i="12"/>
  <c r="E4720" i="12"/>
  <c r="F4720" i="12"/>
  <c r="D4721" i="12"/>
  <c r="E4721" i="12"/>
  <c r="F4721" i="12"/>
  <c r="D4722" i="12"/>
  <c r="E4722" i="12"/>
  <c r="F4722" i="12"/>
  <c r="D4723" i="12"/>
  <c r="E4723" i="12"/>
  <c r="F4723" i="12"/>
  <c r="D4724" i="12"/>
  <c r="E4724" i="12"/>
  <c r="F4724" i="12"/>
  <c r="D4725" i="12"/>
  <c r="E4725" i="12"/>
  <c r="F4725" i="12"/>
  <c r="D4726" i="12"/>
  <c r="E4726" i="12"/>
  <c r="F4726" i="12"/>
  <c r="D4727" i="12"/>
  <c r="E4727" i="12"/>
  <c r="F4727" i="12"/>
  <c r="D4728" i="12"/>
  <c r="E4728" i="12"/>
  <c r="F4728" i="12"/>
  <c r="D4729" i="12"/>
  <c r="E4729" i="12"/>
  <c r="F4729" i="12"/>
  <c r="D4730" i="12"/>
  <c r="E4730" i="12"/>
  <c r="F4730" i="12"/>
  <c r="D4731" i="12"/>
  <c r="E4731" i="12"/>
  <c r="F4731" i="12"/>
  <c r="D4732" i="12"/>
  <c r="E4732" i="12"/>
  <c r="F4732" i="12"/>
  <c r="D4733" i="12"/>
  <c r="E4733" i="12"/>
  <c r="F4733" i="12"/>
  <c r="D4734" i="12"/>
  <c r="E4734" i="12"/>
  <c r="F4734" i="12"/>
  <c r="D4735" i="12"/>
  <c r="E4735" i="12"/>
  <c r="F4735" i="12"/>
  <c r="D4736" i="12"/>
  <c r="E4736" i="12"/>
  <c r="F4736" i="12"/>
  <c r="D4737" i="12"/>
  <c r="E4737" i="12"/>
  <c r="F4737" i="12"/>
  <c r="D4738" i="12"/>
  <c r="E4738" i="12"/>
  <c r="F4738" i="12"/>
  <c r="D4739" i="12"/>
  <c r="E4739" i="12"/>
  <c r="F4739" i="12"/>
  <c r="D4740" i="12"/>
  <c r="E4740" i="12"/>
  <c r="F4740" i="12"/>
  <c r="D4741" i="12"/>
  <c r="E4741" i="12"/>
  <c r="F4741" i="12"/>
  <c r="D4742" i="12"/>
  <c r="E4742" i="12"/>
  <c r="F4742" i="12"/>
  <c r="D4743" i="12"/>
  <c r="E4743" i="12"/>
  <c r="F4743" i="12"/>
  <c r="D4744" i="12"/>
  <c r="E4744" i="12"/>
  <c r="F4744" i="12"/>
  <c r="D4745" i="12"/>
  <c r="E4745" i="12"/>
  <c r="F4745" i="12"/>
  <c r="D4746" i="12"/>
  <c r="E4746" i="12"/>
  <c r="F4746" i="12"/>
  <c r="D4747" i="12"/>
  <c r="E4747" i="12"/>
  <c r="F4747" i="12"/>
  <c r="D4748" i="12"/>
  <c r="E4748" i="12"/>
  <c r="F4748" i="12"/>
  <c r="D4749" i="12"/>
  <c r="E4749" i="12"/>
  <c r="F4749" i="12"/>
  <c r="D4750" i="12"/>
  <c r="E4750" i="12"/>
  <c r="F4750" i="12"/>
  <c r="D4751" i="12"/>
  <c r="E4751" i="12"/>
  <c r="F4751" i="12"/>
  <c r="D4752" i="12"/>
  <c r="E4752" i="12"/>
  <c r="F4752" i="12"/>
  <c r="D4753" i="12"/>
  <c r="E4753" i="12"/>
  <c r="F4753" i="12"/>
  <c r="D4754" i="12"/>
  <c r="E4754" i="12"/>
  <c r="F4754" i="12"/>
  <c r="D4755" i="12"/>
  <c r="E4755" i="12"/>
  <c r="F4755" i="12"/>
  <c r="D4756" i="12"/>
  <c r="E4756" i="12"/>
  <c r="F4756" i="12"/>
  <c r="D4757" i="12"/>
  <c r="E4757" i="12"/>
  <c r="F4757" i="12"/>
  <c r="D4758" i="12"/>
  <c r="E4758" i="12"/>
  <c r="F4758" i="12"/>
  <c r="D4759" i="12"/>
  <c r="E4759" i="12"/>
  <c r="F4759" i="12"/>
  <c r="D4760" i="12"/>
  <c r="E4760" i="12"/>
  <c r="F4760" i="12"/>
  <c r="D4761" i="12"/>
  <c r="E4761" i="12"/>
  <c r="F4761" i="12"/>
  <c r="D4762" i="12"/>
  <c r="E4762" i="12"/>
  <c r="F4762" i="12"/>
  <c r="D4763" i="12"/>
  <c r="E4763" i="12"/>
  <c r="F4763" i="12"/>
  <c r="D4764" i="12"/>
  <c r="E4764" i="12"/>
  <c r="F4764" i="12"/>
  <c r="D4765" i="12"/>
  <c r="E4765" i="12"/>
  <c r="F4765" i="12"/>
  <c r="D4766" i="12"/>
  <c r="E4766" i="12"/>
  <c r="F4766" i="12"/>
  <c r="D4767" i="12"/>
  <c r="E4767" i="12"/>
  <c r="F4767" i="12"/>
  <c r="D4768" i="12"/>
  <c r="E4768" i="12"/>
  <c r="F4768" i="12"/>
  <c r="D4769" i="12"/>
  <c r="E4769" i="12"/>
  <c r="F4769" i="12"/>
  <c r="D4770" i="12"/>
  <c r="E4770" i="12"/>
  <c r="F4770" i="12"/>
  <c r="D4771" i="12"/>
  <c r="E4771" i="12"/>
  <c r="F4771" i="12"/>
  <c r="D4772" i="12"/>
  <c r="E4772" i="12"/>
  <c r="F4772" i="12"/>
  <c r="D4773" i="12"/>
  <c r="E4773" i="12"/>
  <c r="F4773" i="12"/>
  <c r="D4774" i="12"/>
  <c r="E4774" i="12"/>
  <c r="F4774" i="12"/>
  <c r="D4775" i="12"/>
  <c r="E4775" i="12"/>
  <c r="F4775" i="12"/>
  <c r="D4776" i="12"/>
  <c r="E4776" i="12"/>
  <c r="F4776" i="12"/>
  <c r="D4777" i="12"/>
  <c r="E4777" i="12"/>
  <c r="F4777" i="12"/>
  <c r="D4778" i="12"/>
  <c r="E4778" i="12"/>
  <c r="F4778" i="12"/>
  <c r="D4779" i="12"/>
  <c r="E4779" i="12"/>
  <c r="F4779" i="12"/>
  <c r="D4780" i="12"/>
  <c r="E4780" i="12"/>
  <c r="F4780" i="12"/>
  <c r="D4781" i="12"/>
  <c r="E4781" i="12"/>
  <c r="F4781" i="12"/>
  <c r="D4782" i="12"/>
  <c r="E4782" i="12"/>
  <c r="F4782" i="12"/>
  <c r="D4783" i="12"/>
  <c r="E4783" i="12"/>
  <c r="F4783" i="12"/>
  <c r="D4784" i="12"/>
  <c r="E4784" i="12"/>
  <c r="F4784" i="12"/>
  <c r="D4785" i="12"/>
  <c r="E4785" i="12"/>
  <c r="F4785" i="12"/>
  <c r="D4786" i="12"/>
  <c r="E4786" i="12"/>
  <c r="F4786" i="12"/>
  <c r="D4787" i="12"/>
  <c r="E4787" i="12"/>
  <c r="F4787" i="12"/>
  <c r="D4788" i="12"/>
  <c r="E4788" i="12"/>
  <c r="F4788" i="12"/>
  <c r="D4789" i="12"/>
  <c r="E4789" i="12"/>
  <c r="F4789" i="12"/>
  <c r="D4790" i="12"/>
  <c r="E4790" i="12"/>
  <c r="F4790" i="12"/>
  <c r="D4791" i="12"/>
  <c r="E4791" i="12"/>
  <c r="F4791" i="12"/>
  <c r="D4792" i="12"/>
  <c r="E4792" i="12"/>
  <c r="F4792" i="12"/>
  <c r="D4793" i="12"/>
  <c r="E4793" i="12"/>
  <c r="F4793" i="12"/>
  <c r="D4794" i="12"/>
  <c r="E4794" i="12"/>
  <c r="F4794" i="12"/>
  <c r="D4795" i="12"/>
  <c r="E4795" i="12"/>
  <c r="F4795" i="12"/>
  <c r="D4796" i="12"/>
  <c r="E4796" i="12"/>
  <c r="F4796" i="12"/>
  <c r="D4797" i="12"/>
  <c r="E4797" i="12"/>
  <c r="F4797" i="12"/>
  <c r="D4798" i="12"/>
  <c r="E4798" i="12"/>
  <c r="F4798" i="12"/>
  <c r="D4799" i="12"/>
  <c r="E4799" i="12"/>
  <c r="F4799" i="12"/>
  <c r="D4800" i="12"/>
  <c r="E4800" i="12"/>
  <c r="F4800" i="12"/>
  <c r="D4801" i="12"/>
  <c r="E4801" i="12"/>
  <c r="F4801" i="12"/>
  <c r="D4802" i="12"/>
  <c r="E4802" i="12"/>
  <c r="F4802" i="12"/>
  <c r="D4803" i="12"/>
  <c r="E4803" i="12"/>
  <c r="F4803" i="12"/>
  <c r="D4804" i="12"/>
  <c r="E4804" i="12"/>
  <c r="F4804" i="12"/>
  <c r="D4805" i="12"/>
  <c r="E4805" i="12"/>
  <c r="F4805" i="12"/>
  <c r="D4806" i="12"/>
  <c r="E4806" i="12"/>
  <c r="F4806" i="12"/>
  <c r="D4807" i="12"/>
  <c r="E4807" i="12"/>
  <c r="F4807" i="12"/>
  <c r="D4808" i="12"/>
  <c r="E4808" i="12"/>
  <c r="F4808" i="12"/>
  <c r="D4809" i="12"/>
  <c r="E4809" i="12"/>
  <c r="F4809" i="12"/>
  <c r="D4810" i="12"/>
  <c r="E4810" i="12"/>
  <c r="F4810" i="12"/>
  <c r="D4811" i="12"/>
  <c r="E4811" i="12"/>
  <c r="F4811" i="12"/>
  <c r="D4812" i="12"/>
  <c r="E4812" i="12"/>
  <c r="F4812" i="12"/>
  <c r="D4813" i="12"/>
  <c r="E4813" i="12"/>
  <c r="F4813" i="12"/>
  <c r="D4814" i="12"/>
  <c r="E4814" i="12"/>
  <c r="F4814" i="12"/>
  <c r="D4815" i="12"/>
  <c r="E4815" i="12"/>
  <c r="F4815" i="12"/>
  <c r="D4816" i="12"/>
  <c r="E4816" i="12"/>
  <c r="F4816" i="12"/>
  <c r="D4817" i="12"/>
  <c r="E4817" i="12"/>
  <c r="F4817" i="12"/>
  <c r="D4818" i="12"/>
  <c r="E4818" i="12"/>
  <c r="F4818" i="12"/>
  <c r="D4819" i="12"/>
  <c r="E4819" i="12"/>
  <c r="F4819" i="12"/>
  <c r="D4820" i="12"/>
  <c r="E4820" i="12"/>
  <c r="F4820" i="12"/>
  <c r="D4821" i="12"/>
  <c r="E4821" i="12"/>
  <c r="F4821" i="12"/>
  <c r="D4822" i="12"/>
  <c r="E4822" i="12"/>
  <c r="F4822" i="12"/>
  <c r="D4823" i="12"/>
  <c r="E4823" i="12"/>
  <c r="F4823" i="12"/>
  <c r="D4824" i="12"/>
  <c r="E4824" i="12"/>
  <c r="F4824" i="12"/>
  <c r="D4825" i="12"/>
  <c r="E4825" i="12"/>
  <c r="F4825" i="12"/>
  <c r="D4826" i="12"/>
  <c r="E4826" i="12"/>
  <c r="F4826" i="12"/>
  <c r="D4827" i="12"/>
  <c r="E4827" i="12"/>
  <c r="F4827" i="12"/>
  <c r="D4828" i="12"/>
  <c r="E4828" i="12"/>
  <c r="F4828" i="12"/>
  <c r="D4829" i="12"/>
  <c r="E4829" i="12"/>
  <c r="F4829" i="12"/>
  <c r="D4830" i="12"/>
  <c r="E4830" i="12"/>
  <c r="F4830" i="12"/>
  <c r="D4831" i="12"/>
  <c r="E4831" i="12"/>
  <c r="F4831" i="12"/>
  <c r="D4832" i="12"/>
  <c r="E4832" i="12"/>
  <c r="F4832" i="12"/>
  <c r="D4833" i="12"/>
  <c r="E4833" i="12"/>
  <c r="F4833" i="12"/>
  <c r="D4834" i="12"/>
  <c r="E4834" i="12"/>
  <c r="F4834" i="12"/>
  <c r="D4835" i="12"/>
  <c r="E4835" i="12"/>
  <c r="F4835" i="12"/>
  <c r="D4836" i="12"/>
  <c r="E4836" i="12"/>
  <c r="F4836" i="12"/>
  <c r="D4837" i="12"/>
  <c r="E4837" i="12"/>
  <c r="F4837" i="12"/>
  <c r="D4838" i="12"/>
  <c r="E4838" i="12"/>
  <c r="F4838" i="12"/>
  <c r="D4839" i="12"/>
  <c r="E4839" i="12"/>
  <c r="F4839" i="12"/>
  <c r="D4840" i="12"/>
  <c r="E4840" i="12"/>
  <c r="F4840" i="12"/>
  <c r="D4841" i="12"/>
  <c r="E4841" i="12"/>
  <c r="F4841" i="12"/>
  <c r="D4842" i="12"/>
  <c r="E4842" i="12"/>
  <c r="F4842" i="12"/>
  <c r="D4843" i="12"/>
  <c r="E4843" i="12"/>
  <c r="F4843" i="12"/>
  <c r="D4844" i="12"/>
  <c r="E4844" i="12"/>
  <c r="F4844" i="12"/>
  <c r="D4845" i="12"/>
  <c r="E4845" i="12"/>
  <c r="F4845" i="12"/>
  <c r="D4846" i="12"/>
  <c r="E4846" i="12"/>
  <c r="F4846" i="12"/>
  <c r="D4847" i="12"/>
  <c r="E4847" i="12"/>
  <c r="F4847" i="12"/>
  <c r="D4848" i="12"/>
  <c r="E4848" i="12"/>
  <c r="F4848" i="12"/>
  <c r="D4849" i="12"/>
  <c r="E4849" i="12"/>
  <c r="F4849" i="12"/>
  <c r="D4850" i="12"/>
  <c r="E4850" i="12"/>
  <c r="F4850" i="12"/>
  <c r="D4851" i="12"/>
  <c r="E4851" i="12"/>
  <c r="F4851" i="12"/>
  <c r="D4852" i="12"/>
  <c r="E4852" i="12"/>
  <c r="F4852" i="12"/>
  <c r="D4853" i="12"/>
  <c r="E4853" i="12"/>
  <c r="F4853" i="12"/>
  <c r="D4854" i="12"/>
  <c r="E4854" i="12"/>
  <c r="F4854" i="12"/>
  <c r="D4855" i="12"/>
  <c r="E4855" i="12"/>
  <c r="F4855" i="12"/>
  <c r="D4856" i="12"/>
  <c r="E4856" i="12"/>
  <c r="F4856" i="12"/>
  <c r="D4857" i="12"/>
  <c r="E4857" i="12"/>
  <c r="F4857" i="12"/>
  <c r="D4858" i="12"/>
  <c r="E4858" i="12"/>
  <c r="F4858" i="12"/>
  <c r="D4859" i="12"/>
  <c r="E4859" i="12"/>
  <c r="F4859" i="12"/>
  <c r="D4860" i="12"/>
  <c r="E4860" i="12"/>
  <c r="F4860" i="12"/>
  <c r="D4861" i="12"/>
  <c r="E4861" i="12"/>
  <c r="F4861" i="12"/>
  <c r="D4862" i="12"/>
  <c r="E4862" i="12"/>
  <c r="F4862" i="12"/>
  <c r="D4863" i="12"/>
  <c r="E4863" i="12"/>
  <c r="F4863" i="12"/>
  <c r="D4864" i="12"/>
  <c r="E4864" i="12"/>
  <c r="F4864" i="12"/>
  <c r="D4865" i="12"/>
  <c r="E4865" i="12"/>
  <c r="F4865" i="12"/>
  <c r="D4866" i="12"/>
  <c r="E4866" i="12"/>
  <c r="F4866" i="12"/>
  <c r="D4867" i="12"/>
  <c r="E4867" i="12"/>
  <c r="F4867" i="12"/>
  <c r="D4868" i="12"/>
  <c r="E4868" i="12"/>
  <c r="F4868" i="12"/>
  <c r="D4869" i="12"/>
  <c r="E4869" i="12"/>
  <c r="F4869" i="12"/>
  <c r="D4870" i="12"/>
  <c r="E4870" i="12"/>
  <c r="F4870" i="12"/>
  <c r="D4871" i="12"/>
  <c r="E4871" i="12"/>
  <c r="F4871" i="12"/>
  <c r="D4872" i="12"/>
  <c r="E4872" i="12"/>
  <c r="F4872" i="12"/>
  <c r="D4873" i="12"/>
  <c r="E4873" i="12"/>
  <c r="F4873" i="12"/>
  <c r="D4874" i="12"/>
  <c r="E4874" i="12"/>
  <c r="F4874" i="12"/>
  <c r="D4875" i="12"/>
  <c r="E4875" i="12"/>
  <c r="F4875" i="12"/>
  <c r="D4876" i="12"/>
  <c r="E4876" i="12"/>
  <c r="F4876" i="12"/>
  <c r="D4877" i="12"/>
  <c r="E4877" i="12"/>
  <c r="F4877" i="12"/>
  <c r="D4878" i="12"/>
  <c r="E4878" i="12"/>
  <c r="F4878" i="12"/>
  <c r="D4879" i="12"/>
  <c r="E4879" i="12"/>
  <c r="F4879" i="12"/>
  <c r="D4880" i="12"/>
  <c r="E4880" i="12"/>
  <c r="F4880" i="12"/>
  <c r="D4881" i="12"/>
  <c r="E4881" i="12"/>
  <c r="F4881" i="12"/>
  <c r="D4882" i="12"/>
  <c r="E4882" i="12"/>
  <c r="F4882" i="12"/>
  <c r="D4883" i="12"/>
  <c r="E4883" i="12"/>
  <c r="F4883" i="12"/>
  <c r="D4884" i="12"/>
  <c r="E4884" i="12"/>
  <c r="F4884" i="12"/>
  <c r="D4885" i="12"/>
  <c r="E4885" i="12"/>
  <c r="F4885" i="12"/>
  <c r="D4886" i="12"/>
  <c r="E4886" i="12"/>
  <c r="F4886" i="12"/>
  <c r="D4887" i="12"/>
  <c r="E4887" i="12"/>
  <c r="F4887" i="12"/>
  <c r="D4888" i="12"/>
  <c r="E4888" i="12"/>
  <c r="F4888" i="12"/>
  <c r="D4889" i="12"/>
  <c r="E4889" i="12"/>
  <c r="F4889" i="12"/>
  <c r="D4890" i="12"/>
  <c r="E4890" i="12"/>
  <c r="F4890" i="12"/>
  <c r="D4891" i="12"/>
  <c r="E4891" i="12"/>
  <c r="F4891" i="12"/>
  <c r="D4892" i="12"/>
  <c r="E4892" i="12"/>
  <c r="F4892" i="12"/>
  <c r="D4893" i="12"/>
  <c r="E4893" i="12"/>
  <c r="F4893" i="12"/>
  <c r="D4894" i="12"/>
  <c r="E4894" i="12"/>
  <c r="F4894" i="12"/>
  <c r="D4895" i="12"/>
  <c r="E4895" i="12"/>
  <c r="F4895" i="12"/>
  <c r="D4896" i="12"/>
  <c r="E4896" i="12"/>
  <c r="F4896" i="12"/>
  <c r="D4897" i="12"/>
  <c r="E4897" i="12"/>
  <c r="F4897" i="12"/>
  <c r="D4898" i="12"/>
  <c r="E4898" i="12"/>
  <c r="F4898" i="12"/>
  <c r="D4899" i="12"/>
  <c r="E4899" i="12"/>
  <c r="F4899" i="12"/>
  <c r="D4900" i="12"/>
  <c r="E4900" i="12"/>
  <c r="F4900" i="12"/>
  <c r="D4901" i="12"/>
  <c r="E4901" i="12"/>
  <c r="F4901" i="12"/>
  <c r="D4902" i="12"/>
  <c r="E4902" i="12"/>
  <c r="F4902" i="12"/>
  <c r="D4903" i="12"/>
  <c r="E4903" i="12"/>
  <c r="F4903" i="12"/>
  <c r="D4904" i="12"/>
  <c r="E4904" i="12"/>
  <c r="F4904" i="12"/>
  <c r="D4905" i="12"/>
  <c r="E4905" i="12"/>
  <c r="F4905" i="12"/>
  <c r="D4906" i="12"/>
  <c r="E4906" i="12"/>
  <c r="F4906" i="12"/>
  <c r="D4907" i="12"/>
  <c r="E4907" i="12"/>
  <c r="F4907" i="12"/>
  <c r="D4908" i="12"/>
  <c r="E4908" i="12"/>
  <c r="F4908" i="12"/>
  <c r="D4909" i="12"/>
  <c r="E4909" i="12"/>
  <c r="F4909" i="12"/>
  <c r="D4910" i="12"/>
  <c r="E4910" i="12"/>
  <c r="F4910" i="12"/>
  <c r="D4911" i="12"/>
  <c r="E4911" i="12"/>
  <c r="F4911" i="12"/>
  <c r="D4912" i="12"/>
  <c r="E4912" i="12"/>
  <c r="F4912" i="12"/>
  <c r="D4913" i="12"/>
  <c r="E4913" i="12"/>
  <c r="F4913" i="12"/>
  <c r="D4914" i="12"/>
  <c r="E4914" i="12"/>
  <c r="F4914" i="12"/>
  <c r="D4915" i="12"/>
  <c r="E4915" i="12"/>
  <c r="F4915" i="12"/>
  <c r="D4916" i="12"/>
  <c r="E4916" i="12"/>
  <c r="F4916" i="12"/>
  <c r="D4917" i="12"/>
  <c r="E4917" i="12"/>
  <c r="F4917" i="12"/>
  <c r="D4918" i="12"/>
  <c r="E4918" i="12"/>
  <c r="F4918" i="12"/>
  <c r="D4919" i="12"/>
  <c r="E4919" i="12"/>
  <c r="F4919" i="12"/>
  <c r="D4920" i="12"/>
  <c r="E4920" i="12"/>
  <c r="F4920" i="12"/>
  <c r="D4921" i="12"/>
  <c r="E4921" i="12"/>
  <c r="F4921" i="12"/>
  <c r="D4922" i="12"/>
  <c r="E4922" i="12"/>
  <c r="F4922" i="12"/>
  <c r="D4923" i="12"/>
  <c r="E4923" i="12"/>
  <c r="F4923" i="12"/>
  <c r="D4924" i="12"/>
  <c r="E4924" i="12"/>
  <c r="F4924" i="12"/>
  <c r="D4925" i="12"/>
  <c r="E4925" i="12"/>
  <c r="F4925" i="12"/>
  <c r="D4926" i="12"/>
  <c r="E4926" i="12"/>
  <c r="F4926" i="12"/>
  <c r="D4927" i="12"/>
  <c r="E4927" i="12"/>
  <c r="F4927" i="12"/>
  <c r="D4928" i="12"/>
  <c r="E4928" i="12"/>
  <c r="F4928" i="12"/>
  <c r="D4929" i="12"/>
  <c r="E4929" i="12"/>
  <c r="F4929" i="12"/>
  <c r="D4930" i="12"/>
  <c r="E4930" i="12"/>
  <c r="F4930" i="12"/>
  <c r="D4931" i="12"/>
  <c r="E4931" i="12"/>
  <c r="F4931" i="12"/>
  <c r="D4932" i="12"/>
  <c r="E4932" i="12"/>
  <c r="F4932" i="12"/>
  <c r="D4933" i="12"/>
  <c r="E4933" i="12"/>
  <c r="F4933" i="12"/>
  <c r="D4934" i="12"/>
  <c r="E4934" i="12"/>
  <c r="F4934" i="12"/>
  <c r="D4935" i="12"/>
  <c r="E4935" i="12"/>
  <c r="F4935" i="12"/>
  <c r="D4936" i="12"/>
  <c r="E4936" i="12"/>
  <c r="F4936" i="12"/>
  <c r="D4937" i="12"/>
  <c r="E4937" i="12"/>
  <c r="F4937" i="12"/>
  <c r="D4938" i="12"/>
  <c r="E4938" i="12"/>
  <c r="F4938" i="12"/>
  <c r="D4939" i="12"/>
  <c r="E4939" i="12"/>
  <c r="F4939" i="12"/>
  <c r="D4940" i="12"/>
  <c r="E4940" i="12"/>
  <c r="F4940" i="12"/>
  <c r="D4941" i="12"/>
  <c r="E4941" i="12"/>
  <c r="F4941" i="12"/>
  <c r="D4942" i="12"/>
  <c r="E4942" i="12"/>
  <c r="F4942" i="12"/>
  <c r="D4943" i="12"/>
  <c r="E4943" i="12"/>
  <c r="F4943" i="12"/>
  <c r="D4944" i="12"/>
  <c r="E4944" i="12"/>
  <c r="F4944" i="12"/>
  <c r="D4945" i="12"/>
  <c r="E4945" i="12"/>
  <c r="F4945" i="12"/>
  <c r="D4946" i="12"/>
  <c r="E4946" i="12"/>
  <c r="F4946" i="12"/>
  <c r="D4947" i="12"/>
  <c r="E4947" i="12"/>
  <c r="F4947" i="12"/>
  <c r="D4948" i="12"/>
  <c r="E4948" i="12"/>
  <c r="F4948" i="12"/>
  <c r="D4949" i="12"/>
  <c r="E4949" i="12"/>
  <c r="F4949" i="12"/>
  <c r="D4950" i="12"/>
  <c r="E4950" i="12"/>
  <c r="F4950" i="12"/>
  <c r="D4951" i="12"/>
  <c r="E4951" i="12"/>
  <c r="F4951" i="12"/>
  <c r="D4952" i="12"/>
  <c r="E4952" i="12"/>
  <c r="F4952" i="12"/>
  <c r="D4953" i="12"/>
  <c r="E4953" i="12"/>
  <c r="F4953" i="12"/>
  <c r="D4954" i="12"/>
  <c r="E4954" i="12"/>
  <c r="F4954" i="12"/>
  <c r="D4955" i="12"/>
  <c r="L120" i="23" s="1"/>
  <c r="E4955" i="12"/>
  <c r="N120" i="23" s="1"/>
  <c r="F4955" i="12"/>
  <c r="O120" i="23" s="1"/>
  <c r="D4956" i="12"/>
  <c r="E4956" i="12"/>
  <c r="F4956" i="12"/>
  <c r="D4957" i="12"/>
  <c r="E4957" i="12"/>
  <c r="F4957" i="12"/>
  <c r="D4958" i="12"/>
  <c r="E4958" i="12"/>
  <c r="F4958" i="12"/>
  <c r="D4959" i="12"/>
  <c r="E4959" i="12"/>
  <c r="F4959" i="12"/>
  <c r="D4960" i="12"/>
  <c r="P120" i="23" s="1"/>
  <c r="E4960" i="12"/>
  <c r="R120" i="23" s="1"/>
  <c r="F4960" i="12"/>
  <c r="S120" i="23" s="1"/>
  <c r="D4961" i="12"/>
  <c r="E4961" i="12"/>
  <c r="F4961" i="12"/>
  <c r="D4962" i="12"/>
  <c r="E4962" i="12"/>
  <c r="F4962" i="12"/>
  <c r="D4963" i="12"/>
  <c r="E4963" i="12"/>
  <c r="F4963" i="12"/>
  <c r="D4964" i="12"/>
  <c r="E4964" i="12"/>
  <c r="F4964" i="12"/>
  <c r="D4965" i="12"/>
  <c r="D120" i="23" s="1"/>
  <c r="E4965" i="12"/>
  <c r="F120" i="23" s="1"/>
  <c r="F4965" i="12"/>
  <c r="G120" i="23" s="1"/>
  <c r="D4966" i="12"/>
  <c r="E4966" i="12"/>
  <c r="F4966" i="12"/>
  <c r="D4967" i="12"/>
  <c r="E4967" i="12"/>
  <c r="F4967" i="12"/>
  <c r="D4968" i="12"/>
  <c r="E4968" i="12"/>
  <c r="F4968" i="12"/>
  <c r="D4969" i="12"/>
  <c r="E4969" i="12"/>
  <c r="F4969" i="12"/>
  <c r="D4970" i="12"/>
  <c r="E4970" i="12"/>
  <c r="F4970" i="12"/>
  <c r="D4971" i="12"/>
  <c r="H120" i="23" s="1"/>
  <c r="E4971" i="12"/>
  <c r="J120" i="23" s="1"/>
  <c r="F4971" i="12"/>
  <c r="K120" i="23" s="1"/>
  <c r="D4972" i="12"/>
  <c r="T120" i="23" s="1"/>
  <c r="E4972" i="12"/>
  <c r="V120" i="23" s="1"/>
  <c r="F4972" i="12"/>
  <c r="W120" i="23" s="1"/>
  <c r="D4973" i="12"/>
  <c r="E4973" i="12"/>
  <c r="F4973" i="12"/>
  <c r="D4974" i="12"/>
  <c r="E4974" i="12"/>
  <c r="F4974" i="12"/>
  <c r="D4975" i="12"/>
  <c r="E4975" i="12"/>
  <c r="F4975" i="12"/>
  <c r="D4976" i="12"/>
  <c r="E4976" i="12"/>
  <c r="F4976" i="12"/>
  <c r="D4977" i="12"/>
  <c r="L121" i="23" s="1"/>
  <c r="E4977" i="12"/>
  <c r="N121" i="23" s="1"/>
  <c r="F4977" i="12"/>
  <c r="O121" i="23" s="1"/>
  <c r="D4978" i="12"/>
  <c r="E4978" i="12"/>
  <c r="F4978" i="12"/>
  <c r="D4979" i="12"/>
  <c r="E4979" i="12"/>
  <c r="F4979" i="12"/>
  <c r="D4980" i="12"/>
  <c r="E4980" i="12"/>
  <c r="F4980" i="12"/>
  <c r="D4981" i="12"/>
  <c r="E4981" i="12"/>
  <c r="F4981" i="12"/>
  <c r="D4982" i="12"/>
  <c r="P121" i="23" s="1"/>
  <c r="E4982" i="12"/>
  <c r="R121" i="23" s="1"/>
  <c r="F4982" i="12"/>
  <c r="S121" i="23" s="1"/>
  <c r="D4983" i="12"/>
  <c r="E4983" i="12"/>
  <c r="F4983" i="12"/>
  <c r="D4984" i="12"/>
  <c r="E4984" i="12"/>
  <c r="F4984" i="12"/>
  <c r="D4985" i="12"/>
  <c r="E4985" i="12"/>
  <c r="F4985" i="12"/>
  <c r="D4986" i="12"/>
  <c r="E4986" i="12"/>
  <c r="F4986" i="12"/>
  <c r="D4987" i="12"/>
  <c r="D121" i="23" s="1"/>
  <c r="E4987" i="12"/>
  <c r="F121" i="23" s="1"/>
  <c r="F4987" i="12"/>
  <c r="G121" i="23" s="1"/>
  <c r="D4988" i="12"/>
  <c r="E4988" i="12"/>
  <c r="F4988" i="12"/>
  <c r="D4989" i="12"/>
  <c r="E4989" i="12"/>
  <c r="F4989" i="12"/>
  <c r="D4990" i="12"/>
  <c r="E4990" i="12"/>
  <c r="F4990" i="12"/>
  <c r="D4991" i="12"/>
  <c r="E4991" i="12"/>
  <c r="F4991" i="12"/>
  <c r="D4992" i="12"/>
  <c r="E4992" i="12"/>
  <c r="F4992" i="12"/>
  <c r="D4993" i="12"/>
  <c r="H121" i="23" s="1"/>
  <c r="E4993" i="12"/>
  <c r="J121" i="23" s="1"/>
  <c r="F4993" i="12"/>
  <c r="K121" i="23" s="1"/>
  <c r="D4994" i="12"/>
  <c r="T121" i="23" s="1"/>
  <c r="E4994" i="12"/>
  <c r="V121" i="23" s="1"/>
  <c r="F4994" i="12"/>
  <c r="W121" i="23" s="1"/>
  <c r="D4995" i="12"/>
  <c r="E4995" i="12"/>
  <c r="F4995" i="12"/>
  <c r="D4996" i="12"/>
  <c r="E4996" i="12"/>
  <c r="F4996" i="12"/>
  <c r="D4997" i="12"/>
  <c r="E4997" i="12"/>
  <c r="F4997" i="12"/>
  <c r="D4998" i="12"/>
  <c r="E4998" i="12"/>
  <c r="F4998" i="12"/>
  <c r="D4999" i="12"/>
  <c r="E4999" i="12"/>
  <c r="F4999" i="12"/>
  <c r="D5000" i="12"/>
  <c r="E5000" i="12"/>
  <c r="F5000" i="12"/>
  <c r="D5001" i="12"/>
  <c r="E5001" i="12"/>
  <c r="F5001" i="12"/>
  <c r="D5002" i="12"/>
  <c r="L122" i="23" s="1"/>
  <c r="E5002" i="12"/>
  <c r="N122" i="23" s="1"/>
  <c r="F5002" i="12"/>
  <c r="O122" i="23" s="1"/>
  <c r="D5003" i="12"/>
  <c r="P122" i="23" s="1"/>
  <c r="E5003" i="12"/>
  <c r="R122" i="23" s="1"/>
  <c r="F5003" i="12"/>
  <c r="S122" i="23" s="1"/>
  <c r="D5004" i="12"/>
  <c r="E5004" i="12"/>
  <c r="F5004" i="12"/>
  <c r="D5005" i="12"/>
  <c r="H122" i="23" s="1"/>
  <c r="E5005" i="12"/>
  <c r="J122" i="23" s="1"/>
  <c r="F5005" i="12"/>
  <c r="K122" i="23" s="1"/>
  <c r="D5006" i="12"/>
  <c r="L123" i="23" s="1"/>
  <c r="E5006" i="12"/>
  <c r="N123" i="23" s="1"/>
  <c r="F5006" i="12"/>
  <c r="O123" i="23" s="1"/>
  <c r="D5007" i="12"/>
  <c r="P123" i="23" s="1"/>
  <c r="E5007" i="12"/>
  <c r="R123" i="23" s="1"/>
  <c r="F5007" i="12"/>
  <c r="S123" i="23" s="1"/>
  <c r="D5008" i="12"/>
  <c r="D123" i="23" s="1"/>
  <c r="E5008" i="12"/>
  <c r="F123" i="23" s="1"/>
  <c r="F5008" i="12"/>
  <c r="G123" i="23" s="1"/>
  <c r="D5009" i="12"/>
  <c r="E5009" i="12"/>
  <c r="F5009" i="12"/>
  <c r="D5010" i="12"/>
  <c r="E5010" i="12"/>
  <c r="F5010" i="12"/>
  <c r="D5011" i="12"/>
  <c r="E5011" i="12"/>
  <c r="F5011" i="12"/>
  <c r="D5012" i="12"/>
  <c r="E5012" i="12"/>
  <c r="F5012" i="12"/>
  <c r="D5013" i="12"/>
  <c r="E5013" i="12"/>
  <c r="F5013" i="12"/>
  <c r="D5014" i="12"/>
  <c r="T122" i="23" s="1"/>
  <c r="E5014" i="12"/>
  <c r="V122" i="23" s="1"/>
  <c r="F5014" i="12"/>
  <c r="W122" i="23" s="1"/>
  <c r="D5015" i="12"/>
  <c r="E5015" i="12"/>
  <c r="F5015" i="12"/>
  <c r="D5016" i="12"/>
  <c r="E5016" i="12"/>
  <c r="F5016" i="12"/>
  <c r="D5219" i="12"/>
  <c r="E5219" i="12"/>
  <c r="F5219" i="12"/>
  <c r="D5220" i="12"/>
  <c r="E5220" i="12"/>
  <c r="F5220" i="12"/>
  <c r="D5221" i="12"/>
  <c r="E5221" i="12"/>
  <c r="F5221" i="12"/>
  <c r="D5222" i="12"/>
  <c r="E5222" i="12"/>
  <c r="F5222" i="12"/>
  <c r="D5223" i="12"/>
  <c r="E5223" i="12"/>
  <c r="F5223" i="12"/>
  <c r="D5224" i="12"/>
  <c r="E5224" i="12"/>
  <c r="F5224" i="12"/>
  <c r="D5225" i="12"/>
  <c r="E5225" i="12"/>
  <c r="F5225" i="12"/>
  <c r="D5226" i="12"/>
  <c r="E5226" i="12"/>
  <c r="F5226" i="12"/>
  <c r="D5227" i="12"/>
  <c r="E5227" i="12"/>
  <c r="F5227" i="12"/>
  <c r="D5228" i="12"/>
  <c r="E5228" i="12"/>
  <c r="F5228" i="12"/>
  <c r="D5229" i="12"/>
  <c r="E5229" i="12"/>
  <c r="F5229" i="12"/>
  <c r="D5230" i="12"/>
  <c r="E5230" i="12"/>
  <c r="F5230" i="12"/>
  <c r="D5231" i="12"/>
  <c r="E5231" i="12"/>
  <c r="F5231" i="12"/>
  <c r="D5232" i="12"/>
  <c r="E5232" i="12"/>
  <c r="F5232" i="12"/>
  <c r="D5233" i="12"/>
  <c r="E5233" i="12"/>
  <c r="F5233" i="12"/>
  <c r="D5234" i="12"/>
  <c r="E5234" i="12"/>
  <c r="F5234" i="12"/>
  <c r="D5235" i="12"/>
  <c r="E5235" i="12"/>
  <c r="F5235" i="12"/>
  <c r="D5236" i="12"/>
  <c r="E5236" i="12"/>
  <c r="F5236" i="12"/>
  <c r="D5237" i="12"/>
  <c r="E5237" i="12"/>
  <c r="F5237" i="12"/>
  <c r="D5238" i="12"/>
  <c r="E5238" i="12"/>
  <c r="F5238" i="12"/>
  <c r="D5239" i="12"/>
  <c r="E5239" i="12"/>
  <c r="F5239" i="12"/>
  <c r="D5240" i="12"/>
  <c r="E5240" i="12"/>
  <c r="F5240" i="12"/>
  <c r="D5241" i="12"/>
  <c r="E5241" i="12"/>
  <c r="F5241" i="12"/>
  <c r="D5242" i="12"/>
  <c r="E5242" i="12"/>
  <c r="F5242" i="12"/>
  <c r="D5243" i="12"/>
  <c r="E5243" i="12"/>
  <c r="F5243" i="12"/>
  <c r="D5244" i="12"/>
  <c r="E5244" i="12"/>
  <c r="F5244" i="12"/>
  <c r="D5245" i="12"/>
  <c r="E5245" i="12"/>
  <c r="F5245" i="12"/>
  <c r="D5246" i="12"/>
  <c r="E5246" i="12"/>
  <c r="F5246" i="12"/>
  <c r="D5247" i="12"/>
  <c r="E5247" i="12"/>
  <c r="F5247" i="12"/>
  <c r="D5248" i="12"/>
  <c r="E5248" i="12"/>
  <c r="F5248" i="12"/>
  <c r="D5249" i="12"/>
  <c r="E5249" i="12"/>
  <c r="F5249" i="12"/>
  <c r="D5250" i="12"/>
  <c r="E5250" i="12"/>
  <c r="F5250" i="12"/>
  <c r="D5251" i="12"/>
  <c r="E5251" i="12"/>
  <c r="F5251" i="12"/>
  <c r="D5252" i="12"/>
  <c r="E5252" i="12"/>
  <c r="F5252" i="12"/>
  <c r="D5253" i="12"/>
  <c r="E5253" i="12"/>
  <c r="F5253" i="12"/>
  <c r="D5254" i="12"/>
  <c r="E5254" i="12"/>
  <c r="F5254" i="12"/>
  <c r="D5255" i="12"/>
  <c r="E5255" i="12"/>
  <c r="F5255" i="12"/>
  <c r="D5256" i="12"/>
  <c r="E5256" i="12"/>
  <c r="F5256" i="12"/>
  <c r="D5257" i="12"/>
  <c r="E5257" i="12"/>
  <c r="F5257" i="12"/>
  <c r="D5258" i="12"/>
  <c r="E5258" i="12"/>
  <c r="F5258" i="12"/>
  <c r="D5259" i="12"/>
  <c r="E5259" i="12"/>
  <c r="F5259" i="12"/>
  <c r="D5260" i="12"/>
  <c r="E5260" i="12"/>
  <c r="F5260" i="12"/>
  <c r="D5261" i="12"/>
  <c r="E5261" i="12"/>
  <c r="F5261" i="12"/>
  <c r="D5262" i="12"/>
  <c r="E5262" i="12"/>
  <c r="F5262" i="12"/>
  <c r="D5263" i="12"/>
  <c r="E5263" i="12"/>
  <c r="F5263" i="12"/>
  <c r="D5264" i="12"/>
  <c r="E5264" i="12"/>
  <c r="F5264" i="12"/>
  <c r="D5265" i="12"/>
  <c r="E5265" i="12"/>
  <c r="F5265" i="12"/>
  <c r="D5266" i="12"/>
  <c r="E5266" i="12"/>
  <c r="F5266" i="12"/>
  <c r="D5267" i="12"/>
  <c r="E5267" i="12"/>
  <c r="F5267" i="12"/>
  <c r="D5268" i="12"/>
  <c r="E5268" i="12"/>
  <c r="F5268" i="12"/>
  <c r="D5269" i="12"/>
  <c r="E5269" i="12"/>
  <c r="F5269" i="12"/>
  <c r="D5270" i="12"/>
  <c r="E5270" i="12"/>
  <c r="F5270" i="12"/>
  <c r="D5271" i="12"/>
  <c r="E5271" i="12"/>
  <c r="F5271" i="12"/>
  <c r="D5272" i="12"/>
  <c r="E5272" i="12"/>
  <c r="F5272" i="12"/>
  <c r="D5273" i="12"/>
  <c r="E5273" i="12"/>
  <c r="F5273" i="12"/>
  <c r="D5274" i="12"/>
  <c r="E5274" i="12"/>
  <c r="F5274" i="12"/>
  <c r="D5275" i="12"/>
  <c r="E5275" i="12"/>
  <c r="F5275" i="12"/>
  <c r="D5276" i="12"/>
  <c r="E5276" i="12"/>
  <c r="F5276" i="12"/>
  <c r="D5277" i="12"/>
  <c r="E5277" i="12"/>
  <c r="F5277" i="12"/>
  <c r="D5278" i="12"/>
  <c r="E5278" i="12"/>
  <c r="F5278" i="12"/>
  <c r="D5279" i="12"/>
  <c r="E5279" i="12"/>
  <c r="F5279" i="12"/>
  <c r="D5280" i="12"/>
  <c r="E5280" i="12"/>
  <c r="F5280" i="12"/>
  <c r="D5281" i="12"/>
  <c r="E5281" i="12"/>
  <c r="F5281" i="12"/>
  <c r="D5282" i="12"/>
  <c r="E5282" i="12"/>
  <c r="F5282" i="12"/>
  <c r="D5283" i="12"/>
  <c r="E5283" i="12"/>
  <c r="F5283" i="12"/>
  <c r="D5284" i="12"/>
  <c r="E5284" i="12"/>
  <c r="F5284" i="12"/>
  <c r="D5285" i="12"/>
  <c r="E5285" i="12"/>
  <c r="F5285" i="12"/>
  <c r="D5286" i="12"/>
  <c r="E5286" i="12"/>
  <c r="F5286" i="12"/>
  <c r="D5287" i="12"/>
  <c r="E5287" i="12"/>
  <c r="F5287" i="12"/>
  <c r="D5288" i="12"/>
  <c r="E5288" i="12"/>
  <c r="F5288" i="12"/>
  <c r="D5289" i="12"/>
  <c r="E5289" i="12"/>
  <c r="F5289" i="12"/>
  <c r="D5290" i="12"/>
  <c r="E5290" i="12"/>
  <c r="F5290" i="12"/>
  <c r="D5291" i="12"/>
  <c r="E5291" i="12"/>
  <c r="F5291" i="12"/>
  <c r="D5292" i="12"/>
  <c r="E5292" i="12"/>
  <c r="F5292" i="12"/>
  <c r="D5293" i="12"/>
  <c r="E5293" i="12"/>
  <c r="F5293" i="12"/>
  <c r="D5294" i="12"/>
  <c r="E5294" i="12"/>
  <c r="F5294" i="12"/>
  <c r="D5295" i="12"/>
  <c r="E5295" i="12"/>
  <c r="F5295" i="12"/>
  <c r="D5296" i="12"/>
  <c r="E5296" i="12"/>
  <c r="F5296" i="12"/>
  <c r="D5297" i="12"/>
  <c r="E5297" i="12"/>
  <c r="F5297" i="12"/>
  <c r="D5298" i="12"/>
  <c r="E5298" i="12"/>
  <c r="F5298" i="12"/>
  <c r="D5299" i="12"/>
  <c r="E5299" i="12"/>
  <c r="F5299" i="12"/>
  <c r="D5300" i="12"/>
  <c r="E5300" i="12"/>
  <c r="F5300" i="12"/>
  <c r="D5301" i="12"/>
  <c r="E5301" i="12"/>
  <c r="F5301" i="12"/>
  <c r="D5302" i="12"/>
  <c r="E5302" i="12"/>
  <c r="F5302" i="12"/>
  <c r="D5303" i="12"/>
  <c r="E5303" i="12"/>
  <c r="F5303" i="12"/>
  <c r="D5304" i="12"/>
  <c r="E5304" i="12"/>
  <c r="F5304" i="12"/>
  <c r="D5305" i="12"/>
  <c r="E5305" i="12"/>
  <c r="F5305" i="12"/>
  <c r="D5306" i="12"/>
  <c r="E5306" i="12"/>
  <c r="F5306" i="12"/>
  <c r="D5307" i="12"/>
  <c r="E5307" i="12"/>
  <c r="F5307" i="12"/>
  <c r="D5308" i="12"/>
  <c r="E5308" i="12"/>
  <c r="F5308" i="12"/>
  <c r="D5309" i="12"/>
  <c r="E5309" i="12"/>
  <c r="F5309" i="12"/>
  <c r="D5310" i="12"/>
  <c r="E5310" i="12"/>
  <c r="F5310" i="12"/>
  <c r="D5311" i="12"/>
  <c r="E5311" i="12"/>
  <c r="F5311" i="12"/>
  <c r="D5312" i="12"/>
  <c r="E5312" i="12"/>
  <c r="F5312" i="12"/>
  <c r="D5313" i="12"/>
  <c r="E5313" i="12"/>
  <c r="F5313" i="12"/>
  <c r="D5314" i="12"/>
  <c r="E5314" i="12"/>
  <c r="F5314" i="12"/>
  <c r="D5315" i="12"/>
  <c r="E5315" i="12"/>
  <c r="F5315" i="12"/>
  <c r="D5316" i="12"/>
  <c r="E5316" i="12"/>
  <c r="F5316" i="12"/>
  <c r="D5317" i="12"/>
  <c r="E5317" i="12"/>
  <c r="F5317" i="12"/>
  <c r="D5318" i="12"/>
  <c r="E5318" i="12"/>
  <c r="F5318" i="12"/>
  <c r="D5319" i="12"/>
  <c r="E5319" i="12"/>
  <c r="F5319" i="12"/>
  <c r="D5320" i="12"/>
  <c r="E5320" i="12"/>
  <c r="F5320" i="12"/>
  <c r="D5321" i="12"/>
  <c r="E5321" i="12"/>
  <c r="F5321" i="12"/>
  <c r="D5322" i="12"/>
  <c r="E5322" i="12"/>
  <c r="F5322" i="12"/>
  <c r="D5323" i="12"/>
  <c r="E5323" i="12"/>
  <c r="F5323" i="12"/>
  <c r="D5324" i="12"/>
  <c r="E5324" i="12"/>
  <c r="F5324" i="12"/>
  <c r="D5325" i="12"/>
  <c r="E5325" i="12"/>
  <c r="F5325" i="12"/>
  <c r="D5326" i="12"/>
  <c r="E5326" i="12"/>
  <c r="F5326" i="12"/>
  <c r="D5327" i="12"/>
  <c r="E5327" i="12"/>
  <c r="F5327" i="12"/>
  <c r="D5328" i="12"/>
  <c r="E5328" i="12"/>
  <c r="F5328" i="12"/>
  <c r="D5329" i="12"/>
  <c r="E5329" i="12"/>
  <c r="F5329" i="12"/>
  <c r="D5330" i="12"/>
  <c r="E5330" i="12"/>
  <c r="F5330" i="12"/>
  <c r="D5331" i="12"/>
  <c r="E5331" i="12"/>
  <c r="F5331" i="12"/>
  <c r="D5332" i="12"/>
  <c r="E5332" i="12"/>
  <c r="F5332" i="12"/>
  <c r="D5333" i="12"/>
  <c r="E5333" i="12"/>
  <c r="F5333" i="12"/>
  <c r="D5334" i="12"/>
  <c r="E5334" i="12"/>
  <c r="F5334" i="12"/>
  <c r="D5335" i="12"/>
  <c r="E5335" i="12"/>
  <c r="F5335" i="12"/>
  <c r="D5336" i="12"/>
  <c r="E5336" i="12"/>
  <c r="F5336" i="12"/>
  <c r="D5337" i="12"/>
  <c r="E5337" i="12"/>
  <c r="F5337" i="12"/>
  <c r="D5338" i="12"/>
  <c r="E5338" i="12"/>
  <c r="F5338" i="12"/>
  <c r="D5339" i="12"/>
  <c r="E5339" i="12"/>
  <c r="F5339" i="12"/>
  <c r="D5340" i="12"/>
  <c r="E5340" i="12"/>
  <c r="F5340" i="12"/>
  <c r="D5341" i="12"/>
  <c r="E5341" i="12"/>
  <c r="F5341" i="12"/>
  <c r="D5342" i="12"/>
  <c r="E5342" i="12"/>
  <c r="F5342" i="12"/>
  <c r="D5343" i="12"/>
  <c r="E5343" i="12"/>
  <c r="F5343" i="12"/>
  <c r="D5344" i="12"/>
  <c r="E5344" i="12"/>
  <c r="F5344" i="12"/>
  <c r="D5345" i="12"/>
  <c r="E5345" i="12"/>
  <c r="F5345" i="12"/>
  <c r="D5346" i="12"/>
  <c r="E5346" i="12"/>
  <c r="F5346" i="12"/>
  <c r="D5347" i="12"/>
  <c r="E5347" i="12"/>
  <c r="F5347" i="12"/>
  <c r="D5348" i="12"/>
  <c r="E5348" i="12"/>
  <c r="F5348" i="12"/>
  <c r="D5349" i="12"/>
  <c r="E5349" i="12"/>
  <c r="F5349" i="12"/>
  <c r="D5350" i="12"/>
  <c r="E5350" i="12"/>
  <c r="F5350" i="12"/>
  <c r="D5351" i="12"/>
  <c r="E5351" i="12"/>
  <c r="F5351" i="12"/>
  <c r="D5352" i="12"/>
  <c r="E5352" i="12"/>
  <c r="F5352" i="12"/>
  <c r="D5353" i="12"/>
  <c r="E5353" i="12"/>
  <c r="F5353" i="12"/>
  <c r="D5354" i="12"/>
  <c r="E5354" i="12"/>
  <c r="F5354" i="12"/>
  <c r="D5355" i="12"/>
  <c r="E5355" i="12"/>
  <c r="F5355" i="12"/>
  <c r="D5356" i="12"/>
  <c r="E5356" i="12"/>
  <c r="F5356" i="12"/>
  <c r="D5357" i="12"/>
  <c r="E5357" i="12"/>
  <c r="F5357" i="12"/>
  <c r="D5358" i="12"/>
  <c r="E5358" i="12"/>
  <c r="F5358" i="12"/>
  <c r="D5359" i="12"/>
  <c r="E5359" i="12"/>
  <c r="F5359" i="12"/>
  <c r="D5360" i="12"/>
  <c r="E5360" i="12"/>
  <c r="F5360" i="12"/>
  <c r="D5361" i="12"/>
  <c r="E5361" i="12"/>
  <c r="F5361" i="12"/>
  <c r="D5362" i="12"/>
  <c r="E5362" i="12"/>
  <c r="F5362" i="12"/>
  <c r="D5363" i="12"/>
  <c r="E5363" i="12"/>
  <c r="F5363" i="12"/>
  <c r="D5364" i="12"/>
  <c r="E5364" i="12"/>
  <c r="F5364" i="12"/>
  <c r="D5365" i="12"/>
  <c r="E5365" i="12"/>
  <c r="F5365" i="12"/>
  <c r="D5366" i="12"/>
  <c r="E5366" i="12"/>
  <c r="F5366" i="12"/>
  <c r="D5367" i="12"/>
  <c r="E5367" i="12"/>
  <c r="F5367" i="12"/>
  <c r="D5368" i="12"/>
  <c r="E5368" i="12"/>
  <c r="F5368" i="12"/>
  <c r="D5369" i="12"/>
  <c r="E5369" i="12"/>
  <c r="F5369" i="12"/>
  <c r="D5370" i="12"/>
  <c r="E5370" i="12"/>
  <c r="F5370" i="12"/>
  <c r="D5371" i="12"/>
  <c r="E5371" i="12"/>
  <c r="F5371" i="12"/>
  <c r="D5372" i="12"/>
  <c r="E5372" i="12"/>
  <c r="F5372" i="12"/>
  <c r="D5373" i="12"/>
  <c r="E5373" i="12"/>
  <c r="F5373" i="12"/>
  <c r="D5374" i="12"/>
  <c r="E5374" i="12"/>
  <c r="F5374" i="12"/>
  <c r="D5375" i="12"/>
  <c r="E5375" i="12"/>
  <c r="F5375" i="12"/>
  <c r="D5376" i="12"/>
  <c r="E5376" i="12"/>
  <c r="F5376" i="12"/>
  <c r="D5377" i="12"/>
  <c r="E5377" i="12"/>
  <c r="F5377" i="12"/>
  <c r="D5378" i="12"/>
  <c r="E5378" i="12"/>
  <c r="F5378" i="12"/>
  <c r="D5379" i="12"/>
  <c r="E5379" i="12"/>
  <c r="F5379" i="12"/>
  <c r="D5380" i="12"/>
  <c r="E5380" i="12"/>
  <c r="F5380" i="12"/>
  <c r="D5381" i="12"/>
  <c r="E5381" i="12"/>
  <c r="F5381" i="12"/>
  <c r="D5382" i="12"/>
  <c r="E5382" i="12"/>
  <c r="F5382" i="12"/>
  <c r="D5383" i="12"/>
  <c r="E5383" i="12"/>
  <c r="F5383" i="12"/>
  <c r="D5384" i="12"/>
  <c r="E5384" i="12"/>
  <c r="F5384" i="12"/>
  <c r="D5385" i="12"/>
  <c r="E5385" i="12"/>
  <c r="F5385" i="12"/>
  <c r="D5386" i="12"/>
  <c r="E5386" i="12"/>
  <c r="F5386" i="12"/>
  <c r="D5387" i="12"/>
  <c r="E5387" i="12"/>
  <c r="F5387" i="12"/>
  <c r="D5388" i="12"/>
  <c r="E5388" i="12"/>
  <c r="F5388" i="12"/>
  <c r="D5389" i="12"/>
  <c r="E5389" i="12"/>
  <c r="F5389" i="12"/>
  <c r="D5390" i="12"/>
  <c r="E5390" i="12"/>
  <c r="F5390" i="12"/>
  <c r="D5391" i="12"/>
  <c r="E5391" i="12"/>
  <c r="F5391" i="12"/>
  <c r="D5392" i="12"/>
  <c r="E5392" i="12"/>
  <c r="F5392" i="12"/>
  <c r="D5393" i="12"/>
  <c r="E5393" i="12"/>
  <c r="F5393" i="12"/>
  <c r="D5394" i="12"/>
  <c r="E5394" i="12"/>
  <c r="F5394" i="12"/>
  <c r="D5395" i="12"/>
  <c r="E5395" i="12"/>
  <c r="F5395" i="12"/>
  <c r="D5396" i="12"/>
  <c r="E5396" i="12"/>
  <c r="F5396" i="12"/>
  <c r="D5397" i="12"/>
  <c r="E5397" i="12"/>
  <c r="F5397" i="12"/>
  <c r="D5398" i="12"/>
  <c r="E5398" i="12"/>
  <c r="F5398" i="12"/>
  <c r="D5399" i="12"/>
  <c r="E5399" i="12"/>
  <c r="F5399" i="12"/>
  <c r="D5400" i="12"/>
  <c r="E5400" i="12"/>
  <c r="F5400" i="12"/>
  <c r="D5401" i="12"/>
  <c r="E5401" i="12"/>
  <c r="F5401" i="12"/>
  <c r="D5402" i="12"/>
  <c r="E5402" i="12"/>
  <c r="F5402" i="12"/>
  <c r="D5403" i="12"/>
  <c r="E5403" i="12"/>
  <c r="F5403" i="12"/>
  <c r="D5404" i="12"/>
  <c r="E5404" i="12"/>
  <c r="F5404" i="12"/>
  <c r="D5405" i="12"/>
  <c r="E5405" i="12"/>
  <c r="F5405" i="12"/>
  <c r="D5406" i="12"/>
  <c r="E5406" i="12"/>
  <c r="F5406" i="12"/>
  <c r="D5407" i="12"/>
  <c r="E5407" i="12"/>
  <c r="F5407" i="12"/>
  <c r="D5408" i="12"/>
  <c r="E5408" i="12"/>
  <c r="F5408" i="12"/>
  <c r="D5409" i="12"/>
  <c r="E5409" i="12"/>
  <c r="F5409" i="12"/>
  <c r="D5410" i="12"/>
  <c r="E5410" i="12"/>
  <c r="F5410" i="12"/>
  <c r="D5411" i="12"/>
  <c r="E5411" i="12"/>
  <c r="F5411" i="12"/>
  <c r="D5412" i="12"/>
  <c r="E5412" i="12"/>
  <c r="F5412" i="12"/>
  <c r="D5413" i="12"/>
  <c r="E5413" i="12"/>
  <c r="F5413" i="12"/>
  <c r="D5414" i="12"/>
  <c r="E5414" i="12"/>
  <c r="F5414" i="12"/>
  <c r="D5415" i="12"/>
  <c r="E5415" i="12"/>
  <c r="F5415" i="12"/>
  <c r="D5416" i="12"/>
  <c r="E5416" i="12"/>
  <c r="F5416" i="12"/>
  <c r="D5417" i="12"/>
  <c r="E5417" i="12"/>
  <c r="F5417" i="12"/>
  <c r="D5418" i="12"/>
  <c r="E5418" i="12"/>
  <c r="F5418" i="12"/>
  <c r="D5419" i="12"/>
  <c r="E5419" i="12"/>
  <c r="F5419" i="12"/>
  <c r="D5420" i="12"/>
  <c r="E5420" i="12"/>
  <c r="F5420" i="12"/>
  <c r="D5421" i="12"/>
  <c r="E5421" i="12"/>
  <c r="F5421" i="12"/>
  <c r="D5422" i="12"/>
  <c r="E5422" i="12"/>
  <c r="F5422" i="12"/>
  <c r="D5423" i="12"/>
  <c r="E5423" i="12"/>
  <c r="F5423" i="12"/>
  <c r="D5424" i="12"/>
  <c r="E5424" i="12"/>
  <c r="F5424" i="12"/>
  <c r="D5425" i="12"/>
  <c r="E5425" i="12"/>
  <c r="F5425" i="12"/>
  <c r="D5426" i="12"/>
  <c r="E5426" i="12"/>
  <c r="F5426" i="12"/>
  <c r="D5427" i="12"/>
  <c r="E5427" i="12"/>
  <c r="F5427" i="12"/>
  <c r="D5428" i="12"/>
  <c r="E5428" i="12"/>
  <c r="F5428" i="12"/>
  <c r="D5429" i="12"/>
  <c r="E5429" i="12"/>
  <c r="F5429" i="12"/>
  <c r="D5430" i="12"/>
  <c r="E5430" i="12"/>
  <c r="F5430" i="12"/>
  <c r="D5431" i="12"/>
  <c r="E5431" i="12"/>
  <c r="F5431" i="12"/>
  <c r="D5432" i="12"/>
  <c r="E5432" i="12"/>
  <c r="F5432" i="12"/>
  <c r="D5433" i="12"/>
  <c r="E5433" i="12"/>
  <c r="F5433" i="12"/>
  <c r="D5434" i="12"/>
  <c r="E5434" i="12"/>
  <c r="F5434" i="12"/>
  <c r="D5435" i="12"/>
  <c r="E5435" i="12"/>
  <c r="F5435" i="12"/>
  <c r="D5436" i="12"/>
  <c r="E5436" i="12"/>
  <c r="F5436" i="12"/>
  <c r="D5437" i="12"/>
  <c r="E5437" i="12"/>
  <c r="F5437" i="12"/>
  <c r="D5438" i="12"/>
  <c r="E5438" i="12"/>
  <c r="F5438" i="12"/>
  <c r="D5439" i="12"/>
  <c r="E5439" i="12"/>
  <c r="F5439" i="12"/>
  <c r="D5440" i="12"/>
  <c r="E5440" i="12"/>
  <c r="F5440" i="12"/>
  <c r="D5441" i="12"/>
  <c r="E5441" i="12"/>
  <c r="F5441" i="12"/>
  <c r="D5442" i="12"/>
  <c r="E5442" i="12"/>
  <c r="F5442" i="12"/>
  <c r="D5443" i="12"/>
  <c r="E5443" i="12"/>
  <c r="F5443" i="12"/>
  <c r="D5444" i="12"/>
  <c r="E5444" i="12"/>
  <c r="F5444" i="12"/>
  <c r="D5445" i="12"/>
  <c r="E5445" i="12"/>
  <c r="F5445" i="12"/>
  <c r="D5446" i="12"/>
  <c r="E5446" i="12"/>
  <c r="F5446" i="12"/>
  <c r="D5447" i="12"/>
  <c r="E5447" i="12"/>
  <c r="F5447" i="12"/>
  <c r="D5448" i="12"/>
  <c r="E5448" i="12"/>
  <c r="F5448" i="12"/>
  <c r="D5449" i="12"/>
  <c r="E5449" i="12"/>
  <c r="F5449" i="12"/>
  <c r="D5450" i="12"/>
  <c r="E5450" i="12"/>
  <c r="F5450" i="12"/>
  <c r="D5451" i="12"/>
  <c r="E5451" i="12"/>
  <c r="F5451" i="12"/>
  <c r="D5452" i="12"/>
  <c r="E5452" i="12"/>
  <c r="F5452" i="12"/>
  <c r="D5453" i="12"/>
  <c r="E5453" i="12"/>
  <c r="F5453" i="12"/>
  <c r="D5454" i="12"/>
  <c r="E5454" i="12"/>
  <c r="F5454" i="12"/>
  <c r="D5455" i="12"/>
  <c r="E5455" i="12"/>
  <c r="F5455" i="12"/>
  <c r="D5456" i="12"/>
  <c r="E5456" i="12"/>
  <c r="F5456" i="12"/>
  <c r="D5457" i="12"/>
  <c r="E5457" i="12"/>
  <c r="F5457" i="12"/>
  <c r="D5458" i="12"/>
  <c r="E5458" i="12"/>
  <c r="F5458" i="12"/>
  <c r="D5459" i="12"/>
  <c r="E5459" i="12"/>
  <c r="F5459" i="12"/>
  <c r="D5460" i="12"/>
  <c r="E5460" i="12"/>
  <c r="F5460" i="12"/>
  <c r="D5461" i="12"/>
  <c r="E5461" i="12"/>
  <c r="F5461" i="12"/>
  <c r="D5462" i="12"/>
  <c r="E5462" i="12"/>
  <c r="F5462" i="12"/>
  <c r="D5463" i="12"/>
  <c r="E5463" i="12"/>
  <c r="F5463" i="12"/>
  <c r="D5464" i="12"/>
  <c r="E5464" i="12"/>
  <c r="F5464" i="12"/>
  <c r="D5465" i="12"/>
  <c r="E5465" i="12"/>
  <c r="F5465" i="12"/>
  <c r="D5466" i="12"/>
  <c r="E5466" i="12"/>
  <c r="F5466" i="12"/>
  <c r="D5467" i="12"/>
  <c r="E5467" i="12"/>
  <c r="F5467" i="12"/>
  <c r="D5468" i="12"/>
  <c r="E5468" i="12"/>
  <c r="F5468" i="12"/>
  <c r="D5469" i="12"/>
  <c r="E5469" i="12"/>
  <c r="F5469" i="12"/>
  <c r="D5470" i="12"/>
  <c r="E5470" i="12"/>
  <c r="F5470" i="12"/>
  <c r="D5471" i="12"/>
  <c r="E5471" i="12"/>
  <c r="F5471" i="12"/>
  <c r="D5472" i="12"/>
  <c r="E5472" i="12"/>
  <c r="F5472" i="12"/>
  <c r="D5473" i="12"/>
  <c r="E5473" i="12"/>
  <c r="F5473" i="12"/>
  <c r="D5474" i="12"/>
  <c r="E5474" i="12"/>
  <c r="F5474" i="12"/>
  <c r="D5475" i="12"/>
  <c r="E5475" i="12"/>
  <c r="F5475" i="12"/>
  <c r="D5476" i="12"/>
  <c r="E5476" i="12"/>
  <c r="F5476" i="12"/>
  <c r="D5477" i="12"/>
  <c r="E5477" i="12"/>
  <c r="F5477" i="12"/>
  <c r="D5478" i="12"/>
  <c r="E5478" i="12"/>
  <c r="F5478" i="12"/>
  <c r="D5479" i="12"/>
  <c r="E5479" i="12"/>
  <c r="F5479" i="12"/>
  <c r="D5480" i="12"/>
  <c r="E5480" i="12"/>
  <c r="F5480" i="12"/>
  <c r="D5481" i="12"/>
  <c r="E5481" i="12"/>
  <c r="F5481" i="12"/>
  <c r="D5482" i="12"/>
  <c r="E5482" i="12"/>
  <c r="F5482" i="12"/>
  <c r="D5483" i="12"/>
  <c r="E5483" i="12"/>
  <c r="F5483" i="12"/>
  <c r="D5484" i="12"/>
  <c r="E5484" i="12"/>
  <c r="F5484" i="12"/>
  <c r="D5485" i="12"/>
  <c r="E5485" i="12"/>
  <c r="F5485" i="12"/>
  <c r="D5486" i="12"/>
  <c r="E5486" i="12"/>
  <c r="F5486" i="12"/>
  <c r="D5487" i="12"/>
  <c r="E5487" i="12"/>
  <c r="F5487" i="12"/>
  <c r="D5488" i="12"/>
  <c r="E5488" i="12"/>
  <c r="F5488" i="12"/>
  <c r="D5489" i="12"/>
  <c r="E5489" i="12"/>
  <c r="F5489" i="12"/>
  <c r="D5490" i="12"/>
  <c r="E5490" i="12"/>
  <c r="F5490" i="12"/>
  <c r="D5491" i="12"/>
  <c r="E5491" i="12"/>
  <c r="F5491" i="12"/>
  <c r="D5492" i="12"/>
  <c r="E5492" i="12"/>
  <c r="F5492" i="12"/>
  <c r="D5493" i="12"/>
  <c r="E5493" i="12"/>
  <c r="F5493" i="12"/>
  <c r="D5494" i="12"/>
  <c r="E5494" i="12"/>
  <c r="F5494" i="12"/>
  <c r="D5495" i="12"/>
  <c r="E5495" i="12"/>
  <c r="F5495" i="12"/>
  <c r="D5496" i="12"/>
  <c r="E5496" i="12"/>
  <c r="F5496" i="12"/>
  <c r="D5497" i="12"/>
  <c r="E5497" i="12"/>
  <c r="F5497" i="12"/>
  <c r="D5498" i="12"/>
  <c r="E5498" i="12"/>
  <c r="F5498" i="12"/>
  <c r="D5499" i="12"/>
  <c r="E5499" i="12"/>
  <c r="F5499" i="12"/>
  <c r="D5500" i="12"/>
  <c r="E5500" i="12"/>
  <c r="F5500" i="12"/>
  <c r="D5501" i="12"/>
  <c r="E5501" i="12"/>
  <c r="F5501" i="12"/>
  <c r="D5502" i="12"/>
  <c r="E5502" i="12"/>
  <c r="F5502" i="12"/>
  <c r="D5503" i="12"/>
  <c r="E5503" i="12"/>
  <c r="F5503" i="12"/>
  <c r="D5504" i="12"/>
  <c r="E5504" i="12"/>
  <c r="F5504" i="12"/>
  <c r="D5505" i="12"/>
  <c r="E5505" i="12"/>
  <c r="F5505" i="12"/>
  <c r="D5506" i="12"/>
  <c r="E5506" i="12"/>
  <c r="F5506" i="12"/>
  <c r="D5507" i="12"/>
  <c r="E5507" i="12"/>
  <c r="F5507" i="12"/>
  <c r="D5508" i="12"/>
  <c r="E5508" i="12"/>
  <c r="F5508" i="12"/>
  <c r="D5509" i="12"/>
  <c r="E5509" i="12"/>
  <c r="F5509" i="12"/>
  <c r="D5510" i="12"/>
  <c r="E5510" i="12"/>
  <c r="F5510" i="12"/>
  <c r="D5511" i="12"/>
  <c r="E5511" i="12"/>
  <c r="F5511" i="12"/>
  <c r="D5512" i="12"/>
  <c r="E5512" i="12"/>
  <c r="F5512" i="12"/>
  <c r="D5513" i="12"/>
  <c r="E5513" i="12"/>
  <c r="F5513" i="12"/>
  <c r="D5514" i="12"/>
  <c r="E5514" i="12"/>
  <c r="F5514" i="12"/>
  <c r="D5515" i="12"/>
  <c r="E5515" i="12"/>
  <c r="F5515" i="12"/>
  <c r="D5516" i="12"/>
  <c r="E5516" i="12"/>
  <c r="F5516" i="12"/>
  <c r="D5517" i="12"/>
  <c r="E5517" i="12"/>
  <c r="F5517" i="12"/>
  <c r="D5518" i="12"/>
  <c r="E5518" i="12"/>
  <c r="F5518" i="12"/>
  <c r="D5519" i="12"/>
  <c r="E5519" i="12"/>
  <c r="F5519" i="12"/>
  <c r="D5520" i="12"/>
  <c r="E5520" i="12"/>
  <c r="F5520" i="12"/>
  <c r="D5521" i="12"/>
  <c r="E5521" i="12"/>
  <c r="F5521" i="12"/>
  <c r="D5522" i="12"/>
  <c r="E5522" i="12"/>
  <c r="F5522" i="12"/>
  <c r="D5523" i="12"/>
  <c r="E5523" i="12"/>
  <c r="F5523" i="12"/>
  <c r="D5524" i="12"/>
  <c r="E5524" i="12"/>
  <c r="F5524" i="12"/>
  <c r="D5525" i="12"/>
  <c r="E5525" i="12"/>
  <c r="F5525" i="12"/>
  <c r="D5526" i="12"/>
  <c r="E5526" i="12"/>
  <c r="F5526" i="12"/>
  <c r="D5527" i="12"/>
  <c r="E5527" i="12"/>
  <c r="F5527" i="12"/>
  <c r="D5528" i="12"/>
  <c r="E5528" i="12"/>
  <c r="F5528" i="12"/>
  <c r="D5529" i="12"/>
  <c r="E5529" i="12"/>
  <c r="F5529" i="12"/>
  <c r="D5530" i="12"/>
  <c r="E5530" i="12"/>
  <c r="F5530" i="12"/>
  <c r="D5531" i="12"/>
  <c r="E5531" i="12"/>
  <c r="F5531" i="12"/>
  <c r="D5532" i="12"/>
  <c r="E5532" i="12"/>
  <c r="F5532" i="12"/>
  <c r="D5533" i="12"/>
  <c r="E5533" i="12"/>
  <c r="F5533" i="12"/>
  <c r="D5534" i="12"/>
  <c r="E5534" i="12"/>
  <c r="F5534" i="12"/>
  <c r="D5535" i="12"/>
  <c r="E5535" i="12"/>
  <c r="F5535" i="12"/>
  <c r="D5536" i="12"/>
  <c r="E5536" i="12"/>
  <c r="F5536" i="12"/>
  <c r="D5537" i="12"/>
  <c r="E5537" i="12"/>
  <c r="F5537" i="12"/>
  <c r="D5538" i="12"/>
  <c r="E5538" i="12"/>
  <c r="F5538" i="12"/>
  <c r="D5539" i="12"/>
  <c r="E5539" i="12"/>
  <c r="F5539" i="12"/>
  <c r="D5540" i="12"/>
  <c r="E5540" i="12"/>
  <c r="F5540" i="12"/>
  <c r="D5541" i="12"/>
  <c r="E5541" i="12"/>
  <c r="F5541" i="12"/>
  <c r="D5542" i="12"/>
  <c r="E5542" i="12"/>
  <c r="F5542" i="12"/>
  <c r="D5543" i="12"/>
  <c r="E5543" i="12"/>
  <c r="F5543" i="12"/>
  <c r="D5544" i="12"/>
  <c r="E5544" i="12"/>
  <c r="F5544" i="12"/>
  <c r="D5545" i="12"/>
  <c r="E5545" i="12"/>
  <c r="F5545" i="12"/>
  <c r="D5546" i="12"/>
  <c r="E5546" i="12"/>
  <c r="F5546" i="12"/>
  <c r="D5547" i="12"/>
  <c r="E5547" i="12"/>
  <c r="F5547" i="12"/>
  <c r="D5548" i="12"/>
  <c r="E5548" i="12"/>
  <c r="F5548" i="12"/>
  <c r="D5549" i="12"/>
  <c r="E5549" i="12"/>
  <c r="F5549" i="12"/>
  <c r="D5550" i="12"/>
  <c r="E5550" i="12"/>
  <c r="F5550" i="12"/>
  <c r="D5551" i="12"/>
  <c r="E5551" i="12"/>
  <c r="F5551" i="12"/>
  <c r="D5552" i="12"/>
  <c r="E5552" i="12"/>
  <c r="F5552" i="12"/>
  <c r="D5553" i="12"/>
  <c r="E5553" i="12"/>
  <c r="F5553" i="12"/>
  <c r="D5554" i="12"/>
  <c r="E5554" i="12"/>
  <c r="F5554" i="12"/>
  <c r="D5555" i="12"/>
  <c r="E5555" i="12"/>
  <c r="F5555" i="12"/>
  <c r="D5556" i="12"/>
  <c r="E5556" i="12"/>
  <c r="F5556" i="12"/>
  <c r="D5557" i="12"/>
  <c r="E5557" i="12"/>
  <c r="F5557" i="12"/>
  <c r="D5558" i="12"/>
  <c r="E5558" i="12"/>
  <c r="F5558" i="12"/>
  <c r="D5559" i="12"/>
  <c r="E5559" i="12"/>
  <c r="F5559" i="12"/>
  <c r="D5560" i="12"/>
  <c r="E5560" i="12"/>
  <c r="F5560" i="12"/>
  <c r="D5561" i="12"/>
  <c r="E5561" i="12"/>
  <c r="F5561" i="12"/>
  <c r="D5562" i="12"/>
  <c r="E5562" i="12"/>
  <c r="F5562" i="12"/>
  <c r="D5563" i="12"/>
  <c r="E5563" i="12"/>
  <c r="F5563" i="12"/>
  <c r="D5564" i="12"/>
  <c r="E5564" i="12"/>
  <c r="F5564" i="12"/>
  <c r="D5565" i="12"/>
  <c r="E5565" i="12"/>
  <c r="F5565" i="12"/>
  <c r="D5566" i="12"/>
  <c r="E5566" i="12"/>
  <c r="F5566" i="12"/>
  <c r="D5567" i="12"/>
  <c r="E5567" i="12"/>
  <c r="F5567" i="12"/>
  <c r="D5568" i="12"/>
  <c r="E5568" i="12"/>
  <c r="F5568" i="12"/>
  <c r="D5569" i="12"/>
  <c r="E5569" i="12"/>
  <c r="F5569" i="12"/>
  <c r="D5570" i="12"/>
  <c r="E5570" i="12"/>
  <c r="F5570" i="12"/>
  <c r="D5571" i="12"/>
  <c r="E5571" i="12"/>
  <c r="F5571" i="12"/>
  <c r="D5572" i="12"/>
  <c r="E5572" i="12"/>
  <c r="F5572" i="12"/>
  <c r="D5573" i="12"/>
  <c r="E5573" i="12"/>
  <c r="F5573" i="12"/>
  <c r="D5574" i="12"/>
  <c r="E5574" i="12"/>
  <c r="F5574" i="12"/>
  <c r="D5575" i="12"/>
  <c r="E5575" i="12"/>
  <c r="F5575" i="12"/>
  <c r="D5576" i="12"/>
  <c r="E5576" i="12"/>
  <c r="F5576" i="12"/>
  <c r="D5577" i="12"/>
  <c r="E5577" i="12"/>
  <c r="F5577" i="12"/>
  <c r="D5578" i="12"/>
  <c r="E5578" i="12"/>
  <c r="F5578" i="12"/>
  <c r="D5579" i="12"/>
  <c r="E5579" i="12"/>
  <c r="F5579" i="12"/>
  <c r="D5580" i="12"/>
  <c r="E5580" i="12"/>
  <c r="F5580" i="12"/>
  <c r="D5581" i="12"/>
  <c r="E5581" i="12"/>
  <c r="F5581" i="12"/>
  <c r="D5582" i="12"/>
  <c r="E5582" i="12"/>
  <c r="F5582" i="12"/>
  <c r="D5583" i="12"/>
  <c r="E5583" i="12"/>
  <c r="F5583" i="12"/>
  <c r="D5584" i="12"/>
  <c r="E5584" i="12"/>
  <c r="F5584" i="12"/>
  <c r="D5585" i="12"/>
  <c r="E5585" i="12"/>
  <c r="F5585" i="12"/>
  <c r="D5586" i="12"/>
  <c r="E5586" i="12"/>
  <c r="F5586" i="12"/>
  <c r="D5587" i="12"/>
  <c r="E5587" i="12"/>
  <c r="F5587" i="12"/>
  <c r="D5588" i="12"/>
  <c r="E5588" i="12"/>
  <c r="F5588" i="12"/>
  <c r="D5589" i="12"/>
  <c r="E5589" i="12"/>
  <c r="F5589" i="12"/>
  <c r="D5590" i="12"/>
  <c r="E5590" i="12"/>
  <c r="F5590" i="12"/>
  <c r="D5591" i="12"/>
  <c r="E5591" i="12"/>
  <c r="F5591" i="12"/>
  <c r="D5592" i="12"/>
  <c r="E5592" i="12"/>
  <c r="F5592" i="12"/>
  <c r="D5593" i="12"/>
  <c r="E5593" i="12"/>
  <c r="F5593" i="12"/>
  <c r="D5594" i="12"/>
  <c r="E5594" i="12"/>
  <c r="F5594" i="12"/>
  <c r="D5595" i="12"/>
  <c r="E5595" i="12"/>
  <c r="F5595" i="12"/>
  <c r="D5596" i="12"/>
  <c r="E5596" i="12"/>
  <c r="F5596" i="12"/>
  <c r="D5597" i="12"/>
  <c r="E5597" i="12"/>
  <c r="F5597" i="12"/>
  <c r="D5598" i="12"/>
  <c r="E5598" i="12"/>
  <c r="F5598" i="12"/>
  <c r="D5599" i="12"/>
  <c r="E5599" i="12"/>
  <c r="F5599" i="12"/>
  <c r="D5600" i="12"/>
  <c r="E5600" i="12"/>
  <c r="F5600" i="12"/>
  <c r="D5601" i="12"/>
  <c r="E5601" i="12"/>
  <c r="F5601" i="12"/>
  <c r="D5602" i="12"/>
  <c r="E5602" i="12"/>
  <c r="F5602" i="12"/>
  <c r="D5603" i="12"/>
  <c r="E5603" i="12"/>
  <c r="F5603" i="12"/>
  <c r="D5604" i="12"/>
  <c r="E5604" i="12"/>
  <c r="F5604" i="12"/>
  <c r="D5605" i="12"/>
  <c r="E5605" i="12"/>
  <c r="F5605" i="12"/>
  <c r="D5606" i="12"/>
  <c r="E5606" i="12"/>
  <c r="F5606" i="12"/>
  <c r="D5607" i="12"/>
  <c r="E5607" i="12"/>
  <c r="F5607" i="12"/>
  <c r="D5608" i="12"/>
  <c r="E5608" i="12"/>
  <c r="F5608" i="12"/>
  <c r="D5609" i="12"/>
  <c r="E5609" i="12"/>
  <c r="F5609" i="12"/>
  <c r="D5610" i="12"/>
  <c r="E5610" i="12"/>
  <c r="F5610" i="12"/>
  <c r="D5611" i="12"/>
  <c r="E5611" i="12"/>
  <c r="F5611" i="12"/>
  <c r="D5612" i="12"/>
  <c r="E5612" i="12"/>
  <c r="F5612" i="12"/>
  <c r="D5613" i="12"/>
  <c r="E5613" i="12"/>
  <c r="F5613" i="12"/>
  <c r="D5614" i="12"/>
  <c r="E5614" i="12"/>
  <c r="F5614" i="12"/>
  <c r="D5615" i="12"/>
  <c r="E5615" i="12"/>
  <c r="F5615" i="12"/>
  <c r="D5616" i="12"/>
  <c r="E5616" i="12"/>
  <c r="F5616" i="12"/>
  <c r="D5617" i="12"/>
  <c r="E5617" i="12"/>
  <c r="F5617" i="12"/>
  <c r="D5618" i="12"/>
  <c r="E5618" i="12"/>
  <c r="F5618" i="12"/>
  <c r="D5619" i="12"/>
  <c r="E5619" i="12"/>
  <c r="F5619" i="12"/>
  <c r="D5620" i="12"/>
  <c r="E5620" i="12"/>
  <c r="F5620" i="12"/>
  <c r="D5621" i="12"/>
  <c r="E5621" i="12"/>
  <c r="F5621" i="12"/>
  <c r="D5622" i="12"/>
  <c r="E5622" i="12"/>
  <c r="F5622" i="12"/>
  <c r="D5623" i="12"/>
  <c r="E5623" i="12"/>
  <c r="F5623" i="12"/>
  <c r="D5624" i="12"/>
  <c r="E5624" i="12"/>
  <c r="F5624" i="12"/>
  <c r="D5625" i="12"/>
  <c r="E5625" i="12"/>
  <c r="F5625" i="12"/>
  <c r="D5626" i="12"/>
  <c r="E5626" i="12"/>
  <c r="F5626" i="12"/>
  <c r="D5627" i="12"/>
  <c r="E5627" i="12"/>
  <c r="F5627" i="12"/>
  <c r="D5628" i="12"/>
  <c r="E5628" i="12"/>
  <c r="F5628" i="12"/>
  <c r="D5629" i="12"/>
  <c r="E5629" i="12"/>
  <c r="F5629" i="12"/>
  <c r="D5630" i="12"/>
  <c r="E5630" i="12"/>
  <c r="F5630" i="12"/>
  <c r="D5631" i="12"/>
  <c r="E5631" i="12"/>
  <c r="F5631" i="12"/>
  <c r="D5632" i="12"/>
  <c r="E5632" i="12"/>
  <c r="F5632" i="12"/>
  <c r="D5633" i="12"/>
  <c r="E5633" i="12"/>
  <c r="F5633" i="12"/>
  <c r="D5634" i="12"/>
  <c r="E5634" i="12"/>
  <c r="F5634" i="12"/>
  <c r="D5635" i="12"/>
  <c r="E5635" i="12"/>
  <c r="F5635" i="12"/>
  <c r="D5636" i="12"/>
  <c r="E5636" i="12"/>
  <c r="F5636" i="12"/>
  <c r="D5637" i="12"/>
  <c r="E5637" i="12"/>
  <c r="F5637" i="12"/>
  <c r="D5638" i="12"/>
  <c r="E5638" i="12"/>
  <c r="F5638" i="12"/>
  <c r="D5639" i="12"/>
  <c r="E5639" i="12"/>
  <c r="F5639" i="12"/>
  <c r="D5640" i="12"/>
  <c r="E5640" i="12"/>
  <c r="F5640" i="12"/>
  <c r="D5641" i="12"/>
  <c r="E5641" i="12"/>
  <c r="F5641" i="12"/>
  <c r="D5642" i="12"/>
  <c r="E5642" i="12"/>
  <c r="F5642" i="12"/>
  <c r="D5643" i="12"/>
  <c r="E5643" i="12"/>
  <c r="F5643" i="12"/>
  <c r="D5644" i="12"/>
  <c r="E5644" i="12"/>
  <c r="F5644" i="12"/>
  <c r="D5645" i="12"/>
  <c r="E5645" i="12"/>
  <c r="F5645" i="12"/>
  <c r="D5646" i="12"/>
  <c r="E5646" i="12"/>
  <c r="F5646" i="12"/>
  <c r="D5647" i="12"/>
  <c r="E5647" i="12"/>
  <c r="F5647" i="12"/>
  <c r="D5648" i="12"/>
  <c r="E5648" i="12"/>
  <c r="F5648" i="12"/>
  <c r="D5649" i="12"/>
  <c r="E5649" i="12"/>
  <c r="F5649" i="12"/>
  <c r="D5650" i="12"/>
  <c r="E5650" i="12"/>
  <c r="F5650" i="12"/>
  <c r="D5651" i="12"/>
  <c r="E5651" i="12"/>
  <c r="F5651" i="12"/>
  <c r="D5652" i="12"/>
  <c r="E5652" i="12"/>
  <c r="F5652" i="12"/>
  <c r="D5653" i="12"/>
  <c r="E5653" i="12"/>
  <c r="F5653" i="12"/>
  <c r="D5654" i="12"/>
  <c r="E5654" i="12"/>
  <c r="F5654" i="12"/>
  <c r="D5655" i="12"/>
  <c r="E5655" i="12"/>
  <c r="F5655" i="12"/>
  <c r="D5656" i="12"/>
  <c r="E5656" i="12"/>
  <c r="F5656" i="12"/>
  <c r="D5657" i="12"/>
  <c r="E5657" i="12"/>
  <c r="F5657" i="12"/>
  <c r="D5658" i="12"/>
  <c r="E5658" i="12"/>
  <c r="F5658" i="12"/>
  <c r="D5659" i="12"/>
  <c r="E5659" i="12"/>
  <c r="F5659" i="12"/>
  <c r="D5660" i="12"/>
  <c r="E5660" i="12"/>
  <c r="F5660" i="12"/>
  <c r="D5661" i="12"/>
  <c r="E5661" i="12"/>
  <c r="F5661" i="12"/>
  <c r="D5662" i="12"/>
  <c r="E5662" i="12"/>
  <c r="F5662" i="12"/>
  <c r="D5663" i="12"/>
  <c r="E5663" i="12"/>
  <c r="F5663" i="12"/>
  <c r="D5664" i="12"/>
  <c r="E5664" i="12"/>
  <c r="F5664" i="12"/>
  <c r="D5665" i="12"/>
  <c r="E5665" i="12"/>
  <c r="F5665" i="12"/>
  <c r="D5666" i="12"/>
  <c r="E5666" i="12"/>
  <c r="F5666" i="12"/>
  <c r="D5667" i="12"/>
  <c r="E5667" i="12"/>
  <c r="F5667" i="12"/>
  <c r="D5668" i="12"/>
  <c r="E5668" i="12"/>
  <c r="F5668" i="12"/>
  <c r="D5669" i="12"/>
  <c r="E5669" i="12"/>
  <c r="F5669" i="12"/>
  <c r="D5670" i="12"/>
  <c r="E5670" i="12"/>
  <c r="F5670" i="12"/>
  <c r="D5671" i="12"/>
  <c r="E5671" i="12"/>
  <c r="F5671" i="12"/>
  <c r="D5672" i="12"/>
  <c r="E5672" i="12"/>
  <c r="F5672" i="12"/>
  <c r="D5673" i="12"/>
  <c r="E5673" i="12"/>
  <c r="F5673" i="12"/>
  <c r="D5674" i="12"/>
  <c r="E5674" i="12"/>
  <c r="F5674" i="12"/>
  <c r="D5675" i="12"/>
  <c r="E5675" i="12"/>
  <c r="F5675" i="12"/>
  <c r="D5676" i="12"/>
  <c r="E5676" i="12"/>
  <c r="F5676" i="12"/>
  <c r="D5677" i="12"/>
  <c r="E5677" i="12"/>
  <c r="F5677" i="12"/>
  <c r="D5678" i="12"/>
  <c r="E5678" i="12"/>
  <c r="F5678" i="12"/>
  <c r="D5679" i="12"/>
  <c r="E5679" i="12"/>
  <c r="F5679" i="12"/>
  <c r="D5680" i="12"/>
  <c r="E5680" i="12"/>
  <c r="F5680" i="12"/>
  <c r="D5681" i="12"/>
  <c r="E5681" i="12"/>
  <c r="F5681" i="12"/>
  <c r="D5682" i="12"/>
  <c r="E5682" i="12"/>
  <c r="F5682" i="12"/>
  <c r="D5683" i="12"/>
  <c r="E5683" i="12"/>
  <c r="F5683" i="12"/>
  <c r="D5684" i="12"/>
  <c r="E5684" i="12"/>
  <c r="F5684" i="12"/>
  <c r="D5685" i="12"/>
  <c r="E5685" i="12"/>
  <c r="F5685" i="12"/>
  <c r="D5686" i="12"/>
  <c r="E5686" i="12"/>
  <c r="F5686" i="12"/>
  <c r="D5687" i="12"/>
  <c r="E5687" i="12"/>
  <c r="F5687" i="12"/>
  <c r="D5688" i="12"/>
  <c r="E5688" i="12"/>
  <c r="F5688" i="12"/>
  <c r="D5689" i="12"/>
  <c r="E5689" i="12"/>
  <c r="F5689" i="12"/>
  <c r="D5690" i="12"/>
  <c r="E5690" i="12"/>
  <c r="F5690" i="12"/>
  <c r="D5691" i="12"/>
  <c r="E5691" i="12"/>
  <c r="F5691" i="12"/>
  <c r="D5692" i="12"/>
  <c r="E5692" i="12"/>
  <c r="F5692" i="12"/>
  <c r="D5693" i="12"/>
  <c r="E5693" i="12"/>
  <c r="F5693" i="12"/>
  <c r="D5694" i="12"/>
  <c r="E5694" i="12"/>
  <c r="F5694" i="12"/>
  <c r="D5695" i="12"/>
  <c r="E5695" i="12"/>
  <c r="F5695" i="12"/>
  <c r="D5696" i="12"/>
  <c r="E5696" i="12"/>
  <c r="F5696" i="12"/>
  <c r="D5697" i="12"/>
  <c r="E5697" i="12"/>
  <c r="F5697" i="12"/>
  <c r="D5698" i="12"/>
  <c r="E5698" i="12"/>
  <c r="F5698" i="12"/>
  <c r="D5699" i="12"/>
  <c r="E5699" i="12"/>
  <c r="F5699" i="12"/>
  <c r="D5700" i="12"/>
  <c r="E5700" i="12"/>
  <c r="F5700" i="12"/>
  <c r="D5701" i="12"/>
  <c r="E5701" i="12"/>
  <c r="F5701" i="12"/>
  <c r="D5702" i="12"/>
  <c r="E5702" i="12"/>
  <c r="F5702" i="12"/>
  <c r="D5703" i="12"/>
  <c r="E5703" i="12"/>
  <c r="F5703" i="12"/>
  <c r="D5704" i="12"/>
  <c r="E5704" i="12"/>
  <c r="F5704" i="12"/>
  <c r="D5705" i="12"/>
  <c r="E5705" i="12"/>
  <c r="F5705" i="12"/>
  <c r="D5706" i="12"/>
  <c r="E5706" i="12"/>
  <c r="F5706" i="12"/>
  <c r="D5707" i="12"/>
  <c r="E5707" i="12"/>
  <c r="F5707" i="12"/>
  <c r="D5708" i="12"/>
  <c r="E5708" i="12"/>
  <c r="F5708" i="12"/>
  <c r="D5709" i="12"/>
  <c r="E5709" i="12"/>
  <c r="F5709" i="12"/>
  <c r="D5710" i="12"/>
  <c r="E5710" i="12"/>
  <c r="F5710" i="12"/>
  <c r="D5711" i="12"/>
  <c r="E5711" i="12"/>
  <c r="F5711" i="12"/>
  <c r="D5712" i="12"/>
  <c r="E5712" i="12"/>
  <c r="F5712" i="12"/>
  <c r="D5713" i="12"/>
  <c r="E5713" i="12"/>
  <c r="F5713" i="12"/>
  <c r="D5714" i="12"/>
  <c r="E5714" i="12"/>
  <c r="F5714" i="12"/>
  <c r="D5715" i="12"/>
  <c r="E5715" i="12"/>
  <c r="F5715" i="12"/>
  <c r="D5716" i="12"/>
  <c r="E5716" i="12"/>
  <c r="F5716" i="12"/>
  <c r="D5717" i="12"/>
  <c r="E5717" i="12"/>
  <c r="F5717" i="12"/>
  <c r="D5718" i="12"/>
  <c r="E5718" i="12"/>
  <c r="F5718" i="12"/>
  <c r="D5719" i="12"/>
  <c r="E5719" i="12"/>
  <c r="F5719" i="12"/>
  <c r="D5720" i="12"/>
  <c r="E5720" i="12"/>
  <c r="F5720" i="12"/>
  <c r="D5721" i="12"/>
  <c r="E5721" i="12"/>
  <c r="F5721" i="12"/>
  <c r="D5722" i="12"/>
  <c r="E5722" i="12"/>
  <c r="F5722" i="12"/>
  <c r="D5723" i="12"/>
  <c r="E5723" i="12"/>
  <c r="F5723" i="12"/>
  <c r="D5724" i="12"/>
  <c r="E5724" i="12"/>
  <c r="F5724" i="12"/>
  <c r="D5725" i="12"/>
  <c r="E5725" i="12"/>
  <c r="F5725" i="12"/>
  <c r="D5726" i="12"/>
  <c r="E5726" i="12"/>
  <c r="F5726" i="12"/>
  <c r="D5727" i="12"/>
  <c r="E5727" i="12"/>
  <c r="F5727" i="12"/>
  <c r="D5728" i="12"/>
  <c r="E5728" i="12"/>
  <c r="F5728" i="12"/>
  <c r="D5729" i="12"/>
  <c r="E5729" i="12"/>
  <c r="F5729" i="12"/>
  <c r="D5730" i="12"/>
  <c r="E5730" i="12"/>
  <c r="F5730" i="12"/>
  <c r="D5731" i="12"/>
  <c r="E5731" i="12"/>
  <c r="F5731" i="12"/>
  <c r="D5732" i="12"/>
  <c r="E5732" i="12"/>
  <c r="F5732" i="12"/>
  <c r="D5733" i="12"/>
  <c r="E5733" i="12"/>
  <c r="F5733" i="12"/>
  <c r="D5734" i="12"/>
  <c r="E5734" i="12"/>
  <c r="F5734" i="12"/>
  <c r="D5735" i="12"/>
  <c r="E5735" i="12"/>
  <c r="F5735" i="12"/>
  <c r="D5736" i="12"/>
  <c r="E5736" i="12"/>
  <c r="F5736" i="12"/>
  <c r="D5737" i="12"/>
  <c r="E5737" i="12"/>
  <c r="F5737" i="12"/>
  <c r="D5738" i="12"/>
  <c r="E5738" i="12"/>
  <c r="F5738" i="12"/>
  <c r="D5739" i="12"/>
  <c r="E5739" i="12"/>
  <c r="F5739" i="12"/>
  <c r="D5740" i="12"/>
  <c r="E5740" i="12"/>
  <c r="F5740" i="12"/>
  <c r="D5741" i="12"/>
  <c r="E5741" i="12"/>
  <c r="F5741" i="12"/>
  <c r="D5742" i="12"/>
  <c r="E5742" i="12"/>
  <c r="F5742" i="12"/>
  <c r="D5743" i="12"/>
  <c r="E5743" i="12"/>
  <c r="F5743" i="12"/>
  <c r="D5744" i="12"/>
  <c r="E5744" i="12"/>
  <c r="F5744" i="12"/>
  <c r="D5745" i="12"/>
  <c r="E5745" i="12"/>
  <c r="F5745" i="12"/>
  <c r="D5746" i="12"/>
  <c r="E5746" i="12"/>
  <c r="F5746" i="12"/>
  <c r="D5747" i="12"/>
  <c r="E5747" i="12"/>
  <c r="F5747" i="12"/>
  <c r="D5748" i="12"/>
  <c r="E5748" i="12"/>
  <c r="F5748" i="12"/>
  <c r="D5749" i="12"/>
  <c r="E5749" i="12"/>
  <c r="F5749" i="12"/>
  <c r="D5750" i="12"/>
  <c r="E5750" i="12"/>
  <c r="F5750" i="12"/>
  <c r="D5751" i="12"/>
  <c r="E5751" i="12"/>
  <c r="F5751" i="12"/>
  <c r="D5752" i="12"/>
  <c r="E5752" i="12"/>
  <c r="F5752" i="12"/>
  <c r="D5753" i="12"/>
  <c r="E5753" i="12"/>
  <c r="F5753" i="12"/>
  <c r="D5754" i="12"/>
  <c r="E5754" i="12"/>
  <c r="F5754" i="12"/>
  <c r="D5755" i="12"/>
  <c r="E5755" i="12"/>
  <c r="F5755" i="12"/>
  <c r="D5756" i="12"/>
  <c r="E5756" i="12"/>
  <c r="F5756" i="12"/>
  <c r="D5757" i="12"/>
  <c r="E5757" i="12"/>
  <c r="F5757" i="12"/>
  <c r="D5758" i="12"/>
  <c r="E5758" i="12"/>
  <c r="F5758" i="12"/>
  <c r="D5759" i="12"/>
  <c r="E5759" i="12"/>
  <c r="F5759" i="12"/>
  <c r="D5760" i="12"/>
  <c r="E5760" i="12"/>
  <c r="F5760" i="12"/>
  <c r="D5761" i="12"/>
  <c r="E5761" i="12"/>
  <c r="F5761" i="12"/>
  <c r="D5762" i="12"/>
  <c r="E5762" i="12"/>
  <c r="F5762" i="12"/>
  <c r="D5763" i="12"/>
  <c r="L127" i="23" s="1"/>
  <c r="E5763" i="12"/>
  <c r="N127" i="23" s="1"/>
  <c r="F5763" i="12"/>
  <c r="O127" i="23" s="1"/>
  <c r="D5764" i="12"/>
  <c r="E5764" i="12"/>
  <c r="F5764" i="12"/>
  <c r="D5765" i="12"/>
  <c r="E5765" i="12"/>
  <c r="F5765" i="12"/>
  <c r="D5766" i="12"/>
  <c r="E5766" i="12"/>
  <c r="F5766" i="12"/>
  <c r="D5767" i="12"/>
  <c r="E5767" i="12"/>
  <c r="F5767" i="12"/>
  <c r="D5768" i="12"/>
  <c r="P127" i="23" s="1"/>
  <c r="E5768" i="12"/>
  <c r="R127" i="23" s="1"/>
  <c r="F5768" i="12"/>
  <c r="S127" i="23" s="1"/>
  <c r="D5769" i="12"/>
  <c r="E5769" i="12"/>
  <c r="F5769" i="12"/>
  <c r="D5770" i="12"/>
  <c r="E5770" i="12"/>
  <c r="F5770" i="12"/>
  <c r="D5771" i="12"/>
  <c r="E5771" i="12"/>
  <c r="F5771" i="12"/>
  <c r="D5772" i="12"/>
  <c r="E5772" i="12"/>
  <c r="F5772" i="12"/>
  <c r="D5773" i="12"/>
  <c r="D127" i="23" s="1"/>
  <c r="E5773" i="12"/>
  <c r="F127" i="23" s="1"/>
  <c r="F5773" i="12"/>
  <c r="G127" i="23" s="1"/>
  <c r="D5774" i="12"/>
  <c r="E5774" i="12"/>
  <c r="F5774" i="12"/>
  <c r="D5775" i="12"/>
  <c r="E5775" i="12"/>
  <c r="F5775" i="12"/>
  <c r="D5776" i="12"/>
  <c r="E5776" i="12"/>
  <c r="F5776" i="12"/>
  <c r="D5777" i="12"/>
  <c r="E5777" i="12"/>
  <c r="F5777" i="12"/>
  <c r="D5778" i="12"/>
  <c r="E5778" i="12"/>
  <c r="F5778" i="12"/>
  <c r="D5779" i="12"/>
  <c r="H127" i="23" s="1"/>
  <c r="E5779" i="12"/>
  <c r="J127" i="23" s="1"/>
  <c r="F5779" i="12"/>
  <c r="K127" i="23" s="1"/>
  <c r="D5780" i="12"/>
  <c r="T127" i="23" s="1"/>
  <c r="E5780" i="12"/>
  <c r="V127" i="23" s="1"/>
  <c r="F5780" i="12"/>
  <c r="W127" i="23" s="1"/>
  <c r="D5781" i="12"/>
  <c r="E5781" i="12"/>
  <c r="F5781" i="12"/>
  <c r="D5782" i="12"/>
  <c r="E5782" i="12"/>
  <c r="F5782" i="12"/>
  <c r="D5783" i="12"/>
  <c r="E5783" i="12"/>
  <c r="F5783" i="12"/>
  <c r="D5784" i="12"/>
  <c r="E5784" i="12"/>
  <c r="F5784" i="12"/>
  <c r="D5785" i="12"/>
  <c r="L128" i="23" s="1"/>
  <c r="E5785" i="12"/>
  <c r="N128" i="23" s="1"/>
  <c r="F5785" i="12"/>
  <c r="O128" i="23" s="1"/>
  <c r="D5786" i="12"/>
  <c r="E5786" i="12"/>
  <c r="F5786" i="12"/>
  <c r="D5787" i="12"/>
  <c r="E5787" i="12"/>
  <c r="F5787" i="12"/>
  <c r="D5788" i="12"/>
  <c r="E5788" i="12"/>
  <c r="F5788" i="12"/>
  <c r="D5789" i="12"/>
  <c r="E5789" i="12"/>
  <c r="F5789" i="12"/>
  <c r="D5790" i="12"/>
  <c r="P128" i="23" s="1"/>
  <c r="E5790" i="12"/>
  <c r="R128" i="23" s="1"/>
  <c r="F5790" i="12"/>
  <c r="S128" i="23" s="1"/>
  <c r="D5791" i="12"/>
  <c r="E5791" i="12"/>
  <c r="F5791" i="12"/>
  <c r="D5792" i="12"/>
  <c r="E5792" i="12"/>
  <c r="F5792" i="12"/>
  <c r="D5793" i="12"/>
  <c r="E5793" i="12"/>
  <c r="F5793" i="12"/>
  <c r="D5794" i="12"/>
  <c r="E5794" i="12"/>
  <c r="F5794" i="12"/>
  <c r="D5795" i="12"/>
  <c r="D128" i="23" s="1"/>
  <c r="E5795" i="12"/>
  <c r="F128" i="23" s="1"/>
  <c r="F5795" i="12"/>
  <c r="G128" i="23" s="1"/>
  <c r="D5796" i="12"/>
  <c r="E5796" i="12"/>
  <c r="F5796" i="12"/>
  <c r="D5797" i="12"/>
  <c r="E5797" i="12"/>
  <c r="F5797" i="12"/>
  <c r="D5798" i="12"/>
  <c r="E5798" i="12"/>
  <c r="F5798" i="12"/>
  <c r="D5799" i="12"/>
  <c r="E5799" i="12"/>
  <c r="F5799" i="12"/>
  <c r="D5800" i="12"/>
  <c r="E5800" i="12"/>
  <c r="F5800" i="12"/>
  <c r="D5801" i="12"/>
  <c r="H128" i="23" s="1"/>
  <c r="E5801" i="12"/>
  <c r="J128" i="23" s="1"/>
  <c r="F5801" i="12"/>
  <c r="K128" i="23" s="1"/>
  <c r="D5802" i="12"/>
  <c r="T128" i="23" s="1"/>
  <c r="E5802" i="12"/>
  <c r="V128" i="23" s="1"/>
  <c r="F5802" i="12"/>
  <c r="W128" i="23" s="1"/>
  <c r="D5803" i="12"/>
  <c r="E5803" i="12"/>
  <c r="F5803" i="12"/>
  <c r="D5804" i="12"/>
  <c r="E5804" i="12"/>
  <c r="F5804" i="12"/>
  <c r="D5805" i="12"/>
  <c r="E5805" i="12"/>
  <c r="F5805" i="12"/>
  <c r="D5806" i="12"/>
  <c r="E5806" i="12"/>
  <c r="F5806" i="12"/>
  <c r="D5807" i="12"/>
  <c r="L129" i="23" s="1"/>
  <c r="E5807" i="12"/>
  <c r="N129" i="23" s="1"/>
  <c r="F5807" i="12"/>
  <c r="O129" i="23" s="1"/>
  <c r="D5808" i="12"/>
  <c r="E5808" i="12"/>
  <c r="F5808" i="12"/>
  <c r="D5809" i="12"/>
  <c r="E5809" i="12"/>
  <c r="F5809" i="12"/>
  <c r="D5810" i="12"/>
  <c r="E5810" i="12"/>
  <c r="F5810" i="12"/>
  <c r="D5811" i="12"/>
  <c r="E5811" i="12"/>
  <c r="F5811" i="12"/>
  <c r="D5812" i="12"/>
  <c r="P129" i="23" s="1"/>
  <c r="E5812" i="12"/>
  <c r="R129" i="23" s="1"/>
  <c r="F5812" i="12"/>
  <c r="S129" i="23" s="1"/>
  <c r="D5813" i="12"/>
  <c r="E5813" i="12"/>
  <c r="F5813" i="12"/>
  <c r="D5814" i="12"/>
  <c r="E5814" i="12"/>
  <c r="F5814" i="12"/>
  <c r="D5815" i="12"/>
  <c r="E5815" i="12"/>
  <c r="F5815" i="12"/>
  <c r="D5816" i="12"/>
  <c r="E5816" i="12"/>
  <c r="F5816" i="12"/>
  <c r="D5817" i="12"/>
  <c r="D129" i="23" s="1"/>
  <c r="E5817" i="12"/>
  <c r="F129" i="23" s="1"/>
  <c r="F5817" i="12"/>
  <c r="G129" i="23" s="1"/>
  <c r="D5818" i="12"/>
  <c r="E5818" i="12"/>
  <c r="F5818" i="12"/>
  <c r="D5819" i="12"/>
  <c r="E5819" i="12"/>
  <c r="F5819" i="12"/>
  <c r="D5820" i="12"/>
  <c r="E5820" i="12"/>
  <c r="F5820" i="12"/>
  <c r="D5821" i="12"/>
  <c r="E5821" i="12"/>
  <c r="F5821" i="12"/>
  <c r="D5822" i="12"/>
  <c r="E5822" i="12"/>
  <c r="F5822" i="12"/>
  <c r="D5823" i="12"/>
  <c r="H129" i="23" s="1"/>
  <c r="E5823" i="12"/>
  <c r="J129" i="23" s="1"/>
  <c r="F5823" i="12"/>
  <c r="K129" i="23" s="1"/>
  <c r="D5824" i="12"/>
  <c r="T129" i="23" s="1"/>
  <c r="E5824" i="12"/>
  <c r="V129" i="23" s="1"/>
  <c r="F5824" i="12"/>
  <c r="W129" i="23" s="1"/>
  <c r="D5825" i="12"/>
  <c r="E5825" i="12"/>
  <c r="F5825" i="12"/>
  <c r="D5826" i="12"/>
  <c r="E5826" i="12"/>
  <c r="F5826" i="12"/>
  <c r="D5827" i="12"/>
  <c r="E5827" i="12"/>
  <c r="F5827" i="12"/>
  <c r="D5828" i="12"/>
  <c r="E5828" i="12"/>
  <c r="F5828" i="12"/>
  <c r="D5829" i="12"/>
  <c r="E5829" i="12"/>
  <c r="F5829" i="12"/>
  <c r="D5830" i="12"/>
  <c r="E5830" i="12"/>
  <c r="F5830" i="12"/>
  <c r="D5831" i="12"/>
  <c r="E5831" i="12"/>
  <c r="F5831" i="12"/>
  <c r="D5832" i="12"/>
  <c r="E5832" i="12"/>
  <c r="F5832" i="12"/>
  <c r="D5833" i="12"/>
  <c r="E5833" i="12"/>
  <c r="F5833" i="12"/>
  <c r="D5834" i="12"/>
  <c r="E5834" i="12"/>
  <c r="F5834" i="12"/>
  <c r="D5835" i="12"/>
  <c r="E5835" i="12"/>
  <c r="F5835" i="12"/>
  <c r="D5836" i="12"/>
  <c r="E5836" i="12"/>
  <c r="F5836" i="12"/>
  <c r="D5837" i="12"/>
  <c r="E5837" i="12"/>
  <c r="F5837" i="12"/>
  <c r="D5838" i="12"/>
  <c r="E5838" i="12"/>
  <c r="F5838" i="12"/>
  <c r="D5839" i="12"/>
  <c r="E5839" i="12"/>
  <c r="F5839" i="12"/>
  <c r="D5840" i="12"/>
  <c r="E5840" i="12"/>
  <c r="F5840" i="12"/>
  <c r="D5841" i="12"/>
  <c r="E5841" i="12"/>
  <c r="F5841" i="12"/>
  <c r="D5842" i="12"/>
  <c r="E5842" i="12"/>
  <c r="F5842" i="12"/>
  <c r="D5843" i="12"/>
  <c r="E5843" i="12"/>
  <c r="F5843" i="12"/>
  <c r="D5844" i="12"/>
  <c r="E5844" i="12"/>
  <c r="F5844" i="12"/>
  <c r="D5845" i="12"/>
  <c r="E5845" i="12"/>
  <c r="F5845" i="12"/>
  <c r="D5846" i="12"/>
  <c r="E5846" i="12"/>
  <c r="F5846" i="12"/>
  <c r="D5847" i="12"/>
  <c r="E5847" i="12"/>
  <c r="F5847" i="12"/>
  <c r="D5848" i="12"/>
  <c r="E5848" i="12"/>
  <c r="F5848" i="12"/>
  <c r="D5849" i="12"/>
  <c r="E5849" i="12"/>
  <c r="F5849" i="12"/>
  <c r="D5850" i="12"/>
  <c r="E5850" i="12"/>
  <c r="F5850" i="12"/>
  <c r="D5851" i="12"/>
  <c r="E5851" i="12"/>
  <c r="F5851" i="12"/>
  <c r="D5852" i="12"/>
  <c r="E5852" i="12"/>
  <c r="F5852" i="12"/>
  <c r="D5853" i="12"/>
  <c r="E5853" i="12"/>
  <c r="F5853" i="12"/>
  <c r="D5854" i="12"/>
  <c r="E5854" i="12"/>
  <c r="F5854" i="12"/>
  <c r="D5855" i="12"/>
  <c r="E5855" i="12"/>
  <c r="F5855" i="12"/>
  <c r="D5856" i="12"/>
  <c r="E5856" i="12"/>
  <c r="F5856" i="12"/>
  <c r="D5857" i="12"/>
  <c r="E5857" i="12"/>
  <c r="F5857" i="12"/>
  <c r="D5858" i="12"/>
  <c r="E5858" i="12"/>
  <c r="F5858" i="12"/>
  <c r="D5859" i="12"/>
  <c r="E5859" i="12"/>
  <c r="F5859" i="12"/>
  <c r="D5860" i="12"/>
  <c r="E5860" i="12"/>
  <c r="F5860" i="12"/>
  <c r="D5861" i="12"/>
  <c r="E5861" i="12"/>
  <c r="F5861" i="12"/>
  <c r="D5862" i="12"/>
  <c r="E5862" i="12"/>
  <c r="F5862" i="12"/>
  <c r="D5863" i="12"/>
  <c r="E5863" i="12"/>
  <c r="F5863" i="12"/>
  <c r="D5864" i="12"/>
  <c r="E5864" i="12"/>
  <c r="F5864" i="12"/>
  <c r="D5865" i="12"/>
  <c r="E5865" i="12"/>
  <c r="F5865" i="12"/>
  <c r="D5866" i="12"/>
  <c r="E5866" i="12"/>
  <c r="F5866" i="12"/>
  <c r="D5867" i="12"/>
  <c r="E5867" i="12"/>
  <c r="F5867" i="12"/>
  <c r="D5868" i="12"/>
  <c r="E5868" i="12"/>
  <c r="F5868" i="12"/>
  <c r="D5869" i="12"/>
  <c r="E5869" i="12"/>
  <c r="F5869" i="12"/>
  <c r="D5870" i="12"/>
  <c r="E5870" i="12"/>
  <c r="F5870" i="12"/>
  <c r="D5871" i="12"/>
  <c r="E5871" i="12"/>
  <c r="F5871" i="12"/>
  <c r="D5872" i="12"/>
  <c r="E5872" i="12"/>
  <c r="F5872" i="12"/>
  <c r="D5873" i="12"/>
  <c r="E5873" i="12"/>
  <c r="F5873" i="12"/>
  <c r="D5874" i="12"/>
  <c r="E5874" i="12"/>
  <c r="F5874" i="12"/>
  <c r="D5875" i="12"/>
  <c r="E5875" i="12"/>
  <c r="F5875" i="12"/>
  <c r="D5876" i="12"/>
  <c r="E5876" i="12"/>
  <c r="F5876" i="12"/>
  <c r="D5877" i="12"/>
  <c r="E5877" i="12"/>
  <c r="F5877" i="12"/>
  <c r="D5878" i="12"/>
  <c r="E5878" i="12"/>
  <c r="F5878" i="12"/>
  <c r="D5879" i="12"/>
  <c r="E5879" i="12"/>
  <c r="F5879" i="12"/>
  <c r="D5880" i="12"/>
  <c r="E5880" i="12"/>
  <c r="F5880" i="12"/>
  <c r="D5881" i="12"/>
  <c r="E5881" i="12"/>
  <c r="F5881" i="12"/>
  <c r="D5882" i="12"/>
  <c r="E5882" i="12"/>
  <c r="F5882" i="12"/>
  <c r="D5883" i="12"/>
  <c r="E5883" i="12"/>
  <c r="F5883" i="12"/>
  <c r="D5884" i="12"/>
  <c r="E5884" i="12"/>
  <c r="F5884" i="12"/>
  <c r="D5885" i="12"/>
  <c r="E5885" i="12"/>
  <c r="F5885" i="12"/>
  <c r="D5886" i="12"/>
  <c r="E5886" i="12"/>
  <c r="F5886" i="12"/>
  <c r="D5887" i="12"/>
  <c r="E5887" i="12"/>
  <c r="F5887" i="12"/>
  <c r="D5888" i="12"/>
  <c r="E5888" i="12"/>
  <c r="F5888" i="12"/>
  <c r="D5889" i="12"/>
  <c r="E5889" i="12"/>
  <c r="F5889" i="12"/>
  <c r="D5890" i="12"/>
  <c r="E5890" i="12"/>
  <c r="F5890" i="12"/>
  <c r="D5891" i="12"/>
  <c r="E5891" i="12"/>
  <c r="F5891" i="12"/>
  <c r="D5892" i="12"/>
  <c r="E5892" i="12"/>
  <c r="F5892" i="12"/>
  <c r="D5893" i="12"/>
  <c r="E5893" i="12"/>
  <c r="F5893" i="12"/>
  <c r="D5894" i="12"/>
  <c r="E5894" i="12"/>
  <c r="F5894" i="12"/>
  <c r="D5895" i="12"/>
  <c r="E5895" i="12"/>
  <c r="F5895" i="12"/>
  <c r="D5896" i="12"/>
  <c r="E5896" i="12"/>
  <c r="F5896" i="12"/>
  <c r="D5897" i="12"/>
  <c r="E5897" i="12"/>
  <c r="F5897" i="12"/>
  <c r="D5898" i="12"/>
  <c r="E5898" i="12"/>
  <c r="F5898" i="12"/>
  <c r="D5899" i="12"/>
  <c r="E5899" i="12"/>
  <c r="F5899" i="12"/>
  <c r="D5900" i="12"/>
  <c r="E5900" i="12"/>
  <c r="F5900" i="12"/>
  <c r="D5901" i="12"/>
  <c r="E5901" i="12"/>
  <c r="F5901" i="12"/>
  <c r="D5902" i="12"/>
  <c r="E5902" i="12"/>
  <c r="F5902" i="12"/>
  <c r="D5903" i="12"/>
  <c r="E5903" i="12"/>
  <c r="F5903" i="12"/>
  <c r="D5904" i="12"/>
  <c r="E5904" i="12"/>
  <c r="F5904" i="12"/>
  <c r="D5905" i="12"/>
  <c r="E5905" i="12"/>
  <c r="F5905" i="12"/>
  <c r="D5906" i="12"/>
  <c r="E5906" i="12"/>
  <c r="F5906" i="12"/>
  <c r="D5907" i="12"/>
  <c r="E5907" i="12"/>
  <c r="F5907" i="12"/>
  <c r="D5908" i="12"/>
  <c r="E5908" i="12"/>
  <c r="F5908" i="12"/>
  <c r="D5909" i="12"/>
  <c r="E5909" i="12"/>
  <c r="F5909" i="12"/>
  <c r="D5910" i="12"/>
  <c r="E5910" i="12"/>
  <c r="F5910" i="12"/>
  <c r="D5911" i="12"/>
  <c r="E5911" i="12"/>
  <c r="F5911" i="12"/>
  <c r="D5912" i="12"/>
  <c r="E5912" i="12"/>
  <c r="F5912" i="12"/>
  <c r="D5913" i="12"/>
  <c r="E5913" i="12"/>
  <c r="F5913" i="12"/>
  <c r="D5914" i="12"/>
  <c r="E5914" i="12"/>
  <c r="F5914" i="12"/>
  <c r="D5915" i="12"/>
  <c r="E5915" i="12"/>
  <c r="F5915" i="12"/>
  <c r="D5916" i="12"/>
  <c r="E5916" i="12"/>
  <c r="F5916" i="12"/>
  <c r="D5917" i="12"/>
  <c r="E5917" i="12"/>
  <c r="F5917" i="12"/>
  <c r="D5918" i="12"/>
  <c r="E5918" i="12"/>
  <c r="F5918" i="12"/>
  <c r="D5919" i="12"/>
  <c r="E5919" i="12"/>
  <c r="F5919" i="12"/>
  <c r="D5920" i="12"/>
  <c r="E5920" i="12"/>
  <c r="F5920" i="12"/>
  <c r="D5921" i="12"/>
  <c r="E5921" i="12"/>
  <c r="F5921" i="12"/>
  <c r="D5922" i="12"/>
  <c r="E5922" i="12"/>
  <c r="F5922" i="12"/>
  <c r="D5923" i="12"/>
  <c r="E5923" i="12"/>
  <c r="F5923" i="12"/>
  <c r="D5924" i="12"/>
  <c r="E5924" i="12"/>
  <c r="F5924" i="12"/>
  <c r="D5925" i="12"/>
  <c r="E5925" i="12"/>
  <c r="F5925" i="12"/>
  <c r="D5926" i="12"/>
  <c r="E5926" i="12"/>
  <c r="F5926" i="12"/>
  <c r="D5927" i="12"/>
  <c r="E5927" i="12"/>
  <c r="F5927" i="12"/>
  <c r="D5928" i="12"/>
  <c r="E5928" i="12"/>
  <c r="F5928" i="12"/>
  <c r="D5929" i="12"/>
  <c r="E5929" i="12"/>
  <c r="F5929" i="12"/>
  <c r="D5930" i="12"/>
  <c r="E5930" i="12"/>
  <c r="F5930" i="12"/>
  <c r="D5931" i="12"/>
  <c r="E5931" i="12"/>
  <c r="F5931" i="12"/>
  <c r="D5932" i="12"/>
  <c r="E5932" i="12"/>
  <c r="F5932" i="12"/>
  <c r="D5933" i="12"/>
  <c r="E5933" i="12"/>
  <c r="F5933" i="12"/>
  <c r="D5934" i="12"/>
  <c r="E5934" i="12"/>
  <c r="F5934" i="12"/>
  <c r="D5935" i="12"/>
  <c r="E5935" i="12"/>
  <c r="F5935" i="12"/>
  <c r="D5936" i="12"/>
  <c r="E5936" i="12"/>
  <c r="F5936" i="12"/>
  <c r="D5937" i="12"/>
  <c r="E5937" i="12"/>
  <c r="F5937" i="12"/>
  <c r="D5938" i="12"/>
  <c r="E5938" i="12"/>
  <c r="F5938" i="12"/>
  <c r="D5939" i="12"/>
  <c r="E5939" i="12"/>
  <c r="F5939" i="12"/>
  <c r="D5940" i="12"/>
  <c r="E5940" i="12"/>
  <c r="F5940" i="12"/>
  <c r="D5941" i="12"/>
  <c r="E5941" i="12"/>
  <c r="F5941" i="12"/>
  <c r="D5942" i="12"/>
  <c r="E5942" i="12"/>
  <c r="F5942" i="12"/>
  <c r="D5943" i="12"/>
  <c r="E5943" i="12"/>
  <c r="F5943" i="12"/>
  <c r="D5944" i="12"/>
  <c r="E5944" i="12"/>
  <c r="F5944" i="12"/>
  <c r="D5945" i="12"/>
  <c r="E5945" i="12"/>
  <c r="F5945" i="12"/>
  <c r="D5946" i="12"/>
  <c r="E5946" i="12"/>
  <c r="F5946" i="12"/>
  <c r="D5947" i="12"/>
  <c r="E5947" i="12"/>
  <c r="F5947" i="12"/>
  <c r="D5948" i="12"/>
  <c r="E5948" i="12"/>
  <c r="F5948" i="12"/>
  <c r="D5949" i="12"/>
  <c r="E5949" i="12"/>
  <c r="F5949" i="12"/>
  <c r="D5950" i="12"/>
  <c r="E5950" i="12"/>
  <c r="F5950" i="12"/>
  <c r="D5951" i="12"/>
  <c r="E5951" i="12"/>
  <c r="F5951" i="12"/>
  <c r="D5952" i="12"/>
  <c r="E5952" i="12"/>
  <c r="F5952" i="12"/>
  <c r="D5953" i="12"/>
  <c r="E5953" i="12"/>
  <c r="F5953" i="12"/>
  <c r="D5954" i="12"/>
  <c r="E5954" i="12"/>
  <c r="F5954" i="12"/>
  <c r="D5955" i="12"/>
  <c r="E5955" i="12"/>
  <c r="F5955" i="12"/>
  <c r="D5956" i="12"/>
  <c r="E5956" i="12"/>
  <c r="F5956" i="12"/>
  <c r="D5957" i="12"/>
  <c r="E5957" i="12"/>
  <c r="F5957" i="12"/>
  <c r="D5958" i="12"/>
  <c r="E5958" i="12"/>
  <c r="F5958" i="12"/>
  <c r="D5959" i="12"/>
  <c r="E5959" i="12"/>
  <c r="F5959" i="12"/>
  <c r="D5960" i="12"/>
  <c r="E5960" i="12"/>
  <c r="F5960" i="12"/>
  <c r="D5961" i="12"/>
  <c r="E5961" i="12"/>
  <c r="F5961" i="12"/>
  <c r="D5962" i="12"/>
  <c r="E5962" i="12"/>
  <c r="F5962" i="12"/>
  <c r="D5963" i="12"/>
  <c r="E5963" i="12"/>
  <c r="F5963" i="12"/>
  <c r="D5964" i="12"/>
  <c r="E5964" i="12"/>
  <c r="F5964" i="12"/>
  <c r="D5965" i="12"/>
  <c r="E5965" i="12"/>
  <c r="F5965" i="12"/>
  <c r="D5966" i="12"/>
  <c r="E5966" i="12"/>
  <c r="F5966" i="12"/>
  <c r="D5967" i="12"/>
  <c r="E5967" i="12"/>
  <c r="F5967" i="12"/>
  <c r="D5968" i="12"/>
  <c r="E5968" i="12"/>
  <c r="F5968" i="12"/>
  <c r="D5969" i="12"/>
  <c r="E5969" i="12"/>
  <c r="F5969" i="12"/>
  <c r="D5970" i="12"/>
  <c r="E5970" i="12"/>
  <c r="F5970" i="12"/>
  <c r="D5971" i="12"/>
  <c r="E5971" i="12"/>
  <c r="F5971" i="12"/>
  <c r="D5972" i="12"/>
  <c r="E5972" i="12"/>
  <c r="F5972" i="12"/>
  <c r="D5973" i="12"/>
  <c r="E5973" i="12"/>
  <c r="F5973" i="12"/>
  <c r="D5974" i="12"/>
  <c r="E5974" i="12"/>
  <c r="F5974" i="12"/>
  <c r="D5975" i="12"/>
  <c r="E5975" i="12"/>
  <c r="F5975" i="12"/>
  <c r="D5976" i="12"/>
  <c r="E5976" i="12"/>
  <c r="F5976" i="12"/>
  <c r="D5977" i="12"/>
  <c r="E5977" i="12"/>
  <c r="F5977" i="12"/>
  <c r="D5978" i="12"/>
  <c r="E5978" i="12"/>
  <c r="F5978" i="12"/>
  <c r="D5979" i="12"/>
  <c r="E5979" i="12"/>
  <c r="F5979" i="12"/>
  <c r="D5980" i="12"/>
  <c r="E5980" i="12"/>
  <c r="F5980" i="12"/>
  <c r="D5981" i="12"/>
  <c r="E5981" i="12"/>
  <c r="F5981" i="12"/>
  <c r="D5982" i="12"/>
  <c r="E5982" i="12"/>
  <c r="F5982" i="12"/>
  <c r="D5983" i="12"/>
  <c r="E5983" i="12"/>
  <c r="F5983" i="12"/>
  <c r="D5984" i="12"/>
  <c r="E5984" i="12"/>
  <c r="F5984" i="12"/>
  <c r="D5985" i="12"/>
  <c r="E5985" i="12"/>
  <c r="F5985" i="12"/>
  <c r="D5986" i="12"/>
  <c r="E5986" i="12"/>
  <c r="F5986" i="12"/>
  <c r="D5987" i="12"/>
  <c r="E5987" i="12"/>
  <c r="F5987" i="12"/>
  <c r="D5988" i="12"/>
  <c r="E5988" i="12"/>
  <c r="F5988" i="12"/>
  <c r="D5989" i="12"/>
  <c r="E5989" i="12"/>
  <c r="F5989" i="12"/>
  <c r="D5990" i="12"/>
  <c r="E5990" i="12"/>
  <c r="F5990" i="12"/>
  <c r="D5991" i="12"/>
  <c r="E5991" i="12"/>
  <c r="F5991" i="12"/>
  <c r="D5992" i="12"/>
  <c r="E5992" i="12"/>
  <c r="F5992" i="12"/>
  <c r="D5993" i="12"/>
  <c r="E5993" i="12"/>
  <c r="F5993" i="12"/>
  <c r="D5994" i="12"/>
  <c r="E5994" i="12"/>
  <c r="F5994" i="12"/>
  <c r="D5995" i="12"/>
  <c r="E5995" i="12"/>
  <c r="F5995" i="12"/>
  <c r="D5996" i="12"/>
  <c r="E5996" i="12"/>
  <c r="F5996" i="12"/>
  <c r="D5997" i="12"/>
  <c r="E5997" i="12"/>
  <c r="F5997" i="12"/>
  <c r="D5998" i="12"/>
  <c r="E5998" i="12"/>
  <c r="F5998" i="12"/>
  <c r="D5999" i="12"/>
  <c r="E5999" i="12"/>
  <c r="F5999" i="12"/>
  <c r="D6000" i="12"/>
  <c r="E6000" i="12"/>
  <c r="F6000" i="12"/>
  <c r="D6001" i="12"/>
  <c r="E6001" i="12"/>
  <c r="F6001" i="12"/>
  <c r="D6002" i="12"/>
  <c r="E6002" i="12"/>
  <c r="F6002" i="12"/>
  <c r="D6003" i="12"/>
  <c r="E6003" i="12"/>
  <c r="F6003" i="12"/>
  <c r="D6004" i="12"/>
  <c r="E6004" i="12"/>
  <c r="F6004" i="12"/>
  <c r="D6005" i="12"/>
  <c r="E6005" i="12"/>
  <c r="F6005" i="12"/>
  <c r="D6006" i="12"/>
  <c r="E6006" i="12"/>
  <c r="F6006" i="12"/>
  <c r="D6007" i="12"/>
  <c r="E6007" i="12"/>
  <c r="F6007" i="12"/>
  <c r="D6008" i="12"/>
  <c r="E6008" i="12"/>
  <c r="F6008" i="12"/>
  <c r="D6009" i="12"/>
  <c r="E6009" i="12"/>
  <c r="F6009" i="12"/>
  <c r="D6010" i="12"/>
  <c r="E6010" i="12"/>
  <c r="F6010" i="12"/>
  <c r="D6011" i="12"/>
  <c r="E6011" i="12"/>
  <c r="F6011" i="12"/>
  <c r="D6012" i="12"/>
  <c r="E6012" i="12"/>
  <c r="F6012" i="12"/>
  <c r="D6013" i="12"/>
  <c r="E6013" i="12"/>
  <c r="F6013" i="12"/>
  <c r="D6014" i="12"/>
  <c r="E6014" i="12"/>
  <c r="F6014" i="12"/>
  <c r="D6015" i="12"/>
  <c r="E6015" i="12"/>
  <c r="F6015" i="12"/>
  <c r="D6016" i="12"/>
  <c r="E6016" i="12"/>
  <c r="F6016" i="12"/>
  <c r="D6017" i="12"/>
  <c r="E6017" i="12"/>
  <c r="F6017" i="12"/>
  <c r="D6018" i="12"/>
  <c r="E6018" i="12"/>
  <c r="F6018" i="12"/>
  <c r="D6019" i="12"/>
  <c r="E6019" i="12"/>
  <c r="F6019" i="12"/>
  <c r="D6020" i="12"/>
  <c r="E6020" i="12"/>
  <c r="F6020" i="12"/>
  <c r="D6021" i="12"/>
  <c r="E6021" i="12"/>
  <c r="F6021" i="12"/>
  <c r="D6022" i="12"/>
  <c r="E6022" i="12"/>
  <c r="F6022" i="12"/>
  <c r="D6023" i="12"/>
  <c r="E6023" i="12"/>
  <c r="F6023" i="12"/>
  <c r="D6024" i="12"/>
  <c r="E6024" i="12"/>
  <c r="F6024" i="12"/>
  <c r="D6025" i="12"/>
  <c r="E6025" i="12"/>
  <c r="F6025" i="12"/>
  <c r="D6026" i="12"/>
  <c r="E6026" i="12"/>
  <c r="F6026" i="12"/>
  <c r="D6027" i="12"/>
  <c r="E6027" i="12"/>
  <c r="F6027" i="12"/>
  <c r="D6028" i="12"/>
  <c r="E6028" i="12"/>
  <c r="F6028" i="12"/>
  <c r="D6029" i="12"/>
  <c r="E6029" i="12"/>
  <c r="F6029" i="12"/>
  <c r="D6030" i="12"/>
  <c r="E6030" i="12"/>
  <c r="F6030" i="12"/>
  <c r="D6031" i="12"/>
  <c r="E6031" i="12"/>
  <c r="F6031" i="12"/>
  <c r="D6032" i="12"/>
  <c r="E6032" i="12"/>
  <c r="F6032" i="12"/>
  <c r="D6033" i="12"/>
  <c r="E6033" i="12"/>
  <c r="F6033" i="12"/>
  <c r="D6034" i="12"/>
  <c r="E6034" i="12"/>
  <c r="F6034" i="12"/>
  <c r="D6035" i="12"/>
  <c r="E6035" i="12"/>
  <c r="F6035" i="12"/>
  <c r="D6036" i="12"/>
  <c r="E6036" i="12"/>
  <c r="F6036" i="12"/>
  <c r="D6037" i="12"/>
  <c r="E6037" i="12"/>
  <c r="F6037" i="12"/>
  <c r="D6038" i="12"/>
  <c r="E6038" i="12"/>
  <c r="F6038" i="12"/>
  <c r="D6039" i="12"/>
  <c r="E6039" i="12"/>
  <c r="F6039" i="12"/>
  <c r="D6040" i="12"/>
  <c r="E6040" i="12"/>
  <c r="F6040" i="12"/>
  <c r="D6041" i="12"/>
  <c r="E6041" i="12"/>
  <c r="F6041" i="12"/>
  <c r="D6042" i="12"/>
  <c r="E6042" i="12"/>
  <c r="F6042" i="12"/>
  <c r="D6043" i="12"/>
  <c r="E6043" i="12"/>
  <c r="F6043" i="12"/>
  <c r="D6044" i="12"/>
  <c r="E6044" i="12"/>
  <c r="F6044" i="12"/>
  <c r="D6045" i="12"/>
  <c r="E6045" i="12"/>
  <c r="F6045" i="12"/>
  <c r="D6046" i="12"/>
  <c r="E6046" i="12"/>
  <c r="F6046" i="12"/>
  <c r="D6047" i="12"/>
  <c r="E6047" i="12"/>
  <c r="F6047" i="12"/>
  <c r="D6048" i="12"/>
  <c r="E6048" i="12"/>
  <c r="F6048" i="12"/>
  <c r="D6049" i="12"/>
  <c r="E6049" i="12"/>
  <c r="F6049" i="12"/>
  <c r="D6050" i="12"/>
  <c r="E6050" i="12"/>
  <c r="F6050" i="12"/>
  <c r="D6051" i="12"/>
  <c r="E6051" i="12"/>
  <c r="F6051" i="12"/>
  <c r="D6052" i="12"/>
  <c r="E6052" i="12"/>
  <c r="F6052" i="12"/>
  <c r="D6053" i="12"/>
  <c r="E6053" i="12"/>
  <c r="F6053" i="12"/>
  <c r="D6054" i="12"/>
  <c r="E6054" i="12"/>
  <c r="F6054" i="12"/>
  <c r="D6055" i="12"/>
  <c r="E6055" i="12"/>
  <c r="F6055" i="12"/>
  <c r="D6056" i="12"/>
  <c r="E6056" i="12"/>
  <c r="F6056" i="12"/>
  <c r="D6057" i="12"/>
  <c r="E6057" i="12"/>
  <c r="F6057" i="12"/>
  <c r="D6058" i="12"/>
  <c r="E6058" i="12"/>
  <c r="F6058" i="12"/>
  <c r="D6059" i="12"/>
  <c r="E6059" i="12"/>
  <c r="F6059" i="12"/>
  <c r="D6060" i="12"/>
  <c r="E6060" i="12"/>
  <c r="F6060" i="12"/>
  <c r="D6061" i="12"/>
  <c r="E6061" i="12"/>
  <c r="F6061" i="12"/>
  <c r="D6062" i="12"/>
  <c r="E6062" i="12"/>
  <c r="F6062" i="12"/>
  <c r="D6063" i="12"/>
  <c r="E6063" i="12"/>
  <c r="F6063" i="12"/>
  <c r="D6064" i="12"/>
  <c r="E6064" i="12"/>
  <c r="F6064" i="12"/>
  <c r="D6065" i="12"/>
  <c r="E6065" i="12"/>
  <c r="F6065" i="12"/>
  <c r="D6066" i="12"/>
  <c r="L132" i="23" s="1"/>
  <c r="E6066" i="12"/>
  <c r="N132" i="23" s="1"/>
  <c r="F6066" i="12"/>
  <c r="O132" i="23" s="1"/>
  <c r="D6067" i="12"/>
  <c r="E6067" i="12"/>
  <c r="F6067" i="12"/>
  <c r="D6068" i="12"/>
  <c r="E6068" i="12"/>
  <c r="F6068" i="12"/>
  <c r="D6069" i="12"/>
  <c r="E6069" i="12"/>
  <c r="F6069" i="12"/>
  <c r="D6070" i="12"/>
  <c r="E6070" i="12"/>
  <c r="F6070" i="12"/>
  <c r="D6071" i="12"/>
  <c r="P132" i="23" s="1"/>
  <c r="E6071" i="12"/>
  <c r="R132" i="23" s="1"/>
  <c r="F6071" i="12"/>
  <c r="S132" i="23" s="1"/>
  <c r="D6072" i="12"/>
  <c r="E6072" i="12"/>
  <c r="F6072" i="12"/>
  <c r="D6073" i="12"/>
  <c r="E6073" i="12"/>
  <c r="F6073" i="12"/>
  <c r="D6074" i="12"/>
  <c r="E6074" i="12"/>
  <c r="F6074" i="12"/>
  <c r="D6075" i="12"/>
  <c r="E6075" i="12"/>
  <c r="F6075" i="12"/>
  <c r="D6076" i="12"/>
  <c r="D132" i="23" s="1"/>
  <c r="E6076" i="12"/>
  <c r="F132" i="23" s="1"/>
  <c r="F6076" i="12"/>
  <c r="G132" i="23" s="1"/>
  <c r="D6077" i="12"/>
  <c r="E6077" i="12"/>
  <c r="F6077" i="12"/>
  <c r="D6078" i="12"/>
  <c r="E6078" i="12"/>
  <c r="F6078" i="12"/>
  <c r="D6079" i="12"/>
  <c r="E6079" i="12"/>
  <c r="F6079" i="12"/>
  <c r="D6080" i="12"/>
  <c r="E6080" i="12"/>
  <c r="F6080" i="12"/>
  <c r="D6081" i="12"/>
  <c r="E6081" i="12"/>
  <c r="F6081" i="12"/>
  <c r="D6082" i="12"/>
  <c r="H132" i="23" s="1"/>
  <c r="E6082" i="12"/>
  <c r="J132" i="23" s="1"/>
  <c r="F6082" i="12"/>
  <c r="K132" i="23" s="1"/>
  <c r="D6083" i="12"/>
  <c r="T132" i="23" s="1"/>
  <c r="E6083" i="12"/>
  <c r="V132" i="23" s="1"/>
  <c r="F6083" i="12"/>
  <c r="W132" i="23" s="1"/>
  <c r="D6084" i="12"/>
  <c r="E6084" i="12"/>
  <c r="F6084" i="12"/>
  <c r="D6085" i="12"/>
  <c r="E6085" i="12"/>
  <c r="F6085" i="12"/>
  <c r="D6086" i="12"/>
  <c r="E6086" i="12"/>
  <c r="F6086" i="12"/>
  <c r="D6087" i="12"/>
  <c r="E6087" i="12"/>
  <c r="F6087" i="12"/>
  <c r="D6088" i="12"/>
  <c r="L133" i="23" s="1"/>
  <c r="E6088" i="12"/>
  <c r="N133" i="23" s="1"/>
  <c r="F6088" i="12"/>
  <c r="O133" i="23" s="1"/>
  <c r="D6089" i="12"/>
  <c r="E6089" i="12"/>
  <c r="F6089" i="12"/>
  <c r="D6090" i="12"/>
  <c r="E6090" i="12"/>
  <c r="F6090" i="12"/>
  <c r="D6091" i="12"/>
  <c r="E6091" i="12"/>
  <c r="F6091" i="12"/>
  <c r="D6092" i="12"/>
  <c r="E6092" i="12"/>
  <c r="F6092" i="12"/>
  <c r="D6093" i="12"/>
  <c r="P133" i="23" s="1"/>
  <c r="E6093" i="12"/>
  <c r="R133" i="23" s="1"/>
  <c r="F6093" i="12"/>
  <c r="S133" i="23" s="1"/>
  <c r="D6094" i="12"/>
  <c r="E6094" i="12"/>
  <c r="F6094" i="12"/>
  <c r="D6095" i="12"/>
  <c r="E6095" i="12"/>
  <c r="F6095" i="12"/>
  <c r="D6096" i="12"/>
  <c r="E6096" i="12"/>
  <c r="F6096" i="12"/>
  <c r="D6097" i="12"/>
  <c r="E6097" i="12"/>
  <c r="F6097" i="12"/>
  <c r="D6098" i="12"/>
  <c r="D133" i="23" s="1"/>
  <c r="E6098" i="12"/>
  <c r="F133" i="23" s="1"/>
  <c r="F6098" i="12"/>
  <c r="G133" i="23" s="1"/>
  <c r="D6099" i="12"/>
  <c r="E6099" i="12"/>
  <c r="F6099" i="12"/>
  <c r="D6100" i="12"/>
  <c r="E6100" i="12"/>
  <c r="F6100" i="12"/>
  <c r="D6101" i="12"/>
  <c r="E6101" i="12"/>
  <c r="F6101" i="12"/>
  <c r="D6102" i="12"/>
  <c r="E6102" i="12"/>
  <c r="F6102" i="12"/>
  <c r="D6103" i="12"/>
  <c r="E6103" i="12"/>
  <c r="F6103" i="12"/>
  <c r="D6104" i="12"/>
  <c r="H133" i="23" s="1"/>
  <c r="E6104" i="12"/>
  <c r="J133" i="23" s="1"/>
  <c r="F6104" i="12"/>
  <c r="K133" i="23" s="1"/>
  <c r="D6105" i="12"/>
  <c r="T133" i="23" s="1"/>
  <c r="E6105" i="12"/>
  <c r="V133" i="23" s="1"/>
  <c r="F6105" i="12"/>
  <c r="W133" i="23" s="1"/>
  <c r="D6106" i="12"/>
  <c r="E6106" i="12"/>
  <c r="F6106" i="12"/>
  <c r="D6107" i="12"/>
  <c r="E6107" i="12"/>
  <c r="F6107" i="12"/>
  <c r="D6108" i="12"/>
  <c r="E6108" i="12"/>
  <c r="F6108" i="12"/>
  <c r="D6109" i="12"/>
  <c r="E6109" i="12"/>
  <c r="F6109" i="12"/>
  <c r="D6110" i="12"/>
  <c r="E6110" i="12"/>
  <c r="F6110" i="12"/>
  <c r="D6111" i="12"/>
  <c r="E6111" i="12"/>
  <c r="F6111" i="12"/>
  <c r="D6112" i="12"/>
  <c r="E6112" i="12"/>
  <c r="F6112" i="12"/>
  <c r="D6113" i="12"/>
  <c r="L134" i="23" s="1"/>
  <c r="E6113" i="12"/>
  <c r="N134" i="23" s="1"/>
  <c r="F6113" i="12"/>
  <c r="O134" i="23" s="1"/>
  <c r="D6114" i="12"/>
  <c r="P134" i="23" s="1"/>
  <c r="E6114" i="12"/>
  <c r="R134" i="23" s="1"/>
  <c r="F6114" i="12"/>
  <c r="S134" i="23" s="1"/>
  <c r="D6115" i="12"/>
  <c r="D134" i="23" s="1"/>
  <c r="E6115" i="12"/>
  <c r="F134" i="23" s="1"/>
  <c r="F6115" i="12"/>
  <c r="G134" i="23" s="1"/>
  <c r="D6116" i="12"/>
  <c r="H134" i="23" s="1"/>
  <c r="E6116" i="12"/>
  <c r="J134" i="23" s="1"/>
  <c r="F6116" i="12"/>
  <c r="K134" i="23" s="1"/>
  <c r="D6117" i="12"/>
  <c r="L135" i="23" s="1"/>
  <c r="E6117" i="12"/>
  <c r="N135" i="23" s="1"/>
  <c r="F6117" i="12"/>
  <c r="O135" i="23" s="1"/>
  <c r="D6118" i="12"/>
  <c r="P135" i="23" s="1"/>
  <c r="E6118" i="12"/>
  <c r="R135" i="23" s="1"/>
  <c r="F6118" i="12"/>
  <c r="S135" i="23" s="1"/>
  <c r="D6119" i="12"/>
  <c r="D135" i="23" s="1"/>
  <c r="E6119" i="12"/>
  <c r="F135" i="23" s="1"/>
  <c r="F6119" i="12"/>
  <c r="G135" i="23" s="1"/>
  <c r="D6120" i="12"/>
  <c r="H135" i="23" s="1"/>
  <c r="E6120" i="12"/>
  <c r="J135" i="23" s="1"/>
  <c r="F6120" i="12"/>
  <c r="K135" i="23" s="1"/>
  <c r="D6121" i="12"/>
  <c r="L136" i="23" s="1"/>
  <c r="E6121" i="12"/>
  <c r="N136" i="23" s="1"/>
  <c r="F6121" i="12"/>
  <c r="O136" i="23" s="1"/>
  <c r="D6122" i="12"/>
  <c r="P136" i="23" s="1"/>
  <c r="E6122" i="12"/>
  <c r="R136" i="23" s="1"/>
  <c r="F6122" i="12"/>
  <c r="S136" i="23" s="1"/>
  <c r="D6123" i="12"/>
  <c r="D136" i="23" s="1"/>
  <c r="E6123" i="12"/>
  <c r="F136" i="23" s="1"/>
  <c r="F6123" i="12"/>
  <c r="G136" i="23" s="1"/>
  <c r="D6124" i="12"/>
  <c r="H136" i="23" s="1"/>
  <c r="E6124" i="12"/>
  <c r="J136" i="23" s="1"/>
  <c r="F6124" i="12"/>
  <c r="K136" i="23" s="1"/>
  <c r="D6125" i="12"/>
  <c r="T134" i="23" s="1"/>
  <c r="E6125" i="12"/>
  <c r="V134" i="23" s="1"/>
  <c r="F6125" i="12"/>
  <c r="W134" i="23" s="1"/>
  <c r="D6126" i="12"/>
  <c r="E6126" i="12"/>
  <c r="F6126" i="12"/>
  <c r="D6127" i="12"/>
  <c r="E6127" i="12"/>
  <c r="F6127" i="12"/>
  <c r="D6330" i="12"/>
  <c r="E6330" i="12"/>
  <c r="F6330" i="12"/>
  <c r="D6331" i="12"/>
  <c r="E6331" i="12"/>
  <c r="F6331" i="12"/>
  <c r="D6332" i="12"/>
  <c r="E6332" i="12"/>
  <c r="F6332" i="12"/>
  <c r="D6333" i="12"/>
  <c r="E6333" i="12"/>
  <c r="F6333" i="12"/>
  <c r="D6334" i="12"/>
  <c r="E6334" i="12"/>
  <c r="F6334" i="12"/>
  <c r="D6335" i="12"/>
  <c r="E6335" i="12"/>
  <c r="F6335" i="12"/>
  <c r="D6336" i="12"/>
  <c r="E6336" i="12"/>
  <c r="F6336" i="12"/>
  <c r="D6337" i="12"/>
  <c r="E6337" i="12"/>
  <c r="F6337" i="12"/>
  <c r="D6338" i="12"/>
  <c r="E6338" i="12"/>
  <c r="F6338" i="12"/>
  <c r="D6339" i="12"/>
  <c r="E6339" i="12"/>
  <c r="F6339" i="12"/>
  <c r="D6340" i="12"/>
  <c r="E6340" i="12"/>
  <c r="F6340" i="12"/>
  <c r="D6341" i="12"/>
  <c r="E6341" i="12"/>
  <c r="F6341" i="12"/>
  <c r="D6342" i="12"/>
  <c r="E6342" i="12"/>
  <c r="F6342" i="12"/>
  <c r="D6343" i="12"/>
  <c r="E6343" i="12"/>
  <c r="F6343" i="12"/>
  <c r="D6344" i="12"/>
  <c r="E6344" i="12"/>
  <c r="F6344" i="12"/>
  <c r="D6345" i="12"/>
  <c r="E6345" i="12"/>
  <c r="F6345" i="12"/>
  <c r="D6346" i="12"/>
  <c r="E6346" i="12"/>
  <c r="F6346" i="12"/>
  <c r="D6347" i="12"/>
  <c r="E6347" i="12"/>
  <c r="F6347" i="12"/>
  <c r="D6348" i="12"/>
  <c r="E6348" i="12"/>
  <c r="F6348" i="12"/>
  <c r="D6349" i="12"/>
  <c r="E6349" i="12"/>
  <c r="F6349" i="12"/>
  <c r="D6350" i="12"/>
  <c r="E6350" i="12"/>
  <c r="F6350" i="12"/>
  <c r="D6351" i="12"/>
  <c r="E6351" i="12"/>
  <c r="F6351" i="12"/>
  <c r="D6352" i="12"/>
  <c r="E6352" i="12"/>
  <c r="F6352" i="12"/>
  <c r="D6353" i="12"/>
  <c r="E6353" i="12"/>
  <c r="F6353" i="12"/>
  <c r="D6354" i="12"/>
  <c r="E6354" i="12"/>
  <c r="F6354" i="12"/>
  <c r="D6355" i="12"/>
  <c r="E6355" i="12"/>
  <c r="F6355" i="12"/>
  <c r="D6356" i="12"/>
  <c r="E6356" i="12"/>
  <c r="F6356" i="12"/>
  <c r="D6357" i="12"/>
  <c r="E6357" i="12"/>
  <c r="F6357" i="12"/>
  <c r="D6358" i="12"/>
  <c r="E6358" i="12"/>
  <c r="F6358" i="12"/>
  <c r="D6359" i="12"/>
  <c r="E6359" i="12"/>
  <c r="F6359" i="12"/>
  <c r="D6360" i="12"/>
  <c r="E6360" i="12"/>
  <c r="F6360" i="12"/>
  <c r="D6361" i="12"/>
  <c r="E6361" i="12"/>
  <c r="F6361" i="12"/>
  <c r="D6362" i="12"/>
  <c r="E6362" i="12"/>
  <c r="F6362" i="12"/>
  <c r="D6363" i="12"/>
  <c r="E6363" i="12"/>
  <c r="F6363" i="12"/>
  <c r="D6364" i="12"/>
  <c r="E6364" i="12"/>
  <c r="F6364" i="12"/>
  <c r="D6365" i="12"/>
  <c r="E6365" i="12"/>
  <c r="F6365" i="12"/>
  <c r="D6366" i="12"/>
  <c r="E6366" i="12"/>
  <c r="F6366" i="12"/>
  <c r="D6367" i="12"/>
  <c r="E6367" i="12"/>
  <c r="F6367" i="12"/>
  <c r="D6368" i="12"/>
  <c r="E6368" i="12"/>
  <c r="F6368" i="12"/>
  <c r="D6369" i="12"/>
  <c r="E6369" i="12"/>
  <c r="F6369" i="12"/>
  <c r="D6370" i="12"/>
  <c r="E6370" i="12"/>
  <c r="F6370" i="12"/>
  <c r="D6371" i="12"/>
  <c r="E6371" i="12"/>
  <c r="F6371" i="12"/>
  <c r="D6372" i="12"/>
  <c r="E6372" i="12"/>
  <c r="F6372" i="12"/>
  <c r="D6373" i="12"/>
  <c r="E6373" i="12"/>
  <c r="F6373" i="12"/>
  <c r="D6374" i="12"/>
  <c r="E6374" i="12"/>
  <c r="F6374" i="12"/>
  <c r="D6375" i="12"/>
  <c r="E6375" i="12"/>
  <c r="F6375" i="12"/>
  <c r="D6376" i="12"/>
  <c r="E6376" i="12"/>
  <c r="F6376" i="12"/>
  <c r="D6377" i="12"/>
  <c r="E6377" i="12"/>
  <c r="F6377" i="12"/>
  <c r="D6378" i="12"/>
  <c r="E6378" i="12"/>
  <c r="F6378" i="12"/>
  <c r="D6379" i="12"/>
  <c r="E6379" i="12"/>
  <c r="F6379" i="12"/>
  <c r="D6380" i="12"/>
  <c r="E6380" i="12"/>
  <c r="F6380" i="12"/>
  <c r="D6381" i="12"/>
  <c r="E6381" i="12"/>
  <c r="F6381" i="12"/>
  <c r="D6382" i="12"/>
  <c r="E6382" i="12"/>
  <c r="F6382" i="12"/>
  <c r="D6383" i="12"/>
  <c r="E6383" i="12"/>
  <c r="F6383" i="12"/>
  <c r="D6384" i="12"/>
  <c r="E6384" i="12"/>
  <c r="F6384" i="12"/>
  <c r="D6385" i="12"/>
  <c r="E6385" i="12"/>
  <c r="F6385" i="12"/>
  <c r="D6386" i="12"/>
  <c r="E6386" i="12"/>
  <c r="F6386" i="12"/>
  <c r="D6387" i="12"/>
  <c r="E6387" i="12"/>
  <c r="F6387" i="12"/>
  <c r="D6388" i="12"/>
  <c r="E6388" i="12"/>
  <c r="F6388" i="12"/>
  <c r="D6389" i="12"/>
  <c r="E6389" i="12"/>
  <c r="F6389" i="12"/>
  <c r="D6390" i="12"/>
  <c r="E6390" i="12"/>
  <c r="F6390" i="12"/>
  <c r="D6391" i="12"/>
  <c r="E6391" i="12"/>
  <c r="F6391" i="12"/>
  <c r="D6392" i="12"/>
  <c r="E6392" i="12"/>
  <c r="F6392" i="12"/>
  <c r="D6393" i="12"/>
  <c r="E6393" i="12"/>
  <c r="F6393" i="12"/>
  <c r="D6394" i="12"/>
  <c r="E6394" i="12"/>
  <c r="F6394" i="12"/>
  <c r="D6395" i="12"/>
  <c r="E6395" i="12"/>
  <c r="F6395" i="12"/>
  <c r="D6396" i="12"/>
  <c r="E6396" i="12"/>
  <c r="F6396" i="12"/>
  <c r="D6397" i="12"/>
  <c r="E6397" i="12"/>
  <c r="F6397" i="12"/>
  <c r="D6398" i="12"/>
  <c r="E6398" i="12"/>
  <c r="F6398" i="12"/>
  <c r="D6399" i="12"/>
  <c r="E6399" i="12"/>
  <c r="F6399" i="12"/>
  <c r="D6400" i="12"/>
  <c r="E6400" i="12"/>
  <c r="F6400" i="12"/>
  <c r="D6401" i="12"/>
  <c r="E6401" i="12"/>
  <c r="F6401" i="12"/>
  <c r="D6402" i="12"/>
  <c r="E6402" i="12"/>
  <c r="F6402" i="12"/>
  <c r="D6403" i="12"/>
  <c r="E6403" i="12"/>
  <c r="F6403" i="12"/>
  <c r="D6404" i="12"/>
  <c r="E6404" i="12"/>
  <c r="F6404" i="12"/>
  <c r="D6405" i="12"/>
  <c r="E6405" i="12"/>
  <c r="F6405" i="12"/>
  <c r="D6406" i="12"/>
  <c r="E6406" i="12"/>
  <c r="F6406" i="12"/>
  <c r="D6407" i="12"/>
  <c r="E6407" i="12"/>
  <c r="F6407" i="12"/>
  <c r="D6408" i="12"/>
  <c r="E6408" i="12"/>
  <c r="F6408" i="12"/>
  <c r="D6409" i="12"/>
  <c r="E6409" i="12"/>
  <c r="F6409" i="12"/>
  <c r="D6410" i="12"/>
  <c r="E6410" i="12"/>
  <c r="F6410" i="12"/>
  <c r="D6411" i="12"/>
  <c r="E6411" i="12"/>
  <c r="F6411" i="12"/>
  <c r="D6412" i="12"/>
  <c r="E6412" i="12"/>
  <c r="F6412" i="12"/>
  <c r="D6413" i="12"/>
  <c r="E6413" i="12"/>
  <c r="F6413" i="12"/>
  <c r="D6414" i="12"/>
  <c r="E6414" i="12"/>
  <c r="F6414" i="12"/>
  <c r="D6415" i="12"/>
  <c r="E6415" i="12"/>
  <c r="F6415" i="12"/>
  <c r="D6416" i="12"/>
  <c r="E6416" i="12"/>
  <c r="F6416" i="12"/>
  <c r="D6417" i="12"/>
  <c r="E6417" i="12"/>
  <c r="F6417" i="12"/>
  <c r="D6418" i="12"/>
  <c r="E6418" i="12"/>
  <c r="F6418" i="12"/>
  <c r="D6419" i="12"/>
  <c r="E6419" i="12"/>
  <c r="F6419" i="12"/>
  <c r="D6420" i="12"/>
  <c r="E6420" i="12"/>
  <c r="F6420" i="12"/>
  <c r="D6421" i="12"/>
  <c r="E6421" i="12"/>
  <c r="F6421" i="12"/>
  <c r="D6422" i="12"/>
  <c r="E6422" i="12"/>
  <c r="F6422" i="12"/>
  <c r="D6423" i="12"/>
  <c r="E6423" i="12"/>
  <c r="F6423" i="12"/>
  <c r="D6424" i="12"/>
  <c r="E6424" i="12"/>
  <c r="F6424" i="12"/>
  <c r="D6425" i="12"/>
  <c r="E6425" i="12"/>
  <c r="F6425" i="12"/>
  <c r="D6426" i="12"/>
  <c r="E6426" i="12"/>
  <c r="F6426" i="12"/>
  <c r="D6427" i="12"/>
  <c r="E6427" i="12"/>
  <c r="F6427" i="12"/>
  <c r="D6428" i="12"/>
  <c r="E6428" i="12"/>
  <c r="F6428" i="12"/>
  <c r="D6429" i="12"/>
  <c r="E6429" i="12"/>
  <c r="F6429" i="12"/>
  <c r="D6430" i="12"/>
  <c r="E6430" i="12"/>
  <c r="F6430" i="12"/>
  <c r="D6431" i="12"/>
  <c r="E6431" i="12"/>
  <c r="F6431" i="12"/>
  <c r="D6432" i="12"/>
  <c r="E6432" i="12"/>
  <c r="F6432" i="12"/>
  <c r="D6433" i="12"/>
  <c r="E6433" i="12"/>
  <c r="F6433" i="12"/>
  <c r="D6434" i="12"/>
  <c r="E6434" i="12"/>
  <c r="F6434" i="12"/>
  <c r="D6435" i="12"/>
  <c r="E6435" i="12"/>
  <c r="F6435" i="12"/>
  <c r="D6436" i="12"/>
  <c r="E6436" i="12"/>
  <c r="F6436" i="12"/>
  <c r="D6437" i="12"/>
  <c r="E6437" i="12"/>
  <c r="F6437" i="12"/>
  <c r="D6438" i="12"/>
  <c r="E6438" i="12"/>
  <c r="F6438" i="12"/>
  <c r="D6439" i="12"/>
  <c r="E6439" i="12"/>
  <c r="F6439" i="12"/>
  <c r="D6440" i="12"/>
  <c r="E6440" i="12"/>
  <c r="F6440" i="12"/>
  <c r="D6441" i="12"/>
  <c r="E6441" i="12"/>
  <c r="F6441" i="12"/>
  <c r="D6442" i="12"/>
  <c r="E6442" i="12"/>
  <c r="F6442" i="12"/>
  <c r="D6443" i="12"/>
  <c r="E6443" i="12"/>
  <c r="F6443" i="12"/>
  <c r="D6444" i="12"/>
  <c r="E6444" i="12"/>
  <c r="F6444" i="12"/>
  <c r="D6445" i="12"/>
  <c r="E6445" i="12"/>
  <c r="F6445" i="12"/>
  <c r="D6446" i="12"/>
  <c r="E6446" i="12"/>
  <c r="F6446" i="12"/>
  <c r="D6447" i="12"/>
  <c r="E6447" i="12"/>
  <c r="F6447" i="12"/>
  <c r="D6448" i="12"/>
  <c r="E6448" i="12"/>
  <c r="F6448" i="12"/>
  <c r="D6449" i="12"/>
  <c r="E6449" i="12"/>
  <c r="F6449" i="12"/>
  <c r="D6450" i="12"/>
  <c r="E6450" i="12"/>
  <c r="F6450" i="12"/>
  <c r="D6451" i="12"/>
  <c r="E6451" i="12"/>
  <c r="F6451" i="12"/>
  <c r="D6452" i="12"/>
  <c r="E6452" i="12"/>
  <c r="F6452" i="12"/>
  <c r="D6453" i="12"/>
  <c r="E6453" i="12"/>
  <c r="F6453" i="12"/>
  <c r="D6454" i="12"/>
  <c r="E6454" i="12"/>
  <c r="F6454" i="12"/>
  <c r="D6455" i="12"/>
  <c r="E6455" i="12"/>
  <c r="F6455" i="12"/>
  <c r="D6456" i="12"/>
  <c r="E6456" i="12"/>
  <c r="F6456" i="12"/>
  <c r="D6457" i="12"/>
  <c r="E6457" i="12"/>
  <c r="F6457" i="12"/>
  <c r="D6458" i="12"/>
  <c r="E6458" i="12"/>
  <c r="F6458" i="12"/>
  <c r="D6459" i="12"/>
  <c r="E6459" i="12"/>
  <c r="F6459" i="12"/>
  <c r="D6460" i="12"/>
  <c r="E6460" i="12"/>
  <c r="F6460" i="12"/>
  <c r="D6461" i="12"/>
  <c r="E6461" i="12"/>
  <c r="F6461" i="12"/>
  <c r="D6462" i="12"/>
  <c r="E6462" i="12"/>
  <c r="F6462" i="12"/>
  <c r="D6463" i="12"/>
  <c r="E6463" i="12"/>
  <c r="F6463" i="12"/>
  <c r="D6464" i="12"/>
  <c r="E6464" i="12"/>
  <c r="F6464" i="12"/>
  <c r="D6465" i="12"/>
  <c r="E6465" i="12"/>
  <c r="F6465" i="12"/>
  <c r="D6466" i="12"/>
  <c r="E6466" i="12"/>
  <c r="F6466" i="12"/>
  <c r="D6467" i="12"/>
  <c r="E6467" i="12"/>
  <c r="F6467" i="12"/>
  <c r="D6468" i="12"/>
  <c r="E6468" i="12"/>
  <c r="F6468" i="12"/>
  <c r="D6469" i="12"/>
  <c r="E6469" i="12"/>
  <c r="F6469" i="12"/>
  <c r="D6470" i="12"/>
  <c r="E6470" i="12"/>
  <c r="F6470" i="12"/>
  <c r="D6471" i="12"/>
  <c r="E6471" i="12"/>
  <c r="F6471" i="12"/>
  <c r="D6472" i="12"/>
  <c r="E6472" i="12"/>
  <c r="F6472" i="12"/>
  <c r="D6473" i="12"/>
  <c r="E6473" i="12"/>
  <c r="F6473" i="12"/>
  <c r="D6474" i="12"/>
  <c r="E6474" i="12"/>
  <c r="F6474" i="12"/>
  <c r="D6475" i="12"/>
  <c r="E6475" i="12"/>
  <c r="F6475" i="12"/>
  <c r="D6476" i="12"/>
  <c r="E6476" i="12"/>
  <c r="F6476" i="12"/>
  <c r="D6477" i="12"/>
  <c r="E6477" i="12"/>
  <c r="F6477" i="12"/>
  <c r="D6478" i="12"/>
  <c r="E6478" i="12"/>
  <c r="F6478" i="12"/>
  <c r="D6479" i="12"/>
  <c r="E6479" i="12"/>
  <c r="F6479" i="12"/>
  <c r="D6480" i="12"/>
  <c r="E6480" i="12"/>
  <c r="F6480" i="12"/>
  <c r="D6481" i="12"/>
  <c r="E6481" i="12"/>
  <c r="F6481" i="12"/>
  <c r="D6482" i="12"/>
  <c r="E6482" i="12"/>
  <c r="F6482" i="12"/>
  <c r="D6483" i="12"/>
  <c r="E6483" i="12"/>
  <c r="F6483" i="12"/>
  <c r="D6484" i="12"/>
  <c r="E6484" i="12"/>
  <c r="F6484" i="12"/>
  <c r="D6485" i="12"/>
  <c r="E6485" i="12"/>
  <c r="F6485" i="12"/>
  <c r="D6486" i="12"/>
  <c r="E6486" i="12"/>
  <c r="F6486" i="12"/>
  <c r="D6487" i="12"/>
  <c r="E6487" i="12"/>
  <c r="F6487" i="12"/>
  <c r="D6488" i="12"/>
  <c r="E6488" i="12"/>
  <c r="F6488" i="12"/>
  <c r="D6489" i="12"/>
  <c r="E6489" i="12"/>
  <c r="F6489" i="12"/>
  <c r="D6490" i="12"/>
  <c r="E6490" i="12"/>
  <c r="F6490" i="12"/>
  <c r="D6491" i="12"/>
  <c r="E6491" i="12"/>
  <c r="F6491" i="12"/>
  <c r="D6492" i="12"/>
  <c r="E6492" i="12"/>
  <c r="F6492" i="12"/>
  <c r="D6493" i="12"/>
  <c r="E6493" i="12"/>
  <c r="F6493" i="12"/>
  <c r="D6494" i="12"/>
  <c r="E6494" i="12"/>
  <c r="F6494" i="12"/>
  <c r="D6495" i="12"/>
  <c r="E6495" i="12"/>
  <c r="F6495" i="12"/>
  <c r="D6496" i="12"/>
  <c r="E6496" i="12"/>
  <c r="F6496" i="12"/>
  <c r="D6497" i="12"/>
  <c r="E6497" i="12"/>
  <c r="F6497" i="12"/>
  <c r="D6498" i="12"/>
  <c r="E6498" i="12"/>
  <c r="F6498" i="12"/>
  <c r="D6499" i="12"/>
  <c r="E6499" i="12"/>
  <c r="F6499" i="12"/>
  <c r="D6500" i="12"/>
  <c r="E6500" i="12"/>
  <c r="F6500" i="12"/>
  <c r="D6501" i="12"/>
  <c r="E6501" i="12"/>
  <c r="F6501" i="12"/>
  <c r="D6502" i="12"/>
  <c r="E6502" i="12"/>
  <c r="F6502" i="12"/>
  <c r="D6503" i="12"/>
  <c r="E6503" i="12"/>
  <c r="F6503" i="12"/>
  <c r="D6504" i="12"/>
  <c r="E6504" i="12"/>
  <c r="F6504" i="12"/>
  <c r="D6505" i="12"/>
  <c r="E6505" i="12"/>
  <c r="F6505" i="12"/>
  <c r="D6506" i="12"/>
  <c r="E6506" i="12"/>
  <c r="F6506" i="12"/>
  <c r="D6507" i="12"/>
  <c r="E6507" i="12"/>
  <c r="F6507" i="12"/>
  <c r="D6508" i="12"/>
  <c r="E6508" i="12"/>
  <c r="F6508" i="12"/>
  <c r="D6509" i="12"/>
  <c r="E6509" i="12"/>
  <c r="F6509" i="12"/>
  <c r="D6510" i="12"/>
  <c r="E6510" i="12"/>
  <c r="F6510" i="12"/>
  <c r="D6511" i="12"/>
  <c r="E6511" i="12"/>
  <c r="F6511" i="12"/>
  <c r="D6512" i="12"/>
  <c r="E6512" i="12"/>
  <c r="F6512" i="12"/>
  <c r="D6513" i="12"/>
  <c r="E6513" i="12"/>
  <c r="F6513" i="12"/>
  <c r="D6514" i="12"/>
  <c r="E6514" i="12"/>
  <c r="F6514" i="12"/>
  <c r="D6515" i="12"/>
  <c r="E6515" i="12"/>
  <c r="F6515" i="12"/>
  <c r="D6516" i="12"/>
  <c r="E6516" i="12"/>
  <c r="F6516" i="12"/>
  <c r="D6517" i="12"/>
  <c r="E6517" i="12"/>
  <c r="F6517" i="12"/>
  <c r="D6518" i="12"/>
  <c r="E6518" i="12"/>
  <c r="F6518" i="12"/>
  <c r="D6519" i="12"/>
  <c r="E6519" i="12"/>
  <c r="F6519" i="12"/>
  <c r="D6520" i="12"/>
  <c r="E6520" i="12"/>
  <c r="F6520" i="12"/>
  <c r="D6521" i="12"/>
  <c r="E6521" i="12"/>
  <c r="F6521" i="12"/>
  <c r="D6522" i="12"/>
  <c r="E6522" i="12"/>
  <c r="F6522" i="12"/>
  <c r="D6523" i="12"/>
  <c r="E6523" i="12"/>
  <c r="F6523" i="12"/>
  <c r="D6524" i="12"/>
  <c r="E6524" i="12"/>
  <c r="F6524" i="12"/>
  <c r="D6525" i="12"/>
  <c r="E6525" i="12"/>
  <c r="F6525" i="12"/>
  <c r="D6526" i="12"/>
  <c r="E6526" i="12"/>
  <c r="F6526" i="12"/>
  <c r="D6527" i="12"/>
  <c r="E6527" i="12"/>
  <c r="F6527" i="12"/>
  <c r="D6528" i="12"/>
  <c r="E6528" i="12"/>
  <c r="F6528" i="12"/>
  <c r="D6529" i="12"/>
  <c r="E6529" i="12"/>
  <c r="F6529" i="12"/>
  <c r="D6530" i="12"/>
  <c r="E6530" i="12"/>
  <c r="F6530" i="12"/>
  <c r="D6531" i="12"/>
  <c r="E6531" i="12"/>
  <c r="F6531" i="12"/>
  <c r="D6532" i="12"/>
  <c r="E6532" i="12"/>
  <c r="F6532" i="12"/>
  <c r="D6533" i="12"/>
  <c r="E6533" i="12"/>
  <c r="F6533" i="12"/>
  <c r="D6534" i="12"/>
  <c r="E6534" i="12"/>
  <c r="F6534" i="12"/>
  <c r="D6535" i="12"/>
  <c r="E6535" i="12"/>
  <c r="F6535" i="12"/>
  <c r="D6536" i="12"/>
  <c r="E6536" i="12"/>
  <c r="F6536" i="12"/>
  <c r="D6537" i="12"/>
  <c r="E6537" i="12"/>
  <c r="F6537" i="12"/>
  <c r="D6538" i="12"/>
  <c r="E6538" i="12"/>
  <c r="F6538" i="12"/>
  <c r="D6539" i="12"/>
  <c r="E6539" i="12"/>
  <c r="F6539" i="12"/>
  <c r="D6540" i="12"/>
  <c r="E6540" i="12"/>
  <c r="F6540" i="12"/>
  <c r="D6541" i="12"/>
  <c r="E6541" i="12"/>
  <c r="F6541" i="12"/>
  <c r="D6542" i="12"/>
  <c r="E6542" i="12"/>
  <c r="F6542" i="12"/>
  <c r="D6543" i="12"/>
  <c r="E6543" i="12"/>
  <c r="F6543" i="12"/>
  <c r="D6544" i="12"/>
  <c r="E6544" i="12"/>
  <c r="F6544" i="12"/>
  <c r="D6545" i="12"/>
  <c r="E6545" i="12"/>
  <c r="F6545" i="12"/>
  <c r="D6546" i="12"/>
  <c r="E6546" i="12"/>
  <c r="F6546" i="12"/>
  <c r="D6547" i="12"/>
  <c r="E6547" i="12"/>
  <c r="F6547" i="12"/>
  <c r="D6548" i="12"/>
  <c r="E6548" i="12"/>
  <c r="F6548" i="12"/>
  <c r="D6549" i="12"/>
  <c r="E6549" i="12"/>
  <c r="F6549" i="12"/>
  <c r="D6550" i="12"/>
  <c r="E6550" i="12"/>
  <c r="F6550" i="12"/>
  <c r="D6551" i="12"/>
  <c r="E6551" i="12"/>
  <c r="F6551" i="12"/>
  <c r="D6552" i="12"/>
  <c r="E6552" i="12"/>
  <c r="F6552" i="12"/>
  <c r="D6553" i="12"/>
  <c r="E6553" i="12"/>
  <c r="F6553" i="12"/>
  <c r="D6554" i="12"/>
  <c r="E6554" i="12"/>
  <c r="F6554" i="12"/>
  <c r="D6555" i="12"/>
  <c r="E6555" i="12"/>
  <c r="F6555" i="12"/>
  <c r="D6556" i="12"/>
  <c r="E6556" i="12"/>
  <c r="F6556" i="12"/>
  <c r="D6557" i="12"/>
  <c r="E6557" i="12"/>
  <c r="F6557" i="12"/>
  <c r="D6558" i="12"/>
  <c r="E6558" i="12"/>
  <c r="F6558" i="12"/>
  <c r="D6559" i="12"/>
  <c r="E6559" i="12"/>
  <c r="F6559" i="12"/>
  <c r="D6560" i="12"/>
  <c r="E6560" i="12"/>
  <c r="F6560" i="12"/>
  <c r="D6561" i="12"/>
  <c r="E6561" i="12"/>
  <c r="F6561" i="12"/>
  <c r="D6562" i="12"/>
  <c r="E6562" i="12"/>
  <c r="F6562" i="12"/>
  <c r="D6563" i="12"/>
  <c r="E6563" i="12"/>
  <c r="F6563" i="12"/>
  <c r="D6564" i="12"/>
  <c r="E6564" i="12"/>
  <c r="F6564" i="12"/>
  <c r="D6565" i="12"/>
  <c r="E6565" i="12"/>
  <c r="F6565" i="12"/>
  <c r="D6566" i="12"/>
  <c r="E6566" i="12"/>
  <c r="F6566" i="12"/>
  <c r="D6567" i="12"/>
  <c r="E6567" i="12"/>
  <c r="F6567" i="12"/>
  <c r="D6568" i="12"/>
  <c r="E6568" i="12"/>
  <c r="F6568" i="12"/>
  <c r="D6569" i="12"/>
  <c r="E6569" i="12"/>
  <c r="F6569" i="12"/>
  <c r="D6570" i="12"/>
  <c r="E6570" i="12"/>
  <c r="F6570" i="12"/>
  <c r="D6571" i="12"/>
  <c r="E6571" i="12"/>
  <c r="F6571" i="12"/>
  <c r="D6572" i="12"/>
  <c r="E6572" i="12"/>
  <c r="F6572" i="12"/>
  <c r="D6573" i="12"/>
  <c r="E6573" i="12"/>
  <c r="F6573" i="12"/>
  <c r="D6574" i="12"/>
  <c r="E6574" i="12"/>
  <c r="F6574" i="12"/>
  <c r="D6575" i="12"/>
  <c r="E6575" i="12"/>
  <c r="F6575" i="12"/>
  <c r="D6576" i="12"/>
  <c r="E6576" i="12"/>
  <c r="F6576" i="12"/>
  <c r="D6577" i="12"/>
  <c r="E6577" i="12"/>
  <c r="F6577" i="12"/>
  <c r="D6578" i="12"/>
  <c r="E6578" i="12"/>
  <c r="F6578" i="12"/>
  <c r="D6579" i="12"/>
  <c r="E6579" i="12"/>
  <c r="F6579" i="12"/>
  <c r="D6580" i="12"/>
  <c r="E6580" i="12"/>
  <c r="F6580" i="12"/>
  <c r="D6581" i="12"/>
  <c r="E6581" i="12"/>
  <c r="F6581" i="12"/>
  <c r="D6582" i="12"/>
  <c r="E6582" i="12"/>
  <c r="F6582" i="12"/>
  <c r="D6583" i="12"/>
  <c r="E6583" i="12"/>
  <c r="F6583" i="12"/>
  <c r="D6584" i="12"/>
  <c r="E6584" i="12"/>
  <c r="F6584" i="12"/>
  <c r="D6585" i="12"/>
  <c r="E6585" i="12"/>
  <c r="F6585" i="12"/>
  <c r="D6586" i="12"/>
  <c r="E6586" i="12"/>
  <c r="F6586" i="12"/>
  <c r="D6587" i="12"/>
  <c r="E6587" i="12"/>
  <c r="F6587" i="12"/>
  <c r="D6588" i="12"/>
  <c r="E6588" i="12"/>
  <c r="F6588" i="12"/>
  <c r="D6589" i="12"/>
  <c r="E6589" i="12"/>
  <c r="F6589" i="12"/>
  <c r="D6590" i="12"/>
  <c r="E6590" i="12"/>
  <c r="F6590" i="12"/>
  <c r="D6591" i="12"/>
  <c r="E6591" i="12"/>
  <c r="F6591" i="12"/>
  <c r="D6592" i="12"/>
  <c r="E6592" i="12"/>
  <c r="F6592" i="12"/>
  <c r="D6593" i="12"/>
  <c r="E6593" i="12"/>
  <c r="F6593" i="12"/>
  <c r="D6594" i="12"/>
  <c r="E6594" i="12"/>
  <c r="F6594" i="12"/>
  <c r="D6595" i="12"/>
  <c r="E6595" i="12"/>
  <c r="F6595" i="12"/>
  <c r="D6596" i="12"/>
  <c r="E6596" i="12"/>
  <c r="F6596" i="12"/>
  <c r="D6597" i="12"/>
  <c r="E6597" i="12"/>
  <c r="F6597" i="12"/>
  <c r="D6598" i="12"/>
  <c r="E6598" i="12"/>
  <c r="F6598" i="12"/>
  <c r="D6599" i="12"/>
  <c r="E6599" i="12"/>
  <c r="F6599" i="12"/>
  <c r="D6600" i="12"/>
  <c r="E6600" i="12"/>
  <c r="F6600" i="12"/>
  <c r="D6601" i="12"/>
  <c r="E6601" i="12"/>
  <c r="F6601" i="12"/>
  <c r="D6602" i="12"/>
  <c r="E6602" i="12"/>
  <c r="F6602" i="12"/>
  <c r="D6603" i="12"/>
  <c r="E6603" i="12"/>
  <c r="F6603" i="12"/>
  <c r="D6604" i="12"/>
  <c r="E6604" i="12"/>
  <c r="F6604" i="12"/>
  <c r="D6605" i="12"/>
  <c r="E6605" i="12"/>
  <c r="F6605" i="12"/>
  <c r="D6606" i="12"/>
  <c r="E6606" i="12"/>
  <c r="F6606" i="12"/>
  <c r="D6607" i="12"/>
  <c r="E6607" i="12"/>
  <c r="F6607" i="12"/>
  <c r="D6608" i="12"/>
  <c r="E6608" i="12"/>
  <c r="F6608" i="12"/>
  <c r="D6609" i="12"/>
  <c r="E6609" i="12"/>
  <c r="F6609" i="12"/>
  <c r="D6610" i="12"/>
  <c r="E6610" i="12"/>
  <c r="F6610" i="12"/>
  <c r="D6611" i="12"/>
  <c r="E6611" i="12"/>
  <c r="F6611" i="12"/>
  <c r="D6612" i="12"/>
  <c r="E6612" i="12"/>
  <c r="F6612" i="12"/>
  <c r="D6613" i="12"/>
  <c r="E6613" i="12"/>
  <c r="F6613" i="12"/>
  <c r="D6614" i="12"/>
  <c r="E6614" i="12"/>
  <c r="F6614" i="12"/>
  <c r="D6615" i="12"/>
  <c r="E6615" i="12"/>
  <c r="F6615" i="12"/>
  <c r="D6616" i="12"/>
  <c r="E6616" i="12"/>
  <c r="F6616" i="12"/>
  <c r="D6617" i="12"/>
  <c r="E6617" i="12"/>
  <c r="F6617" i="12"/>
  <c r="D6618" i="12"/>
  <c r="E6618" i="12"/>
  <c r="F6618" i="12"/>
  <c r="D6619" i="12"/>
  <c r="E6619" i="12"/>
  <c r="F6619" i="12"/>
  <c r="D6620" i="12"/>
  <c r="E6620" i="12"/>
  <c r="F6620" i="12"/>
  <c r="D6621" i="12"/>
  <c r="E6621" i="12"/>
  <c r="F6621" i="12"/>
  <c r="D6622" i="12"/>
  <c r="E6622" i="12"/>
  <c r="F6622" i="12"/>
  <c r="D6623" i="12"/>
  <c r="E6623" i="12"/>
  <c r="F6623" i="12"/>
  <c r="D6624" i="12"/>
  <c r="E6624" i="12"/>
  <c r="F6624" i="12"/>
  <c r="D6625" i="12"/>
  <c r="E6625" i="12"/>
  <c r="F6625" i="12"/>
  <c r="D6626" i="12"/>
  <c r="E6626" i="12"/>
  <c r="F6626" i="12"/>
  <c r="D6627" i="12"/>
  <c r="E6627" i="12"/>
  <c r="F6627" i="12"/>
  <c r="D6628" i="12"/>
  <c r="E6628" i="12"/>
  <c r="F6628" i="12"/>
  <c r="D6629" i="12"/>
  <c r="E6629" i="12"/>
  <c r="F6629" i="12"/>
  <c r="D6630" i="12"/>
  <c r="E6630" i="12"/>
  <c r="F6630" i="12"/>
  <c r="D6631" i="12"/>
  <c r="E6631" i="12"/>
  <c r="F6631" i="12"/>
  <c r="D6632" i="12"/>
  <c r="E6632" i="12"/>
  <c r="F6632" i="12"/>
  <c r="D6633" i="12"/>
  <c r="E6633" i="12"/>
  <c r="F6633" i="12"/>
  <c r="D6634" i="12"/>
  <c r="E6634" i="12"/>
  <c r="F6634" i="12"/>
  <c r="D6635" i="12"/>
  <c r="E6635" i="12"/>
  <c r="F6635" i="12"/>
  <c r="D6636" i="12"/>
  <c r="E6636" i="12"/>
  <c r="F6636" i="12"/>
  <c r="D6637" i="12"/>
  <c r="E6637" i="12"/>
  <c r="F6637" i="12"/>
  <c r="D6638" i="12"/>
  <c r="E6638" i="12"/>
  <c r="F6638" i="12"/>
  <c r="D6639" i="12"/>
  <c r="E6639" i="12"/>
  <c r="F6639" i="12"/>
  <c r="D6640" i="12"/>
  <c r="E6640" i="12"/>
  <c r="F6640" i="12"/>
  <c r="D6641" i="12"/>
  <c r="E6641" i="12"/>
  <c r="F6641" i="12"/>
  <c r="D6642" i="12"/>
  <c r="E6642" i="12"/>
  <c r="F6642" i="12"/>
  <c r="D6643" i="12"/>
  <c r="E6643" i="12"/>
  <c r="F6643" i="12"/>
  <c r="D6644" i="12"/>
  <c r="E6644" i="12"/>
  <c r="F6644" i="12"/>
  <c r="D6645" i="12"/>
  <c r="E6645" i="12"/>
  <c r="F6645" i="12"/>
  <c r="D6646" i="12"/>
  <c r="E6646" i="12"/>
  <c r="F6646" i="12"/>
  <c r="D6647" i="12"/>
  <c r="E6647" i="12"/>
  <c r="F6647" i="12"/>
  <c r="D6648" i="12"/>
  <c r="E6648" i="12"/>
  <c r="F6648" i="12"/>
  <c r="D6649" i="12"/>
  <c r="E6649" i="12"/>
  <c r="F6649" i="12"/>
  <c r="D6650" i="12"/>
  <c r="E6650" i="12"/>
  <c r="F6650" i="12"/>
  <c r="D6651" i="12"/>
  <c r="E6651" i="12"/>
  <c r="F6651" i="12"/>
  <c r="D6652" i="12"/>
  <c r="E6652" i="12"/>
  <c r="F6652" i="12"/>
  <c r="D6653" i="12"/>
  <c r="E6653" i="12"/>
  <c r="F6653" i="12"/>
  <c r="D6654" i="12"/>
  <c r="E6654" i="12"/>
  <c r="F6654" i="12"/>
  <c r="D6655" i="12"/>
  <c r="E6655" i="12"/>
  <c r="F6655" i="12"/>
  <c r="D6656" i="12"/>
  <c r="E6656" i="12"/>
  <c r="F6656" i="12"/>
  <c r="D6657" i="12"/>
  <c r="E6657" i="12"/>
  <c r="F6657" i="12"/>
  <c r="D6658" i="12"/>
  <c r="E6658" i="12"/>
  <c r="F6658" i="12"/>
  <c r="D6659" i="12"/>
  <c r="E6659" i="12"/>
  <c r="F6659" i="12"/>
  <c r="D6660" i="12"/>
  <c r="E6660" i="12"/>
  <c r="F6660" i="12"/>
  <c r="D6661" i="12"/>
  <c r="E6661" i="12"/>
  <c r="F6661" i="12"/>
  <c r="D6662" i="12"/>
  <c r="E6662" i="12"/>
  <c r="F6662" i="12"/>
  <c r="D6663" i="12"/>
  <c r="E6663" i="12"/>
  <c r="F6663" i="12"/>
  <c r="D6664" i="12"/>
  <c r="E6664" i="12"/>
  <c r="F6664" i="12"/>
  <c r="D6665" i="12"/>
  <c r="E6665" i="12"/>
  <c r="F6665" i="12"/>
  <c r="D6666" i="12"/>
  <c r="E6666" i="12"/>
  <c r="F6666" i="12"/>
  <c r="D6667" i="12"/>
  <c r="E6667" i="12"/>
  <c r="F6667" i="12"/>
  <c r="D6668" i="12"/>
  <c r="E6668" i="12"/>
  <c r="F6668" i="12"/>
  <c r="D6669" i="12"/>
  <c r="E6669" i="12"/>
  <c r="F6669" i="12"/>
  <c r="D6670" i="12"/>
  <c r="E6670" i="12"/>
  <c r="F6670" i="12"/>
  <c r="D6671" i="12"/>
  <c r="E6671" i="12"/>
  <c r="F6671" i="12"/>
  <c r="D6672" i="12"/>
  <c r="E6672" i="12"/>
  <c r="F6672" i="12"/>
  <c r="D6673" i="12"/>
  <c r="E6673" i="12"/>
  <c r="F6673" i="12"/>
  <c r="D6674" i="12"/>
  <c r="E6674" i="12"/>
  <c r="F6674" i="12"/>
  <c r="D6675" i="12"/>
  <c r="E6675" i="12"/>
  <c r="F6675" i="12"/>
  <c r="D6676" i="12"/>
  <c r="E6676" i="12"/>
  <c r="F6676" i="12"/>
  <c r="D6677" i="12"/>
  <c r="E6677" i="12"/>
  <c r="F6677" i="12"/>
  <c r="D6678" i="12"/>
  <c r="E6678" i="12"/>
  <c r="F6678" i="12"/>
  <c r="D6679" i="12"/>
  <c r="E6679" i="12"/>
  <c r="F6679" i="12"/>
  <c r="D6680" i="12"/>
  <c r="E6680" i="12"/>
  <c r="F6680" i="12"/>
  <c r="D6681" i="12"/>
  <c r="E6681" i="12"/>
  <c r="F6681" i="12"/>
  <c r="D6682" i="12"/>
  <c r="E6682" i="12"/>
  <c r="F6682" i="12"/>
  <c r="D6683" i="12"/>
  <c r="E6683" i="12"/>
  <c r="F6683" i="12"/>
  <c r="D6684" i="12"/>
  <c r="E6684" i="12"/>
  <c r="F6684" i="12"/>
  <c r="D6685" i="12"/>
  <c r="E6685" i="12"/>
  <c r="F6685" i="12"/>
  <c r="D6686" i="12"/>
  <c r="E6686" i="12"/>
  <c r="F6686" i="12"/>
  <c r="D6687" i="12"/>
  <c r="E6687" i="12"/>
  <c r="F6687" i="12"/>
  <c r="D6688" i="12"/>
  <c r="E6688" i="12"/>
  <c r="F6688" i="12"/>
  <c r="D6689" i="12"/>
  <c r="E6689" i="12"/>
  <c r="F6689" i="12"/>
  <c r="D6690" i="12"/>
  <c r="E6690" i="12"/>
  <c r="F6690" i="12"/>
  <c r="D6691" i="12"/>
  <c r="E6691" i="12"/>
  <c r="F6691" i="12"/>
  <c r="D6692" i="12"/>
  <c r="E6692" i="12"/>
  <c r="F6692" i="12"/>
  <c r="D6693" i="12"/>
  <c r="E6693" i="12"/>
  <c r="F6693" i="12"/>
  <c r="D6694" i="12"/>
  <c r="E6694" i="12"/>
  <c r="F6694" i="12"/>
  <c r="D6695" i="12"/>
  <c r="E6695" i="12"/>
  <c r="F6695" i="12"/>
  <c r="D6696" i="12"/>
  <c r="E6696" i="12"/>
  <c r="F6696" i="12"/>
  <c r="D6697" i="12"/>
  <c r="E6697" i="12"/>
  <c r="F6697" i="12"/>
  <c r="D6698" i="12"/>
  <c r="E6698" i="12"/>
  <c r="F6698" i="12"/>
  <c r="D6699" i="12"/>
  <c r="E6699" i="12"/>
  <c r="F6699" i="12"/>
  <c r="D6700" i="12"/>
  <c r="E6700" i="12"/>
  <c r="F6700" i="12"/>
  <c r="D6701" i="12"/>
  <c r="E6701" i="12"/>
  <c r="F6701" i="12"/>
  <c r="D6702" i="12"/>
  <c r="E6702" i="12"/>
  <c r="F6702" i="12"/>
  <c r="D6703" i="12"/>
  <c r="E6703" i="12"/>
  <c r="F6703" i="12"/>
  <c r="D6704" i="12"/>
  <c r="E6704" i="12"/>
  <c r="F6704" i="12"/>
  <c r="D6705" i="12"/>
  <c r="E6705" i="12"/>
  <c r="F6705" i="12"/>
  <c r="D6706" i="12"/>
  <c r="E6706" i="12"/>
  <c r="F6706" i="12"/>
  <c r="D6707" i="12"/>
  <c r="E6707" i="12"/>
  <c r="F6707" i="12"/>
  <c r="D6708" i="12"/>
  <c r="E6708" i="12"/>
  <c r="F6708" i="12"/>
  <c r="D6709" i="12"/>
  <c r="E6709" i="12"/>
  <c r="F6709" i="12"/>
  <c r="D6710" i="12"/>
  <c r="E6710" i="12"/>
  <c r="F6710" i="12"/>
  <c r="D6711" i="12"/>
  <c r="E6711" i="12"/>
  <c r="F6711" i="12"/>
  <c r="D6712" i="12"/>
  <c r="E6712" i="12"/>
  <c r="F6712" i="12"/>
  <c r="D6713" i="12"/>
  <c r="E6713" i="12"/>
  <c r="F6713" i="12"/>
  <c r="D6714" i="12"/>
  <c r="E6714" i="12"/>
  <c r="F6714" i="12"/>
  <c r="D6715" i="12"/>
  <c r="E6715" i="12"/>
  <c r="F6715" i="12"/>
  <c r="D6716" i="12"/>
  <c r="E6716" i="12"/>
  <c r="F6716" i="12"/>
  <c r="D6717" i="12"/>
  <c r="E6717" i="12"/>
  <c r="F6717" i="12"/>
  <c r="D6718" i="12"/>
  <c r="E6718" i="12"/>
  <c r="F6718" i="12"/>
  <c r="D6719" i="12"/>
  <c r="E6719" i="12"/>
  <c r="F6719" i="12"/>
  <c r="D6720" i="12"/>
  <c r="E6720" i="12"/>
  <c r="F6720" i="12"/>
  <c r="D6721" i="12"/>
  <c r="E6721" i="12"/>
  <c r="F6721" i="12"/>
  <c r="D6722" i="12"/>
  <c r="E6722" i="12"/>
  <c r="F6722" i="12"/>
  <c r="D6723" i="12"/>
  <c r="E6723" i="12"/>
  <c r="F6723" i="12"/>
  <c r="D6724" i="12"/>
  <c r="E6724" i="12"/>
  <c r="F6724" i="12"/>
  <c r="D6725" i="12"/>
  <c r="E6725" i="12"/>
  <c r="F6725" i="12"/>
  <c r="D6726" i="12"/>
  <c r="E6726" i="12"/>
  <c r="F6726" i="12"/>
  <c r="D6727" i="12"/>
  <c r="E6727" i="12"/>
  <c r="F6727" i="12"/>
  <c r="D6728" i="12"/>
  <c r="E6728" i="12"/>
  <c r="F6728" i="12"/>
  <c r="D6729" i="12"/>
  <c r="E6729" i="12"/>
  <c r="F6729" i="12"/>
  <c r="D6730" i="12"/>
  <c r="E6730" i="12"/>
  <c r="F6730" i="12"/>
  <c r="D6731" i="12"/>
  <c r="E6731" i="12"/>
  <c r="F6731" i="12"/>
  <c r="D6732" i="12"/>
  <c r="E6732" i="12"/>
  <c r="F6732" i="12"/>
  <c r="D6733" i="12"/>
  <c r="E6733" i="12"/>
  <c r="F6733" i="12"/>
  <c r="D6734" i="12"/>
  <c r="E6734" i="12"/>
  <c r="F6734" i="12"/>
  <c r="D6735" i="12"/>
  <c r="E6735" i="12"/>
  <c r="F6735" i="12"/>
  <c r="D6736" i="12"/>
  <c r="E6736" i="12"/>
  <c r="F6736" i="12"/>
  <c r="D6737" i="12"/>
  <c r="E6737" i="12"/>
  <c r="F6737" i="12"/>
  <c r="D6738" i="12"/>
  <c r="E6738" i="12"/>
  <c r="F6738" i="12"/>
  <c r="D6739" i="12"/>
  <c r="E6739" i="12"/>
  <c r="F6739" i="12"/>
  <c r="D6740" i="12"/>
  <c r="E6740" i="12"/>
  <c r="F6740" i="12"/>
  <c r="D6741" i="12"/>
  <c r="E6741" i="12"/>
  <c r="F6741" i="12"/>
  <c r="D6742" i="12"/>
  <c r="E6742" i="12"/>
  <c r="F6742" i="12"/>
  <c r="D6743" i="12"/>
  <c r="E6743" i="12"/>
  <c r="F6743" i="12"/>
  <c r="D6744" i="12"/>
  <c r="E6744" i="12"/>
  <c r="F6744" i="12"/>
  <c r="D6745" i="12"/>
  <c r="E6745" i="12"/>
  <c r="F6745" i="12"/>
  <c r="D6746" i="12"/>
  <c r="E6746" i="12"/>
  <c r="F6746" i="12"/>
  <c r="D6747" i="12"/>
  <c r="E6747" i="12"/>
  <c r="F6747" i="12"/>
  <c r="D6748" i="12"/>
  <c r="E6748" i="12"/>
  <c r="F6748" i="12"/>
  <c r="D6749" i="12"/>
  <c r="E6749" i="12"/>
  <c r="F6749" i="12"/>
  <c r="D6750" i="12"/>
  <c r="E6750" i="12"/>
  <c r="F6750" i="12"/>
  <c r="D6751" i="12"/>
  <c r="E6751" i="12"/>
  <c r="F6751" i="12"/>
  <c r="D6752" i="12"/>
  <c r="E6752" i="12"/>
  <c r="F6752" i="12"/>
  <c r="D6753" i="12"/>
  <c r="E6753" i="12"/>
  <c r="F6753" i="12"/>
  <c r="D6754" i="12"/>
  <c r="E6754" i="12"/>
  <c r="F6754" i="12"/>
  <c r="D6755" i="12"/>
  <c r="E6755" i="12"/>
  <c r="F6755" i="12"/>
  <c r="D6756" i="12"/>
  <c r="E6756" i="12"/>
  <c r="F6756" i="12"/>
  <c r="D6757" i="12"/>
  <c r="E6757" i="12"/>
  <c r="F6757" i="12"/>
  <c r="D6758" i="12"/>
  <c r="E6758" i="12"/>
  <c r="F6758" i="12"/>
  <c r="D6759" i="12"/>
  <c r="E6759" i="12"/>
  <c r="F6759" i="12"/>
  <c r="D6760" i="12"/>
  <c r="E6760" i="12"/>
  <c r="F6760" i="12"/>
  <c r="D6761" i="12"/>
  <c r="E6761" i="12"/>
  <c r="F6761" i="12"/>
  <c r="D6762" i="12"/>
  <c r="E6762" i="12"/>
  <c r="F6762" i="12"/>
  <c r="D6763" i="12"/>
  <c r="E6763" i="12"/>
  <c r="F6763" i="12"/>
  <c r="D6764" i="12"/>
  <c r="E6764" i="12"/>
  <c r="F6764" i="12"/>
  <c r="D6765" i="12"/>
  <c r="E6765" i="12"/>
  <c r="F6765" i="12"/>
  <c r="D6766" i="12"/>
  <c r="E6766" i="12"/>
  <c r="F6766" i="12"/>
  <c r="D6767" i="12"/>
  <c r="E6767" i="12"/>
  <c r="F6767" i="12"/>
  <c r="D6768" i="12"/>
  <c r="E6768" i="12"/>
  <c r="F6768" i="12"/>
  <c r="D6769" i="12"/>
  <c r="E6769" i="12"/>
  <c r="F6769" i="12"/>
  <c r="D6770" i="12"/>
  <c r="E6770" i="12"/>
  <c r="F6770" i="12"/>
  <c r="D6771" i="12"/>
  <c r="E6771" i="12"/>
  <c r="F6771" i="12"/>
  <c r="D6772" i="12"/>
  <c r="E6772" i="12"/>
  <c r="F6772" i="12"/>
  <c r="D6773" i="12"/>
  <c r="E6773" i="12"/>
  <c r="F6773" i="12"/>
  <c r="D6774" i="12"/>
  <c r="E6774" i="12"/>
  <c r="F6774" i="12"/>
  <c r="D6775" i="12"/>
  <c r="E6775" i="12"/>
  <c r="F6775" i="12"/>
  <c r="D6776" i="12"/>
  <c r="E6776" i="12"/>
  <c r="F6776" i="12"/>
  <c r="D6777" i="12"/>
  <c r="E6777" i="12"/>
  <c r="F6777" i="12"/>
  <c r="D6778" i="12"/>
  <c r="E6778" i="12"/>
  <c r="F6778" i="12"/>
  <c r="D6779" i="12"/>
  <c r="E6779" i="12"/>
  <c r="F6779" i="12"/>
  <c r="D6780" i="12"/>
  <c r="E6780" i="12"/>
  <c r="F6780" i="12"/>
  <c r="D6781" i="12"/>
  <c r="E6781" i="12"/>
  <c r="F6781" i="12"/>
  <c r="D6782" i="12"/>
  <c r="E6782" i="12"/>
  <c r="F6782" i="12"/>
  <c r="D6783" i="12"/>
  <c r="E6783" i="12"/>
  <c r="F6783" i="12"/>
  <c r="D6784" i="12"/>
  <c r="E6784" i="12"/>
  <c r="F6784" i="12"/>
  <c r="D6785" i="12"/>
  <c r="E6785" i="12"/>
  <c r="F6785" i="12"/>
  <c r="D6786" i="12"/>
  <c r="E6786" i="12"/>
  <c r="F6786" i="12"/>
  <c r="D6787" i="12"/>
  <c r="E6787" i="12"/>
  <c r="F6787" i="12"/>
  <c r="D6788" i="12"/>
  <c r="E6788" i="12"/>
  <c r="F6788" i="12"/>
  <c r="D6789" i="12"/>
  <c r="E6789" i="12"/>
  <c r="F6789" i="12"/>
  <c r="D6790" i="12"/>
  <c r="E6790" i="12"/>
  <c r="F6790" i="12"/>
  <c r="D6791" i="12"/>
  <c r="E6791" i="12"/>
  <c r="F6791" i="12"/>
  <c r="D6792" i="12"/>
  <c r="E6792" i="12"/>
  <c r="F6792" i="12"/>
  <c r="D6793" i="12"/>
  <c r="E6793" i="12"/>
  <c r="F6793" i="12"/>
  <c r="D6794" i="12"/>
  <c r="E6794" i="12"/>
  <c r="F6794" i="12"/>
  <c r="D6795" i="12"/>
  <c r="E6795" i="12"/>
  <c r="F6795" i="12"/>
  <c r="D6796" i="12"/>
  <c r="E6796" i="12"/>
  <c r="F6796" i="12"/>
  <c r="D6797" i="12"/>
  <c r="E6797" i="12"/>
  <c r="F6797" i="12"/>
  <c r="D6798" i="12"/>
  <c r="E6798" i="12"/>
  <c r="F6798" i="12"/>
  <c r="D6799" i="12"/>
  <c r="E6799" i="12"/>
  <c r="F6799" i="12"/>
  <c r="D6800" i="12"/>
  <c r="E6800" i="12"/>
  <c r="F6800" i="12"/>
  <c r="D6801" i="12"/>
  <c r="E6801" i="12"/>
  <c r="F6801" i="12"/>
  <c r="D6802" i="12"/>
  <c r="E6802" i="12"/>
  <c r="F6802" i="12"/>
  <c r="D6803" i="12"/>
  <c r="E6803" i="12"/>
  <c r="F6803" i="12"/>
  <c r="D6804" i="12"/>
  <c r="E6804" i="12"/>
  <c r="F6804" i="12"/>
  <c r="D6805" i="12"/>
  <c r="E6805" i="12"/>
  <c r="F6805" i="12"/>
  <c r="D6806" i="12"/>
  <c r="E6806" i="12"/>
  <c r="F6806" i="12"/>
  <c r="D6807" i="12"/>
  <c r="E6807" i="12"/>
  <c r="F6807" i="12"/>
  <c r="D6808" i="12"/>
  <c r="E6808" i="12"/>
  <c r="F6808" i="12"/>
  <c r="D6809" i="12"/>
  <c r="E6809" i="12"/>
  <c r="F6809" i="12"/>
  <c r="D6810" i="12"/>
  <c r="E6810" i="12"/>
  <c r="F6810" i="12"/>
  <c r="D6811" i="12"/>
  <c r="E6811" i="12"/>
  <c r="F6811" i="12"/>
  <c r="D6812" i="12"/>
  <c r="E6812" i="12"/>
  <c r="F6812" i="12"/>
  <c r="D6813" i="12"/>
  <c r="E6813" i="12"/>
  <c r="F6813" i="12"/>
  <c r="D6814" i="12"/>
  <c r="E6814" i="12"/>
  <c r="F6814" i="12"/>
  <c r="D6815" i="12"/>
  <c r="E6815" i="12"/>
  <c r="F6815" i="12"/>
  <c r="D6816" i="12"/>
  <c r="E6816" i="12"/>
  <c r="F6816" i="12"/>
  <c r="D6817" i="12"/>
  <c r="E6817" i="12"/>
  <c r="F6817" i="12"/>
  <c r="D6818" i="12"/>
  <c r="E6818" i="12"/>
  <c r="F6818" i="12"/>
  <c r="D6819" i="12"/>
  <c r="E6819" i="12"/>
  <c r="F6819" i="12"/>
  <c r="D6820" i="12"/>
  <c r="E6820" i="12"/>
  <c r="F6820" i="12"/>
  <c r="D6821" i="12"/>
  <c r="E6821" i="12"/>
  <c r="F6821" i="12"/>
  <c r="D6822" i="12"/>
  <c r="E6822" i="12"/>
  <c r="F6822" i="12"/>
  <c r="D6823" i="12"/>
  <c r="E6823" i="12"/>
  <c r="F6823" i="12"/>
  <c r="D6824" i="12"/>
  <c r="E6824" i="12"/>
  <c r="F6824" i="12"/>
  <c r="D6825" i="12"/>
  <c r="E6825" i="12"/>
  <c r="F6825" i="12"/>
  <c r="D6826" i="12"/>
  <c r="E6826" i="12"/>
  <c r="F6826" i="12"/>
  <c r="D6827" i="12"/>
  <c r="E6827" i="12"/>
  <c r="F6827" i="12"/>
  <c r="D6828" i="12"/>
  <c r="E6828" i="12"/>
  <c r="F6828" i="12"/>
  <c r="D6829" i="12"/>
  <c r="E6829" i="12"/>
  <c r="F6829" i="12"/>
  <c r="D6830" i="12"/>
  <c r="E6830" i="12"/>
  <c r="F6830" i="12"/>
  <c r="D6831" i="12"/>
  <c r="E6831" i="12"/>
  <c r="F6831" i="12"/>
  <c r="D6832" i="12"/>
  <c r="E6832" i="12"/>
  <c r="F6832" i="12"/>
  <c r="D6833" i="12"/>
  <c r="E6833" i="12"/>
  <c r="F6833" i="12"/>
  <c r="D6834" i="12"/>
  <c r="E6834" i="12"/>
  <c r="F6834" i="12"/>
  <c r="D6835" i="12"/>
  <c r="E6835" i="12"/>
  <c r="F6835" i="12"/>
  <c r="D6836" i="12"/>
  <c r="E6836" i="12"/>
  <c r="F6836" i="12"/>
  <c r="D6837" i="12"/>
  <c r="E6837" i="12"/>
  <c r="F6837" i="12"/>
  <c r="D6838" i="12"/>
  <c r="E6838" i="12"/>
  <c r="F6838" i="12"/>
  <c r="D6839" i="12"/>
  <c r="E6839" i="12"/>
  <c r="F6839" i="12"/>
  <c r="D6840" i="12"/>
  <c r="E6840" i="12"/>
  <c r="F6840" i="12"/>
  <c r="D6841" i="12"/>
  <c r="E6841" i="12"/>
  <c r="F6841" i="12"/>
  <c r="D6842" i="12"/>
  <c r="E6842" i="12"/>
  <c r="F6842" i="12"/>
  <c r="D6843" i="12"/>
  <c r="E6843" i="12"/>
  <c r="F6843" i="12"/>
  <c r="D6844" i="12"/>
  <c r="E6844" i="12"/>
  <c r="F6844" i="12"/>
  <c r="D6845" i="12"/>
  <c r="E6845" i="12"/>
  <c r="F6845" i="12"/>
  <c r="D6846" i="12"/>
  <c r="E6846" i="12"/>
  <c r="F6846" i="12"/>
  <c r="D6847" i="12"/>
  <c r="E6847" i="12"/>
  <c r="F6847" i="12"/>
  <c r="D6848" i="12"/>
  <c r="E6848" i="12"/>
  <c r="F6848" i="12"/>
  <c r="D6849" i="12"/>
  <c r="E6849" i="12"/>
  <c r="F6849" i="12"/>
  <c r="D6850" i="12"/>
  <c r="E6850" i="12"/>
  <c r="F6850" i="12"/>
  <c r="D6851" i="12"/>
  <c r="E6851" i="12"/>
  <c r="F6851" i="12"/>
  <c r="D6852" i="12"/>
  <c r="E6852" i="12"/>
  <c r="F6852" i="12"/>
  <c r="D6853" i="12"/>
  <c r="E6853" i="12"/>
  <c r="F6853" i="12"/>
  <c r="D6854" i="12"/>
  <c r="E6854" i="12"/>
  <c r="F6854" i="12"/>
  <c r="D6855" i="12"/>
  <c r="E6855" i="12"/>
  <c r="F6855" i="12"/>
  <c r="D6856" i="12"/>
  <c r="E6856" i="12"/>
  <c r="F6856" i="12"/>
  <c r="D6857" i="12"/>
  <c r="E6857" i="12"/>
  <c r="F6857" i="12"/>
  <c r="D6858" i="12"/>
  <c r="E6858" i="12"/>
  <c r="F6858" i="12"/>
  <c r="D6859" i="12"/>
  <c r="E6859" i="12"/>
  <c r="F6859" i="12"/>
  <c r="D6860" i="12"/>
  <c r="E6860" i="12"/>
  <c r="F6860" i="12"/>
  <c r="D6861" i="12"/>
  <c r="E6861" i="12"/>
  <c r="F6861" i="12"/>
  <c r="D6862" i="12"/>
  <c r="E6862" i="12"/>
  <c r="F6862" i="12"/>
  <c r="D6863" i="12"/>
  <c r="E6863" i="12"/>
  <c r="F6863" i="12"/>
  <c r="D6864" i="12"/>
  <c r="E6864" i="12"/>
  <c r="F6864" i="12"/>
  <c r="D6865" i="12"/>
  <c r="E6865" i="12"/>
  <c r="F6865" i="12"/>
  <c r="D6866" i="12"/>
  <c r="E6866" i="12"/>
  <c r="F6866" i="12"/>
  <c r="D6867" i="12"/>
  <c r="E6867" i="12"/>
  <c r="F6867" i="12"/>
  <c r="D6868" i="12"/>
  <c r="E6868" i="12"/>
  <c r="F6868" i="12"/>
  <c r="D6869" i="12"/>
  <c r="E6869" i="12"/>
  <c r="F6869" i="12"/>
  <c r="D6870" i="12"/>
  <c r="E6870" i="12"/>
  <c r="F6870" i="12"/>
  <c r="D6871" i="12"/>
  <c r="E6871" i="12"/>
  <c r="F6871" i="12"/>
  <c r="D6872" i="12"/>
  <c r="E6872" i="12"/>
  <c r="F6872" i="12"/>
  <c r="D6873" i="12"/>
  <c r="E6873" i="12"/>
  <c r="F6873" i="12"/>
  <c r="D6874" i="12"/>
  <c r="L139" i="23" s="1"/>
  <c r="E6874" i="12"/>
  <c r="N139" i="23" s="1"/>
  <c r="F6874" i="12"/>
  <c r="O139" i="23" s="1"/>
  <c r="D6875" i="12"/>
  <c r="E6875" i="12"/>
  <c r="F6875" i="12"/>
  <c r="D6876" i="12"/>
  <c r="E6876" i="12"/>
  <c r="F6876" i="12"/>
  <c r="D6877" i="12"/>
  <c r="E6877" i="12"/>
  <c r="F6877" i="12"/>
  <c r="D6878" i="12"/>
  <c r="E6878" i="12"/>
  <c r="F6878" i="12"/>
  <c r="D6879" i="12"/>
  <c r="P139" i="23" s="1"/>
  <c r="E6879" i="12"/>
  <c r="R139" i="23" s="1"/>
  <c r="F6879" i="12"/>
  <c r="S139" i="23" s="1"/>
  <c r="D6880" i="12"/>
  <c r="E6880" i="12"/>
  <c r="F6880" i="12"/>
  <c r="D6881" i="12"/>
  <c r="E6881" i="12"/>
  <c r="F6881" i="12"/>
  <c r="D6882" i="12"/>
  <c r="E6882" i="12"/>
  <c r="F6882" i="12"/>
  <c r="D6883" i="12"/>
  <c r="E6883" i="12"/>
  <c r="F6883" i="12"/>
  <c r="D6884" i="12"/>
  <c r="D139" i="23" s="1"/>
  <c r="E6884" i="12"/>
  <c r="F139" i="23" s="1"/>
  <c r="F6884" i="12"/>
  <c r="G139" i="23" s="1"/>
  <c r="D6885" i="12"/>
  <c r="E6885" i="12"/>
  <c r="F6885" i="12"/>
  <c r="D6886" i="12"/>
  <c r="E6886" i="12"/>
  <c r="F6886" i="12"/>
  <c r="D6887" i="12"/>
  <c r="E6887" i="12"/>
  <c r="F6887" i="12"/>
  <c r="D6888" i="12"/>
  <c r="E6888" i="12"/>
  <c r="F6888" i="12"/>
  <c r="D6889" i="12"/>
  <c r="E6889" i="12"/>
  <c r="F6889" i="12"/>
  <c r="D6890" i="12"/>
  <c r="H139" i="23" s="1"/>
  <c r="E6890" i="12"/>
  <c r="J139" i="23" s="1"/>
  <c r="F6890" i="12"/>
  <c r="K139" i="23" s="1"/>
  <c r="D6891" i="12"/>
  <c r="T139" i="23" s="1"/>
  <c r="E6891" i="12"/>
  <c r="V139" i="23" s="1"/>
  <c r="F6891" i="12"/>
  <c r="W139" i="23" s="1"/>
  <c r="D6892" i="12"/>
  <c r="E6892" i="12"/>
  <c r="F6892" i="12"/>
  <c r="D6893" i="12"/>
  <c r="E6893" i="12"/>
  <c r="F6893" i="12"/>
  <c r="D6894" i="12"/>
  <c r="E6894" i="12"/>
  <c r="F6894" i="12"/>
  <c r="D6895" i="12"/>
  <c r="E6895" i="12"/>
  <c r="F6895" i="12"/>
  <c r="D6896" i="12"/>
  <c r="L140" i="23" s="1"/>
  <c r="E6896" i="12"/>
  <c r="N140" i="23" s="1"/>
  <c r="F6896" i="12"/>
  <c r="O140" i="23" s="1"/>
  <c r="D6897" i="12"/>
  <c r="E6897" i="12"/>
  <c r="F6897" i="12"/>
  <c r="D6898" i="12"/>
  <c r="E6898" i="12"/>
  <c r="F6898" i="12"/>
  <c r="D6899" i="12"/>
  <c r="E6899" i="12"/>
  <c r="F6899" i="12"/>
  <c r="D6900" i="12"/>
  <c r="E6900" i="12"/>
  <c r="F6900" i="12"/>
  <c r="D6901" i="12"/>
  <c r="P140" i="23" s="1"/>
  <c r="E6901" i="12"/>
  <c r="R140" i="23" s="1"/>
  <c r="F6901" i="12"/>
  <c r="S140" i="23" s="1"/>
  <c r="D6902" i="12"/>
  <c r="E6902" i="12"/>
  <c r="F6902" i="12"/>
  <c r="D6903" i="12"/>
  <c r="E6903" i="12"/>
  <c r="F6903" i="12"/>
  <c r="D6904" i="12"/>
  <c r="E6904" i="12"/>
  <c r="F6904" i="12"/>
  <c r="D6905" i="12"/>
  <c r="E6905" i="12"/>
  <c r="F6905" i="12"/>
  <c r="D6906" i="12"/>
  <c r="D140" i="23" s="1"/>
  <c r="E6906" i="12"/>
  <c r="F140" i="23" s="1"/>
  <c r="F6906" i="12"/>
  <c r="G140" i="23" s="1"/>
  <c r="D6907" i="12"/>
  <c r="E6907" i="12"/>
  <c r="F6907" i="12"/>
  <c r="D6908" i="12"/>
  <c r="E6908" i="12"/>
  <c r="F6908" i="12"/>
  <c r="D6909" i="12"/>
  <c r="E6909" i="12"/>
  <c r="F6909" i="12"/>
  <c r="D6910" i="12"/>
  <c r="E6910" i="12"/>
  <c r="F6910" i="12"/>
  <c r="D6911" i="12"/>
  <c r="E6911" i="12"/>
  <c r="F6911" i="12"/>
  <c r="D6912" i="12"/>
  <c r="H140" i="23" s="1"/>
  <c r="E6912" i="12"/>
  <c r="J140" i="23" s="1"/>
  <c r="F6912" i="12"/>
  <c r="K140" i="23" s="1"/>
  <c r="D6913" i="12"/>
  <c r="T140" i="23" s="1"/>
  <c r="E6913" i="12"/>
  <c r="V140" i="23" s="1"/>
  <c r="F6913" i="12"/>
  <c r="W140" i="23" s="1"/>
  <c r="D6914" i="12"/>
  <c r="E6914" i="12"/>
  <c r="F6914" i="12"/>
  <c r="D6915" i="12"/>
  <c r="E6915" i="12"/>
  <c r="F6915" i="12"/>
  <c r="D6916" i="12"/>
  <c r="E6916" i="12"/>
  <c r="F6916" i="12"/>
  <c r="D6917" i="12"/>
  <c r="E6917" i="12"/>
  <c r="F6917" i="12"/>
  <c r="D6918" i="12"/>
  <c r="L141" i="23" s="1"/>
  <c r="E6918" i="12"/>
  <c r="N141" i="23" s="1"/>
  <c r="F6918" i="12"/>
  <c r="O141" i="23" s="1"/>
  <c r="D6919" i="12"/>
  <c r="E6919" i="12"/>
  <c r="F6919" i="12"/>
  <c r="D6920" i="12"/>
  <c r="E6920" i="12"/>
  <c r="F6920" i="12"/>
  <c r="D6921" i="12"/>
  <c r="E6921" i="12"/>
  <c r="F6921" i="12"/>
  <c r="D6922" i="12"/>
  <c r="E6922" i="12"/>
  <c r="F6922" i="12"/>
  <c r="D6923" i="12"/>
  <c r="P141" i="23" s="1"/>
  <c r="E6923" i="12"/>
  <c r="R141" i="23" s="1"/>
  <c r="F6923" i="12"/>
  <c r="S141" i="23" s="1"/>
  <c r="D6924" i="12"/>
  <c r="E6924" i="12"/>
  <c r="F6924" i="12"/>
  <c r="D6925" i="12"/>
  <c r="E6925" i="12"/>
  <c r="F6925" i="12"/>
  <c r="D6926" i="12"/>
  <c r="E6926" i="12"/>
  <c r="F6926" i="12"/>
  <c r="D6927" i="12"/>
  <c r="E6927" i="12"/>
  <c r="F6927" i="12"/>
  <c r="D6928" i="12"/>
  <c r="D141" i="23" s="1"/>
  <c r="E6928" i="12"/>
  <c r="F141" i="23" s="1"/>
  <c r="F6928" i="12"/>
  <c r="G141" i="23" s="1"/>
  <c r="D6929" i="12"/>
  <c r="E6929" i="12"/>
  <c r="F6929" i="12"/>
  <c r="D6930" i="12"/>
  <c r="E6930" i="12"/>
  <c r="F6930" i="12"/>
  <c r="D6931" i="12"/>
  <c r="E6931" i="12"/>
  <c r="F6931" i="12"/>
  <c r="D6932" i="12"/>
  <c r="E6932" i="12"/>
  <c r="F6932" i="12"/>
  <c r="D6933" i="12"/>
  <c r="E6933" i="12"/>
  <c r="F6933" i="12"/>
  <c r="D6934" i="12"/>
  <c r="H141" i="23" s="1"/>
  <c r="E6934" i="12"/>
  <c r="J141" i="23" s="1"/>
  <c r="F6934" i="12"/>
  <c r="K141" i="23" s="1"/>
  <c r="D6935" i="12"/>
  <c r="T141" i="23" s="1"/>
  <c r="E6935" i="12"/>
  <c r="V141" i="23" s="1"/>
  <c r="F6935" i="12"/>
  <c r="W141" i="23" s="1"/>
  <c r="S26" i="26"/>
  <c r="R26" i="26"/>
  <c r="R25" i="26"/>
  <c r="P25" i="26"/>
  <c r="S21" i="26"/>
  <c r="R21" i="26"/>
  <c r="P21" i="26"/>
  <c r="S20" i="26"/>
  <c r="R20" i="26"/>
  <c r="P20" i="26"/>
  <c r="S19" i="26"/>
  <c r="R19" i="26"/>
  <c r="P19" i="26"/>
  <c r="S14" i="26"/>
  <c r="R14" i="26"/>
  <c r="P14" i="26"/>
  <c r="S13" i="26"/>
  <c r="R13" i="26"/>
  <c r="P13" i="26"/>
  <c r="S12" i="26"/>
  <c r="R12" i="26"/>
  <c r="P12" i="26"/>
  <c r="L9" i="26"/>
  <c r="H9" i="26"/>
  <c r="D9" i="26"/>
  <c r="V136" i="23" l="1"/>
  <c r="R29" i="26"/>
  <c r="R27" i="26"/>
  <c r="V135" i="23"/>
  <c r="R28" i="26"/>
  <c r="H124" i="23"/>
  <c r="T123" i="23"/>
  <c r="P15" i="26"/>
  <c r="G124" i="23"/>
  <c r="K123" i="23"/>
  <c r="R124" i="23"/>
  <c r="F122" i="23"/>
  <c r="L124" i="23"/>
  <c r="S27" i="26"/>
  <c r="T135" i="23"/>
  <c r="P28" i="26"/>
  <c r="F124" i="23"/>
  <c r="J123" i="23"/>
  <c r="P124" i="23"/>
  <c r="D122" i="23"/>
  <c r="D124" i="23"/>
  <c r="H123" i="23"/>
  <c r="W124" i="23"/>
  <c r="S16" i="26"/>
  <c r="V124" i="23"/>
  <c r="R16" i="26"/>
  <c r="T124" i="23"/>
  <c r="P16" i="26"/>
  <c r="T136" i="23"/>
  <c r="P29" i="26"/>
  <c r="K124" i="23"/>
  <c r="W123" i="23"/>
  <c r="S15" i="26"/>
  <c r="O124" i="23"/>
  <c r="W136" i="23"/>
  <c r="S29" i="26"/>
  <c r="P27" i="26"/>
  <c r="W135" i="23"/>
  <c r="S28" i="26"/>
  <c r="J124" i="23"/>
  <c r="V123" i="23"/>
  <c r="R15" i="26"/>
  <c r="S124" i="23"/>
  <c r="G122" i="23"/>
  <c r="N124" i="23"/>
  <c r="G15" i="26"/>
  <c r="G16" i="26"/>
  <c r="F15" i="26"/>
  <c r="G28" i="26"/>
  <c r="F16" i="26"/>
  <c r="E15" i="26"/>
  <c r="G29" i="26"/>
  <c r="F28" i="26"/>
  <c r="E16" i="26"/>
  <c r="D15" i="26"/>
  <c r="F29" i="26"/>
  <c r="E28" i="26"/>
  <c r="D16" i="26"/>
  <c r="E29" i="26"/>
  <c r="D28" i="26"/>
  <c r="D29" i="26"/>
  <c r="J29" i="26"/>
  <c r="I28" i="26"/>
  <c r="H16" i="26"/>
  <c r="H28" i="26"/>
  <c r="I29" i="26"/>
  <c r="H29" i="26"/>
  <c r="J28" i="26"/>
  <c r="K15" i="26"/>
  <c r="I16" i="26"/>
  <c r="K16" i="26"/>
  <c r="J15" i="26"/>
  <c r="K28" i="26"/>
  <c r="J16" i="26"/>
  <c r="I15" i="26"/>
  <c r="K29" i="26"/>
  <c r="H15" i="26"/>
  <c r="O15" i="26"/>
  <c r="O16" i="26"/>
  <c r="N15" i="26"/>
  <c r="O28" i="26"/>
  <c r="N16" i="26"/>
  <c r="M15" i="26"/>
  <c r="O29" i="26"/>
  <c r="N28" i="26"/>
  <c r="M16" i="26"/>
  <c r="L15" i="26"/>
  <c r="N29" i="26"/>
  <c r="M28" i="26"/>
  <c r="L16" i="26"/>
  <c r="M29" i="26"/>
  <c r="L28" i="26"/>
  <c r="L29" i="26"/>
  <c r="R32" i="26"/>
  <c r="S32" i="26"/>
  <c r="S25" i="26"/>
  <c r="P26" i="26"/>
  <c r="J34" i="26"/>
  <c r="P32" i="26"/>
  <c r="P33" i="26"/>
  <c r="R33" i="26"/>
  <c r="S33" i="26"/>
  <c r="P34" i="26"/>
  <c r="R34" i="26"/>
  <c r="S34" i="26"/>
  <c r="E33" i="26"/>
  <c r="E32" i="26"/>
  <c r="O12" i="26"/>
  <c r="O14" i="26"/>
  <c r="N13" i="26"/>
  <c r="M12" i="26"/>
  <c r="N12" i="26"/>
  <c r="O13" i="26"/>
  <c r="K14" i="26"/>
  <c r="I12" i="26"/>
  <c r="J13" i="26"/>
  <c r="L14" i="26"/>
  <c r="L12" i="26"/>
  <c r="M13" i="26"/>
  <c r="N14" i="26"/>
  <c r="O19" i="26"/>
  <c r="K13" i="26"/>
  <c r="D14" i="26"/>
  <c r="I20" i="26"/>
  <c r="J21" i="26"/>
  <c r="K25" i="26"/>
  <c r="D26" i="26"/>
  <c r="L26" i="26"/>
  <c r="E27" i="26"/>
  <c r="M27" i="26"/>
  <c r="I32" i="26"/>
  <c r="J33" i="26"/>
  <c r="K34" i="26"/>
  <c r="J12" i="26"/>
  <c r="H19" i="26"/>
  <c r="K12" i="26"/>
  <c r="D13" i="26"/>
  <c r="L13" i="26"/>
  <c r="E14" i="26"/>
  <c r="M14" i="26"/>
  <c r="I19" i="26"/>
  <c r="J20" i="26"/>
  <c r="K21" i="26"/>
  <c r="D25" i="26"/>
  <c r="L25" i="26"/>
  <c r="E26" i="26"/>
  <c r="M26" i="26"/>
  <c r="F27" i="26"/>
  <c r="N27" i="26"/>
  <c r="J32" i="26"/>
  <c r="K33" i="26"/>
  <c r="D34" i="26"/>
  <c r="L34" i="26"/>
  <c r="F14" i="26"/>
  <c r="J19" i="26"/>
  <c r="K20" i="26"/>
  <c r="D21" i="26"/>
  <c r="L21" i="26"/>
  <c r="E25" i="26"/>
  <c r="M25" i="26"/>
  <c r="F26" i="26"/>
  <c r="N26" i="26"/>
  <c r="G27" i="26"/>
  <c r="O27" i="26"/>
  <c r="K32" i="26"/>
  <c r="D33" i="26"/>
  <c r="L33" i="26"/>
  <c r="E34" i="26"/>
  <c r="M34" i="26"/>
  <c r="E13" i="26"/>
  <c r="E12" i="26"/>
  <c r="G14" i="26"/>
  <c r="K19" i="26"/>
  <c r="D20" i="26"/>
  <c r="L20" i="26"/>
  <c r="E21" i="26"/>
  <c r="M21" i="26"/>
  <c r="F25" i="26"/>
  <c r="N25" i="26"/>
  <c r="G26" i="26"/>
  <c r="O26" i="26"/>
  <c r="H27" i="26"/>
  <c r="D32" i="26"/>
  <c r="L32" i="26"/>
  <c r="M33" i="26"/>
  <c r="F34" i="26"/>
  <c r="N34" i="26"/>
  <c r="G13" i="26"/>
  <c r="H14" i="26"/>
  <c r="D19" i="26"/>
  <c r="L19" i="26"/>
  <c r="E20" i="26"/>
  <c r="M20" i="26"/>
  <c r="F21" i="26"/>
  <c r="N21" i="26"/>
  <c r="G25" i="26"/>
  <c r="O25" i="26"/>
  <c r="H26" i="26"/>
  <c r="I27" i="26"/>
  <c r="M32" i="26"/>
  <c r="F33" i="26"/>
  <c r="N33" i="26"/>
  <c r="G34" i="26"/>
  <c r="O34" i="26"/>
  <c r="F13" i="26"/>
  <c r="F12" i="26"/>
  <c r="G12" i="26"/>
  <c r="E19" i="26"/>
  <c r="M19" i="26"/>
  <c r="F20" i="26"/>
  <c r="N20" i="26"/>
  <c r="G21" i="26"/>
  <c r="O21" i="26"/>
  <c r="H25" i="26"/>
  <c r="I26" i="26"/>
  <c r="J27" i="26"/>
  <c r="F32" i="26"/>
  <c r="N32" i="26"/>
  <c r="G33" i="26"/>
  <c r="O33" i="26"/>
  <c r="H34" i="26"/>
  <c r="D12" i="26"/>
  <c r="H13" i="26"/>
  <c r="I14" i="26"/>
  <c r="H12" i="26"/>
  <c r="I13" i="26"/>
  <c r="J14" i="26"/>
  <c r="F19" i="26"/>
  <c r="N19" i="26"/>
  <c r="G20" i="26"/>
  <c r="O20" i="26"/>
  <c r="H21" i="26"/>
  <c r="I25" i="26"/>
  <c r="J26" i="26"/>
  <c r="K27" i="26"/>
  <c r="G32" i="26"/>
  <c r="O32" i="26"/>
  <c r="H33" i="26"/>
  <c r="I34" i="26"/>
  <c r="G19" i="26"/>
  <c r="H20" i="26"/>
  <c r="I21" i="26"/>
  <c r="J25" i="26"/>
  <c r="K26" i="26"/>
  <c r="D27" i="26"/>
  <c r="L27" i="26"/>
  <c r="H32" i="26"/>
  <c r="I33" i="26"/>
  <c r="L13" i="25" l="1"/>
  <c r="H13" i="25"/>
  <c r="D13" i="25"/>
  <c r="D3261" i="12"/>
  <c r="F3261" i="12"/>
  <c r="D2896" i="12"/>
  <c r="E2896" i="12"/>
  <c r="F2896" i="12"/>
  <c r="D2897" i="12"/>
  <c r="E2897" i="12"/>
  <c r="F2897" i="12"/>
  <c r="D2898" i="12"/>
  <c r="E2898" i="12"/>
  <c r="F2898" i="12"/>
  <c r="D2899" i="12"/>
  <c r="E2899" i="12"/>
  <c r="F2899" i="12"/>
  <c r="D2900" i="12"/>
  <c r="E2900" i="12"/>
  <c r="F2900" i="12"/>
  <c r="D2901" i="12"/>
  <c r="E2901" i="12"/>
  <c r="F2901" i="12"/>
  <c r="D2902" i="12"/>
  <c r="E2902" i="12"/>
  <c r="F2902" i="12"/>
  <c r="D2903" i="12"/>
  <c r="E2903" i="12"/>
  <c r="F2903" i="12"/>
  <c r="D2904" i="12"/>
  <c r="E2904" i="12"/>
  <c r="F2904" i="12"/>
  <c r="D2905" i="12"/>
  <c r="E2905" i="12"/>
  <c r="F2905" i="12"/>
  <c r="D2906" i="12"/>
  <c r="E2906" i="12"/>
  <c r="F2906" i="12"/>
  <c r="D2907" i="12"/>
  <c r="E2907" i="12"/>
  <c r="F2907" i="12"/>
  <c r="D2908" i="12"/>
  <c r="E2908" i="12"/>
  <c r="F2908" i="12"/>
  <c r="D2909" i="12"/>
  <c r="E2909" i="12"/>
  <c r="F2909" i="12"/>
  <c r="D2910" i="12"/>
  <c r="E2910" i="12"/>
  <c r="F2910" i="12"/>
  <c r="D2911" i="12"/>
  <c r="E2911" i="12"/>
  <c r="F2911" i="12"/>
  <c r="D2912" i="12"/>
  <c r="E2912" i="12"/>
  <c r="F2912" i="12"/>
  <c r="D2913" i="12"/>
  <c r="E2913" i="12"/>
  <c r="F2913" i="12"/>
  <c r="D2914" i="12"/>
  <c r="E2914" i="12"/>
  <c r="F2914" i="12"/>
  <c r="D2915" i="12"/>
  <c r="E2915" i="12"/>
  <c r="F2915" i="12"/>
  <c r="D2916" i="12"/>
  <c r="E2916" i="12"/>
  <c r="F2916" i="12"/>
  <c r="D2917" i="12"/>
  <c r="E2917" i="12"/>
  <c r="F2917" i="12"/>
  <c r="D2918" i="12"/>
  <c r="E2918" i="12"/>
  <c r="F2918" i="12"/>
  <c r="D2919" i="12"/>
  <c r="E2919" i="12"/>
  <c r="F2919" i="12"/>
  <c r="D2920" i="12"/>
  <c r="E2920" i="12"/>
  <c r="F2920" i="12"/>
  <c r="D2921" i="12"/>
  <c r="E2921" i="12"/>
  <c r="F2921" i="12"/>
  <c r="D2922" i="12"/>
  <c r="E2922" i="12"/>
  <c r="F2922" i="12"/>
  <c r="D2923" i="12"/>
  <c r="E2923" i="12"/>
  <c r="F2923" i="12"/>
  <c r="D2924" i="12"/>
  <c r="E2924" i="12"/>
  <c r="F2924" i="12"/>
  <c r="D2925" i="12"/>
  <c r="E2925" i="12"/>
  <c r="F2925" i="12"/>
  <c r="D2926" i="12"/>
  <c r="E2926" i="12"/>
  <c r="F2926" i="12"/>
  <c r="D2927" i="12"/>
  <c r="E2927" i="12"/>
  <c r="F2927" i="12"/>
  <c r="D2928" i="12"/>
  <c r="E2928" i="12"/>
  <c r="F2928" i="12"/>
  <c r="D2929" i="12"/>
  <c r="E2929" i="12"/>
  <c r="F2929" i="12"/>
  <c r="D2930" i="12"/>
  <c r="E2930" i="12"/>
  <c r="F2930" i="12"/>
  <c r="D2931" i="12"/>
  <c r="E2931" i="12"/>
  <c r="F2931" i="12"/>
  <c r="D2932" i="12"/>
  <c r="E2932" i="12"/>
  <c r="F2932" i="12"/>
  <c r="D2933" i="12"/>
  <c r="E2933" i="12"/>
  <c r="F2933" i="12"/>
  <c r="D2934" i="12"/>
  <c r="E2934" i="12"/>
  <c r="F2934" i="12"/>
  <c r="D2935" i="12"/>
  <c r="E2935" i="12"/>
  <c r="F2935" i="12"/>
  <c r="D2936" i="12"/>
  <c r="E2936" i="12"/>
  <c r="F2936" i="12"/>
  <c r="D2937" i="12"/>
  <c r="E2937" i="12"/>
  <c r="F2937" i="12"/>
  <c r="D2938" i="12"/>
  <c r="E2938" i="12"/>
  <c r="F2938" i="12"/>
  <c r="D2939" i="12"/>
  <c r="E2939" i="12"/>
  <c r="F2939" i="12"/>
  <c r="D2940" i="12"/>
  <c r="E2940" i="12"/>
  <c r="F2940" i="12"/>
  <c r="D2941" i="12"/>
  <c r="E2941" i="12"/>
  <c r="F2941" i="12"/>
  <c r="D2942" i="12"/>
  <c r="E2942" i="12"/>
  <c r="F2942" i="12"/>
  <c r="D2943" i="12"/>
  <c r="E2943" i="12"/>
  <c r="F2943" i="12"/>
  <c r="D2944" i="12"/>
  <c r="E2944" i="12"/>
  <c r="F2944" i="12"/>
  <c r="D2945" i="12"/>
  <c r="E2945" i="12"/>
  <c r="F2945" i="12"/>
  <c r="D2946" i="12"/>
  <c r="E2946" i="12"/>
  <c r="F2946" i="12"/>
  <c r="D2947" i="12"/>
  <c r="E2947" i="12"/>
  <c r="F2947" i="12"/>
  <c r="D2948" i="12"/>
  <c r="E2948" i="12"/>
  <c r="F2948" i="12"/>
  <c r="D2949" i="12"/>
  <c r="E2949" i="12"/>
  <c r="F2949" i="12"/>
  <c r="D2950" i="12"/>
  <c r="E2950" i="12"/>
  <c r="F2950" i="12"/>
  <c r="D2951" i="12"/>
  <c r="E2951" i="12"/>
  <c r="F2951" i="12"/>
  <c r="D2952" i="12"/>
  <c r="E2952" i="12"/>
  <c r="F2952" i="12"/>
  <c r="D2953" i="12"/>
  <c r="E2953" i="12"/>
  <c r="F2953" i="12"/>
  <c r="D2954" i="12"/>
  <c r="E2954" i="12"/>
  <c r="F2954" i="12"/>
  <c r="D2955" i="12"/>
  <c r="E2955" i="12"/>
  <c r="F2955" i="12"/>
  <c r="D2956" i="12"/>
  <c r="E2956" i="12"/>
  <c r="F2956" i="12"/>
  <c r="D2957" i="12"/>
  <c r="E2957" i="12"/>
  <c r="F2957" i="12"/>
  <c r="D2958" i="12"/>
  <c r="E2958" i="12"/>
  <c r="F2958" i="12"/>
  <c r="D2959" i="12"/>
  <c r="E2959" i="12"/>
  <c r="F2959" i="12"/>
  <c r="D2960" i="12"/>
  <c r="E2960" i="12"/>
  <c r="F2960" i="12"/>
  <c r="D2961" i="12"/>
  <c r="E2961" i="12"/>
  <c r="F2961" i="12"/>
  <c r="D2962" i="12"/>
  <c r="E2962" i="12"/>
  <c r="F2962" i="12"/>
  <c r="D2963" i="12"/>
  <c r="E2963" i="12"/>
  <c r="F2963" i="12"/>
  <c r="D2964" i="12"/>
  <c r="E2964" i="12"/>
  <c r="F2964" i="12"/>
  <c r="D2965" i="12"/>
  <c r="E2965" i="12"/>
  <c r="F2965" i="12"/>
  <c r="D2966" i="12"/>
  <c r="E2966" i="12"/>
  <c r="F2966" i="12"/>
  <c r="D2967" i="12"/>
  <c r="E2967" i="12"/>
  <c r="F2967" i="12"/>
  <c r="D2968" i="12"/>
  <c r="E2968" i="12"/>
  <c r="F2968" i="12"/>
  <c r="D2969" i="12"/>
  <c r="E2969" i="12"/>
  <c r="F2969" i="12"/>
  <c r="D2970" i="12"/>
  <c r="E2970" i="12"/>
  <c r="F2970" i="12"/>
  <c r="D2971" i="12"/>
  <c r="E2971" i="12"/>
  <c r="F2971" i="12"/>
  <c r="D2972" i="12"/>
  <c r="E2972" i="12"/>
  <c r="F2972" i="12"/>
  <c r="D2973" i="12"/>
  <c r="E2973" i="12"/>
  <c r="F2973" i="12"/>
  <c r="D2974" i="12"/>
  <c r="E2974" i="12"/>
  <c r="F2974" i="12"/>
  <c r="D2975" i="12"/>
  <c r="E2975" i="12"/>
  <c r="F2975" i="12"/>
  <c r="D2976" i="12"/>
  <c r="E2976" i="12"/>
  <c r="F2976" i="12"/>
  <c r="D2977" i="12"/>
  <c r="E2977" i="12"/>
  <c r="F2977" i="12"/>
  <c r="D2978" i="12"/>
  <c r="E2978" i="12"/>
  <c r="F2978" i="12"/>
  <c r="D2979" i="12"/>
  <c r="E2979" i="12"/>
  <c r="F2979" i="12"/>
  <c r="D2980" i="12"/>
  <c r="E2980" i="12"/>
  <c r="F2980" i="12"/>
  <c r="D2981" i="12"/>
  <c r="E2981" i="12"/>
  <c r="F2981" i="12"/>
  <c r="D2982" i="12"/>
  <c r="E2982" i="12"/>
  <c r="F2982" i="12"/>
  <c r="D2983" i="12"/>
  <c r="E2983" i="12"/>
  <c r="F2983" i="12"/>
  <c r="D2984" i="12"/>
  <c r="E2984" i="12"/>
  <c r="F2984" i="12"/>
  <c r="D2985" i="12"/>
  <c r="E2985" i="12"/>
  <c r="F2985" i="12"/>
  <c r="D2986" i="12"/>
  <c r="E2986" i="12"/>
  <c r="F2986" i="12"/>
  <c r="D2987" i="12"/>
  <c r="E2987" i="12"/>
  <c r="F2987" i="12"/>
  <c r="D2988" i="12"/>
  <c r="E2988" i="12"/>
  <c r="F2988" i="12"/>
  <c r="D2989" i="12"/>
  <c r="E2989" i="12"/>
  <c r="F2989" i="12"/>
  <c r="D2990" i="12"/>
  <c r="E2990" i="12"/>
  <c r="F2990" i="12"/>
  <c r="D2991" i="12"/>
  <c r="E2991" i="12"/>
  <c r="F2991" i="12"/>
  <c r="D2992" i="12"/>
  <c r="E2992" i="12"/>
  <c r="F2992" i="12"/>
  <c r="D2993" i="12"/>
  <c r="E2993" i="12"/>
  <c r="F2993" i="12"/>
  <c r="D2994" i="12"/>
  <c r="E2994" i="12"/>
  <c r="F2994" i="12"/>
  <c r="D2995" i="12"/>
  <c r="E2995" i="12"/>
  <c r="F2995" i="12"/>
  <c r="D2996" i="12"/>
  <c r="E2996" i="12"/>
  <c r="F2996" i="12"/>
  <c r="D2997" i="12"/>
  <c r="E2997" i="12"/>
  <c r="F2997" i="12"/>
  <c r="D2998" i="12"/>
  <c r="E2998" i="12"/>
  <c r="F2998" i="12"/>
  <c r="D2999" i="12"/>
  <c r="E2999" i="12"/>
  <c r="F2999" i="12"/>
  <c r="D3000" i="12"/>
  <c r="E3000" i="12"/>
  <c r="F3000" i="12"/>
  <c r="D3001" i="12"/>
  <c r="E3001" i="12"/>
  <c r="F3001" i="12"/>
  <c r="D3002" i="12"/>
  <c r="E3002" i="12"/>
  <c r="F3002" i="12"/>
  <c r="D3003" i="12"/>
  <c r="E3003" i="12"/>
  <c r="F3003" i="12"/>
  <c r="D3004" i="12"/>
  <c r="E3004" i="12"/>
  <c r="F3004" i="12"/>
  <c r="D3005" i="12"/>
  <c r="E3005" i="12"/>
  <c r="F3005" i="12"/>
  <c r="D3006" i="12"/>
  <c r="E3006" i="12"/>
  <c r="F3006" i="12"/>
  <c r="D3007" i="12"/>
  <c r="E3007" i="12"/>
  <c r="F3007" i="12"/>
  <c r="D3008" i="12"/>
  <c r="E3008" i="12"/>
  <c r="F3008" i="12"/>
  <c r="D3009" i="12"/>
  <c r="E3009" i="12"/>
  <c r="F3009" i="12"/>
  <c r="D3010" i="12"/>
  <c r="E3010" i="12"/>
  <c r="F3010" i="12"/>
  <c r="D3011" i="12"/>
  <c r="E3011" i="12"/>
  <c r="F3011" i="12"/>
  <c r="D3012" i="12"/>
  <c r="E3012" i="12"/>
  <c r="F3012" i="12"/>
  <c r="D3013" i="12"/>
  <c r="E3013" i="12"/>
  <c r="F3013" i="12"/>
  <c r="D3014" i="12"/>
  <c r="E3014" i="12"/>
  <c r="F3014" i="12"/>
  <c r="D3015" i="12"/>
  <c r="E3015" i="12"/>
  <c r="F3015" i="12"/>
  <c r="D3016" i="12"/>
  <c r="E3016" i="12"/>
  <c r="F3016" i="12"/>
  <c r="D3017" i="12"/>
  <c r="E3017" i="12"/>
  <c r="F3017" i="12"/>
  <c r="D3018" i="12"/>
  <c r="E3018" i="12"/>
  <c r="F3018" i="12"/>
  <c r="D3019" i="12"/>
  <c r="E3019" i="12"/>
  <c r="F3019" i="12"/>
  <c r="D3020" i="12"/>
  <c r="E3020" i="12"/>
  <c r="F3020" i="12"/>
  <c r="D3021" i="12"/>
  <c r="E3021" i="12"/>
  <c r="F3021" i="12"/>
  <c r="D3022" i="12"/>
  <c r="E3022" i="12"/>
  <c r="F3022" i="12"/>
  <c r="D3023" i="12"/>
  <c r="E3023" i="12"/>
  <c r="F3023" i="12"/>
  <c r="D3024" i="12"/>
  <c r="E3024" i="12"/>
  <c r="F3024" i="12"/>
  <c r="D3025" i="12"/>
  <c r="E3025" i="12"/>
  <c r="F3025" i="12"/>
  <c r="D3026" i="12"/>
  <c r="E3026" i="12"/>
  <c r="F3026" i="12"/>
  <c r="D3027" i="12"/>
  <c r="E3027" i="12"/>
  <c r="F3027" i="12"/>
  <c r="D3028" i="12"/>
  <c r="E3028" i="12"/>
  <c r="F3028" i="12"/>
  <c r="D3029" i="12"/>
  <c r="E3029" i="12"/>
  <c r="F3029" i="12"/>
  <c r="D3030" i="12"/>
  <c r="E3030" i="12"/>
  <c r="F3030" i="12"/>
  <c r="D3031" i="12"/>
  <c r="E3031" i="12"/>
  <c r="F3031" i="12"/>
  <c r="D3032" i="12"/>
  <c r="E3032" i="12"/>
  <c r="F3032" i="12"/>
  <c r="D3033" i="12"/>
  <c r="E3033" i="12"/>
  <c r="F3033" i="12"/>
  <c r="D3034" i="12"/>
  <c r="E3034" i="12"/>
  <c r="F3034" i="12"/>
  <c r="D3035" i="12"/>
  <c r="E3035" i="12"/>
  <c r="F3035" i="12"/>
  <c r="D3036" i="12"/>
  <c r="E3036" i="12"/>
  <c r="F3036" i="12"/>
  <c r="D3037" i="12"/>
  <c r="E3037" i="12"/>
  <c r="F3037" i="12"/>
  <c r="D3038" i="12"/>
  <c r="E3038" i="12"/>
  <c r="F3038" i="12"/>
  <c r="D3039" i="12"/>
  <c r="E3039" i="12"/>
  <c r="F3039" i="12"/>
  <c r="D3040" i="12"/>
  <c r="E3040" i="12"/>
  <c r="F3040" i="12"/>
  <c r="D3041" i="12"/>
  <c r="E3041" i="12"/>
  <c r="F3041" i="12"/>
  <c r="D3042" i="12"/>
  <c r="E3042" i="12"/>
  <c r="F3042" i="12"/>
  <c r="D3043" i="12"/>
  <c r="E3043" i="12"/>
  <c r="F3043" i="12"/>
  <c r="D3044" i="12"/>
  <c r="E3044" i="12"/>
  <c r="F3044" i="12"/>
  <c r="D3045" i="12"/>
  <c r="E3045" i="12"/>
  <c r="F3045" i="12"/>
  <c r="D3046" i="12"/>
  <c r="E3046" i="12"/>
  <c r="F3046" i="12"/>
  <c r="D3047" i="12"/>
  <c r="E3047" i="12"/>
  <c r="F3047" i="12"/>
  <c r="D3048" i="12"/>
  <c r="E3048" i="12"/>
  <c r="F3048" i="12"/>
  <c r="D3049" i="12"/>
  <c r="E3049" i="12"/>
  <c r="F3049" i="12"/>
  <c r="D3050" i="12"/>
  <c r="E3050" i="12"/>
  <c r="F3050" i="12"/>
  <c r="D3051" i="12"/>
  <c r="E3051" i="12"/>
  <c r="F3051" i="12"/>
  <c r="D3052" i="12"/>
  <c r="E3052" i="12"/>
  <c r="F3052" i="12"/>
  <c r="D3053" i="12"/>
  <c r="E3053" i="12"/>
  <c r="F3053" i="12"/>
  <c r="D3054" i="12"/>
  <c r="E3054" i="12"/>
  <c r="F3054" i="12"/>
  <c r="D3055" i="12"/>
  <c r="E3055" i="12"/>
  <c r="F3055" i="12"/>
  <c r="D3056" i="12"/>
  <c r="E3056" i="12"/>
  <c r="F3056" i="12"/>
  <c r="D3057" i="12"/>
  <c r="E3057" i="12"/>
  <c r="F3057" i="12"/>
  <c r="D3058" i="12"/>
  <c r="E3058" i="12"/>
  <c r="F3058" i="12"/>
  <c r="D3059" i="12"/>
  <c r="E3059" i="12"/>
  <c r="F3059" i="12"/>
  <c r="D3060" i="12"/>
  <c r="E3060" i="12"/>
  <c r="F3060" i="12"/>
  <c r="D3061" i="12"/>
  <c r="E3061" i="12"/>
  <c r="F3061" i="12"/>
  <c r="D3062" i="12"/>
  <c r="E3062" i="12"/>
  <c r="F3062" i="12"/>
  <c r="D3063" i="12"/>
  <c r="E3063" i="12"/>
  <c r="F3063" i="12"/>
  <c r="D3064" i="12"/>
  <c r="E3064" i="12"/>
  <c r="F3064" i="12"/>
  <c r="D3065" i="12"/>
  <c r="E3065" i="12"/>
  <c r="F3065" i="12"/>
  <c r="D3066" i="12"/>
  <c r="E3066" i="12"/>
  <c r="F3066" i="12"/>
  <c r="D3067" i="12"/>
  <c r="E3067" i="12"/>
  <c r="F3067" i="12"/>
  <c r="D3068" i="12"/>
  <c r="E3068" i="12"/>
  <c r="F3068" i="12"/>
  <c r="D3069" i="12"/>
  <c r="E3069" i="12"/>
  <c r="F3069" i="12"/>
  <c r="D3070" i="12"/>
  <c r="E3070" i="12"/>
  <c r="F3070" i="12"/>
  <c r="D3071" i="12"/>
  <c r="E3071" i="12"/>
  <c r="F3071" i="12"/>
  <c r="D3072" i="12"/>
  <c r="E3072" i="12"/>
  <c r="F3072" i="12"/>
  <c r="D3073" i="12"/>
  <c r="E3073" i="12"/>
  <c r="F3073" i="12"/>
  <c r="D3074" i="12"/>
  <c r="E3074" i="12"/>
  <c r="F3074" i="12"/>
  <c r="D3075" i="12"/>
  <c r="E3075" i="12"/>
  <c r="F3075" i="12"/>
  <c r="D3076" i="12"/>
  <c r="E3076" i="12"/>
  <c r="F3076" i="12"/>
  <c r="D3077" i="12"/>
  <c r="E3077" i="12"/>
  <c r="F3077" i="12"/>
  <c r="D3078" i="12"/>
  <c r="E3078" i="12"/>
  <c r="F3078" i="12"/>
  <c r="D3079" i="12"/>
  <c r="E3079" i="12"/>
  <c r="F3079" i="12"/>
  <c r="D3080" i="12"/>
  <c r="E3080" i="12"/>
  <c r="F3080" i="12"/>
  <c r="D3081" i="12"/>
  <c r="E3081" i="12"/>
  <c r="F3081" i="12"/>
  <c r="D3082" i="12"/>
  <c r="E3082" i="12"/>
  <c r="F3082" i="12"/>
  <c r="D3083" i="12"/>
  <c r="E3083" i="12"/>
  <c r="F3083" i="12"/>
  <c r="D3084" i="12"/>
  <c r="E3084" i="12"/>
  <c r="F3084" i="12"/>
  <c r="D3085" i="12"/>
  <c r="E3085" i="12"/>
  <c r="F3085" i="12"/>
  <c r="D3086" i="12"/>
  <c r="E3086" i="12"/>
  <c r="F3086" i="12"/>
  <c r="D3087" i="12"/>
  <c r="E3087" i="12"/>
  <c r="F3087" i="12"/>
  <c r="D3088" i="12"/>
  <c r="E3088" i="12"/>
  <c r="F3088" i="12"/>
  <c r="D3089" i="12"/>
  <c r="E3089" i="12"/>
  <c r="F3089" i="12"/>
  <c r="D3090" i="12"/>
  <c r="E3090" i="12"/>
  <c r="F3090" i="12"/>
  <c r="D3091" i="12"/>
  <c r="E3091" i="12"/>
  <c r="F3091" i="12"/>
  <c r="D3092" i="12"/>
  <c r="E3092" i="12"/>
  <c r="F3092" i="12"/>
  <c r="D3093" i="12"/>
  <c r="E3093" i="12"/>
  <c r="F3093" i="12"/>
  <c r="D3094" i="12"/>
  <c r="E3094" i="12"/>
  <c r="F3094" i="12"/>
  <c r="D3095" i="12"/>
  <c r="E3095" i="12"/>
  <c r="F3095" i="12"/>
  <c r="D3096" i="12"/>
  <c r="E3096" i="12"/>
  <c r="F3096" i="12"/>
  <c r="D3097" i="12"/>
  <c r="E3097" i="12"/>
  <c r="F3097" i="12"/>
  <c r="D3098" i="12"/>
  <c r="E3098" i="12"/>
  <c r="F3098" i="12"/>
  <c r="D3099" i="12"/>
  <c r="E3099" i="12"/>
  <c r="F3099" i="12"/>
  <c r="D3100" i="12"/>
  <c r="E3100" i="12"/>
  <c r="F3100" i="12"/>
  <c r="D3101" i="12"/>
  <c r="E3101" i="12"/>
  <c r="F3101" i="12"/>
  <c r="D3102" i="12"/>
  <c r="E3102" i="12"/>
  <c r="F3102" i="12"/>
  <c r="D3103" i="12"/>
  <c r="E3103" i="12"/>
  <c r="F3103" i="12"/>
  <c r="D3104" i="12"/>
  <c r="E3104" i="12"/>
  <c r="F3104" i="12"/>
  <c r="D3105" i="12"/>
  <c r="E3105" i="12"/>
  <c r="F3105" i="12"/>
  <c r="D3106" i="12"/>
  <c r="E3106" i="12"/>
  <c r="F3106" i="12"/>
  <c r="D3107" i="12"/>
  <c r="E3107" i="12"/>
  <c r="F3107" i="12"/>
  <c r="D3108" i="12"/>
  <c r="E3108" i="12"/>
  <c r="F3108" i="12"/>
  <c r="D3109" i="12"/>
  <c r="E3109" i="12"/>
  <c r="F3109" i="12"/>
  <c r="D3110" i="12"/>
  <c r="E3110" i="12"/>
  <c r="F3110" i="12"/>
  <c r="D3111" i="12"/>
  <c r="E3111" i="12"/>
  <c r="F3111" i="12"/>
  <c r="D3112" i="12"/>
  <c r="E3112" i="12"/>
  <c r="F3112" i="12"/>
  <c r="D3113" i="12"/>
  <c r="E3113" i="12"/>
  <c r="F3113" i="12"/>
  <c r="D3114" i="12"/>
  <c r="E3114" i="12"/>
  <c r="F3114" i="12"/>
  <c r="D3115" i="12"/>
  <c r="E3115" i="12"/>
  <c r="F3115" i="12"/>
  <c r="D3116" i="12"/>
  <c r="E3116" i="12"/>
  <c r="F3116" i="12"/>
  <c r="D3117" i="12"/>
  <c r="E3117" i="12"/>
  <c r="F3117" i="12"/>
  <c r="D3118" i="12"/>
  <c r="E3118" i="12"/>
  <c r="F3118" i="12"/>
  <c r="D3119" i="12"/>
  <c r="E3119" i="12"/>
  <c r="F3119" i="12"/>
  <c r="D3120" i="12"/>
  <c r="E3120" i="12"/>
  <c r="F3120" i="12"/>
  <c r="D3121" i="12"/>
  <c r="E3121" i="12"/>
  <c r="F3121" i="12"/>
  <c r="D3122" i="12"/>
  <c r="E3122" i="12"/>
  <c r="F3122" i="12"/>
  <c r="D3123" i="12"/>
  <c r="E3123" i="12"/>
  <c r="F3123" i="12"/>
  <c r="D3124" i="12"/>
  <c r="E3124" i="12"/>
  <c r="F3124" i="12"/>
  <c r="D3125" i="12"/>
  <c r="E3125" i="12"/>
  <c r="F3125" i="12"/>
  <c r="D3126" i="12"/>
  <c r="E3126" i="12"/>
  <c r="F3126" i="12"/>
  <c r="D3127" i="12"/>
  <c r="E3127" i="12"/>
  <c r="F3127" i="12"/>
  <c r="D3128" i="12"/>
  <c r="E3128" i="12"/>
  <c r="F3128" i="12"/>
  <c r="D3129" i="12"/>
  <c r="E3129" i="12"/>
  <c r="F3129" i="12"/>
  <c r="D3130" i="12"/>
  <c r="E3130" i="12"/>
  <c r="F3130" i="12"/>
  <c r="D3131" i="12"/>
  <c r="E3131" i="12"/>
  <c r="F3131" i="12"/>
  <c r="D3132" i="12"/>
  <c r="E3132" i="12"/>
  <c r="F3132" i="12"/>
  <c r="D3133" i="12"/>
  <c r="E3133" i="12"/>
  <c r="F3133" i="12"/>
  <c r="D3134" i="12"/>
  <c r="E3134" i="12"/>
  <c r="F3134" i="12"/>
  <c r="D3135" i="12"/>
  <c r="E3135" i="12"/>
  <c r="F3135" i="12"/>
  <c r="D3136" i="12"/>
  <c r="E3136" i="12"/>
  <c r="F3136" i="12"/>
  <c r="D3137" i="12"/>
  <c r="L56" i="23" s="1"/>
  <c r="E3137" i="12"/>
  <c r="N56" i="23" s="1"/>
  <c r="F3137" i="12"/>
  <c r="O56" i="23" s="1"/>
  <c r="D3138" i="12"/>
  <c r="E3138" i="12"/>
  <c r="F3138" i="12"/>
  <c r="D3139" i="12"/>
  <c r="E3139" i="12"/>
  <c r="F3139" i="12"/>
  <c r="D3140" i="12"/>
  <c r="E3140" i="12"/>
  <c r="F3140" i="12"/>
  <c r="D3141" i="12"/>
  <c r="E3141" i="12"/>
  <c r="F3141" i="12"/>
  <c r="D3142" i="12"/>
  <c r="P56" i="23" s="1"/>
  <c r="E3142" i="12"/>
  <c r="R56" i="23" s="1"/>
  <c r="F3142" i="12"/>
  <c r="S56" i="23" s="1"/>
  <c r="D3143" i="12"/>
  <c r="E3143" i="12"/>
  <c r="F3143" i="12"/>
  <c r="D3144" i="12"/>
  <c r="E3144" i="12"/>
  <c r="F3144" i="12"/>
  <c r="D3145" i="12"/>
  <c r="E3145" i="12"/>
  <c r="F3145" i="12"/>
  <c r="D3146" i="12"/>
  <c r="E3146" i="12"/>
  <c r="F3146" i="12"/>
  <c r="D3147" i="12"/>
  <c r="D56" i="23" s="1"/>
  <c r="E3147" i="12"/>
  <c r="F56" i="23" s="1"/>
  <c r="F3147" i="12"/>
  <c r="G56" i="23" s="1"/>
  <c r="D3148" i="12"/>
  <c r="E3148" i="12"/>
  <c r="F3148" i="12"/>
  <c r="D3149" i="12"/>
  <c r="E3149" i="12"/>
  <c r="F3149" i="12"/>
  <c r="D3150" i="12"/>
  <c r="E3150" i="12"/>
  <c r="F3150" i="12"/>
  <c r="D3151" i="12"/>
  <c r="E3151" i="12"/>
  <c r="F3151" i="12"/>
  <c r="D3152" i="12"/>
  <c r="E3152" i="12"/>
  <c r="F3152" i="12"/>
  <c r="D3153" i="12"/>
  <c r="H56" i="23" s="1"/>
  <c r="E3153" i="12"/>
  <c r="J56" i="23" s="1"/>
  <c r="F3153" i="12"/>
  <c r="K56" i="23" s="1"/>
  <c r="D3154" i="12"/>
  <c r="T56" i="23" s="1"/>
  <c r="E3154" i="12"/>
  <c r="V56" i="23" s="1"/>
  <c r="F3154" i="12"/>
  <c r="W56" i="23" s="1"/>
  <c r="D3155" i="12"/>
  <c r="E3155" i="12"/>
  <c r="F3155" i="12"/>
  <c r="D3156" i="12"/>
  <c r="E3156" i="12"/>
  <c r="F3156" i="12"/>
  <c r="D3157" i="12"/>
  <c r="E3157" i="12"/>
  <c r="F3157" i="12"/>
  <c r="D3158" i="12"/>
  <c r="E3158" i="12"/>
  <c r="F3158" i="12"/>
  <c r="D3159" i="12"/>
  <c r="L57" i="23" s="1"/>
  <c r="E3159" i="12"/>
  <c r="N57" i="23" s="1"/>
  <c r="F3159" i="12"/>
  <c r="O57" i="23" s="1"/>
  <c r="D3160" i="12"/>
  <c r="E3160" i="12"/>
  <c r="F3160" i="12"/>
  <c r="D3161" i="12"/>
  <c r="E3161" i="12"/>
  <c r="F3161" i="12"/>
  <c r="D3162" i="12"/>
  <c r="E3162" i="12"/>
  <c r="F3162" i="12"/>
  <c r="D3163" i="12"/>
  <c r="E3163" i="12"/>
  <c r="F3163" i="12"/>
  <c r="D3164" i="12"/>
  <c r="P57" i="23" s="1"/>
  <c r="E3164" i="12"/>
  <c r="R57" i="23" s="1"/>
  <c r="F3164" i="12"/>
  <c r="S57" i="23" s="1"/>
  <c r="D3165" i="12"/>
  <c r="E3165" i="12"/>
  <c r="F3165" i="12"/>
  <c r="D3166" i="12"/>
  <c r="E3166" i="12"/>
  <c r="F3166" i="12"/>
  <c r="D3167" i="12"/>
  <c r="E3167" i="12"/>
  <c r="F3167" i="12"/>
  <c r="D3168" i="12"/>
  <c r="E3168" i="12"/>
  <c r="F3168" i="12"/>
  <c r="D3169" i="12"/>
  <c r="D57" i="23" s="1"/>
  <c r="E3169" i="12"/>
  <c r="F57" i="23" s="1"/>
  <c r="F3169" i="12"/>
  <c r="G57" i="23" s="1"/>
  <c r="D3170" i="12"/>
  <c r="E3170" i="12"/>
  <c r="F3170" i="12"/>
  <c r="D3171" i="12"/>
  <c r="E3171" i="12"/>
  <c r="F3171" i="12"/>
  <c r="D3172" i="12"/>
  <c r="E3172" i="12"/>
  <c r="F3172" i="12"/>
  <c r="D3173" i="12"/>
  <c r="E3173" i="12"/>
  <c r="F3173" i="12"/>
  <c r="D3174" i="12"/>
  <c r="E3174" i="12"/>
  <c r="F3174" i="12"/>
  <c r="D3175" i="12"/>
  <c r="H57" i="23" s="1"/>
  <c r="E3175" i="12"/>
  <c r="J57" i="23" s="1"/>
  <c r="F3175" i="12"/>
  <c r="K57" i="23" s="1"/>
  <c r="D3176" i="12"/>
  <c r="T57" i="23" s="1"/>
  <c r="E3176" i="12"/>
  <c r="V57" i="23" s="1"/>
  <c r="F3176" i="12"/>
  <c r="W57" i="23" s="1"/>
  <c r="D3177" i="12"/>
  <c r="E3177" i="12"/>
  <c r="F3177" i="12"/>
  <c r="D3178" i="12"/>
  <c r="E3178" i="12"/>
  <c r="F3178" i="12"/>
  <c r="D3179" i="12"/>
  <c r="E3179" i="12"/>
  <c r="F3179" i="12"/>
  <c r="D3180" i="12"/>
  <c r="E3180" i="12"/>
  <c r="F3180" i="12"/>
  <c r="D3181" i="12"/>
  <c r="L58" i="23" s="1"/>
  <c r="E3181" i="12"/>
  <c r="N58" i="23" s="1"/>
  <c r="F3181" i="12"/>
  <c r="O58" i="23" s="1"/>
  <c r="D3182" i="12"/>
  <c r="E3182" i="12"/>
  <c r="F3182" i="12"/>
  <c r="D3183" i="12"/>
  <c r="E3183" i="12"/>
  <c r="F3183" i="12"/>
  <c r="D3184" i="12"/>
  <c r="E3184" i="12"/>
  <c r="F3184" i="12"/>
  <c r="D3185" i="12"/>
  <c r="E3185" i="12"/>
  <c r="F3185" i="12"/>
  <c r="D3186" i="12"/>
  <c r="P58" i="23" s="1"/>
  <c r="E3186" i="12"/>
  <c r="R58" i="23" s="1"/>
  <c r="F3186" i="12"/>
  <c r="S58" i="23" s="1"/>
  <c r="D3187" i="12"/>
  <c r="E3187" i="12"/>
  <c r="F3187" i="12"/>
  <c r="D3188" i="12"/>
  <c r="E3188" i="12"/>
  <c r="F3188" i="12"/>
  <c r="D3189" i="12"/>
  <c r="E3189" i="12"/>
  <c r="F3189" i="12"/>
  <c r="D3190" i="12"/>
  <c r="E3190" i="12"/>
  <c r="F3190" i="12"/>
  <c r="D3191" i="12"/>
  <c r="D58" i="23" s="1"/>
  <c r="E3191" i="12"/>
  <c r="F58" i="23" s="1"/>
  <c r="F3191" i="12"/>
  <c r="G58" i="23" s="1"/>
  <c r="D3192" i="12"/>
  <c r="E3192" i="12"/>
  <c r="F3192" i="12"/>
  <c r="D3193" i="12"/>
  <c r="E3193" i="12"/>
  <c r="F3193" i="12"/>
  <c r="D3194" i="12"/>
  <c r="E3194" i="12"/>
  <c r="F3194" i="12"/>
  <c r="D3195" i="12"/>
  <c r="E3195" i="12"/>
  <c r="F3195" i="12"/>
  <c r="D3196" i="12"/>
  <c r="E3196" i="12"/>
  <c r="F3196" i="12"/>
  <c r="D3197" i="12"/>
  <c r="H58" i="23" s="1"/>
  <c r="E3197" i="12"/>
  <c r="J58" i="23" s="1"/>
  <c r="F3197" i="12"/>
  <c r="K58" i="23" s="1"/>
  <c r="D3198" i="12"/>
  <c r="T58" i="23" s="1"/>
  <c r="E3198" i="12"/>
  <c r="V58" i="23" s="1"/>
  <c r="F3198" i="12"/>
  <c r="W58" i="23" s="1"/>
  <c r="D3199" i="12"/>
  <c r="E3199" i="12"/>
  <c r="F3199" i="12"/>
  <c r="D3200" i="12"/>
  <c r="E3200" i="12"/>
  <c r="F3200" i="12"/>
  <c r="D3201" i="12"/>
  <c r="E3201" i="12"/>
  <c r="F3201" i="12"/>
  <c r="D3202" i="12"/>
  <c r="E3202" i="12"/>
  <c r="F3202" i="12"/>
  <c r="D3203" i="12"/>
  <c r="E3203" i="12"/>
  <c r="F3203" i="12"/>
  <c r="D3204" i="12"/>
  <c r="E3204" i="12"/>
  <c r="F3204" i="12"/>
  <c r="D3205" i="12"/>
  <c r="E3205" i="12"/>
  <c r="F3205" i="12"/>
  <c r="D3206" i="12"/>
  <c r="E3206" i="12"/>
  <c r="F3206" i="12"/>
  <c r="D3207" i="12"/>
  <c r="E3207" i="12"/>
  <c r="F3207" i="12"/>
  <c r="D3208" i="12"/>
  <c r="E3208" i="12"/>
  <c r="F3208" i="12"/>
  <c r="D3209" i="12"/>
  <c r="E3209" i="12"/>
  <c r="F3209" i="12"/>
  <c r="D3210" i="12"/>
  <c r="E3210" i="12"/>
  <c r="F3210" i="12"/>
  <c r="D3211" i="12"/>
  <c r="E3211" i="12"/>
  <c r="F3211" i="12"/>
  <c r="D3212" i="12"/>
  <c r="E3212" i="12"/>
  <c r="F3212" i="12"/>
  <c r="D3213" i="12"/>
  <c r="E3213" i="12"/>
  <c r="F3213" i="12"/>
  <c r="D3214" i="12"/>
  <c r="E3214" i="12"/>
  <c r="F3214" i="12"/>
  <c r="D3215" i="12"/>
  <c r="E3215" i="12"/>
  <c r="F3215" i="12"/>
  <c r="D3216" i="12"/>
  <c r="E3216" i="12"/>
  <c r="F3216" i="12"/>
  <c r="D3217" i="12"/>
  <c r="E3217" i="12"/>
  <c r="F3217" i="12"/>
  <c r="D3218" i="12"/>
  <c r="E3218" i="12"/>
  <c r="F3218" i="12"/>
  <c r="D3219" i="12"/>
  <c r="E3219" i="12"/>
  <c r="F3219" i="12"/>
  <c r="D3220" i="12"/>
  <c r="E3220" i="12"/>
  <c r="F3220" i="12"/>
  <c r="D3221" i="12"/>
  <c r="E3221" i="12"/>
  <c r="F3221" i="12"/>
  <c r="D3222" i="12"/>
  <c r="E3222" i="12"/>
  <c r="F3222" i="12"/>
  <c r="D3223" i="12"/>
  <c r="E3223" i="12"/>
  <c r="F3223" i="12"/>
  <c r="D3224" i="12"/>
  <c r="E3224" i="12"/>
  <c r="F3224" i="12"/>
  <c r="D3225" i="12"/>
  <c r="E3225" i="12"/>
  <c r="F3225" i="12"/>
  <c r="D3226" i="12"/>
  <c r="E3226" i="12"/>
  <c r="F3226" i="12"/>
  <c r="D3227" i="12"/>
  <c r="E3227" i="12"/>
  <c r="F3227" i="12"/>
  <c r="D3228" i="12"/>
  <c r="E3228" i="12"/>
  <c r="F3228" i="12"/>
  <c r="D3229" i="12"/>
  <c r="E3229" i="12"/>
  <c r="F3229" i="12"/>
  <c r="D3230" i="12"/>
  <c r="E3230" i="12"/>
  <c r="F3230" i="12"/>
  <c r="D3231" i="12"/>
  <c r="E3231" i="12"/>
  <c r="F3231" i="12"/>
  <c r="D3232" i="12"/>
  <c r="E3232" i="12"/>
  <c r="F3232" i="12"/>
  <c r="D3233" i="12"/>
  <c r="E3233" i="12"/>
  <c r="F3233" i="12"/>
  <c r="D3234" i="12"/>
  <c r="E3234" i="12"/>
  <c r="F3234" i="12"/>
  <c r="D3235" i="12"/>
  <c r="E3235" i="12"/>
  <c r="F3235" i="12"/>
  <c r="D3236" i="12"/>
  <c r="E3236" i="12"/>
  <c r="F3236" i="12"/>
  <c r="D3237" i="12"/>
  <c r="E3237" i="12"/>
  <c r="F3237" i="12"/>
  <c r="D3238" i="12"/>
  <c r="E3238" i="12"/>
  <c r="F3238" i="12"/>
  <c r="D3239" i="12"/>
  <c r="E3239" i="12"/>
  <c r="F3239" i="12"/>
  <c r="D3240" i="12"/>
  <c r="E3240" i="12"/>
  <c r="F3240" i="12"/>
  <c r="D3241" i="12"/>
  <c r="E3241" i="12"/>
  <c r="F3241" i="12"/>
  <c r="D3242" i="12"/>
  <c r="E3242" i="12"/>
  <c r="F3242" i="12"/>
  <c r="D3243" i="12"/>
  <c r="E3243" i="12"/>
  <c r="F3243" i="12"/>
  <c r="D3244" i="12"/>
  <c r="E3244" i="12"/>
  <c r="F3244" i="12"/>
  <c r="D3245" i="12"/>
  <c r="E3245" i="12"/>
  <c r="F3245" i="12"/>
  <c r="D3246" i="12"/>
  <c r="E3246" i="12"/>
  <c r="F3246" i="12"/>
  <c r="D3247" i="12"/>
  <c r="E3247" i="12"/>
  <c r="F3247" i="12"/>
  <c r="D3248" i="12"/>
  <c r="E3248" i="12"/>
  <c r="F3248" i="12"/>
  <c r="D3249" i="12"/>
  <c r="E3249" i="12"/>
  <c r="F3249" i="12"/>
  <c r="D3250" i="12"/>
  <c r="E3250" i="12"/>
  <c r="F3250" i="12"/>
  <c r="D3251" i="12"/>
  <c r="E3251" i="12"/>
  <c r="F3251" i="12"/>
  <c r="D3252" i="12"/>
  <c r="E3252" i="12"/>
  <c r="F3252" i="12"/>
  <c r="D3253" i="12"/>
  <c r="E3253" i="12"/>
  <c r="F3253" i="12"/>
  <c r="D3254" i="12"/>
  <c r="E3254" i="12"/>
  <c r="F3254" i="12"/>
  <c r="D3255" i="12"/>
  <c r="E3255" i="12"/>
  <c r="F3255" i="12"/>
  <c r="D3256" i="12"/>
  <c r="E3256" i="12"/>
  <c r="F3256" i="12"/>
  <c r="D3257" i="12"/>
  <c r="E3257" i="12"/>
  <c r="F3257" i="12"/>
  <c r="D3258" i="12"/>
  <c r="E3258" i="12"/>
  <c r="F3258" i="12"/>
  <c r="D3259" i="12"/>
  <c r="E3259" i="12"/>
  <c r="F3259" i="12"/>
  <c r="D3260" i="12"/>
  <c r="E3260" i="12"/>
  <c r="F3260" i="12"/>
  <c r="E3261" i="12"/>
  <c r="D3262" i="12"/>
  <c r="E3262" i="12"/>
  <c r="F3262" i="12"/>
  <c r="D3263" i="12"/>
  <c r="E3263" i="12"/>
  <c r="F3263" i="12"/>
  <c r="D3264" i="12"/>
  <c r="E3264" i="12"/>
  <c r="F3264" i="12"/>
  <c r="D3265" i="12"/>
  <c r="E3265" i="12"/>
  <c r="F3265" i="12"/>
  <c r="D3266" i="12"/>
  <c r="E3266" i="12"/>
  <c r="F3266" i="12"/>
  <c r="D3267" i="12"/>
  <c r="E3267" i="12"/>
  <c r="F3267" i="12"/>
  <c r="D3268" i="12"/>
  <c r="E3268" i="12"/>
  <c r="F3268" i="12"/>
  <c r="D3269" i="12"/>
  <c r="E3269" i="12"/>
  <c r="F3269" i="12"/>
  <c r="D3270" i="12"/>
  <c r="E3270" i="12"/>
  <c r="F3270" i="12"/>
  <c r="D3271" i="12"/>
  <c r="E3271" i="12"/>
  <c r="F3271" i="12"/>
  <c r="D3272" i="12"/>
  <c r="E3272" i="12"/>
  <c r="F3272" i="12"/>
  <c r="D3273" i="12"/>
  <c r="E3273" i="12"/>
  <c r="F3273" i="12"/>
  <c r="D3274" i="12"/>
  <c r="E3274" i="12"/>
  <c r="F3274" i="12"/>
  <c r="D3275" i="12"/>
  <c r="E3275" i="12"/>
  <c r="F3275" i="12"/>
  <c r="D3276" i="12"/>
  <c r="E3276" i="12"/>
  <c r="F3276" i="12"/>
  <c r="D3277" i="12"/>
  <c r="E3277" i="12"/>
  <c r="F3277" i="12"/>
  <c r="D3278" i="12"/>
  <c r="E3278" i="12"/>
  <c r="F3278" i="12"/>
  <c r="D3279" i="12"/>
  <c r="E3279" i="12"/>
  <c r="F3279" i="12"/>
  <c r="D3280" i="12"/>
  <c r="E3280" i="12"/>
  <c r="F3280" i="12"/>
  <c r="D3281" i="12"/>
  <c r="E3281" i="12"/>
  <c r="F3281" i="12"/>
  <c r="D3282" i="12"/>
  <c r="E3282" i="12"/>
  <c r="F3282" i="12"/>
  <c r="D3283" i="12"/>
  <c r="E3283" i="12"/>
  <c r="F3283" i="12"/>
  <c r="D3284" i="12"/>
  <c r="E3284" i="12"/>
  <c r="F3284" i="12"/>
  <c r="D3285" i="12"/>
  <c r="E3285" i="12"/>
  <c r="F3285" i="12"/>
  <c r="D3286" i="12"/>
  <c r="E3286" i="12"/>
  <c r="F3286" i="12"/>
  <c r="D3287" i="12"/>
  <c r="E3287" i="12"/>
  <c r="F3287" i="12"/>
  <c r="D3288" i="12"/>
  <c r="E3288" i="12"/>
  <c r="F3288" i="12"/>
  <c r="D3289" i="12"/>
  <c r="E3289" i="12"/>
  <c r="F3289" i="12"/>
  <c r="D3290" i="12"/>
  <c r="E3290" i="12"/>
  <c r="F3290" i="12"/>
  <c r="D3291" i="12"/>
  <c r="E3291" i="12"/>
  <c r="F3291" i="12"/>
  <c r="D3292" i="12"/>
  <c r="E3292" i="12"/>
  <c r="F3292" i="12"/>
  <c r="D3293" i="12"/>
  <c r="E3293" i="12"/>
  <c r="F3293" i="12"/>
  <c r="D3294" i="12"/>
  <c r="E3294" i="12"/>
  <c r="F3294" i="12"/>
  <c r="D3295" i="12"/>
  <c r="E3295" i="12"/>
  <c r="F3295" i="12"/>
  <c r="D3296" i="12"/>
  <c r="E3296" i="12"/>
  <c r="F3296" i="12"/>
  <c r="D3297" i="12"/>
  <c r="E3297" i="12"/>
  <c r="F3297" i="12"/>
  <c r="D3298" i="12"/>
  <c r="E3298" i="12"/>
  <c r="F3298" i="12"/>
  <c r="D3299" i="12"/>
  <c r="E3299" i="12"/>
  <c r="F3299" i="12"/>
  <c r="D3300" i="12"/>
  <c r="E3300" i="12"/>
  <c r="F3300" i="12"/>
  <c r="D3301" i="12"/>
  <c r="E3301" i="12"/>
  <c r="F3301" i="12"/>
  <c r="D3302" i="12"/>
  <c r="E3302" i="12"/>
  <c r="F3302" i="12"/>
  <c r="D3303" i="12"/>
  <c r="E3303" i="12"/>
  <c r="F3303" i="12"/>
  <c r="D3304" i="12"/>
  <c r="E3304" i="12"/>
  <c r="F3304" i="12"/>
  <c r="D3305" i="12"/>
  <c r="E3305" i="12"/>
  <c r="F3305" i="12"/>
  <c r="D3306" i="12"/>
  <c r="E3306" i="12"/>
  <c r="F3306" i="12"/>
  <c r="D3307" i="12"/>
  <c r="E3307" i="12"/>
  <c r="F3307" i="12"/>
  <c r="D3308" i="12"/>
  <c r="E3308" i="12"/>
  <c r="F3308" i="12"/>
  <c r="D3309" i="12"/>
  <c r="E3309" i="12"/>
  <c r="F3309" i="12"/>
  <c r="D3310" i="12"/>
  <c r="E3310" i="12"/>
  <c r="F3310" i="12"/>
  <c r="D3311" i="12"/>
  <c r="E3311" i="12"/>
  <c r="F3311" i="12"/>
  <c r="D3312" i="12"/>
  <c r="E3312" i="12"/>
  <c r="F3312" i="12"/>
  <c r="D3313" i="12"/>
  <c r="E3313" i="12"/>
  <c r="F3313" i="12"/>
  <c r="D3314" i="12"/>
  <c r="E3314" i="12"/>
  <c r="F3314" i="12"/>
  <c r="D3315" i="12"/>
  <c r="E3315" i="12"/>
  <c r="F3315" i="12"/>
  <c r="D3316" i="12"/>
  <c r="E3316" i="12"/>
  <c r="F3316" i="12"/>
  <c r="D3317" i="12"/>
  <c r="E3317" i="12"/>
  <c r="F3317" i="12"/>
  <c r="D3318" i="12"/>
  <c r="E3318" i="12"/>
  <c r="F3318" i="12"/>
  <c r="D3319" i="12"/>
  <c r="E3319" i="12"/>
  <c r="F3319" i="12"/>
  <c r="D3320" i="12"/>
  <c r="E3320" i="12"/>
  <c r="F3320" i="12"/>
  <c r="D3321" i="12"/>
  <c r="E3321" i="12"/>
  <c r="F3321" i="12"/>
  <c r="D3322" i="12"/>
  <c r="E3322" i="12"/>
  <c r="F3322" i="12"/>
  <c r="D3323" i="12"/>
  <c r="E3323" i="12"/>
  <c r="F3323" i="12"/>
  <c r="D3324" i="12"/>
  <c r="E3324" i="12"/>
  <c r="F3324" i="12"/>
  <c r="D3325" i="12"/>
  <c r="E3325" i="12"/>
  <c r="F3325" i="12"/>
  <c r="D3326" i="12"/>
  <c r="E3326" i="12"/>
  <c r="F3326" i="12"/>
  <c r="D3327" i="12"/>
  <c r="E3327" i="12"/>
  <c r="F3327" i="12"/>
  <c r="D3328" i="12"/>
  <c r="E3328" i="12"/>
  <c r="F3328" i="12"/>
  <c r="D3329" i="12"/>
  <c r="E3329" i="12"/>
  <c r="F3329" i="12"/>
  <c r="D3330" i="12"/>
  <c r="E3330" i="12"/>
  <c r="F3330" i="12"/>
  <c r="D3331" i="12"/>
  <c r="E3331" i="12"/>
  <c r="F3331" i="12"/>
  <c r="D3332" i="12"/>
  <c r="E3332" i="12"/>
  <c r="F3332" i="12"/>
  <c r="D3333" i="12"/>
  <c r="E3333" i="12"/>
  <c r="F3333" i="12"/>
  <c r="D3334" i="12"/>
  <c r="E3334" i="12"/>
  <c r="F3334" i="12"/>
  <c r="D3335" i="12"/>
  <c r="E3335" i="12"/>
  <c r="F3335" i="12"/>
  <c r="D3336" i="12"/>
  <c r="E3336" i="12"/>
  <c r="F3336" i="12"/>
  <c r="D3337" i="12"/>
  <c r="E3337" i="12"/>
  <c r="F3337" i="12"/>
  <c r="D3338" i="12"/>
  <c r="E3338" i="12"/>
  <c r="F3338" i="12"/>
  <c r="D3339" i="12"/>
  <c r="E3339" i="12"/>
  <c r="F3339" i="12"/>
  <c r="D3340" i="12"/>
  <c r="E3340" i="12"/>
  <c r="F3340" i="12"/>
  <c r="D3341" i="12"/>
  <c r="E3341" i="12"/>
  <c r="F3341" i="12"/>
  <c r="D3342" i="12"/>
  <c r="E3342" i="12"/>
  <c r="F3342" i="12"/>
  <c r="D3343" i="12"/>
  <c r="E3343" i="12"/>
  <c r="F3343" i="12"/>
  <c r="D3344" i="12"/>
  <c r="E3344" i="12"/>
  <c r="F3344" i="12"/>
  <c r="D3345" i="12"/>
  <c r="E3345" i="12"/>
  <c r="F3345" i="12"/>
  <c r="D3346" i="12"/>
  <c r="E3346" i="12"/>
  <c r="F3346" i="12"/>
  <c r="D3347" i="12"/>
  <c r="E3347" i="12"/>
  <c r="F3347" i="12"/>
  <c r="D3348" i="12"/>
  <c r="E3348" i="12"/>
  <c r="F3348" i="12"/>
  <c r="D3349" i="12"/>
  <c r="E3349" i="12"/>
  <c r="F3349" i="12"/>
  <c r="D3350" i="12"/>
  <c r="E3350" i="12"/>
  <c r="F3350" i="12"/>
  <c r="D3351" i="12"/>
  <c r="E3351" i="12"/>
  <c r="F3351" i="12"/>
  <c r="D3352" i="12"/>
  <c r="E3352" i="12"/>
  <c r="F3352" i="12"/>
  <c r="D3353" i="12"/>
  <c r="E3353" i="12"/>
  <c r="F3353" i="12"/>
  <c r="D3354" i="12"/>
  <c r="E3354" i="12"/>
  <c r="F3354" i="12"/>
  <c r="D3355" i="12"/>
  <c r="E3355" i="12"/>
  <c r="F3355" i="12"/>
  <c r="D3356" i="12"/>
  <c r="E3356" i="12"/>
  <c r="F3356" i="12"/>
  <c r="D3357" i="12"/>
  <c r="E3357" i="12"/>
  <c r="F3357" i="12"/>
  <c r="D3358" i="12"/>
  <c r="E3358" i="12"/>
  <c r="F3358" i="12"/>
  <c r="D3359" i="12"/>
  <c r="E3359" i="12"/>
  <c r="F3359" i="12"/>
  <c r="D3360" i="12"/>
  <c r="E3360" i="12"/>
  <c r="F3360" i="12"/>
  <c r="D3361" i="12"/>
  <c r="L61" i="23" s="1"/>
  <c r="E3361" i="12"/>
  <c r="N61" i="23" s="1"/>
  <c r="F3361" i="12"/>
  <c r="O61" i="23" s="1"/>
  <c r="D3362" i="12"/>
  <c r="E3362" i="12"/>
  <c r="F3362" i="12"/>
  <c r="D3363" i="12"/>
  <c r="E3363" i="12"/>
  <c r="F3363" i="12"/>
  <c r="D3364" i="12"/>
  <c r="E3364" i="12"/>
  <c r="F3364" i="12"/>
  <c r="D3365" i="12"/>
  <c r="E3365" i="12"/>
  <c r="F3365" i="12"/>
  <c r="D3366" i="12"/>
  <c r="P61" i="23" s="1"/>
  <c r="E3366" i="12"/>
  <c r="R61" i="23" s="1"/>
  <c r="F3366" i="12"/>
  <c r="S61" i="23" s="1"/>
  <c r="D3367" i="12"/>
  <c r="E3367" i="12"/>
  <c r="F3367" i="12"/>
  <c r="D3368" i="12"/>
  <c r="E3368" i="12"/>
  <c r="F3368" i="12"/>
  <c r="D3369" i="12"/>
  <c r="E3369" i="12"/>
  <c r="F3369" i="12"/>
  <c r="D3370" i="12"/>
  <c r="E3370" i="12"/>
  <c r="F3370" i="12"/>
  <c r="D3371" i="12"/>
  <c r="D61" i="23" s="1"/>
  <c r="E3371" i="12"/>
  <c r="F61" i="23" s="1"/>
  <c r="F3371" i="12"/>
  <c r="G61" i="23" s="1"/>
  <c r="D3372" i="12"/>
  <c r="E3372" i="12"/>
  <c r="F3372" i="12"/>
  <c r="D3373" i="12"/>
  <c r="E3373" i="12"/>
  <c r="F3373" i="12"/>
  <c r="D3374" i="12"/>
  <c r="E3374" i="12"/>
  <c r="F3374" i="12"/>
  <c r="D3375" i="12"/>
  <c r="E3375" i="12"/>
  <c r="F3375" i="12"/>
  <c r="D3376" i="12"/>
  <c r="E3376" i="12"/>
  <c r="F3376" i="12"/>
  <c r="D3377" i="12"/>
  <c r="H61" i="23" s="1"/>
  <c r="E3377" i="12"/>
  <c r="J61" i="23" s="1"/>
  <c r="F3377" i="12"/>
  <c r="K61" i="23" s="1"/>
  <c r="D3378" i="12"/>
  <c r="T61" i="23" s="1"/>
  <c r="E3378" i="12"/>
  <c r="V61" i="23" s="1"/>
  <c r="F3378" i="12"/>
  <c r="W61" i="23" s="1"/>
  <c r="D3379" i="12"/>
  <c r="E3379" i="12"/>
  <c r="F3379" i="12"/>
  <c r="D3380" i="12"/>
  <c r="E3380" i="12"/>
  <c r="F3380" i="12"/>
  <c r="D3381" i="12"/>
  <c r="E3381" i="12"/>
  <c r="F3381" i="12"/>
  <c r="D3382" i="12"/>
  <c r="E3382" i="12"/>
  <c r="F3382" i="12"/>
  <c r="D3383" i="12"/>
  <c r="L62" i="23" s="1"/>
  <c r="E3383" i="12"/>
  <c r="N62" i="23" s="1"/>
  <c r="F3383" i="12"/>
  <c r="O62" i="23" s="1"/>
  <c r="D3384" i="12"/>
  <c r="E3384" i="12"/>
  <c r="F3384" i="12"/>
  <c r="D3385" i="12"/>
  <c r="E3385" i="12"/>
  <c r="F3385" i="12"/>
  <c r="D3386" i="12"/>
  <c r="E3386" i="12"/>
  <c r="F3386" i="12"/>
  <c r="D3387" i="12"/>
  <c r="E3387" i="12"/>
  <c r="F3387" i="12"/>
  <c r="D3388" i="12"/>
  <c r="P62" i="23" s="1"/>
  <c r="E3388" i="12"/>
  <c r="R62" i="23" s="1"/>
  <c r="F3388" i="12"/>
  <c r="S62" i="23" s="1"/>
  <c r="D3389" i="12"/>
  <c r="E3389" i="12"/>
  <c r="F3389" i="12"/>
  <c r="D3390" i="12"/>
  <c r="E3390" i="12"/>
  <c r="F3390" i="12"/>
  <c r="D3391" i="12"/>
  <c r="E3391" i="12"/>
  <c r="F3391" i="12"/>
  <c r="D3392" i="12"/>
  <c r="E3392" i="12"/>
  <c r="F3392" i="12"/>
  <c r="D3393" i="12"/>
  <c r="D62" i="23" s="1"/>
  <c r="E3393" i="12"/>
  <c r="F62" i="23" s="1"/>
  <c r="F3393" i="12"/>
  <c r="G62" i="23" s="1"/>
  <c r="D3394" i="12"/>
  <c r="E3394" i="12"/>
  <c r="F3394" i="12"/>
  <c r="D3395" i="12"/>
  <c r="E3395" i="12"/>
  <c r="F3395" i="12"/>
  <c r="D3396" i="12"/>
  <c r="E3396" i="12"/>
  <c r="F3396" i="12"/>
  <c r="D3397" i="12"/>
  <c r="E3397" i="12"/>
  <c r="F3397" i="12"/>
  <c r="D3398" i="12"/>
  <c r="E3398" i="12"/>
  <c r="F3398" i="12"/>
  <c r="D3399" i="12"/>
  <c r="H62" i="23" s="1"/>
  <c r="E3399" i="12"/>
  <c r="J62" i="23" s="1"/>
  <c r="F3399" i="12"/>
  <c r="K62" i="23" s="1"/>
  <c r="D3400" i="12"/>
  <c r="T62" i="23" s="1"/>
  <c r="E3400" i="12"/>
  <c r="V62" i="23" s="1"/>
  <c r="F3400" i="12"/>
  <c r="W62" i="23" s="1"/>
  <c r="D3401" i="12"/>
  <c r="E3401" i="12"/>
  <c r="F3401" i="12"/>
  <c r="D3402" i="12"/>
  <c r="E3402" i="12"/>
  <c r="F3402" i="12"/>
  <c r="D3403" i="12"/>
  <c r="E3403" i="12"/>
  <c r="F3403" i="12"/>
  <c r="D3404" i="12"/>
  <c r="E3404" i="12"/>
  <c r="F3404" i="12"/>
  <c r="D3405" i="12"/>
  <c r="E3405" i="12"/>
  <c r="F3405" i="12"/>
  <c r="D3406" i="12"/>
  <c r="E3406" i="12"/>
  <c r="F3406" i="12"/>
  <c r="D3407" i="12"/>
  <c r="E3407" i="12"/>
  <c r="F3407" i="12"/>
  <c r="D3408" i="12"/>
  <c r="E3408" i="12"/>
  <c r="F3408" i="12"/>
  <c r="D3409" i="12"/>
  <c r="E3409" i="12"/>
  <c r="F3409" i="12"/>
  <c r="D3410" i="12"/>
  <c r="E3410" i="12"/>
  <c r="F3410" i="12"/>
  <c r="D3411" i="12"/>
  <c r="E3411" i="12"/>
  <c r="F3411" i="12"/>
  <c r="D3412" i="12"/>
  <c r="E3412" i="12"/>
  <c r="F3412" i="12"/>
  <c r="D3413" i="12"/>
  <c r="E3413" i="12"/>
  <c r="F3413" i="12"/>
  <c r="D3414" i="12"/>
  <c r="E3414" i="12"/>
  <c r="F3414" i="12"/>
  <c r="D3415" i="12"/>
  <c r="E3415" i="12"/>
  <c r="F3415" i="12"/>
  <c r="D3416" i="12"/>
  <c r="E3416" i="12"/>
  <c r="F3416" i="12"/>
  <c r="D3417" i="12"/>
  <c r="E3417" i="12"/>
  <c r="F3417" i="12"/>
  <c r="D3418" i="12"/>
  <c r="E3418" i="12"/>
  <c r="F3418" i="12"/>
  <c r="D3419" i="12"/>
  <c r="E3419" i="12"/>
  <c r="F3419" i="12"/>
  <c r="D3420" i="12"/>
  <c r="E3420" i="12"/>
  <c r="F3420" i="12"/>
  <c r="D3421" i="12"/>
  <c r="E3421" i="12"/>
  <c r="F3421" i="12"/>
  <c r="D3422" i="12"/>
  <c r="E3422" i="12"/>
  <c r="F3422" i="12"/>
  <c r="D3423" i="12"/>
  <c r="E3423" i="12"/>
  <c r="F3423" i="12"/>
  <c r="D3424" i="12"/>
  <c r="E3424" i="12"/>
  <c r="F3424" i="12"/>
  <c r="D3425" i="12"/>
  <c r="E3425" i="12"/>
  <c r="F3425" i="12"/>
  <c r="D3426" i="12"/>
  <c r="E3426" i="12"/>
  <c r="F3426" i="12"/>
  <c r="D3427" i="12"/>
  <c r="E3427" i="12"/>
  <c r="F3427" i="12"/>
  <c r="D3428" i="12"/>
  <c r="E3428" i="12"/>
  <c r="F3428" i="12"/>
  <c r="D3429" i="12"/>
  <c r="E3429" i="12"/>
  <c r="F3429" i="12"/>
  <c r="D3430" i="12"/>
  <c r="E3430" i="12"/>
  <c r="F3430" i="12"/>
  <c r="D3431" i="12"/>
  <c r="E3431" i="12"/>
  <c r="F3431" i="12"/>
  <c r="D3432" i="12"/>
  <c r="E3432" i="12"/>
  <c r="F3432" i="12"/>
  <c r="D3433" i="12"/>
  <c r="E3433" i="12"/>
  <c r="F3433" i="12"/>
  <c r="D3434" i="12"/>
  <c r="E3434" i="12"/>
  <c r="F3434" i="12"/>
  <c r="D3435" i="12"/>
  <c r="E3435" i="12"/>
  <c r="F3435" i="12"/>
  <c r="D3436" i="12"/>
  <c r="E3436" i="12"/>
  <c r="F3436" i="12"/>
  <c r="D3437" i="12"/>
  <c r="E3437" i="12"/>
  <c r="F3437" i="12"/>
  <c r="D3438" i="12"/>
  <c r="E3438" i="12"/>
  <c r="F3438" i="12"/>
  <c r="D3439" i="12"/>
  <c r="E3439" i="12"/>
  <c r="F3439" i="12"/>
  <c r="D3440" i="12"/>
  <c r="E3440" i="12"/>
  <c r="F3440" i="12"/>
  <c r="D3441" i="12"/>
  <c r="E3441" i="12"/>
  <c r="F3441" i="12"/>
  <c r="D3442" i="12"/>
  <c r="E3442" i="12"/>
  <c r="F3442" i="12"/>
  <c r="D3443" i="12"/>
  <c r="E3443" i="12"/>
  <c r="F3443" i="12"/>
  <c r="D3444" i="12"/>
  <c r="E3444" i="12"/>
  <c r="F3444" i="12"/>
  <c r="D3445" i="12"/>
  <c r="E3445" i="12"/>
  <c r="F3445" i="12"/>
  <c r="D3446" i="12"/>
  <c r="E3446" i="12"/>
  <c r="F3446" i="12"/>
  <c r="D3447" i="12"/>
  <c r="E3447" i="12"/>
  <c r="F3447" i="12"/>
  <c r="D3448" i="12"/>
  <c r="E3448" i="12"/>
  <c r="F3448" i="12"/>
  <c r="D3449" i="12"/>
  <c r="E3449" i="12"/>
  <c r="F3449" i="12"/>
  <c r="D3450" i="12"/>
  <c r="E3450" i="12"/>
  <c r="F3450" i="12"/>
  <c r="D3451" i="12"/>
  <c r="E3451" i="12"/>
  <c r="F3451" i="12"/>
  <c r="D3452" i="12"/>
  <c r="E3452" i="12"/>
  <c r="F3452" i="12"/>
  <c r="D3453" i="12"/>
  <c r="E3453" i="12"/>
  <c r="F3453" i="12"/>
  <c r="D3454" i="12"/>
  <c r="E3454" i="12"/>
  <c r="F3454" i="12"/>
  <c r="D3455" i="12"/>
  <c r="E3455" i="12"/>
  <c r="F3455" i="12"/>
  <c r="D3456" i="12"/>
  <c r="E3456" i="12"/>
  <c r="F3456" i="12"/>
  <c r="D3457" i="12"/>
  <c r="E3457" i="12"/>
  <c r="F3457" i="12"/>
  <c r="D3458" i="12"/>
  <c r="E3458" i="12"/>
  <c r="F3458" i="12"/>
  <c r="D3459" i="12"/>
  <c r="E3459" i="12"/>
  <c r="F3459" i="12"/>
  <c r="D3460" i="12"/>
  <c r="E3460" i="12"/>
  <c r="F3460" i="12"/>
  <c r="D3461" i="12"/>
  <c r="E3461" i="12"/>
  <c r="F3461" i="12"/>
  <c r="D3462" i="12"/>
  <c r="E3462" i="12"/>
  <c r="F3462" i="12"/>
  <c r="D3463" i="12"/>
  <c r="E3463" i="12"/>
  <c r="F3463" i="12"/>
  <c r="D3464" i="12"/>
  <c r="E3464" i="12"/>
  <c r="F3464" i="12"/>
  <c r="D3465" i="12"/>
  <c r="E3465" i="12"/>
  <c r="F3465" i="12"/>
  <c r="D3466" i="12"/>
  <c r="E3466" i="12"/>
  <c r="F3466" i="12"/>
  <c r="D3467" i="12"/>
  <c r="E3467" i="12"/>
  <c r="F3467" i="12"/>
  <c r="D3468" i="12"/>
  <c r="E3468" i="12"/>
  <c r="F3468" i="12"/>
  <c r="D3469" i="12"/>
  <c r="E3469" i="12"/>
  <c r="F3469" i="12"/>
  <c r="D3470" i="12"/>
  <c r="E3470" i="12"/>
  <c r="F3470" i="12"/>
  <c r="D3471" i="12"/>
  <c r="E3471" i="12"/>
  <c r="F3471" i="12"/>
  <c r="D3472" i="12"/>
  <c r="E3472" i="12"/>
  <c r="F3472" i="12"/>
  <c r="D3473" i="12"/>
  <c r="E3473" i="12"/>
  <c r="F3473" i="12"/>
  <c r="D3474" i="12"/>
  <c r="E3474" i="12"/>
  <c r="F3474" i="12"/>
  <c r="D3475" i="12"/>
  <c r="E3475" i="12"/>
  <c r="F3475" i="12"/>
  <c r="D3476" i="12"/>
  <c r="E3476" i="12"/>
  <c r="F3476" i="12"/>
  <c r="D3477" i="12"/>
  <c r="E3477" i="12"/>
  <c r="F3477" i="12"/>
  <c r="D3478" i="12"/>
  <c r="E3478" i="12"/>
  <c r="F3478" i="12"/>
  <c r="D3479" i="12"/>
  <c r="E3479" i="12"/>
  <c r="F3479" i="12"/>
  <c r="D3480" i="12"/>
  <c r="E3480" i="12"/>
  <c r="F3480" i="12"/>
  <c r="D3481" i="12"/>
  <c r="E3481" i="12"/>
  <c r="F3481" i="12"/>
  <c r="D3482" i="12"/>
  <c r="E3482" i="12"/>
  <c r="F3482" i="12"/>
  <c r="D3483" i="12"/>
  <c r="E3483" i="12"/>
  <c r="F3483" i="12"/>
  <c r="D3484" i="12"/>
  <c r="L65" i="23" s="1"/>
  <c r="E3484" i="12"/>
  <c r="N65" i="23" s="1"/>
  <c r="F3484" i="12"/>
  <c r="O65" i="23" s="1"/>
  <c r="D3485" i="12"/>
  <c r="E3485" i="12"/>
  <c r="F3485" i="12"/>
  <c r="D3486" i="12"/>
  <c r="E3486" i="12"/>
  <c r="F3486" i="12"/>
  <c r="D3487" i="12"/>
  <c r="E3487" i="12"/>
  <c r="F3487" i="12"/>
  <c r="D3488" i="12"/>
  <c r="E3488" i="12"/>
  <c r="F3488" i="12"/>
  <c r="D3489" i="12"/>
  <c r="P65" i="23" s="1"/>
  <c r="E3489" i="12"/>
  <c r="R65" i="23" s="1"/>
  <c r="F3489" i="12"/>
  <c r="S65" i="23" s="1"/>
  <c r="D3490" i="12"/>
  <c r="E3490" i="12"/>
  <c r="F3490" i="12"/>
  <c r="D3491" i="12"/>
  <c r="E3491" i="12"/>
  <c r="F3491" i="12"/>
  <c r="D3492" i="12"/>
  <c r="E3492" i="12"/>
  <c r="F3492" i="12"/>
  <c r="D3493" i="12"/>
  <c r="E3493" i="12"/>
  <c r="F3493" i="12"/>
  <c r="D3494" i="12"/>
  <c r="D65" i="23" s="1"/>
  <c r="E3494" i="12"/>
  <c r="F65" i="23" s="1"/>
  <c r="F3494" i="12"/>
  <c r="G65" i="23" s="1"/>
  <c r="D3495" i="12"/>
  <c r="E3495" i="12"/>
  <c r="F3495" i="12"/>
  <c r="D3496" i="12"/>
  <c r="E3496" i="12"/>
  <c r="F3496" i="12"/>
  <c r="D3497" i="12"/>
  <c r="E3497" i="12"/>
  <c r="F3497" i="12"/>
  <c r="D3498" i="12"/>
  <c r="E3498" i="12"/>
  <c r="F3498" i="12"/>
  <c r="D3499" i="12"/>
  <c r="E3499" i="12"/>
  <c r="F3499" i="12"/>
  <c r="D3500" i="12"/>
  <c r="H65" i="23" s="1"/>
  <c r="E3500" i="12"/>
  <c r="J65" i="23" s="1"/>
  <c r="F3500" i="12"/>
  <c r="K65" i="23" s="1"/>
  <c r="D3501" i="12"/>
  <c r="T65" i="23" s="1"/>
  <c r="E3501" i="12"/>
  <c r="V65" i="23" s="1"/>
  <c r="F3501" i="12"/>
  <c r="W65" i="23" s="1"/>
  <c r="D3502" i="12"/>
  <c r="E3502" i="12"/>
  <c r="F3502" i="12"/>
  <c r="D3503" i="12"/>
  <c r="E3503" i="12"/>
  <c r="F3503" i="12"/>
  <c r="D3504" i="12"/>
  <c r="E3504" i="12"/>
  <c r="F3504" i="12"/>
  <c r="D3505" i="12"/>
  <c r="E3505" i="12"/>
  <c r="F3505" i="12"/>
  <c r="D3506" i="12"/>
  <c r="E3506" i="12"/>
  <c r="F3506" i="12"/>
  <c r="D3507" i="12"/>
  <c r="E3507" i="12"/>
  <c r="F3507" i="12"/>
  <c r="D3508" i="12"/>
  <c r="E3508" i="12"/>
  <c r="F3508" i="12"/>
  <c r="D3509" i="12"/>
  <c r="E3509" i="12"/>
  <c r="F3509" i="12"/>
  <c r="D3510" i="12"/>
  <c r="E3510" i="12"/>
  <c r="F3510" i="12"/>
  <c r="D3511" i="12"/>
  <c r="E3511" i="12"/>
  <c r="F3511" i="12"/>
  <c r="D3512" i="12"/>
  <c r="E3512" i="12"/>
  <c r="F3512" i="12"/>
  <c r="D3513" i="12"/>
  <c r="E3513" i="12"/>
  <c r="F3513" i="12"/>
  <c r="D3514" i="12"/>
  <c r="E3514" i="12"/>
  <c r="F3514" i="12"/>
  <c r="D3515" i="12"/>
  <c r="E3515" i="12"/>
  <c r="F3515" i="12"/>
  <c r="D3516" i="12"/>
  <c r="E3516" i="12"/>
  <c r="F3516" i="12"/>
  <c r="D3517" i="12"/>
  <c r="E3517" i="12"/>
  <c r="F3517" i="12"/>
  <c r="D3518" i="12"/>
  <c r="E3518" i="12"/>
  <c r="F3518" i="12"/>
  <c r="D3519" i="12"/>
  <c r="E3519" i="12"/>
  <c r="F3519" i="12"/>
  <c r="D3520" i="12"/>
  <c r="E3520" i="12"/>
  <c r="F3520" i="12"/>
  <c r="D3521" i="12"/>
  <c r="E3521" i="12"/>
  <c r="F3521" i="12"/>
  <c r="D3522" i="12"/>
  <c r="E3522" i="12"/>
  <c r="F3522" i="12"/>
  <c r="D3523" i="12"/>
  <c r="E3523" i="12"/>
  <c r="F3523" i="12"/>
  <c r="D3524" i="12"/>
  <c r="E3524" i="12"/>
  <c r="F3524" i="12"/>
  <c r="D3525" i="12"/>
  <c r="E3525" i="12"/>
  <c r="F3525" i="12"/>
  <c r="D3526" i="12"/>
  <c r="E3526" i="12"/>
  <c r="F3526" i="12"/>
  <c r="D3527" i="12"/>
  <c r="E3527" i="12"/>
  <c r="F3527" i="12"/>
  <c r="D3528" i="12"/>
  <c r="E3528" i="12"/>
  <c r="F3528" i="12"/>
  <c r="D3529" i="12"/>
  <c r="E3529" i="12"/>
  <c r="F3529" i="12"/>
  <c r="D3530" i="12"/>
  <c r="E3530" i="12"/>
  <c r="F3530" i="12"/>
  <c r="D3531" i="12"/>
  <c r="E3531" i="12"/>
  <c r="F3531" i="12"/>
  <c r="D3532" i="12"/>
  <c r="E3532" i="12"/>
  <c r="F3532" i="12"/>
  <c r="D3533" i="12"/>
  <c r="E3533" i="12"/>
  <c r="F3533" i="12"/>
  <c r="D3534" i="12"/>
  <c r="E3534" i="12"/>
  <c r="F3534" i="12"/>
  <c r="D3535" i="12"/>
  <c r="E3535" i="12"/>
  <c r="F3535" i="12"/>
  <c r="D3536" i="12"/>
  <c r="E3536" i="12"/>
  <c r="F3536" i="12"/>
  <c r="D3537" i="12"/>
  <c r="E3537" i="12"/>
  <c r="F3537" i="12"/>
  <c r="D3538" i="12"/>
  <c r="E3538" i="12"/>
  <c r="F3538" i="12"/>
  <c r="D3539" i="12"/>
  <c r="E3539" i="12"/>
  <c r="F3539" i="12"/>
  <c r="D3540" i="12"/>
  <c r="E3540" i="12"/>
  <c r="F3540" i="12"/>
  <c r="D3541" i="12"/>
  <c r="E3541" i="12"/>
  <c r="F3541" i="12"/>
  <c r="D3542" i="12"/>
  <c r="E3542" i="12"/>
  <c r="F3542" i="12"/>
  <c r="D3543" i="12"/>
  <c r="E3543" i="12"/>
  <c r="F3543" i="12"/>
  <c r="D3544" i="12"/>
  <c r="E3544" i="12"/>
  <c r="F3544" i="12"/>
  <c r="D3545" i="12"/>
  <c r="E3545" i="12"/>
  <c r="F3545" i="12"/>
  <c r="D3546" i="12"/>
  <c r="E3546" i="12"/>
  <c r="F3546" i="12"/>
  <c r="D3547" i="12"/>
  <c r="E3547" i="12"/>
  <c r="F3547" i="12"/>
  <c r="D3548" i="12"/>
  <c r="E3548" i="12"/>
  <c r="F3548" i="12"/>
  <c r="D3549" i="12"/>
  <c r="E3549" i="12"/>
  <c r="F3549" i="12"/>
  <c r="D3550" i="12"/>
  <c r="E3550" i="12"/>
  <c r="F3550" i="12"/>
  <c r="D3551" i="12"/>
  <c r="E3551" i="12"/>
  <c r="F3551" i="12"/>
  <c r="D3552" i="12"/>
  <c r="E3552" i="12"/>
  <c r="F3552" i="12"/>
  <c r="D3553" i="12"/>
  <c r="E3553" i="12"/>
  <c r="F3553" i="12"/>
  <c r="D3554" i="12"/>
  <c r="E3554" i="12"/>
  <c r="F3554" i="12"/>
  <c r="D3555" i="12"/>
  <c r="E3555" i="12"/>
  <c r="F3555" i="12"/>
  <c r="D3556" i="12"/>
  <c r="E3556" i="12"/>
  <c r="F3556" i="12"/>
  <c r="D3557" i="12"/>
  <c r="E3557" i="12"/>
  <c r="F3557" i="12"/>
  <c r="D3558" i="12"/>
  <c r="E3558" i="12"/>
  <c r="F3558" i="12"/>
  <c r="D3559" i="12"/>
  <c r="E3559" i="12"/>
  <c r="F3559" i="12"/>
  <c r="D3560" i="12"/>
  <c r="E3560" i="12"/>
  <c r="F3560" i="12"/>
  <c r="D3561" i="12"/>
  <c r="E3561" i="12"/>
  <c r="F3561" i="12"/>
  <c r="D3562" i="12"/>
  <c r="E3562" i="12"/>
  <c r="F3562" i="12"/>
  <c r="D3563" i="12"/>
  <c r="E3563" i="12"/>
  <c r="F3563" i="12"/>
  <c r="D3564" i="12"/>
  <c r="E3564" i="12"/>
  <c r="F3564" i="12"/>
  <c r="D3565" i="12"/>
  <c r="E3565" i="12"/>
  <c r="F3565" i="12"/>
  <c r="D3566" i="12"/>
  <c r="E3566" i="12"/>
  <c r="F3566" i="12"/>
  <c r="D3567" i="12"/>
  <c r="E3567" i="12"/>
  <c r="F3567" i="12"/>
  <c r="D3568" i="12"/>
  <c r="E3568" i="12"/>
  <c r="F3568" i="12"/>
  <c r="D3569" i="12"/>
  <c r="E3569" i="12"/>
  <c r="F3569" i="12"/>
  <c r="D3570" i="12"/>
  <c r="E3570" i="12"/>
  <c r="F3570" i="12"/>
  <c r="D3571" i="12"/>
  <c r="E3571" i="12"/>
  <c r="F3571" i="12"/>
  <c r="D3572" i="12"/>
  <c r="E3572" i="12"/>
  <c r="F3572" i="12"/>
  <c r="D3573" i="12"/>
  <c r="E3573" i="12"/>
  <c r="F3573" i="12"/>
  <c r="D3574" i="12"/>
  <c r="E3574" i="12"/>
  <c r="F3574" i="12"/>
  <c r="D3575" i="12"/>
  <c r="E3575" i="12"/>
  <c r="F3575" i="12"/>
  <c r="D3576" i="12"/>
  <c r="E3576" i="12"/>
  <c r="F3576" i="12"/>
  <c r="D3577" i="12"/>
  <c r="E3577" i="12"/>
  <c r="F3577" i="12"/>
  <c r="D3578" i="12"/>
  <c r="E3578" i="12"/>
  <c r="F3578" i="12"/>
  <c r="D3579" i="12"/>
  <c r="E3579" i="12"/>
  <c r="F3579" i="12"/>
  <c r="D3580" i="12"/>
  <c r="E3580" i="12"/>
  <c r="F3580" i="12"/>
  <c r="D3581" i="12"/>
  <c r="E3581" i="12"/>
  <c r="F3581" i="12"/>
  <c r="D3582" i="12"/>
  <c r="E3582" i="12"/>
  <c r="F3582" i="12"/>
  <c r="D3583" i="12"/>
  <c r="E3583" i="12"/>
  <c r="F3583" i="12"/>
  <c r="D3584" i="12"/>
  <c r="E3584" i="12"/>
  <c r="F3584" i="12"/>
  <c r="D3585" i="12"/>
  <c r="L68" i="23" s="1"/>
  <c r="E3585" i="12"/>
  <c r="N68" i="23" s="1"/>
  <c r="F3585" i="12"/>
  <c r="O68" i="23" s="1"/>
  <c r="D3586" i="12"/>
  <c r="E3586" i="12"/>
  <c r="F3586" i="12"/>
  <c r="D3587" i="12"/>
  <c r="E3587" i="12"/>
  <c r="F3587" i="12"/>
  <c r="D3588" i="12"/>
  <c r="E3588" i="12"/>
  <c r="F3588" i="12"/>
  <c r="D3589" i="12"/>
  <c r="E3589" i="12"/>
  <c r="F3589" i="12"/>
  <c r="D3590" i="12"/>
  <c r="P68" i="23" s="1"/>
  <c r="E3590" i="12"/>
  <c r="R68" i="23" s="1"/>
  <c r="F3590" i="12"/>
  <c r="S68" i="23" s="1"/>
  <c r="D3591" i="12"/>
  <c r="E3591" i="12"/>
  <c r="F3591" i="12"/>
  <c r="D3592" i="12"/>
  <c r="E3592" i="12"/>
  <c r="F3592" i="12"/>
  <c r="D3593" i="12"/>
  <c r="E3593" i="12"/>
  <c r="F3593" i="12"/>
  <c r="D3594" i="12"/>
  <c r="E3594" i="12"/>
  <c r="F3594" i="12"/>
  <c r="D3595" i="12"/>
  <c r="D68" i="23" s="1"/>
  <c r="E3595" i="12"/>
  <c r="F68" i="23" s="1"/>
  <c r="F3595" i="12"/>
  <c r="G68" i="23" s="1"/>
  <c r="D3596" i="12"/>
  <c r="E3596" i="12"/>
  <c r="F3596" i="12"/>
  <c r="D3597" i="12"/>
  <c r="E3597" i="12"/>
  <c r="F3597" i="12"/>
  <c r="D3598" i="12"/>
  <c r="E3598" i="12"/>
  <c r="F3598" i="12"/>
  <c r="D3599" i="12"/>
  <c r="E3599" i="12"/>
  <c r="F3599" i="12"/>
  <c r="D3600" i="12"/>
  <c r="E3600" i="12"/>
  <c r="F3600" i="12"/>
  <c r="D3601" i="12"/>
  <c r="H68" i="23" s="1"/>
  <c r="E3601" i="12"/>
  <c r="J68" i="23" s="1"/>
  <c r="F3601" i="12"/>
  <c r="K68" i="23" s="1"/>
  <c r="D3602" i="12"/>
  <c r="T68" i="23" s="1"/>
  <c r="E3602" i="12"/>
  <c r="V68" i="23" s="1"/>
  <c r="F3602" i="12"/>
  <c r="W68" i="23" s="1"/>
  <c r="D3603" i="12"/>
  <c r="E3603" i="12"/>
  <c r="F3603" i="12"/>
  <c r="D3604" i="12"/>
  <c r="E3604" i="12"/>
  <c r="F3604" i="12"/>
  <c r="D3605" i="12"/>
  <c r="E3605" i="12"/>
  <c r="F3605" i="12"/>
  <c r="D3606" i="12"/>
  <c r="E3606" i="12"/>
  <c r="F3606" i="12"/>
  <c r="D3607" i="12"/>
  <c r="E3607" i="12"/>
  <c r="F3607" i="12"/>
  <c r="D3608" i="12"/>
  <c r="E3608" i="12"/>
  <c r="F3608" i="12"/>
  <c r="D3609" i="12"/>
  <c r="E3609" i="12"/>
  <c r="F3609" i="12"/>
  <c r="D3610" i="12"/>
  <c r="E3610" i="12"/>
  <c r="F3610" i="12"/>
  <c r="D3611" i="12"/>
  <c r="E3611" i="12"/>
  <c r="F3611" i="12"/>
  <c r="D3612" i="12"/>
  <c r="E3612" i="12"/>
  <c r="F3612" i="12"/>
  <c r="D3613" i="12"/>
  <c r="E3613" i="12"/>
  <c r="F3613" i="12"/>
  <c r="D3614" i="12"/>
  <c r="E3614" i="12"/>
  <c r="F3614" i="12"/>
  <c r="D3615" i="12"/>
  <c r="E3615" i="12"/>
  <c r="F3615" i="12"/>
  <c r="D3616" i="12"/>
  <c r="E3616" i="12"/>
  <c r="F3616" i="12"/>
  <c r="D3617" i="12"/>
  <c r="E3617" i="12"/>
  <c r="F3617" i="12"/>
  <c r="D3618" i="12"/>
  <c r="E3618" i="12"/>
  <c r="F3618" i="12"/>
  <c r="D3619" i="12"/>
  <c r="E3619" i="12"/>
  <c r="F3619" i="12"/>
  <c r="D3620" i="12"/>
  <c r="E3620" i="12"/>
  <c r="F3620" i="12"/>
  <c r="D3621" i="12"/>
  <c r="E3621" i="12"/>
  <c r="F3621" i="12"/>
  <c r="D3622" i="12"/>
  <c r="E3622" i="12"/>
  <c r="F3622" i="12"/>
  <c r="D3623" i="12"/>
  <c r="E3623" i="12"/>
  <c r="F3623" i="12"/>
  <c r="D3624" i="12"/>
  <c r="E3624" i="12"/>
  <c r="F3624" i="12"/>
  <c r="D3625" i="12"/>
  <c r="E3625" i="12"/>
  <c r="F3625" i="12"/>
  <c r="D3626" i="12"/>
  <c r="E3626" i="12"/>
  <c r="F3626" i="12"/>
  <c r="D3627" i="12"/>
  <c r="E3627" i="12"/>
  <c r="F3627" i="12"/>
  <c r="D3628" i="12"/>
  <c r="E3628" i="12"/>
  <c r="F3628" i="12"/>
  <c r="D3629" i="12"/>
  <c r="E3629" i="12"/>
  <c r="F3629" i="12"/>
  <c r="D3630" i="12"/>
  <c r="E3630" i="12"/>
  <c r="F3630" i="12"/>
  <c r="D3631" i="12"/>
  <c r="E3631" i="12"/>
  <c r="F3631" i="12"/>
  <c r="D3632" i="12"/>
  <c r="E3632" i="12"/>
  <c r="F3632" i="12"/>
  <c r="D3633" i="12"/>
  <c r="E3633" i="12"/>
  <c r="F3633" i="12"/>
  <c r="D3634" i="12"/>
  <c r="E3634" i="12"/>
  <c r="F3634" i="12"/>
  <c r="D3635" i="12"/>
  <c r="E3635" i="12"/>
  <c r="F3635" i="12"/>
  <c r="D3636" i="12"/>
  <c r="E3636" i="12"/>
  <c r="F3636" i="12"/>
  <c r="D3637" i="12"/>
  <c r="E3637" i="12"/>
  <c r="F3637" i="12"/>
  <c r="D3638" i="12"/>
  <c r="E3638" i="12"/>
  <c r="F3638" i="12"/>
  <c r="D3639" i="12"/>
  <c r="E3639" i="12"/>
  <c r="F3639" i="12"/>
  <c r="D3640" i="12"/>
  <c r="E3640" i="12"/>
  <c r="F3640" i="12"/>
  <c r="D3641" i="12"/>
  <c r="E3641" i="12"/>
  <c r="F3641" i="12"/>
  <c r="D3642" i="12"/>
  <c r="E3642" i="12"/>
  <c r="F3642" i="12"/>
  <c r="D3643" i="12"/>
  <c r="E3643" i="12"/>
  <c r="F3643" i="12"/>
  <c r="D3644" i="12"/>
  <c r="E3644" i="12"/>
  <c r="F3644" i="12"/>
  <c r="D3645" i="12"/>
  <c r="E3645" i="12"/>
  <c r="F3645" i="12"/>
  <c r="D3646" i="12"/>
  <c r="E3646" i="12"/>
  <c r="F3646" i="12"/>
  <c r="D3647" i="12"/>
  <c r="E3647" i="12"/>
  <c r="F3647" i="12"/>
  <c r="D3648" i="12"/>
  <c r="E3648" i="12"/>
  <c r="F3648" i="12"/>
  <c r="D3649" i="12"/>
  <c r="E3649" i="12"/>
  <c r="F3649" i="12"/>
  <c r="D3650" i="12"/>
  <c r="E3650" i="12"/>
  <c r="F3650" i="12"/>
  <c r="D3651" i="12"/>
  <c r="E3651" i="12"/>
  <c r="F3651" i="12"/>
  <c r="D3652" i="12"/>
  <c r="E3652" i="12"/>
  <c r="F3652" i="12"/>
  <c r="D3653" i="12"/>
  <c r="E3653" i="12"/>
  <c r="F3653" i="12"/>
  <c r="D3654" i="12"/>
  <c r="E3654" i="12"/>
  <c r="F3654" i="12"/>
  <c r="D3655" i="12"/>
  <c r="E3655" i="12"/>
  <c r="F3655" i="12"/>
  <c r="D3656" i="12"/>
  <c r="E3656" i="12"/>
  <c r="F3656" i="12"/>
  <c r="D3657" i="12"/>
  <c r="E3657" i="12"/>
  <c r="F3657" i="12"/>
  <c r="D3658" i="12"/>
  <c r="E3658" i="12"/>
  <c r="F3658" i="12"/>
  <c r="D3659" i="12"/>
  <c r="E3659" i="12"/>
  <c r="F3659" i="12"/>
  <c r="D3660" i="12"/>
  <c r="E3660" i="12"/>
  <c r="F3660" i="12"/>
  <c r="D3661" i="12"/>
  <c r="E3661" i="12"/>
  <c r="F3661" i="12"/>
  <c r="D3662" i="12"/>
  <c r="E3662" i="12"/>
  <c r="F3662" i="12"/>
  <c r="D3663" i="12"/>
  <c r="E3663" i="12"/>
  <c r="F3663" i="12"/>
  <c r="D3664" i="12"/>
  <c r="E3664" i="12"/>
  <c r="F3664" i="12"/>
  <c r="D3665" i="12"/>
  <c r="E3665" i="12"/>
  <c r="F3665" i="12"/>
  <c r="D3666" i="12"/>
  <c r="E3666" i="12"/>
  <c r="F3666" i="12"/>
  <c r="D3667" i="12"/>
  <c r="E3667" i="12"/>
  <c r="F3667" i="12"/>
  <c r="D3668" i="12"/>
  <c r="E3668" i="12"/>
  <c r="F3668" i="12"/>
  <c r="D3669" i="12"/>
  <c r="E3669" i="12"/>
  <c r="F3669" i="12"/>
  <c r="D3670" i="12"/>
  <c r="E3670" i="12"/>
  <c r="F3670" i="12"/>
  <c r="D3671" i="12"/>
  <c r="E3671" i="12"/>
  <c r="F3671" i="12"/>
  <c r="D3672" i="12"/>
  <c r="E3672" i="12"/>
  <c r="F3672" i="12"/>
  <c r="D3673" i="12"/>
  <c r="E3673" i="12"/>
  <c r="F3673" i="12"/>
  <c r="D3674" i="12"/>
  <c r="E3674" i="12"/>
  <c r="F3674" i="12"/>
  <c r="D3675" i="12"/>
  <c r="E3675" i="12"/>
  <c r="F3675" i="12"/>
  <c r="D3676" i="12"/>
  <c r="E3676" i="12"/>
  <c r="F3676" i="12"/>
  <c r="D3677" i="12"/>
  <c r="E3677" i="12"/>
  <c r="F3677" i="12"/>
  <c r="D3678" i="12"/>
  <c r="E3678" i="12"/>
  <c r="F3678" i="12"/>
  <c r="D3679" i="12"/>
  <c r="E3679" i="12"/>
  <c r="F3679" i="12"/>
  <c r="D3680" i="12"/>
  <c r="E3680" i="12"/>
  <c r="F3680" i="12"/>
  <c r="D3681" i="12"/>
  <c r="E3681" i="12"/>
  <c r="F3681" i="12"/>
  <c r="D3682" i="12"/>
  <c r="E3682" i="12"/>
  <c r="F3682" i="12"/>
  <c r="D3683" i="12"/>
  <c r="E3683" i="12"/>
  <c r="F3683" i="12"/>
  <c r="D3684" i="12"/>
  <c r="E3684" i="12"/>
  <c r="F3684" i="12"/>
  <c r="D3685" i="12"/>
  <c r="E3685" i="12"/>
  <c r="F3685" i="12"/>
  <c r="D3686" i="12"/>
  <c r="L69" i="23" s="1"/>
  <c r="E3686" i="12"/>
  <c r="N69" i="23" s="1"/>
  <c r="F3686" i="12"/>
  <c r="O69" i="23" s="1"/>
  <c r="D3687" i="12"/>
  <c r="E3687" i="12"/>
  <c r="F3687" i="12"/>
  <c r="D3688" i="12"/>
  <c r="E3688" i="12"/>
  <c r="F3688" i="12"/>
  <c r="D3689" i="12"/>
  <c r="E3689" i="12"/>
  <c r="F3689" i="12"/>
  <c r="D3690" i="12"/>
  <c r="E3690" i="12"/>
  <c r="F3690" i="12"/>
  <c r="D3691" i="12"/>
  <c r="P69" i="23" s="1"/>
  <c r="E3691" i="12"/>
  <c r="R69" i="23" s="1"/>
  <c r="F3691" i="12"/>
  <c r="S69" i="23" s="1"/>
  <c r="D3692" i="12"/>
  <c r="E3692" i="12"/>
  <c r="F3692" i="12"/>
  <c r="D3693" i="12"/>
  <c r="E3693" i="12"/>
  <c r="F3693" i="12"/>
  <c r="D3694" i="12"/>
  <c r="E3694" i="12"/>
  <c r="F3694" i="12"/>
  <c r="D3695" i="12"/>
  <c r="E3695" i="12"/>
  <c r="F3695" i="12"/>
  <c r="D3696" i="12"/>
  <c r="D69" i="23" s="1"/>
  <c r="E3696" i="12"/>
  <c r="F69" i="23" s="1"/>
  <c r="F3696" i="12"/>
  <c r="G69" i="23" s="1"/>
  <c r="D3697" i="12"/>
  <c r="E3697" i="12"/>
  <c r="F3697" i="12"/>
  <c r="D3698" i="12"/>
  <c r="E3698" i="12"/>
  <c r="F3698" i="12"/>
  <c r="D3699" i="12"/>
  <c r="E3699" i="12"/>
  <c r="F3699" i="12"/>
  <c r="D3700" i="12"/>
  <c r="E3700" i="12"/>
  <c r="F3700" i="12"/>
  <c r="D3701" i="12"/>
  <c r="E3701" i="12"/>
  <c r="F3701" i="12"/>
  <c r="D3702" i="12"/>
  <c r="H69" i="23" s="1"/>
  <c r="E3702" i="12"/>
  <c r="J69" i="23" s="1"/>
  <c r="F3702" i="12"/>
  <c r="K69" i="23" s="1"/>
  <c r="D3703" i="12"/>
  <c r="T69" i="23" s="1"/>
  <c r="E3703" i="12"/>
  <c r="V69" i="23" s="1"/>
  <c r="F3703" i="12"/>
  <c r="W69" i="23" s="1"/>
  <c r="D3704" i="12"/>
  <c r="E3704" i="12"/>
  <c r="F3704" i="12"/>
  <c r="D3705" i="12"/>
  <c r="E3705" i="12"/>
  <c r="F3705" i="12"/>
  <c r="D3706" i="12"/>
  <c r="E3706" i="12"/>
  <c r="F3706" i="12"/>
  <c r="D3707" i="12"/>
  <c r="E3707" i="12"/>
  <c r="F3707" i="12"/>
  <c r="D3708" i="12"/>
  <c r="E3708" i="12"/>
  <c r="F3708" i="12"/>
  <c r="D3709" i="12"/>
  <c r="E3709" i="12"/>
  <c r="F3709" i="12"/>
  <c r="D3710" i="12"/>
  <c r="E3710" i="12"/>
  <c r="F3710" i="12"/>
  <c r="D3711" i="12"/>
  <c r="E3711" i="12"/>
  <c r="F3711" i="12"/>
  <c r="D3712" i="12"/>
  <c r="E3712" i="12"/>
  <c r="F3712" i="12"/>
  <c r="D3713" i="12"/>
  <c r="E3713" i="12"/>
  <c r="F3713" i="12"/>
  <c r="D3714" i="12"/>
  <c r="E3714" i="12"/>
  <c r="F3714" i="12"/>
  <c r="D3715" i="12"/>
  <c r="E3715" i="12"/>
  <c r="F3715" i="12"/>
  <c r="D3716" i="12"/>
  <c r="E3716" i="12"/>
  <c r="F3716" i="12"/>
  <c r="D3717" i="12"/>
  <c r="E3717" i="12"/>
  <c r="F3717" i="12"/>
  <c r="D3718" i="12"/>
  <c r="E3718" i="12"/>
  <c r="F3718" i="12"/>
  <c r="D3719" i="12"/>
  <c r="E3719" i="12"/>
  <c r="F3719" i="12"/>
  <c r="D3720" i="12"/>
  <c r="E3720" i="12"/>
  <c r="F3720" i="12"/>
  <c r="D3721" i="12"/>
  <c r="E3721" i="12"/>
  <c r="F3721" i="12"/>
  <c r="D3722" i="12"/>
  <c r="E3722" i="12"/>
  <c r="F3722" i="12"/>
  <c r="D3723" i="12"/>
  <c r="E3723" i="12"/>
  <c r="F3723" i="12"/>
  <c r="D3724" i="12"/>
  <c r="E3724" i="12"/>
  <c r="F3724" i="12"/>
  <c r="D3725" i="12"/>
  <c r="E3725" i="12"/>
  <c r="F3725" i="12"/>
  <c r="D3726" i="12"/>
  <c r="E3726" i="12"/>
  <c r="F3726" i="12"/>
  <c r="D3727" i="12"/>
  <c r="E3727" i="12"/>
  <c r="F3727" i="12"/>
  <c r="D3728" i="12"/>
  <c r="E3728" i="12"/>
  <c r="F3728" i="12"/>
  <c r="D3729" i="12"/>
  <c r="E3729" i="12"/>
  <c r="F3729" i="12"/>
  <c r="D3730" i="12"/>
  <c r="E3730" i="12"/>
  <c r="F3730" i="12"/>
  <c r="D3731" i="12"/>
  <c r="E3731" i="12"/>
  <c r="F3731" i="12"/>
  <c r="D3732" i="12"/>
  <c r="E3732" i="12"/>
  <c r="F3732" i="12"/>
  <c r="D3733" i="12"/>
  <c r="E3733" i="12"/>
  <c r="F3733" i="12"/>
  <c r="D3734" i="12"/>
  <c r="E3734" i="12"/>
  <c r="F3734" i="12"/>
  <c r="D3735" i="12"/>
  <c r="E3735" i="12"/>
  <c r="F3735" i="12"/>
  <c r="D3736" i="12"/>
  <c r="E3736" i="12"/>
  <c r="F3736" i="12"/>
  <c r="D3737" i="12"/>
  <c r="E3737" i="12"/>
  <c r="F3737" i="12"/>
  <c r="D3738" i="12"/>
  <c r="E3738" i="12"/>
  <c r="F3738" i="12"/>
  <c r="D3739" i="12"/>
  <c r="E3739" i="12"/>
  <c r="F3739" i="12"/>
  <c r="D3740" i="12"/>
  <c r="E3740" i="12"/>
  <c r="F3740" i="12"/>
  <c r="D3741" i="12"/>
  <c r="E3741" i="12"/>
  <c r="F3741" i="12"/>
  <c r="D3742" i="12"/>
  <c r="E3742" i="12"/>
  <c r="F3742" i="12"/>
  <c r="D3743" i="12"/>
  <c r="E3743" i="12"/>
  <c r="F3743" i="12"/>
  <c r="D3744" i="12"/>
  <c r="E3744" i="12"/>
  <c r="F3744" i="12"/>
  <c r="D3745" i="12"/>
  <c r="E3745" i="12"/>
  <c r="F3745" i="12"/>
  <c r="D3746" i="12"/>
  <c r="E3746" i="12"/>
  <c r="F3746" i="12"/>
  <c r="D3747" i="12"/>
  <c r="E3747" i="12"/>
  <c r="F3747" i="12"/>
  <c r="D3748" i="12"/>
  <c r="E3748" i="12"/>
  <c r="F3748" i="12"/>
  <c r="D3749" i="12"/>
  <c r="E3749" i="12"/>
  <c r="F3749" i="12"/>
  <c r="D3750" i="12"/>
  <c r="E3750" i="12"/>
  <c r="F3750" i="12"/>
  <c r="D3751" i="12"/>
  <c r="E3751" i="12"/>
  <c r="F3751" i="12"/>
  <c r="D3752" i="12"/>
  <c r="E3752" i="12"/>
  <c r="F3752" i="12"/>
  <c r="D3753" i="12"/>
  <c r="E3753" i="12"/>
  <c r="F3753" i="12"/>
  <c r="D3754" i="12"/>
  <c r="E3754" i="12"/>
  <c r="F3754" i="12"/>
  <c r="D3755" i="12"/>
  <c r="E3755" i="12"/>
  <c r="F3755" i="12"/>
  <c r="D3756" i="12"/>
  <c r="E3756" i="12"/>
  <c r="F3756" i="12"/>
  <c r="D3757" i="12"/>
  <c r="E3757" i="12"/>
  <c r="F3757" i="12"/>
  <c r="D3758" i="12"/>
  <c r="E3758" i="12"/>
  <c r="F3758" i="12"/>
  <c r="D3759" i="12"/>
  <c r="E3759" i="12"/>
  <c r="F3759" i="12"/>
  <c r="D3760" i="12"/>
  <c r="E3760" i="12"/>
  <c r="F3760" i="12"/>
  <c r="D3761" i="12"/>
  <c r="E3761" i="12"/>
  <c r="F3761" i="12"/>
  <c r="D3762" i="12"/>
  <c r="E3762" i="12"/>
  <c r="F3762" i="12"/>
  <c r="D3763" i="12"/>
  <c r="E3763" i="12"/>
  <c r="F3763" i="12"/>
  <c r="D3764" i="12"/>
  <c r="E3764" i="12"/>
  <c r="F3764" i="12"/>
  <c r="D3765" i="12"/>
  <c r="E3765" i="12"/>
  <c r="F3765" i="12"/>
  <c r="D3766" i="12"/>
  <c r="E3766" i="12"/>
  <c r="F3766" i="12"/>
  <c r="D3767" i="12"/>
  <c r="E3767" i="12"/>
  <c r="F3767" i="12"/>
  <c r="D3768" i="12"/>
  <c r="E3768" i="12"/>
  <c r="F3768" i="12"/>
  <c r="D3769" i="12"/>
  <c r="E3769" i="12"/>
  <c r="F3769" i="12"/>
  <c r="D3770" i="12"/>
  <c r="E3770" i="12"/>
  <c r="F3770" i="12"/>
  <c r="D3771" i="12"/>
  <c r="E3771" i="12"/>
  <c r="F3771" i="12"/>
  <c r="D3772" i="12"/>
  <c r="E3772" i="12"/>
  <c r="F3772" i="12"/>
  <c r="D3773" i="12"/>
  <c r="E3773" i="12"/>
  <c r="F3773" i="12"/>
  <c r="D3774" i="12"/>
  <c r="E3774" i="12"/>
  <c r="F3774" i="12"/>
  <c r="D3775" i="12"/>
  <c r="E3775" i="12"/>
  <c r="F3775" i="12"/>
  <c r="D3776" i="12"/>
  <c r="E3776" i="12"/>
  <c r="F3776" i="12"/>
  <c r="D3777" i="12"/>
  <c r="E3777" i="12"/>
  <c r="F3777" i="12"/>
  <c r="D3778" i="12"/>
  <c r="E3778" i="12"/>
  <c r="F3778" i="12"/>
  <c r="D3779" i="12"/>
  <c r="E3779" i="12"/>
  <c r="F3779" i="12"/>
  <c r="D3780" i="12"/>
  <c r="E3780" i="12"/>
  <c r="F3780" i="12"/>
  <c r="D3781" i="12"/>
  <c r="E3781" i="12"/>
  <c r="F3781" i="12"/>
  <c r="D3782" i="12"/>
  <c r="E3782" i="12"/>
  <c r="F3782" i="12"/>
  <c r="D3783" i="12"/>
  <c r="E3783" i="12"/>
  <c r="F3783" i="12"/>
  <c r="D3784" i="12"/>
  <c r="E3784" i="12"/>
  <c r="F3784" i="12"/>
  <c r="D3785" i="12"/>
  <c r="E3785" i="12"/>
  <c r="F3785" i="12"/>
  <c r="D3786" i="12"/>
  <c r="E3786" i="12"/>
  <c r="F3786" i="12"/>
  <c r="D3787" i="12"/>
  <c r="L70" i="23" s="1"/>
  <c r="E3787" i="12"/>
  <c r="N70" i="23" s="1"/>
  <c r="F3787" i="12"/>
  <c r="O70" i="23" s="1"/>
  <c r="D3788" i="12"/>
  <c r="E3788" i="12"/>
  <c r="F3788" i="12"/>
  <c r="D3789" i="12"/>
  <c r="E3789" i="12"/>
  <c r="F3789" i="12"/>
  <c r="D3790" i="12"/>
  <c r="E3790" i="12"/>
  <c r="F3790" i="12"/>
  <c r="D3791" i="12"/>
  <c r="E3791" i="12"/>
  <c r="F3791" i="12"/>
  <c r="D3792" i="12"/>
  <c r="P70" i="23" s="1"/>
  <c r="E3792" i="12"/>
  <c r="R70" i="23" s="1"/>
  <c r="F3792" i="12"/>
  <c r="S70" i="23" s="1"/>
  <c r="D3793" i="12"/>
  <c r="E3793" i="12"/>
  <c r="F3793" i="12"/>
  <c r="D3794" i="12"/>
  <c r="E3794" i="12"/>
  <c r="F3794" i="12"/>
  <c r="D3795" i="12"/>
  <c r="E3795" i="12"/>
  <c r="F3795" i="12"/>
  <c r="D3796" i="12"/>
  <c r="E3796" i="12"/>
  <c r="F3796" i="12"/>
  <c r="D3797" i="12"/>
  <c r="D70" i="23" s="1"/>
  <c r="E3797" i="12"/>
  <c r="F70" i="23" s="1"/>
  <c r="F3797" i="12"/>
  <c r="G70" i="23" s="1"/>
  <c r="D3798" i="12"/>
  <c r="E3798" i="12"/>
  <c r="F3798" i="12"/>
  <c r="D3799" i="12"/>
  <c r="E3799" i="12"/>
  <c r="F3799" i="12"/>
  <c r="D3800" i="12"/>
  <c r="E3800" i="12"/>
  <c r="F3800" i="12"/>
  <c r="D3801" i="12"/>
  <c r="E3801" i="12"/>
  <c r="F3801" i="12"/>
  <c r="D3802" i="12"/>
  <c r="E3802" i="12"/>
  <c r="F3802" i="12"/>
  <c r="D3803" i="12"/>
  <c r="H70" i="23" s="1"/>
  <c r="E3803" i="12"/>
  <c r="J70" i="23" s="1"/>
  <c r="F3803" i="12"/>
  <c r="K70" i="23" s="1"/>
  <c r="D3804" i="12"/>
  <c r="T70" i="23" s="1"/>
  <c r="E3804" i="12"/>
  <c r="V70" i="23" s="1"/>
  <c r="F3804" i="12"/>
  <c r="W70" i="23" s="1"/>
  <c r="D3805" i="12"/>
  <c r="E3805" i="12"/>
  <c r="F3805" i="12"/>
  <c r="D3806" i="12"/>
  <c r="E3806" i="12"/>
  <c r="F3806" i="12"/>
  <c r="D3807" i="12"/>
  <c r="E3807" i="12"/>
  <c r="F3807" i="12"/>
  <c r="D3808" i="12"/>
  <c r="E3808" i="12"/>
  <c r="F3808" i="12"/>
  <c r="D3809" i="12"/>
  <c r="E3809" i="12"/>
  <c r="F3809" i="12"/>
  <c r="D3810" i="12"/>
  <c r="E3810" i="12"/>
  <c r="F3810" i="12"/>
  <c r="D3811" i="12"/>
  <c r="E3811" i="12"/>
  <c r="F3811" i="12"/>
  <c r="D3812" i="12"/>
  <c r="E3812" i="12"/>
  <c r="F3812" i="12"/>
  <c r="D3813" i="12"/>
  <c r="E3813" i="12"/>
  <c r="F3813" i="12"/>
  <c r="D3814" i="12"/>
  <c r="E3814" i="12"/>
  <c r="F3814" i="12"/>
  <c r="D3815" i="12"/>
  <c r="E3815" i="12"/>
  <c r="F3815" i="12"/>
  <c r="D3816" i="12"/>
  <c r="E3816" i="12"/>
  <c r="F3816" i="12"/>
  <c r="D3817" i="12"/>
  <c r="E3817" i="12"/>
  <c r="F3817" i="12"/>
  <c r="D3818" i="12"/>
  <c r="E3818" i="12"/>
  <c r="F3818" i="12"/>
  <c r="D3819" i="12"/>
  <c r="E3819" i="12"/>
  <c r="F3819" i="12"/>
  <c r="D3820" i="12"/>
  <c r="E3820" i="12"/>
  <c r="F3820" i="12"/>
  <c r="D3821" i="12"/>
  <c r="E3821" i="12"/>
  <c r="F3821" i="12"/>
  <c r="D3822" i="12"/>
  <c r="E3822" i="12"/>
  <c r="F3822" i="12"/>
  <c r="D3823" i="12"/>
  <c r="E3823" i="12"/>
  <c r="F3823" i="12"/>
  <c r="D3824" i="12"/>
  <c r="E3824" i="12"/>
  <c r="F3824" i="12"/>
  <c r="D3825" i="12"/>
  <c r="E3825" i="12"/>
  <c r="F3825" i="12"/>
  <c r="D3826" i="12"/>
  <c r="E3826" i="12"/>
  <c r="F3826" i="12"/>
  <c r="D3827" i="12"/>
  <c r="E3827" i="12"/>
  <c r="F3827" i="12"/>
  <c r="D3828" i="12"/>
  <c r="E3828" i="12"/>
  <c r="F3828" i="12"/>
  <c r="D3829" i="12"/>
  <c r="E3829" i="12"/>
  <c r="F3829" i="12"/>
  <c r="D3830" i="12"/>
  <c r="E3830" i="12"/>
  <c r="F3830" i="12"/>
  <c r="D3831" i="12"/>
  <c r="E3831" i="12"/>
  <c r="F3831" i="12"/>
  <c r="D3832" i="12"/>
  <c r="E3832" i="12"/>
  <c r="F3832" i="12"/>
  <c r="D3833" i="12"/>
  <c r="E3833" i="12"/>
  <c r="F3833" i="12"/>
  <c r="D3834" i="12"/>
  <c r="E3834" i="12"/>
  <c r="F3834" i="12"/>
  <c r="D3835" i="12"/>
  <c r="E3835" i="12"/>
  <c r="F3835" i="12"/>
  <c r="D3836" i="12"/>
  <c r="E3836" i="12"/>
  <c r="F3836" i="12"/>
  <c r="D3837" i="12"/>
  <c r="E3837" i="12"/>
  <c r="F3837" i="12"/>
  <c r="D3838" i="12"/>
  <c r="E3838" i="12"/>
  <c r="F3838" i="12"/>
  <c r="D3839" i="12"/>
  <c r="E3839" i="12"/>
  <c r="F3839" i="12"/>
  <c r="D3840" i="12"/>
  <c r="E3840" i="12"/>
  <c r="F3840" i="12"/>
  <c r="D3841" i="12"/>
  <c r="E3841" i="12"/>
  <c r="F3841" i="12"/>
  <c r="D3842" i="12"/>
  <c r="E3842" i="12"/>
  <c r="F3842" i="12"/>
  <c r="D3843" i="12"/>
  <c r="E3843" i="12"/>
  <c r="F3843" i="12"/>
  <c r="D3844" i="12"/>
  <c r="E3844" i="12"/>
  <c r="F3844" i="12"/>
  <c r="D3845" i="12"/>
  <c r="E3845" i="12"/>
  <c r="F3845" i="12"/>
  <c r="D3846" i="12"/>
  <c r="E3846" i="12"/>
  <c r="F3846" i="12"/>
  <c r="D3847" i="12"/>
  <c r="E3847" i="12"/>
  <c r="F3847" i="12"/>
  <c r="D3848" i="12"/>
  <c r="E3848" i="12"/>
  <c r="F3848" i="12"/>
  <c r="D3849" i="12"/>
  <c r="E3849" i="12"/>
  <c r="F3849" i="12"/>
  <c r="D3850" i="12"/>
  <c r="E3850" i="12"/>
  <c r="F3850" i="12"/>
  <c r="D3851" i="12"/>
  <c r="E3851" i="12"/>
  <c r="F3851" i="12"/>
  <c r="D3852" i="12"/>
  <c r="E3852" i="12"/>
  <c r="F3852" i="12"/>
  <c r="D3853" i="12"/>
  <c r="E3853" i="12"/>
  <c r="F3853" i="12"/>
  <c r="D3854" i="12"/>
  <c r="E3854" i="12"/>
  <c r="F3854" i="12"/>
  <c r="D3855" i="12"/>
  <c r="E3855" i="12"/>
  <c r="F3855" i="12"/>
  <c r="D3856" i="12"/>
  <c r="E3856" i="12"/>
  <c r="F3856" i="12"/>
  <c r="D3857" i="12"/>
  <c r="E3857" i="12"/>
  <c r="F3857" i="12"/>
  <c r="D3858" i="12"/>
  <c r="E3858" i="12"/>
  <c r="F3858" i="12"/>
  <c r="D3859" i="12"/>
  <c r="E3859" i="12"/>
  <c r="F3859" i="12"/>
  <c r="D3860" i="12"/>
  <c r="E3860" i="12"/>
  <c r="F3860" i="12"/>
  <c r="D3861" i="12"/>
  <c r="E3861" i="12"/>
  <c r="F3861" i="12"/>
  <c r="D3862" i="12"/>
  <c r="E3862" i="12"/>
  <c r="F3862" i="12"/>
  <c r="D3863" i="12"/>
  <c r="E3863" i="12"/>
  <c r="F3863" i="12"/>
  <c r="D3864" i="12"/>
  <c r="E3864" i="12"/>
  <c r="F3864" i="12"/>
  <c r="D3865" i="12"/>
  <c r="E3865" i="12"/>
  <c r="F3865" i="12"/>
  <c r="D3866" i="12"/>
  <c r="E3866" i="12"/>
  <c r="F3866" i="12"/>
  <c r="D3867" i="12"/>
  <c r="E3867" i="12"/>
  <c r="F3867" i="12"/>
  <c r="D3868" i="12"/>
  <c r="E3868" i="12"/>
  <c r="F3868" i="12"/>
  <c r="D3869" i="12"/>
  <c r="E3869" i="12"/>
  <c r="F3869" i="12"/>
  <c r="D3870" i="12"/>
  <c r="E3870" i="12"/>
  <c r="F3870" i="12"/>
  <c r="D3871" i="12"/>
  <c r="E3871" i="12"/>
  <c r="F3871" i="12"/>
  <c r="D3872" i="12"/>
  <c r="E3872" i="12"/>
  <c r="F3872" i="12"/>
  <c r="D3873" i="12"/>
  <c r="E3873" i="12"/>
  <c r="F3873" i="12"/>
  <c r="D3874" i="12"/>
  <c r="E3874" i="12"/>
  <c r="F3874" i="12"/>
  <c r="D3875" i="12"/>
  <c r="E3875" i="12"/>
  <c r="F3875" i="12"/>
  <c r="D3876" i="12"/>
  <c r="E3876" i="12"/>
  <c r="F3876" i="12"/>
  <c r="D3877" i="12"/>
  <c r="E3877" i="12"/>
  <c r="F3877" i="12"/>
  <c r="D3878" i="12"/>
  <c r="E3878" i="12"/>
  <c r="F3878" i="12"/>
  <c r="D3879" i="12"/>
  <c r="E3879" i="12"/>
  <c r="F3879" i="12"/>
  <c r="D3880" i="12"/>
  <c r="E3880" i="12"/>
  <c r="F3880" i="12"/>
  <c r="D3881" i="12"/>
  <c r="E3881" i="12"/>
  <c r="F3881" i="12"/>
  <c r="D3882" i="12"/>
  <c r="E3882" i="12"/>
  <c r="F3882" i="12"/>
  <c r="D3883" i="12"/>
  <c r="E3883" i="12"/>
  <c r="F3883" i="12"/>
  <c r="D3884" i="12"/>
  <c r="E3884" i="12"/>
  <c r="F3884" i="12"/>
  <c r="D3885" i="12"/>
  <c r="E3885" i="12"/>
  <c r="F3885" i="12"/>
  <c r="D3886" i="12"/>
  <c r="E3886" i="12"/>
  <c r="F3886" i="12"/>
  <c r="D3887" i="12"/>
  <c r="E3887" i="12"/>
  <c r="F3887" i="12"/>
  <c r="D3888" i="12"/>
  <c r="L73" i="23" s="1"/>
  <c r="E3888" i="12"/>
  <c r="N73" i="23" s="1"/>
  <c r="F3888" i="12"/>
  <c r="O73" i="23" s="1"/>
  <c r="D3889" i="12"/>
  <c r="E3889" i="12"/>
  <c r="F3889" i="12"/>
  <c r="D3890" i="12"/>
  <c r="E3890" i="12"/>
  <c r="F3890" i="12"/>
  <c r="D3891" i="12"/>
  <c r="E3891" i="12"/>
  <c r="F3891" i="12"/>
  <c r="D3892" i="12"/>
  <c r="E3892" i="12"/>
  <c r="F3892" i="12"/>
  <c r="D3893" i="12"/>
  <c r="P73" i="23" s="1"/>
  <c r="E3893" i="12"/>
  <c r="R73" i="23" s="1"/>
  <c r="F3893" i="12"/>
  <c r="S73" i="23" s="1"/>
  <c r="D3894" i="12"/>
  <c r="E3894" i="12"/>
  <c r="F3894" i="12"/>
  <c r="D3895" i="12"/>
  <c r="E3895" i="12"/>
  <c r="F3895" i="12"/>
  <c r="D3896" i="12"/>
  <c r="E3896" i="12"/>
  <c r="F3896" i="12"/>
  <c r="D3897" i="12"/>
  <c r="E3897" i="12"/>
  <c r="F3897" i="12"/>
  <c r="D3898" i="12"/>
  <c r="D73" i="23" s="1"/>
  <c r="E3898" i="12"/>
  <c r="F73" i="23" s="1"/>
  <c r="F3898" i="12"/>
  <c r="G73" i="23" s="1"/>
  <c r="D3899" i="12"/>
  <c r="E3899" i="12"/>
  <c r="F3899" i="12"/>
  <c r="D3900" i="12"/>
  <c r="E3900" i="12"/>
  <c r="F3900" i="12"/>
  <c r="D3901" i="12"/>
  <c r="E3901" i="12"/>
  <c r="F3901" i="12"/>
  <c r="D3902" i="12"/>
  <c r="E3902" i="12"/>
  <c r="F3902" i="12"/>
  <c r="D3903" i="12"/>
  <c r="E3903" i="12"/>
  <c r="F3903" i="12"/>
  <c r="D3904" i="12"/>
  <c r="H73" i="23" s="1"/>
  <c r="E3904" i="12"/>
  <c r="J73" i="23" s="1"/>
  <c r="F3904" i="12"/>
  <c r="K73" i="23" s="1"/>
  <c r="D3905" i="12"/>
  <c r="T73" i="23" s="1"/>
  <c r="E3905" i="12"/>
  <c r="V73" i="23" s="1"/>
  <c r="F3905" i="12"/>
  <c r="W73" i="23" s="1"/>
  <c r="D3906" i="12"/>
  <c r="E3906" i="12"/>
  <c r="F3906" i="12"/>
  <c r="D3907" i="12"/>
  <c r="E3907" i="12"/>
  <c r="F3907" i="12"/>
  <c r="D3908" i="12"/>
  <c r="E3908" i="12"/>
  <c r="F3908" i="12"/>
  <c r="D3909" i="12"/>
  <c r="E3909" i="12"/>
  <c r="F3909" i="12"/>
  <c r="D3910" i="12"/>
  <c r="E3910" i="12"/>
  <c r="F3910" i="12"/>
  <c r="D3911" i="12"/>
  <c r="E3911" i="12"/>
  <c r="F3911" i="12"/>
  <c r="D3912" i="12"/>
  <c r="E3912" i="12"/>
  <c r="F3912" i="12"/>
  <c r="D3913" i="12"/>
  <c r="E3913" i="12"/>
  <c r="F3913" i="12"/>
  <c r="D3914" i="12"/>
  <c r="E3914" i="12"/>
  <c r="F3914" i="12"/>
  <c r="D3915" i="12"/>
  <c r="E3915" i="12"/>
  <c r="F3915" i="12"/>
  <c r="D3916" i="12"/>
  <c r="E3916" i="12"/>
  <c r="F3916" i="12"/>
  <c r="D3917" i="12"/>
  <c r="E3917" i="12"/>
  <c r="F3917" i="12"/>
  <c r="D3918" i="12"/>
  <c r="E3918" i="12"/>
  <c r="F3918" i="12"/>
  <c r="D3919" i="12"/>
  <c r="E3919" i="12"/>
  <c r="F3919" i="12"/>
  <c r="D3920" i="12"/>
  <c r="E3920" i="12"/>
  <c r="F3920" i="12"/>
  <c r="D3921" i="12"/>
  <c r="E3921" i="12"/>
  <c r="F3921" i="12"/>
  <c r="D3922" i="12"/>
  <c r="E3922" i="12"/>
  <c r="F3922" i="12"/>
  <c r="D3923" i="12"/>
  <c r="E3923" i="12"/>
  <c r="F3923" i="12"/>
  <c r="D3924" i="12"/>
  <c r="E3924" i="12"/>
  <c r="F3924" i="12"/>
  <c r="D3925" i="12"/>
  <c r="E3925" i="12"/>
  <c r="F3925" i="12"/>
  <c r="D3926" i="12"/>
  <c r="E3926" i="12"/>
  <c r="F3926" i="12"/>
  <c r="D3927" i="12"/>
  <c r="E3927" i="12"/>
  <c r="F3927" i="12"/>
  <c r="D3928" i="12"/>
  <c r="E3928" i="12"/>
  <c r="F3928" i="12"/>
  <c r="D3929" i="12"/>
  <c r="E3929" i="12"/>
  <c r="F3929" i="12"/>
  <c r="D3930" i="12"/>
  <c r="E3930" i="12"/>
  <c r="F3930" i="12"/>
  <c r="D3931" i="12"/>
  <c r="E3931" i="12"/>
  <c r="F3931" i="12"/>
  <c r="D3932" i="12"/>
  <c r="E3932" i="12"/>
  <c r="F3932" i="12"/>
  <c r="D3933" i="12"/>
  <c r="E3933" i="12"/>
  <c r="F3933" i="12"/>
  <c r="D3934" i="12"/>
  <c r="E3934" i="12"/>
  <c r="F3934" i="12"/>
  <c r="D3935" i="12"/>
  <c r="E3935" i="12"/>
  <c r="F3935" i="12"/>
  <c r="D3936" i="12"/>
  <c r="E3936" i="12"/>
  <c r="F3936" i="12"/>
  <c r="D3937" i="12"/>
  <c r="E3937" i="12"/>
  <c r="F3937" i="12"/>
  <c r="D3938" i="12"/>
  <c r="E3938" i="12"/>
  <c r="F3938" i="12"/>
  <c r="D3939" i="12"/>
  <c r="E3939" i="12"/>
  <c r="F3939" i="12"/>
  <c r="D3940" i="12"/>
  <c r="E3940" i="12"/>
  <c r="F3940" i="12"/>
  <c r="D3941" i="12"/>
  <c r="E3941" i="12"/>
  <c r="F3941" i="12"/>
  <c r="D3942" i="12"/>
  <c r="E3942" i="12"/>
  <c r="F3942" i="12"/>
  <c r="D3943" i="12"/>
  <c r="E3943" i="12"/>
  <c r="F3943" i="12"/>
  <c r="D3944" i="12"/>
  <c r="E3944" i="12"/>
  <c r="F3944" i="12"/>
  <c r="D3945" i="12"/>
  <c r="E3945" i="12"/>
  <c r="F3945" i="12"/>
  <c r="D3946" i="12"/>
  <c r="E3946" i="12"/>
  <c r="F3946" i="12"/>
  <c r="D3947" i="12"/>
  <c r="E3947" i="12"/>
  <c r="F3947" i="12"/>
  <c r="D3948" i="12"/>
  <c r="E3948" i="12"/>
  <c r="F3948" i="12"/>
  <c r="D3949" i="12"/>
  <c r="E3949" i="12"/>
  <c r="F3949" i="12"/>
  <c r="D3950" i="12"/>
  <c r="E3950" i="12"/>
  <c r="F3950" i="12"/>
  <c r="D3951" i="12"/>
  <c r="E3951" i="12"/>
  <c r="F3951" i="12"/>
  <c r="D3952" i="12"/>
  <c r="E3952" i="12"/>
  <c r="F3952" i="12"/>
  <c r="D3953" i="12"/>
  <c r="E3953" i="12"/>
  <c r="F3953" i="12"/>
  <c r="D3954" i="12"/>
  <c r="E3954" i="12"/>
  <c r="F3954" i="12"/>
  <c r="D3955" i="12"/>
  <c r="E3955" i="12"/>
  <c r="F3955" i="12"/>
  <c r="D3956" i="12"/>
  <c r="E3956" i="12"/>
  <c r="F3956" i="12"/>
  <c r="D3957" i="12"/>
  <c r="E3957" i="12"/>
  <c r="F3957" i="12"/>
  <c r="D3958" i="12"/>
  <c r="E3958" i="12"/>
  <c r="F3958" i="12"/>
  <c r="D3959" i="12"/>
  <c r="E3959" i="12"/>
  <c r="F3959" i="12"/>
  <c r="D3960" i="12"/>
  <c r="E3960" i="12"/>
  <c r="F3960" i="12"/>
  <c r="D3961" i="12"/>
  <c r="E3961" i="12"/>
  <c r="F3961" i="12"/>
  <c r="D3962" i="12"/>
  <c r="E3962" i="12"/>
  <c r="F3962" i="12"/>
  <c r="D3963" i="12"/>
  <c r="E3963" i="12"/>
  <c r="F3963" i="12"/>
  <c r="D3964" i="12"/>
  <c r="E3964" i="12"/>
  <c r="F3964" i="12"/>
  <c r="D3965" i="12"/>
  <c r="E3965" i="12"/>
  <c r="F3965" i="12"/>
  <c r="D3966" i="12"/>
  <c r="E3966" i="12"/>
  <c r="F3966" i="12"/>
  <c r="D3967" i="12"/>
  <c r="E3967" i="12"/>
  <c r="F3967" i="12"/>
  <c r="D3968" i="12"/>
  <c r="E3968" i="12"/>
  <c r="F3968" i="12"/>
  <c r="D3969" i="12"/>
  <c r="E3969" i="12"/>
  <c r="F3969" i="12"/>
  <c r="D3970" i="12"/>
  <c r="E3970" i="12"/>
  <c r="F3970" i="12"/>
  <c r="D3971" i="12"/>
  <c r="E3971" i="12"/>
  <c r="F3971" i="12"/>
  <c r="D3972" i="12"/>
  <c r="E3972" i="12"/>
  <c r="F3972" i="12"/>
  <c r="D3973" i="12"/>
  <c r="E3973" i="12"/>
  <c r="F3973" i="12"/>
  <c r="D3974" i="12"/>
  <c r="E3974" i="12"/>
  <c r="F3974" i="12"/>
  <c r="D3975" i="12"/>
  <c r="E3975" i="12"/>
  <c r="F3975" i="12"/>
  <c r="D3976" i="12"/>
  <c r="E3976" i="12"/>
  <c r="F3976" i="12"/>
  <c r="D3977" i="12"/>
  <c r="E3977" i="12"/>
  <c r="F3977" i="12"/>
  <c r="D3978" i="12"/>
  <c r="E3978" i="12"/>
  <c r="F3978" i="12"/>
  <c r="D3979" i="12"/>
  <c r="E3979" i="12"/>
  <c r="F3979" i="12"/>
  <c r="D3980" i="12"/>
  <c r="E3980" i="12"/>
  <c r="F3980" i="12"/>
  <c r="D3981" i="12"/>
  <c r="E3981" i="12"/>
  <c r="F3981" i="12"/>
  <c r="D3982" i="12"/>
  <c r="E3982" i="12"/>
  <c r="F3982" i="12"/>
  <c r="D3983" i="12"/>
  <c r="E3983" i="12"/>
  <c r="F3983" i="12"/>
  <c r="D3984" i="12"/>
  <c r="E3984" i="12"/>
  <c r="F3984" i="12"/>
  <c r="D3985" i="12"/>
  <c r="E3985" i="12"/>
  <c r="F3985" i="12"/>
  <c r="D3986" i="12"/>
  <c r="E3986" i="12"/>
  <c r="F3986" i="12"/>
  <c r="D3987" i="12"/>
  <c r="E3987" i="12"/>
  <c r="F3987" i="12"/>
  <c r="D3988" i="12"/>
  <c r="E3988" i="12"/>
  <c r="F3988" i="12"/>
  <c r="D3989" i="12"/>
  <c r="L74" i="23" s="1"/>
  <c r="E3989" i="12"/>
  <c r="N74" i="23" s="1"/>
  <c r="F3989" i="12"/>
  <c r="O74" i="23" s="1"/>
  <c r="D3990" i="12"/>
  <c r="E3990" i="12"/>
  <c r="F3990" i="12"/>
  <c r="D3991" i="12"/>
  <c r="E3991" i="12"/>
  <c r="F3991" i="12"/>
  <c r="D3992" i="12"/>
  <c r="E3992" i="12"/>
  <c r="F3992" i="12"/>
  <c r="D3993" i="12"/>
  <c r="E3993" i="12"/>
  <c r="F3993" i="12"/>
  <c r="D3994" i="12"/>
  <c r="P74" i="23" s="1"/>
  <c r="E3994" i="12"/>
  <c r="R74" i="23" s="1"/>
  <c r="F3994" i="12"/>
  <c r="S74" i="23" s="1"/>
  <c r="D3995" i="12"/>
  <c r="E3995" i="12"/>
  <c r="F3995" i="12"/>
  <c r="D3996" i="12"/>
  <c r="E3996" i="12"/>
  <c r="F3996" i="12"/>
  <c r="D3997" i="12"/>
  <c r="E3997" i="12"/>
  <c r="F3997" i="12"/>
  <c r="D3998" i="12"/>
  <c r="E3998" i="12"/>
  <c r="F3998" i="12"/>
  <c r="D3999" i="12"/>
  <c r="D74" i="23" s="1"/>
  <c r="E3999" i="12"/>
  <c r="F74" i="23" s="1"/>
  <c r="F3999" i="12"/>
  <c r="G74" i="23" s="1"/>
  <c r="D4000" i="12"/>
  <c r="E4000" i="12"/>
  <c r="F4000" i="12"/>
  <c r="D4001" i="12"/>
  <c r="E4001" i="12"/>
  <c r="F4001" i="12"/>
  <c r="D4002" i="12"/>
  <c r="E4002" i="12"/>
  <c r="F4002" i="12"/>
  <c r="D4003" i="12"/>
  <c r="E4003" i="12"/>
  <c r="F4003" i="12"/>
  <c r="D4004" i="12"/>
  <c r="E4004" i="12"/>
  <c r="F4004" i="12"/>
  <c r="D4005" i="12"/>
  <c r="H74" i="23" s="1"/>
  <c r="E4005" i="12"/>
  <c r="J74" i="23" s="1"/>
  <c r="F4005" i="12"/>
  <c r="K74" i="23" s="1"/>
  <c r="D4006" i="12"/>
  <c r="T74" i="23" s="1"/>
  <c r="E4006" i="12"/>
  <c r="V74" i="23" s="1"/>
  <c r="F4006" i="12"/>
  <c r="W74" i="23" s="1"/>
  <c r="D4007" i="12"/>
  <c r="E4007" i="12"/>
  <c r="F4007" i="12"/>
  <c r="D4008" i="12"/>
  <c r="E4008" i="12"/>
  <c r="F4008" i="12"/>
  <c r="D4009" i="12"/>
  <c r="E4009" i="12"/>
  <c r="F4009" i="12"/>
  <c r="D4010" i="12"/>
  <c r="E4010" i="12"/>
  <c r="F4010" i="12"/>
  <c r="D4011" i="12"/>
  <c r="E4011" i="12"/>
  <c r="F4011" i="12"/>
  <c r="D4012" i="12"/>
  <c r="E4012" i="12"/>
  <c r="F4012" i="12"/>
  <c r="D4013" i="12"/>
  <c r="E4013" i="12"/>
  <c r="F4013" i="12"/>
  <c r="D4014" i="12"/>
  <c r="E4014" i="12"/>
  <c r="F4014" i="12"/>
  <c r="D4015" i="12"/>
  <c r="E4015" i="12"/>
  <c r="F4015" i="12"/>
  <c r="D4016" i="12"/>
  <c r="E4016" i="12"/>
  <c r="F4016" i="12"/>
  <c r="D4017" i="12"/>
  <c r="E4017" i="12"/>
  <c r="F4017" i="12"/>
  <c r="D4018" i="12"/>
  <c r="E4018" i="12"/>
  <c r="F4018" i="12"/>
  <c r="D4019" i="12"/>
  <c r="E4019" i="12"/>
  <c r="F4019" i="12"/>
  <c r="D4020" i="12"/>
  <c r="E4020" i="12"/>
  <c r="F4020" i="12"/>
  <c r="D4021" i="12"/>
  <c r="E4021" i="12"/>
  <c r="F4021" i="12"/>
  <c r="D4022" i="12"/>
  <c r="E4022" i="12"/>
  <c r="F4022" i="12"/>
  <c r="D4023" i="12"/>
  <c r="E4023" i="12"/>
  <c r="F4023" i="12"/>
  <c r="D4024" i="12"/>
  <c r="E4024" i="12"/>
  <c r="F4024" i="12"/>
  <c r="D4025" i="12"/>
  <c r="E4025" i="12"/>
  <c r="F4025" i="12"/>
  <c r="D4026" i="12"/>
  <c r="E4026" i="12"/>
  <c r="F4026" i="12"/>
  <c r="D4027" i="12"/>
  <c r="E4027" i="12"/>
  <c r="F4027" i="12"/>
  <c r="D4028" i="12"/>
  <c r="E4028" i="12"/>
  <c r="F4028" i="12"/>
  <c r="D4029" i="12"/>
  <c r="E4029" i="12"/>
  <c r="F4029" i="12"/>
  <c r="D4030" i="12"/>
  <c r="E4030" i="12"/>
  <c r="F4030" i="12"/>
  <c r="D4031" i="12"/>
  <c r="E4031" i="12"/>
  <c r="F4031" i="12"/>
  <c r="D4032" i="12"/>
  <c r="E4032" i="12"/>
  <c r="F4032" i="12"/>
  <c r="D4033" i="12"/>
  <c r="E4033" i="12"/>
  <c r="F4033" i="12"/>
  <c r="D4034" i="12"/>
  <c r="E4034" i="12"/>
  <c r="F4034" i="12"/>
  <c r="D4035" i="12"/>
  <c r="E4035" i="12"/>
  <c r="F4035" i="12"/>
  <c r="D4036" i="12"/>
  <c r="E4036" i="12"/>
  <c r="F4036" i="12"/>
  <c r="D4037" i="12"/>
  <c r="E4037" i="12"/>
  <c r="F4037" i="12"/>
  <c r="D4038" i="12"/>
  <c r="E4038" i="12"/>
  <c r="F4038" i="12"/>
  <c r="D4039" i="12"/>
  <c r="E4039" i="12"/>
  <c r="F4039" i="12"/>
  <c r="D4040" i="12"/>
  <c r="E4040" i="12"/>
  <c r="F4040" i="12"/>
  <c r="D4041" i="12"/>
  <c r="E4041" i="12"/>
  <c r="F4041" i="12"/>
  <c r="D4042" i="12"/>
  <c r="E4042" i="12"/>
  <c r="F4042" i="12"/>
  <c r="D4043" i="12"/>
  <c r="E4043" i="12"/>
  <c r="F4043" i="12"/>
  <c r="D4044" i="12"/>
  <c r="E4044" i="12"/>
  <c r="F4044" i="12"/>
  <c r="D4045" i="12"/>
  <c r="E4045" i="12"/>
  <c r="F4045" i="12"/>
  <c r="D4046" i="12"/>
  <c r="E4046" i="12"/>
  <c r="F4046" i="12"/>
  <c r="D4047" i="12"/>
  <c r="E4047" i="12"/>
  <c r="F4047" i="12"/>
  <c r="D4048" i="12"/>
  <c r="E4048" i="12"/>
  <c r="F4048" i="12"/>
  <c r="D4049" i="12"/>
  <c r="E4049" i="12"/>
  <c r="F4049" i="12"/>
  <c r="D4050" i="12"/>
  <c r="E4050" i="12"/>
  <c r="F4050" i="12"/>
  <c r="D4051" i="12"/>
  <c r="E4051" i="12"/>
  <c r="F4051" i="12"/>
  <c r="D4052" i="12"/>
  <c r="E4052" i="12"/>
  <c r="F4052" i="12"/>
  <c r="D4053" i="12"/>
  <c r="E4053" i="12"/>
  <c r="F4053" i="12"/>
  <c r="D4054" i="12"/>
  <c r="E4054" i="12"/>
  <c r="F4054" i="12"/>
  <c r="D4055" i="12"/>
  <c r="E4055" i="12"/>
  <c r="F4055" i="12"/>
  <c r="D4056" i="12"/>
  <c r="E4056" i="12"/>
  <c r="F4056" i="12"/>
  <c r="D4057" i="12"/>
  <c r="E4057" i="12"/>
  <c r="F4057" i="12"/>
  <c r="D4058" i="12"/>
  <c r="E4058" i="12"/>
  <c r="F4058" i="12"/>
  <c r="D4059" i="12"/>
  <c r="E4059" i="12"/>
  <c r="F4059" i="12"/>
  <c r="D4060" i="12"/>
  <c r="E4060" i="12"/>
  <c r="F4060" i="12"/>
  <c r="D4061" i="12"/>
  <c r="E4061" i="12"/>
  <c r="F4061" i="12"/>
  <c r="D4062" i="12"/>
  <c r="E4062" i="12"/>
  <c r="F4062" i="12"/>
  <c r="D4063" i="12"/>
  <c r="E4063" i="12"/>
  <c r="F4063" i="12"/>
  <c r="D4064" i="12"/>
  <c r="E4064" i="12"/>
  <c r="F4064" i="12"/>
  <c r="D4065" i="12"/>
  <c r="E4065" i="12"/>
  <c r="F4065" i="12"/>
  <c r="D4066" i="12"/>
  <c r="E4066" i="12"/>
  <c r="F4066" i="12"/>
  <c r="D4067" i="12"/>
  <c r="E4067" i="12"/>
  <c r="F4067" i="12"/>
  <c r="D4068" i="12"/>
  <c r="E4068" i="12"/>
  <c r="F4068" i="12"/>
  <c r="D4069" i="12"/>
  <c r="E4069" i="12"/>
  <c r="F4069" i="12"/>
  <c r="D4070" i="12"/>
  <c r="E4070" i="12"/>
  <c r="F4070" i="12"/>
  <c r="D4071" i="12"/>
  <c r="E4071" i="12"/>
  <c r="F4071" i="12"/>
  <c r="D4072" i="12"/>
  <c r="E4072" i="12"/>
  <c r="F4072" i="12"/>
  <c r="D4073" i="12"/>
  <c r="E4073" i="12"/>
  <c r="F4073" i="12"/>
  <c r="D4074" i="12"/>
  <c r="E4074" i="12"/>
  <c r="F4074" i="12"/>
  <c r="D4075" i="12"/>
  <c r="E4075" i="12"/>
  <c r="F4075" i="12"/>
  <c r="D4076" i="12"/>
  <c r="E4076" i="12"/>
  <c r="F4076" i="12"/>
  <c r="D4077" i="12"/>
  <c r="E4077" i="12"/>
  <c r="F4077" i="12"/>
  <c r="D4078" i="12"/>
  <c r="E4078" i="12"/>
  <c r="F4078" i="12"/>
  <c r="D4079" i="12"/>
  <c r="E4079" i="12"/>
  <c r="F4079" i="12"/>
  <c r="D4080" i="12"/>
  <c r="E4080" i="12"/>
  <c r="F4080" i="12"/>
  <c r="D4081" i="12"/>
  <c r="E4081" i="12"/>
  <c r="F4081" i="12"/>
  <c r="D4082" i="12"/>
  <c r="E4082" i="12"/>
  <c r="F4082" i="12"/>
  <c r="D4083" i="12"/>
  <c r="E4083" i="12"/>
  <c r="F4083" i="12"/>
  <c r="D4084" i="12"/>
  <c r="E4084" i="12"/>
  <c r="F4084" i="12"/>
  <c r="D4085" i="12"/>
  <c r="E4085" i="12"/>
  <c r="F4085" i="12"/>
  <c r="D4086" i="12"/>
  <c r="E4086" i="12"/>
  <c r="F4086" i="12"/>
  <c r="D4087" i="12"/>
  <c r="E4087" i="12"/>
  <c r="F4087" i="12"/>
  <c r="D4088" i="12"/>
  <c r="E4088" i="12"/>
  <c r="F4088" i="12"/>
  <c r="D4089" i="12"/>
  <c r="E4089" i="12"/>
  <c r="F4089" i="12"/>
  <c r="D4090" i="12"/>
  <c r="L75" i="23" s="1"/>
  <c r="E4090" i="12"/>
  <c r="N75" i="23" s="1"/>
  <c r="F4090" i="12"/>
  <c r="O75" i="23" s="1"/>
  <c r="D4091" i="12"/>
  <c r="E4091" i="12"/>
  <c r="F4091" i="12"/>
  <c r="D4092" i="12"/>
  <c r="E4092" i="12"/>
  <c r="F4092" i="12"/>
  <c r="D4093" i="12"/>
  <c r="E4093" i="12"/>
  <c r="F4093" i="12"/>
  <c r="D4094" i="12"/>
  <c r="E4094" i="12"/>
  <c r="F4094" i="12"/>
  <c r="D4095" i="12"/>
  <c r="P75" i="23" s="1"/>
  <c r="E4095" i="12"/>
  <c r="R75" i="23" s="1"/>
  <c r="F4095" i="12"/>
  <c r="S75" i="23" s="1"/>
  <c r="D4096" i="12"/>
  <c r="E4096" i="12"/>
  <c r="F4096" i="12"/>
  <c r="D4097" i="12"/>
  <c r="E4097" i="12"/>
  <c r="F4097" i="12"/>
  <c r="D4098" i="12"/>
  <c r="E4098" i="12"/>
  <c r="F4098" i="12"/>
  <c r="D4099" i="12"/>
  <c r="E4099" i="12"/>
  <c r="F4099" i="12"/>
  <c r="D4100" i="12"/>
  <c r="D75" i="23" s="1"/>
  <c r="E4100" i="12"/>
  <c r="F75" i="23" s="1"/>
  <c r="F4100" i="12"/>
  <c r="G75" i="23" s="1"/>
  <c r="D4101" i="12"/>
  <c r="E4101" i="12"/>
  <c r="F4101" i="12"/>
  <c r="D4102" i="12"/>
  <c r="E4102" i="12"/>
  <c r="F4102" i="12"/>
  <c r="D4103" i="12"/>
  <c r="E4103" i="12"/>
  <c r="F4103" i="12"/>
  <c r="D4104" i="12"/>
  <c r="E4104" i="12"/>
  <c r="F4104" i="12"/>
  <c r="D4105" i="12"/>
  <c r="E4105" i="12"/>
  <c r="F4105" i="12"/>
  <c r="D4106" i="12"/>
  <c r="H75" i="23" s="1"/>
  <c r="E4106" i="12"/>
  <c r="J75" i="23" s="1"/>
  <c r="F4106" i="12"/>
  <c r="K75" i="23" s="1"/>
  <c r="D4107" i="12"/>
  <c r="T75" i="23" s="1"/>
  <c r="E4107" i="12"/>
  <c r="V75" i="23" s="1"/>
  <c r="F4107" i="12"/>
  <c r="W75" i="23" s="1"/>
  <c r="D4108" i="12"/>
  <c r="E4108" i="12"/>
  <c r="F4108" i="12"/>
  <c r="D4109" i="12"/>
  <c r="E4109" i="12"/>
  <c r="F4109" i="12"/>
  <c r="D4110" i="12"/>
  <c r="E4110" i="12"/>
  <c r="F4110" i="12"/>
  <c r="D4111" i="12"/>
  <c r="E4111" i="12"/>
  <c r="F4111" i="12"/>
  <c r="D4112" i="12"/>
  <c r="E4112" i="12"/>
  <c r="F4112" i="12"/>
  <c r="D4113" i="12"/>
  <c r="E4113" i="12"/>
  <c r="F4113" i="12"/>
  <c r="D4114" i="12"/>
  <c r="E4114" i="12"/>
  <c r="F4114" i="12"/>
  <c r="D4115" i="12"/>
  <c r="E4115" i="12"/>
  <c r="F4115" i="12"/>
  <c r="D4116" i="12"/>
  <c r="E4116" i="12"/>
  <c r="F4116" i="12"/>
  <c r="D4117" i="12"/>
  <c r="E4117" i="12"/>
  <c r="F4117" i="12"/>
  <c r="D4118" i="12"/>
  <c r="E4118" i="12"/>
  <c r="F4118" i="12"/>
  <c r="D4119" i="12"/>
  <c r="E4119" i="12"/>
  <c r="F4119" i="12"/>
  <c r="D4120" i="12"/>
  <c r="E4120" i="12"/>
  <c r="F4120" i="12"/>
  <c r="D4121" i="12"/>
  <c r="E4121" i="12"/>
  <c r="F4121" i="12"/>
  <c r="D4122" i="12"/>
  <c r="E4122" i="12"/>
  <c r="F4122" i="12"/>
  <c r="D4123" i="12"/>
  <c r="E4123" i="12"/>
  <c r="F4123" i="12"/>
  <c r="D4124" i="12"/>
  <c r="E4124" i="12"/>
  <c r="F4124" i="12"/>
  <c r="D4125" i="12"/>
  <c r="E4125" i="12"/>
  <c r="F4125" i="12"/>
  <c r="D4126" i="12"/>
  <c r="E4126" i="12"/>
  <c r="F4126" i="12"/>
  <c r="D4127" i="12"/>
  <c r="E4127" i="12"/>
  <c r="F4127" i="12"/>
  <c r="D4128" i="12"/>
  <c r="E4128" i="12"/>
  <c r="F4128" i="12"/>
  <c r="D4129" i="12"/>
  <c r="E4129" i="12"/>
  <c r="F4129" i="12"/>
  <c r="D4130" i="12"/>
  <c r="E4130" i="12"/>
  <c r="F4130" i="12"/>
  <c r="D4131" i="12"/>
  <c r="E4131" i="12"/>
  <c r="F4131" i="12"/>
  <c r="D4132" i="12"/>
  <c r="E4132" i="12"/>
  <c r="F4132" i="12"/>
  <c r="D4133" i="12"/>
  <c r="E4133" i="12"/>
  <c r="F4133" i="12"/>
  <c r="D4134" i="12"/>
  <c r="E4134" i="12"/>
  <c r="F4134" i="12"/>
  <c r="D4135" i="12"/>
  <c r="E4135" i="12"/>
  <c r="F4135" i="12"/>
  <c r="D4136" i="12"/>
  <c r="E4136" i="12"/>
  <c r="F4136" i="12"/>
  <c r="D4137" i="12"/>
  <c r="E4137" i="12"/>
  <c r="F4137" i="12"/>
  <c r="D4138" i="12"/>
  <c r="E4138" i="12"/>
  <c r="F4138" i="12"/>
  <c r="D4139" i="12"/>
  <c r="E4139" i="12"/>
  <c r="F4139" i="12"/>
  <c r="D4140" i="12"/>
  <c r="E4140" i="12"/>
  <c r="F4140" i="12"/>
  <c r="D4141" i="12"/>
  <c r="E4141" i="12"/>
  <c r="F4141" i="12"/>
  <c r="D4142" i="12"/>
  <c r="E4142" i="12"/>
  <c r="F4142" i="12"/>
  <c r="D4143" i="12"/>
  <c r="E4143" i="12"/>
  <c r="F4143" i="12"/>
  <c r="D4144" i="12"/>
  <c r="E4144" i="12"/>
  <c r="F4144" i="12"/>
  <c r="D4145" i="12"/>
  <c r="E4145" i="12"/>
  <c r="F4145" i="12"/>
  <c r="D4146" i="12"/>
  <c r="E4146" i="12"/>
  <c r="F4146" i="12"/>
  <c r="D4147" i="12"/>
  <c r="E4147" i="12"/>
  <c r="F4147" i="12"/>
  <c r="D4148" i="12"/>
  <c r="E4148" i="12"/>
  <c r="F4148" i="12"/>
  <c r="D4149" i="12"/>
  <c r="E4149" i="12"/>
  <c r="F4149" i="12"/>
  <c r="D4150" i="12"/>
  <c r="E4150" i="12"/>
  <c r="F4150" i="12"/>
  <c r="D4151" i="12"/>
  <c r="E4151" i="12"/>
  <c r="F4151" i="12"/>
  <c r="D4152" i="12"/>
  <c r="E4152" i="12"/>
  <c r="F4152" i="12"/>
  <c r="D4153" i="12"/>
  <c r="E4153" i="12"/>
  <c r="F4153" i="12"/>
  <c r="D4154" i="12"/>
  <c r="E4154" i="12"/>
  <c r="F4154" i="12"/>
  <c r="D4155" i="12"/>
  <c r="E4155" i="12"/>
  <c r="F4155" i="12"/>
  <c r="D4156" i="12"/>
  <c r="E4156" i="12"/>
  <c r="F4156" i="12"/>
  <c r="D4157" i="12"/>
  <c r="E4157" i="12"/>
  <c r="F4157" i="12"/>
  <c r="D4158" i="12"/>
  <c r="E4158" i="12"/>
  <c r="F4158" i="12"/>
  <c r="D4159" i="12"/>
  <c r="E4159" i="12"/>
  <c r="F4159" i="12"/>
  <c r="D4160" i="12"/>
  <c r="E4160" i="12"/>
  <c r="F4160" i="12"/>
  <c r="D4161" i="12"/>
  <c r="E4161" i="12"/>
  <c r="F4161" i="12"/>
  <c r="D4162" i="12"/>
  <c r="E4162" i="12"/>
  <c r="F4162" i="12"/>
  <c r="D4163" i="12"/>
  <c r="E4163" i="12"/>
  <c r="F4163" i="12"/>
  <c r="D4164" i="12"/>
  <c r="E4164" i="12"/>
  <c r="F4164" i="12"/>
  <c r="D4165" i="12"/>
  <c r="E4165" i="12"/>
  <c r="F4165" i="12"/>
  <c r="D4166" i="12"/>
  <c r="E4166" i="12"/>
  <c r="F4166" i="12"/>
  <c r="D4167" i="12"/>
  <c r="E4167" i="12"/>
  <c r="F4167" i="12"/>
  <c r="D4168" i="12"/>
  <c r="E4168" i="12"/>
  <c r="F4168" i="12"/>
  <c r="D4169" i="12"/>
  <c r="E4169" i="12"/>
  <c r="F4169" i="12"/>
  <c r="D4170" i="12"/>
  <c r="E4170" i="12"/>
  <c r="F4170" i="12"/>
  <c r="D4171" i="12"/>
  <c r="E4171" i="12"/>
  <c r="F4171" i="12"/>
  <c r="D4172" i="12"/>
  <c r="E4172" i="12"/>
  <c r="F4172" i="12"/>
  <c r="D4173" i="12"/>
  <c r="E4173" i="12"/>
  <c r="F4173" i="12"/>
  <c r="D4174" i="12"/>
  <c r="E4174" i="12"/>
  <c r="F4174" i="12"/>
  <c r="D4175" i="12"/>
  <c r="E4175" i="12"/>
  <c r="F4175" i="12"/>
  <c r="D4176" i="12"/>
  <c r="E4176" i="12"/>
  <c r="F4176" i="12"/>
  <c r="D4177" i="12"/>
  <c r="E4177" i="12"/>
  <c r="F4177" i="12"/>
  <c r="D4178" i="12"/>
  <c r="E4178" i="12"/>
  <c r="F4178" i="12"/>
  <c r="D4179" i="12"/>
  <c r="E4179" i="12"/>
  <c r="F4179" i="12"/>
  <c r="D4180" i="12"/>
  <c r="E4180" i="12"/>
  <c r="F4180" i="12"/>
  <c r="D4181" i="12"/>
  <c r="E4181" i="12"/>
  <c r="F4181" i="12"/>
  <c r="D4182" i="12"/>
  <c r="E4182" i="12"/>
  <c r="F4182" i="12"/>
  <c r="D4183" i="12"/>
  <c r="E4183" i="12"/>
  <c r="F4183" i="12"/>
  <c r="D4184" i="12"/>
  <c r="E4184" i="12"/>
  <c r="F4184" i="12"/>
  <c r="D4185" i="12"/>
  <c r="E4185" i="12"/>
  <c r="F4185" i="12"/>
  <c r="D4186" i="12"/>
  <c r="E4186" i="12"/>
  <c r="F4186" i="12"/>
  <c r="D4187" i="12"/>
  <c r="E4187" i="12"/>
  <c r="F4187" i="12"/>
  <c r="D4188" i="12"/>
  <c r="E4188" i="12"/>
  <c r="F4188" i="12"/>
  <c r="D4189" i="12"/>
  <c r="E4189" i="12"/>
  <c r="F4189" i="12"/>
  <c r="D4190" i="12"/>
  <c r="E4190" i="12"/>
  <c r="F4190" i="12"/>
  <c r="D4191" i="12"/>
  <c r="L78" i="23" s="1"/>
  <c r="E4191" i="12"/>
  <c r="N78" i="23" s="1"/>
  <c r="F4191" i="12"/>
  <c r="O78" i="23" s="1"/>
  <c r="D4192" i="12"/>
  <c r="E4192" i="12"/>
  <c r="F4192" i="12"/>
  <c r="D4193" i="12"/>
  <c r="E4193" i="12"/>
  <c r="F4193" i="12"/>
  <c r="D4194" i="12"/>
  <c r="E4194" i="12"/>
  <c r="F4194" i="12"/>
  <c r="D4195" i="12"/>
  <c r="E4195" i="12"/>
  <c r="F4195" i="12"/>
  <c r="D4196" i="12"/>
  <c r="P78" i="23" s="1"/>
  <c r="E4196" i="12"/>
  <c r="R78" i="23" s="1"/>
  <c r="F4196" i="12"/>
  <c r="S78" i="23" s="1"/>
  <c r="D4197" i="12"/>
  <c r="E4197" i="12"/>
  <c r="F4197" i="12"/>
  <c r="D4198" i="12"/>
  <c r="E4198" i="12"/>
  <c r="F4198" i="12"/>
  <c r="D4199" i="12"/>
  <c r="E4199" i="12"/>
  <c r="F4199" i="12"/>
  <c r="D4200" i="12"/>
  <c r="E4200" i="12"/>
  <c r="F4200" i="12"/>
  <c r="D4201" i="12"/>
  <c r="D78" i="23" s="1"/>
  <c r="E4201" i="12"/>
  <c r="F78" i="23" s="1"/>
  <c r="F4201" i="12"/>
  <c r="G78" i="23" s="1"/>
  <c r="D4202" i="12"/>
  <c r="E4202" i="12"/>
  <c r="F4202" i="12"/>
  <c r="D4203" i="12"/>
  <c r="E4203" i="12"/>
  <c r="F4203" i="12"/>
  <c r="D4204" i="12"/>
  <c r="E4204" i="12"/>
  <c r="F4204" i="12"/>
  <c r="D4205" i="12"/>
  <c r="E4205" i="12"/>
  <c r="F4205" i="12"/>
  <c r="D4206" i="12"/>
  <c r="E4206" i="12"/>
  <c r="F4206" i="12"/>
  <c r="D4207" i="12"/>
  <c r="H78" i="23" s="1"/>
  <c r="E4207" i="12"/>
  <c r="J78" i="23" s="1"/>
  <c r="F4207" i="12"/>
  <c r="K78" i="23" s="1"/>
  <c r="D4208" i="12"/>
  <c r="E4208" i="12"/>
  <c r="F4208" i="12"/>
  <c r="D4209" i="12"/>
  <c r="E4209" i="12"/>
  <c r="F4209" i="12"/>
  <c r="D4210" i="12"/>
  <c r="E4210" i="12"/>
  <c r="F4210" i="12"/>
  <c r="D4211" i="12"/>
  <c r="E4211" i="12"/>
  <c r="F4211" i="12"/>
  <c r="D4212" i="12"/>
  <c r="E4212" i="12"/>
  <c r="F4212" i="12"/>
  <c r="D4213" i="12"/>
  <c r="E4213" i="12"/>
  <c r="F4213" i="12"/>
  <c r="D4214" i="12"/>
  <c r="E4214" i="12"/>
  <c r="F4214" i="12"/>
  <c r="D4215" i="12"/>
  <c r="E4215" i="12"/>
  <c r="F4215" i="12"/>
  <c r="D4216" i="12"/>
  <c r="E4216" i="12"/>
  <c r="F4216" i="12"/>
  <c r="D4217" i="12"/>
  <c r="E4217" i="12"/>
  <c r="F4217" i="12"/>
  <c r="D4218" i="12"/>
  <c r="E4218" i="12"/>
  <c r="F4218" i="12"/>
  <c r="D4219" i="12"/>
  <c r="E4219" i="12"/>
  <c r="F4219" i="12"/>
  <c r="D4220" i="12"/>
  <c r="E4220" i="12"/>
  <c r="F4220" i="12"/>
  <c r="D4221" i="12"/>
  <c r="E4221" i="12"/>
  <c r="F4221" i="12"/>
  <c r="D4222" i="12"/>
  <c r="E4222" i="12"/>
  <c r="F4222" i="12"/>
  <c r="D4223" i="12"/>
  <c r="E4223" i="12"/>
  <c r="F4223" i="12"/>
  <c r="D4224" i="12"/>
  <c r="E4224" i="12"/>
  <c r="F4224" i="12"/>
  <c r="D4225" i="12"/>
  <c r="E4225" i="12"/>
  <c r="F4225" i="12"/>
  <c r="D4226" i="12"/>
  <c r="E4226" i="12"/>
  <c r="F4226" i="12"/>
  <c r="D4227" i="12"/>
  <c r="E4227" i="12"/>
  <c r="F4227" i="12"/>
  <c r="D4228" i="12"/>
  <c r="E4228" i="12"/>
  <c r="F4228" i="12"/>
  <c r="D4229" i="12"/>
  <c r="E4229" i="12"/>
  <c r="F4229" i="12"/>
  <c r="D4230" i="12"/>
  <c r="E4230" i="12"/>
  <c r="F4230" i="12"/>
  <c r="D4231" i="12"/>
  <c r="E4231" i="12"/>
  <c r="F4231" i="12"/>
  <c r="D4232" i="12"/>
  <c r="E4232" i="12"/>
  <c r="F4232" i="12"/>
  <c r="D4233" i="12"/>
  <c r="E4233" i="12"/>
  <c r="F4233" i="12"/>
  <c r="D4234" i="12"/>
  <c r="E4234" i="12"/>
  <c r="F4234" i="12"/>
  <c r="D4235" i="12"/>
  <c r="E4235" i="12"/>
  <c r="F4235" i="12"/>
  <c r="D4236" i="12"/>
  <c r="E4236" i="12"/>
  <c r="F4236" i="12"/>
  <c r="D4237" i="12"/>
  <c r="E4237" i="12"/>
  <c r="F4237" i="12"/>
  <c r="D4238" i="12"/>
  <c r="E4238" i="12"/>
  <c r="F4238" i="12"/>
  <c r="D4239" i="12"/>
  <c r="E4239" i="12"/>
  <c r="F4239" i="12"/>
  <c r="D4240" i="12"/>
  <c r="E4240" i="12"/>
  <c r="F4240" i="12"/>
  <c r="D4241" i="12"/>
  <c r="E4241" i="12"/>
  <c r="F4241" i="12"/>
  <c r="D4242" i="12"/>
  <c r="E4242" i="12"/>
  <c r="F4242" i="12"/>
  <c r="D4243" i="12"/>
  <c r="E4243" i="12"/>
  <c r="F4243" i="12"/>
  <c r="D4244" i="12"/>
  <c r="E4244" i="12"/>
  <c r="F4244" i="12"/>
  <c r="D4245" i="12"/>
  <c r="E4245" i="12"/>
  <c r="F4245" i="12"/>
  <c r="D4246" i="12"/>
  <c r="E4246" i="12"/>
  <c r="F4246" i="12"/>
  <c r="D4247" i="12"/>
  <c r="E4247" i="12"/>
  <c r="F4247" i="12"/>
  <c r="D4248" i="12"/>
  <c r="E4248" i="12"/>
  <c r="F4248" i="12"/>
  <c r="D4249" i="12"/>
  <c r="E4249" i="12"/>
  <c r="F4249" i="12"/>
  <c r="D4250" i="12"/>
  <c r="E4250" i="12"/>
  <c r="F4250" i="12"/>
  <c r="D4251" i="12"/>
  <c r="E4251" i="12"/>
  <c r="F4251" i="12"/>
  <c r="D4252" i="12"/>
  <c r="E4252" i="12"/>
  <c r="F4252" i="12"/>
  <c r="D4253" i="12"/>
  <c r="E4253" i="12"/>
  <c r="F4253" i="12"/>
  <c r="D4254" i="12"/>
  <c r="E4254" i="12"/>
  <c r="F4254" i="12"/>
  <c r="D4255" i="12"/>
  <c r="E4255" i="12"/>
  <c r="F4255" i="12"/>
  <c r="D4256" i="12"/>
  <c r="E4256" i="12"/>
  <c r="F4256" i="12"/>
  <c r="D4257" i="12"/>
  <c r="E4257" i="12"/>
  <c r="F4257" i="12"/>
  <c r="D4258" i="12"/>
  <c r="E4258" i="12"/>
  <c r="F4258" i="12"/>
  <c r="D4259" i="12"/>
  <c r="E4259" i="12"/>
  <c r="F4259" i="12"/>
  <c r="D4260" i="12"/>
  <c r="E4260" i="12"/>
  <c r="F4260" i="12"/>
  <c r="D4261" i="12"/>
  <c r="E4261" i="12"/>
  <c r="F4261" i="12"/>
  <c r="D4262" i="12"/>
  <c r="E4262" i="12"/>
  <c r="F4262" i="12"/>
  <c r="D4263" i="12"/>
  <c r="E4263" i="12"/>
  <c r="F4263" i="12"/>
  <c r="D4264" i="12"/>
  <c r="E4264" i="12"/>
  <c r="F4264" i="12"/>
  <c r="D4265" i="12"/>
  <c r="E4265" i="12"/>
  <c r="F4265" i="12"/>
  <c r="D4266" i="12"/>
  <c r="E4266" i="12"/>
  <c r="F4266" i="12"/>
  <c r="D4267" i="12"/>
  <c r="E4267" i="12"/>
  <c r="F4267" i="12"/>
  <c r="D4268" i="12"/>
  <c r="E4268" i="12"/>
  <c r="F4268" i="12"/>
  <c r="D4269" i="12"/>
  <c r="E4269" i="12"/>
  <c r="F4269" i="12"/>
  <c r="D4270" i="12"/>
  <c r="E4270" i="12"/>
  <c r="F4270" i="12"/>
  <c r="D4271" i="12"/>
  <c r="E4271" i="12"/>
  <c r="F4271" i="12"/>
  <c r="D4272" i="12"/>
  <c r="E4272" i="12"/>
  <c r="F4272" i="12"/>
  <c r="D4273" i="12"/>
  <c r="E4273" i="12"/>
  <c r="F4273" i="12"/>
  <c r="D4274" i="12"/>
  <c r="E4274" i="12"/>
  <c r="F4274" i="12"/>
  <c r="D4275" i="12"/>
  <c r="E4275" i="12"/>
  <c r="F4275" i="12"/>
  <c r="D4276" i="12"/>
  <c r="E4276" i="12"/>
  <c r="F4276" i="12"/>
  <c r="D4277" i="12"/>
  <c r="E4277" i="12"/>
  <c r="F4277" i="12"/>
  <c r="D4278" i="12"/>
  <c r="E4278" i="12"/>
  <c r="F4278" i="12"/>
  <c r="D4279" i="12"/>
  <c r="E4279" i="12"/>
  <c r="F4279" i="12"/>
  <c r="D4280" i="12"/>
  <c r="E4280" i="12"/>
  <c r="F4280" i="12"/>
  <c r="D4281" i="12"/>
  <c r="E4281" i="12"/>
  <c r="F4281" i="12"/>
  <c r="D4282" i="12"/>
  <c r="E4282" i="12"/>
  <c r="F4282" i="12"/>
  <c r="D4283" i="12"/>
  <c r="E4283" i="12"/>
  <c r="F4283" i="12"/>
  <c r="D4284" i="12"/>
  <c r="E4284" i="12"/>
  <c r="F4284" i="12"/>
  <c r="D4285" i="12"/>
  <c r="E4285" i="12"/>
  <c r="F4285" i="12"/>
  <c r="D4286" i="12"/>
  <c r="E4286" i="12"/>
  <c r="F4286" i="12"/>
  <c r="D4287" i="12"/>
  <c r="E4287" i="12"/>
  <c r="F4287" i="12"/>
  <c r="D4288" i="12"/>
  <c r="E4288" i="12"/>
  <c r="F4288" i="12"/>
  <c r="D4289" i="12"/>
  <c r="E4289" i="12"/>
  <c r="F4289" i="12"/>
  <c r="D4290" i="12"/>
  <c r="E4290" i="12"/>
  <c r="F4290" i="12"/>
  <c r="D4291" i="12"/>
  <c r="E4291" i="12"/>
  <c r="F4291" i="12"/>
  <c r="D4292" i="12"/>
  <c r="L79" i="23" s="1"/>
  <c r="E4292" i="12"/>
  <c r="N79" i="23" s="1"/>
  <c r="F4292" i="12"/>
  <c r="O79" i="23" s="1"/>
  <c r="D4293" i="12"/>
  <c r="E4293" i="12"/>
  <c r="F4293" i="12"/>
  <c r="D4294" i="12"/>
  <c r="E4294" i="12"/>
  <c r="F4294" i="12"/>
  <c r="D4295" i="12"/>
  <c r="E4295" i="12"/>
  <c r="F4295" i="12"/>
  <c r="D4296" i="12"/>
  <c r="E4296" i="12"/>
  <c r="F4296" i="12"/>
  <c r="D4297" i="12"/>
  <c r="P79" i="23" s="1"/>
  <c r="E4297" i="12"/>
  <c r="R79" i="23" s="1"/>
  <c r="F4297" i="12"/>
  <c r="S79" i="23" s="1"/>
  <c r="D4298" i="12"/>
  <c r="E4298" i="12"/>
  <c r="F4298" i="12"/>
  <c r="D4299" i="12"/>
  <c r="E4299" i="12"/>
  <c r="F4299" i="12"/>
  <c r="D4300" i="12"/>
  <c r="E4300" i="12"/>
  <c r="F4300" i="12"/>
  <c r="D4301" i="12"/>
  <c r="E4301" i="12"/>
  <c r="F4301" i="12"/>
  <c r="D4302" i="12"/>
  <c r="D79" i="23" s="1"/>
  <c r="E4302" i="12"/>
  <c r="F79" i="23" s="1"/>
  <c r="F4302" i="12"/>
  <c r="G79" i="23" s="1"/>
  <c r="D4303" i="12"/>
  <c r="E4303" i="12"/>
  <c r="F4303" i="12"/>
  <c r="D4304" i="12"/>
  <c r="E4304" i="12"/>
  <c r="F4304" i="12"/>
  <c r="D4305" i="12"/>
  <c r="E4305" i="12"/>
  <c r="F4305" i="12"/>
  <c r="D4306" i="12"/>
  <c r="E4306" i="12"/>
  <c r="F4306" i="12"/>
  <c r="D4307" i="12"/>
  <c r="E4307" i="12"/>
  <c r="F4307" i="12"/>
  <c r="D4308" i="12"/>
  <c r="H79" i="23" s="1"/>
  <c r="E4308" i="12"/>
  <c r="J79" i="23" s="1"/>
  <c r="F4308" i="12"/>
  <c r="K79" i="23" s="1"/>
  <c r="D4309" i="12"/>
  <c r="E4309" i="12"/>
  <c r="F4309" i="12"/>
  <c r="D4310" i="12"/>
  <c r="E4310" i="12"/>
  <c r="F4310" i="12"/>
  <c r="D4311" i="12"/>
  <c r="E4311" i="12"/>
  <c r="F4311" i="12"/>
  <c r="D4312" i="12"/>
  <c r="E4312" i="12"/>
  <c r="F4312" i="12"/>
  <c r="D4313" i="12"/>
  <c r="E4313" i="12"/>
  <c r="F4313" i="12"/>
  <c r="D4314" i="12"/>
  <c r="E4314" i="12"/>
  <c r="F4314" i="12"/>
  <c r="D4315" i="12"/>
  <c r="E4315" i="12"/>
  <c r="F4315" i="12"/>
  <c r="D4316" i="12"/>
  <c r="E4316" i="12"/>
  <c r="F4316" i="12"/>
  <c r="D4317" i="12"/>
  <c r="E4317" i="12"/>
  <c r="F4317" i="12"/>
  <c r="D4318" i="12"/>
  <c r="E4318" i="12"/>
  <c r="F4318" i="12"/>
  <c r="D4319" i="12"/>
  <c r="E4319" i="12"/>
  <c r="F4319" i="12"/>
  <c r="D4320" i="12"/>
  <c r="E4320" i="12"/>
  <c r="F4320" i="12"/>
  <c r="D4321" i="12"/>
  <c r="E4321" i="12"/>
  <c r="F4321" i="12"/>
  <c r="D4322" i="12"/>
  <c r="E4322" i="12"/>
  <c r="F4322" i="12"/>
  <c r="D4323" i="12"/>
  <c r="E4323" i="12"/>
  <c r="F4323" i="12"/>
  <c r="D4324" i="12"/>
  <c r="E4324" i="12"/>
  <c r="F4324" i="12"/>
  <c r="D4325" i="12"/>
  <c r="E4325" i="12"/>
  <c r="F4325" i="12"/>
  <c r="D4326" i="12"/>
  <c r="E4326" i="12"/>
  <c r="F4326" i="12"/>
  <c r="D4327" i="12"/>
  <c r="E4327" i="12"/>
  <c r="F4327" i="12"/>
  <c r="D4328" i="12"/>
  <c r="E4328" i="12"/>
  <c r="F4328" i="12"/>
  <c r="D4329" i="12"/>
  <c r="E4329" i="12"/>
  <c r="F4329" i="12"/>
  <c r="D4330" i="12"/>
  <c r="E4330" i="12"/>
  <c r="F4330" i="12"/>
  <c r="D4331" i="12"/>
  <c r="E4331" i="12"/>
  <c r="F4331" i="12"/>
  <c r="D4332" i="12"/>
  <c r="E4332" i="12"/>
  <c r="F4332" i="12"/>
  <c r="D4333" i="12"/>
  <c r="E4333" i="12"/>
  <c r="F4333" i="12"/>
  <c r="D4334" i="12"/>
  <c r="E4334" i="12"/>
  <c r="F4334" i="12"/>
  <c r="D4335" i="12"/>
  <c r="E4335" i="12"/>
  <c r="F4335" i="12"/>
  <c r="D4336" i="12"/>
  <c r="E4336" i="12"/>
  <c r="F4336" i="12"/>
  <c r="D4337" i="12"/>
  <c r="E4337" i="12"/>
  <c r="F4337" i="12"/>
  <c r="D4338" i="12"/>
  <c r="E4338" i="12"/>
  <c r="F4338" i="12"/>
  <c r="D4339" i="12"/>
  <c r="E4339" i="12"/>
  <c r="F4339" i="12"/>
  <c r="D4340" i="12"/>
  <c r="E4340" i="12"/>
  <c r="F4340" i="12"/>
  <c r="D4341" i="12"/>
  <c r="E4341" i="12"/>
  <c r="F4341" i="12"/>
  <c r="D4342" i="12"/>
  <c r="E4342" i="12"/>
  <c r="F4342" i="12"/>
  <c r="D4343" i="12"/>
  <c r="E4343" i="12"/>
  <c r="F4343" i="12"/>
  <c r="D4344" i="12"/>
  <c r="E4344" i="12"/>
  <c r="F4344" i="12"/>
  <c r="D4345" i="12"/>
  <c r="E4345" i="12"/>
  <c r="F4345" i="12"/>
  <c r="D4346" i="12"/>
  <c r="E4346" i="12"/>
  <c r="F4346" i="12"/>
  <c r="D4347" i="12"/>
  <c r="E4347" i="12"/>
  <c r="F4347" i="12"/>
  <c r="D4348" i="12"/>
  <c r="E4348" i="12"/>
  <c r="F4348" i="12"/>
  <c r="D4349" i="12"/>
  <c r="E4349" i="12"/>
  <c r="F4349" i="12"/>
  <c r="D4350" i="12"/>
  <c r="E4350" i="12"/>
  <c r="F4350" i="12"/>
  <c r="D4351" i="12"/>
  <c r="E4351" i="12"/>
  <c r="F4351" i="12"/>
  <c r="D4352" i="12"/>
  <c r="E4352" i="12"/>
  <c r="F4352" i="12"/>
  <c r="D4353" i="12"/>
  <c r="E4353" i="12"/>
  <c r="F4353" i="12"/>
  <c r="D4354" i="12"/>
  <c r="E4354" i="12"/>
  <c r="F4354" i="12"/>
  <c r="D4355" i="12"/>
  <c r="E4355" i="12"/>
  <c r="F4355" i="12"/>
  <c r="D4356" i="12"/>
  <c r="E4356" i="12"/>
  <c r="F4356" i="12"/>
  <c r="D4357" i="12"/>
  <c r="E4357" i="12"/>
  <c r="F4357" i="12"/>
  <c r="D4358" i="12"/>
  <c r="E4358" i="12"/>
  <c r="F4358" i="12"/>
  <c r="D4359" i="12"/>
  <c r="E4359" i="12"/>
  <c r="F4359" i="12"/>
  <c r="D4360" i="12"/>
  <c r="E4360" i="12"/>
  <c r="F4360" i="12"/>
  <c r="D4361" i="12"/>
  <c r="E4361" i="12"/>
  <c r="F4361" i="12"/>
  <c r="D4362" i="12"/>
  <c r="E4362" i="12"/>
  <c r="F4362" i="12"/>
  <c r="D4363" i="12"/>
  <c r="E4363" i="12"/>
  <c r="F4363" i="12"/>
  <c r="D4364" i="12"/>
  <c r="E4364" i="12"/>
  <c r="F4364" i="12"/>
  <c r="D4365" i="12"/>
  <c r="E4365" i="12"/>
  <c r="F4365" i="12"/>
  <c r="D4366" i="12"/>
  <c r="E4366" i="12"/>
  <c r="F4366" i="12"/>
  <c r="D4367" i="12"/>
  <c r="E4367" i="12"/>
  <c r="F4367" i="12"/>
  <c r="D4368" i="12"/>
  <c r="E4368" i="12"/>
  <c r="F4368" i="12"/>
  <c r="D4369" i="12"/>
  <c r="E4369" i="12"/>
  <c r="F4369" i="12"/>
  <c r="D4370" i="12"/>
  <c r="E4370" i="12"/>
  <c r="F4370" i="12"/>
  <c r="D4371" i="12"/>
  <c r="E4371" i="12"/>
  <c r="F4371" i="12"/>
  <c r="D4372" i="12"/>
  <c r="E4372" i="12"/>
  <c r="F4372" i="12"/>
  <c r="D4373" i="12"/>
  <c r="E4373" i="12"/>
  <c r="F4373" i="12"/>
  <c r="D4374" i="12"/>
  <c r="E4374" i="12"/>
  <c r="F4374" i="12"/>
  <c r="D4375" i="12"/>
  <c r="E4375" i="12"/>
  <c r="F4375" i="12"/>
  <c r="D4376" i="12"/>
  <c r="E4376" i="12"/>
  <c r="F4376" i="12"/>
  <c r="D4377" i="12"/>
  <c r="E4377" i="12"/>
  <c r="F4377" i="12"/>
  <c r="D4378" i="12"/>
  <c r="E4378" i="12"/>
  <c r="F4378" i="12"/>
  <c r="D4379" i="12"/>
  <c r="E4379" i="12"/>
  <c r="F4379" i="12"/>
  <c r="D4380" i="12"/>
  <c r="E4380" i="12"/>
  <c r="F4380" i="12"/>
  <c r="D4381" i="12"/>
  <c r="E4381" i="12"/>
  <c r="F4381" i="12"/>
  <c r="D4382" i="12"/>
  <c r="E4382" i="12"/>
  <c r="F4382" i="12"/>
  <c r="D4383" i="12"/>
  <c r="E4383" i="12"/>
  <c r="F4383" i="12"/>
  <c r="D4384" i="12"/>
  <c r="E4384" i="12"/>
  <c r="F4384" i="12"/>
  <c r="D4385" i="12"/>
  <c r="E4385" i="12"/>
  <c r="F4385" i="12"/>
  <c r="D4386" i="12"/>
  <c r="E4386" i="12"/>
  <c r="F4386" i="12"/>
  <c r="D4387" i="12"/>
  <c r="E4387" i="12"/>
  <c r="F4387" i="12"/>
  <c r="D4388" i="12"/>
  <c r="E4388" i="12"/>
  <c r="F4388" i="12"/>
  <c r="D4389" i="12"/>
  <c r="E4389" i="12"/>
  <c r="F4389" i="12"/>
  <c r="D4390" i="12"/>
  <c r="E4390" i="12"/>
  <c r="F4390" i="12"/>
  <c r="D4391" i="12"/>
  <c r="E4391" i="12"/>
  <c r="F4391" i="12"/>
  <c r="D4392" i="12"/>
  <c r="E4392" i="12"/>
  <c r="F4392" i="12"/>
  <c r="D4393" i="12"/>
  <c r="L80" i="23" s="1"/>
  <c r="E4393" i="12"/>
  <c r="N80" i="23" s="1"/>
  <c r="F4393" i="12"/>
  <c r="O80" i="23" s="1"/>
  <c r="D4394" i="12"/>
  <c r="E4394" i="12"/>
  <c r="F4394" i="12"/>
  <c r="D4395" i="12"/>
  <c r="E4395" i="12"/>
  <c r="F4395" i="12"/>
  <c r="D4396" i="12"/>
  <c r="E4396" i="12"/>
  <c r="F4396" i="12"/>
  <c r="D4397" i="12"/>
  <c r="E4397" i="12"/>
  <c r="F4397" i="12"/>
  <c r="D4398" i="12"/>
  <c r="P80" i="23" s="1"/>
  <c r="E4398" i="12"/>
  <c r="R80" i="23" s="1"/>
  <c r="F4398" i="12"/>
  <c r="S80" i="23" s="1"/>
  <c r="D4399" i="12"/>
  <c r="E4399" i="12"/>
  <c r="F4399" i="12"/>
  <c r="D4400" i="12"/>
  <c r="E4400" i="12"/>
  <c r="F4400" i="12"/>
  <c r="D4401" i="12"/>
  <c r="E4401" i="12"/>
  <c r="F4401" i="12"/>
  <c r="D4402" i="12"/>
  <c r="E4402" i="12"/>
  <c r="F4402" i="12"/>
  <c r="D4403" i="12"/>
  <c r="D80" i="23" s="1"/>
  <c r="E4403" i="12"/>
  <c r="F80" i="23" s="1"/>
  <c r="F4403" i="12"/>
  <c r="G80" i="23" s="1"/>
  <c r="D4404" i="12"/>
  <c r="E4404" i="12"/>
  <c r="F4404" i="12"/>
  <c r="D4405" i="12"/>
  <c r="E4405" i="12"/>
  <c r="F4405" i="12"/>
  <c r="D4406" i="12"/>
  <c r="E4406" i="12"/>
  <c r="F4406" i="12"/>
  <c r="D4407" i="12"/>
  <c r="E4407" i="12"/>
  <c r="F4407" i="12"/>
  <c r="D4408" i="12"/>
  <c r="E4408" i="12"/>
  <c r="F4408" i="12"/>
  <c r="D4409" i="12"/>
  <c r="H80" i="23" s="1"/>
  <c r="E4409" i="12"/>
  <c r="J80" i="23" s="1"/>
  <c r="F4409" i="12"/>
  <c r="K80" i="23" s="1"/>
  <c r="D4410" i="12"/>
  <c r="E4410" i="12"/>
  <c r="F4410" i="12"/>
  <c r="D4411" i="12"/>
  <c r="E4411" i="12"/>
  <c r="F4411" i="12"/>
  <c r="D4412" i="12"/>
  <c r="E4412" i="12"/>
  <c r="F4412" i="12"/>
  <c r="D4413" i="12"/>
  <c r="E4413" i="12"/>
  <c r="F4413" i="12"/>
  <c r="D4414" i="12"/>
  <c r="E4414" i="12"/>
  <c r="F4414" i="12"/>
  <c r="D4415" i="12"/>
  <c r="E4415" i="12"/>
  <c r="F4415" i="12"/>
  <c r="D4416" i="12"/>
  <c r="E4416" i="12"/>
  <c r="F4416" i="12"/>
  <c r="D4417" i="12"/>
  <c r="E4417" i="12"/>
  <c r="F4417" i="12"/>
  <c r="D4418" i="12"/>
  <c r="E4418" i="12"/>
  <c r="F4418" i="12"/>
  <c r="D4419" i="12"/>
  <c r="E4419" i="12"/>
  <c r="F4419" i="12"/>
  <c r="D4420" i="12"/>
  <c r="E4420" i="12"/>
  <c r="F4420" i="12"/>
  <c r="D4421" i="12"/>
  <c r="E4421" i="12"/>
  <c r="F4421" i="12"/>
  <c r="D4422" i="12"/>
  <c r="E4422" i="12"/>
  <c r="F4422" i="12"/>
  <c r="D4423" i="12"/>
  <c r="E4423" i="12"/>
  <c r="F4423" i="12"/>
  <c r="D4424" i="12"/>
  <c r="E4424" i="12"/>
  <c r="F4424" i="12"/>
  <c r="D4425" i="12"/>
  <c r="E4425" i="12"/>
  <c r="F4425" i="12"/>
  <c r="D4426" i="12"/>
  <c r="E4426" i="12"/>
  <c r="F4426" i="12"/>
  <c r="D4427" i="12"/>
  <c r="E4427" i="12"/>
  <c r="F4427" i="12"/>
  <c r="D4428" i="12"/>
  <c r="E4428" i="12"/>
  <c r="F4428" i="12"/>
  <c r="D4429" i="12"/>
  <c r="E4429" i="12"/>
  <c r="F4429" i="12"/>
  <c r="D4430" i="12"/>
  <c r="E4430" i="12"/>
  <c r="F4430" i="12"/>
  <c r="D4431" i="12"/>
  <c r="E4431" i="12"/>
  <c r="F4431" i="12"/>
  <c r="D4432" i="12"/>
  <c r="E4432" i="12"/>
  <c r="F4432" i="12"/>
  <c r="D4433" i="12"/>
  <c r="E4433" i="12"/>
  <c r="F4433" i="12"/>
  <c r="D4434" i="12"/>
  <c r="E4434" i="12"/>
  <c r="F4434" i="12"/>
  <c r="D4435" i="12"/>
  <c r="E4435" i="12"/>
  <c r="F4435" i="12"/>
  <c r="D4436" i="12"/>
  <c r="E4436" i="12"/>
  <c r="F4436" i="12"/>
  <c r="D4437" i="12"/>
  <c r="E4437" i="12"/>
  <c r="F4437" i="12"/>
  <c r="D4438" i="12"/>
  <c r="E4438" i="12"/>
  <c r="F4438" i="12"/>
  <c r="D4439" i="12"/>
  <c r="E4439" i="12"/>
  <c r="F4439" i="12"/>
  <c r="D4440" i="12"/>
  <c r="E4440" i="12"/>
  <c r="F4440" i="12"/>
  <c r="D4441" i="12"/>
  <c r="E4441" i="12"/>
  <c r="F4441" i="12"/>
  <c r="D4442" i="12"/>
  <c r="E4442" i="12"/>
  <c r="F4442" i="12"/>
  <c r="D4443" i="12"/>
  <c r="E4443" i="12"/>
  <c r="F4443" i="12"/>
  <c r="D4444" i="12"/>
  <c r="E4444" i="12"/>
  <c r="F4444" i="12"/>
  <c r="D4445" i="12"/>
  <c r="E4445" i="12"/>
  <c r="F4445" i="12"/>
  <c r="D4446" i="12"/>
  <c r="E4446" i="12"/>
  <c r="F4446" i="12"/>
  <c r="D4447" i="12"/>
  <c r="E4447" i="12"/>
  <c r="F4447" i="12"/>
  <c r="D4448" i="12"/>
  <c r="E4448" i="12"/>
  <c r="F4448" i="12"/>
  <c r="D4449" i="12"/>
  <c r="E4449" i="12"/>
  <c r="F4449" i="12"/>
  <c r="D4450" i="12"/>
  <c r="E4450" i="12"/>
  <c r="F4450" i="12"/>
  <c r="D4451" i="12"/>
  <c r="E4451" i="12"/>
  <c r="F4451" i="12"/>
  <c r="D4452" i="12"/>
  <c r="E4452" i="12"/>
  <c r="F4452" i="12"/>
  <c r="D4453" i="12"/>
  <c r="E4453" i="12"/>
  <c r="F4453" i="12"/>
  <c r="D4454" i="12"/>
  <c r="E4454" i="12"/>
  <c r="F4454" i="12"/>
  <c r="D4455" i="12"/>
  <c r="E4455" i="12"/>
  <c r="F4455" i="12"/>
  <c r="D4456" i="12"/>
  <c r="E4456" i="12"/>
  <c r="F4456" i="12"/>
  <c r="D4457" i="12"/>
  <c r="E4457" i="12"/>
  <c r="F4457" i="12"/>
  <c r="D4458" i="12"/>
  <c r="E4458" i="12"/>
  <c r="F4458" i="12"/>
  <c r="D4459" i="12"/>
  <c r="E4459" i="12"/>
  <c r="F4459" i="12"/>
  <c r="D4460" i="12"/>
  <c r="E4460" i="12"/>
  <c r="F4460" i="12"/>
  <c r="D4461" i="12"/>
  <c r="E4461" i="12"/>
  <c r="F4461" i="12"/>
  <c r="D4462" i="12"/>
  <c r="E4462" i="12"/>
  <c r="F4462" i="12"/>
  <c r="D4463" i="12"/>
  <c r="E4463" i="12"/>
  <c r="F4463" i="12"/>
  <c r="D4464" i="12"/>
  <c r="E4464" i="12"/>
  <c r="F4464" i="12"/>
  <c r="D4465" i="12"/>
  <c r="E4465" i="12"/>
  <c r="F4465" i="12"/>
  <c r="D4466" i="12"/>
  <c r="E4466" i="12"/>
  <c r="F4466" i="12"/>
  <c r="D4467" i="12"/>
  <c r="E4467" i="12"/>
  <c r="F4467" i="12"/>
  <c r="D4468" i="12"/>
  <c r="E4468" i="12"/>
  <c r="F4468" i="12"/>
  <c r="D4469" i="12"/>
  <c r="E4469" i="12"/>
  <c r="F4469" i="12"/>
  <c r="D4470" i="12"/>
  <c r="E4470" i="12"/>
  <c r="F4470" i="12"/>
  <c r="D4471" i="12"/>
  <c r="E4471" i="12"/>
  <c r="F4471" i="12"/>
  <c r="D4472" i="12"/>
  <c r="E4472" i="12"/>
  <c r="F4472" i="12"/>
  <c r="D4473" i="12"/>
  <c r="E4473" i="12"/>
  <c r="F4473" i="12"/>
  <c r="D4474" i="12"/>
  <c r="E4474" i="12"/>
  <c r="F4474" i="12"/>
  <c r="D4475" i="12"/>
  <c r="E4475" i="12"/>
  <c r="F4475" i="12"/>
  <c r="D4476" i="12"/>
  <c r="E4476" i="12"/>
  <c r="F4476" i="12"/>
  <c r="D4477" i="12"/>
  <c r="E4477" i="12"/>
  <c r="F4477" i="12"/>
  <c r="D4478" i="12"/>
  <c r="E4478" i="12"/>
  <c r="F4478" i="12"/>
  <c r="D4479" i="12"/>
  <c r="E4479" i="12"/>
  <c r="F4479" i="12"/>
  <c r="D4480" i="12"/>
  <c r="E4480" i="12"/>
  <c r="F4480" i="12"/>
  <c r="D4481" i="12"/>
  <c r="E4481" i="12"/>
  <c r="F4481" i="12"/>
  <c r="D4482" i="12"/>
  <c r="E4482" i="12"/>
  <c r="F4482" i="12"/>
  <c r="D4483" i="12"/>
  <c r="E4483" i="12"/>
  <c r="F4483" i="12"/>
  <c r="D4484" i="12"/>
  <c r="E4484" i="12"/>
  <c r="F4484" i="12"/>
  <c r="D4485" i="12"/>
  <c r="E4485" i="12"/>
  <c r="F4485" i="12"/>
  <c r="D4486" i="12"/>
  <c r="E4486" i="12"/>
  <c r="F4486" i="12"/>
  <c r="D4487" i="12"/>
  <c r="E4487" i="12"/>
  <c r="F4487" i="12"/>
  <c r="D4488" i="12"/>
  <c r="E4488" i="12"/>
  <c r="F4488" i="12"/>
  <c r="D4489" i="12"/>
  <c r="E4489" i="12"/>
  <c r="F4489" i="12"/>
  <c r="D4490" i="12"/>
  <c r="E4490" i="12"/>
  <c r="F4490" i="12"/>
  <c r="D4491" i="12"/>
  <c r="E4491" i="12"/>
  <c r="F4491" i="12"/>
  <c r="D4492" i="12"/>
  <c r="E4492" i="12"/>
  <c r="F4492" i="12"/>
  <c r="D4493" i="12"/>
  <c r="E4493" i="12"/>
  <c r="F4493" i="12"/>
  <c r="D4494" i="12"/>
  <c r="L83" i="23" s="1"/>
  <c r="E4494" i="12"/>
  <c r="N83" i="23" s="1"/>
  <c r="F4494" i="12"/>
  <c r="O83" i="23" s="1"/>
  <c r="D4495" i="12"/>
  <c r="E4495" i="12"/>
  <c r="F4495" i="12"/>
  <c r="D4496" i="12"/>
  <c r="E4496" i="12"/>
  <c r="F4496" i="12"/>
  <c r="D4497" i="12"/>
  <c r="E4497" i="12"/>
  <c r="F4497" i="12"/>
  <c r="D4498" i="12"/>
  <c r="E4498" i="12"/>
  <c r="F4498" i="12"/>
  <c r="D4499" i="12"/>
  <c r="P83" i="23" s="1"/>
  <c r="E4499" i="12"/>
  <c r="R83" i="23" s="1"/>
  <c r="F4499" i="12"/>
  <c r="S83" i="23" s="1"/>
  <c r="D4500" i="12"/>
  <c r="E4500" i="12"/>
  <c r="F4500" i="12"/>
  <c r="D4501" i="12"/>
  <c r="E4501" i="12"/>
  <c r="F4501" i="12"/>
  <c r="D4502" i="12"/>
  <c r="E4502" i="12"/>
  <c r="F4502" i="12"/>
  <c r="D4503" i="12"/>
  <c r="E4503" i="12"/>
  <c r="F4503" i="12"/>
  <c r="D4504" i="12"/>
  <c r="D83" i="23" s="1"/>
  <c r="E4504" i="12"/>
  <c r="F83" i="23" s="1"/>
  <c r="F4504" i="12"/>
  <c r="G83" i="23" s="1"/>
  <c r="D4505" i="12"/>
  <c r="E4505" i="12"/>
  <c r="F4505" i="12"/>
  <c r="D4506" i="12"/>
  <c r="E4506" i="12"/>
  <c r="F4506" i="12"/>
  <c r="D4507" i="12"/>
  <c r="E4507" i="12"/>
  <c r="F4507" i="12"/>
  <c r="D4508" i="12"/>
  <c r="E4508" i="12"/>
  <c r="F4508" i="12"/>
  <c r="D4509" i="12"/>
  <c r="E4509" i="12"/>
  <c r="F4509" i="12"/>
  <c r="D4510" i="12"/>
  <c r="H83" i="23" s="1"/>
  <c r="E4510" i="12"/>
  <c r="J83" i="23" s="1"/>
  <c r="F4510" i="12"/>
  <c r="K83" i="23" s="1"/>
  <c r="D4511" i="12"/>
  <c r="T83" i="23" s="1"/>
  <c r="E4511" i="12"/>
  <c r="V83" i="23" s="1"/>
  <c r="F4511" i="12"/>
  <c r="W83" i="23" s="1"/>
  <c r="D4512" i="12"/>
  <c r="E4512" i="12"/>
  <c r="F4512" i="12"/>
  <c r="D4513" i="12"/>
  <c r="E4513" i="12"/>
  <c r="F4513" i="12"/>
  <c r="D4514" i="12"/>
  <c r="E4514" i="12"/>
  <c r="F4514" i="12"/>
  <c r="D4515" i="12"/>
  <c r="E4515" i="12"/>
  <c r="F4515" i="12"/>
  <c r="D4516" i="12"/>
  <c r="E4516" i="12"/>
  <c r="F4516" i="12"/>
  <c r="D4517" i="12"/>
  <c r="E4517" i="12"/>
  <c r="F4517" i="12"/>
  <c r="D4518" i="12"/>
  <c r="E4518" i="12"/>
  <c r="F4518" i="12"/>
  <c r="D4519" i="12"/>
  <c r="E4519" i="12"/>
  <c r="F4519" i="12"/>
  <c r="D4520" i="12"/>
  <c r="E4520" i="12"/>
  <c r="F4520" i="12"/>
  <c r="D4521" i="12"/>
  <c r="E4521" i="12"/>
  <c r="F4521" i="12"/>
  <c r="D4522" i="12"/>
  <c r="E4522" i="12"/>
  <c r="F4522" i="12"/>
  <c r="D4523" i="12"/>
  <c r="E4523" i="12"/>
  <c r="F4523" i="12"/>
  <c r="D4524" i="12"/>
  <c r="E4524" i="12"/>
  <c r="F4524" i="12"/>
  <c r="D4525" i="12"/>
  <c r="E4525" i="12"/>
  <c r="F4525" i="12"/>
  <c r="D4526" i="12"/>
  <c r="E4526" i="12"/>
  <c r="F4526" i="12"/>
  <c r="D4527" i="12"/>
  <c r="E4527" i="12"/>
  <c r="F4527" i="12"/>
  <c r="D4528" i="12"/>
  <c r="E4528" i="12"/>
  <c r="F4528" i="12"/>
  <c r="D4529" i="12"/>
  <c r="E4529" i="12"/>
  <c r="F4529" i="12"/>
  <c r="D4530" i="12"/>
  <c r="E4530" i="12"/>
  <c r="F4530" i="12"/>
  <c r="D4531" i="12"/>
  <c r="E4531" i="12"/>
  <c r="F4531" i="12"/>
  <c r="D4532" i="12"/>
  <c r="E4532" i="12"/>
  <c r="F4532" i="12"/>
  <c r="D4533" i="12"/>
  <c r="E4533" i="12"/>
  <c r="F4533" i="12"/>
  <c r="D4534" i="12"/>
  <c r="E4534" i="12"/>
  <c r="F4534" i="12"/>
  <c r="D4535" i="12"/>
  <c r="E4535" i="12"/>
  <c r="F4535" i="12"/>
  <c r="D4536" i="12"/>
  <c r="E4536" i="12"/>
  <c r="F4536" i="12"/>
  <c r="D4537" i="12"/>
  <c r="E4537" i="12"/>
  <c r="F4537" i="12"/>
  <c r="D4538" i="12"/>
  <c r="E4538" i="12"/>
  <c r="F4538" i="12"/>
  <c r="D4539" i="12"/>
  <c r="E4539" i="12"/>
  <c r="F4539" i="12"/>
  <c r="D4540" i="12"/>
  <c r="E4540" i="12"/>
  <c r="F4540" i="12"/>
  <c r="D4541" i="12"/>
  <c r="E4541" i="12"/>
  <c r="F4541" i="12"/>
  <c r="D4542" i="12"/>
  <c r="E4542" i="12"/>
  <c r="F4542" i="12"/>
  <c r="D4543" i="12"/>
  <c r="E4543" i="12"/>
  <c r="F4543" i="12"/>
  <c r="D4544" i="12"/>
  <c r="E4544" i="12"/>
  <c r="F4544" i="12"/>
  <c r="D4545" i="12"/>
  <c r="E4545" i="12"/>
  <c r="F4545" i="12"/>
  <c r="D4546" i="12"/>
  <c r="E4546" i="12"/>
  <c r="F4546" i="12"/>
  <c r="D4547" i="12"/>
  <c r="E4547" i="12"/>
  <c r="F4547" i="12"/>
  <c r="D4548" i="12"/>
  <c r="E4548" i="12"/>
  <c r="F4548" i="12"/>
  <c r="D4549" i="12"/>
  <c r="E4549" i="12"/>
  <c r="F4549" i="12"/>
  <c r="D4550" i="12"/>
  <c r="E4550" i="12"/>
  <c r="F4550" i="12"/>
  <c r="D4551" i="12"/>
  <c r="E4551" i="12"/>
  <c r="F4551" i="12"/>
  <c r="D4552" i="12"/>
  <c r="E4552" i="12"/>
  <c r="F4552" i="12"/>
  <c r="D4553" i="12"/>
  <c r="E4553" i="12"/>
  <c r="F4553" i="12"/>
  <c r="D4554" i="12"/>
  <c r="E4554" i="12"/>
  <c r="F4554" i="12"/>
  <c r="D4555" i="12"/>
  <c r="E4555" i="12"/>
  <c r="F4555" i="12"/>
  <c r="D4556" i="12"/>
  <c r="E4556" i="12"/>
  <c r="F4556" i="12"/>
  <c r="D4557" i="12"/>
  <c r="E4557" i="12"/>
  <c r="F4557" i="12"/>
  <c r="D4558" i="12"/>
  <c r="E4558" i="12"/>
  <c r="F4558" i="12"/>
  <c r="D4559" i="12"/>
  <c r="E4559" i="12"/>
  <c r="F4559" i="12"/>
  <c r="D4560" i="12"/>
  <c r="E4560" i="12"/>
  <c r="F4560" i="12"/>
  <c r="D4561" i="12"/>
  <c r="E4561" i="12"/>
  <c r="F4561" i="12"/>
  <c r="D4562" i="12"/>
  <c r="E4562" i="12"/>
  <c r="F4562" i="12"/>
  <c r="D4563" i="12"/>
  <c r="E4563" i="12"/>
  <c r="F4563" i="12"/>
  <c r="D4564" i="12"/>
  <c r="E4564" i="12"/>
  <c r="F4564" i="12"/>
  <c r="D4565" i="12"/>
  <c r="E4565" i="12"/>
  <c r="F4565" i="12"/>
  <c r="D4566" i="12"/>
  <c r="E4566" i="12"/>
  <c r="F4566" i="12"/>
  <c r="D4567" i="12"/>
  <c r="E4567" i="12"/>
  <c r="F4567" i="12"/>
  <c r="D4568" i="12"/>
  <c r="E4568" i="12"/>
  <c r="F4568" i="12"/>
  <c r="D4569" i="12"/>
  <c r="E4569" i="12"/>
  <c r="F4569" i="12"/>
  <c r="D4570" i="12"/>
  <c r="E4570" i="12"/>
  <c r="F4570" i="12"/>
  <c r="D4571" i="12"/>
  <c r="E4571" i="12"/>
  <c r="F4571" i="12"/>
  <c r="D4572" i="12"/>
  <c r="E4572" i="12"/>
  <c r="F4572" i="12"/>
  <c r="D4573" i="12"/>
  <c r="E4573" i="12"/>
  <c r="F4573" i="12"/>
  <c r="D4574" i="12"/>
  <c r="E4574" i="12"/>
  <c r="F4574" i="12"/>
  <c r="D4575" i="12"/>
  <c r="E4575" i="12"/>
  <c r="F4575" i="12"/>
  <c r="D4576" i="12"/>
  <c r="E4576" i="12"/>
  <c r="F4576" i="12"/>
  <c r="D4577" i="12"/>
  <c r="E4577" i="12"/>
  <c r="F4577" i="12"/>
  <c r="D4578" i="12"/>
  <c r="E4578" i="12"/>
  <c r="F4578" i="12"/>
  <c r="D4579" i="12"/>
  <c r="E4579" i="12"/>
  <c r="F4579" i="12"/>
  <c r="D4580" i="12"/>
  <c r="E4580" i="12"/>
  <c r="F4580" i="12"/>
  <c r="D4581" i="12"/>
  <c r="E4581" i="12"/>
  <c r="F4581" i="12"/>
  <c r="D4582" i="12"/>
  <c r="E4582" i="12"/>
  <c r="F4582" i="12"/>
  <c r="D4583" i="12"/>
  <c r="E4583" i="12"/>
  <c r="F4583" i="12"/>
  <c r="D4584" i="12"/>
  <c r="E4584" i="12"/>
  <c r="F4584" i="12"/>
  <c r="D4585" i="12"/>
  <c r="E4585" i="12"/>
  <c r="F4585" i="12"/>
  <c r="D4586" i="12"/>
  <c r="E4586" i="12"/>
  <c r="F4586" i="12"/>
  <c r="D4587" i="12"/>
  <c r="E4587" i="12"/>
  <c r="F4587" i="12"/>
  <c r="D4588" i="12"/>
  <c r="E4588" i="12"/>
  <c r="F4588" i="12"/>
  <c r="D4589" i="12"/>
  <c r="E4589" i="12"/>
  <c r="F4589" i="12"/>
  <c r="D4590" i="12"/>
  <c r="E4590" i="12"/>
  <c r="F4590" i="12"/>
  <c r="D4591" i="12"/>
  <c r="E4591" i="12"/>
  <c r="F4591" i="12"/>
  <c r="D4592" i="12"/>
  <c r="E4592" i="12"/>
  <c r="F4592" i="12"/>
  <c r="D4593" i="12"/>
  <c r="E4593" i="12"/>
  <c r="F4593" i="12"/>
  <c r="D4594" i="12"/>
  <c r="E4594" i="12"/>
  <c r="F4594" i="12"/>
  <c r="D4595" i="12"/>
  <c r="L84" i="23" s="1"/>
  <c r="E4595" i="12"/>
  <c r="N84" i="23" s="1"/>
  <c r="F4595" i="12"/>
  <c r="O84" i="23" s="1"/>
  <c r="D4596" i="12"/>
  <c r="E4596" i="12"/>
  <c r="F4596" i="12"/>
  <c r="D4597" i="12"/>
  <c r="E4597" i="12"/>
  <c r="F4597" i="12"/>
  <c r="D4598" i="12"/>
  <c r="E4598" i="12"/>
  <c r="F4598" i="12"/>
  <c r="D4599" i="12"/>
  <c r="E4599" i="12"/>
  <c r="F4599" i="12"/>
  <c r="D4600" i="12"/>
  <c r="P84" i="23" s="1"/>
  <c r="E4600" i="12"/>
  <c r="R84" i="23" s="1"/>
  <c r="F4600" i="12"/>
  <c r="S84" i="23" s="1"/>
  <c r="D4601" i="12"/>
  <c r="E4601" i="12"/>
  <c r="F4601" i="12"/>
  <c r="D4602" i="12"/>
  <c r="E4602" i="12"/>
  <c r="F4602" i="12"/>
  <c r="D4603" i="12"/>
  <c r="E4603" i="12"/>
  <c r="F4603" i="12"/>
  <c r="D4604" i="12"/>
  <c r="E4604" i="12"/>
  <c r="F4604" i="12"/>
  <c r="D4605" i="12"/>
  <c r="D84" i="23" s="1"/>
  <c r="E4605" i="12"/>
  <c r="F84" i="23" s="1"/>
  <c r="F4605" i="12"/>
  <c r="G84" i="23" s="1"/>
  <c r="D4606" i="12"/>
  <c r="E4606" i="12"/>
  <c r="F4606" i="12"/>
  <c r="D4607" i="12"/>
  <c r="E4607" i="12"/>
  <c r="F4607" i="12"/>
  <c r="D4608" i="12"/>
  <c r="E4608" i="12"/>
  <c r="F4608" i="12"/>
  <c r="D4609" i="12"/>
  <c r="E4609" i="12"/>
  <c r="F4609" i="12"/>
  <c r="D4610" i="12"/>
  <c r="E4610" i="12"/>
  <c r="F4610" i="12"/>
  <c r="D4611" i="12"/>
  <c r="H84" i="23" s="1"/>
  <c r="E4611" i="12"/>
  <c r="J84" i="23" s="1"/>
  <c r="F4611" i="12"/>
  <c r="K84" i="23" s="1"/>
  <c r="D4612" i="12"/>
  <c r="E4612" i="12"/>
  <c r="F4612" i="12"/>
  <c r="D4613" i="12"/>
  <c r="E4613" i="12"/>
  <c r="F4613" i="12"/>
  <c r="D4614" i="12"/>
  <c r="E4614" i="12"/>
  <c r="F4614" i="12"/>
  <c r="D4615" i="12"/>
  <c r="E4615" i="12"/>
  <c r="F4615" i="12"/>
  <c r="D4616" i="12"/>
  <c r="E4616" i="12"/>
  <c r="F4616" i="12"/>
  <c r="D4617" i="12"/>
  <c r="E4617" i="12"/>
  <c r="F4617" i="12"/>
  <c r="D4618" i="12"/>
  <c r="E4618" i="12"/>
  <c r="F4618" i="12"/>
  <c r="D4619" i="12"/>
  <c r="E4619" i="12"/>
  <c r="F4619" i="12"/>
  <c r="D4620" i="12"/>
  <c r="E4620" i="12"/>
  <c r="F4620" i="12"/>
  <c r="D4621" i="12"/>
  <c r="E4621" i="12"/>
  <c r="F4621" i="12"/>
  <c r="D4622" i="12"/>
  <c r="E4622" i="12"/>
  <c r="F4622" i="12"/>
  <c r="D4623" i="12"/>
  <c r="E4623" i="12"/>
  <c r="F4623" i="12"/>
  <c r="D4624" i="12"/>
  <c r="E4624" i="12"/>
  <c r="F4624" i="12"/>
  <c r="D4625" i="12"/>
  <c r="E4625" i="12"/>
  <c r="F4625" i="12"/>
  <c r="D4626" i="12"/>
  <c r="E4626" i="12"/>
  <c r="F4626" i="12"/>
  <c r="D4627" i="12"/>
  <c r="E4627" i="12"/>
  <c r="F4627" i="12"/>
  <c r="D4628" i="12"/>
  <c r="E4628" i="12"/>
  <c r="F4628" i="12"/>
  <c r="D4629" i="12"/>
  <c r="E4629" i="12"/>
  <c r="F4629" i="12"/>
  <c r="D4630" i="12"/>
  <c r="E4630" i="12"/>
  <c r="F4630" i="12"/>
  <c r="D4631" i="12"/>
  <c r="E4631" i="12"/>
  <c r="F4631" i="12"/>
  <c r="D4632" i="12"/>
  <c r="E4632" i="12"/>
  <c r="F4632" i="12"/>
  <c r="D4633" i="12"/>
  <c r="E4633" i="12"/>
  <c r="F4633" i="12"/>
  <c r="D4634" i="12"/>
  <c r="E4634" i="12"/>
  <c r="F4634" i="12"/>
  <c r="D4635" i="12"/>
  <c r="E4635" i="12"/>
  <c r="F4635" i="12"/>
  <c r="D4636" i="12"/>
  <c r="E4636" i="12"/>
  <c r="F4636" i="12"/>
  <c r="D4637" i="12"/>
  <c r="E4637" i="12"/>
  <c r="F4637" i="12"/>
  <c r="D4638" i="12"/>
  <c r="E4638" i="12"/>
  <c r="F4638" i="12"/>
  <c r="D4639" i="12"/>
  <c r="E4639" i="12"/>
  <c r="F4639" i="12"/>
  <c r="D4640" i="12"/>
  <c r="E4640" i="12"/>
  <c r="F4640" i="12"/>
  <c r="D4641" i="12"/>
  <c r="E4641" i="12"/>
  <c r="F4641" i="12"/>
  <c r="D4642" i="12"/>
  <c r="E4642" i="12"/>
  <c r="F4642" i="12"/>
  <c r="D4643" i="12"/>
  <c r="E4643" i="12"/>
  <c r="F4643" i="12"/>
  <c r="D4644" i="12"/>
  <c r="E4644" i="12"/>
  <c r="F4644" i="12"/>
  <c r="D4645" i="12"/>
  <c r="E4645" i="12"/>
  <c r="F4645" i="12"/>
  <c r="D4646" i="12"/>
  <c r="E4646" i="12"/>
  <c r="F4646" i="12"/>
  <c r="D4647" i="12"/>
  <c r="E4647" i="12"/>
  <c r="F4647" i="12"/>
  <c r="D4648" i="12"/>
  <c r="E4648" i="12"/>
  <c r="F4648" i="12"/>
  <c r="D4649" i="12"/>
  <c r="E4649" i="12"/>
  <c r="F4649" i="12"/>
  <c r="D4650" i="12"/>
  <c r="E4650" i="12"/>
  <c r="F4650" i="12"/>
  <c r="D4651" i="12"/>
  <c r="E4651" i="12"/>
  <c r="F4651" i="12"/>
  <c r="D4652" i="12"/>
  <c r="E4652" i="12"/>
  <c r="F4652" i="12"/>
  <c r="D4653" i="12"/>
  <c r="E4653" i="12"/>
  <c r="F4653" i="12"/>
  <c r="D4654" i="12"/>
  <c r="E4654" i="12"/>
  <c r="F4654" i="12"/>
  <c r="D4655" i="12"/>
  <c r="E4655" i="12"/>
  <c r="F4655" i="12"/>
  <c r="D4656" i="12"/>
  <c r="E4656" i="12"/>
  <c r="F4656" i="12"/>
  <c r="D4657" i="12"/>
  <c r="E4657" i="12"/>
  <c r="F4657" i="12"/>
  <c r="D4658" i="12"/>
  <c r="E4658" i="12"/>
  <c r="F4658" i="12"/>
  <c r="D4659" i="12"/>
  <c r="E4659" i="12"/>
  <c r="F4659" i="12"/>
  <c r="D4660" i="12"/>
  <c r="E4660" i="12"/>
  <c r="F4660" i="12"/>
  <c r="D4661" i="12"/>
  <c r="E4661" i="12"/>
  <c r="F4661" i="12"/>
  <c r="D4662" i="12"/>
  <c r="E4662" i="12"/>
  <c r="F4662" i="12"/>
  <c r="D4663" i="12"/>
  <c r="E4663" i="12"/>
  <c r="F4663" i="12"/>
  <c r="D4664" i="12"/>
  <c r="E4664" i="12"/>
  <c r="F4664" i="12"/>
  <c r="D4665" i="12"/>
  <c r="E4665" i="12"/>
  <c r="F4665" i="12"/>
  <c r="D4666" i="12"/>
  <c r="E4666" i="12"/>
  <c r="F4666" i="12"/>
  <c r="D4667" i="12"/>
  <c r="E4667" i="12"/>
  <c r="F4667" i="12"/>
  <c r="D4668" i="12"/>
  <c r="E4668" i="12"/>
  <c r="F4668" i="12"/>
  <c r="D4669" i="12"/>
  <c r="E4669" i="12"/>
  <c r="F4669" i="12"/>
  <c r="D4670" i="12"/>
  <c r="E4670" i="12"/>
  <c r="F4670" i="12"/>
  <c r="D4671" i="12"/>
  <c r="E4671" i="12"/>
  <c r="F4671" i="12"/>
  <c r="D4672" i="12"/>
  <c r="E4672" i="12"/>
  <c r="F4672" i="12"/>
  <c r="D4673" i="12"/>
  <c r="E4673" i="12"/>
  <c r="F4673" i="12"/>
  <c r="D4674" i="12"/>
  <c r="E4674" i="12"/>
  <c r="F4674" i="12"/>
  <c r="D4675" i="12"/>
  <c r="E4675" i="12"/>
  <c r="F4675" i="12"/>
  <c r="D4676" i="12"/>
  <c r="E4676" i="12"/>
  <c r="F4676" i="12"/>
  <c r="D4677" i="12"/>
  <c r="E4677" i="12"/>
  <c r="F4677" i="12"/>
  <c r="D4678" i="12"/>
  <c r="E4678" i="12"/>
  <c r="F4678" i="12"/>
  <c r="D4679" i="12"/>
  <c r="E4679" i="12"/>
  <c r="F4679" i="12"/>
  <c r="D4680" i="12"/>
  <c r="E4680" i="12"/>
  <c r="F4680" i="12"/>
  <c r="D4681" i="12"/>
  <c r="E4681" i="12"/>
  <c r="F4681" i="12"/>
  <c r="D4682" i="12"/>
  <c r="E4682" i="12"/>
  <c r="F4682" i="12"/>
  <c r="D4683" i="12"/>
  <c r="E4683" i="12"/>
  <c r="F4683" i="12"/>
  <c r="D4684" i="12"/>
  <c r="E4684" i="12"/>
  <c r="F4684" i="12"/>
  <c r="D4685" i="12"/>
  <c r="E4685" i="12"/>
  <c r="F4685" i="12"/>
  <c r="D4686" i="12"/>
  <c r="E4686" i="12"/>
  <c r="F4686" i="12"/>
  <c r="D4687" i="12"/>
  <c r="E4687" i="12"/>
  <c r="F4687" i="12"/>
  <c r="D4688" i="12"/>
  <c r="E4688" i="12"/>
  <c r="F4688" i="12"/>
  <c r="D4689" i="12"/>
  <c r="E4689" i="12"/>
  <c r="F4689" i="12"/>
  <c r="D4690" i="12"/>
  <c r="E4690" i="12"/>
  <c r="F4690" i="12"/>
  <c r="D4691" i="12"/>
  <c r="E4691" i="12"/>
  <c r="F4691" i="12"/>
  <c r="D4692" i="12"/>
  <c r="E4692" i="12"/>
  <c r="F4692" i="12"/>
  <c r="D4693" i="12"/>
  <c r="E4693" i="12"/>
  <c r="F4693" i="12"/>
  <c r="D4694" i="12"/>
  <c r="E4694" i="12"/>
  <c r="F4694" i="12"/>
  <c r="D4695" i="12"/>
  <c r="E4695" i="12"/>
  <c r="F4695" i="12"/>
  <c r="D4696" i="12"/>
  <c r="L85" i="23" s="1"/>
  <c r="E4696" i="12"/>
  <c r="N85" i="23" s="1"/>
  <c r="F4696" i="12"/>
  <c r="O85" i="23" s="1"/>
  <c r="D4697" i="12"/>
  <c r="E4697" i="12"/>
  <c r="F4697" i="12"/>
  <c r="D4698" i="12"/>
  <c r="E4698" i="12"/>
  <c r="F4698" i="12"/>
  <c r="D4699" i="12"/>
  <c r="E4699" i="12"/>
  <c r="F4699" i="12"/>
  <c r="D4700" i="12"/>
  <c r="E4700" i="12"/>
  <c r="F4700" i="12"/>
  <c r="D4701" i="12"/>
  <c r="P85" i="23" s="1"/>
  <c r="E4701" i="12"/>
  <c r="R85" i="23" s="1"/>
  <c r="F4701" i="12"/>
  <c r="S85" i="23" s="1"/>
  <c r="D4702" i="12"/>
  <c r="E4702" i="12"/>
  <c r="F4702" i="12"/>
  <c r="D4703" i="12"/>
  <c r="E4703" i="12"/>
  <c r="F4703" i="12"/>
  <c r="D4704" i="12"/>
  <c r="E4704" i="12"/>
  <c r="F4704" i="12"/>
  <c r="D4705" i="12"/>
  <c r="E4705" i="12"/>
  <c r="F4705" i="12"/>
  <c r="D4706" i="12"/>
  <c r="D85" i="23" s="1"/>
  <c r="E4706" i="12"/>
  <c r="F85" i="23" s="1"/>
  <c r="F4706" i="12"/>
  <c r="G85" i="23" s="1"/>
  <c r="D4707" i="12"/>
  <c r="E4707" i="12"/>
  <c r="F4707" i="12"/>
  <c r="D4708" i="12"/>
  <c r="E4708" i="12"/>
  <c r="F4708" i="12"/>
  <c r="D4709" i="12"/>
  <c r="E4709" i="12"/>
  <c r="F4709" i="12"/>
  <c r="D4710" i="12"/>
  <c r="E4710" i="12"/>
  <c r="F4710" i="12"/>
  <c r="D4711" i="12"/>
  <c r="E4711" i="12"/>
  <c r="F4711" i="12"/>
  <c r="D4712" i="12"/>
  <c r="H85" i="23" s="1"/>
  <c r="E4712" i="12"/>
  <c r="J85" i="23" s="1"/>
  <c r="F4712" i="12"/>
  <c r="K85" i="23" s="1"/>
  <c r="D4713" i="12"/>
  <c r="E4713" i="12"/>
  <c r="F4713" i="12"/>
  <c r="R18" i="25" l="1"/>
  <c r="P29" i="25"/>
  <c r="S34" i="25"/>
  <c r="R44" i="25"/>
  <c r="P16" i="25"/>
  <c r="S18" i="25"/>
  <c r="R29" i="25"/>
  <c r="P35" i="25"/>
  <c r="S44" i="25"/>
  <c r="V85" i="23"/>
  <c r="R46" i="25"/>
  <c r="T84" i="23"/>
  <c r="P45" i="25"/>
  <c r="R16" i="25"/>
  <c r="P21" i="25"/>
  <c r="S29" i="25"/>
  <c r="R35" i="25"/>
  <c r="S22" i="25"/>
  <c r="W78" i="23"/>
  <c r="S39" i="25"/>
  <c r="S16" i="25"/>
  <c r="R21" i="25"/>
  <c r="P30" i="25"/>
  <c r="S35" i="25"/>
  <c r="P22" i="25"/>
  <c r="W79" i="23"/>
  <c r="S40" i="25"/>
  <c r="V78" i="23"/>
  <c r="R39" i="25"/>
  <c r="P17" i="25"/>
  <c r="S21" i="25"/>
  <c r="R30" i="25"/>
  <c r="P36" i="25"/>
  <c r="R22" i="25"/>
  <c r="W80" i="23"/>
  <c r="S41" i="25"/>
  <c r="R40" i="25"/>
  <c r="T78" i="23"/>
  <c r="P39" i="25"/>
  <c r="R17" i="25"/>
  <c r="P28" i="25"/>
  <c r="S30" i="25"/>
  <c r="R36" i="25"/>
  <c r="P25" i="25"/>
  <c r="W85" i="23"/>
  <c r="S46" i="25"/>
  <c r="V84" i="23"/>
  <c r="R45" i="25"/>
  <c r="V80" i="23"/>
  <c r="R41" i="25"/>
  <c r="T79" i="23"/>
  <c r="P40" i="25"/>
  <c r="S17" i="25"/>
  <c r="R28" i="25"/>
  <c r="P34" i="25"/>
  <c r="S36" i="25"/>
  <c r="R25" i="25"/>
  <c r="T85" i="23"/>
  <c r="P46" i="25"/>
  <c r="W84" i="23"/>
  <c r="S45" i="25"/>
  <c r="T80" i="23"/>
  <c r="P41" i="25"/>
  <c r="P18" i="25"/>
  <c r="S28" i="25"/>
  <c r="R34" i="25"/>
  <c r="P44" i="25"/>
  <c r="S25" i="25"/>
  <c r="L41" i="25"/>
  <c r="N39" i="25"/>
  <c r="L40" i="25"/>
  <c r="M41" i="25"/>
  <c r="O39" i="25"/>
  <c r="N40" i="25"/>
  <c r="L39" i="25"/>
  <c r="M40" i="25"/>
  <c r="N41" i="25"/>
  <c r="M39" i="25"/>
  <c r="O41" i="25"/>
  <c r="O40" i="25"/>
  <c r="G34" i="25"/>
  <c r="D41" i="25"/>
  <c r="G45" i="25"/>
  <c r="G41" i="25"/>
  <c r="E39" i="25"/>
  <c r="E46" i="25"/>
  <c r="D40" i="25"/>
  <c r="E41" i="25"/>
  <c r="G39" i="25"/>
  <c r="E40" i="25"/>
  <c r="F41" i="25"/>
  <c r="F39" i="25"/>
  <c r="D39" i="25"/>
  <c r="D45" i="25"/>
  <c r="F45" i="25"/>
  <c r="F40" i="25"/>
  <c r="D46" i="25"/>
  <c r="F46" i="25"/>
  <c r="G40" i="25"/>
  <c r="G46" i="25"/>
  <c r="E45" i="25"/>
  <c r="K40" i="25"/>
  <c r="H39" i="25"/>
  <c r="J40" i="25"/>
  <c r="I39" i="25"/>
  <c r="J39" i="25"/>
  <c r="I40" i="25"/>
  <c r="H41" i="25"/>
  <c r="I41" i="25"/>
  <c r="J41" i="25"/>
  <c r="H40" i="25"/>
  <c r="K39" i="25"/>
  <c r="K41" i="25"/>
  <c r="O36" i="25"/>
  <c r="M46" i="25"/>
  <c r="M45" i="25"/>
  <c r="N45" i="25"/>
  <c r="O45" i="25"/>
  <c r="N46" i="25"/>
  <c r="O46" i="25"/>
  <c r="L46" i="25"/>
  <c r="L45" i="25"/>
  <c r="J44" i="25"/>
  <c r="H46" i="25"/>
  <c r="H45" i="25"/>
  <c r="I46" i="25"/>
  <c r="J45" i="25"/>
  <c r="I45" i="25"/>
  <c r="J46" i="25"/>
  <c r="K46" i="25"/>
  <c r="K45" i="25"/>
  <c r="D28" i="25"/>
  <c r="E25" i="25"/>
  <c r="D25" i="25"/>
  <c r="F25" i="25"/>
  <c r="G25" i="25"/>
  <c r="L25" i="25"/>
  <c r="K25" i="25"/>
  <c r="M25" i="25"/>
  <c r="N25" i="25"/>
  <c r="O25" i="25"/>
  <c r="H25" i="25"/>
  <c r="I25" i="25"/>
  <c r="J25" i="25"/>
  <c r="F22" i="25"/>
  <c r="D21" i="25"/>
  <c r="D22" i="25"/>
  <c r="N22" i="25"/>
  <c r="L22" i="25"/>
  <c r="I22" i="25"/>
  <c r="H22" i="25"/>
  <c r="O22" i="25"/>
  <c r="G22" i="25"/>
  <c r="M22" i="25"/>
  <c r="E22" i="25"/>
  <c r="K22" i="25"/>
  <c r="J22" i="25"/>
  <c r="L16" i="25"/>
  <c r="O28" i="25"/>
  <c r="N21" i="25"/>
  <c r="H17" i="25"/>
  <c r="N34" i="25"/>
  <c r="M16" i="25"/>
  <c r="I17" i="25"/>
  <c r="H18" i="25"/>
  <c r="O34" i="25"/>
  <c r="M30" i="25"/>
  <c r="D16" i="25"/>
  <c r="N16" i="25"/>
  <c r="J17" i="25"/>
  <c r="I18" i="25"/>
  <c r="E16" i="25"/>
  <c r="F16" i="25"/>
  <c r="N17" i="25"/>
  <c r="K18" i="25"/>
  <c r="J21" i="25"/>
  <c r="K28" i="25"/>
  <c r="L29" i="25"/>
  <c r="N30" i="25"/>
  <c r="O16" i="25"/>
  <c r="M17" i="25"/>
  <c r="J18" i="25"/>
  <c r="G16" i="25"/>
  <c r="O17" i="25"/>
  <c r="L18" i="25"/>
  <c r="K21" i="25"/>
  <c r="L28" i="25"/>
  <c r="M29" i="25"/>
  <c r="O30" i="25"/>
  <c r="H16" i="25"/>
  <c r="N18" i="25"/>
  <c r="L21" i="25"/>
  <c r="M28" i="25"/>
  <c r="N29" i="25"/>
  <c r="O35" i="25"/>
  <c r="I16" i="25"/>
  <c r="G17" i="25"/>
  <c r="O18" i="25"/>
  <c r="M21" i="25"/>
  <c r="N28" i="25"/>
  <c r="O29" i="25"/>
  <c r="E28" i="25"/>
  <c r="F29" i="25"/>
  <c r="G30" i="25"/>
  <c r="H34" i="25"/>
  <c r="I35" i="25"/>
  <c r="J36" i="25"/>
  <c r="K44" i="25"/>
  <c r="F28" i="25"/>
  <c r="G29" i="25"/>
  <c r="H30" i="25"/>
  <c r="I34" i="25"/>
  <c r="J35" i="25"/>
  <c r="K36" i="25"/>
  <c r="D44" i="25"/>
  <c r="L44" i="25"/>
  <c r="E21" i="25"/>
  <c r="J16" i="25"/>
  <c r="K17" i="25"/>
  <c r="D18" i="25"/>
  <c r="F21" i="25"/>
  <c r="H29" i="25"/>
  <c r="J34" i="25"/>
  <c r="K35" i="25"/>
  <c r="D36" i="25"/>
  <c r="L36" i="25"/>
  <c r="E44" i="25"/>
  <c r="M44" i="25"/>
  <c r="G28" i="25"/>
  <c r="I30" i="25"/>
  <c r="K16" i="25"/>
  <c r="D17" i="25"/>
  <c r="L17" i="25"/>
  <c r="E18" i="25"/>
  <c r="M18" i="25"/>
  <c r="G21" i="25"/>
  <c r="O21" i="25"/>
  <c r="H28" i="25"/>
  <c r="I29" i="25"/>
  <c r="J30" i="25"/>
  <c r="K34" i="25"/>
  <c r="D35" i="25"/>
  <c r="L35" i="25"/>
  <c r="E36" i="25"/>
  <c r="M36" i="25"/>
  <c r="F44" i="25"/>
  <c r="N44" i="25"/>
  <c r="E17" i="25"/>
  <c r="F18" i="25"/>
  <c r="H21" i="25"/>
  <c r="I28" i="25"/>
  <c r="J29" i="25"/>
  <c r="K30" i="25"/>
  <c r="D34" i="25"/>
  <c r="L34" i="25"/>
  <c r="E35" i="25"/>
  <c r="M35" i="25"/>
  <c r="F36" i="25"/>
  <c r="N36" i="25"/>
  <c r="G44" i="25"/>
  <c r="O44" i="25"/>
  <c r="F17" i="25"/>
  <c r="G18" i="25"/>
  <c r="I21" i="25"/>
  <c r="J28" i="25"/>
  <c r="K29" i="25"/>
  <c r="D30" i="25"/>
  <c r="L30" i="25"/>
  <c r="E34" i="25"/>
  <c r="M34" i="25"/>
  <c r="F35" i="25"/>
  <c r="N35" i="25"/>
  <c r="G36" i="25"/>
  <c r="H44" i="25"/>
  <c r="D29" i="25"/>
  <c r="E30" i="25"/>
  <c r="F34" i="25"/>
  <c r="G35" i="25"/>
  <c r="H36" i="25"/>
  <c r="I44" i="25"/>
  <c r="E29" i="25"/>
  <c r="F30" i="25"/>
  <c r="H35" i="25"/>
  <c r="I36" i="25"/>
  <c r="M105" i="23" l="1"/>
  <c r="Q89" i="23"/>
  <c r="M89" i="23"/>
  <c r="D9" i="22"/>
  <c r="L9" i="18"/>
  <c r="H9" i="18"/>
  <c r="D9" i="18"/>
  <c r="E62" i="22" l="1"/>
  <c r="E61" i="22"/>
  <c r="E56" i="22"/>
  <c r="E57" i="22"/>
  <c r="E58" i="22"/>
  <c r="E38" i="22"/>
  <c r="E48" i="22"/>
  <c r="E41" i="22"/>
  <c r="E35" i="22"/>
  <c r="E42" i="22"/>
  <c r="E43" i="22"/>
  <c r="E51" i="22"/>
  <c r="E44" i="22"/>
  <c r="E47" i="22"/>
  <c r="E36" i="22"/>
  <c r="E52" i="22"/>
  <c r="E37" i="22"/>
  <c r="E13" i="22"/>
  <c r="E15" i="22"/>
  <c r="E23" i="22"/>
  <c r="E18" i="22"/>
  <c r="E21" i="22"/>
  <c r="E22" i="22"/>
  <c r="E12" i="22"/>
  <c r="E31" i="22"/>
  <c r="E14" i="22"/>
  <c r="E28" i="22"/>
  <c r="E27" i="22"/>
  <c r="E26" i="22"/>
  <c r="E18" i="18"/>
  <c r="M18" i="18"/>
  <c r="I13" i="18"/>
  <c r="I12" i="18"/>
  <c r="E17" i="18"/>
  <c r="M17" i="18"/>
  <c r="I18" i="18"/>
  <c r="E14" i="18"/>
  <c r="M14" i="18"/>
  <c r="E13" i="18"/>
  <c r="M13" i="18"/>
  <c r="E12" i="18"/>
  <c r="M12" i="18"/>
  <c r="I17" i="18"/>
  <c r="I14" i="18"/>
  <c r="L9" i="17" l="1"/>
  <c r="D9" i="17"/>
  <c r="D9" i="13"/>
  <c r="E20" i="17" l="1"/>
  <c r="E19" i="17"/>
  <c r="E21" i="17"/>
  <c r="M20" i="17"/>
  <c r="M19" i="17"/>
  <c r="M21" i="17"/>
  <c r="I19" i="17"/>
  <c r="I21" i="17"/>
  <c r="I20" i="17"/>
  <c r="I12" i="17"/>
  <c r="I13" i="17"/>
  <c r="M12" i="17"/>
  <c r="I14" i="17"/>
  <c r="M13" i="17"/>
  <c r="I15" i="17"/>
  <c r="M25" i="17"/>
  <c r="M24" i="17"/>
  <c r="M15" i="17"/>
  <c r="M18" i="17"/>
  <c r="E24" i="17"/>
  <c r="E15" i="17"/>
  <c r="E14" i="17"/>
  <c r="M14" i="17"/>
  <c r="I25" i="17"/>
  <c r="E18" i="17"/>
  <c r="E13" i="17"/>
  <c r="I24" i="17"/>
  <c r="E29" i="17"/>
  <c r="M29" i="17"/>
  <c r="E12" i="17"/>
  <c r="I18" i="17"/>
  <c r="E28" i="17"/>
  <c r="M28" i="17"/>
  <c r="E25" i="17"/>
  <c r="D2694" i="12" l="1"/>
  <c r="E2694" i="12"/>
  <c r="F2694" i="12"/>
  <c r="D2695" i="12"/>
  <c r="E2695" i="12"/>
  <c r="F2695" i="12"/>
  <c r="D2696" i="12"/>
  <c r="E2696" i="12"/>
  <c r="F2696" i="12"/>
  <c r="D2697" i="12"/>
  <c r="E2697" i="12"/>
  <c r="F2697" i="12"/>
  <c r="D2698" i="12"/>
  <c r="E2698" i="12"/>
  <c r="F2698" i="12"/>
  <c r="D2699" i="12"/>
  <c r="E2699" i="12"/>
  <c r="F2699" i="12"/>
  <c r="D2700" i="12"/>
  <c r="E2700" i="12"/>
  <c r="F2700" i="12"/>
  <c r="D2701" i="12"/>
  <c r="E2701" i="12"/>
  <c r="F2701" i="12"/>
  <c r="D2702" i="12"/>
  <c r="E2702" i="12"/>
  <c r="F2702" i="12"/>
  <c r="D2703" i="12"/>
  <c r="E2703" i="12"/>
  <c r="F2703" i="12"/>
  <c r="D2704" i="12"/>
  <c r="E2704" i="12"/>
  <c r="F2704" i="12"/>
  <c r="D2705" i="12"/>
  <c r="E2705" i="12"/>
  <c r="F2705" i="12"/>
  <c r="D2706" i="12"/>
  <c r="E2706" i="12"/>
  <c r="F2706" i="12"/>
  <c r="D2707" i="12"/>
  <c r="E2707" i="12"/>
  <c r="F2707" i="12"/>
  <c r="D2708" i="12"/>
  <c r="E2708" i="12"/>
  <c r="F2708" i="12"/>
  <c r="D2709" i="12"/>
  <c r="E2709" i="12"/>
  <c r="F2709" i="12"/>
  <c r="D2710" i="12"/>
  <c r="E2710" i="12"/>
  <c r="F2710" i="12"/>
  <c r="D2711" i="12"/>
  <c r="E2711" i="12"/>
  <c r="F2711" i="12"/>
  <c r="D2712" i="12"/>
  <c r="E2712" i="12"/>
  <c r="F2712" i="12"/>
  <c r="D2713" i="12"/>
  <c r="E2713" i="12"/>
  <c r="F2713" i="12"/>
  <c r="D2714" i="12"/>
  <c r="E2714" i="12"/>
  <c r="F2714" i="12"/>
  <c r="D2715" i="12"/>
  <c r="E2715" i="12"/>
  <c r="F2715" i="12"/>
  <c r="D2716" i="12"/>
  <c r="E2716" i="12"/>
  <c r="F2716" i="12"/>
  <c r="D2717" i="12"/>
  <c r="E2717" i="12"/>
  <c r="F2717" i="12"/>
  <c r="D2718" i="12"/>
  <c r="E2718" i="12"/>
  <c r="F2718" i="12"/>
  <c r="D2719" i="12"/>
  <c r="E2719" i="12"/>
  <c r="F2719" i="12"/>
  <c r="D2720" i="12"/>
  <c r="E2720" i="12"/>
  <c r="F2720" i="12"/>
  <c r="D2721" i="12"/>
  <c r="E2721" i="12"/>
  <c r="F2721" i="12"/>
  <c r="D2722" i="12"/>
  <c r="E2722" i="12"/>
  <c r="F2722" i="12"/>
  <c r="D2723" i="12"/>
  <c r="E2723" i="12"/>
  <c r="F2723" i="12"/>
  <c r="D2724" i="12"/>
  <c r="E2724" i="12"/>
  <c r="F2724" i="12"/>
  <c r="D2725" i="12"/>
  <c r="E2725" i="12"/>
  <c r="F2725" i="12"/>
  <c r="D2726" i="12"/>
  <c r="E2726" i="12"/>
  <c r="F2726" i="12"/>
  <c r="D2727" i="12"/>
  <c r="E2727" i="12"/>
  <c r="F2727" i="12"/>
  <c r="D2728" i="12"/>
  <c r="E2728" i="12"/>
  <c r="F2728" i="12"/>
  <c r="D2729" i="12"/>
  <c r="E2729" i="12"/>
  <c r="F2729" i="12"/>
  <c r="D2730" i="12"/>
  <c r="E2730" i="12"/>
  <c r="F2730" i="12"/>
  <c r="D2731" i="12"/>
  <c r="E2731" i="12"/>
  <c r="F2731" i="12"/>
  <c r="D2732" i="12"/>
  <c r="E2732" i="12"/>
  <c r="F2732" i="12"/>
  <c r="D2733" i="12"/>
  <c r="E2733" i="12"/>
  <c r="F2733" i="12"/>
  <c r="D2734" i="12"/>
  <c r="E2734" i="12"/>
  <c r="F2734" i="12"/>
  <c r="D2735" i="12"/>
  <c r="E2735" i="12"/>
  <c r="F2735" i="12"/>
  <c r="D2736" i="12"/>
  <c r="E2736" i="12"/>
  <c r="F2736" i="12"/>
  <c r="D2737" i="12"/>
  <c r="E2737" i="12"/>
  <c r="F2737" i="12"/>
  <c r="D2738" i="12"/>
  <c r="E2738" i="12"/>
  <c r="F2738" i="12"/>
  <c r="D2739" i="12"/>
  <c r="E2739" i="12"/>
  <c r="F2739" i="12"/>
  <c r="D2740" i="12"/>
  <c r="E2740" i="12"/>
  <c r="F2740" i="12"/>
  <c r="D2741" i="12"/>
  <c r="E2741" i="12"/>
  <c r="F2741" i="12"/>
  <c r="D2742" i="12"/>
  <c r="E2742" i="12"/>
  <c r="F2742" i="12"/>
  <c r="D2743" i="12"/>
  <c r="E2743" i="12"/>
  <c r="F2743" i="12"/>
  <c r="D2744" i="12"/>
  <c r="E2744" i="12"/>
  <c r="F2744" i="12"/>
  <c r="D2745" i="12"/>
  <c r="E2745" i="12"/>
  <c r="F2745" i="12"/>
  <c r="D2746" i="12"/>
  <c r="E2746" i="12"/>
  <c r="F2746" i="12"/>
  <c r="D2747" i="12"/>
  <c r="E2747" i="12"/>
  <c r="F2747" i="12"/>
  <c r="D2748" i="12"/>
  <c r="E2748" i="12"/>
  <c r="F2748" i="12"/>
  <c r="D2749" i="12"/>
  <c r="E2749" i="12"/>
  <c r="F2749" i="12"/>
  <c r="D2750" i="12"/>
  <c r="E2750" i="12"/>
  <c r="F2750" i="12"/>
  <c r="D2751" i="12"/>
  <c r="E2751" i="12"/>
  <c r="F2751" i="12"/>
  <c r="D2752" i="12"/>
  <c r="E2752" i="12"/>
  <c r="F2752" i="12"/>
  <c r="D2753" i="12"/>
  <c r="E2753" i="12"/>
  <c r="F2753" i="12"/>
  <c r="D2754" i="12"/>
  <c r="E2754" i="12"/>
  <c r="F2754" i="12"/>
  <c r="D2755" i="12"/>
  <c r="E2755" i="12"/>
  <c r="F2755" i="12"/>
  <c r="D2756" i="12"/>
  <c r="E2756" i="12"/>
  <c r="F2756" i="12"/>
  <c r="D2757" i="12"/>
  <c r="E2757" i="12"/>
  <c r="F2757" i="12"/>
  <c r="D2758" i="12"/>
  <c r="E2758" i="12"/>
  <c r="F2758" i="12"/>
  <c r="D2759" i="12"/>
  <c r="E2759" i="12"/>
  <c r="F2759" i="12"/>
  <c r="D2760" i="12"/>
  <c r="E2760" i="12"/>
  <c r="F2760" i="12"/>
  <c r="D2761" i="12"/>
  <c r="E2761" i="12"/>
  <c r="F2761" i="12"/>
  <c r="D2762" i="12"/>
  <c r="E2762" i="12"/>
  <c r="F2762" i="12"/>
  <c r="D2763" i="12"/>
  <c r="E2763" i="12"/>
  <c r="F2763" i="12"/>
  <c r="D2764" i="12"/>
  <c r="E2764" i="12"/>
  <c r="F2764" i="12"/>
  <c r="D2765" i="12"/>
  <c r="E2765" i="12"/>
  <c r="F2765" i="12"/>
  <c r="D2766" i="12"/>
  <c r="E2766" i="12"/>
  <c r="F2766" i="12"/>
  <c r="D2767" i="12"/>
  <c r="E2767" i="12"/>
  <c r="F2767" i="12"/>
  <c r="D2768" i="12"/>
  <c r="E2768" i="12"/>
  <c r="F2768" i="12"/>
  <c r="D2769" i="12"/>
  <c r="E2769" i="12"/>
  <c r="F2769" i="12"/>
  <c r="D2770" i="12"/>
  <c r="E2770" i="12"/>
  <c r="F2770" i="12"/>
  <c r="D2771" i="12"/>
  <c r="E2771" i="12"/>
  <c r="F2771" i="12"/>
  <c r="D2772" i="12"/>
  <c r="E2772" i="12"/>
  <c r="F2772" i="12"/>
  <c r="D2773" i="12"/>
  <c r="E2773" i="12"/>
  <c r="F2773" i="12"/>
  <c r="D2774" i="12"/>
  <c r="E2774" i="12"/>
  <c r="F2774" i="12"/>
  <c r="D2775" i="12"/>
  <c r="E2775" i="12"/>
  <c r="F2775" i="12"/>
  <c r="D2776" i="12"/>
  <c r="E2776" i="12"/>
  <c r="F2776" i="12"/>
  <c r="D2777" i="12"/>
  <c r="E2777" i="12"/>
  <c r="F2777" i="12"/>
  <c r="D2778" i="12"/>
  <c r="E2778" i="12"/>
  <c r="F2778" i="12"/>
  <c r="D2779" i="12"/>
  <c r="E2779" i="12"/>
  <c r="F2779" i="12"/>
  <c r="D2780" i="12"/>
  <c r="E2780" i="12"/>
  <c r="F2780" i="12"/>
  <c r="D2781" i="12"/>
  <c r="E2781" i="12"/>
  <c r="F2781" i="12"/>
  <c r="D2782" i="12"/>
  <c r="E2782" i="12"/>
  <c r="F2782" i="12"/>
  <c r="D2783" i="12"/>
  <c r="E2783" i="12"/>
  <c r="F2783" i="12"/>
  <c r="D2784" i="12"/>
  <c r="E2784" i="12"/>
  <c r="F2784" i="12"/>
  <c r="D2785" i="12"/>
  <c r="E2785" i="12"/>
  <c r="F2785" i="12"/>
  <c r="D2786" i="12"/>
  <c r="E2786" i="12"/>
  <c r="F2786" i="12"/>
  <c r="D2787" i="12"/>
  <c r="E2787" i="12"/>
  <c r="F2787" i="12"/>
  <c r="D2788" i="12"/>
  <c r="E2788" i="12"/>
  <c r="F2788" i="12"/>
  <c r="D2789" i="12"/>
  <c r="E2789" i="12"/>
  <c r="F2789" i="12"/>
  <c r="D2790" i="12"/>
  <c r="E2790" i="12"/>
  <c r="F2790" i="12"/>
  <c r="D2791" i="12"/>
  <c r="E2791" i="12"/>
  <c r="F2791" i="12"/>
  <c r="D2792" i="12"/>
  <c r="E2792" i="12"/>
  <c r="F2792" i="12"/>
  <c r="D2793" i="12"/>
  <c r="E2793" i="12"/>
  <c r="F2793" i="12"/>
  <c r="D2794" i="12"/>
  <c r="E2794" i="12"/>
  <c r="F2794" i="12"/>
  <c r="D2795" i="12"/>
  <c r="E2795" i="12"/>
  <c r="F2795" i="12"/>
  <c r="D2796" i="12"/>
  <c r="E2796" i="12"/>
  <c r="F2796" i="12"/>
  <c r="D2797" i="12"/>
  <c r="E2797" i="12"/>
  <c r="F2797" i="12"/>
  <c r="D2798" i="12"/>
  <c r="E2798" i="12"/>
  <c r="F2798" i="12"/>
  <c r="D2799" i="12"/>
  <c r="E2799" i="12"/>
  <c r="F2799" i="12"/>
  <c r="D2800" i="12"/>
  <c r="E2800" i="12"/>
  <c r="F2800" i="12"/>
  <c r="D2801" i="12"/>
  <c r="E2801" i="12"/>
  <c r="F2801" i="12"/>
  <c r="D2802" i="12"/>
  <c r="E2802" i="12"/>
  <c r="F2802" i="12"/>
  <c r="D2803" i="12"/>
  <c r="E2803" i="12"/>
  <c r="F2803" i="12"/>
  <c r="D2804" i="12"/>
  <c r="E2804" i="12"/>
  <c r="F2804" i="12"/>
  <c r="D2805" i="12"/>
  <c r="E2805" i="12"/>
  <c r="F2805" i="12"/>
  <c r="D2806" i="12"/>
  <c r="E2806" i="12"/>
  <c r="F2806" i="12"/>
  <c r="D2807" i="12"/>
  <c r="E2807" i="12"/>
  <c r="F2807" i="12"/>
  <c r="D2808" i="12"/>
  <c r="E2808" i="12"/>
  <c r="F2808" i="12"/>
  <c r="D2809" i="12"/>
  <c r="E2809" i="12"/>
  <c r="F2809" i="12"/>
  <c r="D2810" i="12"/>
  <c r="E2810" i="12"/>
  <c r="F2810" i="12"/>
  <c r="D2811" i="12"/>
  <c r="E2811" i="12"/>
  <c r="F2811" i="12"/>
  <c r="D2812" i="12"/>
  <c r="E2812" i="12"/>
  <c r="F2812" i="12"/>
  <c r="D2813" i="12"/>
  <c r="E2813" i="12"/>
  <c r="F2813" i="12"/>
  <c r="D2814" i="12"/>
  <c r="E2814" i="12"/>
  <c r="F2814" i="12"/>
  <c r="D2815" i="12"/>
  <c r="E2815" i="12"/>
  <c r="F2815" i="12"/>
  <c r="D2816" i="12"/>
  <c r="E2816" i="12"/>
  <c r="F2816" i="12"/>
  <c r="D2817" i="12"/>
  <c r="E2817" i="12"/>
  <c r="F2817" i="12"/>
  <c r="D2818" i="12"/>
  <c r="E2818" i="12"/>
  <c r="F2818" i="12"/>
  <c r="D2819" i="12"/>
  <c r="E2819" i="12"/>
  <c r="F2819" i="12"/>
  <c r="D2820" i="12"/>
  <c r="E2820" i="12"/>
  <c r="F2820" i="12"/>
  <c r="D2821" i="12"/>
  <c r="E2821" i="12"/>
  <c r="F2821" i="12"/>
  <c r="D2822" i="12"/>
  <c r="D17" i="18" s="1"/>
  <c r="E2822" i="12"/>
  <c r="F17" i="18" s="1"/>
  <c r="F2822" i="12"/>
  <c r="G17" i="18" s="1"/>
  <c r="D2823" i="12"/>
  <c r="E2823" i="12"/>
  <c r="F2823" i="12"/>
  <c r="D2824" i="12"/>
  <c r="E2824" i="12"/>
  <c r="F2824" i="12"/>
  <c r="D2825" i="12"/>
  <c r="E2825" i="12"/>
  <c r="F2825" i="12"/>
  <c r="D2826" i="12"/>
  <c r="E2826" i="12"/>
  <c r="F2826" i="12"/>
  <c r="D2827" i="12"/>
  <c r="E2827" i="12"/>
  <c r="F2827" i="12"/>
  <c r="D2828" i="12"/>
  <c r="E2828" i="12"/>
  <c r="F2828" i="12"/>
  <c r="D2829" i="12"/>
  <c r="E2829" i="12"/>
  <c r="F2829" i="12"/>
  <c r="D2830" i="12"/>
  <c r="E2830" i="12"/>
  <c r="F2830" i="12"/>
  <c r="D2831" i="12"/>
  <c r="E2831" i="12"/>
  <c r="F2831" i="12"/>
  <c r="D2832" i="12"/>
  <c r="E2832" i="12"/>
  <c r="F2832" i="12"/>
  <c r="D2833" i="12"/>
  <c r="E2833" i="12"/>
  <c r="F2833" i="12"/>
  <c r="D2834" i="12"/>
  <c r="E2834" i="12"/>
  <c r="F2834" i="12"/>
  <c r="D2835" i="12"/>
  <c r="E2835" i="12"/>
  <c r="F2835" i="12"/>
  <c r="D2836" i="12"/>
  <c r="E2836" i="12"/>
  <c r="F2836" i="12"/>
  <c r="D2837" i="12"/>
  <c r="E2837" i="12"/>
  <c r="F2837" i="12"/>
  <c r="D2838" i="12"/>
  <c r="E2838" i="12"/>
  <c r="F2838" i="12"/>
  <c r="D2839" i="12"/>
  <c r="E2839" i="12"/>
  <c r="F2839" i="12"/>
  <c r="D2840" i="12"/>
  <c r="E2840" i="12"/>
  <c r="F2840" i="12"/>
  <c r="D2841" i="12"/>
  <c r="E2841" i="12"/>
  <c r="F2841" i="12"/>
  <c r="D2842" i="12"/>
  <c r="E2842" i="12"/>
  <c r="F2842" i="12"/>
  <c r="D2843" i="12"/>
  <c r="E2843" i="12"/>
  <c r="F2843" i="12"/>
  <c r="D2844" i="12"/>
  <c r="E2844" i="12"/>
  <c r="F2844" i="12"/>
  <c r="D2845" i="12"/>
  <c r="E2845" i="12"/>
  <c r="F2845" i="12"/>
  <c r="D2846" i="12"/>
  <c r="E2846" i="12"/>
  <c r="F2846" i="12"/>
  <c r="D2847" i="12"/>
  <c r="E2847" i="12"/>
  <c r="F2847" i="12"/>
  <c r="D2848" i="12"/>
  <c r="E2848" i="12"/>
  <c r="F2848" i="12"/>
  <c r="D2849" i="12"/>
  <c r="D18" i="18" s="1"/>
  <c r="E2849" i="12"/>
  <c r="F18" i="18" s="1"/>
  <c r="F2849" i="12"/>
  <c r="G18" i="18" s="1"/>
  <c r="D2850" i="12"/>
  <c r="E2850" i="12"/>
  <c r="F2850" i="12"/>
  <c r="D2851" i="12"/>
  <c r="E2851" i="12"/>
  <c r="F2851" i="12"/>
  <c r="D2852" i="12"/>
  <c r="E2852" i="12"/>
  <c r="F2852" i="12"/>
  <c r="D2853" i="12"/>
  <c r="E2853" i="12"/>
  <c r="F2853" i="12"/>
  <c r="D2854" i="12"/>
  <c r="E2854" i="12"/>
  <c r="F2854" i="12"/>
  <c r="D2855" i="12"/>
  <c r="E2855" i="12"/>
  <c r="F2855" i="12"/>
  <c r="D2856" i="12"/>
  <c r="L115" i="23" s="1"/>
  <c r="E2856" i="12"/>
  <c r="N115" i="23" s="1"/>
  <c r="F2856" i="12"/>
  <c r="O115" i="23" s="1"/>
  <c r="D2857" i="12"/>
  <c r="E2857" i="12"/>
  <c r="F2857" i="12"/>
  <c r="D2858" i="12"/>
  <c r="E2858" i="12"/>
  <c r="F2858" i="12"/>
  <c r="D2859" i="12"/>
  <c r="E2859" i="12"/>
  <c r="F2859" i="12"/>
  <c r="D2860" i="12"/>
  <c r="E2860" i="12"/>
  <c r="F2860" i="12"/>
  <c r="D2861" i="12"/>
  <c r="P115" i="23" s="1"/>
  <c r="E2861" i="12"/>
  <c r="R115" i="23" s="1"/>
  <c r="F2861" i="12"/>
  <c r="S115" i="23" s="1"/>
  <c r="D2862" i="12"/>
  <c r="E2862" i="12"/>
  <c r="F2862" i="12"/>
  <c r="D2863" i="12"/>
  <c r="E2863" i="12"/>
  <c r="F2863" i="12"/>
  <c r="D2864" i="12"/>
  <c r="E2864" i="12"/>
  <c r="F2864" i="12"/>
  <c r="D2865" i="12"/>
  <c r="E2865" i="12"/>
  <c r="F2865" i="12"/>
  <c r="D2866" i="12"/>
  <c r="E2866" i="12"/>
  <c r="F2866" i="12"/>
  <c r="D2867" i="12"/>
  <c r="E2867" i="12"/>
  <c r="F2867" i="12"/>
  <c r="D2868" i="12"/>
  <c r="E2868" i="12"/>
  <c r="F2868" i="12"/>
  <c r="D2869" i="12"/>
  <c r="E2869" i="12"/>
  <c r="F2869" i="12"/>
  <c r="D2870" i="12"/>
  <c r="H17" i="18" s="1"/>
  <c r="E2870" i="12"/>
  <c r="J17" i="18" s="1"/>
  <c r="F2870" i="12"/>
  <c r="K17" i="18" s="1"/>
  <c r="D2871" i="12"/>
  <c r="E2871" i="12"/>
  <c r="F2871" i="12"/>
  <c r="D2872" i="12"/>
  <c r="E2872" i="12"/>
  <c r="F2872" i="12"/>
  <c r="D2873" i="12"/>
  <c r="E2873" i="12"/>
  <c r="F2873" i="12"/>
  <c r="D2874" i="12"/>
  <c r="E2874" i="12"/>
  <c r="F2874" i="12"/>
  <c r="D2875" i="12"/>
  <c r="E2875" i="12"/>
  <c r="F2875" i="12"/>
  <c r="D2876" i="12"/>
  <c r="E2876" i="12"/>
  <c r="F2876" i="12"/>
  <c r="D2877" i="12"/>
  <c r="E2877" i="12"/>
  <c r="F2877" i="12"/>
  <c r="D2878" i="12"/>
  <c r="L116" i="23" s="1"/>
  <c r="E2878" i="12"/>
  <c r="N116" i="23" s="1"/>
  <c r="F2878" i="12"/>
  <c r="O116" i="23" s="1"/>
  <c r="D2879" i="12"/>
  <c r="E2879" i="12"/>
  <c r="F2879" i="12"/>
  <c r="D2880" i="12"/>
  <c r="E2880" i="12"/>
  <c r="F2880" i="12"/>
  <c r="D2881" i="12"/>
  <c r="E2881" i="12"/>
  <c r="F2881" i="12"/>
  <c r="D2882" i="12"/>
  <c r="E2882" i="12"/>
  <c r="F2882" i="12"/>
  <c r="D2883" i="12"/>
  <c r="P116" i="23" s="1"/>
  <c r="E2883" i="12"/>
  <c r="R116" i="23" s="1"/>
  <c r="F2883" i="12"/>
  <c r="S116" i="23" s="1"/>
  <c r="D2884" i="12"/>
  <c r="E2884" i="12"/>
  <c r="F2884" i="12"/>
  <c r="D2885" i="12"/>
  <c r="E2885" i="12"/>
  <c r="F2885" i="12"/>
  <c r="D2886" i="12"/>
  <c r="E2886" i="12"/>
  <c r="F2886" i="12"/>
  <c r="D2887" i="12"/>
  <c r="E2887" i="12"/>
  <c r="F2887" i="12"/>
  <c r="D2888" i="12"/>
  <c r="E2888" i="12"/>
  <c r="F2888" i="12"/>
  <c r="D2889" i="12"/>
  <c r="E2889" i="12"/>
  <c r="F2889" i="12"/>
  <c r="D2890" i="12"/>
  <c r="E2890" i="12"/>
  <c r="F2890" i="12"/>
  <c r="D2891" i="12"/>
  <c r="E2891" i="12"/>
  <c r="F2891" i="12"/>
  <c r="D2892" i="12"/>
  <c r="H18" i="18" s="1"/>
  <c r="E2892" i="12"/>
  <c r="J18" i="18" s="1"/>
  <c r="F2892" i="12"/>
  <c r="K18" i="18" s="1"/>
  <c r="D2893" i="12"/>
  <c r="E2893" i="12"/>
  <c r="F2893" i="12"/>
  <c r="D2894" i="12"/>
  <c r="E2894" i="12"/>
  <c r="F2894" i="12"/>
  <c r="D2895" i="12"/>
  <c r="E2895" i="12"/>
  <c r="F2895" i="12"/>
  <c r="D2391" i="12"/>
  <c r="E2391" i="12"/>
  <c r="F2391" i="12"/>
  <c r="D2392" i="12"/>
  <c r="E2392" i="12"/>
  <c r="F2392" i="12"/>
  <c r="D2393" i="12"/>
  <c r="E2393" i="12"/>
  <c r="F2393" i="12"/>
  <c r="D2394" i="12"/>
  <c r="E2394" i="12"/>
  <c r="F2394" i="12"/>
  <c r="D2395" i="12"/>
  <c r="E2395" i="12"/>
  <c r="F2395" i="12"/>
  <c r="D2396" i="12"/>
  <c r="E2396" i="12"/>
  <c r="F2396" i="12"/>
  <c r="D2397" i="12"/>
  <c r="E2397" i="12"/>
  <c r="F2397" i="12"/>
  <c r="D2398" i="12"/>
  <c r="E2398" i="12"/>
  <c r="F2398" i="12"/>
  <c r="D2399" i="12"/>
  <c r="E2399" i="12"/>
  <c r="F2399" i="12"/>
  <c r="D2400" i="12"/>
  <c r="E2400" i="12"/>
  <c r="F2400" i="12"/>
  <c r="D2401" i="12"/>
  <c r="E2401" i="12"/>
  <c r="F2401" i="12"/>
  <c r="D2402" i="12"/>
  <c r="E2402" i="12"/>
  <c r="F2402" i="12"/>
  <c r="D2403" i="12"/>
  <c r="E2403" i="12"/>
  <c r="F2403" i="12"/>
  <c r="D2404" i="12"/>
  <c r="E2404" i="12"/>
  <c r="F2404" i="12"/>
  <c r="D2405" i="12"/>
  <c r="E2405" i="12"/>
  <c r="F2405" i="12"/>
  <c r="D2406" i="12"/>
  <c r="E2406" i="12"/>
  <c r="F2406" i="12"/>
  <c r="D2407" i="12"/>
  <c r="E2407" i="12"/>
  <c r="F2407" i="12"/>
  <c r="D2408" i="12"/>
  <c r="E2408" i="12"/>
  <c r="F2408" i="12"/>
  <c r="D2409" i="12"/>
  <c r="E2409" i="12"/>
  <c r="F2409" i="12"/>
  <c r="D2410" i="12"/>
  <c r="E2410" i="12"/>
  <c r="F2410" i="12"/>
  <c r="D2411" i="12"/>
  <c r="E2411" i="12"/>
  <c r="F2411" i="12"/>
  <c r="D2412" i="12"/>
  <c r="E2412" i="12"/>
  <c r="F2412" i="12"/>
  <c r="D2413" i="12"/>
  <c r="E2413" i="12"/>
  <c r="F2413" i="12"/>
  <c r="D2414" i="12"/>
  <c r="E2414" i="12"/>
  <c r="F2414" i="12"/>
  <c r="D2415" i="12"/>
  <c r="E2415" i="12"/>
  <c r="F2415" i="12"/>
  <c r="D2416" i="12"/>
  <c r="E2416" i="12"/>
  <c r="F2416" i="12"/>
  <c r="D2417" i="12"/>
  <c r="E2417" i="12"/>
  <c r="F2417" i="12"/>
  <c r="D2418" i="12"/>
  <c r="E2418" i="12"/>
  <c r="F2418" i="12"/>
  <c r="D2419" i="12"/>
  <c r="E2419" i="12"/>
  <c r="F2419" i="12"/>
  <c r="D2420" i="12"/>
  <c r="E2420" i="12"/>
  <c r="F2420" i="12"/>
  <c r="D2421" i="12"/>
  <c r="E2421" i="12"/>
  <c r="F2421" i="12"/>
  <c r="D2422" i="12"/>
  <c r="E2422" i="12"/>
  <c r="F2422" i="12"/>
  <c r="D2423" i="12"/>
  <c r="E2423" i="12"/>
  <c r="F2423" i="12"/>
  <c r="D2424" i="12"/>
  <c r="E2424" i="12"/>
  <c r="F2424" i="12"/>
  <c r="D2425" i="12"/>
  <c r="E2425" i="12"/>
  <c r="F2425" i="12"/>
  <c r="D2426" i="12"/>
  <c r="E2426" i="12"/>
  <c r="F2426" i="12"/>
  <c r="D2427" i="12"/>
  <c r="E2427" i="12"/>
  <c r="F2427" i="12"/>
  <c r="D2428" i="12"/>
  <c r="E2428" i="12"/>
  <c r="F2428" i="12"/>
  <c r="D2429" i="12"/>
  <c r="E2429" i="12"/>
  <c r="F2429" i="12"/>
  <c r="D2430" i="12"/>
  <c r="E2430" i="12"/>
  <c r="F2430" i="12"/>
  <c r="D2431" i="12"/>
  <c r="E2431" i="12"/>
  <c r="F2431" i="12"/>
  <c r="D2432" i="12"/>
  <c r="E2432" i="12"/>
  <c r="F2432" i="12"/>
  <c r="D2433" i="12"/>
  <c r="E2433" i="12"/>
  <c r="F2433" i="12"/>
  <c r="D2434" i="12"/>
  <c r="E2434" i="12"/>
  <c r="F2434" i="12"/>
  <c r="D2435" i="12"/>
  <c r="E2435" i="12"/>
  <c r="F2435" i="12"/>
  <c r="D2436" i="12"/>
  <c r="E2436" i="12"/>
  <c r="F2436" i="12"/>
  <c r="D2437" i="12"/>
  <c r="E2437" i="12"/>
  <c r="F2437" i="12"/>
  <c r="D2438" i="12"/>
  <c r="E2438" i="12"/>
  <c r="F2438" i="12"/>
  <c r="D2439" i="12"/>
  <c r="E2439" i="12"/>
  <c r="F2439" i="12"/>
  <c r="D2440" i="12"/>
  <c r="E2440" i="12"/>
  <c r="F2440" i="12"/>
  <c r="D2441" i="12"/>
  <c r="E2441" i="12"/>
  <c r="F2441" i="12"/>
  <c r="D2442" i="12"/>
  <c r="E2442" i="12"/>
  <c r="F2442" i="12"/>
  <c r="D2443" i="12"/>
  <c r="E2443" i="12"/>
  <c r="F2443" i="12"/>
  <c r="D2444" i="12"/>
  <c r="E2444" i="12"/>
  <c r="F2444" i="12"/>
  <c r="D2445" i="12"/>
  <c r="E2445" i="12"/>
  <c r="F2445" i="12"/>
  <c r="D2446" i="12"/>
  <c r="E2446" i="12"/>
  <c r="F2446" i="12"/>
  <c r="D2447" i="12"/>
  <c r="E2447" i="12"/>
  <c r="F2447" i="12"/>
  <c r="D2448" i="12"/>
  <c r="E2448" i="12"/>
  <c r="F2448" i="12"/>
  <c r="D2449" i="12"/>
  <c r="E2449" i="12"/>
  <c r="F2449" i="12"/>
  <c r="D2450" i="12"/>
  <c r="E2450" i="12"/>
  <c r="F2450" i="12"/>
  <c r="D2451" i="12"/>
  <c r="E2451" i="12"/>
  <c r="F2451" i="12"/>
  <c r="D2452" i="12"/>
  <c r="E2452" i="12"/>
  <c r="F2452" i="12"/>
  <c r="D2453" i="12"/>
  <c r="E2453" i="12"/>
  <c r="F2453" i="12"/>
  <c r="D2454" i="12"/>
  <c r="E2454" i="12"/>
  <c r="F2454" i="12"/>
  <c r="D2455" i="12"/>
  <c r="E2455" i="12"/>
  <c r="F2455" i="12"/>
  <c r="D2456" i="12"/>
  <c r="E2456" i="12"/>
  <c r="F2456" i="12"/>
  <c r="D2457" i="12"/>
  <c r="E2457" i="12"/>
  <c r="F2457" i="12"/>
  <c r="D2458" i="12"/>
  <c r="E2458" i="12"/>
  <c r="F2458" i="12"/>
  <c r="D2459" i="12"/>
  <c r="E2459" i="12"/>
  <c r="F2459" i="12"/>
  <c r="D2460" i="12"/>
  <c r="E2460" i="12"/>
  <c r="F2460" i="12"/>
  <c r="D2461" i="12"/>
  <c r="E2461" i="12"/>
  <c r="F2461" i="12"/>
  <c r="D2462" i="12"/>
  <c r="E2462" i="12"/>
  <c r="F2462" i="12"/>
  <c r="D2463" i="12"/>
  <c r="E2463" i="12"/>
  <c r="F2463" i="12"/>
  <c r="D2464" i="12"/>
  <c r="E2464" i="12"/>
  <c r="F2464" i="12"/>
  <c r="D2465" i="12"/>
  <c r="E2465" i="12"/>
  <c r="F2465" i="12"/>
  <c r="D2466" i="12"/>
  <c r="E2466" i="12"/>
  <c r="F2466" i="12"/>
  <c r="D2467" i="12"/>
  <c r="E2467" i="12"/>
  <c r="F2467" i="12"/>
  <c r="D2468" i="12"/>
  <c r="E2468" i="12"/>
  <c r="F2468" i="12"/>
  <c r="D2469" i="12"/>
  <c r="E2469" i="12"/>
  <c r="F2469" i="12"/>
  <c r="D2470" i="12"/>
  <c r="E2470" i="12"/>
  <c r="F2470" i="12"/>
  <c r="D2471" i="12"/>
  <c r="E2471" i="12"/>
  <c r="F2471" i="12"/>
  <c r="D2472" i="12"/>
  <c r="E2472" i="12"/>
  <c r="F2472" i="12"/>
  <c r="D2473" i="12"/>
  <c r="E2473" i="12"/>
  <c r="F2473" i="12"/>
  <c r="D2474" i="12"/>
  <c r="E2474" i="12"/>
  <c r="F2474" i="12"/>
  <c r="D2475" i="12"/>
  <c r="E2475" i="12"/>
  <c r="F2475" i="12"/>
  <c r="D2476" i="12"/>
  <c r="E2476" i="12"/>
  <c r="F2476" i="12"/>
  <c r="D2477" i="12"/>
  <c r="E2477" i="12"/>
  <c r="F2477" i="12"/>
  <c r="D2478" i="12"/>
  <c r="E2478" i="12"/>
  <c r="F2478" i="12"/>
  <c r="D2479" i="12"/>
  <c r="E2479" i="12"/>
  <c r="F2479" i="12"/>
  <c r="D2480" i="12"/>
  <c r="E2480" i="12"/>
  <c r="F2480" i="12"/>
  <c r="D2481" i="12"/>
  <c r="E2481" i="12"/>
  <c r="F2481" i="12"/>
  <c r="D2482" i="12"/>
  <c r="E2482" i="12"/>
  <c r="F2482" i="12"/>
  <c r="D2483" i="12"/>
  <c r="E2483" i="12"/>
  <c r="F2483" i="12"/>
  <c r="D2484" i="12"/>
  <c r="E2484" i="12"/>
  <c r="F2484" i="12"/>
  <c r="D2485" i="12"/>
  <c r="E2485" i="12"/>
  <c r="F2485" i="12"/>
  <c r="D2486" i="12"/>
  <c r="E2486" i="12"/>
  <c r="F2486" i="12"/>
  <c r="D2487" i="12"/>
  <c r="E2487" i="12"/>
  <c r="F2487" i="12"/>
  <c r="D2488" i="12"/>
  <c r="E2488" i="12"/>
  <c r="F2488" i="12"/>
  <c r="D2489" i="12"/>
  <c r="E2489" i="12"/>
  <c r="F2489" i="12"/>
  <c r="D2490" i="12"/>
  <c r="E2490" i="12"/>
  <c r="F2490" i="12"/>
  <c r="D2491" i="12"/>
  <c r="E2491" i="12"/>
  <c r="F2491" i="12"/>
  <c r="D2492" i="12"/>
  <c r="E2492" i="12"/>
  <c r="F2492" i="12"/>
  <c r="D2493" i="12"/>
  <c r="E2493" i="12"/>
  <c r="F2493" i="12"/>
  <c r="D2494" i="12"/>
  <c r="E2494" i="12"/>
  <c r="F2494" i="12"/>
  <c r="D2495" i="12"/>
  <c r="E2495" i="12"/>
  <c r="F2495" i="12"/>
  <c r="D2496" i="12"/>
  <c r="E2496" i="12"/>
  <c r="F2496" i="12"/>
  <c r="D2497" i="12"/>
  <c r="E2497" i="12"/>
  <c r="F2497" i="12"/>
  <c r="D2498" i="12"/>
  <c r="E2498" i="12"/>
  <c r="F2498" i="12"/>
  <c r="D2499" i="12"/>
  <c r="E2499" i="12"/>
  <c r="F2499" i="12"/>
  <c r="D2500" i="12"/>
  <c r="E2500" i="12"/>
  <c r="F2500" i="12"/>
  <c r="D2501" i="12"/>
  <c r="E2501" i="12"/>
  <c r="F2501" i="12"/>
  <c r="D2502" i="12"/>
  <c r="E2502" i="12"/>
  <c r="F2502" i="12"/>
  <c r="D2503" i="12"/>
  <c r="E2503" i="12"/>
  <c r="F2503" i="12"/>
  <c r="D2504" i="12"/>
  <c r="E2504" i="12"/>
  <c r="F2504" i="12"/>
  <c r="D2505" i="12"/>
  <c r="E2505" i="12"/>
  <c r="F2505" i="12"/>
  <c r="D2506" i="12"/>
  <c r="E2506" i="12"/>
  <c r="F2506" i="12"/>
  <c r="D2507" i="12"/>
  <c r="E2507" i="12"/>
  <c r="F2507" i="12"/>
  <c r="D2508" i="12"/>
  <c r="E2508" i="12"/>
  <c r="F2508" i="12"/>
  <c r="D2509" i="12"/>
  <c r="E2509" i="12"/>
  <c r="F2509" i="12"/>
  <c r="D2510" i="12"/>
  <c r="E2510" i="12"/>
  <c r="F2510" i="12"/>
  <c r="D2511" i="12"/>
  <c r="E2511" i="12"/>
  <c r="F2511" i="12"/>
  <c r="D2512" i="12"/>
  <c r="E2512" i="12"/>
  <c r="F2512" i="12"/>
  <c r="D2513" i="12"/>
  <c r="E2513" i="12"/>
  <c r="F2513" i="12"/>
  <c r="D2514" i="12"/>
  <c r="E2514" i="12"/>
  <c r="F2514" i="12"/>
  <c r="D2515" i="12"/>
  <c r="E2515" i="12"/>
  <c r="F2515" i="12"/>
  <c r="D2516" i="12"/>
  <c r="E2516" i="12"/>
  <c r="F2516" i="12"/>
  <c r="D2517" i="12"/>
  <c r="E2517" i="12"/>
  <c r="F2517" i="12"/>
  <c r="D2518" i="12"/>
  <c r="E2518" i="12"/>
  <c r="F2518" i="12"/>
  <c r="D2519" i="12"/>
  <c r="E2519" i="12"/>
  <c r="F2519" i="12"/>
  <c r="D2520" i="12"/>
  <c r="E2520" i="12"/>
  <c r="F2520" i="12"/>
  <c r="D2521" i="12"/>
  <c r="E2521" i="12"/>
  <c r="F2521" i="12"/>
  <c r="D2522" i="12"/>
  <c r="E2522" i="12"/>
  <c r="F2522" i="12"/>
  <c r="D2523" i="12"/>
  <c r="E2523" i="12"/>
  <c r="F2523" i="12"/>
  <c r="D2524" i="12"/>
  <c r="E2524" i="12"/>
  <c r="F2524" i="12"/>
  <c r="D2525" i="12"/>
  <c r="E2525" i="12"/>
  <c r="F2525" i="12"/>
  <c r="D2526" i="12"/>
  <c r="E2526" i="12"/>
  <c r="F2526" i="12"/>
  <c r="D2527" i="12"/>
  <c r="E2527" i="12"/>
  <c r="F2527" i="12"/>
  <c r="D2528" i="12"/>
  <c r="E2528" i="12"/>
  <c r="F2528" i="12"/>
  <c r="D2529" i="12"/>
  <c r="E2529" i="12"/>
  <c r="F2529" i="12"/>
  <c r="D2530" i="12"/>
  <c r="E2530" i="12"/>
  <c r="F2530" i="12"/>
  <c r="D2531" i="12"/>
  <c r="E2531" i="12"/>
  <c r="F2531" i="12"/>
  <c r="D2532" i="12"/>
  <c r="E2532" i="12"/>
  <c r="F2532" i="12"/>
  <c r="D2533" i="12"/>
  <c r="E2533" i="12"/>
  <c r="F2533" i="12"/>
  <c r="D2534" i="12"/>
  <c r="E2534" i="12"/>
  <c r="F2534" i="12"/>
  <c r="D2535" i="12"/>
  <c r="E2535" i="12"/>
  <c r="F2535" i="12"/>
  <c r="D2536" i="12"/>
  <c r="E2536" i="12"/>
  <c r="F2536" i="12"/>
  <c r="D2537" i="12"/>
  <c r="E2537" i="12"/>
  <c r="F2537" i="12"/>
  <c r="D2538" i="12"/>
  <c r="E2538" i="12"/>
  <c r="F2538" i="12"/>
  <c r="D2539" i="12"/>
  <c r="E2539" i="12"/>
  <c r="F2539" i="12"/>
  <c r="D2540" i="12"/>
  <c r="E2540" i="12"/>
  <c r="F2540" i="12"/>
  <c r="D2541" i="12"/>
  <c r="E2541" i="12"/>
  <c r="F2541" i="12"/>
  <c r="D2542" i="12"/>
  <c r="E2542" i="12"/>
  <c r="F2542" i="12"/>
  <c r="D2543" i="12"/>
  <c r="E2543" i="12"/>
  <c r="F2543" i="12"/>
  <c r="D2544" i="12"/>
  <c r="E2544" i="12"/>
  <c r="F2544" i="12"/>
  <c r="D2545" i="12"/>
  <c r="E2545" i="12"/>
  <c r="F2545" i="12"/>
  <c r="D2546" i="12"/>
  <c r="E2546" i="12"/>
  <c r="F2546" i="12"/>
  <c r="D2547" i="12"/>
  <c r="E2547" i="12"/>
  <c r="F2547" i="12"/>
  <c r="D2548" i="12"/>
  <c r="E2548" i="12"/>
  <c r="F2548" i="12"/>
  <c r="D2549" i="12"/>
  <c r="E2549" i="12"/>
  <c r="F2549" i="12"/>
  <c r="D2550" i="12"/>
  <c r="E2550" i="12"/>
  <c r="F2550" i="12"/>
  <c r="D2551" i="12"/>
  <c r="E2551" i="12"/>
  <c r="F2551" i="12"/>
  <c r="D2552" i="12"/>
  <c r="E2552" i="12"/>
  <c r="F2552" i="12"/>
  <c r="D2553" i="12"/>
  <c r="E2553" i="12"/>
  <c r="F2553" i="12"/>
  <c r="D2554" i="12"/>
  <c r="E2554" i="12"/>
  <c r="F2554" i="12"/>
  <c r="D2555" i="12"/>
  <c r="E2555" i="12"/>
  <c r="F2555" i="12"/>
  <c r="D2556" i="12"/>
  <c r="E2556" i="12"/>
  <c r="F2556" i="12"/>
  <c r="D2557" i="12"/>
  <c r="E2557" i="12"/>
  <c r="F2557" i="12"/>
  <c r="D2558" i="12"/>
  <c r="E2558" i="12"/>
  <c r="F2558" i="12"/>
  <c r="D2559" i="12"/>
  <c r="E2559" i="12"/>
  <c r="F2559" i="12"/>
  <c r="D2560" i="12"/>
  <c r="E2560" i="12"/>
  <c r="F2560" i="12"/>
  <c r="D2561" i="12"/>
  <c r="E2561" i="12"/>
  <c r="F2561" i="12"/>
  <c r="D2562" i="12"/>
  <c r="E2562" i="12"/>
  <c r="F2562" i="12"/>
  <c r="D2563" i="12"/>
  <c r="E2563" i="12"/>
  <c r="F2563" i="12"/>
  <c r="D2564" i="12"/>
  <c r="E2564" i="12"/>
  <c r="F2564" i="12"/>
  <c r="D2565" i="12"/>
  <c r="E2565" i="12"/>
  <c r="F2565" i="12"/>
  <c r="D2566" i="12"/>
  <c r="E2566" i="12"/>
  <c r="F2566" i="12"/>
  <c r="D2567" i="12"/>
  <c r="E2567" i="12"/>
  <c r="F2567" i="12"/>
  <c r="D2568" i="12"/>
  <c r="E2568" i="12"/>
  <c r="F2568" i="12"/>
  <c r="D2569" i="12"/>
  <c r="E2569" i="12"/>
  <c r="F2569" i="12"/>
  <c r="D2570" i="12"/>
  <c r="E2570" i="12"/>
  <c r="F2570" i="12"/>
  <c r="D2571" i="12"/>
  <c r="D12" i="18" s="1"/>
  <c r="E2571" i="12"/>
  <c r="F2571" i="12"/>
  <c r="D2572" i="12"/>
  <c r="E2572" i="12"/>
  <c r="F2572" i="12"/>
  <c r="D2573" i="12"/>
  <c r="E2573" i="12"/>
  <c r="F2573" i="12"/>
  <c r="D2574" i="12"/>
  <c r="E2574" i="12"/>
  <c r="F2574" i="12"/>
  <c r="D2575" i="12"/>
  <c r="E2575" i="12"/>
  <c r="F2575" i="12"/>
  <c r="D2576" i="12"/>
  <c r="E2576" i="12"/>
  <c r="F2576" i="12"/>
  <c r="D2577" i="12"/>
  <c r="E2577" i="12"/>
  <c r="F2577" i="12"/>
  <c r="D2578" i="12"/>
  <c r="E2578" i="12"/>
  <c r="F2578" i="12"/>
  <c r="D2579" i="12"/>
  <c r="E2579" i="12"/>
  <c r="F2579" i="12"/>
  <c r="D2580" i="12"/>
  <c r="E2580" i="12"/>
  <c r="F2580" i="12"/>
  <c r="D2581" i="12"/>
  <c r="E2581" i="12"/>
  <c r="F2581" i="12"/>
  <c r="D2582" i="12"/>
  <c r="E2582" i="12"/>
  <c r="F2582" i="12"/>
  <c r="D2583" i="12"/>
  <c r="E2583" i="12"/>
  <c r="F2583" i="12"/>
  <c r="D2584" i="12"/>
  <c r="E2584" i="12"/>
  <c r="F2584" i="12"/>
  <c r="D2585" i="12"/>
  <c r="E2585" i="12"/>
  <c r="F2585" i="12"/>
  <c r="D2586" i="12"/>
  <c r="E2586" i="12"/>
  <c r="F2586" i="12"/>
  <c r="D2587" i="12"/>
  <c r="E2587" i="12"/>
  <c r="F2587" i="12"/>
  <c r="D2588" i="12"/>
  <c r="E2588" i="12"/>
  <c r="F2588" i="12"/>
  <c r="D2589" i="12"/>
  <c r="E2589" i="12"/>
  <c r="F2589" i="12"/>
  <c r="D2590" i="12"/>
  <c r="E2590" i="12"/>
  <c r="F2590" i="12"/>
  <c r="D2591" i="12"/>
  <c r="E2591" i="12"/>
  <c r="F2591" i="12"/>
  <c r="D2592" i="12"/>
  <c r="E2592" i="12"/>
  <c r="F2592" i="12"/>
  <c r="D2593" i="12"/>
  <c r="E2593" i="12"/>
  <c r="F2593" i="12"/>
  <c r="D2594" i="12"/>
  <c r="E2594" i="12"/>
  <c r="F2594" i="12"/>
  <c r="D2595" i="12"/>
  <c r="E2595" i="12"/>
  <c r="F2595" i="12"/>
  <c r="D2596" i="12"/>
  <c r="E2596" i="12"/>
  <c r="F2596" i="12"/>
  <c r="D2597" i="12"/>
  <c r="E2597" i="12"/>
  <c r="F2597" i="12"/>
  <c r="D2598" i="12"/>
  <c r="E2598" i="12"/>
  <c r="F2598" i="12"/>
  <c r="D2599" i="12"/>
  <c r="E2599" i="12"/>
  <c r="F2599" i="12"/>
  <c r="D2600" i="12"/>
  <c r="E2600" i="12"/>
  <c r="F2600" i="12"/>
  <c r="D2601" i="12"/>
  <c r="E2601" i="12"/>
  <c r="F2601" i="12"/>
  <c r="D2602" i="12"/>
  <c r="E2602" i="12"/>
  <c r="F2602" i="12"/>
  <c r="D2603" i="12"/>
  <c r="E2603" i="12"/>
  <c r="F2603" i="12"/>
  <c r="D2604" i="12"/>
  <c r="E2604" i="12"/>
  <c r="F2604" i="12"/>
  <c r="D2605" i="12"/>
  <c r="E2605" i="12"/>
  <c r="F2605" i="12"/>
  <c r="D2606" i="12"/>
  <c r="E2606" i="12"/>
  <c r="F2606" i="12"/>
  <c r="D2607" i="12"/>
  <c r="E2607" i="12"/>
  <c r="F2607" i="12"/>
  <c r="D2608" i="12"/>
  <c r="E2608" i="12"/>
  <c r="F2608" i="12"/>
  <c r="D2609" i="12"/>
  <c r="E2609" i="12"/>
  <c r="F2609" i="12"/>
  <c r="D2610" i="12"/>
  <c r="E2610" i="12"/>
  <c r="F2610" i="12"/>
  <c r="D2611" i="12"/>
  <c r="E2611" i="12"/>
  <c r="F2611" i="12"/>
  <c r="D2612" i="12"/>
  <c r="E2612" i="12"/>
  <c r="F2612" i="12"/>
  <c r="D2613" i="12"/>
  <c r="E2613" i="12"/>
  <c r="F2613" i="12"/>
  <c r="D2614" i="12"/>
  <c r="E2614" i="12"/>
  <c r="F2614" i="12"/>
  <c r="D2615" i="12"/>
  <c r="E2615" i="12"/>
  <c r="F2615" i="12"/>
  <c r="D2616" i="12"/>
  <c r="E2616" i="12"/>
  <c r="F2616" i="12"/>
  <c r="D2617" i="12"/>
  <c r="E2617" i="12"/>
  <c r="F2617" i="12"/>
  <c r="D2618" i="12"/>
  <c r="E2618" i="12"/>
  <c r="F2618" i="12"/>
  <c r="D2619" i="12"/>
  <c r="E2619" i="12"/>
  <c r="F2619" i="12"/>
  <c r="D2620" i="12"/>
  <c r="E2620" i="12"/>
  <c r="F2620" i="12"/>
  <c r="D2621" i="12"/>
  <c r="E2621" i="12"/>
  <c r="F2621" i="12"/>
  <c r="D2622" i="12"/>
  <c r="E2622" i="12"/>
  <c r="F2622" i="12"/>
  <c r="D2623" i="12"/>
  <c r="E2623" i="12"/>
  <c r="F2623" i="12"/>
  <c r="D2624" i="12"/>
  <c r="E2624" i="12"/>
  <c r="F2624" i="12"/>
  <c r="D2625" i="12"/>
  <c r="E2625" i="12"/>
  <c r="F2625" i="12"/>
  <c r="D2626" i="12"/>
  <c r="E2626" i="12"/>
  <c r="F2626" i="12"/>
  <c r="D2627" i="12"/>
  <c r="E2627" i="12"/>
  <c r="F2627" i="12"/>
  <c r="D2628" i="12"/>
  <c r="E2628" i="12"/>
  <c r="F2628" i="12"/>
  <c r="D2629" i="12"/>
  <c r="E2629" i="12"/>
  <c r="F2629" i="12"/>
  <c r="D2630" i="12"/>
  <c r="E2630" i="12"/>
  <c r="F2630" i="12"/>
  <c r="D2631" i="12"/>
  <c r="E2631" i="12"/>
  <c r="F2631" i="12"/>
  <c r="D2632" i="12"/>
  <c r="L110" i="23" s="1"/>
  <c r="E2632" i="12"/>
  <c r="N110" i="23" s="1"/>
  <c r="F2632" i="12"/>
  <c r="O110" i="23" s="1"/>
  <c r="D2633" i="12"/>
  <c r="E2633" i="12"/>
  <c r="F2633" i="12"/>
  <c r="D2634" i="12"/>
  <c r="E2634" i="12"/>
  <c r="F2634" i="12"/>
  <c r="D2635" i="12"/>
  <c r="E2635" i="12"/>
  <c r="F2635" i="12"/>
  <c r="D2636" i="12"/>
  <c r="E2636" i="12"/>
  <c r="F2636" i="12"/>
  <c r="D2637" i="12"/>
  <c r="P110" i="23" s="1"/>
  <c r="E2637" i="12"/>
  <c r="R110" i="23" s="1"/>
  <c r="F2637" i="12"/>
  <c r="S110" i="23" s="1"/>
  <c r="D2638" i="12"/>
  <c r="E2638" i="12"/>
  <c r="F2638" i="12"/>
  <c r="D2639" i="12"/>
  <c r="E2639" i="12"/>
  <c r="F2639" i="12"/>
  <c r="D2640" i="12"/>
  <c r="E2640" i="12"/>
  <c r="F2640" i="12"/>
  <c r="D2641" i="12"/>
  <c r="E2641" i="12"/>
  <c r="F2641" i="12"/>
  <c r="D2642" i="12"/>
  <c r="E2642" i="12"/>
  <c r="F2642" i="12"/>
  <c r="D2643" i="12"/>
  <c r="E2643" i="12"/>
  <c r="F2643" i="12"/>
  <c r="D2644" i="12"/>
  <c r="E2644" i="12"/>
  <c r="F2644" i="12"/>
  <c r="D2645" i="12"/>
  <c r="E2645" i="12"/>
  <c r="F2645" i="12"/>
  <c r="D2646" i="12"/>
  <c r="E2646" i="12"/>
  <c r="F2646" i="12"/>
  <c r="D2647" i="12"/>
  <c r="E2647" i="12"/>
  <c r="F2647" i="12"/>
  <c r="D2648" i="12"/>
  <c r="E2648" i="12"/>
  <c r="F2648" i="12"/>
  <c r="D2649" i="12"/>
  <c r="E2649" i="12"/>
  <c r="F2649" i="12"/>
  <c r="D2650" i="12"/>
  <c r="E2650" i="12"/>
  <c r="F2650" i="12"/>
  <c r="D2651" i="12"/>
  <c r="E2651" i="12"/>
  <c r="F2651" i="12"/>
  <c r="D2652" i="12"/>
  <c r="E2652" i="12"/>
  <c r="F2652" i="12"/>
  <c r="D2653" i="12"/>
  <c r="E2653" i="12"/>
  <c r="F2653" i="12"/>
  <c r="D2654" i="12"/>
  <c r="L111" i="23" s="1"/>
  <c r="E2654" i="12"/>
  <c r="N111" i="23" s="1"/>
  <c r="F2654" i="12"/>
  <c r="O111" i="23" s="1"/>
  <c r="D2655" i="12"/>
  <c r="E2655" i="12"/>
  <c r="F2655" i="12"/>
  <c r="D2656" i="12"/>
  <c r="E2656" i="12"/>
  <c r="F2656" i="12"/>
  <c r="D2657" i="12"/>
  <c r="E2657" i="12"/>
  <c r="F2657" i="12"/>
  <c r="D2658" i="12"/>
  <c r="E2658" i="12"/>
  <c r="F2658" i="12"/>
  <c r="D2659" i="12"/>
  <c r="P111" i="23" s="1"/>
  <c r="E2659" i="12"/>
  <c r="R111" i="23" s="1"/>
  <c r="F2659" i="12"/>
  <c r="S111" i="23" s="1"/>
  <c r="D2660" i="12"/>
  <c r="E2660" i="12"/>
  <c r="F2660" i="12"/>
  <c r="D2661" i="12"/>
  <c r="E2661" i="12"/>
  <c r="F2661" i="12"/>
  <c r="D2662" i="12"/>
  <c r="E2662" i="12"/>
  <c r="F2662" i="12"/>
  <c r="D2663" i="12"/>
  <c r="E2663" i="12"/>
  <c r="F2663" i="12"/>
  <c r="D2664" i="12"/>
  <c r="E2664" i="12"/>
  <c r="F2664" i="12"/>
  <c r="D2665" i="12"/>
  <c r="E2665" i="12"/>
  <c r="F2665" i="12"/>
  <c r="D2666" i="12"/>
  <c r="E2666" i="12"/>
  <c r="F2666" i="12"/>
  <c r="D2667" i="12"/>
  <c r="E2667" i="12"/>
  <c r="F2667" i="12"/>
  <c r="D2668" i="12"/>
  <c r="E2668" i="12"/>
  <c r="F2668" i="12"/>
  <c r="D2669" i="12"/>
  <c r="E2669" i="12"/>
  <c r="F2669" i="12"/>
  <c r="D2670" i="12"/>
  <c r="E2670" i="12"/>
  <c r="F2670" i="12"/>
  <c r="D2671" i="12"/>
  <c r="E2671" i="12"/>
  <c r="F2671" i="12"/>
  <c r="D2672" i="12"/>
  <c r="E2672" i="12"/>
  <c r="F2672" i="12"/>
  <c r="D2673" i="12"/>
  <c r="E2673" i="12"/>
  <c r="F2673" i="12"/>
  <c r="D2674" i="12"/>
  <c r="E2674" i="12"/>
  <c r="F2674" i="12"/>
  <c r="D2675" i="12"/>
  <c r="E2675" i="12"/>
  <c r="F2675" i="12"/>
  <c r="D2676" i="12"/>
  <c r="L112" i="23" s="1"/>
  <c r="E2676" i="12"/>
  <c r="N112" i="23" s="1"/>
  <c r="F2676" i="12"/>
  <c r="O112" i="23" s="1"/>
  <c r="D2677" i="12"/>
  <c r="E2677" i="12"/>
  <c r="F2677" i="12"/>
  <c r="D2678" i="12"/>
  <c r="E2678" i="12"/>
  <c r="F2678" i="12"/>
  <c r="D2679" i="12"/>
  <c r="E2679" i="12"/>
  <c r="F2679" i="12"/>
  <c r="D2680" i="12"/>
  <c r="E2680" i="12"/>
  <c r="F2680" i="12"/>
  <c r="D2681" i="12"/>
  <c r="P112" i="23" s="1"/>
  <c r="E2681" i="12"/>
  <c r="R112" i="23" s="1"/>
  <c r="F2681" i="12"/>
  <c r="S112" i="23" s="1"/>
  <c r="D2682" i="12"/>
  <c r="E2682" i="12"/>
  <c r="F2682" i="12"/>
  <c r="D2683" i="12"/>
  <c r="E2683" i="12"/>
  <c r="F2683" i="12"/>
  <c r="D2684" i="12"/>
  <c r="E2684" i="12"/>
  <c r="F2684" i="12"/>
  <c r="D2685" i="12"/>
  <c r="E2685" i="12"/>
  <c r="F2685" i="12"/>
  <c r="D2686" i="12"/>
  <c r="E2686" i="12"/>
  <c r="F2686" i="12"/>
  <c r="D2687" i="12"/>
  <c r="E2687" i="12"/>
  <c r="F2687" i="12"/>
  <c r="D2688" i="12"/>
  <c r="E2688" i="12"/>
  <c r="F2688" i="12"/>
  <c r="D2689" i="12"/>
  <c r="E2689" i="12"/>
  <c r="F2689" i="12"/>
  <c r="D2690" i="12"/>
  <c r="E2690" i="12"/>
  <c r="F2690" i="12"/>
  <c r="D2691" i="12"/>
  <c r="E2691" i="12"/>
  <c r="F2691" i="12"/>
  <c r="D2692" i="12"/>
  <c r="E2692" i="12"/>
  <c r="F2692" i="12"/>
  <c r="D2693" i="12"/>
  <c r="E2693" i="12"/>
  <c r="F2693" i="12"/>
  <c r="K14" i="18" l="1"/>
  <c r="J14" i="18"/>
  <c r="K13" i="18"/>
  <c r="J13" i="18"/>
  <c r="K12" i="18"/>
  <c r="H13" i="18"/>
  <c r="J12" i="18"/>
  <c r="H14" i="18"/>
  <c r="H12" i="18"/>
  <c r="G14" i="18"/>
  <c r="F14" i="18"/>
  <c r="G13" i="18"/>
  <c r="D14" i="18"/>
  <c r="F13" i="18"/>
  <c r="G12" i="18"/>
  <c r="D13" i="18"/>
  <c r="F12" i="18"/>
  <c r="F112" i="23"/>
  <c r="F58" i="22"/>
  <c r="W111" i="23"/>
  <c r="K57" i="22"/>
  <c r="S13" i="18"/>
  <c r="F110" i="23"/>
  <c r="F56" i="22"/>
  <c r="K112" i="23"/>
  <c r="O14" i="18"/>
  <c r="V111" i="23"/>
  <c r="J57" i="22"/>
  <c r="R13" i="18"/>
  <c r="D110" i="23"/>
  <c r="D56" i="22"/>
  <c r="F116" i="23"/>
  <c r="F62" i="22"/>
  <c r="J115" i="23"/>
  <c r="N17" i="18"/>
  <c r="H112" i="23"/>
  <c r="L14" i="18"/>
  <c r="G112" i="23"/>
  <c r="G58" i="22"/>
  <c r="D111" i="23"/>
  <c r="D57" i="22"/>
  <c r="H110" i="23"/>
  <c r="L12" i="18"/>
  <c r="G110" i="23"/>
  <c r="G56" i="22"/>
  <c r="T112" i="23"/>
  <c r="P14" i="18"/>
  <c r="H58" i="22"/>
  <c r="J112" i="23"/>
  <c r="N14" i="18"/>
  <c r="T111" i="23"/>
  <c r="H57" i="22"/>
  <c r="P13" i="18"/>
  <c r="W110" i="23"/>
  <c r="K56" i="22"/>
  <c r="S12" i="18"/>
  <c r="D116" i="23"/>
  <c r="D62" i="22"/>
  <c r="H115" i="23"/>
  <c r="L17" i="18"/>
  <c r="G115" i="23"/>
  <c r="G61" i="22"/>
  <c r="K111" i="23"/>
  <c r="O13" i="18"/>
  <c r="V110" i="23"/>
  <c r="J56" i="22"/>
  <c r="R12" i="18"/>
  <c r="W116" i="23"/>
  <c r="S18" i="18"/>
  <c r="K62" i="22"/>
  <c r="F115" i="23"/>
  <c r="F61" i="22"/>
  <c r="T110" i="23"/>
  <c r="H56" i="22"/>
  <c r="P12" i="18"/>
  <c r="V116" i="23"/>
  <c r="R18" i="18"/>
  <c r="J62" i="22"/>
  <c r="D115" i="23"/>
  <c r="D61" i="22"/>
  <c r="K110" i="23"/>
  <c r="O12" i="18"/>
  <c r="T116" i="23"/>
  <c r="H62" i="22"/>
  <c r="P18" i="18"/>
  <c r="W115" i="23"/>
  <c r="K61" i="22"/>
  <c r="S17" i="18"/>
  <c r="J111" i="23"/>
  <c r="N13" i="18"/>
  <c r="D112" i="23"/>
  <c r="D58" i="22"/>
  <c r="H111" i="23"/>
  <c r="L13" i="18"/>
  <c r="G111" i="23"/>
  <c r="G57" i="22"/>
  <c r="W112" i="23"/>
  <c r="K58" i="22"/>
  <c r="S14" i="18"/>
  <c r="F111" i="23"/>
  <c r="F57" i="22"/>
  <c r="K116" i="23"/>
  <c r="O18" i="18"/>
  <c r="V115" i="23"/>
  <c r="J61" i="22"/>
  <c r="R17" i="18"/>
  <c r="J110" i="23"/>
  <c r="N12" i="18"/>
  <c r="J116" i="23"/>
  <c r="N18" i="18"/>
  <c r="T115" i="23"/>
  <c r="H61" i="22"/>
  <c r="P17" i="18"/>
  <c r="V112" i="23"/>
  <c r="R14" i="18"/>
  <c r="J58" i="22"/>
  <c r="H116" i="23"/>
  <c r="L18" i="18"/>
  <c r="G116" i="23"/>
  <c r="G62" i="22"/>
  <c r="K115" i="23"/>
  <c r="O17" i="18"/>
  <c r="D2224" i="12"/>
  <c r="E2224" i="12"/>
  <c r="F2224" i="12"/>
  <c r="D2225" i="12"/>
  <c r="E2225" i="12"/>
  <c r="F2225" i="12"/>
  <c r="D2226" i="12"/>
  <c r="E2226" i="12"/>
  <c r="F2226" i="12"/>
  <c r="D2227" i="12"/>
  <c r="E2227" i="12"/>
  <c r="F2227" i="12"/>
  <c r="D2228" i="12"/>
  <c r="E2228" i="12"/>
  <c r="F2228" i="12"/>
  <c r="D2229" i="12"/>
  <c r="E2229" i="12"/>
  <c r="F2229" i="12"/>
  <c r="D2230" i="12"/>
  <c r="E2230" i="12"/>
  <c r="F2230" i="12"/>
  <c r="D2231" i="12"/>
  <c r="E2231" i="12"/>
  <c r="F2231" i="12"/>
  <c r="D2232" i="12"/>
  <c r="E2232" i="12"/>
  <c r="F2232" i="12"/>
  <c r="D2233" i="12"/>
  <c r="E2233" i="12"/>
  <c r="F2233" i="12"/>
  <c r="D2234" i="12"/>
  <c r="E2234" i="12"/>
  <c r="F2234" i="12"/>
  <c r="D2235" i="12"/>
  <c r="E2235" i="12"/>
  <c r="F2235" i="12"/>
  <c r="D2236" i="12"/>
  <c r="E2236" i="12"/>
  <c r="F2236" i="12"/>
  <c r="D2237" i="12"/>
  <c r="E2237" i="12"/>
  <c r="F2237" i="12"/>
  <c r="D2238" i="12"/>
  <c r="E2238" i="12"/>
  <c r="F2238" i="12"/>
  <c r="D2239" i="12"/>
  <c r="E2239" i="12"/>
  <c r="F2239" i="12"/>
  <c r="D2240" i="12"/>
  <c r="L106" i="23" s="1"/>
  <c r="E2240" i="12"/>
  <c r="N106" i="23" s="1"/>
  <c r="F2240" i="12"/>
  <c r="O106" i="23" s="1"/>
  <c r="D2241" i="12"/>
  <c r="E2241" i="12"/>
  <c r="F2241" i="12"/>
  <c r="D2242" i="12"/>
  <c r="E2242" i="12"/>
  <c r="F2242" i="12"/>
  <c r="D2243" i="12"/>
  <c r="E2243" i="12"/>
  <c r="F2243" i="12"/>
  <c r="D2244" i="12"/>
  <c r="E2244" i="12"/>
  <c r="F2244" i="12"/>
  <c r="D2245" i="12"/>
  <c r="E2245" i="12"/>
  <c r="F2245" i="12"/>
  <c r="D2246" i="12"/>
  <c r="E2246" i="12"/>
  <c r="F2246" i="12"/>
  <c r="D2247" i="12"/>
  <c r="E2247" i="12"/>
  <c r="F2247" i="12"/>
  <c r="D2248" i="12"/>
  <c r="E2248" i="12"/>
  <c r="F2248" i="12"/>
  <c r="D2249" i="12"/>
  <c r="E2249" i="12"/>
  <c r="F2249" i="12"/>
  <c r="D2250" i="12"/>
  <c r="E2250" i="12"/>
  <c r="F2250" i="12"/>
  <c r="D2251" i="12"/>
  <c r="E2251" i="12"/>
  <c r="F2251" i="12"/>
  <c r="D2252" i="12"/>
  <c r="E2252" i="12"/>
  <c r="F2252" i="12"/>
  <c r="D2253" i="12"/>
  <c r="E2253" i="12"/>
  <c r="F2253" i="12"/>
  <c r="D2254" i="12"/>
  <c r="E2254" i="12"/>
  <c r="F2254" i="12"/>
  <c r="D2255" i="12"/>
  <c r="E2255" i="12"/>
  <c r="F2255" i="12"/>
  <c r="D2256" i="12"/>
  <c r="E2256" i="12"/>
  <c r="F2256" i="12"/>
  <c r="D2257" i="12"/>
  <c r="E2257" i="12"/>
  <c r="F2257" i="12"/>
  <c r="D2258" i="12"/>
  <c r="L105" i="23" s="1"/>
  <c r="E2258" i="12"/>
  <c r="N105" i="23" s="1"/>
  <c r="F2258" i="12"/>
  <c r="O105" i="23" s="1"/>
  <c r="D2259" i="12"/>
  <c r="E2259" i="12"/>
  <c r="F2259" i="12"/>
  <c r="D2260" i="12"/>
  <c r="E2260" i="12"/>
  <c r="F2260" i="12"/>
  <c r="D2261" i="12"/>
  <c r="E2261" i="12"/>
  <c r="F2261" i="12"/>
  <c r="D2262" i="12"/>
  <c r="E2262" i="12"/>
  <c r="F2262" i="12"/>
  <c r="D2263" i="12"/>
  <c r="E2263" i="12"/>
  <c r="F2263" i="12"/>
  <c r="D2264" i="12"/>
  <c r="E2264" i="12"/>
  <c r="F2264" i="12"/>
  <c r="D2265" i="12"/>
  <c r="E2265" i="12"/>
  <c r="F2265" i="12"/>
  <c r="D2266" i="12"/>
  <c r="E2266" i="12"/>
  <c r="F2266" i="12"/>
  <c r="D2267" i="12"/>
  <c r="E2267" i="12"/>
  <c r="F2267" i="12"/>
  <c r="D2268" i="12"/>
  <c r="E2268" i="12"/>
  <c r="F2268" i="12"/>
  <c r="D2269" i="12"/>
  <c r="E2269" i="12"/>
  <c r="F2269" i="12"/>
  <c r="D2270" i="12"/>
  <c r="E2270" i="12"/>
  <c r="F2270" i="12"/>
  <c r="D2271" i="12"/>
  <c r="E2271" i="12"/>
  <c r="F2271" i="12"/>
  <c r="D2272" i="12"/>
  <c r="E2272" i="12"/>
  <c r="F2272" i="12"/>
  <c r="D2273" i="12"/>
  <c r="E2273" i="12"/>
  <c r="F2273" i="12"/>
  <c r="D2274" i="12"/>
  <c r="E2274" i="12"/>
  <c r="F2274" i="12"/>
  <c r="D2275" i="12"/>
  <c r="E2275" i="12"/>
  <c r="F2275" i="12"/>
  <c r="D2276" i="12"/>
  <c r="E2276" i="12"/>
  <c r="F2276" i="12"/>
  <c r="D2277" i="12"/>
  <c r="E2277" i="12"/>
  <c r="F2277" i="12"/>
  <c r="D2278" i="12"/>
  <c r="E2278" i="12"/>
  <c r="F2278" i="12"/>
  <c r="D2279" i="12"/>
  <c r="E2279" i="12"/>
  <c r="F2279" i="12"/>
  <c r="D2280" i="12"/>
  <c r="E2280" i="12"/>
  <c r="F2280" i="12"/>
  <c r="D2281" i="12"/>
  <c r="E2281" i="12"/>
  <c r="F2281" i="12"/>
  <c r="D2282" i="12"/>
  <c r="E2282" i="12"/>
  <c r="F2282" i="12"/>
  <c r="D2283" i="12"/>
  <c r="E2283" i="12"/>
  <c r="F2283" i="12"/>
  <c r="D2284" i="12"/>
  <c r="E2284" i="12"/>
  <c r="F2284" i="12"/>
  <c r="D2285" i="12"/>
  <c r="E2285" i="12"/>
  <c r="F2285" i="12"/>
  <c r="D2286" i="12"/>
  <c r="E2286" i="12"/>
  <c r="F2286" i="12"/>
  <c r="D2287" i="12"/>
  <c r="E2287" i="12"/>
  <c r="F2287" i="12"/>
  <c r="D2288" i="12"/>
  <c r="E2288" i="12"/>
  <c r="F2288" i="12"/>
  <c r="D2289" i="12"/>
  <c r="E2289" i="12"/>
  <c r="F2289" i="12"/>
  <c r="D2290" i="12"/>
  <c r="E2290" i="12"/>
  <c r="F2290" i="12"/>
  <c r="D2291" i="12"/>
  <c r="E2291" i="12"/>
  <c r="F2291" i="12"/>
  <c r="D2292" i="12"/>
  <c r="E2292" i="12"/>
  <c r="F2292" i="12"/>
  <c r="D2293" i="12"/>
  <c r="E2293" i="12"/>
  <c r="F2293" i="12"/>
  <c r="D2294" i="12"/>
  <c r="E2294" i="12"/>
  <c r="F2294" i="12"/>
  <c r="D2295" i="12"/>
  <c r="E2295" i="12"/>
  <c r="F2295" i="12"/>
  <c r="D2296" i="12"/>
  <c r="E2296" i="12"/>
  <c r="F2296" i="12"/>
  <c r="D2297" i="12"/>
  <c r="E2297" i="12"/>
  <c r="F2297" i="12"/>
  <c r="D2298" i="12"/>
  <c r="E2298" i="12"/>
  <c r="F2298" i="12"/>
  <c r="D2299" i="12"/>
  <c r="E2299" i="12"/>
  <c r="F2299" i="12"/>
  <c r="D2300" i="12"/>
  <c r="E2300" i="12"/>
  <c r="F2300" i="12"/>
  <c r="D2301" i="12"/>
  <c r="E2301" i="12"/>
  <c r="F2301" i="12"/>
  <c r="D2302" i="12"/>
  <c r="E2302" i="12"/>
  <c r="F2302" i="12"/>
  <c r="D2303" i="12"/>
  <c r="E2303" i="12"/>
  <c r="F2303" i="12"/>
  <c r="D2304" i="12"/>
  <c r="E2304" i="12"/>
  <c r="F2304" i="12"/>
  <c r="D2305" i="12"/>
  <c r="E2305" i="12"/>
  <c r="F2305" i="12"/>
  <c r="D2306" i="12"/>
  <c r="E2306" i="12"/>
  <c r="F2306" i="12"/>
  <c r="D2307" i="12"/>
  <c r="E2307" i="12"/>
  <c r="F2307" i="12"/>
  <c r="D2308" i="12"/>
  <c r="E2308" i="12"/>
  <c r="F2308" i="12"/>
  <c r="D2309" i="12"/>
  <c r="E2309" i="12"/>
  <c r="F2309" i="12"/>
  <c r="D2310" i="12"/>
  <c r="E2310" i="12"/>
  <c r="F2310" i="12"/>
  <c r="D2311" i="12"/>
  <c r="E2311" i="12"/>
  <c r="F2311" i="12"/>
  <c r="D2312" i="12"/>
  <c r="E2312" i="12"/>
  <c r="F2312" i="12"/>
  <c r="D2313" i="12"/>
  <c r="E2313" i="12"/>
  <c r="F2313" i="12"/>
  <c r="D2314" i="12"/>
  <c r="E2314" i="12"/>
  <c r="F2314" i="12"/>
  <c r="D2315" i="12"/>
  <c r="E2315" i="12"/>
  <c r="F2315" i="12"/>
  <c r="D2316" i="12"/>
  <c r="E2316" i="12"/>
  <c r="F2316" i="12"/>
  <c r="D2317" i="12"/>
  <c r="E2317" i="12"/>
  <c r="F2317" i="12"/>
  <c r="D2318" i="12"/>
  <c r="E2318" i="12"/>
  <c r="F2318" i="12"/>
  <c r="D2319" i="12"/>
  <c r="E2319" i="12"/>
  <c r="F2319" i="12"/>
  <c r="D2320" i="12"/>
  <c r="E2320" i="12"/>
  <c r="F2320" i="12"/>
  <c r="D2321" i="12"/>
  <c r="E2321" i="12"/>
  <c r="F2321" i="12"/>
  <c r="D2322" i="12"/>
  <c r="E2322" i="12"/>
  <c r="F2322" i="12"/>
  <c r="D2323" i="12"/>
  <c r="E2323" i="12"/>
  <c r="F2323" i="12"/>
  <c r="D2324" i="12"/>
  <c r="E2324" i="12"/>
  <c r="F2324" i="12"/>
  <c r="D2325" i="12"/>
  <c r="E2325" i="12"/>
  <c r="F2325" i="12"/>
  <c r="D2326" i="12"/>
  <c r="E2326" i="12"/>
  <c r="F2326" i="12"/>
  <c r="D2327" i="12"/>
  <c r="E2327" i="12"/>
  <c r="F2327" i="12"/>
  <c r="D2328" i="12"/>
  <c r="E2328" i="12"/>
  <c r="F2328" i="12"/>
  <c r="D2329" i="12"/>
  <c r="E2329" i="12"/>
  <c r="F2329" i="12"/>
  <c r="D2330" i="12"/>
  <c r="E2330" i="12"/>
  <c r="F2330" i="12"/>
  <c r="D2331" i="12"/>
  <c r="E2331" i="12"/>
  <c r="F2331" i="12"/>
  <c r="D2332" i="12"/>
  <c r="E2332" i="12"/>
  <c r="F2332" i="12"/>
  <c r="D2333" i="12"/>
  <c r="E2333" i="12"/>
  <c r="F2333" i="12"/>
  <c r="D2334" i="12"/>
  <c r="E2334" i="12"/>
  <c r="F2334" i="12"/>
  <c r="D2335" i="12"/>
  <c r="E2335" i="12"/>
  <c r="F2335" i="12"/>
  <c r="D2336" i="12"/>
  <c r="E2336" i="12"/>
  <c r="F2336" i="12"/>
  <c r="D2337" i="12"/>
  <c r="E2337" i="12"/>
  <c r="F2337" i="12"/>
  <c r="D2338" i="12"/>
  <c r="E2338" i="12"/>
  <c r="F2338" i="12"/>
  <c r="D2339" i="12"/>
  <c r="E2339" i="12"/>
  <c r="F2339" i="12"/>
  <c r="D2340" i="12"/>
  <c r="E2340" i="12"/>
  <c r="F2340" i="12"/>
  <c r="D2341" i="12"/>
  <c r="E2341" i="12"/>
  <c r="F2341" i="12"/>
  <c r="D2342" i="12"/>
  <c r="E2342" i="12"/>
  <c r="F2342" i="12"/>
  <c r="D2343" i="12"/>
  <c r="E2343" i="12"/>
  <c r="F2343" i="12"/>
  <c r="D2344" i="12"/>
  <c r="E2344" i="12"/>
  <c r="F2344" i="12"/>
  <c r="D2345" i="12"/>
  <c r="E2345" i="12"/>
  <c r="F2345" i="12"/>
  <c r="D2346" i="12"/>
  <c r="E2346" i="12"/>
  <c r="F2346" i="12"/>
  <c r="D2347" i="12"/>
  <c r="E2347" i="12"/>
  <c r="F2347" i="12"/>
  <c r="D2348" i="12"/>
  <c r="E2348" i="12"/>
  <c r="F2348" i="12"/>
  <c r="D2349" i="12"/>
  <c r="E2349" i="12"/>
  <c r="F2349" i="12"/>
  <c r="D2350" i="12"/>
  <c r="E2350" i="12"/>
  <c r="F2350" i="12"/>
  <c r="D2351" i="12"/>
  <c r="E2351" i="12"/>
  <c r="F2351" i="12"/>
  <c r="D2352" i="12"/>
  <c r="E2352" i="12"/>
  <c r="F2352" i="12"/>
  <c r="D2353" i="12"/>
  <c r="E2353" i="12"/>
  <c r="F2353" i="12"/>
  <c r="D2354" i="12"/>
  <c r="E2354" i="12"/>
  <c r="F2354" i="12"/>
  <c r="D2355" i="12"/>
  <c r="E2355" i="12"/>
  <c r="F2355" i="12"/>
  <c r="D2356" i="12"/>
  <c r="E2356" i="12"/>
  <c r="F2356" i="12"/>
  <c r="D2357" i="12"/>
  <c r="E2357" i="12"/>
  <c r="F2357" i="12"/>
  <c r="D2358" i="12"/>
  <c r="E2358" i="12"/>
  <c r="F2358" i="12"/>
  <c r="D2359" i="12"/>
  <c r="E2359" i="12"/>
  <c r="F2359" i="12"/>
  <c r="D2360" i="12"/>
  <c r="H106" i="23" s="1"/>
  <c r="E2360" i="12"/>
  <c r="J106" i="23" s="1"/>
  <c r="F2360" i="12"/>
  <c r="K106" i="23" s="1"/>
  <c r="D2361" i="12"/>
  <c r="E2361" i="12"/>
  <c r="F2361" i="12"/>
  <c r="D2362" i="12"/>
  <c r="E2362" i="12"/>
  <c r="F2362" i="12"/>
  <c r="D2363" i="12"/>
  <c r="E2363" i="12"/>
  <c r="F2363" i="12"/>
  <c r="D2364" i="12"/>
  <c r="E2364" i="12"/>
  <c r="F2364" i="12"/>
  <c r="D2365" i="12"/>
  <c r="E2365" i="12"/>
  <c r="F2365" i="12"/>
  <c r="D2366" i="12"/>
  <c r="E2366" i="12"/>
  <c r="F2366" i="12"/>
  <c r="D2367" i="12"/>
  <c r="E2367" i="12"/>
  <c r="F2367" i="12"/>
  <c r="D2368" i="12"/>
  <c r="E2368" i="12"/>
  <c r="F2368" i="12"/>
  <c r="D2369" i="12"/>
  <c r="E2369" i="12"/>
  <c r="F2369" i="12"/>
  <c r="D2370" i="12"/>
  <c r="E2370" i="12"/>
  <c r="F2370" i="12"/>
  <c r="D2371" i="12"/>
  <c r="E2371" i="12"/>
  <c r="F2371" i="12"/>
  <c r="D2372" i="12"/>
  <c r="E2372" i="12"/>
  <c r="F2372" i="12"/>
  <c r="D2373" i="12"/>
  <c r="E2373" i="12"/>
  <c r="F2373" i="12"/>
  <c r="D2374" i="12"/>
  <c r="E2374" i="12"/>
  <c r="F2374" i="12"/>
  <c r="D2375" i="12"/>
  <c r="E2375" i="12"/>
  <c r="F2375" i="12"/>
  <c r="D2376" i="12"/>
  <c r="E2376" i="12"/>
  <c r="F2376" i="12"/>
  <c r="D2377" i="12"/>
  <c r="E2377" i="12"/>
  <c r="F2377" i="12"/>
  <c r="D2378" i="12"/>
  <c r="E2378" i="12"/>
  <c r="F2378" i="12"/>
  <c r="D2379" i="12"/>
  <c r="E2379" i="12"/>
  <c r="F2379" i="12"/>
  <c r="D2380" i="12"/>
  <c r="E2380" i="12"/>
  <c r="F2380" i="12"/>
  <c r="D2381" i="12"/>
  <c r="E2381" i="12"/>
  <c r="F2381" i="12"/>
  <c r="D2382" i="12"/>
  <c r="E2382" i="12"/>
  <c r="F2382" i="12"/>
  <c r="D2383" i="12"/>
  <c r="E2383" i="12"/>
  <c r="F2383" i="12"/>
  <c r="D2384" i="12"/>
  <c r="E2384" i="12"/>
  <c r="F2384" i="12"/>
  <c r="D2385" i="12"/>
  <c r="E2385" i="12"/>
  <c r="F2385" i="12"/>
  <c r="D2386" i="12"/>
  <c r="E2386" i="12"/>
  <c r="F2386" i="12"/>
  <c r="D2387" i="12"/>
  <c r="E2387" i="12"/>
  <c r="F2387" i="12"/>
  <c r="D2388" i="12"/>
  <c r="E2388" i="12"/>
  <c r="F2388" i="12"/>
  <c r="D2389" i="12"/>
  <c r="H105" i="23" s="1"/>
  <c r="E2389" i="12"/>
  <c r="J105" i="23" s="1"/>
  <c r="F2389" i="12"/>
  <c r="K105" i="23" s="1"/>
  <c r="D2390" i="12"/>
  <c r="E2390" i="12"/>
  <c r="F2390" i="12"/>
  <c r="F28" i="17" l="1"/>
  <c r="F29" i="17"/>
  <c r="D29" i="17"/>
  <c r="G29" i="17"/>
  <c r="G28" i="17"/>
  <c r="D28" i="17"/>
  <c r="G105" i="23"/>
  <c r="G51" i="22"/>
  <c r="S105" i="23"/>
  <c r="O28" i="17"/>
  <c r="W106" i="23"/>
  <c r="K52" i="22"/>
  <c r="S29" i="17"/>
  <c r="F105" i="23"/>
  <c r="F51" i="22"/>
  <c r="R105" i="23"/>
  <c r="N28" i="17"/>
  <c r="W105" i="23"/>
  <c r="K51" i="22"/>
  <c r="S28" i="17"/>
  <c r="V106" i="23"/>
  <c r="J52" i="22"/>
  <c r="R29" i="17"/>
  <c r="D105" i="23"/>
  <c r="D51" i="22"/>
  <c r="P105" i="23"/>
  <c r="L28" i="17"/>
  <c r="V105" i="23"/>
  <c r="J51" i="22"/>
  <c r="R28" i="17"/>
  <c r="T106" i="23"/>
  <c r="H52" i="22"/>
  <c r="P29" i="17"/>
  <c r="S106" i="23"/>
  <c r="O29" i="17"/>
  <c r="T105" i="23"/>
  <c r="H51" i="22"/>
  <c r="P28" i="17"/>
  <c r="R106" i="23"/>
  <c r="N29" i="17"/>
  <c r="G106" i="23"/>
  <c r="G52" i="22"/>
  <c r="F106" i="23"/>
  <c r="F52" i="22"/>
  <c r="P106" i="23"/>
  <c r="L29" i="17"/>
  <c r="D106" i="23"/>
  <c r="D52" i="22"/>
  <c r="D2022" i="12"/>
  <c r="E2022" i="12"/>
  <c r="F2022" i="12"/>
  <c r="D2023" i="12"/>
  <c r="E2023" i="12"/>
  <c r="F2023" i="12"/>
  <c r="D2024" i="12"/>
  <c r="E2024" i="12"/>
  <c r="F2024" i="12"/>
  <c r="D2025" i="12"/>
  <c r="E2025" i="12"/>
  <c r="F2025" i="12"/>
  <c r="D2026" i="12"/>
  <c r="E2026" i="12"/>
  <c r="F2026" i="12"/>
  <c r="D2027" i="12"/>
  <c r="E2027" i="12"/>
  <c r="F2027" i="12"/>
  <c r="D2028" i="12"/>
  <c r="E2028" i="12"/>
  <c r="F2028" i="12"/>
  <c r="D2029" i="12"/>
  <c r="E2029" i="12"/>
  <c r="F2029" i="12"/>
  <c r="D2030" i="12"/>
  <c r="E2030" i="12"/>
  <c r="F2030" i="12"/>
  <c r="D2031" i="12"/>
  <c r="E2031" i="12"/>
  <c r="F2031" i="12"/>
  <c r="D2032" i="12"/>
  <c r="E2032" i="12"/>
  <c r="F2032" i="12"/>
  <c r="D2033" i="12"/>
  <c r="E2033" i="12"/>
  <c r="F2033" i="12"/>
  <c r="D2034" i="12"/>
  <c r="E2034" i="12"/>
  <c r="F2034" i="12"/>
  <c r="D2035" i="12"/>
  <c r="E2035" i="12"/>
  <c r="F2035" i="12"/>
  <c r="D2036" i="12"/>
  <c r="E2036" i="12"/>
  <c r="F2036" i="12"/>
  <c r="D2037" i="12"/>
  <c r="E2037" i="12"/>
  <c r="F2037" i="12"/>
  <c r="D2038" i="12"/>
  <c r="E2038" i="12"/>
  <c r="F2038" i="12"/>
  <c r="D2039" i="12"/>
  <c r="L101" i="23" s="1"/>
  <c r="E2039" i="12"/>
  <c r="N101" i="23" s="1"/>
  <c r="F2039" i="12"/>
  <c r="O101" i="23" s="1"/>
  <c r="D2040" i="12"/>
  <c r="E2040" i="12"/>
  <c r="F2040" i="12"/>
  <c r="D2041" i="12"/>
  <c r="E2041" i="12"/>
  <c r="F2041" i="12"/>
  <c r="D2042" i="12"/>
  <c r="E2042" i="12"/>
  <c r="F2042" i="12"/>
  <c r="D2043" i="12"/>
  <c r="E2043" i="12"/>
  <c r="F2043" i="12"/>
  <c r="D2044" i="12"/>
  <c r="E2044" i="12"/>
  <c r="F2044" i="12"/>
  <c r="D2045" i="12"/>
  <c r="E2045" i="12"/>
  <c r="F2045" i="12"/>
  <c r="D2046" i="12"/>
  <c r="E2046" i="12"/>
  <c r="F2046" i="12"/>
  <c r="D2047" i="12"/>
  <c r="E2047" i="12"/>
  <c r="F2047" i="12"/>
  <c r="D2048" i="12"/>
  <c r="E2048" i="12"/>
  <c r="F2048" i="12"/>
  <c r="D2049" i="12"/>
  <c r="E2049" i="12"/>
  <c r="F2049" i="12"/>
  <c r="D2050" i="12"/>
  <c r="E2050" i="12"/>
  <c r="F2050" i="12"/>
  <c r="D2051" i="12"/>
  <c r="E2051" i="12"/>
  <c r="F2051" i="12"/>
  <c r="D2052" i="12"/>
  <c r="E2052" i="12"/>
  <c r="F2052" i="12"/>
  <c r="D2053" i="12"/>
  <c r="E2053" i="12"/>
  <c r="F2053" i="12"/>
  <c r="D2054" i="12"/>
  <c r="E2054" i="12"/>
  <c r="F2054" i="12"/>
  <c r="D2055" i="12"/>
  <c r="E2055" i="12"/>
  <c r="F2055" i="12"/>
  <c r="D2056" i="12"/>
  <c r="E2056" i="12"/>
  <c r="F2056" i="12"/>
  <c r="D2057" i="12"/>
  <c r="L102" i="23" s="1"/>
  <c r="E2057" i="12"/>
  <c r="N102" i="23" s="1"/>
  <c r="F2057" i="12"/>
  <c r="O102" i="23" s="1"/>
  <c r="D2058" i="12"/>
  <c r="E2058" i="12"/>
  <c r="F2058" i="12"/>
  <c r="D2059" i="12"/>
  <c r="E2059" i="12"/>
  <c r="F2059" i="12"/>
  <c r="D2060" i="12"/>
  <c r="E2060" i="12"/>
  <c r="F2060" i="12"/>
  <c r="D2061" i="12"/>
  <c r="E2061" i="12"/>
  <c r="F2061" i="12"/>
  <c r="D2062" i="12"/>
  <c r="E2062" i="12"/>
  <c r="F2062" i="12"/>
  <c r="D2063" i="12"/>
  <c r="E2063" i="12"/>
  <c r="F2063" i="12"/>
  <c r="D2064" i="12"/>
  <c r="E2064" i="12"/>
  <c r="F2064" i="12"/>
  <c r="D2065" i="12"/>
  <c r="E2065" i="12"/>
  <c r="F2065" i="12"/>
  <c r="D2066" i="12"/>
  <c r="E2066" i="12"/>
  <c r="F2066" i="12"/>
  <c r="D2067" i="12"/>
  <c r="E2067" i="12"/>
  <c r="F2067" i="12"/>
  <c r="D2068" i="12"/>
  <c r="E2068" i="12"/>
  <c r="F2068" i="12"/>
  <c r="D2069" i="12"/>
  <c r="E2069" i="12"/>
  <c r="F2069" i="12"/>
  <c r="D2070" i="12"/>
  <c r="E2070" i="12"/>
  <c r="F2070" i="12"/>
  <c r="D2071" i="12"/>
  <c r="E2071" i="12"/>
  <c r="F2071" i="12"/>
  <c r="D2072" i="12"/>
  <c r="E2072" i="12"/>
  <c r="F2072" i="12"/>
  <c r="D2073" i="12"/>
  <c r="D24" i="17" s="1"/>
  <c r="E2073" i="12"/>
  <c r="F24" i="17" s="1"/>
  <c r="F2073" i="12"/>
  <c r="G24" i="17" s="1"/>
  <c r="D2074" i="12"/>
  <c r="E2074" i="12"/>
  <c r="F2074" i="12"/>
  <c r="D2075" i="12"/>
  <c r="E2075" i="12"/>
  <c r="F2075" i="12"/>
  <c r="D2076" i="12"/>
  <c r="E2076" i="12"/>
  <c r="F2076" i="12"/>
  <c r="D2077" i="12"/>
  <c r="E2077" i="12"/>
  <c r="F2077" i="12"/>
  <c r="D2078" i="12"/>
  <c r="E2078" i="12"/>
  <c r="F2078" i="12"/>
  <c r="D2079" i="12"/>
  <c r="E2079" i="12"/>
  <c r="F2079" i="12"/>
  <c r="D2080" i="12"/>
  <c r="E2080" i="12"/>
  <c r="F2080" i="12"/>
  <c r="D2081" i="12"/>
  <c r="E2081" i="12"/>
  <c r="F2081" i="12"/>
  <c r="D2082" i="12"/>
  <c r="E2082" i="12"/>
  <c r="F2082" i="12"/>
  <c r="D2083" i="12"/>
  <c r="E2083" i="12"/>
  <c r="F2083" i="12"/>
  <c r="D2084" i="12"/>
  <c r="E2084" i="12"/>
  <c r="F2084" i="12"/>
  <c r="D2085" i="12"/>
  <c r="E2085" i="12"/>
  <c r="F2085" i="12"/>
  <c r="D2086" i="12"/>
  <c r="E2086" i="12"/>
  <c r="F2086" i="12"/>
  <c r="D2087" i="12"/>
  <c r="E2087" i="12"/>
  <c r="F2087" i="12"/>
  <c r="D2088" i="12"/>
  <c r="E2088" i="12"/>
  <c r="F2088" i="12"/>
  <c r="D2089" i="12"/>
  <c r="E2089" i="12"/>
  <c r="F2089" i="12"/>
  <c r="D2090" i="12"/>
  <c r="E2090" i="12"/>
  <c r="F2090" i="12"/>
  <c r="D2091" i="12"/>
  <c r="E2091" i="12"/>
  <c r="F2091" i="12"/>
  <c r="D2092" i="12"/>
  <c r="E2092" i="12"/>
  <c r="F2092" i="12"/>
  <c r="D2093" i="12"/>
  <c r="E2093" i="12"/>
  <c r="F2093" i="12"/>
  <c r="D2094" i="12"/>
  <c r="E2094" i="12"/>
  <c r="F2094" i="12"/>
  <c r="D2095" i="12"/>
  <c r="E2095" i="12"/>
  <c r="F2095" i="12"/>
  <c r="D2096" i="12"/>
  <c r="E2096" i="12"/>
  <c r="F2096" i="12"/>
  <c r="D2097" i="12"/>
  <c r="E2097" i="12"/>
  <c r="F2097" i="12"/>
  <c r="D2098" i="12"/>
  <c r="E2098" i="12"/>
  <c r="F2098" i="12"/>
  <c r="D2099" i="12"/>
  <c r="E2099" i="12"/>
  <c r="F2099" i="12"/>
  <c r="D2100" i="12"/>
  <c r="E2100" i="12"/>
  <c r="F2100" i="12"/>
  <c r="D2101" i="12"/>
  <c r="E2101" i="12"/>
  <c r="F2101" i="12"/>
  <c r="D2102" i="12"/>
  <c r="E2102" i="12"/>
  <c r="F2102" i="12"/>
  <c r="D2103" i="12"/>
  <c r="E2103" i="12"/>
  <c r="F2103" i="12"/>
  <c r="D2104" i="12"/>
  <c r="E2104" i="12"/>
  <c r="F2104" i="12"/>
  <c r="D2105" i="12"/>
  <c r="E2105" i="12"/>
  <c r="F2105" i="12"/>
  <c r="D2106" i="12"/>
  <c r="E2106" i="12"/>
  <c r="F2106" i="12"/>
  <c r="D2107" i="12"/>
  <c r="E2107" i="12"/>
  <c r="F2107" i="12"/>
  <c r="D2108" i="12"/>
  <c r="E2108" i="12"/>
  <c r="F2108" i="12"/>
  <c r="D2109" i="12"/>
  <c r="E2109" i="12"/>
  <c r="F2109" i="12"/>
  <c r="D2110" i="12"/>
  <c r="E2110" i="12"/>
  <c r="F2110" i="12"/>
  <c r="D2111" i="12"/>
  <c r="E2111" i="12"/>
  <c r="F2111" i="12"/>
  <c r="D2112" i="12"/>
  <c r="E2112" i="12"/>
  <c r="F2112" i="12"/>
  <c r="D2113" i="12"/>
  <c r="E2113" i="12"/>
  <c r="F2113" i="12"/>
  <c r="D2114" i="12"/>
  <c r="E2114" i="12"/>
  <c r="F2114" i="12"/>
  <c r="D2115" i="12"/>
  <c r="E2115" i="12"/>
  <c r="F2115" i="12"/>
  <c r="D2116" i="12"/>
  <c r="E2116" i="12"/>
  <c r="F2116" i="12"/>
  <c r="D2117" i="12"/>
  <c r="E2117" i="12"/>
  <c r="F2117" i="12"/>
  <c r="D2118" i="12"/>
  <c r="E2118" i="12"/>
  <c r="F2118" i="12"/>
  <c r="D2119" i="12"/>
  <c r="E2119" i="12"/>
  <c r="F2119" i="12"/>
  <c r="D2120" i="12"/>
  <c r="E2120" i="12"/>
  <c r="F2120" i="12"/>
  <c r="D2121" i="12"/>
  <c r="E2121" i="12"/>
  <c r="F2121" i="12"/>
  <c r="D2122" i="12"/>
  <c r="E2122" i="12"/>
  <c r="F2122" i="12"/>
  <c r="D2123" i="12"/>
  <c r="E2123" i="12"/>
  <c r="F2123" i="12"/>
  <c r="D2124" i="12"/>
  <c r="E2124" i="12"/>
  <c r="F2124" i="12"/>
  <c r="D2125" i="12"/>
  <c r="E2125" i="12"/>
  <c r="F2125" i="12"/>
  <c r="D2126" i="12"/>
  <c r="E2126" i="12"/>
  <c r="F2126" i="12"/>
  <c r="D2127" i="12"/>
  <c r="E2127" i="12"/>
  <c r="F2127" i="12"/>
  <c r="D2128" i="12"/>
  <c r="E2128" i="12"/>
  <c r="F2128" i="12"/>
  <c r="D2129" i="12"/>
  <c r="E2129" i="12"/>
  <c r="F2129" i="12"/>
  <c r="D2130" i="12"/>
  <c r="E2130" i="12"/>
  <c r="F2130" i="12"/>
  <c r="D2131" i="12"/>
  <c r="E2131" i="12"/>
  <c r="F2131" i="12"/>
  <c r="D2132" i="12"/>
  <c r="E2132" i="12"/>
  <c r="F2132" i="12"/>
  <c r="D2133" i="12"/>
  <c r="E2133" i="12"/>
  <c r="F2133" i="12"/>
  <c r="D2134" i="12"/>
  <c r="E2134" i="12"/>
  <c r="F2134" i="12"/>
  <c r="D2135" i="12"/>
  <c r="E2135" i="12"/>
  <c r="F2135" i="12"/>
  <c r="D2136" i="12"/>
  <c r="E2136" i="12"/>
  <c r="F2136" i="12"/>
  <c r="D2137" i="12"/>
  <c r="E2137" i="12"/>
  <c r="F2137" i="12"/>
  <c r="D2138" i="12"/>
  <c r="E2138" i="12"/>
  <c r="F2138" i="12"/>
  <c r="D2139" i="12"/>
  <c r="E2139" i="12"/>
  <c r="F2139" i="12"/>
  <c r="D2140" i="12"/>
  <c r="E2140" i="12"/>
  <c r="F2140" i="12"/>
  <c r="D2141" i="12"/>
  <c r="E2141" i="12"/>
  <c r="F2141" i="12"/>
  <c r="D2142" i="12"/>
  <c r="E2142" i="12"/>
  <c r="F2142" i="12"/>
  <c r="D2143" i="12"/>
  <c r="E2143" i="12"/>
  <c r="F2143" i="12"/>
  <c r="D2144" i="12"/>
  <c r="E2144" i="12"/>
  <c r="F2144" i="12"/>
  <c r="D2145" i="12"/>
  <c r="E2145" i="12"/>
  <c r="F2145" i="12"/>
  <c r="D2146" i="12"/>
  <c r="E2146" i="12"/>
  <c r="F2146" i="12"/>
  <c r="D2147" i="12"/>
  <c r="E2147" i="12"/>
  <c r="F2147" i="12"/>
  <c r="D2148" i="12"/>
  <c r="E2148" i="12"/>
  <c r="F2148" i="12"/>
  <c r="D2149" i="12"/>
  <c r="E2149" i="12"/>
  <c r="F2149" i="12"/>
  <c r="D2150" i="12"/>
  <c r="E2150" i="12"/>
  <c r="F2150" i="12"/>
  <c r="D2151" i="12"/>
  <c r="E2151" i="12"/>
  <c r="F2151" i="12"/>
  <c r="D2152" i="12"/>
  <c r="E2152" i="12"/>
  <c r="F2152" i="12"/>
  <c r="D2153" i="12"/>
  <c r="E2153" i="12"/>
  <c r="F2153" i="12"/>
  <c r="D2154" i="12"/>
  <c r="E2154" i="12"/>
  <c r="F2154" i="12"/>
  <c r="D2155" i="12"/>
  <c r="E2155" i="12"/>
  <c r="F2155" i="12"/>
  <c r="D2156" i="12"/>
  <c r="E2156" i="12"/>
  <c r="F2156" i="12"/>
  <c r="D2157" i="12"/>
  <c r="E2157" i="12"/>
  <c r="F2157" i="12"/>
  <c r="D2158" i="12"/>
  <c r="E2158" i="12"/>
  <c r="F2158" i="12"/>
  <c r="D2159" i="12"/>
  <c r="H101" i="23" s="1"/>
  <c r="E2159" i="12"/>
  <c r="J101" i="23" s="1"/>
  <c r="F2159" i="12"/>
  <c r="K101" i="23" s="1"/>
  <c r="D2160" i="12"/>
  <c r="E2160" i="12"/>
  <c r="F2160" i="12"/>
  <c r="D2161" i="12"/>
  <c r="E2161" i="12"/>
  <c r="F2161" i="12"/>
  <c r="D2162" i="12"/>
  <c r="E2162" i="12"/>
  <c r="F2162" i="12"/>
  <c r="D2163" i="12"/>
  <c r="E2163" i="12"/>
  <c r="F2163" i="12"/>
  <c r="D2164" i="12"/>
  <c r="E2164" i="12"/>
  <c r="F2164" i="12"/>
  <c r="D2165" i="12"/>
  <c r="E2165" i="12"/>
  <c r="F2165" i="12"/>
  <c r="D2166" i="12"/>
  <c r="E2166" i="12"/>
  <c r="F2166" i="12"/>
  <c r="D2167" i="12"/>
  <c r="E2167" i="12"/>
  <c r="F2167" i="12"/>
  <c r="D2168" i="12"/>
  <c r="E2168" i="12"/>
  <c r="F2168" i="12"/>
  <c r="D2169" i="12"/>
  <c r="E2169" i="12"/>
  <c r="F2169" i="12"/>
  <c r="D2170" i="12"/>
  <c r="E2170" i="12"/>
  <c r="F2170" i="12"/>
  <c r="D2171" i="12"/>
  <c r="E2171" i="12"/>
  <c r="F2171" i="12"/>
  <c r="D2172" i="12"/>
  <c r="E2172" i="12"/>
  <c r="F2172" i="12"/>
  <c r="D2173" i="12"/>
  <c r="E2173" i="12"/>
  <c r="F2173" i="12"/>
  <c r="D2174" i="12"/>
  <c r="E2174" i="12"/>
  <c r="F2174" i="12"/>
  <c r="D2175" i="12"/>
  <c r="E2175" i="12"/>
  <c r="F2175" i="12"/>
  <c r="D2176" i="12"/>
  <c r="E2176" i="12"/>
  <c r="F2176" i="12"/>
  <c r="D2177" i="12"/>
  <c r="E2177" i="12"/>
  <c r="F2177" i="12"/>
  <c r="D2178" i="12"/>
  <c r="E2178" i="12"/>
  <c r="F2178" i="12"/>
  <c r="D2179" i="12"/>
  <c r="E2179" i="12"/>
  <c r="F2179" i="12"/>
  <c r="D2180" i="12"/>
  <c r="E2180" i="12"/>
  <c r="F2180" i="12"/>
  <c r="D2181" i="12"/>
  <c r="E2181" i="12"/>
  <c r="F2181" i="12"/>
  <c r="D2182" i="12"/>
  <c r="E2182" i="12"/>
  <c r="F2182" i="12"/>
  <c r="D2183" i="12"/>
  <c r="E2183" i="12"/>
  <c r="F2183" i="12"/>
  <c r="D2184" i="12"/>
  <c r="E2184" i="12"/>
  <c r="F2184" i="12"/>
  <c r="D2185" i="12"/>
  <c r="E2185" i="12"/>
  <c r="F2185" i="12"/>
  <c r="D2186" i="12"/>
  <c r="E2186" i="12"/>
  <c r="F2186" i="12"/>
  <c r="D2187" i="12"/>
  <c r="H102" i="23" s="1"/>
  <c r="E2187" i="12"/>
  <c r="J102" i="23" s="1"/>
  <c r="F2187" i="12"/>
  <c r="K102" i="23" s="1"/>
  <c r="D2188" i="12"/>
  <c r="E2188" i="12"/>
  <c r="F2188" i="12"/>
  <c r="D2189" i="12"/>
  <c r="E2189" i="12"/>
  <c r="F2189" i="12"/>
  <c r="D2190" i="12"/>
  <c r="E2190" i="12"/>
  <c r="F2190" i="12"/>
  <c r="D2191" i="12"/>
  <c r="E2191" i="12"/>
  <c r="F2191" i="12"/>
  <c r="D2192" i="12"/>
  <c r="E2192" i="12"/>
  <c r="F2192" i="12"/>
  <c r="D2193" i="12"/>
  <c r="E2193" i="12"/>
  <c r="F2193" i="12"/>
  <c r="D2194" i="12"/>
  <c r="E2194" i="12"/>
  <c r="F2194" i="12"/>
  <c r="D2195" i="12"/>
  <c r="E2195" i="12"/>
  <c r="F2195" i="12"/>
  <c r="D2196" i="12"/>
  <c r="E2196" i="12"/>
  <c r="F2196" i="12"/>
  <c r="D2197" i="12"/>
  <c r="E2197" i="12"/>
  <c r="F2197" i="12"/>
  <c r="D2198" i="12"/>
  <c r="E2198" i="12"/>
  <c r="F2198" i="12"/>
  <c r="D2199" i="12"/>
  <c r="E2199" i="12"/>
  <c r="F2199" i="12"/>
  <c r="D2200" i="12"/>
  <c r="E2200" i="12"/>
  <c r="F2200" i="12"/>
  <c r="D2201" i="12"/>
  <c r="E2201" i="12"/>
  <c r="F2201" i="12"/>
  <c r="D2202" i="12"/>
  <c r="E2202" i="12"/>
  <c r="F2202" i="12"/>
  <c r="D2203" i="12"/>
  <c r="E2203" i="12"/>
  <c r="F2203" i="12"/>
  <c r="D2204" i="12"/>
  <c r="E2204" i="12"/>
  <c r="F2204" i="12"/>
  <c r="D2205" i="12"/>
  <c r="E2205" i="12"/>
  <c r="F2205" i="12"/>
  <c r="D2206" i="12"/>
  <c r="E2206" i="12"/>
  <c r="F2206" i="12"/>
  <c r="D2207" i="12"/>
  <c r="E2207" i="12"/>
  <c r="F2207" i="12"/>
  <c r="D2208" i="12"/>
  <c r="E2208" i="12"/>
  <c r="F2208" i="12"/>
  <c r="D2209" i="12"/>
  <c r="E2209" i="12"/>
  <c r="F2209" i="12"/>
  <c r="D2210" i="12"/>
  <c r="E2210" i="12"/>
  <c r="F2210" i="12"/>
  <c r="D2211" i="12"/>
  <c r="E2211" i="12"/>
  <c r="F2211" i="12"/>
  <c r="D2212" i="12"/>
  <c r="H25" i="17" s="1"/>
  <c r="E2212" i="12"/>
  <c r="J25" i="17" s="1"/>
  <c r="F2212" i="12"/>
  <c r="K25" i="17" s="1"/>
  <c r="D2213" i="12"/>
  <c r="E2213" i="12"/>
  <c r="F2213" i="12"/>
  <c r="D2214" i="12"/>
  <c r="E2214" i="12"/>
  <c r="F2214" i="12"/>
  <c r="D2215" i="12"/>
  <c r="E2215" i="12"/>
  <c r="F2215" i="12"/>
  <c r="D2216" i="12"/>
  <c r="E2216" i="12"/>
  <c r="F2216" i="12"/>
  <c r="D2217" i="12"/>
  <c r="E2217" i="12"/>
  <c r="F2217" i="12"/>
  <c r="D2218" i="12"/>
  <c r="E2218" i="12"/>
  <c r="F2218" i="12"/>
  <c r="D2219" i="12"/>
  <c r="E2219" i="12"/>
  <c r="F2219" i="12"/>
  <c r="D2220" i="12"/>
  <c r="E2220" i="12"/>
  <c r="F2220" i="12"/>
  <c r="D2221" i="12"/>
  <c r="E2221" i="12"/>
  <c r="F2221" i="12"/>
  <c r="D2222" i="12"/>
  <c r="E2222" i="12"/>
  <c r="F2222" i="12"/>
  <c r="D2223" i="12"/>
  <c r="E2223" i="12"/>
  <c r="F2223" i="12"/>
  <c r="D1618" i="12"/>
  <c r="E1618" i="12"/>
  <c r="F1618" i="12"/>
  <c r="D1619" i="12"/>
  <c r="E1619" i="12"/>
  <c r="F1619" i="12"/>
  <c r="D1620" i="12"/>
  <c r="E1620" i="12"/>
  <c r="F1620" i="12"/>
  <c r="D1621" i="12"/>
  <c r="E1621" i="12"/>
  <c r="F1621" i="12"/>
  <c r="D1622" i="12"/>
  <c r="E1622" i="12"/>
  <c r="F1622" i="12"/>
  <c r="D1623" i="12"/>
  <c r="E1623" i="12"/>
  <c r="F1623" i="12"/>
  <c r="D1624" i="12"/>
  <c r="E1624" i="12"/>
  <c r="F1624" i="12"/>
  <c r="D1625" i="12"/>
  <c r="E1625" i="12"/>
  <c r="F1625" i="12"/>
  <c r="D1626" i="12"/>
  <c r="E1626" i="12"/>
  <c r="F1626" i="12"/>
  <c r="D1627" i="12"/>
  <c r="E1627" i="12"/>
  <c r="F1627" i="12"/>
  <c r="D1628" i="12"/>
  <c r="E1628" i="12"/>
  <c r="F1628" i="12"/>
  <c r="D1629" i="12"/>
  <c r="E1629" i="12"/>
  <c r="F1629" i="12"/>
  <c r="D1630" i="12"/>
  <c r="E1630" i="12"/>
  <c r="F1630" i="12"/>
  <c r="D1631" i="12"/>
  <c r="E1631" i="12"/>
  <c r="F1631" i="12"/>
  <c r="D1632" i="12"/>
  <c r="E1632" i="12"/>
  <c r="F1632" i="12"/>
  <c r="D1633" i="12"/>
  <c r="E1633" i="12"/>
  <c r="F1633" i="12"/>
  <c r="D1634" i="12"/>
  <c r="E1634" i="12"/>
  <c r="F1634" i="12"/>
  <c r="D1635" i="12"/>
  <c r="L95" i="23" s="1"/>
  <c r="E1635" i="12"/>
  <c r="N95" i="23" s="1"/>
  <c r="F1635" i="12"/>
  <c r="O95" i="23" s="1"/>
  <c r="D1636" i="12"/>
  <c r="E1636" i="12"/>
  <c r="F1636" i="12"/>
  <c r="D1637" i="12"/>
  <c r="E1637" i="12"/>
  <c r="F1637" i="12"/>
  <c r="D1638" i="12"/>
  <c r="E1638" i="12"/>
  <c r="F1638" i="12"/>
  <c r="D1639" i="12"/>
  <c r="E1639" i="12"/>
  <c r="F1639" i="12"/>
  <c r="D1640" i="12"/>
  <c r="E1640" i="12"/>
  <c r="F1640" i="12"/>
  <c r="D1641" i="12"/>
  <c r="E1641" i="12"/>
  <c r="F1641" i="12"/>
  <c r="D1642" i="12"/>
  <c r="E1642" i="12"/>
  <c r="F1642" i="12"/>
  <c r="D1643" i="12"/>
  <c r="E1643" i="12"/>
  <c r="F1643" i="12"/>
  <c r="D1644" i="12"/>
  <c r="E1644" i="12"/>
  <c r="F1644" i="12"/>
  <c r="D1645" i="12"/>
  <c r="E1645" i="12"/>
  <c r="F1645" i="12"/>
  <c r="D1646" i="12"/>
  <c r="E1646" i="12"/>
  <c r="F1646" i="12"/>
  <c r="D1647" i="12"/>
  <c r="E1647" i="12"/>
  <c r="F1647" i="12"/>
  <c r="D1648" i="12"/>
  <c r="E1648" i="12"/>
  <c r="F1648" i="12"/>
  <c r="D1649" i="12"/>
  <c r="E1649" i="12"/>
  <c r="F1649" i="12"/>
  <c r="D1650" i="12"/>
  <c r="E1650" i="12"/>
  <c r="F1650" i="12"/>
  <c r="D1651" i="12"/>
  <c r="E1651" i="12"/>
  <c r="F1651" i="12"/>
  <c r="D1652" i="12"/>
  <c r="E1652" i="12"/>
  <c r="F1652" i="12"/>
  <c r="D1653" i="12"/>
  <c r="L96" i="23" s="1"/>
  <c r="E1653" i="12"/>
  <c r="N96" i="23" s="1"/>
  <c r="F1653" i="12"/>
  <c r="O96" i="23" s="1"/>
  <c r="D1654" i="12"/>
  <c r="E1654" i="12"/>
  <c r="F1654" i="12"/>
  <c r="D1655" i="12"/>
  <c r="E1655" i="12"/>
  <c r="F1655" i="12"/>
  <c r="D1656" i="12"/>
  <c r="E1656" i="12"/>
  <c r="F1656" i="12"/>
  <c r="D1657" i="12"/>
  <c r="E1657" i="12"/>
  <c r="F1657" i="12"/>
  <c r="D1658" i="12"/>
  <c r="E1658" i="12"/>
  <c r="F1658" i="12"/>
  <c r="D1659" i="12"/>
  <c r="E1659" i="12"/>
  <c r="F1659" i="12"/>
  <c r="D1660" i="12"/>
  <c r="E1660" i="12"/>
  <c r="F1660" i="12"/>
  <c r="D1661" i="12"/>
  <c r="E1661" i="12"/>
  <c r="F1661" i="12"/>
  <c r="D1662" i="12"/>
  <c r="E1662" i="12"/>
  <c r="F1662" i="12"/>
  <c r="D1663" i="12"/>
  <c r="E1663" i="12"/>
  <c r="F1663" i="12"/>
  <c r="D1664" i="12"/>
  <c r="E1664" i="12"/>
  <c r="F1664" i="12"/>
  <c r="D1665" i="12"/>
  <c r="E1665" i="12"/>
  <c r="F1665" i="12"/>
  <c r="D1666" i="12"/>
  <c r="E1666" i="12"/>
  <c r="F1666" i="12"/>
  <c r="D1667" i="12"/>
  <c r="E1667" i="12"/>
  <c r="F1667" i="12"/>
  <c r="D1668" i="12"/>
  <c r="E1668" i="12"/>
  <c r="F1668" i="12"/>
  <c r="D1669" i="12"/>
  <c r="E1669" i="12"/>
  <c r="F1669" i="12"/>
  <c r="D1670" i="12"/>
  <c r="E1670" i="12"/>
  <c r="F1670" i="12"/>
  <c r="D1671" i="12"/>
  <c r="L97" i="23" s="1"/>
  <c r="E1671" i="12"/>
  <c r="N97" i="23" s="1"/>
  <c r="F1671" i="12"/>
  <c r="O97" i="23" s="1"/>
  <c r="D1672" i="12"/>
  <c r="E1672" i="12"/>
  <c r="F1672" i="12"/>
  <c r="D1673" i="12"/>
  <c r="E1673" i="12"/>
  <c r="F1673" i="12"/>
  <c r="D1674" i="12"/>
  <c r="E1674" i="12"/>
  <c r="F1674" i="12"/>
  <c r="D1675" i="12"/>
  <c r="E1675" i="12"/>
  <c r="F1675" i="12"/>
  <c r="D1676" i="12"/>
  <c r="E1676" i="12"/>
  <c r="F1676" i="12"/>
  <c r="D1677" i="12"/>
  <c r="E1677" i="12"/>
  <c r="F1677" i="12"/>
  <c r="D1678" i="12"/>
  <c r="E1678" i="12"/>
  <c r="F1678" i="12"/>
  <c r="D1679" i="12"/>
  <c r="E1679" i="12"/>
  <c r="F1679" i="12"/>
  <c r="D1680" i="12"/>
  <c r="E1680" i="12"/>
  <c r="F1680" i="12"/>
  <c r="D1681" i="12"/>
  <c r="E1681" i="12"/>
  <c r="F1681" i="12"/>
  <c r="D1682" i="12"/>
  <c r="E1682" i="12"/>
  <c r="F1682" i="12"/>
  <c r="D1683" i="12"/>
  <c r="E1683" i="12"/>
  <c r="F1683" i="12"/>
  <c r="D1684" i="12"/>
  <c r="E1684" i="12"/>
  <c r="F1684" i="12"/>
  <c r="D1685" i="12"/>
  <c r="E1685" i="12"/>
  <c r="F1685" i="12"/>
  <c r="D1686" i="12"/>
  <c r="E1686" i="12"/>
  <c r="F1686" i="12"/>
  <c r="D1687" i="12"/>
  <c r="E1687" i="12"/>
  <c r="F1687" i="12"/>
  <c r="D1688" i="12"/>
  <c r="E1688" i="12"/>
  <c r="F1688" i="12"/>
  <c r="D1689" i="12"/>
  <c r="L98" i="23" s="1"/>
  <c r="E1689" i="12"/>
  <c r="N98" i="23" s="1"/>
  <c r="F1689" i="12"/>
  <c r="O98" i="23" s="1"/>
  <c r="D1690" i="12"/>
  <c r="E1690" i="12"/>
  <c r="F1690" i="12"/>
  <c r="D1691" i="12"/>
  <c r="E1691" i="12"/>
  <c r="F1691" i="12"/>
  <c r="D1692" i="12"/>
  <c r="E1692" i="12"/>
  <c r="F1692" i="12"/>
  <c r="D1693" i="12"/>
  <c r="E1693" i="12"/>
  <c r="F1693" i="12"/>
  <c r="D1694" i="12"/>
  <c r="E1694" i="12"/>
  <c r="F1694" i="12"/>
  <c r="D1695" i="12"/>
  <c r="E1695" i="12"/>
  <c r="F1695" i="12"/>
  <c r="D1696" i="12"/>
  <c r="E1696" i="12"/>
  <c r="F1696" i="12"/>
  <c r="D1697" i="12"/>
  <c r="E1697" i="12"/>
  <c r="F1697" i="12"/>
  <c r="D1698" i="12"/>
  <c r="E1698" i="12"/>
  <c r="F1698" i="12"/>
  <c r="D1699" i="12"/>
  <c r="E1699" i="12"/>
  <c r="F1699" i="12"/>
  <c r="D1700" i="12"/>
  <c r="E1700" i="12"/>
  <c r="F1700" i="12"/>
  <c r="D1701" i="12"/>
  <c r="E1701" i="12"/>
  <c r="F1701" i="12"/>
  <c r="D1702" i="12"/>
  <c r="E1702" i="12"/>
  <c r="F1702" i="12"/>
  <c r="D1703" i="12"/>
  <c r="E1703" i="12"/>
  <c r="F1703" i="12"/>
  <c r="D1704" i="12"/>
  <c r="E1704" i="12"/>
  <c r="F1704" i="12"/>
  <c r="D1705" i="12"/>
  <c r="D18" i="17" s="1"/>
  <c r="E1705" i="12"/>
  <c r="F18" i="17" s="1"/>
  <c r="F1705" i="12"/>
  <c r="G18" i="17" s="1"/>
  <c r="D1706" i="12"/>
  <c r="E1706" i="12"/>
  <c r="F1706" i="12"/>
  <c r="D1707" i="12"/>
  <c r="E1707" i="12"/>
  <c r="F1707" i="12"/>
  <c r="D1708" i="12"/>
  <c r="E1708" i="12"/>
  <c r="F1708" i="12"/>
  <c r="D1709" i="12"/>
  <c r="E1709" i="12"/>
  <c r="F1709" i="12"/>
  <c r="D1710" i="12"/>
  <c r="E1710" i="12"/>
  <c r="F1710" i="12"/>
  <c r="D1711" i="12"/>
  <c r="E1711" i="12"/>
  <c r="F1711" i="12"/>
  <c r="D1712" i="12"/>
  <c r="E1712" i="12"/>
  <c r="F1712" i="12"/>
  <c r="D1713" i="12"/>
  <c r="E1713" i="12"/>
  <c r="F1713" i="12"/>
  <c r="D1714" i="12"/>
  <c r="E1714" i="12"/>
  <c r="F1714" i="12"/>
  <c r="D1715" i="12"/>
  <c r="E1715" i="12"/>
  <c r="F1715" i="12"/>
  <c r="D1716" i="12"/>
  <c r="E1716" i="12"/>
  <c r="F1716" i="12"/>
  <c r="D1717" i="12"/>
  <c r="E1717" i="12"/>
  <c r="F1717" i="12"/>
  <c r="D1718" i="12"/>
  <c r="E1718" i="12"/>
  <c r="F1718" i="12"/>
  <c r="D1719" i="12"/>
  <c r="E1719" i="12"/>
  <c r="F1719" i="12"/>
  <c r="D1720" i="12"/>
  <c r="E1720" i="12"/>
  <c r="F1720" i="12"/>
  <c r="D1721" i="12"/>
  <c r="E1721" i="12"/>
  <c r="F1721" i="12"/>
  <c r="D1722" i="12"/>
  <c r="E1722" i="12"/>
  <c r="F1722" i="12"/>
  <c r="D1723" i="12"/>
  <c r="E1723" i="12"/>
  <c r="F1723" i="12"/>
  <c r="D1724" i="12"/>
  <c r="E1724" i="12"/>
  <c r="F1724" i="12"/>
  <c r="D1725" i="12"/>
  <c r="E1725" i="12"/>
  <c r="F1725" i="12"/>
  <c r="D1726" i="12"/>
  <c r="E1726" i="12"/>
  <c r="F1726" i="12"/>
  <c r="D1727" i="12"/>
  <c r="E1727" i="12"/>
  <c r="F1727" i="12"/>
  <c r="D1728" i="12"/>
  <c r="E1728" i="12"/>
  <c r="F1728" i="12"/>
  <c r="D1729" i="12"/>
  <c r="E1729" i="12"/>
  <c r="F1729" i="12"/>
  <c r="D1730" i="12"/>
  <c r="E1730" i="12"/>
  <c r="F1730" i="12"/>
  <c r="D1731" i="12"/>
  <c r="E1731" i="12"/>
  <c r="F1731" i="12"/>
  <c r="D1732" i="12"/>
  <c r="E1732" i="12"/>
  <c r="F1732" i="12"/>
  <c r="D1733" i="12"/>
  <c r="E1733" i="12"/>
  <c r="F1733" i="12"/>
  <c r="D1734" i="12"/>
  <c r="E1734" i="12"/>
  <c r="F1734" i="12"/>
  <c r="D1735" i="12"/>
  <c r="E1735" i="12"/>
  <c r="F1735" i="12"/>
  <c r="D1736" i="12"/>
  <c r="E1736" i="12"/>
  <c r="F1736" i="12"/>
  <c r="D1737" i="12"/>
  <c r="E1737" i="12"/>
  <c r="F1737" i="12"/>
  <c r="D1738" i="12"/>
  <c r="E1738" i="12"/>
  <c r="F1738" i="12"/>
  <c r="D1739" i="12"/>
  <c r="E1739" i="12"/>
  <c r="F1739" i="12"/>
  <c r="G20" i="17" s="1"/>
  <c r="D1740" i="12"/>
  <c r="E1740" i="12"/>
  <c r="F1740" i="12"/>
  <c r="D1741" i="12"/>
  <c r="E1741" i="12"/>
  <c r="F1741" i="12"/>
  <c r="D1742" i="12"/>
  <c r="E1742" i="12"/>
  <c r="F1742" i="12"/>
  <c r="D1743" i="12"/>
  <c r="E1743" i="12"/>
  <c r="F1743" i="12"/>
  <c r="D1744" i="12"/>
  <c r="E1744" i="12"/>
  <c r="F1744" i="12"/>
  <c r="D1745" i="12"/>
  <c r="E1745" i="12"/>
  <c r="F1745" i="12"/>
  <c r="D1746" i="12"/>
  <c r="E1746" i="12"/>
  <c r="F1746" i="12"/>
  <c r="D1747" i="12"/>
  <c r="E1747" i="12"/>
  <c r="F1747" i="12"/>
  <c r="D1748" i="12"/>
  <c r="E1748" i="12"/>
  <c r="F1748" i="12"/>
  <c r="D1749" i="12"/>
  <c r="E1749" i="12"/>
  <c r="F1749" i="12"/>
  <c r="D1750" i="12"/>
  <c r="E1750" i="12"/>
  <c r="F1750" i="12"/>
  <c r="D1751" i="12"/>
  <c r="E1751" i="12"/>
  <c r="F1751" i="12"/>
  <c r="D1752" i="12"/>
  <c r="E1752" i="12"/>
  <c r="F1752" i="12"/>
  <c r="D1753" i="12"/>
  <c r="E1753" i="12"/>
  <c r="F1753" i="12"/>
  <c r="D1754" i="12"/>
  <c r="E1754" i="12"/>
  <c r="F1754" i="12"/>
  <c r="D1755" i="12"/>
  <c r="E1755" i="12"/>
  <c r="F1755" i="12"/>
  <c r="D1756" i="12"/>
  <c r="E1756" i="12"/>
  <c r="F21" i="17" s="1"/>
  <c r="F1756" i="12"/>
  <c r="D1757" i="12"/>
  <c r="E1757" i="12"/>
  <c r="F1757" i="12"/>
  <c r="D1758" i="12"/>
  <c r="E1758" i="12"/>
  <c r="F1758" i="12"/>
  <c r="D1759" i="12"/>
  <c r="E1759" i="12"/>
  <c r="F1759" i="12"/>
  <c r="D1760" i="12"/>
  <c r="E1760" i="12"/>
  <c r="F1760" i="12"/>
  <c r="D1761" i="12"/>
  <c r="E1761" i="12"/>
  <c r="F1761" i="12"/>
  <c r="D1762" i="12"/>
  <c r="E1762" i="12"/>
  <c r="F1762" i="12"/>
  <c r="D1763" i="12"/>
  <c r="E1763" i="12"/>
  <c r="F1763" i="12"/>
  <c r="D1764" i="12"/>
  <c r="E1764" i="12"/>
  <c r="F1764" i="12"/>
  <c r="D1765" i="12"/>
  <c r="E1765" i="12"/>
  <c r="F1765" i="12"/>
  <c r="D1766" i="12"/>
  <c r="E1766" i="12"/>
  <c r="F1766" i="12"/>
  <c r="D1767" i="12"/>
  <c r="E1767" i="12"/>
  <c r="F1767" i="12"/>
  <c r="D1768" i="12"/>
  <c r="E1768" i="12"/>
  <c r="F1768" i="12"/>
  <c r="D1769" i="12"/>
  <c r="E1769" i="12"/>
  <c r="F1769" i="12"/>
  <c r="D1770" i="12"/>
  <c r="E1770" i="12"/>
  <c r="F1770" i="12"/>
  <c r="D1771" i="12"/>
  <c r="E1771" i="12"/>
  <c r="F1771" i="12"/>
  <c r="D1772" i="12"/>
  <c r="E1772" i="12"/>
  <c r="F1772" i="12"/>
  <c r="D1773" i="12"/>
  <c r="E1773" i="12"/>
  <c r="F1773" i="12"/>
  <c r="D1774" i="12"/>
  <c r="E1774" i="12"/>
  <c r="F1774" i="12"/>
  <c r="D1775" i="12"/>
  <c r="E1775" i="12"/>
  <c r="F1775" i="12"/>
  <c r="D1776" i="12"/>
  <c r="E1776" i="12"/>
  <c r="F1776" i="12"/>
  <c r="D1777" i="12"/>
  <c r="E1777" i="12"/>
  <c r="F1777" i="12"/>
  <c r="D1778" i="12"/>
  <c r="E1778" i="12"/>
  <c r="F1778" i="12"/>
  <c r="D1779" i="12"/>
  <c r="E1779" i="12"/>
  <c r="F1779" i="12"/>
  <c r="D1780" i="12"/>
  <c r="E1780" i="12"/>
  <c r="F1780" i="12"/>
  <c r="D1781" i="12"/>
  <c r="E1781" i="12"/>
  <c r="F1781" i="12"/>
  <c r="D1782" i="12"/>
  <c r="E1782" i="12"/>
  <c r="F1782" i="12"/>
  <c r="D1783" i="12"/>
  <c r="E1783" i="12"/>
  <c r="F1783" i="12"/>
  <c r="D1784" i="12"/>
  <c r="E1784" i="12"/>
  <c r="F1784" i="12"/>
  <c r="D1785" i="12"/>
  <c r="E1785" i="12"/>
  <c r="F1785" i="12"/>
  <c r="D1786" i="12"/>
  <c r="E1786" i="12"/>
  <c r="F1786" i="12"/>
  <c r="D1787" i="12"/>
  <c r="E1787" i="12"/>
  <c r="F1787" i="12"/>
  <c r="D1788" i="12"/>
  <c r="E1788" i="12"/>
  <c r="F1788" i="12"/>
  <c r="D1789" i="12"/>
  <c r="E1789" i="12"/>
  <c r="F1789" i="12"/>
  <c r="D1790" i="12"/>
  <c r="E1790" i="12"/>
  <c r="F1790" i="12"/>
  <c r="D1791" i="12"/>
  <c r="E1791" i="12"/>
  <c r="F1791" i="12"/>
  <c r="D1792" i="12"/>
  <c r="E1792" i="12"/>
  <c r="F1792" i="12"/>
  <c r="D1793" i="12"/>
  <c r="E1793" i="12"/>
  <c r="F1793" i="12"/>
  <c r="D1794" i="12"/>
  <c r="E1794" i="12"/>
  <c r="F1794" i="12"/>
  <c r="D1795" i="12"/>
  <c r="E1795" i="12"/>
  <c r="F1795" i="12"/>
  <c r="D1796" i="12"/>
  <c r="E1796" i="12"/>
  <c r="F1796" i="12"/>
  <c r="D1797" i="12"/>
  <c r="E1797" i="12"/>
  <c r="F1797" i="12"/>
  <c r="D1798" i="12"/>
  <c r="E1798" i="12"/>
  <c r="F1798" i="12"/>
  <c r="D1799" i="12"/>
  <c r="E1799" i="12"/>
  <c r="F1799" i="12"/>
  <c r="D1800" i="12"/>
  <c r="E1800" i="12"/>
  <c r="F1800" i="12"/>
  <c r="D1801" i="12"/>
  <c r="E1801" i="12"/>
  <c r="F1801" i="12"/>
  <c r="D1802" i="12"/>
  <c r="E1802" i="12"/>
  <c r="F1802" i="12"/>
  <c r="D1803" i="12"/>
  <c r="E1803" i="12"/>
  <c r="F1803" i="12"/>
  <c r="D1804" i="12"/>
  <c r="E1804" i="12"/>
  <c r="F1804" i="12"/>
  <c r="D1805" i="12"/>
  <c r="E1805" i="12"/>
  <c r="F1805" i="12"/>
  <c r="D1806" i="12"/>
  <c r="E1806" i="12"/>
  <c r="F1806" i="12"/>
  <c r="D1807" i="12"/>
  <c r="E1807" i="12"/>
  <c r="F1807" i="12"/>
  <c r="D1808" i="12"/>
  <c r="E1808" i="12"/>
  <c r="F1808" i="12"/>
  <c r="D1809" i="12"/>
  <c r="E1809" i="12"/>
  <c r="F1809" i="12"/>
  <c r="D1810" i="12"/>
  <c r="E1810" i="12"/>
  <c r="F1810" i="12"/>
  <c r="D1811" i="12"/>
  <c r="E1811" i="12"/>
  <c r="F1811" i="12"/>
  <c r="D1812" i="12"/>
  <c r="E1812" i="12"/>
  <c r="F1812" i="12"/>
  <c r="D1813" i="12"/>
  <c r="E1813" i="12"/>
  <c r="F1813" i="12"/>
  <c r="D1814" i="12"/>
  <c r="E1814" i="12"/>
  <c r="F1814" i="12"/>
  <c r="D1815" i="12"/>
  <c r="E1815" i="12"/>
  <c r="F1815" i="12"/>
  <c r="D1816" i="12"/>
  <c r="E1816" i="12"/>
  <c r="F1816" i="12"/>
  <c r="D1817" i="12"/>
  <c r="E1817" i="12"/>
  <c r="F1817" i="12"/>
  <c r="D1818" i="12"/>
  <c r="E1818" i="12"/>
  <c r="F1818" i="12"/>
  <c r="D1819" i="12"/>
  <c r="E1819" i="12"/>
  <c r="F1819" i="12"/>
  <c r="D1820" i="12"/>
  <c r="E1820" i="12"/>
  <c r="F1820" i="12"/>
  <c r="D1821" i="12"/>
  <c r="E1821" i="12"/>
  <c r="F1821" i="12"/>
  <c r="D1822" i="12"/>
  <c r="E1822" i="12"/>
  <c r="F1822" i="12"/>
  <c r="D1823" i="12"/>
  <c r="E1823" i="12"/>
  <c r="F1823" i="12"/>
  <c r="D1824" i="12"/>
  <c r="E1824" i="12"/>
  <c r="F1824" i="12"/>
  <c r="D1825" i="12"/>
  <c r="E1825" i="12"/>
  <c r="F1825" i="12"/>
  <c r="D1826" i="12"/>
  <c r="E1826" i="12"/>
  <c r="F1826" i="12"/>
  <c r="D1827" i="12"/>
  <c r="E1827" i="12"/>
  <c r="F1827" i="12"/>
  <c r="D1828" i="12"/>
  <c r="E1828" i="12"/>
  <c r="F1828" i="12"/>
  <c r="D1829" i="12"/>
  <c r="E1829" i="12"/>
  <c r="F1829" i="12"/>
  <c r="D1830" i="12"/>
  <c r="E1830" i="12"/>
  <c r="F1830" i="12"/>
  <c r="D1831" i="12"/>
  <c r="E1831" i="12"/>
  <c r="F1831" i="12"/>
  <c r="D1832" i="12"/>
  <c r="E1832" i="12"/>
  <c r="F1832" i="12"/>
  <c r="D1833" i="12"/>
  <c r="E1833" i="12"/>
  <c r="F1833" i="12"/>
  <c r="D1834" i="12"/>
  <c r="E1834" i="12"/>
  <c r="F1834" i="12"/>
  <c r="D1835" i="12"/>
  <c r="E1835" i="12"/>
  <c r="F1835" i="12"/>
  <c r="D1836" i="12"/>
  <c r="E1836" i="12"/>
  <c r="F1836" i="12"/>
  <c r="D1837" i="12"/>
  <c r="E1837" i="12"/>
  <c r="F1837" i="12"/>
  <c r="D1838" i="12"/>
  <c r="E1838" i="12"/>
  <c r="F1838" i="12"/>
  <c r="D1839" i="12"/>
  <c r="E1839" i="12"/>
  <c r="F1839" i="12"/>
  <c r="D1840" i="12"/>
  <c r="E1840" i="12"/>
  <c r="F1840" i="12"/>
  <c r="D1841" i="12"/>
  <c r="E1841" i="12"/>
  <c r="F1841" i="12"/>
  <c r="D1842" i="12"/>
  <c r="E1842" i="12"/>
  <c r="F1842" i="12"/>
  <c r="D1843" i="12"/>
  <c r="E1843" i="12"/>
  <c r="F1843" i="12"/>
  <c r="D1844" i="12"/>
  <c r="E1844" i="12"/>
  <c r="F1844" i="12"/>
  <c r="D1845" i="12"/>
  <c r="E1845" i="12"/>
  <c r="F1845" i="12"/>
  <c r="D1846" i="12"/>
  <c r="E1846" i="12"/>
  <c r="F1846" i="12"/>
  <c r="D1847" i="12"/>
  <c r="E1847" i="12"/>
  <c r="F1847" i="12"/>
  <c r="D1848" i="12"/>
  <c r="E1848" i="12"/>
  <c r="F1848" i="12"/>
  <c r="D1849" i="12"/>
  <c r="E1849" i="12"/>
  <c r="F1849" i="12"/>
  <c r="D1850" i="12"/>
  <c r="E1850" i="12"/>
  <c r="F1850" i="12"/>
  <c r="D1851" i="12"/>
  <c r="E1851" i="12"/>
  <c r="F1851" i="12"/>
  <c r="D1852" i="12"/>
  <c r="E1852" i="12"/>
  <c r="F1852" i="12"/>
  <c r="D1853" i="12"/>
  <c r="E1853" i="12"/>
  <c r="F1853" i="12"/>
  <c r="D1854" i="12"/>
  <c r="E1854" i="12"/>
  <c r="F1854" i="12"/>
  <c r="D1855" i="12"/>
  <c r="E1855" i="12"/>
  <c r="F1855" i="12"/>
  <c r="D1856" i="12"/>
  <c r="E1856" i="12"/>
  <c r="F1856" i="12"/>
  <c r="D1857" i="12"/>
  <c r="E1857" i="12"/>
  <c r="F1857" i="12"/>
  <c r="D1858" i="12"/>
  <c r="E1858" i="12"/>
  <c r="F1858" i="12"/>
  <c r="D1859" i="12"/>
  <c r="E1859" i="12"/>
  <c r="F1859" i="12"/>
  <c r="D1860" i="12"/>
  <c r="E1860" i="12"/>
  <c r="F1860" i="12"/>
  <c r="D1861" i="12"/>
  <c r="E1861" i="12"/>
  <c r="F1861" i="12"/>
  <c r="D1862" i="12"/>
  <c r="E1862" i="12"/>
  <c r="F1862" i="12"/>
  <c r="D1863" i="12"/>
  <c r="E1863" i="12"/>
  <c r="F1863" i="12"/>
  <c r="D1864" i="12"/>
  <c r="E1864" i="12"/>
  <c r="F1864" i="12"/>
  <c r="D1865" i="12"/>
  <c r="H95" i="23" s="1"/>
  <c r="E1865" i="12"/>
  <c r="J95" i="23" s="1"/>
  <c r="F1865" i="12"/>
  <c r="K95" i="23" s="1"/>
  <c r="D1866" i="12"/>
  <c r="E1866" i="12"/>
  <c r="F1866" i="12"/>
  <c r="D1867" i="12"/>
  <c r="E1867" i="12"/>
  <c r="F1867" i="12"/>
  <c r="D1868" i="12"/>
  <c r="E1868" i="12"/>
  <c r="F1868" i="12"/>
  <c r="D1869" i="12"/>
  <c r="E1869" i="12"/>
  <c r="F1869" i="12"/>
  <c r="D1870" i="12"/>
  <c r="E1870" i="12"/>
  <c r="F1870" i="12"/>
  <c r="D1871" i="12"/>
  <c r="E1871" i="12"/>
  <c r="F1871" i="12"/>
  <c r="D1872" i="12"/>
  <c r="E1872" i="12"/>
  <c r="F1872" i="12"/>
  <c r="D1873" i="12"/>
  <c r="E1873" i="12"/>
  <c r="F1873" i="12"/>
  <c r="D1874" i="12"/>
  <c r="E1874" i="12"/>
  <c r="F1874" i="12"/>
  <c r="D1875" i="12"/>
  <c r="E1875" i="12"/>
  <c r="F1875" i="12"/>
  <c r="D1876" i="12"/>
  <c r="E1876" i="12"/>
  <c r="F1876" i="12"/>
  <c r="D1877" i="12"/>
  <c r="E1877" i="12"/>
  <c r="F1877" i="12"/>
  <c r="D1878" i="12"/>
  <c r="E1878" i="12"/>
  <c r="F1878" i="12"/>
  <c r="D1879" i="12"/>
  <c r="E1879" i="12"/>
  <c r="F1879" i="12"/>
  <c r="D1880" i="12"/>
  <c r="E1880" i="12"/>
  <c r="F1880" i="12"/>
  <c r="D1881" i="12"/>
  <c r="E1881" i="12"/>
  <c r="F1881" i="12"/>
  <c r="D1882" i="12"/>
  <c r="E1882" i="12"/>
  <c r="F1882" i="12"/>
  <c r="D1883" i="12"/>
  <c r="E1883" i="12"/>
  <c r="F1883" i="12"/>
  <c r="D1884" i="12"/>
  <c r="E1884" i="12"/>
  <c r="F1884" i="12"/>
  <c r="D1885" i="12"/>
  <c r="E1885" i="12"/>
  <c r="F1885" i="12"/>
  <c r="D1886" i="12"/>
  <c r="E1886" i="12"/>
  <c r="F1886" i="12"/>
  <c r="D1887" i="12"/>
  <c r="E1887" i="12"/>
  <c r="F1887" i="12"/>
  <c r="D1888" i="12"/>
  <c r="E1888" i="12"/>
  <c r="F1888" i="12"/>
  <c r="D1889" i="12"/>
  <c r="E1889" i="12"/>
  <c r="F1889" i="12"/>
  <c r="D1890" i="12"/>
  <c r="E1890" i="12"/>
  <c r="F1890" i="12"/>
  <c r="D1891" i="12"/>
  <c r="E1891" i="12"/>
  <c r="F1891" i="12"/>
  <c r="D1892" i="12"/>
  <c r="E1892" i="12"/>
  <c r="F1892" i="12"/>
  <c r="D1893" i="12"/>
  <c r="H96" i="23" s="1"/>
  <c r="E1893" i="12"/>
  <c r="J96" i="23" s="1"/>
  <c r="F1893" i="12"/>
  <c r="K96" i="23" s="1"/>
  <c r="D1894" i="12"/>
  <c r="E1894" i="12"/>
  <c r="F1894" i="12"/>
  <c r="D1895" i="12"/>
  <c r="E1895" i="12"/>
  <c r="F1895" i="12"/>
  <c r="D1896" i="12"/>
  <c r="E1896" i="12"/>
  <c r="F1896" i="12"/>
  <c r="D1897" i="12"/>
  <c r="E1897" i="12"/>
  <c r="F1897" i="12"/>
  <c r="D1898" i="12"/>
  <c r="E1898" i="12"/>
  <c r="F1898" i="12"/>
  <c r="D1899" i="12"/>
  <c r="E1899" i="12"/>
  <c r="F1899" i="12"/>
  <c r="D1900" i="12"/>
  <c r="E1900" i="12"/>
  <c r="F1900" i="12"/>
  <c r="D1901" i="12"/>
  <c r="E1901" i="12"/>
  <c r="F1901" i="12"/>
  <c r="D1902" i="12"/>
  <c r="E1902" i="12"/>
  <c r="F1902" i="12"/>
  <c r="D1903" i="12"/>
  <c r="E1903" i="12"/>
  <c r="F1903" i="12"/>
  <c r="D1904" i="12"/>
  <c r="E1904" i="12"/>
  <c r="F1904" i="12"/>
  <c r="D1905" i="12"/>
  <c r="E1905" i="12"/>
  <c r="F1905" i="12"/>
  <c r="D1906" i="12"/>
  <c r="E1906" i="12"/>
  <c r="F1906" i="12"/>
  <c r="D1907" i="12"/>
  <c r="E1907" i="12"/>
  <c r="F1907" i="12"/>
  <c r="D1908" i="12"/>
  <c r="E1908" i="12"/>
  <c r="F1908" i="12"/>
  <c r="D1909" i="12"/>
  <c r="E1909" i="12"/>
  <c r="F1909" i="12"/>
  <c r="D1910" i="12"/>
  <c r="E1910" i="12"/>
  <c r="F1910" i="12"/>
  <c r="D1911" i="12"/>
  <c r="E1911" i="12"/>
  <c r="F1911" i="12"/>
  <c r="D1912" i="12"/>
  <c r="E1912" i="12"/>
  <c r="F1912" i="12"/>
  <c r="D1913" i="12"/>
  <c r="E1913" i="12"/>
  <c r="F1913" i="12"/>
  <c r="D1914" i="12"/>
  <c r="E1914" i="12"/>
  <c r="F1914" i="12"/>
  <c r="D1915" i="12"/>
  <c r="E1915" i="12"/>
  <c r="F1915" i="12"/>
  <c r="D1916" i="12"/>
  <c r="E1916" i="12"/>
  <c r="F1916" i="12"/>
  <c r="D1917" i="12"/>
  <c r="E1917" i="12"/>
  <c r="F1917" i="12"/>
  <c r="D1918" i="12"/>
  <c r="E1918" i="12"/>
  <c r="F1918" i="12"/>
  <c r="D1919" i="12"/>
  <c r="E1919" i="12"/>
  <c r="F1919" i="12"/>
  <c r="D1920" i="12"/>
  <c r="E1920" i="12"/>
  <c r="F1920" i="12"/>
  <c r="D1921" i="12"/>
  <c r="H97" i="23" s="1"/>
  <c r="E1921" i="12"/>
  <c r="J97" i="23" s="1"/>
  <c r="F1921" i="12"/>
  <c r="K97" i="23" s="1"/>
  <c r="D1922" i="12"/>
  <c r="E1922" i="12"/>
  <c r="F1922" i="12"/>
  <c r="D1923" i="12"/>
  <c r="E1923" i="12"/>
  <c r="F1923" i="12"/>
  <c r="D1924" i="12"/>
  <c r="E1924" i="12"/>
  <c r="F1924" i="12"/>
  <c r="D1925" i="12"/>
  <c r="E1925" i="12"/>
  <c r="F1925" i="12"/>
  <c r="D1926" i="12"/>
  <c r="E1926" i="12"/>
  <c r="F1926" i="12"/>
  <c r="D1927" i="12"/>
  <c r="E1927" i="12"/>
  <c r="F1927" i="12"/>
  <c r="D1928" i="12"/>
  <c r="E1928" i="12"/>
  <c r="F1928" i="12"/>
  <c r="D1929" i="12"/>
  <c r="E1929" i="12"/>
  <c r="F1929" i="12"/>
  <c r="D1930" i="12"/>
  <c r="E1930" i="12"/>
  <c r="F1930" i="12"/>
  <c r="D1931" i="12"/>
  <c r="E1931" i="12"/>
  <c r="F1931" i="12"/>
  <c r="D1932" i="12"/>
  <c r="E1932" i="12"/>
  <c r="F1932" i="12"/>
  <c r="D1933" i="12"/>
  <c r="E1933" i="12"/>
  <c r="F1933" i="12"/>
  <c r="D1934" i="12"/>
  <c r="E1934" i="12"/>
  <c r="F1934" i="12"/>
  <c r="D1935" i="12"/>
  <c r="E1935" i="12"/>
  <c r="F1935" i="12"/>
  <c r="D1936" i="12"/>
  <c r="E1936" i="12"/>
  <c r="F1936" i="12"/>
  <c r="D1937" i="12"/>
  <c r="E1937" i="12"/>
  <c r="F1937" i="12"/>
  <c r="D1938" i="12"/>
  <c r="E1938" i="12"/>
  <c r="F1938" i="12"/>
  <c r="D1939" i="12"/>
  <c r="E1939" i="12"/>
  <c r="F1939" i="12"/>
  <c r="D1940" i="12"/>
  <c r="E1940" i="12"/>
  <c r="F1940" i="12"/>
  <c r="D1941" i="12"/>
  <c r="E1941" i="12"/>
  <c r="F1941" i="12"/>
  <c r="D1942" i="12"/>
  <c r="E1942" i="12"/>
  <c r="F1942" i="12"/>
  <c r="D1943" i="12"/>
  <c r="E1943" i="12"/>
  <c r="F1943" i="12"/>
  <c r="D1944" i="12"/>
  <c r="E1944" i="12"/>
  <c r="F1944" i="12"/>
  <c r="D1945" i="12"/>
  <c r="E1945" i="12"/>
  <c r="F1945" i="12"/>
  <c r="D1946" i="12"/>
  <c r="E1946" i="12"/>
  <c r="F1946" i="12"/>
  <c r="D1947" i="12"/>
  <c r="E1947" i="12"/>
  <c r="F1947" i="12"/>
  <c r="D1948" i="12"/>
  <c r="E1948" i="12"/>
  <c r="F1948" i="12"/>
  <c r="D1949" i="12"/>
  <c r="H98" i="23" s="1"/>
  <c r="E1949" i="12"/>
  <c r="J98" i="23" s="1"/>
  <c r="F1949" i="12"/>
  <c r="K98" i="23" s="1"/>
  <c r="D1950" i="12"/>
  <c r="E1950" i="12"/>
  <c r="F1950" i="12"/>
  <c r="D1951" i="12"/>
  <c r="E1951" i="12"/>
  <c r="F1951" i="12"/>
  <c r="D1952" i="12"/>
  <c r="E1952" i="12"/>
  <c r="F1952" i="12"/>
  <c r="D1953" i="12"/>
  <c r="E1953" i="12"/>
  <c r="F1953" i="12"/>
  <c r="D1954" i="12"/>
  <c r="E1954" i="12"/>
  <c r="F1954" i="12"/>
  <c r="D1955" i="12"/>
  <c r="E1955" i="12"/>
  <c r="F1955" i="12"/>
  <c r="D1956" i="12"/>
  <c r="H18" i="17" s="1"/>
  <c r="E1956" i="12"/>
  <c r="J18" i="17" s="1"/>
  <c r="F1956" i="12"/>
  <c r="D1957" i="12"/>
  <c r="E1957" i="12"/>
  <c r="F1957" i="12"/>
  <c r="D1958" i="12"/>
  <c r="E1958" i="12"/>
  <c r="F1958" i="12"/>
  <c r="D1959" i="12"/>
  <c r="E1959" i="12"/>
  <c r="F1959" i="12"/>
  <c r="D1960" i="12"/>
  <c r="E1960" i="12"/>
  <c r="F1960" i="12"/>
  <c r="D1961" i="12"/>
  <c r="E1961" i="12"/>
  <c r="F1961" i="12"/>
  <c r="D1962" i="12"/>
  <c r="E1962" i="12"/>
  <c r="F1962" i="12"/>
  <c r="D1963" i="12"/>
  <c r="E1963" i="12"/>
  <c r="F1963" i="12"/>
  <c r="D1964" i="12"/>
  <c r="E1964" i="12"/>
  <c r="F1964" i="12"/>
  <c r="D1965" i="12"/>
  <c r="E1965" i="12"/>
  <c r="F1965" i="12"/>
  <c r="D1966" i="12"/>
  <c r="E1966" i="12"/>
  <c r="F1966" i="12"/>
  <c r="D1967" i="12"/>
  <c r="E1967" i="12"/>
  <c r="F1967" i="12"/>
  <c r="D1968" i="12"/>
  <c r="E1968" i="12"/>
  <c r="F1968" i="12"/>
  <c r="D1969" i="12"/>
  <c r="E1969" i="12"/>
  <c r="F1969" i="12"/>
  <c r="D1970" i="12"/>
  <c r="E1970" i="12"/>
  <c r="F1970" i="12"/>
  <c r="D1971" i="12"/>
  <c r="E1971" i="12"/>
  <c r="F1971" i="12"/>
  <c r="D1972" i="12"/>
  <c r="E1972" i="12"/>
  <c r="F1972" i="12"/>
  <c r="D1973" i="12"/>
  <c r="E1973" i="12"/>
  <c r="F1973" i="12"/>
  <c r="D1974" i="12"/>
  <c r="E1974" i="12"/>
  <c r="J19" i="17" s="1"/>
  <c r="F1974" i="12"/>
  <c r="K19" i="17" s="1"/>
  <c r="D1975" i="12"/>
  <c r="E1975" i="12"/>
  <c r="F1975" i="12"/>
  <c r="D1976" i="12"/>
  <c r="E1976" i="12"/>
  <c r="F1976" i="12"/>
  <c r="D1977" i="12"/>
  <c r="E1977" i="12"/>
  <c r="F1977" i="12"/>
  <c r="D1978" i="12"/>
  <c r="E1978" i="12"/>
  <c r="F1978" i="12"/>
  <c r="D1979" i="12"/>
  <c r="E1979" i="12"/>
  <c r="F1979" i="12"/>
  <c r="D1980" i="12"/>
  <c r="E1980" i="12"/>
  <c r="F1980" i="12"/>
  <c r="D1981" i="12"/>
  <c r="E1981" i="12"/>
  <c r="F1981" i="12"/>
  <c r="D1982" i="12"/>
  <c r="E1982" i="12"/>
  <c r="F1982" i="12"/>
  <c r="D1983" i="12"/>
  <c r="E1983" i="12"/>
  <c r="F1983" i="12"/>
  <c r="D1984" i="12"/>
  <c r="E1984" i="12"/>
  <c r="F1984" i="12"/>
  <c r="D1985" i="12"/>
  <c r="E1985" i="12"/>
  <c r="F1985" i="12"/>
  <c r="D1986" i="12"/>
  <c r="E1986" i="12"/>
  <c r="F1986" i="12"/>
  <c r="D1987" i="12"/>
  <c r="E1987" i="12"/>
  <c r="F1987" i="12"/>
  <c r="D1988" i="12"/>
  <c r="E1988" i="12"/>
  <c r="F1988" i="12"/>
  <c r="D1989" i="12"/>
  <c r="E1989" i="12"/>
  <c r="F1989" i="12"/>
  <c r="D1990" i="12"/>
  <c r="E1990" i="12"/>
  <c r="F1990" i="12"/>
  <c r="D1991" i="12"/>
  <c r="E1991" i="12"/>
  <c r="F1991" i="12"/>
  <c r="D1992" i="12"/>
  <c r="E1992" i="12"/>
  <c r="F1992" i="12"/>
  <c r="D1993" i="12"/>
  <c r="E1993" i="12"/>
  <c r="F1993" i="12"/>
  <c r="D1994" i="12"/>
  <c r="E1994" i="12"/>
  <c r="F1994" i="12"/>
  <c r="D1995" i="12"/>
  <c r="E1995" i="12"/>
  <c r="F1995" i="12"/>
  <c r="D1996" i="12"/>
  <c r="E1996" i="12"/>
  <c r="F1996" i="12"/>
  <c r="D1997" i="12"/>
  <c r="E1997" i="12"/>
  <c r="F1997" i="12"/>
  <c r="D1998" i="12"/>
  <c r="E1998" i="12"/>
  <c r="F1998" i="12"/>
  <c r="D1999" i="12"/>
  <c r="E1999" i="12"/>
  <c r="F1999" i="12"/>
  <c r="D2000" i="12"/>
  <c r="E2000" i="12"/>
  <c r="F2000" i="12"/>
  <c r="D2001" i="12"/>
  <c r="E2001" i="12"/>
  <c r="F2001" i="12"/>
  <c r="D2002" i="12"/>
  <c r="E2002" i="12"/>
  <c r="F2002" i="12"/>
  <c r="D2003" i="12"/>
  <c r="E2003" i="12"/>
  <c r="F2003" i="12"/>
  <c r="D2004" i="12"/>
  <c r="E2004" i="12"/>
  <c r="F2004" i="12"/>
  <c r="D2005" i="12"/>
  <c r="E2005" i="12"/>
  <c r="F2005" i="12"/>
  <c r="D2006" i="12"/>
  <c r="E2006" i="12"/>
  <c r="F2006" i="12"/>
  <c r="D2007" i="12"/>
  <c r="E2007" i="12"/>
  <c r="F2007" i="12"/>
  <c r="D2008" i="12"/>
  <c r="E2008" i="12"/>
  <c r="F2008" i="12"/>
  <c r="D2009" i="12"/>
  <c r="E2009" i="12"/>
  <c r="F2009" i="12"/>
  <c r="D2010" i="12"/>
  <c r="E2010" i="12"/>
  <c r="F2010" i="12"/>
  <c r="D2011" i="12"/>
  <c r="E2011" i="12"/>
  <c r="F2011" i="12"/>
  <c r="D2012" i="12"/>
  <c r="E2012" i="12"/>
  <c r="F2012" i="12"/>
  <c r="D2013" i="12"/>
  <c r="E2013" i="12"/>
  <c r="F2013" i="12"/>
  <c r="D2014" i="12"/>
  <c r="E2014" i="12"/>
  <c r="F2014" i="12"/>
  <c r="D2015" i="12"/>
  <c r="E2015" i="12"/>
  <c r="F2015" i="12"/>
  <c r="D2016" i="12"/>
  <c r="E2016" i="12"/>
  <c r="F2016" i="12"/>
  <c r="D2017" i="12"/>
  <c r="E2017" i="12"/>
  <c r="F2017" i="12"/>
  <c r="D2018" i="12"/>
  <c r="E2018" i="12"/>
  <c r="F2018" i="12"/>
  <c r="D2019" i="12"/>
  <c r="E2019" i="12"/>
  <c r="F2019" i="12"/>
  <c r="D2020" i="12"/>
  <c r="E2020" i="12"/>
  <c r="F2020" i="12"/>
  <c r="D2021" i="12"/>
  <c r="E2021" i="12"/>
  <c r="F2021" i="12"/>
  <c r="D810" i="12"/>
  <c r="D2" i="12"/>
  <c r="D1213" i="12"/>
  <c r="D1214" i="12"/>
  <c r="E1214" i="12"/>
  <c r="F1214" i="12"/>
  <c r="D1215" i="12"/>
  <c r="E1215" i="12"/>
  <c r="F1215" i="12"/>
  <c r="D1216" i="12"/>
  <c r="E1216" i="12"/>
  <c r="F1216" i="12"/>
  <c r="D1217" i="12"/>
  <c r="E1217" i="12"/>
  <c r="F1217" i="12"/>
  <c r="D1218" i="12"/>
  <c r="E1218" i="12"/>
  <c r="F1218" i="12"/>
  <c r="D1219" i="12"/>
  <c r="E1219" i="12"/>
  <c r="F1219" i="12"/>
  <c r="D1220" i="12"/>
  <c r="E1220" i="12"/>
  <c r="F1220" i="12"/>
  <c r="D1221" i="12"/>
  <c r="E1221" i="12"/>
  <c r="F1221" i="12"/>
  <c r="D1222" i="12"/>
  <c r="E1222" i="12"/>
  <c r="F1222" i="12"/>
  <c r="D1223" i="12"/>
  <c r="E1223" i="12"/>
  <c r="F1223" i="12"/>
  <c r="D1224" i="12"/>
  <c r="E1224" i="12"/>
  <c r="F1224" i="12"/>
  <c r="D1225" i="12"/>
  <c r="E1225" i="12"/>
  <c r="F1225" i="12"/>
  <c r="D1226" i="12"/>
  <c r="E1226" i="12"/>
  <c r="F1226" i="12"/>
  <c r="D1227" i="12"/>
  <c r="E1227" i="12"/>
  <c r="F1227" i="12"/>
  <c r="D1228" i="12"/>
  <c r="E1228" i="12"/>
  <c r="F1228" i="12"/>
  <c r="D1229" i="12"/>
  <c r="E1229" i="12"/>
  <c r="F1229" i="12"/>
  <c r="D1230" i="12"/>
  <c r="E1230" i="12"/>
  <c r="F1230" i="12"/>
  <c r="D1231" i="12"/>
  <c r="L89" i="23" s="1"/>
  <c r="E1231" i="12"/>
  <c r="N89" i="23" s="1"/>
  <c r="F1231" i="12"/>
  <c r="O89" i="23" s="1"/>
  <c r="D1232" i="12"/>
  <c r="E1232" i="12"/>
  <c r="F1232" i="12"/>
  <c r="D1233" i="12"/>
  <c r="E1233" i="12"/>
  <c r="F1233" i="12"/>
  <c r="D1234" i="12"/>
  <c r="E1234" i="12"/>
  <c r="F1234" i="12"/>
  <c r="D1235" i="12"/>
  <c r="E1235" i="12"/>
  <c r="F1235" i="12"/>
  <c r="D1236" i="12"/>
  <c r="E1236" i="12"/>
  <c r="F1236" i="12"/>
  <c r="D1237" i="12"/>
  <c r="E1237" i="12"/>
  <c r="F1237" i="12"/>
  <c r="D1238" i="12"/>
  <c r="E1238" i="12"/>
  <c r="F1238" i="12"/>
  <c r="D1239" i="12"/>
  <c r="E1239" i="12"/>
  <c r="F1239" i="12"/>
  <c r="D1240" i="12"/>
  <c r="E1240" i="12"/>
  <c r="F1240" i="12"/>
  <c r="D1241" i="12"/>
  <c r="E1241" i="12"/>
  <c r="F1241" i="12"/>
  <c r="D1242" i="12"/>
  <c r="E1242" i="12"/>
  <c r="F1242" i="12"/>
  <c r="D1243" i="12"/>
  <c r="E1243" i="12"/>
  <c r="F1243" i="12"/>
  <c r="D1244" i="12"/>
  <c r="E1244" i="12"/>
  <c r="F1244" i="12"/>
  <c r="D1245" i="12"/>
  <c r="E1245" i="12"/>
  <c r="F1245" i="12"/>
  <c r="D1246" i="12"/>
  <c r="E1246" i="12"/>
  <c r="F1246" i="12"/>
  <c r="D1247" i="12"/>
  <c r="E1247" i="12"/>
  <c r="F1247" i="12"/>
  <c r="D1248" i="12"/>
  <c r="E1248" i="12"/>
  <c r="F1248" i="12"/>
  <c r="D1249" i="12"/>
  <c r="L90" i="23" s="1"/>
  <c r="E1249" i="12"/>
  <c r="N90" i="23" s="1"/>
  <c r="F1249" i="12"/>
  <c r="O90" i="23" s="1"/>
  <c r="D1250" i="12"/>
  <c r="E1250" i="12"/>
  <c r="F1250" i="12"/>
  <c r="D1251" i="12"/>
  <c r="E1251" i="12"/>
  <c r="F1251" i="12"/>
  <c r="D1252" i="12"/>
  <c r="E1252" i="12"/>
  <c r="F1252" i="12"/>
  <c r="D1253" i="12"/>
  <c r="E1253" i="12"/>
  <c r="F1253" i="12"/>
  <c r="D1254" i="12"/>
  <c r="E1254" i="12"/>
  <c r="F1254" i="12"/>
  <c r="D1255" i="12"/>
  <c r="E1255" i="12"/>
  <c r="F1255" i="12"/>
  <c r="D1256" i="12"/>
  <c r="E1256" i="12"/>
  <c r="F1256" i="12"/>
  <c r="D1257" i="12"/>
  <c r="E1257" i="12"/>
  <c r="F1257" i="12"/>
  <c r="D1258" i="12"/>
  <c r="E1258" i="12"/>
  <c r="F1258" i="12"/>
  <c r="D1259" i="12"/>
  <c r="E1259" i="12"/>
  <c r="F1259" i="12"/>
  <c r="D1260" i="12"/>
  <c r="E1260" i="12"/>
  <c r="F1260" i="12"/>
  <c r="D1261" i="12"/>
  <c r="E1261" i="12"/>
  <c r="F1261" i="12"/>
  <c r="D1262" i="12"/>
  <c r="E1262" i="12"/>
  <c r="F1262" i="12"/>
  <c r="D1263" i="12"/>
  <c r="E1263" i="12"/>
  <c r="F1263" i="12"/>
  <c r="D1264" i="12"/>
  <c r="E1264" i="12"/>
  <c r="F1264" i="12"/>
  <c r="D1265" i="12"/>
  <c r="E1265" i="12"/>
  <c r="F1265" i="12"/>
  <c r="D1266" i="12"/>
  <c r="E1266" i="12"/>
  <c r="F1266" i="12"/>
  <c r="D1267" i="12"/>
  <c r="L91" i="23" s="1"/>
  <c r="E1267" i="12"/>
  <c r="N91" i="23" s="1"/>
  <c r="F1267" i="12"/>
  <c r="O91" i="23" s="1"/>
  <c r="D1268" i="12"/>
  <c r="E1268" i="12"/>
  <c r="F1268" i="12"/>
  <c r="D1269" i="12"/>
  <c r="E1269" i="12"/>
  <c r="F1269" i="12"/>
  <c r="D1270" i="12"/>
  <c r="E1270" i="12"/>
  <c r="F1270" i="12"/>
  <c r="D1271" i="12"/>
  <c r="E1271" i="12"/>
  <c r="F1271" i="12"/>
  <c r="D1272" i="12"/>
  <c r="E1272" i="12"/>
  <c r="F1272" i="12"/>
  <c r="D1273" i="12"/>
  <c r="E1273" i="12"/>
  <c r="F1273" i="12"/>
  <c r="D1274" i="12"/>
  <c r="E1274" i="12"/>
  <c r="F1274" i="12"/>
  <c r="D1275" i="12"/>
  <c r="E1275" i="12"/>
  <c r="F1275" i="12"/>
  <c r="D1276" i="12"/>
  <c r="E1276" i="12"/>
  <c r="F1276" i="12"/>
  <c r="D1277" i="12"/>
  <c r="E1277" i="12"/>
  <c r="F1277" i="12"/>
  <c r="D1278" i="12"/>
  <c r="E1278" i="12"/>
  <c r="F1278" i="12"/>
  <c r="D1279" i="12"/>
  <c r="E1279" i="12"/>
  <c r="F1279" i="12"/>
  <c r="D1280" i="12"/>
  <c r="E1280" i="12"/>
  <c r="F1280" i="12"/>
  <c r="D1281" i="12"/>
  <c r="E1281" i="12"/>
  <c r="F1281" i="12"/>
  <c r="D1282" i="12"/>
  <c r="E1282" i="12"/>
  <c r="F1282" i="12"/>
  <c r="D1283" i="12"/>
  <c r="E1283" i="12"/>
  <c r="F1283" i="12"/>
  <c r="D1284" i="12"/>
  <c r="E1284" i="12"/>
  <c r="F1284" i="12"/>
  <c r="D1285" i="12"/>
  <c r="L92" i="23" s="1"/>
  <c r="E1285" i="12"/>
  <c r="N92" i="23" s="1"/>
  <c r="F1285" i="12"/>
  <c r="O92" i="23" s="1"/>
  <c r="D1286" i="12"/>
  <c r="E1286" i="12"/>
  <c r="F1286" i="12"/>
  <c r="D1287" i="12"/>
  <c r="E1287" i="12"/>
  <c r="F1287" i="12"/>
  <c r="D1288" i="12"/>
  <c r="E1288" i="12"/>
  <c r="F1288" i="12"/>
  <c r="D1289" i="12"/>
  <c r="E1289" i="12"/>
  <c r="F1289" i="12"/>
  <c r="D1290" i="12"/>
  <c r="E1290" i="12"/>
  <c r="F1290" i="12"/>
  <c r="D1291" i="12"/>
  <c r="E1291" i="12"/>
  <c r="F1291" i="12"/>
  <c r="D1292" i="12"/>
  <c r="E1292" i="12"/>
  <c r="F1292" i="12"/>
  <c r="D1293" i="12"/>
  <c r="E1293" i="12"/>
  <c r="F1293" i="12"/>
  <c r="D1294" i="12"/>
  <c r="E1294" i="12"/>
  <c r="F1294" i="12"/>
  <c r="D1295" i="12"/>
  <c r="E1295" i="12"/>
  <c r="F1295" i="12"/>
  <c r="D1296" i="12"/>
  <c r="E1296" i="12"/>
  <c r="F1296" i="12"/>
  <c r="D1297" i="12"/>
  <c r="E1297" i="12"/>
  <c r="F1297" i="12"/>
  <c r="D1298" i="12"/>
  <c r="E1298" i="12"/>
  <c r="F1298" i="12"/>
  <c r="D1299" i="12"/>
  <c r="E1299" i="12"/>
  <c r="F1299" i="12"/>
  <c r="D1300" i="12"/>
  <c r="E1300" i="12"/>
  <c r="F1300" i="12"/>
  <c r="D1301" i="12"/>
  <c r="E1301" i="12"/>
  <c r="F1301" i="12"/>
  <c r="G12" i="17" s="1"/>
  <c r="D1302" i="12"/>
  <c r="E1302" i="12"/>
  <c r="F1302" i="12"/>
  <c r="D1303" i="12"/>
  <c r="E1303" i="12"/>
  <c r="F1303" i="12"/>
  <c r="D1304" i="12"/>
  <c r="E1304" i="12"/>
  <c r="F1304" i="12"/>
  <c r="D1305" i="12"/>
  <c r="E1305" i="12"/>
  <c r="F1305" i="12"/>
  <c r="D1306" i="12"/>
  <c r="E1306" i="12"/>
  <c r="F1306" i="12"/>
  <c r="D1307" i="12"/>
  <c r="E1307" i="12"/>
  <c r="F1307" i="12"/>
  <c r="D1308" i="12"/>
  <c r="E1308" i="12"/>
  <c r="F1308" i="12"/>
  <c r="D1309" i="12"/>
  <c r="E1309" i="12"/>
  <c r="F1309" i="12"/>
  <c r="D1310" i="12"/>
  <c r="E1310" i="12"/>
  <c r="F1310" i="12"/>
  <c r="D1311" i="12"/>
  <c r="E1311" i="12"/>
  <c r="F1311" i="12"/>
  <c r="D1312" i="12"/>
  <c r="E1312" i="12"/>
  <c r="F1312" i="12"/>
  <c r="D1313" i="12"/>
  <c r="E1313" i="12"/>
  <c r="F1313" i="12"/>
  <c r="D1314" i="12"/>
  <c r="E1314" i="12"/>
  <c r="F1314" i="12"/>
  <c r="D1315" i="12"/>
  <c r="E1315" i="12"/>
  <c r="F1315" i="12"/>
  <c r="D1316" i="12"/>
  <c r="E1316" i="12"/>
  <c r="F1316" i="12"/>
  <c r="D1317" i="12"/>
  <c r="E1317" i="12"/>
  <c r="F1317" i="12"/>
  <c r="D1318" i="12"/>
  <c r="D13" i="17" s="1"/>
  <c r="E1318" i="12"/>
  <c r="F1318" i="12"/>
  <c r="D1319" i="12"/>
  <c r="E1319" i="12"/>
  <c r="F1319" i="12"/>
  <c r="D1320" i="12"/>
  <c r="E1320" i="12"/>
  <c r="F1320" i="12"/>
  <c r="D1321" i="12"/>
  <c r="E1321" i="12"/>
  <c r="F1321" i="12"/>
  <c r="D1322" i="12"/>
  <c r="E1322" i="12"/>
  <c r="F1322" i="12"/>
  <c r="D1323" i="12"/>
  <c r="E1323" i="12"/>
  <c r="F1323" i="12"/>
  <c r="D1324" i="12"/>
  <c r="E1324" i="12"/>
  <c r="F1324" i="12"/>
  <c r="D1325" i="12"/>
  <c r="E1325" i="12"/>
  <c r="F1325" i="12"/>
  <c r="D1326" i="12"/>
  <c r="E1326" i="12"/>
  <c r="F1326" i="12"/>
  <c r="D1327" i="12"/>
  <c r="E1327" i="12"/>
  <c r="F1327" i="12"/>
  <c r="D1328" i="12"/>
  <c r="E1328" i="12"/>
  <c r="F1328" i="12"/>
  <c r="D1329" i="12"/>
  <c r="E1329" i="12"/>
  <c r="F1329" i="12"/>
  <c r="D1330" i="12"/>
  <c r="E1330" i="12"/>
  <c r="F1330" i="12"/>
  <c r="D1331" i="12"/>
  <c r="E1331" i="12"/>
  <c r="F1331" i="12"/>
  <c r="D1332" i="12"/>
  <c r="E1332" i="12"/>
  <c r="F1332" i="12"/>
  <c r="D1333" i="12"/>
  <c r="E1333" i="12"/>
  <c r="F1333" i="12"/>
  <c r="D1334" i="12"/>
  <c r="E1334" i="12"/>
  <c r="F1334" i="12"/>
  <c r="D1335" i="12"/>
  <c r="E1335" i="12"/>
  <c r="F1335" i="12"/>
  <c r="D1336" i="12"/>
  <c r="E1336" i="12"/>
  <c r="F1336" i="12"/>
  <c r="D1337" i="12"/>
  <c r="E1337" i="12"/>
  <c r="F1337" i="12"/>
  <c r="D1338" i="12"/>
  <c r="E1338" i="12"/>
  <c r="F1338" i="12"/>
  <c r="D1339" i="12"/>
  <c r="E1339" i="12"/>
  <c r="F1339" i="12"/>
  <c r="D1340" i="12"/>
  <c r="E1340" i="12"/>
  <c r="F1340" i="12"/>
  <c r="D1341" i="12"/>
  <c r="E1341" i="12"/>
  <c r="F1341" i="12"/>
  <c r="D1342" i="12"/>
  <c r="E1342" i="12"/>
  <c r="F1342" i="12"/>
  <c r="D1343" i="12"/>
  <c r="E1343" i="12"/>
  <c r="F1343" i="12"/>
  <c r="D1344" i="12"/>
  <c r="E1344" i="12"/>
  <c r="F1344" i="12"/>
  <c r="D1345" i="12"/>
  <c r="E1345" i="12"/>
  <c r="F1345" i="12"/>
  <c r="D1346" i="12"/>
  <c r="E1346" i="12"/>
  <c r="F1346" i="12"/>
  <c r="D1347" i="12"/>
  <c r="E1347" i="12"/>
  <c r="F1347" i="12"/>
  <c r="D1348" i="12"/>
  <c r="E1348" i="12"/>
  <c r="F1348" i="12"/>
  <c r="D1349" i="12"/>
  <c r="E1349" i="12"/>
  <c r="F1349" i="12"/>
  <c r="D1350" i="12"/>
  <c r="E1350" i="12"/>
  <c r="F1350" i="12"/>
  <c r="D1351" i="12"/>
  <c r="E1351" i="12"/>
  <c r="F1351" i="12"/>
  <c r="D1352" i="12"/>
  <c r="D15" i="17" s="1"/>
  <c r="E1352" i="12"/>
  <c r="F15" i="17" s="1"/>
  <c r="F1352" i="12"/>
  <c r="G15" i="17" s="1"/>
  <c r="D1353" i="12"/>
  <c r="E1353" i="12"/>
  <c r="F1353" i="12"/>
  <c r="D1354" i="12"/>
  <c r="E1354" i="12"/>
  <c r="F1354" i="12"/>
  <c r="D1355" i="12"/>
  <c r="E1355" i="12"/>
  <c r="F1355" i="12"/>
  <c r="D1356" i="12"/>
  <c r="E1356" i="12"/>
  <c r="F1356" i="12"/>
  <c r="D1357" i="12"/>
  <c r="E1357" i="12"/>
  <c r="F1357" i="12"/>
  <c r="D1358" i="12"/>
  <c r="E1358" i="12"/>
  <c r="F1358" i="12"/>
  <c r="D1359" i="12"/>
  <c r="E1359" i="12"/>
  <c r="F1359" i="12"/>
  <c r="D1360" i="12"/>
  <c r="E1360" i="12"/>
  <c r="F1360" i="12"/>
  <c r="D1361" i="12"/>
  <c r="E1361" i="12"/>
  <c r="F1361" i="12"/>
  <c r="D1362" i="12"/>
  <c r="E1362" i="12"/>
  <c r="F1362" i="12"/>
  <c r="D1363" i="12"/>
  <c r="E1363" i="12"/>
  <c r="F1363" i="12"/>
  <c r="D1364" i="12"/>
  <c r="E1364" i="12"/>
  <c r="F1364" i="12"/>
  <c r="D1365" i="12"/>
  <c r="E1365" i="12"/>
  <c r="F1365" i="12"/>
  <c r="D1366" i="12"/>
  <c r="E1366" i="12"/>
  <c r="F1366" i="12"/>
  <c r="D1367" i="12"/>
  <c r="E1367" i="12"/>
  <c r="F1367" i="12"/>
  <c r="D1368" i="12"/>
  <c r="E1368" i="12"/>
  <c r="F1368" i="12"/>
  <c r="D1369" i="12"/>
  <c r="E1369" i="12"/>
  <c r="F1369" i="12"/>
  <c r="D1370" i="12"/>
  <c r="E1370" i="12"/>
  <c r="F1370" i="12"/>
  <c r="D1371" i="12"/>
  <c r="E1371" i="12"/>
  <c r="F1371" i="12"/>
  <c r="D1372" i="12"/>
  <c r="E1372" i="12"/>
  <c r="F1372" i="12"/>
  <c r="D1373" i="12"/>
  <c r="E1373" i="12"/>
  <c r="F1373" i="12"/>
  <c r="D1374" i="12"/>
  <c r="E1374" i="12"/>
  <c r="F1374" i="12"/>
  <c r="D1375" i="12"/>
  <c r="E1375" i="12"/>
  <c r="F1375" i="12"/>
  <c r="D1376" i="12"/>
  <c r="E1376" i="12"/>
  <c r="F1376" i="12"/>
  <c r="D1377" i="12"/>
  <c r="E1377" i="12"/>
  <c r="F1377" i="12"/>
  <c r="D1378" i="12"/>
  <c r="E1378" i="12"/>
  <c r="F1378" i="12"/>
  <c r="D1379" i="12"/>
  <c r="E1379" i="12"/>
  <c r="F1379" i="12"/>
  <c r="D1380" i="12"/>
  <c r="E1380" i="12"/>
  <c r="F1380" i="12"/>
  <c r="D1381" i="12"/>
  <c r="E1381" i="12"/>
  <c r="F1381" i="12"/>
  <c r="D1382" i="12"/>
  <c r="E1382" i="12"/>
  <c r="F1382" i="12"/>
  <c r="D1383" i="12"/>
  <c r="E1383" i="12"/>
  <c r="F1383" i="12"/>
  <c r="D1384" i="12"/>
  <c r="E1384" i="12"/>
  <c r="F1384" i="12"/>
  <c r="D1385" i="12"/>
  <c r="E1385" i="12"/>
  <c r="F1385" i="12"/>
  <c r="D1386" i="12"/>
  <c r="E1386" i="12"/>
  <c r="F1386" i="12"/>
  <c r="D1387" i="12"/>
  <c r="E1387" i="12"/>
  <c r="F1387" i="12"/>
  <c r="D1388" i="12"/>
  <c r="E1388" i="12"/>
  <c r="F1388" i="12"/>
  <c r="D1389" i="12"/>
  <c r="E1389" i="12"/>
  <c r="F1389" i="12"/>
  <c r="D1390" i="12"/>
  <c r="E1390" i="12"/>
  <c r="F1390" i="12"/>
  <c r="D1391" i="12"/>
  <c r="E1391" i="12"/>
  <c r="F1391" i="12"/>
  <c r="D1392" i="12"/>
  <c r="E1392" i="12"/>
  <c r="F1392" i="12"/>
  <c r="D1393" i="12"/>
  <c r="E1393" i="12"/>
  <c r="F1393" i="12"/>
  <c r="D1394" i="12"/>
  <c r="E1394" i="12"/>
  <c r="F1394" i="12"/>
  <c r="D1395" i="12"/>
  <c r="E1395" i="12"/>
  <c r="F1395" i="12"/>
  <c r="D1396" i="12"/>
  <c r="E1396" i="12"/>
  <c r="F1396" i="12"/>
  <c r="D1397" i="12"/>
  <c r="E1397" i="12"/>
  <c r="F1397" i="12"/>
  <c r="D1398" i="12"/>
  <c r="E1398" i="12"/>
  <c r="F1398" i="12"/>
  <c r="D1399" i="12"/>
  <c r="E1399" i="12"/>
  <c r="F1399" i="12"/>
  <c r="D1400" i="12"/>
  <c r="E1400" i="12"/>
  <c r="F1400" i="12"/>
  <c r="D1401" i="12"/>
  <c r="E1401" i="12"/>
  <c r="F1401" i="12"/>
  <c r="D1402" i="12"/>
  <c r="E1402" i="12"/>
  <c r="F1402" i="12"/>
  <c r="D1403" i="12"/>
  <c r="E1403" i="12"/>
  <c r="F1403" i="12"/>
  <c r="D1404" i="12"/>
  <c r="E1404" i="12"/>
  <c r="F1404" i="12"/>
  <c r="D1405" i="12"/>
  <c r="E1405" i="12"/>
  <c r="F1405" i="12"/>
  <c r="D1406" i="12"/>
  <c r="E1406" i="12"/>
  <c r="F1406" i="12"/>
  <c r="D1407" i="12"/>
  <c r="E1407" i="12"/>
  <c r="F1407" i="12"/>
  <c r="D1408" i="12"/>
  <c r="E1408" i="12"/>
  <c r="F1408" i="12"/>
  <c r="D1409" i="12"/>
  <c r="E1409" i="12"/>
  <c r="F1409" i="12"/>
  <c r="D1410" i="12"/>
  <c r="E1410" i="12"/>
  <c r="F1410" i="12"/>
  <c r="D1411" i="12"/>
  <c r="E1411" i="12"/>
  <c r="F1411" i="12"/>
  <c r="D1412" i="12"/>
  <c r="E1412" i="12"/>
  <c r="F1412" i="12"/>
  <c r="D1413" i="12"/>
  <c r="E1413" i="12"/>
  <c r="F1413" i="12"/>
  <c r="D1414" i="12"/>
  <c r="E1414" i="12"/>
  <c r="F1414" i="12"/>
  <c r="D1415" i="12"/>
  <c r="E1415" i="12"/>
  <c r="F1415" i="12"/>
  <c r="D1416" i="12"/>
  <c r="E1416" i="12"/>
  <c r="F1416" i="12"/>
  <c r="D1417" i="12"/>
  <c r="E1417" i="12"/>
  <c r="F1417" i="12"/>
  <c r="D1418" i="12"/>
  <c r="E1418" i="12"/>
  <c r="F1418" i="12"/>
  <c r="D1419" i="12"/>
  <c r="E1419" i="12"/>
  <c r="F1419" i="12"/>
  <c r="D1420" i="12"/>
  <c r="E1420" i="12"/>
  <c r="F1420" i="12"/>
  <c r="D1421" i="12"/>
  <c r="E1421" i="12"/>
  <c r="F1421" i="12"/>
  <c r="D1422" i="12"/>
  <c r="E1422" i="12"/>
  <c r="F1422" i="12"/>
  <c r="D1423" i="12"/>
  <c r="E1423" i="12"/>
  <c r="F1423" i="12"/>
  <c r="D1424" i="12"/>
  <c r="E1424" i="12"/>
  <c r="F1424" i="12"/>
  <c r="D1425" i="12"/>
  <c r="E1425" i="12"/>
  <c r="F1425" i="12"/>
  <c r="D1426" i="12"/>
  <c r="E1426" i="12"/>
  <c r="F1426" i="12"/>
  <c r="D1427" i="12"/>
  <c r="E1427" i="12"/>
  <c r="F1427" i="12"/>
  <c r="D1428" i="12"/>
  <c r="E1428" i="12"/>
  <c r="F1428" i="12"/>
  <c r="D1429" i="12"/>
  <c r="E1429" i="12"/>
  <c r="F1429" i="12"/>
  <c r="D1430" i="12"/>
  <c r="E1430" i="12"/>
  <c r="F1430" i="12"/>
  <c r="D1431" i="12"/>
  <c r="E1431" i="12"/>
  <c r="F1431" i="12"/>
  <c r="D1432" i="12"/>
  <c r="E1432" i="12"/>
  <c r="F1432" i="12"/>
  <c r="D1433" i="12"/>
  <c r="E1433" i="12"/>
  <c r="F1433" i="12"/>
  <c r="D1434" i="12"/>
  <c r="E1434" i="12"/>
  <c r="F1434" i="12"/>
  <c r="D1435" i="12"/>
  <c r="E1435" i="12"/>
  <c r="F1435" i="12"/>
  <c r="D1436" i="12"/>
  <c r="E1436" i="12"/>
  <c r="F1436" i="12"/>
  <c r="D1437" i="12"/>
  <c r="E1437" i="12"/>
  <c r="F1437" i="12"/>
  <c r="D1438" i="12"/>
  <c r="E1438" i="12"/>
  <c r="F1438" i="12"/>
  <c r="D1439" i="12"/>
  <c r="E1439" i="12"/>
  <c r="F1439" i="12"/>
  <c r="D1440" i="12"/>
  <c r="E1440" i="12"/>
  <c r="F1440" i="12"/>
  <c r="D1441" i="12"/>
  <c r="E1441" i="12"/>
  <c r="F1441" i="12"/>
  <c r="D1442" i="12"/>
  <c r="E1442" i="12"/>
  <c r="F1442" i="12"/>
  <c r="D1443" i="12"/>
  <c r="E1443" i="12"/>
  <c r="F1443" i="12"/>
  <c r="D1444" i="12"/>
  <c r="E1444" i="12"/>
  <c r="F1444" i="12"/>
  <c r="D1445" i="12"/>
  <c r="E1445" i="12"/>
  <c r="F1445" i="12"/>
  <c r="D1446" i="12"/>
  <c r="E1446" i="12"/>
  <c r="F1446" i="12"/>
  <c r="D1447" i="12"/>
  <c r="E1447" i="12"/>
  <c r="F1447" i="12"/>
  <c r="D1448" i="12"/>
  <c r="E1448" i="12"/>
  <c r="F1448" i="12"/>
  <c r="D1449" i="12"/>
  <c r="E1449" i="12"/>
  <c r="F1449" i="12"/>
  <c r="D1450" i="12"/>
  <c r="E1450" i="12"/>
  <c r="F1450" i="12"/>
  <c r="D1451" i="12"/>
  <c r="E1451" i="12"/>
  <c r="F1451" i="12"/>
  <c r="D1452" i="12"/>
  <c r="E1452" i="12"/>
  <c r="F1452" i="12"/>
  <c r="D1453" i="12"/>
  <c r="E1453" i="12"/>
  <c r="F1453" i="12"/>
  <c r="D1454" i="12"/>
  <c r="E1454" i="12"/>
  <c r="F1454" i="12"/>
  <c r="D1455" i="12"/>
  <c r="E1455" i="12"/>
  <c r="F1455" i="12"/>
  <c r="D1456" i="12"/>
  <c r="E1456" i="12"/>
  <c r="F1456" i="12"/>
  <c r="D1457" i="12"/>
  <c r="E1457" i="12"/>
  <c r="F1457" i="12"/>
  <c r="D1458" i="12"/>
  <c r="E1458" i="12"/>
  <c r="F1458" i="12"/>
  <c r="D1459" i="12"/>
  <c r="E1459" i="12"/>
  <c r="F1459" i="12"/>
  <c r="D1460" i="12"/>
  <c r="E1460" i="12"/>
  <c r="F1460" i="12"/>
  <c r="D1461" i="12"/>
  <c r="H89" i="23" s="1"/>
  <c r="E1461" i="12"/>
  <c r="J89" i="23" s="1"/>
  <c r="F1461" i="12"/>
  <c r="K89" i="23" s="1"/>
  <c r="D1462" i="12"/>
  <c r="E1462" i="12"/>
  <c r="F1462" i="12"/>
  <c r="D1463" i="12"/>
  <c r="E1463" i="12"/>
  <c r="F1463" i="12"/>
  <c r="D1464" i="12"/>
  <c r="E1464" i="12"/>
  <c r="F1464" i="12"/>
  <c r="D1465" i="12"/>
  <c r="E1465" i="12"/>
  <c r="F1465" i="12"/>
  <c r="D1466" i="12"/>
  <c r="E1466" i="12"/>
  <c r="F1466" i="12"/>
  <c r="D1467" i="12"/>
  <c r="E1467" i="12"/>
  <c r="F1467" i="12"/>
  <c r="D1468" i="12"/>
  <c r="E1468" i="12"/>
  <c r="F1468" i="12"/>
  <c r="D1469" i="12"/>
  <c r="E1469" i="12"/>
  <c r="F1469" i="12"/>
  <c r="D1470" i="12"/>
  <c r="E1470" i="12"/>
  <c r="F1470" i="12"/>
  <c r="D1471" i="12"/>
  <c r="E1471" i="12"/>
  <c r="F1471" i="12"/>
  <c r="D1472" i="12"/>
  <c r="E1472" i="12"/>
  <c r="F1472" i="12"/>
  <c r="D1473" i="12"/>
  <c r="E1473" i="12"/>
  <c r="F1473" i="12"/>
  <c r="D1474" i="12"/>
  <c r="E1474" i="12"/>
  <c r="F1474" i="12"/>
  <c r="D1475" i="12"/>
  <c r="E1475" i="12"/>
  <c r="F1475" i="12"/>
  <c r="D1476" i="12"/>
  <c r="E1476" i="12"/>
  <c r="F1476" i="12"/>
  <c r="D1477" i="12"/>
  <c r="E1477" i="12"/>
  <c r="F1477" i="12"/>
  <c r="D1478" i="12"/>
  <c r="E1478" i="12"/>
  <c r="F1478" i="12"/>
  <c r="D1479" i="12"/>
  <c r="E1479" i="12"/>
  <c r="F1479" i="12"/>
  <c r="D1480" i="12"/>
  <c r="E1480" i="12"/>
  <c r="F1480" i="12"/>
  <c r="D1481" i="12"/>
  <c r="E1481" i="12"/>
  <c r="F1481" i="12"/>
  <c r="D1482" i="12"/>
  <c r="E1482" i="12"/>
  <c r="F1482" i="12"/>
  <c r="D1483" i="12"/>
  <c r="E1483" i="12"/>
  <c r="F1483" i="12"/>
  <c r="D1484" i="12"/>
  <c r="E1484" i="12"/>
  <c r="F1484" i="12"/>
  <c r="D1485" i="12"/>
  <c r="E1485" i="12"/>
  <c r="F1485" i="12"/>
  <c r="D1486" i="12"/>
  <c r="E1486" i="12"/>
  <c r="F1486" i="12"/>
  <c r="D1487" i="12"/>
  <c r="E1487" i="12"/>
  <c r="F1487" i="12"/>
  <c r="D1488" i="12"/>
  <c r="E1488" i="12"/>
  <c r="F1488" i="12"/>
  <c r="D1489" i="12"/>
  <c r="H90" i="23" s="1"/>
  <c r="E1489" i="12"/>
  <c r="J90" i="23" s="1"/>
  <c r="F1489" i="12"/>
  <c r="K90" i="23" s="1"/>
  <c r="D1490" i="12"/>
  <c r="E1490" i="12"/>
  <c r="F1490" i="12"/>
  <c r="D1491" i="12"/>
  <c r="E1491" i="12"/>
  <c r="F1491" i="12"/>
  <c r="D1492" i="12"/>
  <c r="E1492" i="12"/>
  <c r="F1492" i="12"/>
  <c r="D1493" i="12"/>
  <c r="E1493" i="12"/>
  <c r="F1493" i="12"/>
  <c r="D1494" i="12"/>
  <c r="E1494" i="12"/>
  <c r="F1494" i="12"/>
  <c r="D1495" i="12"/>
  <c r="E1495" i="12"/>
  <c r="F1495" i="12"/>
  <c r="D1496" i="12"/>
  <c r="E1496" i="12"/>
  <c r="F1496" i="12"/>
  <c r="D1497" i="12"/>
  <c r="E1497" i="12"/>
  <c r="F1497" i="12"/>
  <c r="D1498" i="12"/>
  <c r="E1498" i="12"/>
  <c r="F1498" i="12"/>
  <c r="D1499" i="12"/>
  <c r="E1499" i="12"/>
  <c r="F1499" i="12"/>
  <c r="D1500" i="12"/>
  <c r="E1500" i="12"/>
  <c r="F1500" i="12"/>
  <c r="D1501" i="12"/>
  <c r="E1501" i="12"/>
  <c r="F1501" i="12"/>
  <c r="D1502" i="12"/>
  <c r="E1502" i="12"/>
  <c r="F1502" i="12"/>
  <c r="D1503" i="12"/>
  <c r="E1503" i="12"/>
  <c r="F1503" i="12"/>
  <c r="D1504" i="12"/>
  <c r="E1504" i="12"/>
  <c r="F1504" i="12"/>
  <c r="D1505" i="12"/>
  <c r="E1505" i="12"/>
  <c r="F1505" i="12"/>
  <c r="D1506" i="12"/>
  <c r="E1506" i="12"/>
  <c r="F1506" i="12"/>
  <c r="D1507" i="12"/>
  <c r="E1507" i="12"/>
  <c r="F1507" i="12"/>
  <c r="D1508" i="12"/>
  <c r="E1508" i="12"/>
  <c r="F1508" i="12"/>
  <c r="D1509" i="12"/>
  <c r="E1509" i="12"/>
  <c r="F1509" i="12"/>
  <c r="D1510" i="12"/>
  <c r="E1510" i="12"/>
  <c r="F1510" i="12"/>
  <c r="D1511" i="12"/>
  <c r="E1511" i="12"/>
  <c r="F1511" i="12"/>
  <c r="D1512" i="12"/>
  <c r="E1512" i="12"/>
  <c r="F1512" i="12"/>
  <c r="D1513" i="12"/>
  <c r="E1513" i="12"/>
  <c r="F1513" i="12"/>
  <c r="D1514" i="12"/>
  <c r="E1514" i="12"/>
  <c r="F1514" i="12"/>
  <c r="D1515" i="12"/>
  <c r="E1515" i="12"/>
  <c r="F1515" i="12"/>
  <c r="D1516" i="12"/>
  <c r="E1516" i="12"/>
  <c r="F1516" i="12"/>
  <c r="D1517" i="12"/>
  <c r="H91" i="23" s="1"/>
  <c r="E1517" i="12"/>
  <c r="J91" i="23" s="1"/>
  <c r="F1517" i="12"/>
  <c r="K91" i="23" s="1"/>
  <c r="D1518" i="12"/>
  <c r="E1518" i="12"/>
  <c r="F1518" i="12"/>
  <c r="D1519" i="12"/>
  <c r="E1519" i="12"/>
  <c r="F1519" i="12"/>
  <c r="D1520" i="12"/>
  <c r="E1520" i="12"/>
  <c r="F1520" i="12"/>
  <c r="D1521" i="12"/>
  <c r="E1521" i="12"/>
  <c r="F1521" i="12"/>
  <c r="D1522" i="12"/>
  <c r="E1522" i="12"/>
  <c r="F1522" i="12"/>
  <c r="D1523" i="12"/>
  <c r="E1523" i="12"/>
  <c r="F1523" i="12"/>
  <c r="D1524" i="12"/>
  <c r="E1524" i="12"/>
  <c r="F1524" i="12"/>
  <c r="D1525" i="12"/>
  <c r="E1525" i="12"/>
  <c r="F1525" i="12"/>
  <c r="D1526" i="12"/>
  <c r="E1526" i="12"/>
  <c r="F1526" i="12"/>
  <c r="D1527" i="12"/>
  <c r="E1527" i="12"/>
  <c r="F1527" i="12"/>
  <c r="D1528" i="12"/>
  <c r="E1528" i="12"/>
  <c r="F1528" i="12"/>
  <c r="D1529" i="12"/>
  <c r="E1529" i="12"/>
  <c r="F1529" i="12"/>
  <c r="D1530" i="12"/>
  <c r="E1530" i="12"/>
  <c r="F1530" i="12"/>
  <c r="D1531" i="12"/>
  <c r="E1531" i="12"/>
  <c r="F1531" i="12"/>
  <c r="D1532" i="12"/>
  <c r="E1532" i="12"/>
  <c r="F1532" i="12"/>
  <c r="D1533" i="12"/>
  <c r="E1533" i="12"/>
  <c r="F1533" i="12"/>
  <c r="D1534" i="12"/>
  <c r="E1534" i="12"/>
  <c r="F1534" i="12"/>
  <c r="D1535" i="12"/>
  <c r="E1535" i="12"/>
  <c r="F1535" i="12"/>
  <c r="D1536" i="12"/>
  <c r="E1536" i="12"/>
  <c r="F1536" i="12"/>
  <c r="D1537" i="12"/>
  <c r="E1537" i="12"/>
  <c r="F1537" i="12"/>
  <c r="D1538" i="12"/>
  <c r="E1538" i="12"/>
  <c r="F1538" i="12"/>
  <c r="D1539" i="12"/>
  <c r="E1539" i="12"/>
  <c r="F1539" i="12"/>
  <c r="D1540" i="12"/>
  <c r="E1540" i="12"/>
  <c r="F1540" i="12"/>
  <c r="D1541" i="12"/>
  <c r="E1541" i="12"/>
  <c r="F1541" i="12"/>
  <c r="D1542" i="12"/>
  <c r="E1542" i="12"/>
  <c r="F1542" i="12"/>
  <c r="D1543" i="12"/>
  <c r="E1543" i="12"/>
  <c r="F1543" i="12"/>
  <c r="D1544" i="12"/>
  <c r="E1544" i="12"/>
  <c r="F1544" i="12"/>
  <c r="D1545" i="12"/>
  <c r="H92" i="23" s="1"/>
  <c r="E1545" i="12"/>
  <c r="J92" i="23" s="1"/>
  <c r="F1545" i="12"/>
  <c r="K92" i="23" s="1"/>
  <c r="D1546" i="12"/>
  <c r="E1546" i="12"/>
  <c r="F1546" i="12"/>
  <c r="D1547" i="12"/>
  <c r="E1547" i="12"/>
  <c r="F1547" i="12"/>
  <c r="D1548" i="12"/>
  <c r="E1548" i="12"/>
  <c r="F1548" i="12"/>
  <c r="D1549" i="12"/>
  <c r="E1549" i="12"/>
  <c r="F1549" i="12"/>
  <c r="D1550" i="12"/>
  <c r="E1550" i="12"/>
  <c r="F1550" i="12"/>
  <c r="D1551" i="12"/>
  <c r="E1551" i="12"/>
  <c r="F1551" i="12"/>
  <c r="D1552" i="12"/>
  <c r="H12" i="17" s="1"/>
  <c r="E1552" i="12"/>
  <c r="J12" i="17" s="1"/>
  <c r="F1552" i="12"/>
  <c r="K12" i="17" s="1"/>
  <c r="D1553" i="12"/>
  <c r="E1553" i="12"/>
  <c r="F1553" i="12"/>
  <c r="D1554" i="12"/>
  <c r="E1554" i="12"/>
  <c r="F1554" i="12"/>
  <c r="D1555" i="12"/>
  <c r="E1555" i="12"/>
  <c r="F1555" i="12"/>
  <c r="D1556" i="12"/>
  <c r="E1556" i="12"/>
  <c r="F1556" i="12"/>
  <c r="D1557" i="12"/>
  <c r="E1557" i="12"/>
  <c r="F1557" i="12"/>
  <c r="D1558" i="12"/>
  <c r="E1558" i="12"/>
  <c r="F1558" i="12"/>
  <c r="D1559" i="12"/>
  <c r="E1559" i="12"/>
  <c r="F1559" i="12"/>
  <c r="D1560" i="12"/>
  <c r="E1560" i="12"/>
  <c r="F1560" i="12"/>
  <c r="D1561" i="12"/>
  <c r="E1561" i="12"/>
  <c r="F1561" i="12"/>
  <c r="D1562" i="12"/>
  <c r="E1562" i="12"/>
  <c r="F1562" i="12"/>
  <c r="D1563" i="12"/>
  <c r="E1563" i="12"/>
  <c r="F1563" i="12"/>
  <c r="D1564" i="12"/>
  <c r="E1564" i="12"/>
  <c r="F1564" i="12"/>
  <c r="D1565" i="12"/>
  <c r="E1565" i="12"/>
  <c r="F1565" i="12"/>
  <c r="D1566" i="12"/>
  <c r="E1566" i="12"/>
  <c r="F1566" i="12"/>
  <c r="D1567" i="12"/>
  <c r="E1567" i="12"/>
  <c r="F1567" i="12"/>
  <c r="D1568" i="12"/>
  <c r="E1568" i="12"/>
  <c r="F1568" i="12"/>
  <c r="D1569" i="12"/>
  <c r="E1569" i="12"/>
  <c r="F1569" i="12"/>
  <c r="D1570" i="12"/>
  <c r="E1570" i="12"/>
  <c r="F1570" i="12"/>
  <c r="K13" i="17" s="1"/>
  <c r="D1571" i="12"/>
  <c r="E1571" i="12"/>
  <c r="F1571" i="12"/>
  <c r="D1572" i="12"/>
  <c r="E1572" i="12"/>
  <c r="F1572" i="12"/>
  <c r="D1573" i="12"/>
  <c r="E1573" i="12"/>
  <c r="F1573" i="12"/>
  <c r="D1574" i="12"/>
  <c r="E1574" i="12"/>
  <c r="F1574" i="12"/>
  <c r="D1575" i="12"/>
  <c r="E1575" i="12"/>
  <c r="F1575" i="12"/>
  <c r="D1576" i="12"/>
  <c r="E1576" i="12"/>
  <c r="F1576" i="12"/>
  <c r="D1577" i="12"/>
  <c r="E1577" i="12"/>
  <c r="F1577" i="12"/>
  <c r="D1578" i="12"/>
  <c r="E1578" i="12"/>
  <c r="F1578" i="12"/>
  <c r="D1579" i="12"/>
  <c r="E1579" i="12"/>
  <c r="F1579" i="12"/>
  <c r="D1580" i="12"/>
  <c r="E1580" i="12"/>
  <c r="F1580" i="12"/>
  <c r="D1581" i="12"/>
  <c r="E1581" i="12"/>
  <c r="F1581" i="12"/>
  <c r="D1582" i="12"/>
  <c r="E1582" i="12"/>
  <c r="F1582" i="12"/>
  <c r="D1583" i="12"/>
  <c r="E1583" i="12"/>
  <c r="F1583" i="12"/>
  <c r="D1584" i="12"/>
  <c r="E1584" i="12"/>
  <c r="F1584" i="12"/>
  <c r="D1585" i="12"/>
  <c r="E1585" i="12"/>
  <c r="F1585" i="12"/>
  <c r="D1586" i="12"/>
  <c r="E1586" i="12"/>
  <c r="F1586" i="12"/>
  <c r="D1587" i="12"/>
  <c r="E1587" i="12"/>
  <c r="F1587" i="12"/>
  <c r="D1588" i="12"/>
  <c r="E1588" i="12"/>
  <c r="F1588" i="12"/>
  <c r="D1589" i="12"/>
  <c r="E1589" i="12"/>
  <c r="F1589" i="12"/>
  <c r="D1590" i="12"/>
  <c r="E1590" i="12"/>
  <c r="F1590" i="12"/>
  <c r="D1591" i="12"/>
  <c r="E1591" i="12"/>
  <c r="F1591" i="12"/>
  <c r="D1592" i="12"/>
  <c r="E1592" i="12"/>
  <c r="F1592" i="12"/>
  <c r="D1593" i="12"/>
  <c r="E1593" i="12"/>
  <c r="F1593" i="12"/>
  <c r="D1594" i="12"/>
  <c r="E1594" i="12"/>
  <c r="F1594" i="12"/>
  <c r="D1595" i="12"/>
  <c r="E1595" i="12"/>
  <c r="F1595" i="12"/>
  <c r="D1596" i="12"/>
  <c r="E1596" i="12"/>
  <c r="F1596" i="12"/>
  <c r="D1597" i="12"/>
  <c r="E1597" i="12"/>
  <c r="F1597" i="12"/>
  <c r="D1598" i="12"/>
  <c r="E1598" i="12"/>
  <c r="F1598" i="12"/>
  <c r="D1599" i="12"/>
  <c r="E1599" i="12"/>
  <c r="F1599" i="12"/>
  <c r="D1600" i="12"/>
  <c r="E1600" i="12"/>
  <c r="F1600" i="12"/>
  <c r="D1601" i="12"/>
  <c r="E1601" i="12"/>
  <c r="F1601" i="12"/>
  <c r="D1602" i="12"/>
  <c r="E1602" i="12"/>
  <c r="F1602" i="12"/>
  <c r="D1603" i="12"/>
  <c r="E1603" i="12"/>
  <c r="F1603" i="12"/>
  <c r="D1604" i="12"/>
  <c r="E1604" i="12"/>
  <c r="F1604" i="12"/>
  <c r="D1605" i="12"/>
  <c r="E1605" i="12"/>
  <c r="F1605" i="12"/>
  <c r="D1606" i="12"/>
  <c r="H15" i="17" s="1"/>
  <c r="E1606" i="12"/>
  <c r="F1606" i="12"/>
  <c r="D1607" i="12"/>
  <c r="E1607" i="12"/>
  <c r="F1607" i="12"/>
  <c r="D1608" i="12"/>
  <c r="E1608" i="12"/>
  <c r="F1608" i="12"/>
  <c r="D1609" i="12"/>
  <c r="E1609" i="12"/>
  <c r="F1609" i="12"/>
  <c r="D1610" i="12"/>
  <c r="E1610" i="12"/>
  <c r="F1610" i="12"/>
  <c r="D1611" i="12"/>
  <c r="E1611" i="12"/>
  <c r="F1611" i="12"/>
  <c r="D1612" i="12"/>
  <c r="E1612" i="12"/>
  <c r="F1612" i="12"/>
  <c r="D1613" i="12"/>
  <c r="E1613" i="12"/>
  <c r="F1613" i="12"/>
  <c r="D1614" i="12"/>
  <c r="E1614" i="12"/>
  <c r="F1614" i="12"/>
  <c r="D1615" i="12"/>
  <c r="E1615" i="12"/>
  <c r="F1615" i="12"/>
  <c r="D1616" i="12"/>
  <c r="E1616" i="12"/>
  <c r="F1616" i="12"/>
  <c r="D1617" i="12"/>
  <c r="E1617" i="12"/>
  <c r="F1617" i="12"/>
  <c r="H24" i="17" l="1"/>
  <c r="J13" i="17"/>
  <c r="F19" i="17"/>
  <c r="G13" i="17"/>
  <c r="F13" i="17"/>
  <c r="D19" i="17"/>
  <c r="G25" i="17"/>
  <c r="F25" i="17"/>
  <c r="D21" i="17"/>
  <c r="D25" i="17"/>
  <c r="F12" i="17"/>
  <c r="D12" i="17"/>
  <c r="K20" i="17"/>
  <c r="H19" i="17"/>
  <c r="D20" i="17"/>
  <c r="G19" i="17"/>
  <c r="J24" i="17"/>
  <c r="G14" i="17"/>
  <c r="F20" i="17"/>
  <c r="K14" i="17"/>
  <c r="H13" i="17"/>
  <c r="F14" i="17"/>
  <c r="J20" i="17"/>
  <c r="J14" i="17"/>
  <c r="D14" i="17"/>
  <c r="K21" i="17"/>
  <c r="H20" i="17"/>
  <c r="H14" i="17"/>
  <c r="J21" i="17"/>
  <c r="K15" i="17"/>
  <c r="J15" i="17"/>
  <c r="H21" i="17"/>
  <c r="K18" i="17"/>
  <c r="G21" i="17"/>
  <c r="K24" i="17"/>
  <c r="S91" i="23"/>
  <c r="O14" i="17"/>
  <c r="P89" i="23"/>
  <c r="L12" i="17"/>
  <c r="W96" i="23"/>
  <c r="K42" i="22"/>
  <c r="S19" i="17"/>
  <c r="T95" i="23"/>
  <c r="H41" i="22"/>
  <c r="P18" i="17"/>
  <c r="G97" i="23"/>
  <c r="G43" i="22"/>
  <c r="G95" i="23"/>
  <c r="G41" i="22"/>
  <c r="R97" i="23"/>
  <c r="N20" i="17"/>
  <c r="W102" i="23"/>
  <c r="K48" i="22"/>
  <c r="S25" i="17"/>
  <c r="T101" i="23"/>
  <c r="H47" i="22"/>
  <c r="P24" i="17"/>
  <c r="G101" i="23"/>
  <c r="G47" i="22"/>
  <c r="R101" i="23"/>
  <c r="N24" i="17"/>
  <c r="V96" i="23"/>
  <c r="J42" i="22"/>
  <c r="R19" i="17"/>
  <c r="F97" i="23"/>
  <c r="F43" i="22"/>
  <c r="F95" i="23"/>
  <c r="F41" i="22"/>
  <c r="P97" i="23"/>
  <c r="L20" i="17"/>
  <c r="V102" i="23"/>
  <c r="J48" i="22"/>
  <c r="R25" i="17"/>
  <c r="F101" i="23"/>
  <c r="F47" i="22"/>
  <c r="P101" i="23"/>
  <c r="L24" i="17"/>
  <c r="R91" i="23"/>
  <c r="N14" i="17"/>
  <c r="V90" i="23"/>
  <c r="J36" i="22"/>
  <c r="R13" i="17"/>
  <c r="W97" i="23"/>
  <c r="K43" i="22"/>
  <c r="S20" i="17"/>
  <c r="T96" i="23"/>
  <c r="H42" i="22"/>
  <c r="P19" i="17"/>
  <c r="D97" i="23"/>
  <c r="D43" i="22"/>
  <c r="D95" i="23"/>
  <c r="D41" i="22"/>
  <c r="S96" i="23"/>
  <c r="O19" i="17"/>
  <c r="T102" i="23"/>
  <c r="H48" i="22"/>
  <c r="P25" i="17"/>
  <c r="D101" i="23"/>
  <c r="D47" i="22"/>
  <c r="G91" i="23"/>
  <c r="G37" i="22"/>
  <c r="G89" i="23"/>
  <c r="G35" i="22"/>
  <c r="P91" i="23"/>
  <c r="L14" i="17"/>
  <c r="W91" i="23"/>
  <c r="K37" i="22"/>
  <c r="S14" i="17"/>
  <c r="T90" i="23"/>
  <c r="H36" i="22"/>
  <c r="P13" i="17"/>
  <c r="D91" i="23"/>
  <c r="D37" i="22"/>
  <c r="D89" i="23"/>
  <c r="D35" i="22"/>
  <c r="S90" i="23"/>
  <c r="O13" i="17"/>
  <c r="V97" i="23"/>
  <c r="J43" i="22"/>
  <c r="R20" i="17"/>
  <c r="R96" i="23"/>
  <c r="N19" i="17"/>
  <c r="V91" i="23"/>
  <c r="J37" i="22"/>
  <c r="R14" i="17"/>
  <c r="R90" i="23"/>
  <c r="N13" i="17"/>
  <c r="W98" i="23"/>
  <c r="K44" i="22"/>
  <c r="S21" i="17"/>
  <c r="T97" i="23"/>
  <c r="H43" i="22"/>
  <c r="P20" i="17"/>
  <c r="G98" i="23"/>
  <c r="G44" i="22"/>
  <c r="G96" i="23"/>
  <c r="G42" i="22"/>
  <c r="S98" i="23"/>
  <c r="O21" i="17"/>
  <c r="P96" i="23"/>
  <c r="L19" i="17"/>
  <c r="G102" i="23"/>
  <c r="G48" i="22"/>
  <c r="S102" i="23"/>
  <c r="O25" i="17"/>
  <c r="F91" i="23"/>
  <c r="F37" i="22"/>
  <c r="F89" i="23"/>
  <c r="F35" i="22"/>
  <c r="W92" i="23"/>
  <c r="K38" i="22"/>
  <c r="S15" i="17"/>
  <c r="T91" i="23"/>
  <c r="H37" i="22"/>
  <c r="P14" i="17"/>
  <c r="G92" i="23"/>
  <c r="G38" i="22"/>
  <c r="G90" i="23"/>
  <c r="G36" i="22"/>
  <c r="S92" i="23"/>
  <c r="O15" i="17"/>
  <c r="P90" i="23"/>
  <c r="L13" i="17"/>
  <c r="V98" i="23"/>
  <c r="J44" i="22"/>
  <c r="R21" i="17"/>
  <c r="F98" i="23"/>
  <c r="F44" i="22"/>
  <c r="F96" i="23"/>
  <c r="F42" i="22"/>
  <c r="R98" i="23"/>
  <c r="N21" i="17"/>
  <c r="S95" i="23"/>
  <c r="O18" i="17"/>
  <c r="F102" i="23"/>
  <c r="F48" i="22"/>
  <c r="R102" i="23"/>
  <c r="N25" i="17"/>
  <c r="V89" i="23"/>
  <c r="J35" i="22"/>
  <c r="R12" i="17"/>
  <c r="W90" i="23"/>
  <c r="K36" i="22"/>
  <c r="S13" i="17"/>
  <c r="T89" i="23"/>
  <c r="H35" i="22"/>
  <c r="P12" i="17"/>
  <c r="F92" i="23"/>
  <c r="F38" i="22"/>
  <c r="F90" i="23"/>
  <c r="F36" i="22"/>
  <c r="R92" i="23"/>
  <c r="N15" i="17"/>
  <c r="S89" i="23"/>
  <c r="O12" i="17"/>
  <c r="T98" i="23"/>
  <c r="H44" i="22"/>
  <c r="P21" i="17"/>
  <c r="W95" i="23"/>
  <c r="K41" i="22"/>
  <c r="S18" i="17"/>
  <c r="D98" i="23"/>
  <c r="D44" i="22"/>
  <c r="D96" i="23"/>
  <c r="D42" i="22"/>
  <c r="P98" i="23"/>
  <c r="L21" i="17"/>
  <c r="R95" i="23"/>
  <c r="N18" i="17"/>
  <c r="W101" i="23"/>
  <c r="K47" i="22"/>
  <c r="S24" i="17"/>
  <c r="D102" i="23"/>
  <c r="D48" i="22"/>
  <c r="P102" i="23"/>
  <c r="L25" i="17"/>
  <c r="V92" i="23"/>
  <c r="J38" i="22"/>
  <c r="R15" i="17"/>
  <c r="T92" i="23"/>
  <c r="H38" i="22"/>
  <c r="P15" i="17"/>
  <c r="W89" i="23"/>
  <c r="K35" i="22"/>
  <c r="S12" i="17"/>
  <c r="D92" i="23"/>
  <c r="D38" i="22"/>
  <c r="D90" i="23"/>
  <c r="D36" i="22"/>
  <c r="P92" i="23"/>
  <c r="L15" i="17"/>
  <c r="R89" i="23"/>
  <c r="N12" i="17"/>
  <c r="V95" i="23"/>
  <c r="J41" i="22"/>
  <c r="R18" i="17"/>
  <c r="S97" i="23"/>
  <c r="O20" i="17"/>
  <c r="P95" i="23"/>
  <c r="L18" i="17"/>
  <c r="V101" i="23"/>
  <c r="J47" i="22"/>
  <c r="R24" i="17"/>
  <c r="S101" i="23"/>
  <c r="O24" i="17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26" i="11"/>
  <c r="C6" i="15" l="1"/>
  <c r="C3" i="15"/>
  <c r="O6" i="11"/>
  <c r="K19" i="11"/>
  <c r="N6" i="11"/>
  <c r="L9" i="13"/>
  <c r="I23" i="13" l="1"/>
  <c r="C4" i="15"/>
  <c r="C93" i="15" s="1"/>
  <c r="D93" i="15" s="1"/>
  <c r="AC10" i="15"/>
  <c r="AC18" i="15"/>
  <c r="AC26" i="15"/>
  <c r="AC34" i="15"/>
  <c r="AC42" i="15"/>
  <c r="AC50" i="15"/>
  <c r="AC58" i="15"/>
  <c r="AC11" i="15"/>
  <c r="AC19" i="15"/>
  <c r="AC27" i="15"/>
  <c r="AC35" i="15"/>
  <c r="AC43" i="15"/>
  <c r="AC51" i="15"/>
  <c r="AC59" i="15"/>
  <c r="AC67" i="15"/>
  <c r="AC75" i="15"/>
  <c r="AC4" i="15"/>
  <c r="AC12" i="15"/>
  <c r="AC20" i="15"/>
  <c r="AC28" i="15"/>
  <c r="AC36" i="15"/>
  <c r="AC44" i="15"/>
  <c r="AC52" i="15"/>
  <c r="AC60" i="15"/>
  <c r="AC68" i="15"/>
  <c r="AC76" i="15"/>
  <c r="AC55" i="15"/>
  <c r="AC71" i="15"/>
  <c r="AC8" i="15"/>
  <c r="AC24" i="15"/>
  <c r="AC48" i="15"/>
  <c r="AC80" i="15"/>
  <c r="AC17" i="15"/>
  <c r="AC33" i="15"/>
  <c r="AC57" i="15"/>
  <c r="AC81" i="15"/>
  <c r="AC82" i="15"/>
  <c r="AC5" i="15"/>
  <c r="AC13" i="15"/>
  <c r="AC21" i="15"/>
  <c r="AC29" i="15"/>
  <c r="AC37" i="15"/>
  <c r="AC45" i="15"/>
  <c r="AC53" i="15"/>
  <c r="AC61" i="15"/>
  <c r="AC69" i="15"/>
  <c r="AC77" i="15"/>
  <c r="AC6" i="15"/>
  <c r="AC14" i="15"/>
  <c r="AC22" i="15"/>
  <c r="AC30" i="15"/>
  <c r="AC38" i="15"/>
  <c r="AC46" i="15"/>
  <c r="AC54" i="15"/>
  <c r="AC62" i="15"/>
  <c r="AC70" i="15"/>
  <c r="AC78" i="15"/>
  <c r="AC7" i="15"/>
  <c r="AC15" i="15"/>
  <c r="AC23" i="15"/>
  <c r="AC31" i="15"/>
  <c r="AC39" i="15"/>
  <c r="AC47" i="15"/>
  <c r="AC79" i="15"/>
  <c r="AC16" i="15"/>
  <c r="AC32" i="15"/>
  <c r="AC40" i="15"/>
  <c r="AC56" i="15"/>
  <c r="AC72" i="15"/>
  <c r="AC41" i="15"/>
  <c r="AC65" i="15"/>
  <c r="AC66" i="15"/>
  <c r="AC63" i="15"/>
  <c r="AC64" i="15"/>
  <c r="AC9" i="15"/>
  <c r="AC25" i="15"/>
  <c r="AC49" i="15"/>
  <c r="AC73" i="15"/>
  <c r="AC74" i="15"/>
  <c r="U34" i="15"/>
  <c r="T34" i="15"/>
  <c r="C5" i="15"/>
  <c r="M15" i="13"/>
  <c r="M18" i="13"/>
  <c r="M27" i="13"/>
  <c r="M14" i="13"/>
  <c r="M12" i="13"/>
  <c r="M32" i="13"/>
  <c r="M22" i="13"/>
  <c r="M28" i="13"/>
  <c r="M13" i="13"/>
  <c r="I14" i="13"/>
  <c r="I22" i="13"/>
  <c r="I12" i="13"/>
  <c r="M29" i="13"/>
  <c r="M21" i="13"/>
  <c r="I27" i="13"/>
  <c r="I28" i="13"/>
  <c r="I15" i="13"/>
  <c r="I13" i="13"/>
  <c r="M23" i="13"/>
  <c r="I29" i="13"/>
  <c r="I21" i="13"/>
  <c r="I32" i="13"/>
  <c r="I18" i="13"/>
  <c r="C8" i="15" l="1"/>
  <c r="AA73" i="15"/>
  <c r="AA41" i="15"/>
  <c r="C50" i="15"/>
  <c r="C65" i="15"/>
  <c r="C113" i="15"/>
  <c r="C110" i="15"/>
  <c r="C72" i="15"/>
  <c r="C38" i="15"/>
  <c r="C87" i="15"/>
  <c r="C23" i="15"/>
  <c r="D23" i="15" s="1"/>
  <c r="C84" i="15"/>
  <c r="C20" i="15"/>
  <c r="C96" i="15"/>
  <c r="C35" i="15"/>
  <c r="C99" i="15"/>
  <c r="C68" i="15"/>
  <c r="C49" i="15"/>
  <c r="C86" i="15"/>
  <c r="C76" i="15"/>
  <c r="C27" i="15"/>
  <c r="C64" i="15"/>
  <c r="C15" i="15"/>
  <c r="C60" i="15"/>
  <c r="C90" i="15"/>
  <c r="C26" i="15"/>
  <c r="C41" i="15"/>
  <c r="C48" i="15"/>
  <c r="C63" i="15"/>
  <c r="C78" i="15"/>
  <c r="C14" i="15"/>
  <c r="C21" i="15"/>
  <c r="C109" i="15"/>
  <c r="C108" i="15"/>
  <c r="C19" i="15"/>
  <c r="C34" i="15"/>
  <c r="D34" i="15" s="1"/>
  <c r="C71" i="15"/>
  <c r="C29" i="15"/>
  <c r="D29" i="15" s="1"/>
  <c r="C97" i="15"/>
  <c r="C75" i="15"/>
  <c r="C52" i="15"/>
  <c r="C67" i="15"/>
  <c r="C82" i="15"/>
  <c r="C18" i="15"/>
  <c r="C33" i="15"/>
  <c r="C40" i="15"/>
  <c r="D40" i="15" s="1"/>
  <c r="C55" i="15"/>
  <c r="C70" i="15"/>
  <c r="C85" i="15"/>
  <c r="C92" i="15"/>
  <c r="C102" i="15"/>
  <c r="D102" i="15" s="1"/>
  <c r="C45" i="15"/>
  <c r="C91" i="15"/>
  <c r="C57" i="15"/>
  <c r="C79" i="15"/>
  <c r="D79" i="15" s="1"/>
  <c r="C30" i="15"/>
  <c r="C37" i="15"/>
  <c r="C103" i="15"/>
  <c r="C95" i="15"/>
  <c r="D95" i="15" s="1"/>
  <c r="C83" i="15"/>
  <c r="C56" i="15"/>
  <c r="C22" i="15"/>
  <c r="C44" i="15"/>
  <c r="C59" i="15"/>
  <c r="D59" i="15" s="1"/>
  <c r="C74" i="15"/>
  <c r="D74" i="15" s="1"/>
  <c r="C89" i="15"/>
  <c r="C25" i="15"/>
  <c r="C32" i="15"/>
  <c r="C47" i="15"/>
  <c r="C62" i="15"/>
  <c r="C77" i="15"/>
  <c r="C100" i="15"/>
  <c r="C101" i="15"/>
  <c r="C94" i="15"/>
  <c r="C42" i="15"/>
  <c r="C36" i="15"/>
  <c r="C51" i="15"/>
  <c r="C66" i="15"/>
  <c r="C81" i="15"/>
  <c r="C17" i="15"/>
  <c r="C24" i="15"/>
  <c r="D24" i="15" s="1"/>
  <c r="C39" i="15"/>
  <c r="C54" i="15"/>
  <c r="C69" i="15"/>
  <c r="C107" i="15"/>
  <c r="C106" i="15"/>
  <c r="C53" i="15"/>
  <c r="C28" i="15"/>
  <c r="C43" i="15"/>
  <c r="C58" i="15"/>
  <c r="D58" i="15" s="1"/>
  <c r="C73" i="15"/>
  <c r="C88" i="15"/>
  <c r="C16" i="15"/>
  <c r="D16" i="15" s="1"/>
  <c r="C31" i="15"/>
  <c r="D31" i="15" s="1"/>
  <c r="C46" i="15"/>
  <c r="C61" i="15"/>
  <c r="C104" i="15"/>
  <c r="C105" i="15"/>
  <c r="AA25" i="15"/>
  <c r="AA56" i="15"/>
  <c r="AA23" i="15"/>
  <c r="AA38" i="15"/>
  <c r="AA53" i="15"/>
  <c r="AA81" i="15"/>
  <c r="AA71" i="15"/>
  <c r="AA28" i="15"/>
  <c r="AA43" i="15"/>
  <c r="AA34" i="15"/>
  <c r="AA9" i="15"/>
  <c r="AA40" i="15"/>
  <c r="AA15" i="15"/>
  <c r="AA30" i="15"/>
  <c r="AA45" i="15"/>
  <c r="AA57" i="15"/>
  <c r="AA55" i="15"/>
  <c r="AA20" i="15"/>
  <c r="AA35" i="15"/>
  <c r="AA26" i="15"/>
  <c r="AA64" i="15"/>
  <c r="AA32" i="15"/>
  <c r="AA7" i="15"/>
  <c r="AA22" i="15"/>
  <c r="AA37" i="15"/>
  <c r="AA33" i="15"/>
  <c r="AA76" i="15"/>
  <c r="AA12" i="15"/>
  <c r="AA27" i="15"/>
  <c r="AA18" i="15"/>
  <c r="AA63" i="15"/>
  <c r="AA16" i="15"/>
  <c r="AA78" i="15"/>
  <c r="AA14" i="15"/>
  <c r="AA29" i="15"/>
  <c r="AA17" i="15"/>
  <c r="AA68" i="15"/>
  <c r="AA4" i="15"/>
  <c r="AA19" i="15"/>
  <c r="AA10" i="15"/>
  <c r="AA66" i="15"/>
  <c r="AA79" i="15"/>
  <c r="AA70" i="15"/>
  <c r="AA6" i="15"/>
  <c r="AA21" i="15"/>
  <c r="AA80" i="15"/>
  <c r="AA60" i="15"/>
  <c r="AA75" i="15"/>
  <c r="AA11" i="15"/>
  <c r="AA74" i="15"/>
  <c r="AA65" i="15"/>
  <c r="AA47" i="15"/>
  <c r="AA62" i="15"/>
  <c r="AA77" i="15"/>
  <c r="AA13" i="15"/>
  <c r="AA48" i="15"/>
  <c r="AA52" i="15"/>
  <c r="AA67" i="15"/>
  <c r="AA58" i="15"/>
  <c r="AA39" i="15"/>
  <c r="AA54" i="15"/>
  <c r="AA69" i="15"/>
  <c r="AA5" i="15"/>
  <c r="AA24" i="15"/>
  <c r="AA44" i="15"/>
  <c r="AA59" i="15"/>
  <c r="AA50" i="15"/>
  <c r="AA49" i="15"/>
  <c r="AA72" i="15"/>
  <c r="AA31" i="15"/>
  <c r="AA46" i="15"/>
  <c r="AA61" i="15"/>
  <c r="AA82" i="15"/>
  <c r="AA8" i="15"/>
  <c r="AA36" i="15"/>
  <c r="AA51" i="15"/>
  <c r="AA42" i="15"/>
  <c r="C98" i="15"/>
  <c r="C80" i="15"/>
  <c r="D80" i="15" s="1"/>
  <c r="AL4" i="15"/>
  <c r="AN4" i="15" s="1"/>
  <c r="AO4" i="15" s="1"/>
  <c r="AL33" i="15"/>
  <c r="AN33" i="15" s="1"/>
  <c r="C112" i="15"/>
  <c r="C111" i="15"/>
  <c r="AL75" i="15"/>
  <c r="AN75" i="15" s="1"/>
  <c r="AL78" i="15"/>
  <c r="AN78" i="15" s="1"/>
  <c r="AL70" i="15"/>
  <c r="AN70" i="15" s="1"/>
  <c r="AL62" i="15"/>
  <c r="AN62" i="15" s="1"/>
  <c r="AL54" i="15"/>
  <c r="AN54" i="15" s="1"/>
  <c r="AL46" i="15"/>
  <c r="AN46" i="15" s="1"/>
  <c r="AL38" i="15"/>
  <c r="AN38" i="15" s="1"/>
  <c r="AL28" i="15"/>
  <c r="AN28" i="15" s="1"/>
  <c r="AL24" i="15"/>
  <c r="AN24" i="15" s="1"/>
  <c r="AL20" i="15"/>
  <c r="AN20" i="15" s="1"/>
  <c r="AL79" i="15"/>
  <c r="AN79" i="15" s="1"/>
  <c r="AL82" i="15"/>
  <c r="AN82" i="15" s="1"/>
  <c r="AL74" i="15"/>
  <c r="AN74" i="15" s="1"/>
  <c r="AL66" i="15"/>
  <c r="AN66" i="15" s="1"/>
  <c r="AL58" i="15"/>
  <c r="AN58" i="15" s="1"/>
  <c r="AL50" i="15"/>
  <c r="AN50" i="15" s="1"/>
  <c r="AL42" i="15"/>
  <c r="AN42" i="15" s="1"/>
  <c r="AL34" i="15"/>
  <c r="AN34" i="15" s="1"/>
  <c r="AL32" i="15"/>
  <c r="AN32" i="15" s="1"/>
  <c r="AL26" i="15"/>
  <c r="AN26" i="15" s="1"/>
  <c r="AL22" i="15"/>
  <c r="AN22" i="15" s="1"/>
  <c r="AL18" i="15"/>
  <c r="AN18" i="15" s="1"/>
  <c r="AL73" i="15"/>
  <c r="AN73" i="15" s="1"/>
  <c r="AL69" i="15"/>
  <c r="AN69" i="15" s="1"/>
  <c r="AL43" i="15"/>
  <c r="AN43" i="15" s="1"/>
  <c r="AL40" i="15"/>
  <c r="AN40" i="15" s="1"/>
  <c r="AL37" i="15"/>
  <c r="AN37" i="15" s="1"/>
  <c r="AL16" i="15"/>
  <c r="AN16" i="15" s="1"/>
  <c r="AL7" i="15"/>
  <c r="AN7" i="15" s="1"/>
  <c r="AL81" i="15"/>
  <c r="AN81" i="15" s="1"/>
  <c r="AL59" i="15"/>
  <c r="AN59" i="15" s="1"/>
  <c r="AL56" i="15"/>
  <c r="AN56" i="15" s="1"/>
  <c r="AL53" i="15"/>
  <c r="AN53" i="15" s="1"/>
  <c r="AL21" i="15"/>
  <c r="AN21" i="15" s="1"/>
  <c r="AL14" i="15"/>
  <c r="AN14" i="15" s="1"/>
  <c r="AL11" i="15"/>
  <c r="AN11" i="15" s="1"/>
  <c r="AL5" i="15"/>
  <c r="AN5" i="15" s="1"/>
  <c r="AL76" i="15"/>
  <c r="AN76" i="15" s="1"/>
  <c r="AL39" i="15"/>
  <c r="AN39" i="15" s="1"/>
  <c r="AL55" i="15"/>
  <c r="AN55" i="15" s="1"/>
  <c r="AL51" i="15"/>
  <c r="AN51" i="15" s="1"/>
  <c r="AL49" i="15"/>
  <c r="AN49" i="15" s="1"/>
  <c r="AL47" i="15"/>
  <c r="AN47" i="15" s="1"/>
  <c r="AL45" i="15"/>
  <c r="AN45" i="15" s="1"/>
  <c r="AL77" i="15"/>
  <c r="AN77" i="15" s="1"/>
  <c r="AL67" i="15"/>
  <c r="AN67" i="15" s="1"/>
  <c r="AL65" i="15"/>
  <c r="AN65" i="15" s="1"/>
  <c r="AL63" i="15"/>
  <c r="AN63" i="15" s="1"/>
  <c r="AL61" i="15"/>
  <c r="AN61" i="15" s="1"/>
  <c r="AL72" i="15"/>
  <c r="AN72" i="15" s="1"/>
  <c r="AL23" i="15"/>
  <c r="AN23" i="15" s="1"/>
  <c r="AL15" i="15"/>
  <c r="AN15" i="15" s="1"/>
  <c r="AL10" i="15"/>
  <c r="AN10" i="15" s="1"/>
  <c r="AL8" i="15"/>
  <c r="AN8" i="15" s="1"/>
  <c r="AL36" i="15"/>
  <c r="AN36" i="15" s="1"/>
  <c r="AL19" i="15"/>
  <c r="AN19" i="15" s="1"/>
  <c r="AL80" i="15"/>
  <c r="AN80" i="15" s="1"/>
  <c r="AL71" i="15"/>
  <c r="AN71" i="15" s="1"/>
  <c r="AL52" i="15"/>
  <c r="AN52" i="15" s="1"/>
  <c r="AL48" i="15"/>
  <c r="AN48" i="15" s="1"/>
  <c r="AL68" i="15"/>
  <c r="AN68" i="15" s="1"/>
  <c r="AL64" i="15"/>
  <c r="AN64" i="15" s="1"/>
  <c r="AL60" i="15"/>
  <c r="AN60" i="15" s="1"/>
  <c r="AL29" i="15"/>
  <c r="AN29" i="15" s="1"/>
  <c r="AL27" i="15"/>
  <c r="AN27" i="15" s="1"/>
  <c r="AL41" i="15"/>
  <c r="AN41" i="15" s="1"/>
  <c r="AL35" i="15"/>
  <c r="AN35" i="15" s="1"/>
  <c r="AL17" i="15"/>
  <c r="AN17" i="15" s="1"/>
  <c r="AL12" i="15"/>
  <c r="AN12" i="15" s="1"/>
  <c r="AL9" i="15"/>
  <c r="AN9" i="15" s="1"/>
  <c r="AL31" i="15"/>
  <c r="AN31" i="15" s="1"/>
  <c r="AL25" i="15"/>
  <c r="AN25" i="15" s="1"/>
  <c r="AL6" i="15"/>
  <c r="AN6" i="15" s="1"/>
  <c r="AL57" i="15"/>
  <c r="AN57" i="15" s="1"/>
  <c r="AL44" i="15"/>
  <c r="AN44" i="15" s="1"/>
  <c r="AL30" i="15"/>
  <c r="AN30" i="15" s="1"/>
  <c r="AL13" i="15"/>
  <c r="AN13" i="15" s="1"/>
  <c r="D3" i="12"/>
  <c r="E3" i="12"/>
  <c r="F3" i="12"/>
  <c r="D4" i="12"/>
  <c r="E4" i="12"/>
  <c r="F4" i="12"/>
  <c r="D5" i="12"/>
  <c r="E5" i="12"/>
  <c r="F5" i="12"/>
  <c r="D6" i="12"/>
  <c r="E6" i="12"/>
  <c r="F6" i="12"/>
  <c r="D7" i="12"/>
  <c r="E7" i="12"/>
  <c r="F7" i="12"/>
  <c r="D8" i="12"/>
  <c r="E8" i="12"/>
  <c r="F8" i="12"/>
  <c r="D9" i="12"/>
  <c r="E9" i="12"/>
  <c r="F9" i="12"/>
  <c r="D10" i="12"/>
  <c r="E10" i="12"/>
  <c r="F10" i="12"/>
  <c r="D11" i="12"/>
  <c r="E11" i="12"/>
  <c r="F11" i="12"/>
  <c r="D12" i="12"/>
  <c r="E12" i="12"/>
  <c r="F12" i="12"/>
  <c r="D13" i="12"/>
  <c r="E13" i="12"/>
  <c r="F13" i="12"/>
  <c r="D14" i="12"/>
  <c r="E14" i="12"/>
  <c r="F14" i="12"/>
  <c r="D15" i="12"/>
  <c r="E15" i="12"/>
  <c r="F15" i="12"/>
  <c r="D16" i="12"/>
  <c r="E16" i="12"/>
  <c r="F16" i="12"/>
  <c r="D17" i="12"/>
  <c r="E17" i="12"/>
  <c r="F17" i="12"/>
  <c r="D18" i="12"/>
  <c r="E18" i="12"/>
  <c r="F18" i="12"/>
  <c r="D19" i="12"/>
  <c r="L9" i="23" s="1"/>
  <c r="E19" i="12"/>
  <c r="N9" i="23" s="1"/>
  <c r="F19" i="12"/>
  <c r="O9" i="23" s="1"/>
  <c r="D20" i="12"/>
  <c r="E20" i="12"/>
  <c r="F20" i="12"/>
  <c r="D21" i="12"/>
  <c r="E21" i="12"/>
  <c r="F21" i="12"/>
  <c r="D22" i="12"/>
  <c r="E22" i="12"/>
  <c r="F22" i="12"/>
  <c r="D23" i="12"/>
  <c r="E23" i="12"/>
  <c r="F23" i="12"/>
  <c r="D24" i="12"/>
  <c r="E24" i="12"/>
  <c r="F24" i="12"/>
  <c r="D25" i="12"/>
  <c r="E25" i="12"/>
  <c r="F25" i="12"/>
  <c r="D26" i="12"/>
  <c r="E26" i="12"/>
  <c r="F26" i="12"/>
  <c r="D27" i="12"/>
  <c r="E27" i="12"/>
  <c r="F27" i="12"/>
  <c r="D28" i="12"/>
  <c r="E28" i="12"/>
  <c r="F28" i="12"/>
  <c r="D29" i="12"/>
  <c r="E29" i="12"/>
  <c r="F29" i="12"/>
  <c r="D30" i="12"/>
  <c r="E30" i="12"/>
  <c r="F30" i="12"/>
  <c r="D31" i="12"/>
  <c r="E31" i="12"/>
  <c r="F31" i="12"/>
  <c r="D32" i="12"/>
  <c r="E32" i="12"/>
  <c r="F32" i="12"/>
  <c r="D33" i="12"/>
  <c r="E33" i="12"/>
  <c r="F33" i="12"/>
  <c r="D34" i="12"/>
  <c r="E34" i="12"/>
  <c r="F34" i="12"/>
  <c r="D35" i="12"/>
  <c r="E35" i="12"/>
  <c r="F35" i="12"/>
  <c r="D36" i="12"/>
  <c r="E36" i="12"/>
  <c r="F36" i="12"/>
  <c r="D37" i="12"/>
  <c r="L10" i="23" s="1"/>
  <c r="E37" i="12"/>
  <c r="N10" i="23" s="1"/>
  <c r="F37" i="12"/>
  <c r="O10" i="23" s="1"/>
  <c r="D38" i="12"/>
  <c r="E38" i="12"/>
  <c r="F38" i="12"/>
  <c r="D39" i="12"/>
  <c r="E39" i="12"/>
  <c r="F39" i="12"/>
  <c r="D40" i="12"/>
  <c r="E40" i="12"/>
  <c r="F40" i="12"/>
  <c r="D41" i="12"/>
  <c r="E41" i="12"/>
  <c r="F41" i="12"/>
  <c r="D42" i="12"/>
  <c r="E42" i="12"/>
  <c r="F42" i="12"/>
  <c r="D43" i="12"/>
  <c r="E43" i="12"/>
  <c r="F43" i="12"/>
  <c r="D44" i="12"/>
  <c r="E44" i="12"/>
  <c r="F44" i="12"/>
  <c r="D45" i="12"/>
  <c r="E45" i="12"/>
  <c r="F45" i="12"/>
  <c r="D46" i="12"/>
  <c r="E46" i="12"/>
  <c r="F46" i="12"/>
  <c r="D47" i="12"/>
  <c r="E47" i="12"/>
  <c r="F47" i="12"/>
  <c r="D48" i="12"/>
  <c r="E48" i="12"/>
  <c r="F48" i="12"/>
  <c r="D49" i="12"/>
  <c r="E49" i="12"/>
  <c r="F49" i="12"/>
  <c r="D50" i="12"/>
  <c r="E50" i="12"/>
  <c r="F50" i="12"/>
  <c r="D51" i="12"/>
  <c r="E51" i="12"/>
  <c r="F51" i="12"/>
  <c r="D52" i="12"/>
  <c r="E52" i="12"/>
  <c r="F52" i="12"/>
  <c r="D53" i="12"/>
  <c r="E53" i="12"/>
  <c r="F53" i="12"/>
  <c r="D54" i="12"/>
  <c r="E54" i="12"/>
  <c r="F54" i="12"/>
  <c r="D55" i="12"/>
  <c r="L11" i="23" s="1"/>
  <c r="E55" i="12"/>
  <c r="N11" i="23" s="1"/>
  <c r="F55" i="12"/>
  <c r="O11" i="23" s="1"/>
  <c r="D56" i="12"/>
  <c r="E56" i="12"/>
  <c r="F56" i="12"/>
  <c r="D57" i="12"/>
  <c r="E57" i="12"/>
  <c r="F57" i="12"/>
  <c r="D58" i="12"/>
  <c r="E58" i="12"/>
  <c r="F58" i="12"/>
  <c r="D59" i="12"/>
  <c r="E59" i="12"/>
  <c r="F59" i="12"/>
  <c r="D60" i="12"/>
  <c r="E60" i="12"/>
  <c r="F60" i="12"/>
  <c r="D61" i="12"/>
  <c r="E61" i="12"/>
  <c r="F61" i="12"/>
  <c r="D62" i="12"/>
  <c r="E62" i="12"/>
  <c r="F62" i="12"/>
  <c r="D63" i="12"/>
  <c r="E63" i="12"/>
  <c r="F63" i="12"/>
  <c r="D64" i="12"/>
  <c r="E64" i="12"/>
  <c r="F64" i="12"/>
  <c r="D65" i="12"/>
  <c r="E65" i="12"/>
  <c r="F65" i="12"/>
  <c r="D66" i="12"/>
  <c r="E66" i="12"/>
  <c r="F66" i="12"/>
  <c r="D67" i="12"/>
  <c r="E67" i="12"/>
  <c r="F67" i="12"/>
  <c r="D68" i="12"/>
  <c r="E68" i="12"/>
  <c r="F68" i="12"/>
  <c r="D69" i="12"/>
  <c r="E69" i="12"/>
  <c r="F69" i="12"/>
  <c r="D70" i="12"/>
  <c r="E70" i="12"/>
  <c r="F70" i="12"/>
  <c r="D71" i="12"/>
  <c r="E71" i="12"/>
  <c r="F71" i="12"/>
  <c r="D72" i="12"/>
  <c r="E72" i="12"/>
  <c r="F72" i="12"/>
  <c r="D73" i="12"/>
  <c r="L12" i="23" s="1"/>
  <c r="E73" i="12"/>
  <c r="N12" i="23" s="1"/>
  <c r="F73" i="12"/>
  <c r="O12" i="23" s="1"/>
  <c r="D74" i="12"/>
  <c r="E74" i="12"/>
  <c r="F74" i="12"/>
  <c r="D75" i="12"/>
  <c r="E75" i="12"/>
  <c r="F75" i="12"/>
  <c r="D76" i="12"/>
  <c r="E76" i="12"/>
  <c r="F76" i="12"/>
  <c r="D77" i="12"/>
  <c r="E77" i="12"/>
  <c r="F77" i="12"/>
  <c r="D78" i="12"/>
  <c r="E78" i="12"/>
  <c r="F78" i="12"/>
  <c r="D79" i="12"/>
  <c r="E79" i="12"/>
  <c r="F79" i="12"/>
  <c r="D80" i="12"/>
  <c r="E80" i="12"/>
  <c r="F80" i="12"/>
  <c r="D81" i="12"/>
  <c r="E81" i="12"/>
  <c r="F81" i="12"/>
  <c r="D82" i="12"/>
  <c r="E82" i="12"/>
  <c r="F82" i="12"/>
  <c r="D83" i="12"/>
  <c r="E83" i="12"/>
  <c r="F83" i="12"/>
  <c r="D84" i="12"/>
  <c r="E84" i="12"/>
  <c r="F84" i="12"/>
  <c r="D85" i="12"/>
  <c r="E85" i="12"/>
  <c r="F85" i="12"/>
  <c r="D86" i="12"/>
  <c r="E86" i="12"/>
  <c r="F86" i="12"/>
  <c r="D87" i="12"/>
  <c r="E87" i="12"/>
  <c r="F87" i="12"/>
  <c r="D88" i="12"/>
  <c r="E88" i="12"/>
  <c r="F88" i="12"/>
  <c r="D89" i="12"/>
  <c r="E89" i="12"/>
  <c r="F89" i="12"/>
  <c r="D90" i="12"/>
  <c r="P9" i="23" s="1"/>
  <c r="E90" i="12"/>
  <c r="R9" i="23" s="1"/>
  <c r="F90" i="12"/>
  <c r="S9" i="23" s="1"/>
  <c r="D91" i="12"/>
  <c r="E91" i="12"/>
  <c r="F91" i="12"/>
  <c r="D92" i="12"/>
  <c r="E92" i="12"/>
  <c r="F92" i="12"/>
  <c r="D93" i="12"/>
  <c r="E93" i="12"/>
  <c r="F93" i="12"/>
  <c r="D94" i="12"/>
  <c r="E94" i="12"/>
  <c r="F94" i="12"/>
  <c r="D95" i="12"/>
  <c r="E95" i="12"/>
  <c r="F95" i="12"/>
  <c r="D96" i="12"/>
  <c r="E96" i="12"/>
  <c r="F96" i="12"/>
  <c r="D97" i="12"/>
  <c r="E97" i="12"/>
  <c r="F97" i="12"/>
  <c r="D98" i="12"/>
  <c r="E98" i="12"/>
  <c r="F98" i="12"/>
  <c r="D99" i="12"/>
  <c r="E99" i="12"/>
  <c r="F99" i="12"/>
  <c r="D100" i="12"/>
  <c r="E100" i="12"/>
  <c r="F100" i="12"/>
  <c r="D101" i="12"/>
  <c r="E101" i="12"/>
  <c r="F101" i="12"/>
  <c r="D102" i="12"/>
  <c r="E102" i="12"/>
  <c r="F102" i="12"/>
  <c r="D103" i="12"/>
  <c r="E103" i="12"/>
  <c r="F103" i="12"/>
  <c r="D104" i="12"/>
  <c r="E104" i="12"/>
  <c r="F104" i="12"/>
  <c r="D105" i="12"/>
  <c r="E105" i="12"/>
  <c r="F105" i="12"/>
  <c r="D106" i="12"/>
  <c r="E106" i="12"/>
  <c r="F106" i="12"/>
  <c r="D107" i="12"/>
  <c r="P10" i="23" s="1"/>
  <c r="E107" i="12"/>
  <c r="R10" i="23" s="1"/>
  <c r="F107" i="12"/>
  <c r="S10" i="23" s="1"/>
  <c r="D108" i="12"/>
  <c r="E108" i="12"/>
  <c r="F108" i="12"/>
  <c r="D109" i="12"/>
  <c r="E109" i="12"/>
  <c r="F109" i="12"/>
  <c r="D110" i="12"/>
  <c r="E110" i="12"/>
  <c r="F110" i="12"/>
  <c r="D111" i="12"/>
  <c r="E111" i="12"/>
  <c r="F111" i="12"/>
  <c r="D112" i="12"/>
  <c r="E112" i="12"/>
  <c r="F112" i="12"/>
  <c r="D113" i="12"/>
  <c r="E113" i="12"/>
  <c r="F113" i="12"/>
  <c r="D114" i="12"/>
  <c r="E114" i="12"/>
  <c r="F114" i="12"/>
  <c r="D115" i="12"/>
  <c r="E115" i="12"/>
  <c r="F115" i="12"/>
  <c r="D116" i="12"/>
  <c r="E116" i="12"/>
  <c r="F116" i="12"/>
  <c r="D117" i="12"/>
  <c r="E117" i="12"/>
  <c r="F117" i="12"/>
  <c r="D118" i="12"/>
  <c r="E118" i="12"/>
  <c r="F118" i="12"/>
  <c r="D119" i="12"/>
  <c r="E119" i="12"/>
  <c r="F119" i="12"/>
  <c r="D120" i="12"/>
  <c r="E120" i="12"/>
  <c r="F120" i="12"/>
  <c r="D121" i="12"/>
  <c r="E121" i="12"/>
  <c r="F121" i="12"/>
  <c r="D122" i="12"/>
  <c r="E122" i="12"/>
  <c r="F122" i="12"/>
  <c r="D123" i="12"/>
  <c r="E123" i="12"/>
  <c r="F123" i="12"/>
  <c r="D124" i="12"/>
  <c r="P11" i="23" s="1"/>
  <c r="E124" i="12"/>
  <c r="R11" i="23" s="1"/>
  <c r="F124" i="12"/>
  <c r="S11" i="23" s="1"/>
  <c r="D125" i="12"/>
  <c r="E125" i="12"/>
  <c r="F125" i="12"/>
  <c r="D126" i="12"/>
  <c r="E126" i="12"/>
  <c r="F126" i="12"/>
  <c r="D127" i="12"/>
  <c r="E127" i="12"/>
  <c r="F127" i="12"/>
  <c r="D128" i="12"/>
  <c r="E128" i="12"/>
  <c r="F128" i="12"/>
  <c r="D129" i="12"/>
  <c r="E129" i="12"/>
  <c r="F129" i="12"/>
  <c r="D130" i="12"/>
  <c r="E130" i="12"/>
  <c r="F130" i="12"/>
  <c r="D131" i="12"/>
  <c r="E131" i="12"/>
  <c r="F131" i="12"/>
  <c r="D132" i="12"/>
  <c r="E132" i="12"/>
  <c r="F132" i="12"/>
  <c r="D133" i="12"/>
  <c r="E133" i="12"/>
  <c r="F133" i="12"/>
  <c r="D134" i="12"/>
  <c r="E134" i="12"/>
  <c r="F134" i="12"/>
  <c r="D135" i="12"/>
  <c r="E135" i="12"/>
  <c r="F135" i="12"/>
  <c r="D136" i="12"/>
  <c r="E136" i="12"/>
  <c r="F136" i="12"/>
  <c r="D137" i="12"/>
  <c r="E137" i="12"/>
  <c r="F137" i="12"/>
  <c r="D138" i="12"/>
  <c r="E138" i="12"/>
  <c r="F138" i="12"/>
  <c r="D139" i="12"/>
  <c r="E139" i="12"/>
  <c r="F139" i="12"/>
  <c r="D140" i="12"/>
  <c r="E140" i="12"/>
  <c r="F140" i="12"/>
  <c r="D141" i="12"/>
  <c r="P12" i="23" s="1"/>
  <c r="E141" i="12"/>
  <c r="R12" i="23" s="1"/>
  <c r="F141" i="12"/>
  <c r="S12" i="23" s="1"/>
  <c r="D142" i="12"/>
  <c r="E142" i="12"/>
  <c r="F142" i="12"/>
  <c r="D143" i="12"/>
  <c r="E143" i="12"/>
  <c r="F143" i="12"/>
  <c r="D144" i="12"/>
  <c r="E144" i="12"/>
  <c r="F144" i="12"/>
  <c r="D145" i="12"/>
  <c r="E145" i="12"/>
  <c r="F145" i="12"/>
  <c r="D146" i="12"/>
  <c r="E146" i="12"/>
  <c r="F146" i="12"/>
  <c r="D147" i="12"/>
  <c r="E147" i="12"/>
  <c r="F147" i="12"/>
  <c r="D148" i="12"/>
  <c r="E148" i="12"/>
  <c r="F148" i="12"/>
  <c r="D149" i="12"/>
  <c r="E149" i="12"/>
  <c r="F149" i="12"/>
  <c r="D150" i="12"/>
  <c r="E150" i="12"/>
  <c r="F150" i="12"/>
  <c r="D151" i="12"/>
  <c r="E151" i="12"/>
  <c r="F151" i="12"/>
  <c r="D152" i="12"/>
  <c r="E152" i="12"/>
  <c r="F152" i="12"/>
  <c r="D153" i="12"/>
  <c r="E153" i="12"/>
  <c r="F153" i="12"/>
  <c r="D154" i="12"/>
  <c r="E154" i="12"/>
  <c r="F154" i="12"/>
  <c r="D155" i="12"/>
  <c r="E155" i="12"/>
  <c r="F155" i="12"/>
  <c r="D156" i="12"/>
  <c r="E156" i="12"/>
  <c r="F156" i="12"/>
  <c r="D157" i="12"/>
  <c r="E157" i="12"/>
  <c r="F157" i="12"/>
  <c r="D158" i="12"/>
  <c r="E158" i="12"/>
  <c r="F158" i="12"/>
  <c r="D159" i="12"/>
  <c r="E159" i="12"/>
  <c r="F159" i="12"/>
  <c r="D160" i="12"/>
  <c r="E160" i="12"/>
  <c r="F160" i="12"/>
  <c r="D161" i="12"/>
  <c r="E161" i="12"/>
  <c r="F161" i="12"/>
  <c r="D162" i="12"/>
  <c r="E162" i="12"/>
  <c r="F162" i="12"/>
  <c r="D163" i="12"/>
  <c r="E163" i="12"/>
  <c r="F163" i="12"/>
  <c r="D164" i="12"/>
  <c r="E164" i="12"/>
  <c r="F164" i="12"/>
  <c r="D165" i="12"/>
  <c r="E165" i="12"/>
  <c r="F165" i="12"/>
  <c r="D166" i="12"/>
  <c r="E166" i="12"/>
  <c r="F166" i="12"/>
  <c r="D167" i="12"/>
  <c r="E167" i="12"/>
  <c r="F167" i="12"/>
  <c r="D168" i="12"/>
  <c r="E168" i="12"/>
  <c r="F168" i="12"/>
  <c r="D169" i="12"/>
  <c r="E169" i="12"/>
  <c r="F169" i="12"/>
  <c r="D170" i="12"/>
  <c r="E170" i="12"/>
  <c r="F170" i="12"/>
  <c r="D171" i="12"/>
  <c r="E171" i="12"/>
  <c r="F171" i="12"/>
  <c r="D172" i="12"/>
  <c r="E172" i="12"/>
  <c r="F172" i="12"/>
  <c r="D173" i="12"/>
  <c r="E173" i="12"/>
  <c r="F173" i="12"/>
  <c r="D174" i="12"/>
  <c r="E174" i="12"/>
  <c r="F174" i="12"/>
  <c r="D175" i="12"/>
  <c r="E175" i="12"/>
  <c r="F175" i="12"/>
  <c r="D176" i="12"/>
  <c r="E176" i="12"/>
  <c r="F176" i="12"/>
  <c r="D177" i="12"/>
  <c r="E177" i="12"/>
  <c r="F177" i="12"/>
  <c r="D178" i="12"/>
  <c r="E178" i="12"/>
  <c r="F178" i="12"/>
  <c r="D179" i="12"/>
  <c r="E179" i="12"/>
  <c r="F179" i="12"/>
  <c r="D180" i="12"/>
  <c r="E180" i="12"/>
  <c r="F180" i="12"/>
  <c r="D181" i="12"/>
  <c r="E181" i="12"/>
  <c r="F181" i="12"/>
  <c r="D182" i="12"/>
  <c r="E182" i="12"/>
  <c r="F182" i="12"/>
  <c r="D183" i="12"/>
  <c r="E183" i="12"/>
  <c r="F183" i="12"/>
  <c r="D184" i="12"/>
  <c r="E184" i="12"/>
  <c r="F184" i="12"/>
  <c r="D185" i="12"/>
  <c r="E185" i="12"/>
  <c r="F185" i="12"/>
  <c r="D186" i="12"/>
  <c r="E186" i="12"/>
  <c r="F186" i="12"/>
  <c r="D187" i="12"/>
  <c r="E187" i="12"/>
  <c r="F187" i="12"/>
  <c r="D188" i="12"/>
  <c r="E188" i="12"/>
  <c r="F188" i="12"/>
  <c r="D189" i="12"/>
  <c r="E189" i="12"/>
  <c r="F189" i="12"/>
  <c r="D190" i="12"/>
  <c r="E190" i="12"/>
  <c r="F190" i="12"/>
  <c r="D191" i="12"/>
  <c r="E191" i="12"/>
  <c r="F191" i="12"/>
  <c r="D192" i="12"/>
  <c r="E192" i="12"/>
  <c r="F192" i="12"/>
  <c r="D193" i="12"/>
  <c r="E193" i="12"/>
  <c r="F193" i="12"/>
  <c r="D194" i="12"/>
  <c r="E194" i="12"/>
  <c r="F194" i="12"/>
  <c r="D195" i="12"/>
  <c r="E195" i="12"/>
  <c r="F195" i="12"/>
  <c r="D196" i="12"/>
  <c r="E196" i="12"/>
  <c r="F196" i="12"/>
  <c r="D197" i="12"/>
  <c r="E197" i="12"/>
  <c r="F197" i="12"/>
  <c r="D198" i="12"/>
  <c r="E198" i="12"/>
  <c r="F198" i="12"/>
  <c r="D199" i="12"/>
  <c r="E199" i="12"/>
  <c r="F199" i="12"/>
  <c r="D200" i="12"/>
  <c r="E200" i="12"/>
  <c r="F200" i="12"/>
  <c r="D201" i="12"/>
  <c r="E201" i="12"/>
  <c r="F201" i="12"/>
  <c r="D202" i="12"/>
  <c r="E202" i="12"/>
  <c r="F202" i="12"/>
  <c r="D203" i="12"/>
  <c r="E203" i="12"/>
  <c r="F203" i="12"/>
  <c r="D204" i="12"/>
  <c r="E204" i="12"/>
  <c r="F204" i="12"/>
  <c r="D205" i="12"/>
  <c r="E205" i="12"/>
  <c r="F205" i="12"/>
  <c r="D206" i="12"/>
  <c r="E206" i="12"/>
  <c r="F206" i="12"/>
  <c r="D207" i="12"/>
  <c r="E207" i="12"/>
  <c r="F207" i="12"/>
  <c r="D208" i="12"/>
  <c r="E208" i="12"/>
  <c r="F208" i="12"/>
  <c r="D209" i="12"/>
  <c r="E209" i="12"/>
  <c r="F209" i="12"/>
  <c r="D210" i="12"/>
  <c r="E210" i="12"/>
  <c r="F210" i="12"/>
  <c r="D211" i="12"/>
  <c r="E211" i="12"/>
  <c r="F211" i="12"/>
  <c r="D212" i="12"/>
  <c r="E212" i="12"/>
  <c r="F212" i="12"/>
  <c r="D213" i="12"/>
  <c r="E213" i="12"/>
  <c r="F213" i="12"/>
  <c r="D214" i="12"/>
  <c r="E214" i="12"/>
  <c r="F214" i="12"/>
  <c r="D215" i="12"/>
  <c r="E215" i="12"/>
  <c r="F215" i="12"/>
  <c r="D216" i="12"/>
  <c r="E216" i="12"/>
  <c r="F216" i="12"/>
  <c r="D217" i="12"/>
  <c r="E217" i="12"/>
  <c r="F217" i="12"/>
  <c r="D218" i="12"/>
  <c r="E218" i="12"/>
  <c r="F218" i="12"/>
  <c r="D219" i="12"/>
  <c r="E219" i="12"/>
  <c r="F219" i="12"/>
  <c r="D220" i="12"/>
  <c r="E220" i="12"/>
  <c r="F220" i="12"/>
  <c r="D221" i="12"/>
  <c r="E221" i="12"/>
  <c r="F221" i="12"/>
  <c r="D222" i="12"/>
  <c r="E222" i="12"/>
  <c r="F222" i="12"/>
  <c r="D223" i="12"/>
  <c r="E223" i="12"/>
  <c r="F223" i="12"/>
  <c r="D224" i="12"/>
  <c r="E224" i="12"/>
  <c r="F224" i="12"/>
  <c r="D225" i="12"/>
  <c r="E225" i="12"/>
  <c r="F225" i="12"/>
  <c r="D226" i="12"/>
  <c r="E226" i="12"/>
  <c r="F226" i="12"/>
  <c r="D227" i="12"/>
  <c r="E227" i="12"/>
  <c r="F227" i="12"/>
  <c r="D228" i="12"/>
  <c r="E228" i="12"/>
  <c r="F228" i="12"/>
  <c r="D229" i="12"/>
  <c r="E229" i="12"/>
  <c r="F229" i="12"/>
  <c r="D230" i="12"/>
  <c r="E230" i="12"/>
  <c r="F230" i="12"/>
  <c r="D231" i="12"/>
  <c r="E231" i="12"/>
  <c r="F231" i="12"/>
  <c r="D232" i="12"/>
  <c r="E232" i="12"/>
  <c r="F232" i="12"/>
  <c r="D233" i="12"/>
  <c r="E233" i="12"/>
  <c r="F233" i="12"/>
  <c r="D234" i="12"/>
  <c r="E234" i="12"/>
  <c r="F234" i="12"/>
  <c r="D235" i="12"/>
  <c r="E235" i="12"/>
  <c r="F235" i="12"/>
  <c r="D236" i="12"/>
  <c r="E236" i="12"/>
  <c r="F236" i="12"/>
  <c r="D237" i="12"/>
  <c r="E237" i="12"/>
  <c r="F237" i="12"/>
  <c r="D238" i="12"/>
  <c r="E238" i="12"/>
  <c r="F238" i="12"/>
  <c r="D239" i="12"/>
  <c r="E239" i="12"/>
  <c r="F239" i="12"/>
  <c r="D240" i="12"/>
  <c r="E240" i="12"/>
  <c r="F240" i="12"/>
  <c r="D241" i="12"/>
  <c r="E241" i="12"/>
  <c r="F241" i="12"/>
  <c r="D242" i="12"/>
  <c r="E242" i="12"/>
  <c r="F242" i="12"/>
  <c r="D243" i="12"/>
  <c r="E243" i="12"/>
  <c r="F243" i="12"/>
  <c r="D244" i="12"/>
  <c r="E244" i="12"/>
  <c r="F244" i="12"/>
  <c r="D245" i="12"/>
  <c r="E245" i="12"/>
  <c r="F245" i="12"/>
  <c r="D246" i="12"/>
  <c r="E246" i="12"/>
  <c r="F246" i="12"/>
  <c r="D247" i="12"/>
  <c r="E247" i="12"/>
  <c r="F247" i="12"/>
  <c r="D248" i="12"/>
  <c r="E248" i="12"/>
  <c r="F248" i="12"/>
  <c r="D249" i="12"/>
  <c r="E249" i="12"/>
  <c r="F249" i="12"/>
  <c r="D250" i="12"/>
  <c r="E250" i="12"/>
  <c r="F250" i="12"/>
  <c r="D251" i="12"/>
  <c r="E251" i="12"/>
  <c r="F251" i="12"/>
  <c r="D252" i="12"/>
  <c r="E252" i="12"/>
  <c r="F252" i="12"/>
  <c r="D253" i="12"/>
  <c r="E253" i="12"/>
  <c r="F253" i="12"/>
  <c r="D254" i="12"/>
  <c r="E254" i="12"/>
  <c r="F254" i="12"/>
  <c r="D255" i="12"/>
  <c r="E255" i="12"/>
  <c r="F255" i="12"/>
  <c r="D256" i="12"/>
  <c r="E256" i="12"/>
  <c r="F256" i="12"/>
  <c r="D257" i="12"/>
  <c r="E257" i="12"/>
  <c r="F257" i="12"/>
  <c r="D258" i="12"/>
  <c r="E258" i="12"/>
  <c r="F258" i="12"/>
  <c r="D259" i="12"/>
  <c r="E259" i="12"/>
  <c r="F259" i="12"/>
  <c r="D260" i="12"/>
  <c r="E260" i="12"/>
  <c r="F260" i="12"/>
  <c r="D261" i="12"/>
  <c r="E261" i="12"/>
  <c r="F261" i="12"/>
  <c r="D262" i="12"/>
  <c r="E262" i="12"/>
  <c r="F262" i="12"/>
  <c r="D263" i="12"/>
  <c r="E263" i="12"/>
  <c r="F263" i="12"/>
  <c r="D264" i="12"/>
  <c r="E264" i="12"/>
  <c r="F264" i="12"/>
  <c r="D265" i="12"/>
  <c r="E265" i="12"/>
  <c r="F265" i="12"/>
  <c r="D266" i="12"/>
  <c r="E266" i="12"/>
  <c r="F266" i="12"/>
  <c r="D267" i="12"/>
  <c r="E267" i="12"/>
  <c r="F267" i="12"/>
  <c r="D268" i="12"/>
  <c r="E268" i="12"/>
  <c r="F268" i="12"/>
  <c r="D269" i="12"/>
  <c r="E269" i="12"/>
  <c r="F269" i="12"/>
  <c r="D270" i="12"/>
  <c r="E270" i="12"/>
  <c r="F270" i="12"/>
  <c r="D271" i="12"/>
  <c r="E271" i="12"/>
  <c r="F271" i="12"/>
  <c r="D272" i="12"/>
  <c r="E272" i="12"/>
  <c r="F272" i="12"/>
  <c r="D273" i="12"/>
  <c r="E273" i="12"/>
  <c r="F273" i="12"/>
  <c r="D274" i="12"/>
  <c r="E274" i="12"/>
  <c r="F274" i="12"/>
  <c r="D275" i="12"/>
  <c r="E275" i="12"/>
  <c r="F275" i="12"/>
  <c r="D276" i="12"/>
  <c r="E276" i="12"/>
  <c r="F276" i="12"/>
  <c r="D277" i="12"/>
  <c r="E277" i="12"/>
  <c r="F277" i="12"/>
  <c r="D278" i="12"/>
  <c r="E278" i="12"/>
  <c r="F278" i="12"/>
  <c r="D279" i="12"/>
  <c r="E279" i="12"/>
  <c r="F279" i="12"/>
  <c r="D280" i="12"/>
  <c r="E280" i="12"/>
  <c r="F280" i="12"/>
  <c r="D281" i="12"/>
  <c r="E281" i="12"/>
  <c r="F281" i="12"/>
  <c r="D282" i="12"/>
  <c r="E282" i="12"/>
  <c r="F282" i="12"/>
  <c r="D283" i="12"/>
  <c r="E283" i="12"/>
  <c r="F283" i="12"/>
  <c r="D284" i="12"/>
  <c r="E284" i="12"/>
  <c r="F284" i="12"/>
  <c r="D285" i="12"/>
  <c r="E285" i="12"/>
  <c r="F285" i="12"/>
  <c r="D286" i="12"/>
  <c r="E286" i="12"/>
  <c r="F286" i="12"/>
  <c r="D287" i="12"/>
  <c r="E287" i="12"/>
  <c r="F287" i="12"/>
  <c r="D288" i="12"/>
  <c r="E288" i="12"/>
  <c r="F288" i="12"/>
  <c r="D289" i="12"/>
  <c r="E289" i="12"/>
  <c r="F289" i="12"/>
  <c r="D290" i="12"/>
  <c r="E290" i="12"/>
  <c r="F290" i="12"/>
  <c r="D291" i="12"/>
  <c r="E291" i="12"/>
  <c r="F291" i="12"/>
  <c r="D292" i="12"/>
  <c r="E292" i="12"/>
  <c r="F292" i="12"/>
  <c r="D293" i="12"/>
  <c r="E293" i="12"/>
  <c r="F293" i="12"/>
  <c r="D294" i="12"/>
  <c r="E294" i="12"/>
  <c r="F294" i="12"/>
  <c r="D295" i="12"/>
  <c r="E295" i="12"/>
  <c r="F295" i="12"/>
  <c r="D296" i="12"/>
  <c r="E296" i="12"/>
  <c r="F296" i="12"/>
  <c r="D297" i="12"/>
  <c r="E297" i="12"/>
  <c r="F297" i="12"/>
  <c r="D298" i="12"/>
  <c r="E298" i="12"/>
  <c r="F298" i="12"/>
  <c r="D299" i="12"/>
  <c r="E299" i="12"/>
  <c r="F299" i="12"/>
  <c r="D300" i="12"/>
  <c r="E300" i="12"/>
  <c r="F300" i="12"/>
  <c r="D301" i="12"/>
  <c r="E301" i="12"/>
  <c r="F301" i="12"/>
  <c r="D302" i="12"/>
  <c r="E302" i="12"/>
  <c r="F302" i="12"/>
  <c r="D303" i="12"/>
  <c r="E303" i="12"/>
  <c r="F303" i="12"/>
  <c r="D304" i="12"/>
  <c r="E304" i="12"/>
  <c r="F304" i="12"/>
  <c r="D305" i="12"/>
  <c r="E305" i="12"/>
  <c r="F305" i="12"/>
  <c r="D306" i="12"/>
  <c r="E306" i="12"/>
  <c r="F306" i="12"/>
  <c r="D307" i="12"/>
  <c r="E307" i="12"/>
  <c r="F307" i="12"/>
  <c r="D308" i="12"/>
  <c r="E308" i="12"/>
  <c r="F308" i="12"/>
  <c r="D309" i="12"/>
  <c r="E309" i="12"/>
  <c r="F309" i="12"/>
  <c r="D310" i="12"/>
  <c r="E310" i="12"/>
  <c r="F310" i="12"/>
  <c r="D311" i="12"/>
  <c r="E311" i="12"/>
  <c r="F311" i="12"/>
  <c r="D312" i="12"/>
  <c r="E312" i="12"/>
  <c r="F312" i="12"/>
  <c r="D313" i="12"/>
  <c r="E313" i="12"/>
  <c r="F313" i="12"/>
  <c r="D314" i="12"/>
  <c r="E314" i="12"/>
  <c r="F314" i="12"/>
  <c r="D315" i="12"/>
  <c r="E315" i="12"/>
  <c r="F315" i="12"/>
  <c r="D316" i="12"/>
  <c r="E316" i="12"/>
  <c r="F316" i="12"/>
  <c r="D317" i="12"/>
  <c r="E317" i="12"/>
  <c r="F317" i="12"/>
  <c r="D318" i="12"/>
  <c r="E318" i="12"/>
  <c r="F318" i="12"/>
  <c r="D319" i="12"/>
  <c r="E319" i="12"/>
  <c r="F319" i="12"/>
  <c r="D320" i="12"/>
  <c r="E320" i="12"/>
  <c r="F320" i="12"/>
  <c r="D321" i="12"/>
  <c r="E321" i="12"/>
  <c r="F321" i="12"/>
  <c r="D322" i="12"/>
  <c r="E322" i="12"/>
  <c r="F322" i="12"/>
  <c r="D323" i="12"/>
  <c r="E323" i="12"/>
  <c r="F323" i="12"/>
  <c r="D324" i="12"/>
  <c r="E324" i="12"/>
  <c r="F324" i="12"/>
  <c r="D325" i="12"/>
  <c r="E325" i="12"/>
  <c r="F325" i="12"/>
  <c r="D326" i="12"/>
  <c r="E326" i="12"/>
  <c r="F326" i="12"/>
  <c r="D327" i="12"/>
  <c r="E327" i="12"/>
  <c r="F327" i="12"/>
  <c r="D328" i="12"/>
  <c r="E328" i="12"/>
  <c r="F328" i="12"/>
  <c r="D329" i="12"/>
  <c r="E329" i="12"/>
  <c r="F329" i="12"/>
  <c r="D330" i="12"/>
  <c r="E330" i="12"/>
  <c r="F330" i="12"/>
  <c r="D331" i="12"/>
  <c r="E331" i="12"/>
  <c r="F331" i="12"/>
  <c r="D332" i="12"/>
  <c r="E332" i="12"/>
  <c r="F332" i="12"/>
  <c r="D333" i="12"/>
  <c r="E333" i="12"/>
  <c r="F333" i="12"/>
  <c r="D334" i="12"/>
  <c r="E334" i="12"/>
  <c r="F334" i="12"/>
  <c r="D335" i="12"/>
  <c r="E335" i="12"/>
  <c r="F335" i="12"/>
  <c r="D336" i="12"/>
  <c r="E336" i="12"/>
  <c r="F336" i="12"/>
  <c r="D337" i="12"/>
  <c r="E337" i="12"/>
  <c r="F337" i="12"/>
  <c r="D338" i="12"/>
  <c r="E338" i="12"/>
  <c r="F338" i="12"/>
  <c r="D339" i="12"/>
  <c r="E339" i="12"/>
  <c r="F339" i="12"/>
  <c r="D340" i="12"/>
  <c r="E340" i="12"/>
  <c r="F340" i="12"/>
  <c r="D341" i="12"/>
  <c r="E341" i="12"/>
  <c r="F341" i="12"/>
  <c r="D342" i="12"/>
  <c r="E342" i="12"/>
  <c r="F342" i="12"/>
  <c r="D343" i="12"/>
  <c r="E343" i="12"/>
  <c r="F343" i="12"/>
  <c r="D344" i="12"/>
  <c r="E344" i="12"/>
  <c r="F344" i="12"/>
  <c r="D345" i="12"/>
  <c r="E345" i="12"/>
  <c r="F345" i="12"/>
  <c r="D346" i="12"/>
  <c r="E346" i="12"/>
  <c r="F346" i="12"/>
  <c r="D347" i="12"/>
  <c r="E347" i="12"/>
  <c r="F347" i="12"/>
  <c r="D348" i="12"/>
  <c r="E348" i="12"/>
  <c r="F348" i="12"/>
  <c r="D349" i="12"/>
  <c r="E349" i="12"/>
  <c r="F349" i="12"/>
  <c r="D350" i="12"/>
  <c r="E350" i="12"/>
  <c r="F350" i="12"/>
  <c r="D351" i="12"/>
  <c r="E351" i="12"/>
  <c r="F351" i="12"/>
  <c r="D352" i="12"/>
  <c r="E352" i="12"/>
  <c r="F352" i="12"/>
  <c r="D353" i="12"/>
  <c r="E353" i="12"/>
  <c r="F353" i="12"/>
  <c r="D354" i="12"/>
  <c r="E354" i="12"/>
  <c r="F354" i="12"/>
  <c r="D355" i="12"/>
  <c r="E355" i="12"/>
  <c r="F355" i="12"/>
  <c r="D356" i="12"/>
  <c r="E356" i="12"/>
  <c r="F356" i="12"/>
  <c r="D357" i="12"/>
  <c r="E357" i="12"/>
  <c r="F357" i="12"/>
  <c r="D358" i="12"/>
  <c r="E358" i="12"/>
  <c r="F358" i="12"/>
  <c r="D359" i="12"/>
  <c r="E359" i="12"/>
  <c r="F359" i="12"/>
  <c r="D360" i="12"/>
  <c r="E360" i="12"/>
  <c r="F360" i="12"/>
  <c r="D361" i="12"/>
  <c r="E361" i="12"/>
  <c r="F361" i="12"/>
  <c r="D362" i="12"/>
  <c r="E362" i="12"/>
  <c r="F362" i="12"/>
  <c r="D363" i="12"/>
  <c r="E363" i="12"/>
  <c r="F363" i="12"/>
  <c r="D364" i="12"/>
  <c r="E364" i="12"/>
  <c r="F364" i="12"/>
  <c r="D365" i="12"/>
  <c r="E365" i="12"/>
  <c r="F365" i="12"/>
  <c r="D366" i="12"/>
  <c r="E366" i="12"/>
  <c r="F366" i="12"/>
  <c r="D367" i="12"/>
  <c r="E367" i="12"/>
  <c r="F367" i="12"/>
  <c r="D368" i="12"/>
  <c r="E368" i="12"/>
  <c r="F368" i="12"/>
  <c r="D369" i="12"/>
  <c r="E369" i="12"/>
  <c r="F369" i="12"/>
  <c r="D370" i="12"/>
  <c r="E370" i="12"/>
  <c r="F370" i="12"/>
  <c r="D371" i="12"/>
  <c r="E371" i="12"/>
  <c r="F371" i="12"/>
  <c r="D372" i="12"/>
  <c r="E372" i="12"/>
  <c r="F372" i="12"/>
  <c r="D373" i="12"/>
  <c r="E373" i="12"/>
  <c r="F373" i="12"/>
  <c r="D374" i="12"/>
  <c r="E374" i="12"/>
  <c r="F374" i="12"/>
  <c r="D375" i="12"/>
  <c r="E375" i="12"/>
  <c r="F375" i="12"/>
  <c r="D376" i="12"/>
  <c r="E376" i="12"/>
  <c r="F376" i="12"/>
  <c r="D377" i="12"/>
  <c r="E377" i="12"/>
  <c r="F377" i="12"/>
  <c r="D378" i="12"/>
  <c r="E378" i="12"/>
  <c r="F378" i="12"/>
  <c r="D379" i="12"/>
  <c r="E379" i="12"/>
  <c r="F379" i="12"/>
  <c r="D380" i="12"/>
  <c r="E380" i="12"/>
  <c r="F380" i="12"/>
  <c r="D381" i="12"/>
  <c r="E381" i="12"/>
  <c r="F381" i="12"/>
  <c r="D382" i="12"/>
  <c r="E382" i="12"/>
  <c r="F382" i="12"/>
  <c r="D383" i="12"/>
  <c r="E383" i="12"/>
  <c r="F383" i="12"/>
  <c r="D384" i="12"/>
  <c r="E384" i="12"/>
  <c r="F384" i="12"/>
  <c r="D385" i="12"/>
  <c r="E385" i="12"/>
  <c r="F385" i="12"/>
  <c r="D386" i="12"/>
  <c r="E386" i="12"/>
  <c r="F386" i="12"/>
  <c r="D387" i="12"/>
  <c r="E387" i="12"/>
  <c r="F387" i="12"/>
  <c r="D388" i="12"/>
  <c r="E388" i="12"/>
  <c r="F388" i="12"/>
  <c r="D389" i="12"/>
  <c r="E389" i="12"/>
  <c r="F389" i="12"/>
  <c r="D390" i="12"/>
  <c r="E390" i="12"/>
  <c r="F390" i="12"/>
  <c r="D391" i="12"/>
  <c r="E391" i="12"/>
  <c r="F391" i="12"/>
  <c r="D392" i="12"/>
  <c r="E392" i="12"/>
  <c r="F392" i="12"/>
  <c r="D393" i="12"/>
  <c r="E393" i="12"/>
  <c r="F393" i="12"/>
  <c r="D394" i="12"/>
  <c r="E394" i="12"/>
  <c r="F394" i="12"/>
  <c r="D395" i="12"/>
  <c r="E395" i="12"/>
  <c r="F395" i="12"/>
  <c r="D396" i="12"/>
  <c r="E396" i="12"/>
  <c r="F396" i="12"/>
  <c r="D397" i="12"/>
  <c r="E397" i="12"/>
  <c r="F397" i="12"/>
  <c r="D398" i="12"/>
  <c r="E398" i="12"/>
  <c r="F398" i="12"/>
  <c r="D399" i="12"/>
  <c r="E399" i="12"/>
  <c r="F399" i="12"/>
  <c r="D400" i="12"/>
  <c r="E400" i="12"/>
  <c r="F400" i="12"/>
  <c r="D401" i="12"/>
  <c r="E401" i="12"/>
  <c r="F401" i="12"/>
  <c r="D402" i="12"/>
  <c r="E402" i="12"/>
  <c r="F402" i="12"/>
  <c r="D403" i="12"/>
  <c r="E403" i="12"/>
  <c r="F403" i="12"/>
  <c r="D404" i="12"/>
  <c r="E404" i="12"/>
  <c r="F404" i="12"/>
  <c r="D405" i="12"/>
  <c r="E405" i="12"/>
  <c r="F405" i="12"/>
  <c r="D406" i="12"/>
  <c r="E406" i="12"/>
  <c r="F406" i="12"/>
  <c r="D407" i="12"/>
  <c r="E407" i="12"/>
  <c r="F407" i="12"/>
  <c r="D408" i="12"/>
  <c r="E408" i="12"/>
  <c r="F408" i="12"/>
  <c r="D409" i="12"/>
  <c r="E409" i="12"/>
  <c r="F409" i="12"/>
  <c r="D410" i="12"/>
  <c r="E410" i="12"/>
  <c r="F410" i="12"/>
  <c r="D411" i="12"/>
  <c r="E411" i="12"/>
  <c r="F411" i="12"/>
  <c r="D412" i="12"/>
  <c r="E412" i="12"/>
  <c r="F412" i="12"/>
  <c r="D413" i="12"/>
  <c r="E413" i="12"/>
  <c r="F413" i="12"/>
  <c r="D414" i="12"/>
  <c r="E414" i="12"/>
  <c r="F414" i="12"/>
  <c r="D415" i="12"/>
  <c r="E415" i="12"/>
  <c r="F415" i="12"/>
  <c r="D416" i="12"/>
  <c r="E416" i="12"/>
  <c r="F416" i="12"/>
  <c r="D417" i="12"/>
  <c r="E417" i="12"/>
  <c r="F417" i="12"/>
  <c r="D418" i="12"/>
  <c r="E418" i="12"/>
  <c r="F418" i="12"/>
  <c r="D419" i="12"/>
  <c r="E419" i="12"/>
  <c r="F419" i="12"/>
  <c r="D420" i="12"/>
  <c r="E420" i="12"/>
  <c r="F420" i="12"/>
  <c r="D421" i="12"/>
  <c r="E421" i="12"/>
  <c r="F421" i="12"/>
  <c r="D422" i="12"/>
  <c r="E422" i="12"/>
  <c r="F422" i="12"/>
  <c r="D423" i="12"/>
  <c r="L15" i="23" s="1"/>
  <c r="E423" i="12"/>
  <c r="N15" i="23" s="1"/>
  <c r="F423" i="12"/>
  <c r="O15" i="23" s="1"/>
  <c r="D424" i="12"/>
  <c r="E424" i="12"/>
  <c r="F424" i="12"/>
  <c r="D425" i="12"/>
  <c r="E425" i="12"/>
  <c r="F425" i="12"/>
  <c r="D426" i="12"/>
  <c r="E426" i="12"/>
  <c r="F426" i="12"/>
  <c r="D427" i="12"/>
  <c r="E427" i="12"/>
  <c r="F427" i="12"/>
  <c r="D428" i="12"/>
  <c r="E428" i="12"/>
  <c r="F428" i="12"/>
  <c r="D429" i="12"/>
  <c r="E429" i="12"/>
  <c r="F429" i="12"/>
  <c r="D430" i="12"/>
  <c r="E430" i="12"/>
  <c r="F430" i="12"/>
  <c r="D431" i="12"/>
  <c r="E431" i="12"/>
  <c r="F431" i="12"/>
  <c r="D432" i="12"/>
  <c r="E432" i="12"/>
  <c r="F432" i="12"/>
  <c r="D433" i="12"/>
  <c r="E433" i="12"/>
  <c r="F433" i="12"/>
  <c r="D434" i="12"/>
  <c r="E434" i="12"/>
  <c r="F434" i="12"/>
  <c r="D435" i="12"/>
  <c r="E435" i="12"/>
  <c r="F435" i="12"/>
  <c r="D436" i="12"/>
  <c r="E436" i="12"/>
  <c r="F436" i="12"/>
  <c r="D437" i="12"/>
  <c r="E437" i="12"/>
  <c r="F437" i="12"/>
  <c r="D438" i="12"/>
  <c r="E438" i="12"/>
  <c r="F438" i="12"/>
  <c r="D439" i="12"/>
  <c r="E439" i="12"/>
  <c r="F439" i="12"/>
  <c r="D440" i="12"/>
  <c r="P15" i="23" s="1"/>
  <c r="E440" i="12"/>
  <c r="R15" i="23" s="1"/>
  <c r="F440" i="12"/>
  <c r="S15" i="23" s="1"/>
  <c r="D441" i="12"/>
  <c r="E441" i="12"/>
  <c r="F441" i="12"/>
  <c r="D442" i="12"/>
  <c r="E442" i="12"/>
  <c r="F442" i="12"/>
  <c r="D443" i="12"/>
  <c r="E443" i="12"/>
  <c r="F443" i="12"/>
  <c r="D444" i="12"/>
  <c r="E444" i="12"/>
  <c r="F444" i="12"/>
  <c r="D445" i="12"/>
  <c r="E445" i="12"/>
  <c r="F445" i="12"/>
  <c r="D446" i="12"/>
  <c r="E446" i="12"/>
  <c r="F446" i="12"/>
  <c r="D447" i="12"/>
  <c r="E447" i="12"/>
  <c r="F447" i="12"/>
  <c r="D448" i="12"/>
  <c r="E448" i="12"/>
  <c r="F448" i="12"/>
  <c r="D449" i="12"/>
  <c r="E449" i="12"/>
  <c r="F449" i="12"/>
  <c r="D450" i="12"/>
  <c r="E450" i="12"/>
  <c r="F450" i="12"/>
  <c r="D451" i="12"/>
  <c r="E451" i="12"/>
  <c r="F451" i="12"/>
  <c r="D452" i="12"/>
  <c r="E452" i="12"/>
  <c r="F452" i="12"/>
  <c r="D453" i="12"/>
  <c r="E453" i="12"/>
  <c r="F453" i="12"/>
  <c r="D454" i="12"/>
  <c r="E454" i="12"/>
  <c r="F454" i="12"/>
  <c r="D455" i="12"/>
  <c r="E455" i="12"/>
  <c r="F455" i="12"/>
  <c r="D456" i="12"/>
  <c r="E456" i="12"/>
  <c r="F456" i="12"/>
  <c r="D457" i="12"/>
  <c r="E457" i="12"/>
  <c r="F457" i="12"/>
  <c r="D458" i="12"/>
  <c r="E458" i="12"/>
  <c r="F458" i="12"/>
  <c r="D459" i="12"/>
  <c r="E459" i="12"/>
  <c r="F459" i="12"/>
  <c r="D460" i="12"/>
  <c r="E460" i="12"/>
  <c r="F460" i="12"/>
  <c r="D461" i="12"/>
  <c r="E461" i="12"/>
  <c r="F461" i="12"/>
  <c r="D462" i="12"/>
  <c r="E462" i="12"/>
  <c r="F462" i="12"/>
  <c r="D463" i="12"/>
  <c r="E463" i="12"/>
  <c r="F463" i="12"/>
  <c r="D464" i="12"/>
  <c r="E464" i="12"/>
  <c r="F464" i="12"/>
  <c r="D465" i="12"/>
  <c r="E465" i="12"/>
  <c r="F465" i="12"/>
  <c r="D466" i="12"/>
  <c r="E466" i="12"/>
  <c r="F466" i="12"/>
  <c r="D467" i="12"/>
  <c r="E467" i="12"/>
  <c r="F467" i="12"/>
  <c r="D468" i="12"/>
  <c r="E468" i="12"/>
  <c r="F468" i="12"/>
  <c r="D469" i="12"/>
  <c r="E469" i="12"/>
  <c r="F469" i="12"/>
  <c r="D470" i="12"/>
  <c r="E470" i="12"/>
  <c r="F470" i="12"/>
  <c r="D471" i="12"/>
  <c r="E471" i="12"/>
  <c r="F471" i="12"/>
  <c r="D472" i="12"/>
  <c r="E472" i="12"/>
  <c r="F472" i="12"/>
  <c r="D473" i="12"/>
  <c r="E473" i="12"/>
  <c r="F473" i="12"/>
  <c r="D474" i="12"/>
  <c r="E474" i="12"/>
  <c r="F474" i="12"/>
  <c r="D475" i="12"/>
  <c r="E475" i="12"/>
  <c r="F475" i="12"/>
  <c r="D476" i="12"/>
  <c r="E476" i="12"/>
  <c r="F476" i="12"/>
  <c r="D477" i="12"/>
  <c r="E477" i="12"/>
  <c r="F477" i="12"/>
  <c r="D478" i="12"/>
  <c r="E478" i="12"/>
  <c r="F478" i="12"/>
  <c r="D479" i="12"/>
  <c r="E479" i="12"/>
  <c r="F479" i="12"/>
  <c r="D480" i="12"/>
  <c r="E480" i="12"/>
  <c r="F480" i="12"/>
  <c r="D481" i="12"/>
  <c r="E481" i="12"/>
  <c r="F481" i="12"/>
  <c r="D482" i="12"/>
  <c r="E482" i="12"/>
  <c r="F482" i="12"/>
  <c r="D483" i="12"/>
  <c r="E483" i="12"/>
  <c r="F483" i="12"/>
  <c r="D484" i="12"/>
  <c r="E484" i="12"/>
  <c r="F484" i="12"/>
  <c r="D485" i="12"/>
  <c r="E485" i="12"/>
  <c r="F485" i="12"/>
  <c r="D486" i="12"/>
  <c r="E486" i="12"/>
  <c r="F486" i="12"/>
  <c r="D487" i="12"/>
  <c r="E487" i="12"/>
  <c r="F487" i="12"/>
  <c r="D488" i="12"/>
  <c r="E488" i="12"/>
  <c r="F488" i="12"/>
  <c r="D489" i="12"/>
  <c r="E489" i="12"/>
  <c r="F489" i="12"/>
  <c r="D490" i="12"/>
  <c r="E490" i="12"/>
  <c r="F490" i="12"/>
  <c r="D491" i="12"/>
  <c r="E491" i="12"/>
  <c r="F491" i="12"/>
  <c r="D492" i="12"/>
  <c r="E492" i="12"/>
  <c r="F492" i="12"/>
  <c r="D493" i="12"/>
  <c r="E493" i="12"/>
  <c r="F493" i="12"/>
  <c r="D494" i="12"/>
  <c r="E494" i="12"/>
  <c r="F494" i="12"/>
  <c r="D495" i="12"/>
  <c r="E495" i="12"/>
  <c r="F495" i="12"/>
  <c r="D496" i="12"/>
  <c r="E496" i="12"/>
  <c r="F496" i="12"/>
  <c r="D497" i="12"/>
  <c r="E497" i="12"/>
  <c r="F497" i="12"/>
  <c r="D498" i="12"/>
  <c r="E498" i="12"/>
  <c r="F498" i="12"/>
  <c r="D499" i="12"/>
  <c r="E499" i="12"/>
  <c r="F499" i="12"/>
  <c r="D500" i="12"/>
  <c r="E500" i="12"/>
  <c r="F500" i="12"/>
  <c r="D501" i="12"/>
  <c r="E501" i="12"/>
  <c r="F501" i="12"/>
  <c r="D502" i="12"/>
  <c r="E502" i="12"/>
  <c r="F502" i="12"/>
  <c r="D503" i="12"/>
  <c r="E503" i="12"/>
  <c r="F503" i="12"/>
  <c r="D504" i="12"/>
  <c r="E504" i="12"/>
  <c r="F504" i="12"/>
  <c r="D505" i="12"/>
  <c r="E505" i="12"/>
  <c r="F505" i="12"/>
  <c r="D506" i="12"/>
  <c r="E506" i="12"/>
  <c r="F506" i="12"/>
  <c r="D507" i="12"/>
  <c r="E507" i="12"/>
  <c r="F507" i="12"/>
  <c r="D508" i="12"/>
  <c r="E508" i="12"/>
  <c r="F508" i="12"/>
  <c r="D509" i="12"/>
  <c r="E509" i="12"/>
  <c r="F509" i="12"/>
  <c r="D510" i="12"/>
  <c r="E510" i="12"/>
  <c r="F510" i="12"/>
  <c r="D511" i="12"/>
  <c r="E511" i="12"/>
  <c r="F511" i="12"/>
  <c r="D512" i="12"/>
  <c r="E512" i="12"/>
  <c r="F512" i="12"/>
  <c r="D513" i="12"/>
  <c r="E513" i="12"/>
  <c r="F513" i="12"/>
  <c r="D514" i="12"/>
  <c r="E514" i="12"/>
  <c r="F514" i="12"/>
  <c r="D515" i="12"/>
  <c r="E515" i="12"/>
  <c r="F515" i="12"/>
  <c r="D516" i="12"/>
  <c r="E516" i="12"/>
  <c r="F516" i="12"/>
  <c r="D517" i="12"/>
  <c r="E517" i="12"/>
  <c r="F517" i="12"/>
  <c r="D518" i="12"/>
  <c r="E518" i="12"/>
  <c r="F518" i="12"/>
  <c r="D519" i="12"/>
  <c r="E519" i="12"/>
  <c r="F519" i="12"/>
  <c r="D520" i="12"/>
  <c r="E520" i="12"/>
  <c r="F520" i="12"/>
  <c r="D521" i="12"/>
  <c r="E521" i="12"/>
  <c r="F521" i="12"/>
  <c r="D522" i="12"/>
  <c r="E522" i="12"/>
  <c r="F522" i="12"/>
  <c r="D523" i="12"/>
  <c r="E523" i="12"/>
  <c r="F523" i="12"/>
  <c r="D524" i="12"/>
  <c r="L18" i="23" s="1"/>
  <c r="E524" i="12"/>
  <c r="N18" i="23" s="1"/>
  <c r="F524" i="12"/>
  <c r="O18" i="23" s="1"/>
  <c r="D525" i="12"/>
  <c r="E525" i="12"/>
  <c r="F525" i="12"/>
  <c r="D526" i="12"/>
  <c r="E526" i="12"/>
  <c r="F526" i="12"/>
  <c r="D527" i="12"/>
  <c r="E527" i="12"/>
  <c r="F527" i="12"/>
  <c r="D528" i="12"/>
  <c r="E528" i="12"/>
  <c r="F528" i="12"/>
  <c r="D529" i="12"/>
  <c r="E529" i="12"/>
  <c r="F529" i="12"/>
  <c r="D530" i="12"/>
  <c r="E530" i="12"/>
  <c r="F530" i="12"/>
  <c r="D531" i="12"/>
  <c r="E531" i="12"/>
  <c r="F531" i="12"/>
  <c r="D532" i="12"/>
  <c r="E532" i="12"/>
  <c r="F532" i="12"/>
  <c r="D533" i="12"/>
  <c r="E533" i="12"/>
  <c r="F533" i="12"/>
  <c r="D534" i="12"/>
  <c r="E534" i="12"/>
  <c r="F534" i="12"/>
  <c r="D535" i="12"/>
  <c r="E535" i="12"/>
  <c r="F535" i="12"/>
  <c r="D536" i="12"/>
  <c r="E536" i="12"/>
  <c r="F536" i="12"/>
  <c r="D537" i="12"/>
  <c r="E537" i="12"/>
  <c r="F537" i="12"/>
  <c r="D538" i="12"/>
  <c r="E538" i="12"/>
  <c r="F538" i="12"/>
  <c r="D539" i="12"/>
  <c r="E539" i="12"/>
  <c r="F539" i="12"/>
  <c r="D540" i="12"/>
  <c r="E540" i="12"/>
  <c r="F540" i="12"/>
  <c r="D541" i="12"/>
  <c r="P18" i="23" s="1"/>
  <c r="E541" i="12"/>
  <c r="R18" i="23" s="1"/>
  <c r="F541" i="12"/>
  <c r="S18" i="23" s="1"/>
  <c r="D542" i="12"/>
  <c r="E542" i="12"/>
  <c r="F542" i="12"/>
  <c r="D543" i="12"/>
  <c r="E543" i="12"/>
  <c r="F543" i="12"/>
  <c r="D544" i="12"/>
  <c r="E544" i="12"/>
  <c r="F544" i="12"/>
  <c r="D545" i="12"/>
  <c r="E545" i="12"/>
  <c r="F545" i="12"/>
  <c r="D546" i="12"/>
  <c r="E546" i="12"/>
  <c r="F546" i="12"/>
  <c r="D547" i="12"/>
  <c r="E547" i="12"/>
  <c r="F547" i="12"/>
  <c r="D548" i="12"/>
  <c r="E548" i="12"/>
  <c r="F548" i="12"/>
  <c r="D549" i="12"/>
  <c r="E549" i="12"/>
  <c r="F549" i="12"/>
  <c r="D550" i="12"/>
  <c r="E550" i="12"/>
  <c r="F550" i="12"/>
  <c r="D551" i="12"/>
  <c r="E551" i="12"/>
  <c r="F551" i="12"/>
  <c r="D552" i="12"/>
  <c r="E552" i="12"/>
  <c r="F552" i="12"/>
  <c r="D553" i="12"/>
  <c r="E553" i="12"/>
  <c r="F553" i="12"/>
  <c r="D554" i="12"/>
  <c r="E554" i="12"/>
  <c r="F554" i="12"/>
  <c r="D555" i="12"/>
  <c r="E555" i="12"/>
  <c r="F555" i="12"/>
  <c r="D556" i="12"/>
  <c r="E556" i="12"/>
  <c r="F556" i="12"/>
  <c r="D557" i="12"/>
  <c r="E557" i="12"/>
  <c r="F557" i="12"/>
  <c r="D558" i="12"/>
  <c r="E558" i="12"/>
  <c r="F558" i="12"/>
  <c r="D559" i="12"/>
  <c r="E559" i="12"/>
  <c r="F559" i="12"/>
  <c r="D560" i="12"/>
  <c r="E560" i="12"/>
  <c r="F560" i="12"/>
  <c r="D561" i="12"/>
  <c r="E561" i="12"/>
  <c r="F561" i="12"/>
  <c r="D562" i="12"/>
  <c r="E562" i="12"/>
  <c r="F562" i="12"/>
  <c r="D563" i="12"/>
  <c r="E563" i="12"/>
  <c r="F563" i="12"/>
  <c r="D564" i="12"/>
  <c r="E564" i="12"/>
  <c r="F564" i="12"/>
  <c r="D565" i="12"/>
  <c r="E565" i="12"/>
  <c r="F565" i="12"/>
  <c r="D566" i="12"/>
  <c r="E566" i="12"/>
  <c r="F566" i="12"/>
  <c r="D567" i="12"/>
  <c r="E567" i="12"/>
  <c r="F567" i="12"/>
  <c r="D568" i="12"/>
  <c r="E568" i="12"/>
  <c r="F568" i="12"/>
  <c r="D569" i="12"/>
  <c r="E569" i="12"/>
  <c r="F569" i="12"/>
  <c r="D570" i="12"/>
  <c r="E570" i="12"/>
  <c r="F570" i="12"/>
  <c r="D571" i="12"/>
  <c r="E571" i="12"/>
  <c r="F571" i="12"/>
  <c r="D572" i="12"/>
  <c r="E572" i="12"/>
  <c r="F572" i="12"/>
  <c r="D573" i="12"/>
  <c r="E573" i="12"/>
  <c r="F573" i="12"/>
  <c r="D574" i="12"/>
  <c r="E574" i="12"/>
  <c r="F574" i="12"/>
  <c r="D575" i="12"/>
  <c r="E575" i="12"/>
  <c r="F575" i="12"/>
  <c r="D576" i="12"/>
  <c r="E576" i="12"/>
  <c r="F576" i="12"/>
  <c r="D577" i="12"/>
  <c r="E577" i="12"/>
  <c r="F577" i="12"/>
  <c r="D578" i="12"/>
  <c r="E578" i="12"/>
  <c r="F578" i="12"/>
  <c r="D579" i="12"/>
  <c r="E579" i="12"/>
  <c r="F579" i="12"/>
  <c r="D580" i="12"/>
  <c r="E580" i="12"/>
  <c r="F580" i="12"/>
  <c r="D581" i="12"/>
  <c r="E581" i="12"/>
  <c r="F581" i="12"/>
  <c r="D582" i="12"/>
  <c r="E582" i="12"/>
  <c r="F582" i="12"/>
  <c r="D583" i="12"/>
  <c r="E583" i="12"/>
  <c r="F583" i="12"/>
  <c r="D584" i="12"/>
  <c r="E584" i="12"/>
  <c r="F584" i="12"/>
  <c r="D585" i="12"/>
  <c r="E585" i="12"/>
  <c r="F585" i="12"/>
  <c r="D586" i="12"/>
  <c r="E586" i="12"/>
  <c r="F586" i="12"/>
  <c r="D587" i="12"/>
  <c r="E587" i="12"/>
  <c r="F587" i="12"/>
  <c r="D588" i="12"/>
  <c r="E588" i="12"/>
  <c r="F588" i="12"/>
  <c r="D589" i="12"/>
  <c r="E589" i="12"/>
  <c r="F589" i="12"/>
  <c r="D590" i="12"/>
  <c r="E590" i="12"/>
  <c r="F590" i="12"/>
  <c r="D591" i="12"/>
  <c r="E591" i="12"/>
  <c r="F591" i="12"/>
  <c r="D592" i="12"/>
  <c r="E592" i="12"/>
  <c r="F592" i="12"/>
  <c r="D593" i="12"/>
  <c r="E593" i="12"/>
  <c r="F593" i="12"/>
  <c r="D594" i="12"/>
  <c r="E594" i="12"/>
  <c r="F594" i="12"/>
  <c r="D595" i="12"/>
  <c r="E595" i="12"/>
  <c r="F595" i="12"/>
  <c r="D596" i="12"/>
  <c r="E596" i="12"/>
  <c r="F596" i="12"/>
  <c r="D597" i="12"/>
  <c r="E597" i="12"/>
  <c r="F597" i="12"/>
  <c r="D598" i="12"/>
  <c r="E598" i="12"/>
  <c r="F598" i="12"/>
  <c r="D599" i="12"/>
  <c r="E599" i="12"/>
  <c r="F599" i="12"/>
  <c r="D600" i="12"/>
  <c r="E600" i="12"/>
  <c r="F600" i="12"/>
  <c r="D601" i="12"/>
  <c r="E601" i="12"/>
  <c r="F601" i="12"/>
  <c r="D602" i="12"/>
  <c r="E602" i="12"/>
  <c r="F602" i="12"/>
  <c r="D603" i="12"/>
  <c r="E603" i="12"/>
  <c r="F603" i="12"/>
  <c r="D604" i="12"/>
  <c r="E604" i="12"/>
  <c r="F604" i="12"/>
  <c r="D605" i="12"/>
  <c r="E605" i="12"/>
  <c r="F605" i="12"/>
  <c r="D606" i="12"/>
  <c r="E606" i="12"/>
  <c r="F606" i="12"/>
  <c r="D607" i="12"/>
  <c r="E607" i="12"/>
  <c r="F607" i="12"/>
  <c r="D608" i="12"/>
  <c r="E608" i="12"/>
  <c r="F608" i="12"/>
  <c r="D609" i="12"/>
  <c r="E609" i="12"/>
  <c r="F609" i="12"/>
  <c r="D610" i="12"/>
  <c r="E610" i="12"/>
  <c r="F610" i="12"/>
  <c r="D611" i="12"/>
  <c r="E611" i="12"/>
  <c r="F611" i="12"/>
  <c r="D612" i="12"/>
  <c r="E612" i="12"/>
  <c r="F612" i="12"/>
  <c r="D613" i="12"/>
  <c r="E613" i="12"/>
  <c r="F613" i="12"/>
  <c r="D614" i="12"/>
  <c r="E614" i="12"/>
  <c r="F614" i="12"/>
  <c r="D615" i="12"/>
  <c r="E615" i="12"/>
  <c r="F615" i="12"/>
  <c r="D616" i="12"/>
  <c r="E616" i="12"/>
  <c r="F616" i="12"/>
  <c r="D617" i="12"/>
  <c r="E617" i="12"/>
  <c r="F617" i="12"/>
  <c r="D618" i="12"/>
  <c r="E618" i="12"/>
  <c r="F618" i="12"/>
  <c r="D619" i="12"/>
  <c r="E619" i="12"/>
  <c r="F619" i="12"/>
  <c r="D620" i="12"/>
  <c r="E620" i="12"/>
  <c r="F620" i="12"/>
  <c r="D621" i="12"/>
  <c r="E621" i="12"/>
  <c r="F621" i="12"/>
  <c r="D622" i="12"/>
  <c r="E622" i="12"/>
  <c r="F622" i="12"/>
  <c r="D623" i="12"/>
  <c r="E623" i="12"/>
  <c r="F623" i="12"/>
  <c r="D624" i="12"/>
  <c r="E624" i="12"/>
  <c r="F624" i="12"/>
  <c r="D625" i="12"/>
  <c r="L19" i="23" s="1"/>
  <c r="E625" i="12"/>
  <c r="N19" i="23" s="1"/>
  <c r="F625" i="12"/>
  <c r="O19" i="23" s="1"/>
  <c r="D626" i="12"/>
  <c r="E626" i="12"/>
  <c r="F626" i="12"/>
  <c r="D627" i="12"/>
  <c r="E627" i="12"/>
  <c r="F627" i="12"/>
  <c r="D628" i="12"/>
  <c r="E628" i="12"/>
  <c r="F628" i="12"/>
  <c r="D629" i="12"/>
  <c r="E629" i="12"/>
  <c r="F629" i="12"/>
  <c r="D630" i="12"/>
  <c r="E630" i="12"/>
  <c r="F630" i="12"/>
  <c r="D631" i="12"/>
  <c r="E631" i="12"/>
  <c r="F631" i="12"/>
  <c r="D632" i="12"/>
  <c r="E632" i="12"/>
  <c r="F632" i="12"/>
  <c r="D633" i="12"/>
  <c r="E633" i="12"/>
  <c r="F633" i="12"/>
  <c r="D634" i="12"/>
  <c r="E634" i="12"/>
  <c r="F634" i="12"/>
  <c r="D635" i="12"/>
  <c r="E635" i="12"/>
  <c r="F635" i="12"/>
  <c r="D636" i="12"/>
  <c r="E636" i="12"/>
  <c r="F636" i="12"/>
  <c r="D637" i="12"/>
  <c r="E637" i="12"/>
  <c r="F637" i="12"/>
  <c r="D638" i="12"/>
  <c r="E638" i="12"/>
  <c r="F638" i="12"/>
  <c r="D639" i="12"/>
  <c r="E639" i="12"/>
  <c r="F639" i="12"/>
  <c r="D640" i="12"/>
  <c r="E640" i="12"/>
  <c r="F640" i="12"/>
  <c r="D641" i="12"/>
  <c r="E641" i="12"/>
  <c r="F641" i="12"/>
  <c r="D642" i="12"/>
  <c r="P19" i="23" s="1"/>
  <c r="E642" i="12"/>
  <c r="R19" i="23" s="1"/>
  <c r="F642" i="12"/>
  <c r="S19" i="23" s="1"/>
  <c r="D643" i="12"/>
  <c r="E643" i="12"/>
  <c r="F643" i="12"/>
  <c r="D644" i="12"/>
  <c r="E644" i="12"/>
  <c r="F644" i="12"/>
  <c r="D645" i="12"/>
  <c r="E645" i="12"/>
  <c r="F645" i="12"/>
  <c r="D646" i="12"/>
  <c r="E646" i="12"/>
  <c r="F646" i="12"/>
  <c r="D647" i="12"/>
  <c r="E647" i="12"/>
  <c r="F647" i="12"/>
  <c r="D648" i="12"/>
  <c r="E648" i="12"/>
  <c r="F648" i="12"/>
  <c r="D649" i="12"/>
  <c r="E649" i="12"/>
  <c r="F649" i="12"/>
  <c r="D650" i="12"/>
  <c r="E650" i="12"/>
  <c r="F650" i="12"/>
  <c r="D651" i="12"/>
  <c r="E651" i="12"/>
  <c r="F651" i="12"/>
  <c r="D652" i="12"/>
  <c r="E652" i="12"/>
  <c r="F652" i="12"/>
  <c r="D653" i="12"/>
  <c r="E653" i="12"/>
  <c r="F653" i="12"/>
  <c r="D654" i="12"/>
  <c r="E654" i="12"/>
  <c r="F654" i="12"/>
  <c r="D655" i="12"/>
  <c r="E655" i="12"/>
  <c r="F655" i="12"/>
  <c r="D656" i="12"/>
  <c r="E656" i="12"/>
  <c r="F656" i="12"/>
  <c r="D657" i="12"/>
  <c r="E657" i="12"/>
  <c r="F657" i="12"/>
  <c r="D658" i="12"/>
  <c r="E658" i="12"/>
  <c r="F658" i="12"/>
  <c r="D659" i="12"/>
  <c r="E659" i="12"/>
  <c r="F659" i="12"/>
  <c r="D660" i="12"/>
  <c r="E660" i="12"/>
  <c r="F660" i="12"/>
  <c r="D661" i="12"/>
  <c r="E661" i="12"/>
  <c r="F661" i="12"/>
  <c r="D662" i="12"/>
  <c r="E662" i="12"/>
  <c r="F662" i="12"/>
  <c r="D663" i="12"/>
  <c r="E663" i="12"/>
  <c r="F663" i="12"/>
  <c r="D664" i="12"/>
  <c r="E664" i="12"/>
  <c r="F664" i="12"/>
  <c r="D665" i="12"/>
  <c r="E665" i="12"/>
  <c r="F665" i="12"/>
  <c r="D666" i="12"/>
  <c r="E666" i="12"/>
  <c r="F666" i="12"/>
  <c r="D667" i="12"/>
  <c r="E667" i="12"/>
  <c r="F667" i="12"/>
  <c r="D668" i="12"/>
  <c r="E668" i="12"/>
  <c r="F668" i="12"/>
  <c r="D669" i="12"/>
  <c r="E669" i="12"/>
  <c r="F669" i="12"/>
  <c r="D670" i="12"/>
  <c r="E670" i="12"/>
  <c r="F670" i="12"/>
  <c r="D671" i="12"/>
  <c r="E671" i="12"/>
  <c r="F671" i="12"/>
  <c r="D672" i="12"/>
  <c r="E672" i="12"/>
  <c r="F672" i="12"/>
  <c r="D673" i="12"/>
  <c r="E673" i="12"/>
  <c r="F673" i="12"/>
  <c r="D674" i="12"/>
  <c r="E674" i="12"/>
  <c r="F674" i="12"/>
  <c r="D675" i="12"/>
  <c r="E675" i="12"/>
  <c r="F675" i="12"/>
  <c r="D676" i="12"/>
  <c r="E676" i="12"/>
  <c r="F676" i="12"/>
  <c r="D677" i="12"/>
  <c r="E677" i="12"/>
  <c r="F677" i="12"/>
  <c r="D678" i="12"/>
  <c r="E678" i="12"/>
  <c r="F678" i="12"/>
  <c r="D679" i="12"/>
  <c r="E679" i="12"/>
  <c r="F679" i="12"/>
  <c r="D680" i="12"/>
  <c r="E680" i="12"/>
  <c r="F680" i="12"/>
  <c r="D681" i="12"/>
  <c r="E681" i="12"/>
  <c r="F681" i="12"/>
  <c r="D682" i="12"/>
  <c r="E682" i="12"/>
  <c r="F682" i="12"/>
  <c r="D683" i="12"/>
  <c r="E683" i="12"/>
  <c r="F683" i="12"/>
  <c r="D684" i="12"/>
  <c r="E684" i="12"/>
  <c r="F684" i="12"/>
  <c r="D685" i="12"/>
  <c r="E685" i="12"/>
  <c r="F685" i="12"/>
  <c r="D686" i="12"/>
  <c r="E686" i="12"/>
  <c r="F686" i="12"/>
  <c r="D687" i="12"/>
  <c r="E687" i="12"/>
  <c r="F687" i="12"/>
  <c r="D688" i="12"/>
  <c r="E688" i="12"/>
  <c r="F688" i="12"/>
  <c r="D689" i="12"/>
  <c r="E689" i="12"/>
  <c r="F689" i="12"/>
  <c r="D690" i="12"/>
  <c r="E690" i="12"/>
  <c r="F690" i="12"/>
  <c r="D691" i="12"/>
  <c r="E691" i="12"/>
  <c r="F691" i="12"/>
  <c r="D692" i="12"/>
  <c r="E692" i="12"/>
  <c r="F692" i="12"/>
  <c r="D693" i="12"/>
  <c r="E693" i="12"/>
  <c r="F693" i="12"/>
  <c r="D694" i="12"/>
  <c r="E694" i="12"/>
  <c r="F694" i="12"/>
  <c r="D695" i="12"/>
  <c r="E695" i="12"/>
  <c r="F695" i="12"/>
  <c r="D696" i="12"/>
  <c r="E696" i="12"/>
  <c r="F696" i="12"/>
  <c r="D697" i="12"/>
  <c r="E697" i="12"/>
  <c r="F697" i="12"/>
  <c r="D698" i="12"/>
  <c r="E698" i="12"/>
  <c r="F698" i="12"/>
  <c r="D699" i="12"/>
  <c r="E699" i="12"/>
  <c r="F699" i="12"/>
  <c r="D700" i="12"/>
  <c r="E700" i="12"/>
  <c r="F700" i="12"/>
  <c r="D701" i="12"/>
  <c r="E701" i="12"/>
  <c r="F701" i="12"/>
  <c r="D702" i="12"/>
  <c r="E702" i="12"/>
  <c r="F702" i="12"/>
  <c r="D703" i="12"/>
  <c r="E703" i="12"/>
  <c r="F703" i="12"/>
  <c r="D704" i="12"/>
  <c r="E704" i="12"/>
  <c r="F704" i="12"/>
  <c r="D705" i="12"/>
  <c r="E705" i="12"/>
  <c r="F705" i="12"/>
  <c r="D706" i="12"/>
  <c r="E706" i="12"/>
  <c r="F706" i="12"/>
  <c r="D707" i="12"/>
  <c r="E707" i="12"/>
  <c r="F707" i="12"/>
  <c r="D708" i="12"/>
  <c r="E708" i="12"/>
  <c r="F708" i="12"/>
  <c r="D709" i="12"/>
  <c r="E709" i="12"/>
  <c r="F709" i="12"/>
  <c r="D710" i="12"/>
  <c r="E710" i="12"/>
  <c r="F710" i="12"/>
  <c r="D711" i="12"/>
  <c r="E711" i="12"/>
  <c r="F711" i="12"/>
  <c r="D712" i="12"/>
  <c r="E712" i="12"/>
  <c r="F712" i="12"/>
  <c r="D713" i="12"/>
  <c r="E713" i="12"/>
  <c r="F713" i="12"/>
  <c r="D714" i="12"/>
  <c r="E714" i="12"/>
  <c r="F714" i="12"/>
  <c r="D715" i="12"/>
  <c r="E715" i="12"/>
  <c r="F715" i="12"/>
  <c r="D716" i="12"/>
  <c r="E716" i="12"/>
  <c r="F716" i="12"/>
  <c r="D717" i="12"/>
  <c r="E717" i="12"/>
  <c r="F717" i="12"/>
  <c r="D718" i="12"/>
  <c r="E718" i="12"/>
  <c r="F718" i="12"/>
  <c r="D719" i="12"/>
  <c r="E719" i="12"/>
  <c r="F719" i="12"/>
  <c r="D720" i="12"/>
  <c r="E720" i="12"/>
  <c r="F720" i="12"/>
  <c r="D721" i="12"/>
  <c r="E721" i="12"/>
  <c r="F721" i="12"/>
  <c r="D722" i="12"/>
  <c r="E722" i="12"/>
  <c r="F722" i="12"/>
  <c r="D723" i="12"/>
  <c r="E723" i="12"/>
  <c r="F723" i="12"/>
  <c r="D724" i="12"/>
  <c r="E724" i="12"/>
  <c r="F724" i="12"/>
  <c r="D725" i="12"/>
  <c r="E725" i="12"/>
  <c r="F725" i="12"/>
  <c r="D726" i="12"/>
  <c r="L20" i="23" s="1"/>
  <c r="E726" i="12"/>
  <c r="N20" i="23" s="1"/>
  <c r="F726" i="12"/>
  <c r="O20" i="23" s="1"/>
  <c r="D727" i="12"/>
  <c r="E727" i="12"/>
  <c r="F727" i="12"/>
  <c r="D728" i="12"/>
  <c r="E728" i="12"/>
  <c r="F728" i="12"/>
  <c r="D729" i="12"/>
  <c r="E729" i="12"/>
  <c r="F729" i="12"/>
  <c r="D730" i="12"/>
  <c r="E730" i="12"/>
  <c r="F730" i="12"/>
  <c r="D731" i="12"/>
  <c r="E731" i="12"/>
  <c r="F731" i="12"/>
  <c r="D732" i="12"/>
  <c r="E732" i="12"/>
  <c r="F732" i="12"/>
  <c r="D733" i="12"/>
  <c r="E733" i="12"/>
  <c r="F733" i="12"/>
  <c r="D734" i="12"/>
  <c r="E734" i="12"/>
  <c r="F734" i="12"/>
  <c r="D735" i="12"/>
  <c r="E735" i="12"/>
  <c r="F735" i="12"/>
  <c r="D736" i="12"/>
  <c r="E736" i="12"/>
  <c r="F736" i="12"/>
  <c r="D737" i="12"/>
  <c r="E737" i="12"/>
  <c r="F737" i="12"/>
  <c r="D738" i="12"/>
  <c r="E738" i="12"/>
  <c r="F738" i="12"/>
  <c r="D739" i="12"/>
  <c r="E739" i="12"/>
  <c r="F739" i="12"/>
  <c r="D740" i="12"/>
  <c r="E740" i="12"/>
  <c r="F740" i="12"/>
  <c r="D741" i="12"/>
  <c r="E741" i="12"/>
  <c r="F741" i="12"/>
  <c r="D742" i="12"/>
  <c r="E742" i="12"/>
  <c r="F742" i="12"/>
  <c r="D743" i="12"/>
  <c r="P20" i="23" s="1"/>
  <c r="E743" i="12"/>
  <c r="R20" i="23" s="1"/>
  <c r="F743" i="12"/>
  <c r="S20" i="23" s="1"/>
  <c r="D744" i="12"/>
  <c r="E744" i="12"/>
  <c r="F744" i="12"/>
  <c r="D745" i="12"/>
  <c r="E745" i="12"/>
  <c r="F745" i="12"/>
  <c r="D746" i="12"/>
  <c r="E746" i="12"/>
  <c r="F746" i="12"/>
  <c r="D747" i="12"/>
  <c r="E747" i="12"/>
  <c r="F747" i="12"/>
  <c r="D748" i="12"/>
  <c r="E748" i="12"/>
  <c r="F748" i="12"/>
  <c r="D749" i="12"/>
  <c r="E749" i="12"/>
  <c r="F749" i="12"/>
  <c r="D750" i="12"/>
  <c r="E750" i="12"/>
  <c r="F750" i="12"/>
  <c r="D751" i="12"/>
  <c r="E751" i="12"/>
  <c r="F751" i="12"/>
  <c r="D752" i="12"/>
  <c r="E752" i="12"/>
  <c r="F752" i="12"/>
  <c r="D753" i="12"/>
  <c r="E753" i="12"/>
  <c r="F753" i="12"/>
  <c r="D754" i="12"/>
  <c r="E754" i="12"/>
  <c r="F754" i="12"/>
  <c r="D755" i="12"/>
  <c r="E755" i="12"/>
  <c r="F755" i="12"/>
  <c r="D756" i="12"/>
  <c r="E756" i="12"/>
  <c r="F756" i="12"/>
  <c r="D757" i="12"/>
  <c r="E757" i="12"/>
  <c r="F757" i="12"/>
  <c r="D758" i="12"/>
  <c r="E758" i="12"/>
  <c r="F758" i="12"/>
  <c r="D759" i="12"/>
  <c r="E759" i="12"/>
  <c r="F759" i="12"/>
  <c r="D760" i="12"/>
  <c r="E760" i="12"/>
  <c r="F760" i="12"/>
  <c r="D761" i="12"/>
  <c r="E761" i="12"/>
  <c r="F761" i="12"/>
  <c r="D762" i="12"/>
  <c r="E762" i="12"/>
  <c r="F762" i="12"/>
  <c r="D763" i="12"/>
  <c r="E763" i="12"/>
  <c r="F763" i="12"/>
  <c r="D764" i="12"/>
  <c r="E764" i="12"/>
  <c r="F764" i="12"/>
  <c r="D765" i="12"/>
  <c r="E765" i="12"/>
  <c r="F765" i="12"/>
  <c r="D766" i="12"/>
  <c r="E766" i="12"/>
  <c r="F766" i="12"/>
  <c r="D767" i="12"/>
  <c r="E767" i="12"/>
  <c r="F767" i="12"/>
  <c r="D768" i="12"/>
  <c r="E768" i="12"/>
  <c r="F768" i="12"/>
  <c r="D769" i="12"/>
  <c r="E769" i="12"/>
  <c r="F769" i="12"/>
  <c r="D770" i="12"/>
  <c r="E770" i="12"/>
  <c r="F770" i="12"/>
  <c r="D771" i="12"/>
  <c r="E771" i="12"/>
  <c r="F771" i="12"/>
  <c r="D772" i="12"/>
  <c r="E772" i="12"/>
  <c r="F772" i="12"/>
  <c r="D773" i="12"/>
  <c r="E773" i="12"/>
  <c r="F773" i="12"/>
  <c r="D774" i="12"/>
  <c r="E774" i="12"/>
  <c r="F774" i="12"/>
  <c r="D775" i="12"/>
  <c r="E775" i="12"/>
  <c r="F775" i="12"/>
  <c r="D776" i="12"/>
  <c r="E776" i="12"/>
  <c r="F776" i="12"/>
  <c r="D777" i="12"/>
  <c r="E777" i="12"/>
  <c r="F777" i="12"/>
  <c r="D778" i="12"/>
  <c r="E778" i="12"/>
  <c r="F778" i="12"/>
  <c r="D779" i="12"/>
  <c r="E779" i="12"/>
  <c r="F779" i="12"/>
  <c r="D780" i="12"/>
  <c r="E780" i="12"/>
  <c r="F780" i="12"/>
  <c r="D781" i="12"/>
  <c r="E781" i="12"/>
  <c r="F781" i="12"/>
  <c r="D782" i="12"/>
  <c r="E782" i="12"/>
  <c r="F782" i="12"/>
  <c r="D783" i="12"/>
  <c r="E783" i="12"/>
  <c r="F783" i="12"/>
  <c r="D784" i="12"/>
  <c r="E784" i="12"/>
  <c r="F784" i="12"/>
  <c r="D785" i="12"/>
  <c r="E785" i="12"/>
  <c r="F785" i="12"/>
  <c r="D786" i="12"/>
  <c r="E786" i="12"/>
  <c r="F786" i="12"/>
  <c r="D787" i="12"/>
  <c r="E787" i="12"/>
  <c r="F787" i="12"/>
  <c r="D788" i="12"/>
  <c r="E788" i="12"/>
  <c r="F788" i="12"/>
  <c r="D789" i="12"/>
  <c r="E789" i="12"/>
  <c r="F789" i="12"/>
  <c r="D790" i="12"/>
  <c r="E790" i="12"/>
  <c r="F790" i="12"/>
  <c r="D791" i="12"/>
  <c r="E791" i="12"/>
  <c r="F791" i="12"/>
  <c r="D792" i="12"/>
  <c r="E792" i="12"/>
  <c r="F792" i="12"/>
  <c r="D793" i="12"/>
  <c r="E793" i="12"/>
  <c r="F793" i="12"/>
  <c r="D794" i="12"/>
  <c r="E794" i="12"/>
  <c r="F794" i="12"/>
  <c r="D795" i="12"/>
  <c r="E795" i="12"/>
  <c r="F795" i="12"/>
  <c r="D796" i="12"/>
  <c r="E796" i="12"/>
  <c r="F796" i="12"/>
  <c r="D797" i="12"/>
  <c r="E797" i="12"/>
  <c r="F797" i="12"/>
  <c r="D798" i="12"/>
  <c r="E798" i="12"/>
  <c r="F798" i="12"/>
  <c r="D799" i="12"/>
  <c r="E799" i="12"/>
  <c r="F799" i="12"/>
  <c r="D800" i="12"/>
  <c r="E800" i="12"/>
  <c r="F800" i="12"/>
  <c r="D801" i="12"/>
  <c r="E801" i="12"/>
  <c r="F801" i="12"/>
  <c r="D802" i="12"/>
  <c r="E802" i="12"/>
  <c r="F802" i="12"/>
  <c r="D803" i="12"/>
  <c r="E803" i="12"/>
  <c r="F803" i="12"/>
  <c r="D804" i="12"/>
  <c r="E804" i="12"/>
  <c r="F804" i="12"/>
  <c r="D805" i="12"/>
  <c r="E805" i="12"/>
  <c r="F805" i="12"/>
  <c r="D806" i="12"/>
  <c r="E806" i="12"/>
  <c r="F806" i="12"/>
  <c r="D807" i="12"/>
  <c r="E807" i="12"/>
  <c r="F807" i="12"/>
  <c r="D808" i="12"/>
  <c r="H23" i="13" s="1"/>
  <c r="E808" i="12"/>
  <c r="F808" i="12"/>
  <c r="D809" i="12"/>
  <c r="E809" i="12"/>
  <c r="F809" i="12"/>
  <c r="E810" i="12"/>
  <c r="F810" i="12"/>
  <c r="D811" i="12"/>
  <c r="E811" i="12"/>
  <c r="F811" i="12"/>
  <c r="D812" i="12"/>
  <c r="E812" i="12"/>
  <c r="F812" i="12"/>
  <c r="D813" i="12"/>
  <c r="E813" i="12"/>
  <c r="F813" i="12"/>
  <c r="D814" i="12"/>
  <c r="E814" i="12"/>
  <c r="F814" i="12"/>
  <c r="D815" i="12"/>
  <c r="E815" i="12"/>
  <c r="F815" i="12"/>
  <c r="D816" i="12"/>
  <c r="E816" i="12"/>
  <c r="F816" i="12"/>
  <c r="D817" i="12"/>
  <c r="E817" i="12"/>
  <c r="F817" i="12"/>
  <c r="D818" i="12"/>
  <c r="E818" i="12"/>
  <c r="F818" i="12"/>
  <c r="D819" i="12"/>
  <c r="E819" i="12"/>
  <c r="F819" i="12"/>
  <c r="D820" i="12"/>
  <c r="E820" i="12"/>
  <c r="F820" i="12"/>
  <c r="D821" i="12"/>
  <c r="E821" i="12"/>
  <c r="F821" i="12"/>
  <c r="D822" i="12"/>
  <c r="E822" i="12"/>
  <c r="F822" i="12"/>
  <c r="D823" i="12"/>
  <c r="E823" i="12"/>
  <c r="F823" i="12"/>
  <c r="D824" i="12"/>
  <c r="E824" i="12"/>
  <c r="F824" i="12"/>
  <c r="D825" i="12"/>
  <c r="E825" i="12"/>
  <c r="F825" i="12"/>
  <c r="D826" i="12"/>
  <c r="E826" i="12"/>
  <c r="F826" i="12"/>
  <c r="D827" i="12"/>
  <c r="L28" i="23" s="1"/>
  <c r="E827" i="12"/>
  <c r="N28" i="23" s="1"/>
  <c r="F827" i="12"/>
  <c r="O28" i="23" s="1"/>
  <c r="D828" i="12"/>
  <c r="E828" i="12"/>
  <c r="F828" i="12"/>
  <c r="D829" i="12"/>
  <c r="E829" i="12"/>
  <c r="F829" i="12"/>
  <c r="D830" i="12"/>
  <c r="E830" i="12"/>
  <c r="F830" i="12"/>
  <c r="D831" i="12"/>
  <c r="E831" i="12"/>
  <c r="F831" i="12"/>
  <c r="D832" i="12"/>
  <c r="E832" i="12"/>
  <c r="F832" i="12"/>
  <c r="D833" i="12"/>
  <c r="E833" i="12"/>
  <c r="F833" i="12"/>
  <c r="D834" i="12"/>
  <c r="E834" i="12"/>
  <c r="F834" i="12"/>
  <c r="D835" i="12"/>
  <c r="E835" i="12"/>
  <c r="F835" i="12"/>
  <c r="D836" i="12"/>
  <c r="E836" i="12"/>
  <c r="F836" i="12"/>
  <c r="D837" i="12"/>
  <c r="E837" i="12"/>
  <c r="F837" i="12"/>
  <c r="D838" i="12"/>
  <c r="E838" i="12"/>
  <c r="F838" i="12"/>
  <c r="D839" i="12"/>
  <c r="E839" i="12"/>
  <c r="F839" i="12"/>
  <c r="D840" i="12"/>
  <c r="E840" i="12"/>
  <c r="F840" i="12"/>
  <c r="D841" i="12"/>
  <c r="E841" i="12"/>
  <c r="F841" i="12"/>
  <c r="D842" i="12"/>
  <c r="E842" i="12"/>
  <c r="F842" i="12"/>
  <c r="D843" i="12"/>
  <c r="E843" i="12"/>
  <c r="F843" i="12"/>
  <c r="D844" i="12"/>
  <c r="P28" i="23" s="1"/>
  <c r="E844" i="12"/>
  <c r="R28" i="23" s="1"/>
  <c r="F844" i="12"/>
  <c r="S28" i="23" s="1"/>
  <c r="D845" i="12"/>
  <c r="E845" i="12"/>
  <c r="F845" i="12"/>
  <c r="D846" i="12"/>
  <c r="E846" i="12"/>
  <c r="F846" i="12"/>
  <c r="D847" i="12"/>
  <c r="E847" i="12"/>
  <c r="F847" i="12"/>
  <c r="D848" i="12"/>
  <c r="E848" i="12"/>
  <c r="F848" i="12"/>
  <c r="D849" i="12"/>
  <c r="E849" i="12"/>
  <c r="F849" i="12"/>
  <c r="D850" i="12"/>
  <c r="E850" i="12"/>
  <c r="F850" i="12"/>
  <c r="D851" i="12"/>
  <c r="E851" i="12"/>
  <c r="F851" i="12"/>
  <c r="D852" i="12"/>
  <c r="E852" i="12"/>
  <c r="F852" i="12"/>
  <c r="D853" i="12"/>
  <c r="E853" i="12"/>
  <c r="F853" i="12"/>
  <c r="D854" i="12"/>
  <c r="E854" i="12"/>
  <c r="F854" i="12"/>
  <c r="D855" i="12"/>
  <c r="E855" i="12"/>
  <c r="F855" i="12"/>
  <c r="D856" i="12"/>
  <c r="E856" i="12"/>
  <c r="F856" i="12"/>
  <c r="D857" i="12"/>
  <c r="E857" i="12"/>
  <c r="F857" i="12"/>
  <c r="D858" i="12"/>
  <c r="E858" i="12"/>
  <c r="F858" i="12"/>
  <c r="D859" i="12"/>
  <c r="E859" i="12"/>
  <c r="F859" i="12"/>
  <c r="D860" i="12"/>
  <c r="E860" i="12"/>
  <c r="F860" i="12"/>
  <c r="D861" i="12"/>
  <c r="E861" i="12"/>
  <c r="F861" i="12"/>
  <c r="D862" i="12"/>
  <c r="E862" i="12"/>
  <c r="F862" i="12"/>
  <c r="D863" i="12"/>
  <c r="E863" i="12"/>
  <c r="F863" i="12"/>
  <c r="D864" i="12"/>
  <c r="E864" i="12"/>
  <c r="F864" i="12"/>
  <c r="D865" i="12"/>
  <c r="E865" i="12"/>
  <c r="F865" i="12"/>
  <c r="D866" i="12"/>
  <c r="E866" i="12"/>
  <c r="F866" i="12"/>
  <c r="D867" i="12"/>
  <c r="E867" i="12"/>
  <c r="F867" i="12"/>
  <c r="D868" i="12"/>
  <c r="E868" i="12"/>
  <c r="F868" i="12"/>
  <c r="D869" i="12"/>
  <c r="E869" i="12"/>
  <c r="F869" i="12"/>
  <c r="D870" i="12"/>
  <c r="E870" i="12"/>
  <c r="F870" i="12"/>
  <c r="D871" i="12"/>
  <c r="E871" i="12"/>
  <c r="F871" i="12"/>
  <c r="D872" i="12"/>
  <c r="E872" i="12"/>
  <c r="F872" i="12"/>
  <c r="D873" i="12"/>
  <c r="E873" i="12"/>
  <c r="F873" i="12"/>
  <c r="D874" i="12"/>
  <c r="E874" i="12"/>
  <c r="F874" i="12"/>
  <c r="D875" i="12"/>
  <c r="E875" i="12"/>
  <c r="F875" i="12"/>
  <c r="D876" i="12"/>
  <c r="E876" i="12"/>
  <c r="F876" i="12"/>
  <c r="D877" i="12"/>
  <c r="E877" i="12"/>
  <c r="F877" i="12"/>
  <c r="D878" i="12"/>
  <c r="E878" i="12"/>
  <c r="F878" i="12"/>
  <c r="D879" i="12"/>
  <c r="E879" i="12"/>
  <c r="F879" i="12"/>
  <c r="D880" i="12"/>
  <c r="E880" i="12"/>
  <c r="F880" i="12"/>
  <c r="D881" i="12"/>
  <c r="E881" i="12"/>
  <c r="F881" i="12"/>
  <c r="D882" i="12"/>
  <c r="E882" i="12"/>
  <c r="F882" i="12"/>
  <c r="D883" i="12"/>
  <c r="E883" i="12"/>
  <c r="F883" i="12"/>
  <c r="D884" i="12"/>
  <c r="E884" i="12"/>
  <c r="F884" i="12"/>
  <c r="D885" i="12"/>
  <c r="E885" i="12"/>
  <c r="F885" i="12"/>
  <c r="D886" i="12"/>
  <c r="E886" i="12"/>
  <c r="F886" i="12"/>
  <c r="D887" i="12"/>
  <c r="E887" i="12"/>
  <c r="F887" i="12"/>
  <c r="D888" i="12"/>
  <c r="E888" i="12"/>
  <c r="F888" i="12"/>
  <c r="D889" i="12"/>
  <c r="E889" i="12"/>
  <c r="F889" i="12"/>
  <c r="D890" i="12"/>
  <c r="E890" i="12"/>
  <c r="F890" i="12"/>
  <c r="D891" i="12"/>
  <c r="E891" i="12"/>
  <c r="F891" i="12"/>
  <c r="D892" i="12"/>
  <c r="E892" i="12"/>
  <c r="F892" i="12"/>
  <c r="D893" i="12"/>
  <c r="E893" i="12"/>
  <c r="F893" i="12"/>
  <c r="D894" i="12"/>
  <c r="E894" i="12"/>
  <c r="F894" i="12"/>
  <c r="D895" i="12"/>
  <c r="E895" i="12"/>
  <c r="F895" i="12"/>
  <c r="D896" i="12"/>
  <c r="E896" i="12"/>
  <c r="F896" i="12"/>
  <c r="D897" i="12"/>
  <c r="E897" i="12"/>
  <c r="F897" i="12"/>
  <c r="D898" i="12"/>
  <c r="E898" i="12"/>
  <c r="F898" i="12"/>
  <c r="D899" i="12"/>
  <c r="E899" i="12"/>
  <c r="F899" i="12"/>
  <c r="D900" i="12"/>
  <c r="E900" i="12"/>
  <c r="F900" i="12"/>
  <c r="D901" i="12"/>
  <c r="E901" i="12"/>
  <c r="F901" i="12"/>
  <c r="D902" i="12"/>
  <c r="E902" i="12"/>
  <c r="F902" i="12"/>
  <c r="D903" i="12"/>
  <c r="E903" i="12"/>
  <c r="F903" i="12"/>
  <c r="D904" i="12"/>
  <c r="E904" i="12"/>
  <c r="F904" i="12"/>
  <c r="D905" i="12"/>
  <c r="E905" i="12"/>
  <c r="F905" i="12"/>
  <c r="D906" i="12"/>
  <c r="E906" i="12"/>
  <c r="F906" i="12"/>
  <c r="D907" i="12"/>
  <c r="E907" i="12"/>
  <c r="F907" i="12"/>
  <c r="D908" i="12"/>
  <c r="E908" i="12"/>
  <c r="F908" i="12"/>
  <c r="D909" i="12"/>
  <c r="E909" i="12"/>
  <c r="J32" i="13" s="1"/>
  <c r="F909" i="12"/>
  <c r="D910" i="12"/>
  <c r="E910" i="12"/>
  <c r="F910" i="12"/>
  <c r="D911" i="12"/>
  <c r="E911" i="12"/>
  <c r="F911" i="12"/>
  <c r="D912" i="12"/>
  <c r="E912" i="12"/>
  <c r="F912" i="12"/>
  <c r="D913" i="12"/>
  <c r="E913" i="12"/>
  <c r="F913" i="12"/>
  <c r="D914" i="12"/>
  <c r="E914" i="12"/>
  <c r="F914" i="12"/>
  <c r="D915" i="12"/>
  <c r="E915" i="12"/>
  <c r="F915" i="12"/>
  <c r="D916" i="12"/>
  <c r="E916" i="12"/>
  <c r="F916" i="12"/>
  <c r="D917" i="12"/>
  <c r="E917" i="12"/>
  <c r="F917" i="12"/>
  <c r="D918" i="12"/>
  <c r="E918" i="12"/>
  <c r="F918" i="12"/>
  <c r="D919" i="12"/>
  <c r="E919" i="12"/>
  <c r="F919" i="12"/>
  <c r="D920" i="12"/>
  <c r="E920" i="12"/>
  <c r="F920" i="12"/>
  <c r="D921" i="12"/>
  <c r="E921" i="12"/>
  <c r="F921" i="12"/>
  <c r="D922" i="12"/>
  <c r="E922" i="12"/>
  <c r="F922" i="12"/>
  <c r="D923" i="12"/>
  <c r="E923" i="12"/>
  <c r="F923" i="12"/>
  <c r="D924" i="12"/>
  <c r="E924" i="12"/>
  <c r="F924" i="12"/>
  <c r="D925" i="12"/>
  <c r="E925" i="12"/>
  <c r="F925" i="12"/>
  <c r="D926" i="12"/>
  <c r="E926" i="12"/>
  <c r="F926" i="12"/>
  <c r="D927" i="12"/>
  <c r="E927" i="12"/>
  <c r="F927" i="12"/>
  <c r="D928" i="12"/>
  <c r="L23" i="23" s="1"/>
  <c r="E928" i="12"/>
  <c r="N23" i="23" s="1"/>
  <c r="F928" i="12"/>
  <c r="O23" i="23" s="1"/>
  <c r="D929" i="12"/>
  <c r="E929" i="12"/>
  <c r="F929" i="12"/>
  <c r="D930" i="12"/>
  <c r="E930" i="12"/>
  <c r="F930" i="12"/>
  <c r="D931" i="12"/>
  <c r="E931" i="12"/>
  <c r="F931" i="12"/>
  <c r="D932" i="12"/>
  <c r="E932" i="12"/>
  <c r="F932" i="12"/>
  <c r="D933" i="12"/>
  <c r="E933" i="12"/>
  <c r="F933" i="12"/>
  <c r="D934" i="12"/>
  <c r="E934" i="12"/>
  <c r="F934" i="12"/>
  <c r="D935" i="12"/>
  <c r="E935" i="12"/>
  <c r="F935" i="12"/>
  <c r="D936" i="12"/>
  <c r="E936" i="12"/>
  <c r="F936" i="12"/>
  <c r="D937" i="12"/>
  <c r="E937" i="12"/>
  <c r="F937" i="12"/>
  <c r="D938" i="12"/>
  <c r="E938" i="12"/>
  <c r="F938" i="12"/>
  <c r="D939" i="12"/>
  <c r="E939" i="12"/>
  <c r="F939" i="12"/>
  <c r="D940" i="12"/>
  <c r="E940" i="12"/>
  <c r="F940" i="12"/>
  <c r="D941" i="12"/>
  <c r="E941" i="12"/>
  <c r="F941" i="12"/>
  <c r="D942" i="12"/>
  <c r="E942" i="12"/>
  <c r="F942" i="12"/>
  <c r="D943" i="12"/>
  <c r="E943" i="12"/>
  <c r="F943" i="12"/>
  <c r="D944" i="12"/>
  <c r="E944" i="12"/>
  <c r="F944" i="12"/>
  <c r="D945" i="12"/>
  <c r="P23" i="23" s="1"/>
  <c r="E945" i="12"/>
  <c r="R23" i="23" s="1"/>
  <c r="F945" i="12"/>
  <c r="S23" i="23" s="1"/>
  <c r="D946" i="12"/>
  <c r="E946" i="12"/>
  <c r="F946" i="12"/>
  <c r="D947" i="12"/>
  <c r="E947" i="12"/>
  <c r="F947" i="12"/>
  <c r="D948" i="12"/>
  <c r="E948" i="12"/>
  <c r="F948" i="12"/>
  <c r="D949" i="12"/>
  <c r="E949" i="12"/>
  <c r="F949" i="12"/>
  <c r="D950" i="12"/>
  <c r="E950" i="12"/>
  <c r="F950" i="12"/>
  <c r="D951" i="12"/>
  <c r="E951" i="12"/>
  <c r="F951" i="12"/>
  <c r="D952" i="12"/>
  <c r="E952" i="12"/>
  <c r="F952" i="12"/>
  <c r="D953" i="12"/>
  <c r="E953" i="12"/>
  <c r="F953" i="12"/>
  <c r="D954" i="12"/>
  <c r="E954" i="12"/>
  <c r="F954" i="12"/>
  <c r="D955" i="12"/>
  <c r="E955" i="12"/>
  <c r="F955" i="12"/>
  <c r="D956" i="12"/>
  <c r="E956" i="12"/>
  <c r="F956" i="12"/>
  <c r="D957" i="12"/>
  <c r="E957" i="12"/>
  <c r="F957" i="12"/>
  <c r="D958" i="12"/>
  <c r="E958" i="12"/>
  <c r="F958" i="12"/>
  <c r="D959" i="12"/>
  <c r="E959" i="12"/>
  <c r="F959" i="12"/>
  <c r="D960" i="12"/>
  <c r="E960" i="12"/>
  <c r="F960" i="12"/>
  <c r="D961" i="12"/>
  <c r="E961" i="12"/>
  <c r="F961" i="12"/>
  <c r="D962" i="12"/>
  <c r="E962" i="12"/>
  <c r="F962" i="12"/>
  <c r="D963" i="12"/>
  <c r="E963" i="12"/>
  <c r="F963" i="12"/>
  <c r="D964" i="12"/>
  <c r="E964" i="12"/>
  <c r="F964" i="12"/>
  <c r="D965" i="12"/>
  <c r="E965" i="12"/>
  <c r="F965" i="12"/>
  <c r="D966" i="12"/>
  <c r="E966" i="12"/>
  <c r="F966" i="12"/>
  <c r="D967" i="12"/>
  <c r="E967" i="12"/>
  <c r="F967" i="12"/>
  <c r="D968" i="12"/>
  <c r="E968" i="12"/>
  <c r="F968" i="12"/>
  <c r="D969" i="12"/>
  <c r="E969" i="12"/>
  <c r="F969" i="12"/>
  <c r="D970" i="12"/>
  <c r="E970" i="12"/>
  <c r="F970" i="12"/>
  <c r="D971" i="12"/>
  <c r="E971" i="12"/>
  <c r="F971" i="12"/>
  <c r="D972" i="12"/>
  <c r="E972" i="12"/>
  <c r="F972" i="12"/>
  <c r="D973" i="12"/>
  <c r="E973" i="12"/>
  <c r="F973" i="12"/>
  <c r="D974" i="12"/>
  <c r="E974" i="12"/>
  <c r="F974" i="12"/>
  <c r="D975" i="12"/>
  <c r="E975" i="12"/>
  <c r="F975" i="12"/>
  <c r="D976" i="12"/>
  <c r="E976" i="12"/>
  <c r="F976" i="12"/>
  <c r="D977" i="12"/>
  <c r="E977" i="12"/>
  <c r="F977" i="12"/>
  <c r="D978" i="12"/>
  <c r="E978" i="12"/>
  <c r="F978" i="12"/>
  <c r="D979" i="12"/>
  <c r="E979" i="12"/>
  <c r="F979" i="12"/>
  <c r="D980" i="12"/>
  <c r="E980" i="12"/>
  <c r="F980" i="12"/>
  <c r="D981" i="12"/>
  <c r="E981" i="12"/>
  <c r="F981" i="12"/>
  <c r="D982" i="12"/>
  <c r="E982" i="12"/>
  <c r="F982" i="12"/>
  <c r="D983" i="12"/>
  <c r="E983" i="12"/>
  <c r="F983" i="12"/>
  <c r="D984" i="12"/>
  <c r="E984" i="12"/>
  <c r="F984" i="12"/>
  <c r="D985" i="12"/>
  <c r="E985" i="12"/>
  <c r="F985" i="12"/>
  <c r="D986" i="12"/>
  <c r="E986" i="12"/>
  <c r="F986" i="12"/>
  <c r="D987" i="12"/>
  <c r="E987" i="12"/>
  <c r="F987" i="12"/>
  <c r="D988" i="12"/>
  <c r="E988" i="12"/>
  <c r="F988" i="12"/>
  <c r="D989" i="12"/>
  <c r="E989" i="12"/>
  <c r="F989" i="12"/>
  <c r="D990" i="12"/>
  <c r="E990" i="12"/>
  <c r="F990" i="12"/>
  <c r="D991" i="12"/>
  <c r="E991" i="12"/>
  <c r="F991" i="12"/>
  <c r="D992" i="12"/>
  <c r="E992" i="12"/>
  <c r="F992" i="12"/>
  <c r="D993" i="12"/>
  <c r="E993" i="12"/>
  <c r="F993" i="12"/>
  <c r="D994" i="12"/>
  <c r="E994" i="12"/>
  <c r="F994" i="12"/>
  <c r="D995" i="12"/>
  <c r="E995" i="12"/>
  <c r="F995" i="12"/>
  <c r="D996" i="12"/>
  <c r="E996" i="12"/>
  <c r="F996" i="12"/>
  <c r="D997" i="12"/>
  <c r="E997" i="12"/>
  <c r="F997" i="12"/>
  <c r="D998" i="12"/>
  <c r="E998" i="12"/>
  <c r="F998" i="12"/>
  <c r="D999" i="12"/>
  <c r="E999" i="12"/>
  <c r="F999" i="12"/>
  <c r="D1000" i="12"/>
  <c r="E1000" i="12"/>
  <c r="F1000" i="12"/>
  <c r="D1001" i="12"/>
  <c r="E1001" i="12"/>
  <c r="F1001" i="12"/>
  <c r="D1002" i="12"/>
  <c r="E1002" i="12"/>
  <c r="F1002" i="12"/>
  <c r="D1003" i="12"/>
  <c r="E1003" i="12"/>
  <c r="F1003" i="12"/>
  <c r="D1004" i="12"/>
  <c r="E1004" i="12"/>
  <c r="F1004" i="12"/>
  <c r="D1005" i="12"/>
  <c r="E1005" i="12"/>
  <c r="F1005" i="12"/>
  <c r="D1006" i="12"/>
  <c r="E1006" i="12"/>
  <c r="F1006" i="12"/>
  <c r="D1007" i="12"/>
  <c r="E1007" i="12"/>
  <c r="F1007" i="12"/>
  <c r="D1008" i="12"/>
  <c r="E1008" i="12"/>
  <c r="F1008" i="12"/>
  <c r="D1009" i="12"/>
  <c r="E1009" i="12"/>
  <c r="F1009" i="12"/>
  <c r="D1010" i="12"/>
  <c r="E1010" i="12"/>
  <c r="F1010" i="12"/>
  <c r="D1011" i="12"/>
  <c r="E1011" i="12"/>
  <c r="F1011" i="12"/>
  <c r="D1012" i="12"/>
  <c r="E1012" i="12"/>
  <c r="F1012" i="12"/>
  <c r="D1013" i="12"/>
  <c r="E1013" i="12"/>
  <c r="F1013" i="12"/>
  <c r="D1014" i="12"/>
  <c r="E1014" i="12"/>
  <c r="F1014" i="12"/>
  <c r="D1015" i="12"/>
  <c r="E1015" i="12"/>
  <c r="F1015" i="12"/>
  <c r="D1016" i="12"/>
  <c r="E1016" i="12"/>
  <c r="F1016" i="12"/>
  <c r="D1017" i="12"/>
  <c r="E1017" i="12"/>
  <c r="F1017" i="12"/>
  <c r="D1018" i="12"/>
  <c r="E1018" i="12"/>
  <c r="F1018" i="12"/>
  <c r="D1019" i="12"/>
  <c r="E1019" i="12"/>
  <c r="F1019" i="12"/>
  <c r="D1020" i="12"/>
  <c r="E1020" i="12"/>
  <c r="F1020" i="12"/>
  <c r="D1021" i="12"/>
  <c r="E1021" i="12"/>
  <c r="F1021" i="12"/>
  <c r="D1022" i="12"/>
  <c r="E1022" i="12"/>
  <c r="F1022" i="12"/>
  <c r="D1023" i="12"/>
  <c r="E1023" i="12"/>
  <c r="F1023" i="12"/>
  <c r="D1024" i="12"/>
  <c r="E1024" i="12"/>
  <c r="F1024" i="12"/>
  <c r="D1025" i="12"/>
  <c r="E1025" i="12"/>
  <c r="F1025" i="12"/>
  <c r="D1026" i="12"/>
  <c r="E1026" i="12"/>
  <c r="F1026" i="12"/>
  <c r="D1027" i="12"/>
  <c r="E1027" i="12"/>
  <c r="F1027" i="12"/>
  <c r="D1028" i="12"/>
  <c r="E1028" i="12"/>
  <c r="F1028" i="12"/>
  <c r="D1029" i="12"/>
  <c r="L24" i="23" s="1"/>
  <c r="E1029" i="12"/>
  <c r="N24" i="23" s="1"/>
  <c r="F1029" i="12"/>
  <c r="O24" i="23" s="1"/>
  <c r="D1030" i="12"/>
  <c r="E1030" i="12"/>
  <c r="F1030" i="12"/>
  <c r="D1031" i="12"/>
  <c r="E1031" i="12"/>
  <c r="F1031" i="12"/>
  <c r="D1032" i="12"/>
  <c r="E1032" i="12"/>
  <c r="F1032" i="12"/>
  <c r="D1033" i="12"/>
  <c r="E1033" i="12"/>
  <c r="F1033" i="12"/>
  <c r="D1034" i="12"/>
  <c r="E1034" i="12"/>
  <c r="F1034" i="12"/>
  <c r="D1035" i="12"/>
  <c r="E1035" i="12"/>
  <c r="F1035" i="12"/>
  <c r="D1036" i="12"/>
  <c r="E1036" i="12"/>
  <c r="F1036" i="12"/>
  <c r="D1037" i="12"/>
  <c r="E1037" i="12"/>
  <c r="F1037" i="12"/>
  <c r="D1038" i="12"/>
  <c r="E1038" i="12"/>
  <c r="F1038" i="12"/>
  <c r="D1039" i="12"/>
  <c r="E1039" i="12"/>
  <c r="F1039" i="12"/>
  <c r="D1040" i="12"/>
  <c r="E1040" i="12"/>
  <c r="F1040" i="12"/>
  <c r="D1041" i="12"/>
  <c r="E1041" i="12"/>
  <c r="F1041" i="12"/>
  <c r="D1042" i="12"/>
  <c r="E1042" i="12"/>
  <c r="F1042" i="12"/>
  <c r="D1043" i="12"/>
  <c r="E1043" i="12"/>
  <c r="F1043" i="12"/>
  <c r="D1044" i="12"/>
  <c r="E1044" i="12"/>
  <c r="F1044" i="12"/>
  <c r="D1045" i="12"/>
  <c r="E1045" i="12"/>
  <c r="F1045" i="12"/>
  <c r="D1046" i="12"/>
  <c r="P24" i="23" s="1"/>
  <c r="E1046" i="12"/>
  <c r="R24" i="23" s="1"/>
  <c r="F1046" i="12"/>
  <c r="S24" i="23" s="1"/>
  <c r="D1047" i="12"/>
  <c r="E1047" i="12"/>
  <c r="F1047" i="12"/>
  <c r="D1048" i="12"/>
  <c r="E1048" i="12"/>
  <c r="F1048" i="12"/>
  <c r="D1049" i="12"/>
  <c r="E1049" i="12"/>
  <c r="F1049" i="12"/>
  <c r="D1050" i="12"/>
  <c r="E1050" i="12"/>
  <c r="F1050" i="12"/>
  <c r="D1051" i="12"/>
  <c r="E1051" i="12"/>
  <c r="F1051" i="12"/>
  <c r="D1052" i="12"/>
  <c r="E1052" i="12"/>
  <c r="F1052" i="12"/>
  <c r="D1053" i="12"/>
  <c r="E1053" i="12"/>
  <c r="F1053" i="12"/>
  <c r="D1054" i="12"/>
  <c r="E1054" i="12"/>
  <c r="F1054" i="12"/>
  <c r="D1055" i="12"/>
  <c r="E1055" i="12"/>
  <c r="F1055" i="12"/>
  <c r="D1056" i="12"/>
  <c r="E1056" i="12"/>
  <c r="F1056" i="12"/>
  <c r="D1057" i="12"/>
  <c r="E1057" i="12"/>
  <c r="F1057" i="12"/>
  <c r="D1058" i="12"/>
  <c r="E1058" i="12"/>
  <c r="F1058" i="12"/>
  <c r="D1059" i="12"/>
  <c r="E1059" i="12"/>
  <c r="F1059" i="12"/>
  <c r="D1060" i="12"/>
  <c r="E1060" i="12"/>
  <c r="F1060" i="12"/>
  <c r="D1061" i="12"/>
  <c r="E1061" i="12"/>
  <c r="F1061" i="12"/>
  <c r="D1062" i="12"/>
  <c r="E1062" i="12"/>
  <c r="F1062" i="12"/>
  <c r="D1063" i="12"/>
  <c r="E1063" i="12"/>
  <c r="F1063" i="12"/>
  <c r="D1064" i="12"/>
  <c r="E1064" i="12"/>
  <c r="F1064" i="12"/>
  <c r="D1065" i="12"/>
  <c r="E1065" i="12"/>
  <c r="F1065" i="12"/>
  <c r="D1066" i="12"/>
  <c r="E1066" i="12"/>
  <c r="F1066" i="12"/>
  <c r="D1067" i="12"/>
  <c r="E1067" i="12"/>
  <c r="F1067" i="12"/>
  <c r="D1068" i="12"/>
  <c r="E1068" i="12"/>
  <c r="F1068" i="12"/>
  <c r="D1069" i="12"/>
  <c r="E1069" i="12"/>
  <c r="F1069" i="12"/>
  <c r="D1070" i="12"/>
  <c r="E1070" i="12"/>
  <c r="F1070" i="12"/>
  <c r="D1071" i="12"/>
  <c r="E1071" i="12"/>
  <c r="F1071" i="12"/>
  <c r="D1072" i="12"/>
  <c r="E1072" i="12"/>
  <c r="F1072" i="12"/>
  <c r="D1073" i="12"/>
  <c r="E1073" i="12"/>
  <c r="F1073" i="12"/>
  <c r="D1074" i="12"/>
  <c r="E1074" i="12"/>
  <c r="F1074" i="12"/>
  <c r="D1075" i="12"/>
  <c r="E1075" i="12"/>
  <c r="F1075" i="12"/>
  <c r="D1076" i="12"/>
  <c r="E1076" i="12"/>
  <c r="F1076" i="12"/>
  <c r="D1077" i="12"/>
  <c r="E1077" i="12"/>
  <c r="F1077" i="12"/>
  <c r="D1078" i="12"/>
  <c r="E1078" i="12"/>
  <c r="F1078" i="12"/>
  <c r="D1079" i="12"/>
  <c r="E1079" i="12"/>
  <c r="F1079" i="12"/>
  <c r="D1080" i="12"/>
  <c r="E1080" i="12"/>
  <c r="F1080" i="12"/>
  <c r="D1081" i="12"/>
  <c r="E1081" i="12"/>
  <c r="F1081" i="12"/>
  <c r="D1082" i="12"/>
  <c r="E1082" i="12"/>
  <c r="F1082" i="12"/>
  <c r="D1083" i="12"/>
  <c r="E1083" i="12"/>
  <c r="F1083" i="12"/>
  <c r="D1084" i="12"/>
  <c r="E1084" i="12"/>
  <c r="F1084" i="12"/>
  <c r="D1085" i="12"/>
  <c r="E1085" i="12"/>
  <c r="F1085" i="12"/>
  <c r="D1086" i="12"/>
  <c r="E1086" i="12"/>
  <c r="F1086" i="12"/>
  <c r="D1087" i="12"/>
  <c r="E1087" i="12"/>
  <c r="F1087" i="12"/>
  <c r="D1088" i="12"/>
  <c r="E1088" i="12"/>
  <c r="F1088" i="12"/>
  <c r="D1089" i="12"/>
  <c r="E1089" i="12"/>
  <c r="F1089" i="12"/>
  <c r="D1090" i="12"/>
  <c r="E1090" i="12"/>
  <c r="F1090" i="12"/>
  <c r="D1091" i="12"/>
  <c r="E1091" i="12"/>
  <c r="F1091" i="12"/>
  <c r="D1092" i="12"/>
  <c r="E1092" i="12"/>
  <c r="F1092" i="12"/>
  <c r="D1093" i="12"/>
  <c r="E1093" i="12"/>
  <c r="F1093" i="12"/>
  <c r="D1094" i="12"/>
  <c r="E1094" i="12"/>
  <c r="F1094" i="12"/>
  <c r="D1095" i="12"/>
  <c r="E1095" i="12"/>
  <c r="F1095" i="12"/>
  <c r="D1096" i="12"/>
  <c r="E1096" i="12"/>
  <c r="F1096" i="12"/>
  <c r="D1097" i="12"/>
  <c r="E1097" i="12"/>
  <c r="F1097" i="12"/>
  <c r="D1098" i="12"/>
  <c r="E1098" i="12"/>
  <c r="F1098" i="12"/>
  <c r="D1099" i="12"/>
  <c r="E1099" i="12"/>
  <c r="F1099" i="12"/>
  <c r="D1100" i="12"/>
  <c r="E1100" i="12"/>
  <c r="F1100" i="12"/>
  <c r="D1101" i="12"/>
  <c r="E1101" i="12"/>
  <c r="F1101" i="12"/>
  <c r="D1102" i="12"/>
  <c r="E1102" i="12"/>
  <c r="F1102" i="12"/>
  <c r="D1103" i="12"/>
  <c r="E1103" i="12"/>
  <c r="F1103" i="12"/>
  <c r="D1104" i="12"/>
  <c r="E1104" i="12"/>
  <c r="F1104" i="12"/>
  <c r="D1105" i="12"/>
  <c r="E1105" i="12"/>
  <c r="F1105" i="12"/>
  <c r="D1106" i="12"/>
  <c r="E1106" i="12"/>
  <c r="F1106" i="12"/>
  <c r="D1107" i="12"/>
  <c r="E1107" i="12"/>
  <c r="F1107" i="12"/>
  <c r="D1108" i="12"/>
  <c r="E1108" i="12"/>
  <c r="F1108" i="12"/>
  <c r="D1109" i="12"/>
  <c r="E1109" i="12"/>
  <c r="F1109" i="12"/>
  <c r="D1110" i="12"/>
  <c r="E1110" i="12"/>
  <c r="F1110" i="12"/>
  <c r="D1111" i="12"/>
  <c r="E1111" i="12"/>
  <c r="F1111" i="12"/>
  <c r="D1112" i="12"/>
  <c r="E1112" i="12"/>
  <c r="F1112" i="12"/>
  <c r="D1113" i="12"/>
  <c r="E1113" i="12"/>
  <c r="F1113" i="12"/>
  <c r="D1114" i="12"/>
  <c r="E1114" i="12"/>
  <c r="F1114" i="12"/>
  <c r="D1115" i="12"/>
  <c r="E1115" i="12"/>
  <c r="F1115" i="12"/>
  <c r="D1116" i="12"/>
  <c r="E1116" i="12"/>
  <c r="F1116" i="12"/>
  <c r="D1117" i="12"/>
  <c r="E1117" i="12"/>
  <c r="F1117" i="12"/>
  <c r="D1118" i="12"/>
  <c r="E1118" i="12"/>
  <c r="F1118" i="12"/>
  <c r="D1119" i="12"/>
  <c r="E1119" i="12"/>
  <c r="F1119" i="12"/>
  <c r="D1120" i="12"/>
  <c r="E1120" i="12"/>
  <c r="F1120" i="12"/>
  <c r="D1121" i="12"/>
  <c r="E1121" i="12"/>
  <c r="F1121" i="12"/>
  <c r="D1122" i="12"/>
  <c r="E1122" i="12"/>
  <c r="F1122" i="12"/>
  <c r="D1123" i="12"/>
  <c r="E1123" i="12"/>
  <c r="F1123" i="12"/>
  <c r="D1124" i="12"/>
  <c r="E1124" i="12"/>
  <c r="F1124" i="12"/>
  <c r="D1125" i="12"/>
  <c r="E1125" i="12"/>
  <c r="F1125" i="12"/>
  <c r="D1126" i="12"/>
  <c r="E1126" i="12"/>
  <c r="F1126" i="12"/>
  <c r="D1127" i="12"/>
  <c r="E1127" i="12"/>
  <c r="F1127" i="12"/>
  <c r="D1128" i="12"/>
  <c r="E1128" i="12"/>
  <c r="F1128" i="12"/>
  <c r="D1129" i="12"/>
  <c r="E1129" i="12"/>
  <c r="F1129" i="12"/>
  <c r="D1130" i="12"/>
  <c r="L25" i="23" s="1"/>
  <c r="E1130" i="12"/>
  <c r="N25" i="23" s="1"/>
  <c r="F1130" i="12"/>
  <c r="O25" i="23" s="1"/>
  <c r="D1131" i="12"/>
  <c r="E1131" i="12"/>
  <c r="F1131" i="12"/>
  <c r="D1132" i="12"/>
  <c r="E1132" i="12"/>
  <c r="F1132" i="12"/>
  <c r="D1133" i="12"/>
  <c r="E1133" i="12"/>
  <c r="F1133" i="12"/>
  <c r="D1134" i="12"/>
  <c r="E1134" i="12"/>
  <c r="F1134" i="12"/>
  <c r="D1135" i="12"/>
  <c r="E1135" i="12"/>
  <c r="F1135" i="12"/>
  <c r="D1136" i="12"/>
  <c r="E1136" i="12"/>
  <c r="F1136" i="12"/>
  <c r="D1137" i="12"/>
  <c r="E1137" i="12"/>
  <c r="F1137" i="12"/>
  <c r="D1138" i="12"/>
  <c r="E1138" i="12"/>
  <c r="F1138" i="12"/>
  <c r="D1139" i="12"/>
  <c r="E1139" i="12"/>
  <c r="F1139" i="12"/>
  <c r="D1140" i="12"/>
  <c r="E1140" i="12"/>
  <c r="F1140" i="12"/>
  <c r="D1141" i="12"/>
  <c r="E1141" i="12"/>
  <c r="F1141" i="12"/>
  <c r="D1142" i="12"/>
  <c r="E1142" i="12"/>
  <c r="F1142" i="12"/>
  <c r="D1143" i="12"/>
  <c r="E1143" i="12"/>
  <c r="F1143" i="12"/>
  <c r="D1144" i="12"/>
  <c r="E1144" i="12"/>
  <c r="F1144" i="12"/>
  <c r="D1145" i="12"/>
  <c r="E1145" i="12"/>
  <c r="F1145" i="12"/>
  <c r="D1146" i="12"/>
  <c r="E1146" i="12"/>
  <c r="F1146" i="12"/>
  <c r="D1147" i="12"/>
  <c r="P25" i="23" s="1"/>
  <c r="E1147" i="12"/>
  <c r="R25" i="23" s="1"/>
  <c r="F1147" i="12"/>
  <c r="S25" i="23" s="1"/>
  <c r="D1148" i="12"/>
  <c r="E1148" i="12"/>
  <c r="F1148" i="12"/>
  <c r="D1149" i="12"/>
  <c r="E1149" i="12"/>
  <c r="F1149" i="12"/>
  <c r="D1150" i="12"/>
  <c r="E1150" i="12"/>
  <c r="F1150" i="12"/>
  <c r="D1151" i="12"/>
  <c r="E1151" i="12"/>
  <c r="F1151" i="12"/>
  <c r="D1152" i="12"/>
  <c r="E1152" i="12"/>
  <c r="F1152" i="12"/>
  <c r="D1153" i="12"/>
  <c r="E1153" i="12"/>
  <c r="F1153" i="12"/>
  <c r="D1154" i="12"/>
  <c r="E1154" i="12"/>
  <c r="F1154" i="12"/>
  <c r="D1155" i="12"/>
  <c r="E1155" i="12"/>
  <c r="F1155" i="12"/>
  <c r="D1156" i="12"/>
  <c r="E1156" i="12"/>
  <c r="F1156" i="12"/>
  <c r="D1157" i="12"/>
  <c r="E1157" i="12"/>
  <c r="F1157" i="12"/>
  <c r="D1158" i="12"/>
  <c r="E1158" i="12"/>
  <c r="F1158" i="12"/>
  <c r="D1159" i="12"/>
  <c r="E1159" i="12"/>
  <c r="F1159" i="12"/>
  <c r="D1160" i="12"/>
  <c r="E1160" i="12"/>
  <c r="F1160" i="12"/>
  <c r="D1161" i="12"/>
  <c r="E1161" i="12"/>
  <c r="F1161" i="12"/>
  <c r="D1162" i="12"/>
  <c r="E1162" i="12"/>
  <c r="F1162" i="12"/>
  <c r="D1163" i="12"/>
  <c r="E1163" i="12"/>
  <c r="F1163" i="12"/>
  <c r="D1164" i="12"/>
  <c r="E1164" i="12"/>
  <c r="F1164" i="12"/>
  <c r="D1165" i="12"/>
  <c r="E1165" i="12"/>
  <c r="F1165" i="12"/>
  <c r="D1166" i="12"/>
  <c r="E1166" i="12"/>
  <c r="F1166" i="12"/>
  <c r="D1167" i="12"/>
  <c r="E1167" i="12"/>
  <c r="F1167" i="12"/>
  <c r="D1168" i="12"/>
  <c r="E1168" i="12"/>
  <c r="F1168" i="12"/>
  <c r="D1169" i="12"/>
  <c r="E1169" i="12"/>
  <c r="F1169" i="12"/>
  <c r="D1170" i="12"/>
  <c r="E1170" i="12"/>
  <c r="F1170" i="12"/>
  <c r="D1171" i="12"/>
  <c r="E1171" i="12"/>
  <c r="F1171" i="12"/>
  <c r="D1172" i="12"/>
  <c r="E1172" i="12"/>
  <c r="F1172" i="12"/>
  <c r="D1173" i="12"/>
  <c r="E1173" i="12"/>
  <c r="F1173" i="12"/>
  <c r="D1174" i="12"/>
  <c r="E1174" i="12"/>
  <c r="F1174" i="12"/>
  <c r="D1175" i="12"/>
  <c r="E1175" i="12"/>
  <c r="F1175" i="12"/>
  <c r="D1176" i="12"/>
  <c r="E1176" i="12"/>
  <c r="F1176" i="12"/>
  <c r="D1177" i="12"/>
  <c r="E1177" i="12"/>
  <c r="F1177" i="12"/>
  <c r="D1178" i="12"/>
  <c r="E1178" i="12"/>
  <c r="F1178" i="12"/>
  <c r="D1179" i="12"/>
  <c r="E1179" i="12"/>
  <c r="F1179" i="12"/>
  <c r="D1180" i="12"/>
  <c r="E1180" i="12"/>
  <c r="F1180" i="12"/>
  <c r="D1181" i="12"/>
  <c r="E1181" i="12"/>
  <c r="F1181" i="12"/>
  <c r="D1182" i="12"/>
  <c r="E1182" i="12"/>
  <c r="F1182" i="12"/>
  <c r="D1183" i="12"/>
  <c r="E1183" i="12"/>
  <c r="F1183" i="12"/>
  <c r="D1184" i="12"/>
  <c r="E1184" i="12"/>
  <c r="F1184" i="12"/>
  <c r="D1185" i="12"/>
  <c r="E1185" i="12"/>
  <c r="F1185" i="12"/>
  <c r="D1186" i="12"/>
  <c r="E1186" i="12"/>
  <c r="F1186" i="12"/>
  <c r="D1187" i="12"/>
  <c r="E1187" i="12"/>
  <c r="F1187" i="12"/>
  <c r="D1188" i="12"/>
  <c r="E1188" i="12"/>
  <c r="F1188" i="12"/>
  <c r="D1189" i="12"/>
  <c r="E1189" i="12"/>
  <c r="F1189" i="12"/>
  <c r="D1190" i="12"/>
  <c r="E1190" i="12"/>
  <c r="F1190" i="12"/>
  <c r="D1191" i="12"/>
  <c r="E1191" i="12"/>
  <c r="F1191" i="12"/>
  <c r="D1192" i="12"/>
  <c r="E1192" i="12"/>
  <c r="F1192" i="12"/>
  <c r="D1193" i="12"/>
  <c r="E1193" i="12"/>
  <c r="F1193" i="12"/>
  <c r="D1194" i="12"/>
  <c r="E1194" i="12"/>
  <c r="F1194" i="12"/>
  <c r="D1195" i="12"/>
  <c r="E1195" i="12"/>
  <c r="F1195" i="12"/>
  <c r="D1196" i="12"/>
  <c r="E1196" i="12"/>
  <c r="F1196" i="12"/>
  <c r="D1197" i="12"/>
  <c r="E1197" i="12"/>
  <c r="F1197" i="12"/>
  <c r="D1198" i="12"/>
  <c r="E1198" i="12"/>
  <c r="F1198" i="12"/>
  <c r="D1199" i="12"/>
  <c r="E1199" i="12"/>
  <c r="F1199" i="12"/>
  <c r="D1200" i="12"/>
  <c r="E1200" i="12"/>
  <c r="F1200" i="12"/>
  <c r="D1201" i="12"/>
  <c r="E1201" i="12"/>
  <c r="F1201" i="12"/>
  <c r="D1202" i="12"/>
  <c r="E1202" i="12"/>
  <c r="F1202" i="12"/>
  <c r="D1203" i="12"/>
  <c r="E1203" i="12"/>
  <c r="F1203" i="12"/>
  <c r="D1204" i="12"/>
  <c r="E1204" i="12"/>
  <c r="F1204" i="12"/>
  <c r="D1205" i="12"/>
  <c r="E1205" i="12"/>
  <c r="F1205" i="12"/>
  <c r="D1206" i="12"/>
  <c r="E1206" i="12"/>
  <c r="F1206" i="12"/>
  <c r="D1207" i="12"/>
  <c r="E1207" i="12"/>
  <c r="F1207" i="12"/>
  <c r="D1208" i="12"/>
  <c r="E1208" i="12"/>
  <c r="F1208" i="12"/>
  <c r="D1209" i="12"/>
  <c r="E1209" i="12"/>
  <c r="F1209" i="12"/>
  <c r="D1210" i="12"/>
  <c r="E1210" i="12"/>
  <c r="F1210" i="12"/>
  <c r="D1211" i="12"/>
  <c r="E1211" i="12"/>
  <c r="F1211" i="12"/>
  <c r="D1212" i="12"/>
  <c r="E1212" i="12"/>
  <c r="F1212" i="12"/>
  <c r="E1213" i="12"/>
  <c r="F1213" i="12"/>
  <c r="F2" i="12"/>
  <c r="E2" i="12"/>
  <c r="K13" i="13" l="1"/>
  <c r="D32" i="15"/>
  <c r="D84" i="15"/>
  <c r="D105" i="15"/>
  <c r="H29" i="13"/>
  <c r="K23" i="13"/>
  <c r="J22" i="13"/>
  <c r="H21" i="13"/>
  <c r="J14" i="13"/>
  <c r="K28" i="13"/>
  <c r="J27" i="13"/>
  <c r="H32" i="13"/>
  <c r="K21" i="13"/>
  <c r="J18" i="13"/>
  <c r="H15" i="13"/>
  <c r="J12" i="13"/>
  <c r="K22" i="13"/>
  <c r="J21" i="13"/>
  <c r="H18" i="13"/>
  <c r="K14" i="13"/>
  <c r="H12" i="13"/>
  <c r="K27" i="13"/>
  <c r="D53" i="15"/>
  <c r="D99" i="15"/>
  <c r="D62" i="15"/>
  <c r="D22" i="15"/>
  <c r="D86" i="15"/>
  <c r="D44" i="15"/>
  <c r="D55" i="15"/>
  <c r="D57" i="15"/>
  <c r="D63" i="15"/>
  <c r="D89" i="15"/>
  <c r="D108" i="15"/>
  <c r="G24" i="23"/>
  <c r="G27" i="22"/>
  <c r="S28" i="13"/>
  <c r="W24" i="23"/>
  <c r="K27" i="22"/>
  <c r="F24" i="23"/>
  <c r="F27" i="22"/>
  <c r="R27" i="13"/>
  <c r="V23" i="23"/>
  <c r="J26" i="22"/>
  <c r="D23" i="23"/>
  <c r="D26" i="22"/>
  <c r="P32" i="13"/>
  <c r="T28" i="23"/>
  <c r="H31" i="22"/>
  <c r="N23" i="13"/>
  <c r="J20" i="23"/>
  <c r="L22" i="13"/>
  <c r="H19" i="23"/>
  <c r="G15" i="23"/>
  <c r="G18" i="22"/>
  <c r="S14" i="13"/>
  <c r="W11" i="23"/>
  <c r="K14" i="22"/>
  <c r="R13" i="13"/>
  <c r="V10" i="23"/>
  <c r="J13" i="22"/>
  <c r="P12" i="13"/>
  <c r="T9" i="23"/>
  <c r="H12" i="22"/>
  <c r="G25" i="23"/>
  <c r="G28" i="22"/>
  <c r="S29" i="13"/>
  <c r="W25" i="23"/>
  <c r="K28" i="22"/>
  <c r="F25" i="23"/>
  <c r="F28" i="22"/>
  <c r="R28" i="13"/>
  <c r="V24" i="23"/>
  <c r="J27" i="22"/>
  <c r="D24" i="23"/>
  <c r="D27" i="22"/>
  <c r="P27" i="13"/>
  <c r="T23" i="23"/>
  <c r="H26" i="22"/>
  <c r="O32" i="13"/>
  <c r="K28" i="23"/>
  <c r="L23" i="13"/>
  <c r="H20" i="23"/>
  <c r="G18" i="23"/>
  <c r="G21" i="22"/>
  <c r="S18" i="13"/>
  <c r="W15" i="23"/>
  <c r="K18" i="22"/>
  <c r="F15" i="23"/>
  <c r="F18" i="22"/>
  <c r="S15" i="13"/>
  <c r="W12" i="23"/>
  <c r="K15" i="22"/>
  <c r="R14" i="13"/>
  <c r="V11" i="23"/>
  <c r="J14" i="22"/>
  <c r="P13" i="13"/>
  <c r="T10" i="23"/>
  <c r="H13" i="22"/>
  <c r="O12" i="13"/>
  <c r="K9" i="23"/>
  <c r="G11" i="23"/>
  <c r="G14" i="22"/>
  <c r="G9" i="23"/>
  <c r="G12" i="22"/>
  <c r="P29" i="13"/>
  <c r="T25" i="23"/>
  <c r="H28" i="22"/>
  <c r="O29" i="13"/>
  <c r="K25" i="23"/>
  <c r="R29" i="13"/>
  <c r="V25" i="23"/>
  <c r="J28" i="22"/>
  <c r="D25" i="23"/>
  <c r="D28" i="22"/>
  <c r="P28" i="13"/>
  <c r="T24" i="23"/>
  <c r="H27" i="22"/>
  <c r="O27" i="13"/>
  <c r="K23" i="23"/>
  <c r="N32" i="13"/>
  <c r="J28" i="23"/>
  <c r="G19" i="23"/>
  <c r="G22" i="22"/>
  <c r="S21" i="13"/>
  <c r="W18" i="23"/>
  <c r="K21" i="22"/>
  <c r="F18" i="23"/>
  <c r="F21" i="22"/>
  <c r="R18" i="13"/>
  <c r="V15" i="23"/>
  <c r="J18" i="22"/>
  <c r="D15" i="23"/>
  <c r="D18" i="22"/>
  <c r="R15" i="13"/>
  <c r="V12" i="23"/>
  <c r="J15" i="22"/>
  <c r="P14" i="13"/>
  <c r="T11" i="23"/>
  <c r="H14" i="22"/>
  <c r="O13" i="13"/>
  <c r="K10" i="23"/>
  <c r="N12" i="13"/>
  <c r="J9" i="23"/>
  <c r="F11" i="23"/>
  <c r="F14" i="22"/>
  <c r="F9" i="23"/>
  <c r="F12" i="22"/>
  <c r="N27" i="13"/>
  <c r="J23" i="23"/>
  <c r="L32" i="13"/>
  <c r="H28" i="23"/>
  <c r="G20" i="23"/>
  <c r="G23" i="22"/>
  <c r="S22" i="13"/>
  <c r="W19" i="23"/>
  <c r="K22" i="22"/>
  <c r="F19" i="23"/>
  <c r="F22" i="22"/>
  <c r="R21" i="13"/>
  <c r="V18" i="23"/>
  <c r="J21" i="22"/>
  <c r="D18" i="23"/>
  <c r="D21" i="22"/>
  <c r="P18" i="13"/>
  <c r="T15" i="23"/>
  <c r="H18" i="22"/>
  <c r="P15" i="13"/>
  <c r="T12" i="23"/>
  <c r="H15" i="22"/>
  <c r="O14" i="13"/>
  <c r="K11" i="23"/>
  <c r="N13" i="13"/>
  <c r="J10" i="23"/>
  <c r="L12" i="13"/>
  <c r="H9" i="23"/>
  <c r="D11" i="23"/>
  <c r="D14" i="22"/>
  <c r="D9" i="23"/>
  <c r="D12" i="22"/>
  <c r="N28" i="13"/>
  <c r="J24" i="23"/>
  <c r="L27" i="13"/>
  <c r="H23" i="23"/>
  <c r="S23" i="13"/>
  <c r="W20" i="23"/>
  <c r="K23" i="22"/>
  <c r="F20" i="23"/>
  <c r="F23" i="22"/>
  <c r="R22" i="13"/>
  <c r="V19" i="23"/>
  <c r="J22" i="22"/>
  <c r="D19" i="23"/>
  <c r="D22" i="22"/>
  <c r="P21" i="13"/>
  <c r="T18" i="23"/>
  <c r="H21" i="22"/>
  <c r="O18" i="13"/>
  <c r="K15" i="23"/>
  <c r="O15" i="13"/>
  <c r="K12" i="23"/>
  <c r="N14" i="13"/>
  <c r="J11" i="23"/>
  <c r="L13" i="13"/>
  <c r="H10" i="23"/>
  <c r="O28" i="13"/>
  <c r="K24" i="23"/>
  <c r="N29" i="13"/>
  <c r="J25" i="23"/>
  <c r="L28" i="13"/>
  <c r="H24" i="23"/>
  <c r="G28" i="23"/>
  <c r="G31" i="22"/>
  <c r="R23" i="13"/>
  <c r="V20" i="23"/>
  <c r="J23" i="22"/>
  <c r="D20" i="23"/>
  <c r="D23" i="22"/>
  <c r="P22" i="13"/>
  <c r="T19" i="23"/>
  <c r="H22" i="22"/>
  <c r="O21" i="13"/>
  <c r="K18" i="23"/>
  <c r="N18" i="13"/>
  <c r="J15" i="23"/>
  <c r="N15" i="13"/>
  <c r="J12" i="23"/>
  <c r="L14" i="13"/>
  <c r="H11" i="23"/>
  <c r="G12" i="23"/>
  <c r="G15" i="22"/>
  <c r="G10" i="23"/>
  <c r="G13" i="22"/>
  <c r="L29" i="13"/>
  <c r="H25" i="23"/>
  <c r="G23" i="23"/>
  <c r="G26" i="22"/>
  <c r="S32" i="13"/>
  <c r="W28" i="23"/>
  <c r="K31" i="22"/>
  <c r="F28" i="23"/>
  <c r="F31" i="22"/>
  <c r="P23" i="13"/>
  <c r="T20" i="23"/>
  <c r="H23" i="22"/>
  <c r="O22" i="13"/>
  <c r="K19" i="23"/>
  <c r="N21" i="13"/>
  <c r="J18" i="23"/>
  <c r="L18" i="13"/>
  <c r="H15" i="23"/>
  <c r="L15" i="13"/>
  <c r="H12" i="23"/>
  <c r="S12" i="13"/>
  <c r="W9" i="23"/>
  <c r="K12" i="22"/>
  <c r="F12" i="23"/>
  <c r="F15" i="22"/>
  <c r="F10" i="23"/>
  <c r="F13" i="22"/>
  <c r="S27" i="13"/>
  <c r="W23" i="23"/>
  <c r="K26" i="22"/>
  <c r="F23" i="23"/>
  <c r="F26" i="22"/>
  <c r="R32" i="13"/>
  <c r="V28" i="23"/>
  <c r="J31" i="22"/>
  <c r="D28" i="23"/>
  <c r="D31" i="22"/>
  <c r="O23" i="13"/>
  <c r="K20" i="23"/>
  <c r="N22" i="13"/>
  <c r="J19" i="23"/>
  <c r="L21" i="13"/>
  <c r="H18" i="23"/>
  <c r="S13" i="13"/>
  <c r="W10" i="23"/>
  <c r="K13" i="22"/>
  <c r="R12" i="13"/>
  <c r="V9" i="23"/>
  <c r="J12" i="22"/>
  <c r="D12" i="23"/>
  <c r="D15" i="22"/>
  <c r="D10" i="23"/>
  <c r="D13" i="22"/>
  <c r="K32" i="13"/>
  <c r="J23" i="13"/>
  <c r="H22" i="13"/>
  <c r="H14" i="13"/>
  <c r="J13" i="13"/>
  <c r="K29" i="13"/>
  <c r="J28" i="13"/>
  <c r="H27" i="13"/>
  <c r="K15" i="13"/>
  <c r="H13" i="13"/>
  <c r="J29" i="13"/>
  <c r="H28" i="13"/>
  <c r="K18" i="13"/>
  <c r="J15" i="13"/>
  <c r="K12" i="13"/>
  <c r="D13" i="13"/>
  <c r="D43" i="15"/>
  <c r="D72" i="15"/>
  <c r="D77" i="15"/>
  <c r="D35" i="15"/>
  <c r="D66" i="15"/>
  <c r="D33" i="15"/>
  <c r="D20" i="15"/>
  <c r="D48" i="15"/>
  <c r="D94" i="15"/>
  <c r="D98" i="15"/>
  <c r="D104" i="15"/>
  <c r="D56" i="15"/>
  <c r="D91" i="15"/>
  <c r="D49" i="15"/>
  <c r="D46" i="15"/>
  <c r="D65" i="15"/>
  <c r="D85" i="15"/>
  <c r="D109" i="15"/>
  <c r="D68" i="15"/>
  <c r="D30" i="15"/>
  <c r="D111" i="15"/>
  <c r="D71" i="15"/>
  <c r="D36" i="15"/>
  <c r="D83" i="15"/>
  <c r="D45" i="15"/>
  <c r="D76" i="15"/>
  <c r="D92" i="15"/>
  <c r="D100" i="15"/>
  <c r="D75" i="15"/>
  <c r="D18" i="15"/>
  <c r="D50" i="15"/>
  <c r="D19" i="15"/>
  <c r="D90" i="15"/>
  <c r="D17" i="15"/>
  <c r="D70" i="15"/>
  <c r="D103" i="15"/>
  <c r="D87" i="15"/>
  <c r="D37" i="15"/>
  <c r="D15" i="15"/>
  <c r="D64" i="15"/>
  <c r="D96" i="15"/>
  <c r="D73" i="15"/>
  <c r="D42" i="15"/>
  <c r="D21" i="15"/>
  <c r="D81" i="15"/>
  <c r="D106" i="15"/>
  <c r="D47" i="15"/>
  <c r="D88" i="15"/>
  <c r="D54" i="15"/>
  <c r="D82" i="15"/>
  <c r="D61" i="15"/>
  <c r="D60" i="15"/>
  <c r="D97" i="15"/>
  <c r="D110" i="15"/>
  <c r="D78" i="15"/>
  <c r="D69" i="15"/>
  <c r="D41" i="15"/>
  <c r="D113" i="15"/>
  <c r="D107" i="15"/>
  <c r="D27" i="15"/>
  <c r="D39" i="15"/>
  <c r="D26" i="15"/>
  <c r="D101" i="15"/>
  <c r="D38" i="15"/>
  <c r="D28" i="15"/>
  <c r="D114" i="15"/>
  <c r="D14" i="15"/>
  <c r="D52" i="15"/>
  <c r="D112" i="15"/>
  <c r="D51" i="15"/>
  <c r="D25" i="15"/>
  <c r="D67" i="15"/>
  <c r="AF21" i="15"/>
  <c r="AF19" i="15"/>
  <c r="AF56" i="15"/>
  <c r="AF42" i="15"/>
  <c r="AF65" i="15"/>
  <c r="AF6" i="15"/>
  <c r="AF36" i="15"/>
  <c r="AF49" i="15"/>
  <c r="AF71" i="15"/>
  <c r="AF62" i="15"/>
  <c r="AF13" i="15"/>
  <c r="AF28" i="15"/>
  <c r="AF82" i="15"/>
  <c r="AF33" i="15"/>
  <c r="AF48" i="15"/>
  <c r="AF63" i="15"/>
  <c r="AF75" i="15"/>
  <c r="AF26" i="15"/>
  <c r="AF54" i="15"/>
  <c r="AF69" i="15"/>
  <c r="AF53" i="15"/>
  <c r="AF34" i="15"/>
  <c r="AF39" i="15"/>
  <c r="AF30" i="15"/>
  <c r="AF67" i="15"/>
  <c r="AF16" i="15"/>
  <c r="AF41" i="15"/>
  <c r="AF52" i="15"/>
  <c r="AF8" i="15"/>
  <c r="AF29" i="15"/>
  <c r="AF35" i="15"/>
  <c r="AF79" i="15"/>
  <c r="AF58" i="15"/>
  <c r="AF5" i="15"/>
  <c r="AF20" i="15"/>
  <c r="AF66" i="15"/>
  <c r="AF25" i="15"/>
  <c r="AF40" i="15"/>
  <c r="AF55" i="15"/>
  <c r="AF59" i="15"/>
  <c r="AF10" i="15"/>
  <c r="AF46" i="15"/>
  <c r="AF61" i="15"/>
  <c r="AF76" i="15"/>
  <c r="AF12" i="15"/>
  <c r="AF50" i="15"/>
  <c r="AF17" i="15"/>
  <c r="AF32" i="15"/>
  <c r="AF47" i="15"/>
  <c r="AF43" i="15"/>
  <c r="AF38" i="15"/>
  <c r="AF68" i="15"/>
  <c r="AF4" i="15"/>
  <c r="AF24" i="15"/>
  <c r="AF27" i="15"/>
  <c r="AF45" i="15"/>
  <c r="AF18" i="15"/>
  <c r="AF31" i="15"/>
  <c r="AF37" i="15"/>
  <c r="AF81" i="15"/>
  <c r="AF78" i="15"/>
  <c r="AF73" i="15"/>
  <c r="AF9" i="15"/>
  <c r="AF57" i="15"/>
  <c r="AF60" i="15"/>
  <c r="AF80" i="15"/>
  <c r="AF11" i="15"/>
  <c r="AF51" i="15"/>
  <c r="AF23" i="15"/>
  <c r="AF7" i="15"/>
  <c r="AF77" i="15"/>
  <c r="AF22" i="15"/>
  <c r="AF72" i="15"/>
  <c r="AF74" i="15"/>
  <c r="AF14" i="15"/>
  <c r="AF44" i="15"/>
  <c r="AF64" i="15"/>
  <c r="AF15" i="15"/>
  <c r="AF70" i="15"/>
  <c r="AO56" i="15"/>
  <c r="AP56" i="15"/>
  <c r="AP65" i="15"/>
  <c r="AO65" i="15"/>
  <c r="AO58" i="15"/>
  <c r="AP58" i="15"/>
  <c r="AP12" i="15"/>
  <c r="AO12" i="15"/>
  <c r="AO18" i="15"/>
  <c r="AP18" i="15"/>
  <c r="AP6" i="15"/>
  <c r="AO6" i="15"/>
  <c r="AP41" i="15"/>
  <c r="AO41" i="15"/>
  <c r="AO52" i="15"/>
  <c r="AP52" i="15"/>
  <c r="AO23" i="15"/>
  <c r="AP23" i="15"/>
  <c r="AO47" i="15"/>
  <c r="AP47" i="15"/>
  <c r="AP14" i="15"/>
  <c r="AO14" i="15"/>
  <c r="AP37" i="15"/>
  <c r="AO37" i="15"/>
  <c r="AP32" i="15"/>
  <c r="AO32" i="15"/>
  <c r="AP79" i="15"/>
  <c r="AO79" i="15"/>
  <c r="AP70" i="15"/>
  <c r="AO70" i="15"/>
  <c r="AO55" i="15"/>
  <c r="AP55" i="15"/>
  <c r="AO60" i="15"/>
  <c r="AP60" i="15"/>
  <c r="AP38" i="15"/>
  <c r="AO38" i="15"/>
  <c r="AP67" i="15"/>
  <c r="AO67" i="15"/>
  <c r="AP81" i="15"/>
  <c r="AO81" i="15"/>
  <c r="AO25" i="15"/>
  <c r="AP25" i="15"/>
  <c r="AO27" i="15"/>
  <c r="AP27" i="15"/>
  <c r="AP71" i="15"/>
  <c r="AO71" i="15"/>
  <c r="AO72" i="15"/>
  <c r="AP72" i="15"/>
  <c r="AP49" i="15"/>
  <c r="AO49" i="15"/>
  <c r="AO21" i="15"/>
  <c r="AP21" i="15"/>
  <c r="AO40" i="15"/>
  <c r="AP40" i="15"/>
  <c r="AO34" i="15"/>
  <c r="AP34" i="15"/>
  <c r="AP20" i="15"/>
  <c r="AO20" i="15"/>
  <c r="AP78" i="15"/>
  <c r="AO78" i="15"/>
  <c r="AP31" i="15"/>
  <c r="AO31" i="15"/>
  <c r="AO69" i="15"/>
  <c r="AP69" i="15"/>
  <c r="AO36" i="15"/>
  <c r="AP36" i="15"/>
  <c r="AP59" i="15"/>
  <c r="AO59" i="15"/>
  <c r="AO64" i="15"/>
  <c r="AP64" i="15"/>
  <c r="AO76" i="15"/>
  <c r="AP76" i="15"/>
  <c r="AP4" i="15"/>
  <c r="AP29" i="15"/>
  <c r="AO29" i="15"/>
  <c r="AO80" i="15"/>
  <c r="AP80" i="15"/>
  <c r="AP61" i="15"/>
  <c r="AO61" i="15"/>
  <c r="AP51" i="15"/>
  <c r="AO51" i="15"/>
  <c r="AP53" i="15"/>
  <c r="AO53" i="15"/>
  <c r="AO43" i="15"/>
  <c r="AP43" i="15"/>
  <c r="AO42" i="15"/>
  <c r="AP42" i="15"/>
  <c r="AP24" i="15"/>
  <c r="AO24" i="15"/>
  <c r="AO75" i="15"/>
  <c r="AP75" i="15"/>
  <c r="AP33" i="15"/>
  <c r="AO33" i="15"/>
  <c r="AP28" i="15"/>
  <c r="AO28" i="15"/>
  <c r="AO19" i="15"/>
  <c r="AP19" i="15"/>
  <c r="AP50" i="15"/>
  <c r="AO50" i="15"/>
  <c r="AO9" i="15"/>
  <c r="AP9" i="15"/>
  <c r="AP73" i="15"/>
  <c r="AO73" i="15"/>
  <c r="AP8" i="15"/>
  <c r="AO8" i="15"/>
  <c r="AP46" i="15"/>
  <c r="AO46" i="15"/>
  <c r="AO44" i="15"/>
  <c r="AP44" i="15"/>
  <c r="AO17" i="15"/>
  <c r="AP17" i="15"/>
  <c r="AO68" i="15"/>
  <c r="AP68" i="15"/>
  <c r="AP10" i="15"/>
  <c r="AO10" i="15"/>
  <c r="AO77" i="15"/>
  <c r="AP77" i="15"/>
  <c r="AO5" i="15"/>
  <c r="AP5" i="15"/>
  <c r="AP7" i="15"/>
  <c r="AO7" i="15"/>
  <c r="AO22" i="15"/>
  <c r="AP22" i="15"/>
  <c r="AP74" i="15"/>
  <c r="AO74" i="15"/>
  <c r="AP54" i="15"/>
  <c r="AO54" i="15"/>
  <c r="AP63" i="15"/>
  <c r="AO63" i="15"/>
  <c r="AO13" i="15"/>
  <c r="AP13" i="15"/>
  <c r="AO39" i="15"/>
  <c r="AP39" i="15"/>
  <c r="AO30" i="15"/>
  <c r="AP30" i="15"/>
  <c r="AP66" i="15"/>
  <c r="AO66" i="15"/>
  <c r="AP57" i="15"/>
  <c r="AO57" i="15"/>
  <c r="AP35" i="15"/>
  <c r="AO35" i="15"/>
  <c r="AO48" i="15"/>
  <c r="AP48" i="15"/>
  <c r="AO15" i="15"/>
  <c r="AP15" i="15"/>
  <c r="AP45" i="15"/>
  <c r="AO45" i="15"/>
  <c r="AO11" i="15"/>
  <c r="AP11" i="15"/>
  <c r="AO16" i="15"/>
  <c r="AP16" i="15"/>
  <c r="AO26" i="15"/>
  <c r="AP26" i="15"/>
  <c r="AP82" i="15"/>
  <c r="AO82" i="15"/>
  <c r="AP62" i="15"/>
  <c r="AO62" i="15"/>
  <c r="D18" i="13"/>
  <c r="D15" i="13"/>
  <c r="F29" i="13"/>
  <c r="E27" i="13"/>
  <c r="F28" i="13"/>
  <c r="G29" i="13"/>
  <c r="G28" i="13"/>
  <c r="G32" i="13"/>
  <c r="D22" i="13"/>
  <c r="E23" i="13"/>
  <c r="G18" i="13"/>
  <c r="G13" i="13"/>
  <c r="G21" i="13"/>
  <c r="G14" i="13"/>
  <c r="D14" i="13"/>
  <c r="D32" i="13"/>
  <c r="E22" i="13"/>
  <c r="F23" i="13"/>
  <c r="E18" i="13"/>
  <c r="F32" i="13"/>
  <c r="F22" i="13"/>
  <c r="G23" i="13"/>
  <c r="E32" i="13"/>
  <c r="D29" i="13"/>
  <c r="G22" i="13"/>
  <c r="E21" i="13"/>
  <c r="G12" i="13"/>
  <c r="E14" i="13"/>
  <c r="D28" i="13"/>
  <c r="E29" i="13"/>
  <c r="G27" i="13"/>
  <c r="D21" i="13"/>
  <c r="F13" i="13"/>
  <c r="E15" i="13"/>
  <c r="E28" i="13"/>
  <c r="F15" i="13"/>
  <c r="D27" i="13"/>
  <c r="D23" i="13"/>
  <c r="F21" i="13"/>
  <c r="F27" i="13"/>
  <c r="F14" i="13"/>
  <c r="E12" i="13"/>
  <c r="F12" i="13"/>
  <c r="D12" i="13"/>
  <c r="F18" i="13"/>
  <c r="G15" i="13"/>
  <c r="E13" i="13"/>
  <c r="R21" i="15" l="1"/>
  <c r="S21" i="15" s="1"/>
  <c r="R22" i="15"/>
  <c r="S22" i="15" s="1"/>
  <c r="R15" i="15"/>
  <c r="S15" i="15" s="1"/>
  <c r="R23" i="15"/>
  <c r="S23" i="15" s="1"/>
  <c r="R16" i="15"/>
  <c r="S16" i="15" s="1"/>
  <c r="R24" i="15"/>
  <c r="S24" i="15" s="1"/>
  <c r="R17" i="15"/>
  <c r="S17" i="15" s="1"/>
  <c r="R25" i="15"/>
  <c r="S25" i="15" s="1"/>
  <c r="R18" i="15"/>
  <c r="S18" i="15" s="1"/>
  <c r="R26" i="15"/>
  <c r="S26" i="15" s="1"/>
  <c r="F26" i="16" s="1"/>
  <c r="R19" i="15"/>
  <c r="S19" i="15" s="1"/>
  <c r="R14" i="15"/>
  <c r="S14" i="15" s="1"/>
  <c r="R20" i="15"/>
  <c r="S20" i="15" s="1"/>
  <c r="H23" i="15"/>
  <c r="G17" i="15"/>
  <c r="G25" i="15"/>
  <c r="H20" i="15"/>
  <c r="G18" i="15"/>
  <c r="G26" i="15"/>
  <c r="H21" i="15"/>
  <c r="G19" i="15"/>
  <c r="G14" i="15"/>
  <c r="H22" i="15"/>
  <c r="G20" i="15"/>
  <c r="H15" i="15"/>
  <c r="G21" i="15"/>
  <c r="H16" i="15"/>
  <c r="H24" i="15"/>
  <c r="G22" i="15"/>
  <c r="H17" i="15"/>
  <c r="H25" i="15"/>
  <c r="G15" i="15"/>
  <c r="G23" i="15"/>
  <c r="H18" i="15"/>
  <c r="H26" i="15"/>
  <c r="G16" i="15"/>
  <c r="G24" i="15"/>
  <c r="H19" i="15"/>
  <c r="H14" i="15"/>
  <c r="N14" i="15" s="1"/>
  <c r="I14" i="15" s="1"/>
  <c r="AH9" i="15"/>
  <c r="AG9" i="15"/>
  <c r="AH35" i="15"/>
  <c r="AG35" i="15"/>
  <c r="AG39" i="15"/>
  <c r="AH39" i="15"/>
  <c r="AG44" i="15"/>
  <c r="AH44" i="15"/>
  <c r="AH51" i="15"/>
  <c r="AG51" i="15"/>
  <c r="AH81" i="15"/>
  <c r="AG81" i="15"/>
  <c r="AH68" i="15"/>
  <c r="AG68" i="15"/>
  <c r="AH76" i="15"/>
  <c r="AG76" i="15"/>
  <c r="AG66" i="15"/>
  <c r="AH66" i="15"/>
  <c r="AH52" i="15"/>
  <c r="AG52" i="15"/>
  <c r="AG69" i="15"/>
  <c r="AH69" i="15"/>
  <c r="AG28" i="15"/>
  <c r="AH28" i="15"/>
  <c r="AH42" i="15"/>
  <c r="AG42" i="15"/>
  <c r="AG14" i="15"/>
  <c r="AH14" i="15"/>
  <c r="AH11" i="15"/>
  <c r="AG11" i="15"/>
  <c r="AH37" i="15"/>
  <c r="AG37" i="15"/>
  <c r="AH38" i="15"/>
  <c r="AG38" i="15"/>
  <c r="AG61" i="15"/>
  <c r="AH61" i="15"/>
  <c r="AG20" i="15"/>
  <c r="AH20" i="15"/>
  <c r="AG41" i="15"/>
  <c r="AH41" i="15"/>
  <c r="AH54" i="15"/>
  <c r="AG54" i="15"/>
  <c r="AH13" i="15"/>
  <c r="AG13" i="15"/>
  <c r="AG56" i="15"/>
  <c r="AH56" i="15"/>
  <c r="AG31" i="15"/>
  <c r="AH31" i="15"/>
  <c r="AH43" i="15"/>
  <c r="AG43" i="15"/>
  <c r="AH46" i="15"/>
  <c r="AG46" i="15"/>
  <c r="AG5" i="15"/>
  <c r="AH5" i="15"/>
  <c r="AG16" i="15"/>
  <c r="AH16" i="15"/>
  <c r="AH26" i="15"/>
  <c r="AG26" i="15"/>
  <c r="AG62" i="15"/>
  <c r="AH62" i="15"/>
  <c r="AG19" i="15"/>
  <c r="AH19" i="15"/>
  <c r="AH80" i="15"/>
  <c r="AG80" i="15"/>
  <c r="AG60" i="15"/>
  <c r="AH60" i="15"/>
  <c r="AH18" i="15"/>
  <c r="AG18" i="15"/>
  <c r="AH47" i="15"/>
  <c r="AG47" i="15"/>
  <c r="AG10" i="15"/>
  <c r="AH10" i="15"/>
  <c r="AH58" i="15"/>
  <c r="AG58" i="15"/>
  <c r="AH67" i="15"/>
  <c r="AG67" i="15"/>
  <c r="AG75" i="15"/>
  <c r="AH75" i="15"/>
  <c r="AH71" i="15"/>
  <c r="AG71" i="15"/>
  <c r="AH21" i="15"/>
  <c r="AG21" i="15"/>
  <c r="AG74" i="15"/>
  <c r="AH74" i="15"/>
  <c r="AH72" i="15"/>
  <c r="AG72" i="15"/>
  <c r="AH22" i="15"/>
  <c r="AG22" i="15"/>
  <c r="AG57" i="15"/>
  <c r="AH57" i="15"/>
  <c r="AG45" i="15"/>
  <c r="AH45" i="15"/>
  <c r="AG32" i="15"/>
  <c r="AH32" i="15"/>
  <c r="AH59" i="15"/>
  <c r="AG59" i="15"/>
  <c r="AH79" i="15"/>
  <c r="AG79" i="15"/>
  <c r="AH30" i="15"/>
  <c r="AG30" i="15"/>
  <c r="AH63" i="15"/>
  <c r="AG63" i="15"/>
  <c r="AG49" i="15"/>
  <c r="AH49" i="15"/>
  <c r="AG77" i="15"/>
  <c r="AH77" i="15"/>
  <c r="AH17" i="15"/>
  <c r="AG17" i="15"/>
  <c r="AG36" i="15"/>
  <c r="AH36" i="15"/>
  <c r="AH15" i="15"/>
  <c r="AG15" i="15"/>
  <c r="AH7" i="15"/>
  <c r="AG7" i="15"/>
  <c r="AH73" i="15"/>
  <c r="AG73" i="15"/>
  <c r="AH24" i="15"/>
  <c r="AG24" i="15"/>
  <c r="AG50" i="15"/>
  <c r="AH50" i="15"/>
  <c r="AG40" i="15"/>
  <c r="AH40" i="15"/>
  <c r="AH29" i="15"/>
  <c r="AG29" i="15"/>
  <c r="AG34" i="15"/>
  <c r="AH34" i="15"/>
  <c r="AG33" i="15"/>
  <c r="AH33" i="15"/>
  <c r="AG6" i="15"/>
  <c r="AH6" i="15"/>
  <c r="AG70" i="15"/>
  <c r="AH70" i="15"/>
  <c r="AG27" i="15"/>
  <c r="AH27" i="15"/>
  <c r="AH55" i="15"/>
  <c r="AG55" i="15"/>
  <c r="AH48" i="15"/>
  <c r="AG48" i="15"/>
  <c r="AG64" i="15"/>
  <c r="AH64" i="15"/>
  <c r="AG23" i="15"/>
  <c r="AH23" i="15"/>
  <c r="AG78" i="15"/>
  <c r="AH78" i="15"/>
  <c r="AG4" i="15"/>
  <c r="AH4" i="15"/>
  <c r="AG12" i="15"/>
  <c r="AH12" i="15"/>
  <c r="AH25" i="15"/>
  <c r="AG25" i="15"/>
  <c r="AH8" i="15"/>
  <c r="AG8" i="15"/>
  <c r="AG53" i="15"/>
  <c r="AH53" i="15"/>
  <c r="AH82" i="15"/>
  <c r="AG82" i="15"/>
  <c r="AH65" i="15"/>
  <c r="AG65" i="15"/>
  <c r="L6" i="15" l="1"/>
  <c r="J14" i="15" l="1"/>
  <c r="L14" i="15" s="1"/>
  <c r="K14" i="15"/>
  <c r="M14" i="15" s="1"/>
  <c r="H10" i="4" l="1"/>
  <c r="N16" i="15" l="1"/>
  <c r="K16" i="15" s="1"/>
  <c r="N26" i="15"/>
  <c r="N17" i="15"/>
  <c r="N21" i="15"/>
  <c r="N25" i="15"/>
  <c r="N18" i="15"/>
  <c r="N19" i="15"/>
  <c r="N24" i="15"/>
  <c r="N20" i="15"/>
  <c r="N23" i="15"/>
  <c r="N22" i="15"/>
  <c r="N15" i="15" l="1"/>
  <c r="L8" i="15"/>
  <c r="I16" i="15"/>
  <c r="J16" i="15"/>
  <c r="I23" i="15"/>
  <c r="K23" i="15"/>
  <c r="J23" i="15"/>
  <c r="K24" i="15"/>
  <c r="J24" i="15"/>
  <c r="I24" i="15"/>
  <c r="K20" i="15"/>
  <c r="J20" i="15"/>
  <c r="I20" i="15"/>
  <c r="I25" i="15"/>
  <c r="J25" i="15"/>
  <c r="K25" i="15"/>
  <c r="I22" i="15"/>
  <c r="J22" i="15"/>
  <c r="K22" i="15"/>
  <c r="I19" i="15"/>
  <c r="K19" i="15"/>
  <c r="J19" i="15"/>
  <c r="J21" i="15"/>
  <c r="K21" i="15"/>
  <c r="I21" i="15"/>
  <c r="I17" i="15"/>
  <c r="J17" i="15"/>
  <c r="K17" i="15"/>
  <c r="I18" i="15"/>
  <c r="J18" i="15"/>
  <c r="K18" i="15"/>
  <c r="I26" i="15"/>
  <c r="K26" i="15"/>
  <c r="J26" i="15"/>
  <c r="J15" i="15" l="1"/>
  <c r="I15" i="15"/>
  <c r="K15" i="15"/>
  <c r="L19" i="15"/>
  <c r="M19" i="15"/>
  <c r="L22" i="15"/>
  <c r="L24" i="15"/>
  <c r="L20" i="15"/>
  <c r="L26" i="15"/>
  <c r="M18" i="15"/>
  <c r="L16" i="15"/>
  <c r="M16" i="15"/>
  <c r="M21" i="15"/>
  <c r="M26" i="15"/>
  <c r="L18" i="15"/>
  <c r="M25" i="15"/>
  <c r="M24" i="15"/>
  <c r="L25" i="15"/>
  <c r="L23" i="15"/>
  <c r="M17" i="15"/>
  <c r="L17" i="15"/>
  <c r="M22" i="15"/>
  <c r="M20" i="15"/>
  <c r="L21" i="15"/>
  <c r="M23" i="15"/>
  <c r="L15" i="15" l="1"/>
  <c r="M15" i="15"/>
  <c r="X14" i="15"/>
  <c r="U14" i="15" s="1"/>
  <c r="F14" i="16"/>
  <c r="F15" i="16" l="1"/>
  <c r="X15" i="15"/>
  <c r="T14" i="15"/>
  <c r="G14" i="16" s="1"/>
  <c r="W14" i="15"/>
  <c r="V14" i="15"/>
  <c r="H14" i="16" l="1"/>
  <c r="I14" i="16"/>
  <c r="J14" i="16"/>
  <c r="F16" i="16"/>
  <c r="X16" i="15"/>
  <c r="T15" i="15"/>
  <c r="G15" i="16" s="1"/>
  <c r="U15" i="15"/>
  <c r="H15" i="16" s="1"/>
  <c r="V15" i="15"/>
  <c r="I15" i="16" s="1"/>
  <c r="W15" i="15"/>
  <c r="J15" i="16" s="1"/>
  <c r="X17" i="15" l="1"/>
  <c r="F17" i="16"/>
  <c r="W16" i="15"/>
  <c r="J16" i="16" s="1"/>
  <c r="U16" i="15"/>
  <c r="H16" i="16" s="1"/>
  <c r="T16" i="15"/>
  <c r="G16" i="16" s="1"/>
  <c r="V16" i="15"/>
  <c r="I16" i="16" s="1"/>
  <c r="X18" i="15" l="1"/>
  <c r="F18" i="16"/>
  <c r="T17" i="15"/>
  <c r="G17" i="16" s="1"/>
  <c r="U17" i="15"/>
  <c r="H17" i="16" s="1"/>
  <c r="W17" i="15"/>
  <c r="J17" i="16" s="1"/>
  <c r="V17" i="15"/>
  <c r="I17" i="16" s="1"/>
  <c r="F19" i="16" l="1"/>
  <c r="X19" i="15"/>
  <c r="U18" i="15"/>
  <c r="H18" i="16" s="1"/>
  <c r="V18" i="15"/>
  <c r="I18" i="16" s="1"/>
  <c r="W18" i="15"/>
  <c r="J18" i="16" s="1"/>
  <c r="T18" i="15"/>
  <c r="G18" i="16" s="1"/>
  <c r="X20" i="15" l="1"/>
  <c r="F20" i="16"/>
  <c r="U19" i="15"/>
  <c r="H19" i="16" s="1"/>
  <c r="T19" i="15"/>
  <c r="G19" i="16" s="1"/>
  <c r="V19" i="15"/>
  <c r="I19" i="16" s="1"/>
  <c r="W19" i="15"/>
  <c r="J19" i="16" s="1"/>
  <c r="X21" i="15" l="1"/>
  <c r="F21" i="16"/>
  <c r="U20" i="15"/>
  <c r="H20" i="16" s="1"/>
  <c r="T20" i="15"/>
  <c r="G20" i="16" s="1"/>
  <c r="W20" i="15"/>
  <c r="J20" i="16" s="1"/>
  <c r="V20" i="15"/>
  <c r="I20" i="16" s="1"/>
  <c r="F22" i="16" l="1"/>
  <c r="X22" i="15"/>
  <c r="V21" i="15"/>
  <c r="I21" i="16" s="1"/>
  <c r="T21" i="15"/>
  <c r="G21" i="16" s="1"/>
  <c r="W21" i="15"/>
  <c r="J21" i="16" s="1"/>
  <c r="U21" i="15"/>
  <c r="H21" i="16" s="1"/>
  <c r="X23" i="15" l="1"/>
  <c r="F23" i="16"/>
  <c r="T22" i="15"/>
  <c r="G22" i="16" s="1"/>
  <c r="U22" i="15"/>
  <c r="H22" i="16" s="1"/>
  <c r="V22" i="15"/>
  <c r="I22" i="16" s="1"/>
  <c r="W22" i="15"/>
  <c r="J22" i="16" s="1"/>
  <c r="X24" i="15" l="1"/>
  <c r="F24" i="16"/>
  <c r="T23" i="15"/>
  <c r="G23" i="16" s="1"/>
  <c r="V23" i="15"/>
  <c r="I23" i="16" s="1"/>
  <c r="W23" i="15"/>
  <c r="J23" i="16" s="1"/>
  <c r="U23" i="15"/>
  <c r="H23" i="16" s="1"/>
  <c r="X25" i="15" l="1"/>
  <c r="F25" i="16"/>
  <c r="W24" i="15"/>
  <c r="J24" i="16" s="1"/>
  <c r="U24" i="15"/>
  <c r="H24" i="16" s="1"/>
  <c r="V24" i="15"/>
  <c r="I24" i="16" s="1"/>
  <c r="T24" i="15"/>
  <c r="G24" i="16" s="1"/>
  <c r="X26" i="15" l="1"/>
  <c r="T25" i="15"/>
  <c r="G25" i="16" s="1"/>
  <c r="U25" i="15"/>
  <c r="H25" i="16" s="1"/>
  <c r="V25" i="15"/>
  <c r="I25" i="16" s="1"/>
  <c r="W25" i="15"/>
  <c r="J25" i="16" s="1"/>
  <c r="U26" i="15" l="1"/>
  <c r="H26" i="16" s="1"/>
  <c r="V26" i="15"/>
  <c r="I26" i="16" s="1"/>
  <c r="W26" i="15"/>
  <c r="J26" i="16" s="1"/>
  <c r="T26" i="15"/>
  <c r="G26" i="16" s="1"/>
</calcChain>
</file>

<file path=xl/sharedStrings.xml><?xml version="1.0" encoding="utf-8"?>
<sst xmlns="http://schemas.openxmlformats.org/spreadsheetml/2006/main" count="53512" uniqueCount="576">
  <si>
    <t>Victoria</t>
  </si>
  <si>
    <t>Loddon Mallee Region</t>
  </si>
  <si>
    <t>Hume Region</t>
  </si>
  <si>
    <t>Grampians Region</t>
  </si>
  <si>
    <t>Gippsland Region</t>
  </si>
  <si>
    <t>Barwon-South Western Region</t>
  </si>
  <si>
    <t>Southern Metropolitan Region</t>
  </si>
  <si>
    <t>North &amp; West Metropolitan Region</t>
  </si>
  <si>
    <t>Eastern Metropolitan Region</t>
  </si>
  <si>
    <t>Yarriambiack (S)</t>
  </si>
  <si>
    <t>Yarra Ranges (S)</t>
  </si>
  <si>
    <t>Yarra (C)</t>
  </si>
  <si>
    <t>Wyndham (C)</t>
  </si>
  <si>
    <t>Wodonga (RC)</t>
  </si>
  <si>
    <t>Whittlesea (C)</t>
  </si>
  <si>
    <t>*</t>
  </si>
  <si>
    <t>Whitehorse (C)</t>
  </si>
  <si>
    <t>West Wimmera (S)</t>
  </si>
  <si>
    <t>Wellington (S)</t>
  </si>
  <si>
    <t>Warrnambool (C)</t>
  </si>
  <si>
    <t>Wangaratta (RC)</t>
  </si>
  <si>
    <t>Towong (S)</t>
  </si>
  <si>
    <t>Swan Hill (RC)</t>
  </si>
  <si>
    <t>Surf Coast (S)</t>
  </si>
  <si>
    <t>Strathbogie (S)</t>
  </si>
  <si>
    <t>Stonnington (C)</t>
  </si>
  <si>
    <t>Southern Grampians (S)</t>
  </si>
  <si>
    <t>South Gippsland (S)</t>
  </si>
  <si>
    <t>Queenscliffe (B)</t>
  </si>
  <si>
    <t>Pyrenees (S)</t>
  </si>
  <si>
    <t>Port Phillip (C)</t>
  </si>
  <si>
    <t>Northern Grampians (S)</t>
  </si>
  <si>
    <t>Nillumbik (S)</t>
  </si>
  <si>
    <t>Murrindindi (S)</t>
  </si>
  <si>
    <t>Moyne (S)</t>
  </si>
  <si>
    <t>Mount Alexander (S)</t>
  </si>
  <si>
    <t>Mornington Peninsula (S)</t>
  </si>
  <si>
    <t>Moreland (C)</t>
  </si>
  <si>
    <t>Moorabool (S)</t>
  </si>
  <si>
    <t>Moonee Valley (C)</t>
  </si>
  <si>
    <t>Monash (C)</t>
  </si>
  <si>
    <t>Moira (S)</t>
  </si>
  <si>
    <t>Mitchell (S)</t>
  </si>
  <si>
    <t>Mildura (RC)</t>
  </si>
  <si>
    <t>Melbourne (C)</t>
  </si>
  <si>
    <t>Maroondah (C)</t>
  </si>
  <si>
    <t>Maribyrnong (C)</t>
  </si>
  <si>
    <t>Mansfield (S)</t>
  </si>
  <si>
    <t>Manningham (C)</t>
  </si>
  <si>
    <t>Macedon Ranges (S)</t>
  </si>
  <si>
    <t>Loddon (S)</t>
  </si>
  <si>
    <t>Latrobe (C)</t>
  </si>
  <si>
    <t>Knox (C)</t>
  </si>
  <si>
    <t>Kingston (C)</t>
  </si>
  <si>
    <t>Indigo (S)</t>
  </si>
  <si>
    <t>Hume (C)</t>
  </si>
  <si>
    <t>Horsham (RC)</t>
  </si>
  <si>
    <t>Hobsons Bay (C)</t>
  </si>
  <si>
    <t>Hindmarsh (S)</t>
  </si>
  <si>
    <t>Hepburn (S)</t>
  </si>
  <si>
    <t>Greater Shepparton (C)</t>
  </si>
  <si>
    <t>Greater Geelong (C)</t>
  </si>
  <si>
    <t>Greater Dandenong (C)</t>
  </si>
  <si>
    <t>Greater Bendigo (C)</t>
  </si>
  <si>
    <t>Golden Plains (S)</t>
  </si>
  <si>
    <t>Glenelg (S)</t>
  </si>
  <si>
    <t>Glen Eira (C)</t>
  </si>
  <si>
    <t>Gannawarra (S)</t>
  </si>
  <si>
    <t>Frankston (C)</t>
  </si>
  <si>
    <t>East Gippsland (S)</t>
  </si>
  <si>
    <t>Darebin (C)</t>
  </si>
  <si>
    <t>Corangamite (S)</t>
  </si>
  <si>
    <t>Colac-Otway (S)</t>
  </si>
  <si>
    <t>Central Goldfields (S)</t>
  </si>
  <si>
    <t>Casey (C)</t>
  </si>
  <si>
    <t>Cardinia (S)</t>
  </si>
  <si>
    <t>Campaspe (S)</t>
  </si>
  <si>
    <t>Buloke (S)</t>
  </si>
  <si>
    <t>Brimbank (C)</t>
  </si>
  <si>
    <t>Boroondara (C)</t>
  </si>
  <si>
    <t>Benalla (RC)</t>
  </si>
  <si>
    <t>Bayside (C)</t>
  </si>
  <si>
    <t>Baw Baw (S)</t>
  </si>
  <si>
    <t>Bass Coast (S)</t>
  </si>
  <si>
    <t>Banyule (C)</t>
  </si>
  <si>
    <t>Ballarat (C)</t>
  </si>
  <si>
    <t>Ararat (RC)</t>
  </si>
  <si>
    <t>Alpine (S)</t>
  </si>
  <si>
    <t>RSE</t>
  </si>
  <si>
    <t>UL</t>
  </si>
  <si>
    <t>LL</t>
  </si>
  <si>
    <t>%</t>
  </si>
  <si>
    <t>LGA</t>
  </si>
  <si>
    <t>Indicator</t>
  </si>
  <si>
    <t>Met vegetable consumption guidelines only</t>
  </si>
  <si>
    <t>Percent</t>
  </si>
  <si>
    <t>Region</t>
  </si>
  <si>
    <t>LGA Name</t>
  </si>
  <si>
    <t>Alpine</t>
  </si>
  <si>
    <t>Ararat</t>
  </si>
  <si>
    <t>Ballarat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</si>
  <si>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</si>
  <si>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</si>
  <si>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</si>
  <si>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</si>
  <si>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</si>
  <si>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</si>
  <si>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</si>
  <si>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</si>
  <si>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</si>
  <si>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</si>
  <si>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</si>
  <si>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</si>
  <si>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</si>
  <si>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</si>
  <si>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</si>
  <si>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</si>
  <si>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</si>
  <si>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</si>
  <si>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</si>
  <si>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</si>
  <si>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</si>
  <si>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</si>
  <si>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</si>
  <si>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</si>
  <si>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</si>
  <si>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</si>
  <si>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</si>
  <si>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</si>
  <si>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</si>
  <si>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</si>
  <si>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</si>
  <si>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</si>
  <si>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</si>
  <si>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</si>
  <si>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</si>
  <si>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</si>
  <si>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</si>
  <si>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</si>
  <si>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</si>
  <si>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</si>
  <si>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</si>
  <si>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</si>
  <si>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</si>
  <si>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</si>
  <si>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</si>
  <si>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</si>
  <si>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</si>
  <si>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</si>
  <si>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</si>
  <si>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</si>
  <si>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</si>
  <si>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</si>
  <si>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</si>
  <si>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</si>
  <si>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</si>
  <si>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</si>
  <si>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</si>
  <si>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</si>
  <si>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</si>
  <si>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</si>
  <si>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</si>
  <si>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</si>
  <si>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</si>
  <si>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</si>
  <si>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</si>
  <si>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</si>
  <si>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</si>
  <si>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</si>
  <si>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</si>
  <si>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</si>
  <si>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</si>
  <si>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</si>
  <si>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</si>
  <si>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</si>
  <si>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</si>
  <si>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</si>
  <si>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Eastern Metropolitan</t>
  </si>
  <si>
    <t>North &amp; West Metropolitan</t>
  </si>
  <si>
    <t>Southern Metropolitan</t>
  </si>
  <si>
    <t>Barwon-South Western</t>
  </si>
  <si>
    <t>Gippsland</t>
  </si>
  <si>
    <t>Grampians</t>
  </si>
  <si>
    <t>Loddon Mallee</t>
  </si>
  <si>
    <t>State</t>
  </si>
  <si>
    <t>Variables</t>
  </si>
  <si>
    <t>Bar Chart</t>
  </si>
  <si>
    <t xml:space="preserve"> </t>
  </si>
  <si>
    <t>Sort order</t>
  </si>
  <si>
    <t>OFFSET(Calculations!$H$12,1,0,COUNT(Calculations!$G:$G),1)</t>
  </si>
  <si>
    <t>2014 VPHS Dashboard_24Oct.xlsx'!</t>
  </si>
  <si>
    <t>-ve Error Bar</t>
  </si>
  <si>
    <t>+ve Error Bar</t>
  </si>
  <si>
    <t>Table</t>
  </si>
  <si>
    <t>95% CI</t>
  </si>
  <si>
    <t>No. of LGAs</t>
  </si>
  <si>
    <t>RSE reliability colour coding in dashboard tables</t>
  </si>
  <si>
    <t>If LGA UL &lt; Vic LL then Blue</t>
  </si>
  <si>
    <t>If LGA LL &gt; Vic UL then Red</t>
  </si>
  <si>
    <t>Conditional formatting formulae</t>
  </si>
  <si>
    <t>Ranking chart</t>
  </si>
  <si>
    <t>Sort Order</t>
  </si>
  <si>
    <t>Unique Rank</t>
  </si>
  <si>
    <t>Blue Bar</t>
  </si>
  <si>
    <t>Red Bar</t>
  </si>
  <si>
    <t>IF(S16=calLGA,#N/A,INDEX($M$16:$M$94,MATCH(Q16,$N$16:$N$94,0)))</t>
  </si>
  <si>
    <t>LGA:</t>
  </si>
  <si>
    <t>Indicator:</t>
  </si>
  <si>
    <t>Graph title</t>
  </si>
  <si>
    <t>Consumed sugar-sweetened soft drinks daily</t>
  </si>
  <si>
    <t>Sedentary</t>
  </si>
  <si>
    <t>Proportion of adults who attended a local community event</t>
  </si>
  <si>
    <t>Notes:</t>
  </si>
  <si>
    <t>Data were age-standardised to the 2011 Victorian population.</t>
  </si>
  <si>
    <t>LL/UL 95% CI = lower/upper limit of 95 per cent confidence interval.</t>
  </si>
  <si>
    <t>Estimates may not add to 100 per cent due to a proportion of 'don't know' or 'refused to say' responses, not reported here.</t>
  </si>
  <si>
    <t>Relative standard error (RSE) = standard error / point estimate * 100; interpretation below:</t>
  </si>
  <si>
    <t>RSE between 25 and 50 per cent; point estimate  (%) should be interpreted with caution.</t>
  </si>
  <si>
    <t>**</t>
  </si>
  <si>
    <t>RSE greater than, or equal to, 50 per cent; point estimate  (%) is unreliable, hence not reported.</t>
  </si>
  <si>
    <t>Colac Otway (S)</t>
  </si>
  <si>
    <t>SMOKING - Current smokers</t>
  </si>
  <si>
    <t>SMOKING - Daily smokers</t>
  </si>
  <si>
    <t>FRUIT &amp; VEG CONSUMPTION - Did not meet dietary guidelines for either fruit or vegetable consumption</t>
  </si>
  <si>
    <t>FRUIT &amp; VEG CONSUMPTION - Met vegetable consumption guidelines only</t>
  </si>
  <si>
    <t>FRUIT &amp; VEG CONSUMPTION - Met fruit consumption guidelines only</t>
  </si>
  <si>
    <t>FRUIT &amp; VEG CONSUMPTION - Consumed sugar-sweetened soft drinks daily</t>
  </si>
  <si>
    <t xml:space="preserve">BODY WEIGHT STATUS - People reporting being pre-obese (overweight) </t>
  </si>
  <si>
    <t>BODY WEIGHT STATUS - People reporting being obese</t>
  </si>
  <si>
    <t>BODY WEIGHT STATUS - People reporting pre-obese (overweight) or obese</t>
  </si>
  <si>
    <t>PHYSICAL ACTIVITY - Sedentary</t>
  </si>
  <si>
    <t>PHYSICAL ACTIVITY - Insufficient time and sessions</t>
  </si>
  <si>
    <t>ALCOHOL CONSUMPTION - Increase lifetime risk of alcohol-related harm</t>
  </si>
  <si>
    <t>PSYCHOLOGICAL DISTRESS - High/very high levels of psychological distress</t>
  </si>
  <si>
    <t>HYPERTENSION - Proportion of people diagnosed with high blood pressure</t>
  </si>
  <si>
    <t>HEALTH &amp; WELLBEING - Self-reported health status - Fair/poor</t>
  </si>
  <si>
    <t>HEALTH &amp; WELLBEING - Satisfaction with life - Very satisfied/satisfied</t>
  </si>
  <si>
    <t>SELECT CHRONIC DISEASES - Heart disease</t>
  </si>
  <si>
    <t>SELECT CHRONIC DISEASES - Stroke</t>
  </si>
  <si>
    <t>SELECT CHRONIC DISEASES - Cancer</t>
  </si>
  <si>
    <t>SELECT CHRONIC DISEASES - Osteoporosis</t>
  </si>
  <si>
    <t>SELECT CHRONIC DISEASES - Arthritis</t>
  </si>
  <si>
    <t>SELECT CHRONIC DISEASES - Depression or anxiety</t>
  </si>
  <si>
    <t>SELECT CHRONIC DISEASES - Sought professional help for a mental health problem</t>
  </si>
  <si>
    <t>SELECT CHRONIC DISEASES - Type 2 Diabetes</t>
  </si>
  <si>
    <t>SELECT CHRONIC DISEASES - At least one chronic disease</t>
  </si>
  <si>
    <t>BIOMEDICAL CHECKS - Visited GP in last 3 months</t>
  </si>
  <si>
    <t>BIOMEDICAL CHECKS - Blood pressure check</t>
  </si>
  <si>
    <t>BIOMEDICAL CHECKS - Cholesterol check</t>
  </si>
  <si>
    <t>BIOMEDICAL CHECKS - Blood sugar or diabetes check</t>
  </si>
  <si>
    <t>SCREENING - Bowel cancer screening and detection - Completed and returned the NBCSP FOBT kit for testing</t>
  </si>
  <si>
    <t>SCREENING - Had an examination to detect bowel cancer in the previous five years</t>
  </si>
  <si>
    <t>SCREENING - Ever had a mammogram</t>
  </si>
  <si>
    <t>SCREENING - Had a mammogram in the previous two years</t>
  </si>
  <si>
    <t>SCREENING - Ever had a Pap test</t>
  </si>
  <si>
    <t>SCREENING - Had a Pap test in the previous two years</t>
  </si>
  <si>
    <t>EYE HEALTH - Noticed change in vision in previous 12 months</t>
  </si>
  <si>
    <t>EYE HEALTH - Ever had an eye test by an eye health professional</t>
  </si>
  <si>
    <t>EYE HEALTH - Had an eye test in previous 12 months</t>
  </si>
  <si>
    <t>EYE HEALTH - Had another eye condition that affected vision</t>
  </si>
  <si>
    <t>EYE HEALTH - Wear glasses or contact lenses to improve vision</t>
  </si>
  <si>
    <t>SOCIAL &amp; CIVIC TRUST - Do not feel safe walking alone down their street after dark</t>
  </si>
  <si>
    <t>SOCIAL &amp; CIVIC TRUST - Do not agree that most people can be trusted</t>
  </si>
  <si>
    <t>SOCIAL &amp; CIVIC TRUST - Do not feel valued by society</t>
  </si>
  <si>
    <t>SOCIAL &amp; CIVIC TRUST - Do not they feel there are opportunities to have a real say on important matters</t>
  </si>
  <si>
    <t>SOCIAL &amp; SUPPORT NETWORKS - Not able to get help from family</t>
  </si>
  <si>
    <t>SOCIAL &amp; SUPPORT NETWORKS - Not able to get help from friends</t>
  </si>
  <si>
    <t>SOCIAL &amp; SUPPORT NETWORKS - Not able to get help from neighbours</t>
  </si>
  <si>
    <t>SOCIAL ISOLATION - High/very high  levels of social isolation</t>
  </si>
  <si>
    <t>COMMUNITY &amp; CIVIC ENGAGEMENT - Proportion of adults who attended a local community event</t>
  </si>
  <si>
    <t>COMMUNITY &amp; CIVIC ENGAGEMENT - Proportion of Victorian adults who did not volunteer</t>
  </si>
  <si>
    <t>SOCIAL ENVIRONMENT - Proportion of adults who do not think multiculturalism makes life in their area better</t>
  </si>
  <si>
    <t>Proportion of adults who do not think multiculturalism makes life in their area better</t>
  </si>
  <si>
    <t>Dashboard Title</t>
  </si>
  <si>
    <t>1-2 serves per day</t>
  </si>
  <si>
    <t>3-4 serves per day</t>
  </si>
  <si>
    <t>5 or more serves per day</t>
  </si>
  <si>
    <t>2 or more serves per day</t>
  </si>
  <si>
    <t>Proportion of adult population who eat take-away meals or snacks</t>
  </si>
  <si>
    <t>Never</t>
  </si>
  <si>
    <t>Current smoker</t>
  </si>
  <si>
    <t>Ex-smoker</t>
  </si>
  <si>
    <t>Non-smoker</t>
  </si>
  <si>
    <t>Daily smoker</t>
  </si>
  <si>
    <t>Occasional smoker</t>
  </si>
  <si>
    <t>Did not meet fruit and vegetable consumption guidelines</t>
  </si>
  <si>
    <t>Proportion of adult population by BMI category</t>
  </si>
  <si>
    <t>Underweight (&lt;18.5 kg/m2)</t>
  </si>
  <si>
    <t>Normal (18.5-24.9 kg/m2)</t>
  </si>
  <si>
    <t>Pre-obese (25.0-29.9 kg/m2)</t>
  </si>
  <si>
    <t>Obese (&gt;=30.0 kg/m2)</t>
  </si>
  <si>
    <t>Pre-obese or obese</t>
  </si>
  <si>
    <t>Obese class I (30 &gt;= BMI &lt;35)</t>
  </si>
  <si>
    <t>Obese class II (35 &gt;= BMI &lt;40)</t>
  </si>
  <si>
    <t>Obese class III (BMI &gt;=40)</t>
  </si>
  <si>
    <t>Good</t>
  </si>
  <si>
    <t>Fair/poor</t>
  </si>
  <si>
    <t>Anxiety or depression</t>
  </si>
  <si>
    <t>Yes</t>
  </si>
  <si>
    <t>No</t>
  </si>
  <si>
    <t>Not applicable</t>
  </si>
  <si>
    <t>Proportion of obese adult population by category</t>
  </si>
  <si>
    <t>Report Area</t>
  </si>
  <si>
    <t>Less than 2 serves per day</t>
  </si>
  <si>
    <t>Less than 1 serve per day</t>
  </si>
  <si>
    <t>1 or less than 1 times/week</t>
  </si>
  <si>
    <t>Proportion of adults who did not meet dietary guidelines for either fruit or vegetable consumption</t>
  </si>
  <si>
    <t>Proportion of adults who met vegetable consumption guidelines only</t>
  </si>
  <si>
    <t>Proportion of adults who met fruit consumption guidelines only</t>
  </si>
  <si>
    <t>Proportion of adults who consumed sugar-sweetened soft drinks daily</t>
  </si>
  <si>
    <t xml:space="preserve">Proportion of adults who reported being pre-obese (overweight) </t>
  </si>
  <si>
    <t>Proportion of adults who reported being obese</t>
  </si>
  <si>
    <t>Proportion of adults who reported being pre-obese (overweight)  or obese</t>
  </si>
  <si>
    <t>Proportion of adults who are sedentary</t>
  </si>
  <si>
    <t>Proportion of adults who did insufficient time and sessions</t>
  </si>
  <si>
    <t>Proportion of adults with increased lifetime risk of alcohol-related harm</t>
  </si>
  <si>
    <t>Proportion of adults with high/very high levels of psychological distress</t>
  </si>
  <si>
    <t>Proportion of adults diagnosed with high blood pressure</t>
  </si>
  <si>
    <t>Proportion of adults with self-reported health status as 'Fair/poor'</t>
  </si>
  <si>
    <t>Proportion of adults who are 'Very satisfied/satisfied' with life</t>
  </si>
  <si>
    <t>Proportion of adults with Heart diseas</t>
  </si>
  <si>
    <t>Proportion of adults with Stroke</t>
  </si>
  <si>
    <t>Proportion of adults with Cancer</t>
  </si>
  <si>
    <t>Proportion of adults with Osteoporosis</t>
  </si>
  <si>
    <t>Proportion of adults with Arthritis</t>
  </si>
  <si>
    <t>Proportion of adults with Depression or anxiety</t>
  </si>
  <si>
    <t>Proportion of adults who sought professional help for a mental health problem</t>
  </si>
  <si>
    <t>Proportion of adults with Type 2 Daibetes</t>
  </si>
  <si>
    <t>Proportion of adults with at least one chronic disease</t>
  </si>
  <si>
    <t>Proportion of adults who visited GP in last 3 months</t>
  </si>
  <si>
    <t>Proportion of adults who had Blood pressure check</t>
  </si>
  <si>
    <t>Proportion of adults who had Cholesterol check</t>
  </si>
  <si>
    <t>Proportion of adults who had Blood sugar or diabetes check</t>
  </si>
  <si>
    <t>Proportion of adults who had completed and returned the NBCSP FOBT kit for testing</t>
  </si>
  <si>
    <t>Proportion of adults who had an examination to detect bowel cancer in the previous five years</t>
  </si>
  <si>
    <t>Proportion of adults who ever had a mammogram</t>
  </si>
  <si>
    <t>Proportion of adults who had a mammogram in the previous two years</t>
  </si>
  <si>
    <t>Proportion of adults who ever had a Pap test</t>
  </si>
  <si>
    <t>Proportion of adults who had a Pap test in the previous two years</t>
  </si>
  <si>
    <t>Proportion of adults who noticed change in vision in previous 12 months</t>
  </si>
  <si>
    <t>Proportion of adults who ever had an eye test by an eye health professional</t>
  </si>
  <si>
    <t>Proportion of adults who had an eye test in previous 12 months</t>
  </si>
  <si>
    <t>Proportion of adults who had another eye condition that affected vision</t>
  </si>
  <si>
    <t>Proportion of adults who wear glasses or contact lenses to improve vision</t>
  </si>
  <si>
    <t>Proportion of adults who do not feel safe walking alone down their street after dark</t>
  </si>
  <si>
    <t>Proportion of adults who do not agree that most people can be trusted</t>
  </si>
  <si>
    <t>Proportion of adults who do not feel valued by society</t>
  </si>
  <si>
    <t>Proportion of adults who do not they feel there are opportunities to have a real say on important matters</t>
  </si>
  <si>
    <t>Proportion of adults who are not able to get help from family</t>
  </si>
  <si>
    <t>Proportion of adults who are not able to get help from friends</t>
  </si>
  <si>
    <t>Proportion of adults who are not able to get help from neighbours</t>
  </si>
  <si>
    <t>Proportion of adults with high/very high  levels of social isolation</t>
  </si>
  <si>
    <t>Proportion of adults who are current smokers</t>
  </si>
  <si>
    <t>Proportion of adults who are daily smokers</t>
  </si>
  <si>
    <t>Proportion of adults who did not volunteer</t>
  </si>
  <si>
    <t>Met fruit consumption guidelines only</t>
  </si>
  <si>
    <t>North Division</t>
  </si>
  <si>
    <t>South Division</t>
  </si>
  <si>
    <t>East Division</t>
  </si>
  <si>
    <t>Melton (C)</t>
  </si>
  <si>
    <t>West Division</t>
  </si>
  <si>
    <t>Proportion of adult population who consumed sugar-sweetened beverages daily</t>
  </si>
  <si>
    <t>More than 1 times/week</t>
  </si>
  <si>
    <t>Hume Moreland Area</t>
  </si>
  <si>
    <t>Loddon Area</t>
  </si>
  <si>
    <t>Mallee Area</t>
  </si>
  <si>
    <t>North Eastern Melbourne Area</t>
  </si>
  <si>
    <t>Bayside Peninsula Area</t>
  </si>
  <si>
    <t>Inner Gippsland Area</t>
  </si>
  <si>
    <t>Outer Gippsland Area</t>
  </si>
  <si>
    <t>Southern Melbourne Area</t>
  </si>
  <si>
    <t>Goulburn Area</t>
  </si>
  <si>
    <t>Inner Eastern Melbourne Area</t>
  </si>
  <si>
    <t>Outer Eastern Melbourne Area</t>
  </si>
  <si>
    <t>Ovens Murray Area</t>
  </si>
  <si>
    <t>Barwon Area</t>
  </si>
  <si>
    <t>Brimbank Melton Area</t>
  </si>
  <si>
    <t>Central Highlands Area</t>
  </si>
  <si>
    <t>Western District Area</t>
  </si>
  <si>
    <t>Western Melbourne Area</t>
  </si>
  <si>
    <t>Proportion of adult population who were overweight (pre-obese or obese)</t>
  </si>
  <si>
    <t>Departmental Region</t>
  </si>
  <si>
    <t>Departmental Area</t>
  </si>
  <si>
    <t>Divison</t>
  </si>
  <si>
    <t>Northern Metropolitan</t>
  </si>
  <si>
    <t>Western Metropolitan</t>
  </si>
  <si>
    <t>Wimmera South West Area</t>
  </si>
  <si>
    <t>Source: Victorian Population Health Survey 2017, DHHS</t>
  </si>
  <si>
    <t>For the indicators definitions and guidelines, please refer to Victorian Population Health Survey 2017 reports available at:</t>
  </si>
  <si>
    <t>Area</t>
  </si>
  <si>
    <t>Division</t>
  </si>
  <si>
    <t>No. of Areas</t>
  </si>
  <si>
    <t>OFFSET(Calculations!$I$13,1,0,COUNT(Calculations!$G$14:$G$29),1)</t>
  </si>
  <si>
    <t>Rank</t>
  </si>
  <si>
    <t>Data were age-standardised to the 2016 Victorian population.</t>
  </si>
  <si>
    <r>
      <t xml:space="preserve">Estimates that are (statistically) significantly different from the corresponding estimate for Victoria are identified by colour as follows: </t>
    </r>
    <r>
      <rPr>
        <sz val="9"/>
        <color rgb="FFFF0000"/>
        <rFont val="Calibri"/>
        <family val="2"/>
        <scheme val="minor"/>
      </rPr>
      <t>above</t>
    </r>
    <r>
      <rPr>
        <sz val="9"/>
        <color theme="1"/>
        <rFont val="Calibri"/>
        <family val="2"/>
        <scheme val="minor"/>
      </rPr>
      <t xml:space="preserve"> or </t>
    </r>
    <r>
      <rPr>
        <sz val="9"/>
        <color rgb="FF0070C0"/>
        <rFont val="Calibri"/>
        <family val="2"/>
        <scheme val="minor"/>
      </rPr>
      <t>below</t>
    </r>
    <r>
      <rPr>
        <sz val="9"/>
        <color theme="1"/>
        <rFont val="Calibri"/>
        <family val="2"/>
        <scheme val="minor"/>
      </rPr>
      <t>.</t>
    </r>
  </si>
  <si>
    <t>Proportion (%) of adults who reported being pre-obese</t>
  </si>
  <si>
    <t>Proportion (%) of adults who reported being obese</t>
  </si>
  <si>
    <t>Proportion (%) of adults who reported being overweight (pre-obese or obese)</t>
  </si>
  <si>
    <t>Proportion (%) of adults who consumed sugar-sweetened soft drinks daily</t>
  </si>
  <si>
    <t>Proportion (%) of adults who consumed take-away meals or snacks more than once a week</t>
  </si>
  <si>
    <r>
      <t>Underweight (&lt;18.5 kg/m</t>
    </r>
    <r>
      <rPr>
        <vertAlign val="superscript"/>
        <sz val="10"/>
        <color theme="1"/>
        <rFont val="VIC"/>
      </rPr>
      <t>2</t>
    </r>
    <r>
      <rPr>
        <sz val="10"/>
        <color theme="1"/>
        <rFont val="VIC"/>
      </rPr>
      <t>)</t>
    </r>
  </si>
  <si>
    <r>
      <t>Normal (18.5-24.9 kg/m</t>
    </r>
    <r>
      <rPr>
        <vertAlign val="superscript"/>
        <sz val="10"/>
        <color theme="1"/>
        <rFont val="VIC"/>
      </rPr>
      <t>2</t>
    </r>
    <r>
      <rPr>
        <sz val="10"/>
        <color theme="1"/>
        <rFont val="VIC"/>
      </rPr>
      <t>)</t>
    </r>
  </si>
  <si>
    <r>
      <t>Pre-obese (25.0-29.9 kg/m</t>
    </r>
    <r>
      <rPr>
        <vertAlign val="superscript"/>
        <sz val="10"/>
        <color theme="1"/>
        <rFont val="VIC"/>
      </rPr>
      <t>2</t>
    </r>
    <r>
      <rPr>
        <sz val="10"/>
        <color theme="1"/>
        <rFont val="VIC"/>
      </rPr>
      <t>)</t>
    </r>
  </si>
  <si>
    <r>
      <t>Obese (&gt;=30.0 kg/m</t>
    </r>
    <r>
      <rPr>
        <vertAlign val="superscript"/>
        <sz val="10"/>
        <color theme="1"/>
        <rFont val="VIC"/>
      </rPr>
      <t>2</t>
    </r>
    <r>
      <rPr>
        <sz val="10"/>
        <color theme="1"/>
        <rFont val="VIC"/>
      </rPr>
      <t>)</t>
    </r>
  </si>
  <si>
    <t>Met fruit and vegetable consumption guidelines</t>
  </si>
  <si>
    <t>Mean serves of vegetable and fruit consumed daily</t>
  </si>
  <si>
    <t>Mean serves of vegetable</t>
  </si>
  <si>
    <t>Mean serves of fruit</t>
  </si>
  <si>
    <t>Proportion of adult population, by compliance with fruit and vegetable consumption guidelines</t>
  </si>
  <si>
    <t>Proportion of adult population, by usual serves of vegetable consumed/day</t>
  </si>
  <si>
    <t>Proportion of adult population, by smoking status</t>
  </si>
  <si>
    <t>Proportion of adult population, by smoking frequency</t>
  </si>
  <si>
    <t>Proportion of adult population, by usual serves of fruit consumed/day</t>
  </si>
  <si>
    <t>-</t>
  </si>
  <si>
    <t>OBESITY - People reporting being pre-obese</t>
  </si>
  <si>
    <t>OBESITY - People reporting being obese</t>
  </si>
  <si>
    <t>OBESITY - People reporting overweight (pre-obese or obese)</t>
  </si>
  <si>
    <t>OBESITY - Consumed sugar-sweetened soft drinks daily</t>
  </si>
  <si>
    <t>OBESITY - Consuming take-away meals, or snacks, more than once a week</t>
  </si>
  <si>
    <t>Proportion (%) of adults who did not meet dietary guidelines for either fruit or vegetable consumption</t>
  </si>
  <si>
    <t>Proportion (%) of adults who met vegetable consumption guidelines only</t>
  </si>
  <si>
    <t>Proportion (%) of adults who met fruit consumption guidelines only</t>
  </si>
  <si>
    <t>Proportion (%) of adults who are current smokers</t>
  </si>
  <si>
    <t>Proportion (%) of adults who are daily smokers</t>
  </si>
  <si>
    <t>Abstainer / No longer drinks alcohol</t>
  </si>
  <si>
    <t>Reduced risk</t>
  </si>
  <si>
    <t>Yearly</t>
  </si>
  <si>
    <t>Monthly</t>
  </si>
  <si>
    <t>Weekly</t>
  </si>
  <si>
    <t>1–2 days/week</t>
  </si>
  <si>
    <t>3–4 days/week</t>
  </si>
  <si>
    <t>5–7 days/week</t>
  </si>
  <si>
    <t>Blood pressure</t>
  </si>
  <si>
    <t>Blood lipids</t>
  </si>
  <si>
    <t>Blood glucose</t>
  </si>
  <si>
    <t>Received the FOBT kit</t>
  </si>
  <si>
    <t>Completed and returned the FOBT kit</t>
  </si>
  <si>
    <t>Males</t>
  </si>
  <si>
    <t>Females</t>
  </si>
  <si>
    <t>People</t>
  </si>
  <si>
    <t>Ever</t>
  </si>
  <si>
    <t>In last 2 years</t>
  </si>
  <si>
    <t>Excellent / Very good</t>
  </si>
  <si>
    <t>Fair/Poor</t>
  </si>
  <si>
    <t>Mild  (K10 &lt; 16)</t>
  </si>
  <si>
    <t>Moderate (K10 16–21)</t>
  </si>
  <si>
    <t>High / very high (K10 22+)</t>
  </si>
  <si>
    <t>High (K10 22–29)</t>
  </si>
  <si>
    <t>Very high (K10 30+)</t>
  </si>
  <si>
    <t>Proportion of adult population ever diagnosed with anxiety or depression</t>
  </si>
  <si>
    <t>Excellent / very good</t>
  </si>
  <si>
    <t>Proportion of adult population, by self-reported health status</t>
  </si>
  <si>
    <t>Proportion of adult population who sought professional help for a mental health problem in the previous year</t>
  </si>
  <si>
    <t>Low or medium (0-6)</t>
  </si>
  <si>
    <t>High (7-8)</t>
  </si>
  <si>
    <t>Very high (9-10)</t>
  </si>
  <si>
    <t>Proportion of adult population, by life-satisfaction</t>
  </si>
  <si>
    <t>Proportion of adult population, by feeling of life being worthwhile</t>
  </si>
  <si>
    <t>Proportion of adult population exceeding 2 standard drinks/day</t>
  </si>
  <si>
    <t>Frequency of exceeding 2 drinks/day, people those who exceed 2 standard drinks/day weekly</t>
  </si>
  <si>
    <t>Proportion of adult population who exceed 4 standard drinks on a single occasion</t>
  </si>
  <si>
    <t>Frequency of exceeding 4 drinks on a single occasion, among people who exceed 4 standard drinks on a single occasion weekly</t>
  </si>
  <si>
    <t>Proportion of adult population who had a health related check, conducted by a doctor or other health professional, in the last two years</t>
  </si>
  <si>
    <t>Proportion of adult population 50 years of age, or older, who received, completed and returned the faecal occult blood test (FOBT) kit in the mail</t>
  </si>
  <si>
    <t>Proportion of adult population who had a bowel examination in the last five years to detect cancer</t>
  </si>
  <si>
    <t>Proportion of adult population, by self-reported dental health status</t>
  </si>
  <si>
    <t>Proportion of adult population with and without self-reported gum disease</t>
  </si>
  <si>
    <t>Proportion of adult population who avoided or delayed visiting a dental professional because of the cost</t>
  </si>
  <si>
    <t>Proportion of adult population, by lifetime risk of alcohol-related harm#</t>
  </si>
  <si>
    <t>Proportion of adult population, by risk of alcohol-related injury from a single occasion of drinking#</t>
  </si>
  <si>
    <t>Proportion of adult female population^, who ever had a mammogram, or had one in the last two years</t>
  </si>
  <si>
    <t>Proportion (%) of adults who have high/very high levels of psychological distress</t>
  </si>
  <si>
    <t>PSYCHOLOGICAL DISTRESS -  Ever diagnosed with anxiety or depression</t>
  </si>
  <si>
    <t>Proportion (%) of adults who were ever diagnosed with anxiety or depression</t>
  </si>
  <si>
    <t>HEALTH &amp; WELLBEING - Satisfaction with life - Low or medium (0-6)</t>
  </si>
  <si>
    <t>HEALTH &amp; WELLBEING - Life being worthwhile - Low or medium (0-6)</t>
  </si>
  <si>
    <t>Proportion (%) of adults where self-reported health status is Fair/poor</t>
  </si>
  <si>
    <t>Proportion (%) of adults where satisfaction with life is low or medium (0-6)</t>
  </si>
  <si>
    <t>Proportion (%) of adults who feel life being worthwhile is low or medium (0-6)</t>
  </si>
  <si>
    <t>Proportion (%) of adults with increased lifetime risk of alcohol-related harm</t>
  </si>
  <si>
    <t>ALCOHOL CONSUMPTION - Increased lifetime risk of alcohol-related harm</t>
  </si>
  <si>
    <t>ALCOHOL CONSUMPTION - Increased risk of alcohol-related harm from a single occasion of drinking</t>
  </si>
  <si>
    <t>Proportion (%) of adults with increased lifetime risk of alcohol-related harm from a single occasion of drinking</t>
  </si>
  <si>
    <t>Proportion (%) of adults who had completed and returned the NBCSP FOBT kit for testing</t>
  </si>
  <si>
    <t>Proportion (%) of adults who had an examination to detect bowel cancer in the previous five years</t>
  </si>
  <si>
    <t>Proportion (%) of adults who had Blood pressure check</t>
  </si>
  <si>
    <t>BIOMEDICAL CHECKS - Blood lipids check</t>
  </si>
  <si>
    <t>BIOMEDICAL CHECKS - Blood glucose check</t>
  </si>
  <si>
    <t>Proportion (%) of adults who had Blood lipids check</t>
  </si>
  <si>
    <t>Proportion (%) of adults who had Blood glucose check</t>
  </si>
  <si>
    <t>Proportion (%) of females 50 years and older who ever had a mammogram</t>
  </si>
  <si>
    <t>Proportion (%) of females 50 years and older who had a mammogram in the previous two years</t>
  </si>
  <si>
    <t>DENTAL HEALTH - Self-reported dental health status - Fair/poor</t>
  </si>
  <si>
    <t>Proportion (%) of adults where self-reported dental health status is Fair/poor</t>
  </si>
  <si>
    <t>DENTAL HEALTH - Avoided or delayed visiting a dental professional because of the cost</t>
  </si>
  <si>
    <t>Proportion (%) of adult population who avoided or delayed visiting a dental professional because of the cost</t>
  </si>
  <si>
    <t>Insufficient</t>
  </si>
  <si>
    <t>Met guidelines</t>
  </si>
  <si>
    <t>Proportion of adult population, by compliance with physical activity guidelines^^</t>
  </si>
  <si>
    <t>2 to &lt; 4 hours per day</t>
  </si>
  <si>
    <t>6 to &lt; 8 hours per day</t>
  </si>
  <si>
    <t>≥ 8 hours per day</t>
  </si>
  <si>
    <t>Proportion of adult population, by time spent sitting on an average week day</t>
  </si>
  <si>
    <t>4 to &lt; 6 hours pe day</t>
  </si>
  <si>
    <t>Proportion of adult population, by time spent sitting on an average weekend day</t>
  </si>
  <si>
    <t>Week day</t>
  </si>
  <si>
    <t>Weekend day</t>
  </si>
  <si>
    <t>Proportion of adult population who spent ≥7 hours per day spent sitting on an average week and weekend day</t>
  </si>
  <si>
    <t>Less than 2 hours per day</t>
  </si>
  <si>
    <t>^^DoH (2014) guidelines.</t>
  </si>
  <si>
    <t>Increased risk: Yearly</t>
  </si>
  <si>
    <t>Increased risk: Monthly</t>
  </si>
  <si>
    <t>Increased risk: Weekly</t>
  </si>
  <si>
    <t>RANK</t>
  </si>
  <si>
    <t>Chart</t>
  </si>
  <si>
    <t>Helper</t>
  </si>
  <si>
    <t>Rank adjusted for infograph</t>
  </si>
  <si>
    <t>loc</t>
  </si>
  <si>
    <t>Quintile</t>
  </si>
  <si>
    <t>Significance</t>
  </si>
  <si>
    <t>Least</t>
  </si>
  <si>
    <t>Less</t>
  </si>
  <si>
    <t>More/Less</t>
  </si>
  <si>
    <t>More</t>
  </si>
  <si>
    <t>Most</t>
  </si>
  <si>
    <t>For the indicators definitions and guidelines, please refer to Victorian Population Health Survey 2016 report available at:</t>
  </si>
  <si>
    <t>https://www2.health.vic.gov.au/public-health/population-health-systems/health-status-of-victorians/survey-data-and-reports/victorian-population-health-survey/victorian-population-health-survey-2016</t>
  </si>
  <si>
    <r>
      <t>Proportion of adult population, by lifetime risk of alcohol-related harm</t>
    </r>
    <r>
      <rPr>
        <b/>
        <vertAlign val="superscript"/>
        <sz val="11"/>
        <color theme="0"/>
        <rFont val="VIC"/>
      </rPr>
      <t>#</t>
    </r>
  </si>
  <si>
    <r>
      <t>Proportion of adult population, by risk of alcohol-related injury from a single occasion of drinking</t>
    </r>
    <r>
      <rPr>
        <b/>
        <vertAlign val="superscript"/>
        <sz val="11"/>
        <color theme="0"/>
        <rFont val="VIC"/>
      </rPr>
      <t>#</t>
    </r>
  </si>
  <si>
    <t>^Fifty years of age, or older.</t>
  </si>
  <si>
    <t>Proportion of adult population ever diagnosed with a selected chronic disease</t>
  </si>
  <si>
    <t>Asthma</t>
  </si>
  <si>
    <t>Type 1 Diabetes</t>
  </si>
  <si>
    <t>Type 2 Diabetes</t>
  </si>
  <si>
    <t>Heart disease</t>
  </si>
  <si>
    <t>Stroke</t>
  </si>
  <si>
    <t>Cancer</t>
  </si>
  <si>
    <t>Osteoporosis</t>
  </si>
  <si>
    <t>Arthritis</t>
  </si>
  <si>
    <t>Type 1 diabetes</t>
  </si>
  <si>
    <t>Type 2 diabetes</t>
  </si>
  <si>
    <t>No chronic disease</t>
  </si>
  <si>
    <t>SELECT CHRONIC DISEASES - Asthma</t>
  </si>
  <si>
    <t>SELECT CHRONIC DISEASES - Type 1 diabetes</t>
  </si>
  <si>
    <t>SELECT CHRONIC DISEASES - Type 2 diabetes</t>
  </si>
  <si>
    <t>SELECT CHRONIC DISEASES - Anxiety or depression</t>
  </si>
  <si>
    <t>SELECT CHRONIC DISEASES - Two, or more, chronic diseases</t>
  </si>
  <si>
    <t>SELECT CHRONIC DISEASES - One chronic disease</t>
  </si>
  <si>
    <t>Proportion (%) of adults ever diagnosed with asthma</t>
  </si>
  <si>
    <t>Proportion (%) of adults ever diagnosed with type 1 diabetes</t>
  </si>
  <si>
    <t>Proportion (%) of adults ever diagnosed with type 2 diabetes</t>
  </si>
  <si>
    <t>Proportion (%) of adults ever diagnosed with heart disease</t>
  </si>
  <si>
    <t>Proportion (%) of adults ever diagnosed with stroke</t>
  </si>
  <si>
    <t>Proportion (%) of adults ever diagnosed with cancer</t>
  </si>
  <si>
    <t>Proportion (%) of adults ever diagnosed with osteoporosis</t>
  </si>
  <si>
    <t>Proportion (%) of adults ever diagnosed with arthritis</t>
  </si>
  <si>
    <t>Proportion (%) of adults ever diagnosed with anxiety or depression</t>
  </si>
  <si>
    <t>Proportion (%) of adults ever diagnosed with one chronic disease</t>
  </si>
  <si>
    <t>Proportion (%) of adults ever diagnosed with two, or more, chronic diseases</t>
  </si>
  <si>
    <r>
      <t>Proportion of adult population, by smoking status</t>
    </r>
    <r>
      <rPr>
        <b/>
        <vertAlign val="superscript"/>
        <sz val="11"/>
        <color theme="0"/>
        <rFont val="Arial"/>
        <family val="2"/>
      </rPr>
      <t>##</t>
    </r>
  </si>
  <si>
    <r>
      <rPr>
        <vertAlign val="superscript"/>
        <sz val="9"/>
        <color theme="1"/>
        <rFont val="Calibri"/>
        <family val="2"/>
        <scheme val="minor"/>
      </rPr>
      <t>##</t>
    </r>
    <r>
      <rPr>
        <sz val="9"/>
        <color theme="1"/>
        <rFont val="Calibri"/>
        <family val="2"/>
        <scheme val="minor"/>
      </rPr>
      <t xml:space="preserve">The Victorian Population Health Survey combines daily and occasional smoking to report on current smoking. </t>
    </r>
  </si>
  <si>
    <r>
      <t>Proportion of adult population, by smoking status</t>
    </r>
    <r>
      <rPr>
        <vertAlign val="superscript"/>
        <sz val="10"/>
        <color theme="1"/>
        <rFont val="Arial"/>
        <family val="2"/>
      </rPr>
      <t>##</t>
    </r>
  </si>
  <si>
    <r>
      <t>Proportion of adult population, by level of psychological distress</t>
    </r>
    <r>
      <rPr>
        <b/>
        <vertAlign val="superscript"/>
        <sz val="11"/>
        <color theme="0"/>
        <rFont val="VIC"/>
      </rPr>
      <t>&amp;</t>
    </r>
  </si>
  <si>
    <r>
      <t>Proportion of adult population with high or very high levels of psychological distress</t>
    </r>
    <r>
      <rPr>
        <b/>
        <vertAlign val="superscript"/>
        <sz val="11"/>
        <color theme="0"/>
        <rFont val="VIC"/>
      </rPr>
      <t>&amp;</t>
    </r>
  </si>
  <si>
    <r>
      <rPr>
        <vertAlign val="superscript"/>
        <sz val="9"/>
        <color theme="1"/>
        <rFont val="Calibri"/>
        <family val="2"/>
        <scheme val="minor"/>
      </rPr>
      <t>&amp;</t>
    </r>
    <r>
      <rPr>
        <sz val="9"/>
        <color theme="1"/>
        <rFont val="Calibri"/>
        <family val="2"/>
        <scheme val="minor"/>
      </rPr>
      <t>Categorised to four levels of psychological distress based on respondent’s score using the Kessler 10 psychological distress scale.</t>
    </r>
  </si>
  <si>
    <r>
      <t>Proportion of adult population with high or very high levels of psychological distress</t>
    </r>
    <r>
      <rPr>
        <vertAlign val="superscript"/>
        <sz val="10"/>
        <color theme="1"/>
        <rFont val="Arial"/>
        <family val="2"/>
      </rPr>
      <t>&amp;</t>
    </r>
  </si>
  <si>
    <r>
      <t>Proportion of adult population, by level of psychological distress</t>
    </r>
    <r>
      <rPr>
        <vertAlign val="superscript"/>
        <sz val="10"/>
        <color theme="1"/>
        <rFont val="Arial"/>
        <family val="2"/>
      </rPr>
      <t>&amp;</t>
    </r>
  </si>
  <si>
    <r>
      <t>One chronic disease</t>
    </r>
    <r>
      <rPr>
        <vertAlign val="superscript"/>
        <sz val="10"/>
        <color theme="1"/>
        <rFont val="VIC"/>
      </rPr>
      <t>%</t>
    </r>
  </si>
  <si>
    <r>
      <t>Proportion of adult population diagnosed with a chronic disease</t>
    </r>
    <r>
      <rPr>
        <b/>
        <vertAlign val="superscript"/>
        <sz val="11"/>
        <color theme="0"/>
        <rFont val="VIC"/>
      </rPr>
      <t>%</t>
    </r>
  </si>
  <si>
    <r>
      <t>Two, or more, chronic diseases</t>
    </r>
    <r>
      <rPr>
        <vertAlign val="superscript"/>
        <sz val="10"/>
        <color theme="1"/>
        <rFont val="VIC"/>
      </rPr>
      <t>%</t>
    </r>
  </si>
  <si>
    <r>
      <rPr>
        <vertAlign val="superscript"/>
        <sz val="9"/>
        <color theme="1"/>
        <rFont val="Calibri"/>
        <family val="2"/>
        <scheme val="minor"/>
      </rPr>
      <t>%</t>
    </r>
    <r>
      <rPr>
        <sz val="9"/>
        <color theme="1"/>
        <rFont val="Calibri"/>
        <family val="2"/>
        <scheme val="minor"/>
      </rPr>
      <t>Ever diagnosed with: asthma, heart disease, stroke, cancer, osteoporosis, arthritis, depression or diabetes, by a doctor.</t>
    </r>
  </si>
  <si>
    <r>
      <t>Proportion of adult population diagnosed with a chronic disease</t>
    </r>
    <r>
      <rPr>
        <vertAlign val="superscript"/>
        <sz val="10"/>
        <color theme="1"/>
        <rFont val="Arial"/>
        <family val="2"/>
      </rPr>
      <t>%</t>
    </r>
  </si>
  <si>
    <r>
      <t>One chronic disease</t>
    </r>
    <r>
      <rPr>
        <vertAlign val="superscript"/>
        <sz val="10"/>
        <color theme="1"/>
        <rFont val="Arial"/>
        <family val="2"/>
      </rPr>
      <t>%</t>
    </r>
  </si>
  <si>
    <r>
      <t>Two, or more, chronic diseases</t>
    </r>
    <r>
      <rPr>
        <vertAlign val="superscript"/>
        <sz val="10"/>
        <color theme="1"/>
        <rFont val="Arial"/>
        <family val="2"/>
      </rPr>
      <t>%</t>
    </r>
  </si>
  <si>
    <r>
      <rPr>
        <vertAlign val="superscript"/>
        <sz val="9"/>
        <color theme="1"/>
        <rFont val="Calibri"/>
        <family val="2"/>
        <scheme val="minor"/>
      </rPr>
      <t>#</t>
    </r>
    <r>
      <rPr>
        <sz val="9"/>
        <color theme="1"/>
        <rFont val="Calibri"/>
        <family val="2"/>
        <scheme val="minor"/>
      </rPr>
      <t>NHMRC (2009) guidelines.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</si>
</sst>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.0"/>
    <numFmt numFmtId="165" formatCode="0.0"/>
    <numFmt numFmtId="166" formatCode="0.0%"/>
  </numFmts>
  <fonts count="56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sz val="10"/>
      <color rgb="FFFF0000"/>
      <name val="Arial"/>
      <family val="2"/>
    </font>
    <font>
      <sz val="10"/>
      <color rgb="FF0070C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2"/>
      <color theme="4" tint="-0.499984740745262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u/>
      <sz val="11"/>
      <color indexed="12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b/>
      <sz val="10"/>
      <color theme="5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0"/>
      <name val="VIC"/>
    </font>
    <font>
      <sz val="10"/>
      <color theme="1"/>
      <name val="VIC"/>
    </font>
    <font>
      <sz val="11"/>
      <color theme="1"/>
      <name val="VIC"/>
    </font>
    <font>
      <b/>
      <sz val="10"/>
      <color theme="1"/>
      <name val="VIC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9"/>
      <color theme="10"/>
      <name val="Calibri"/>
      <family val="2"/>
      <scheme val="minor"/>
    </font>
    <font>
      <b/>
      <sz val="12"/>
      <color theme="0"/>
      <name val="VIC"/>
    </font>
    <font>
      <b/>
      <sz val="11"/>
      <color theme="0"/>
      <name val="VIC"/>
    </font>
    <font>
      <sz val="10"/>
      <color theme="0"/>
      <name val="VIC"/>
    </font>
    <font>
      <u/>
      <sz val="9"/>
      <color theme="10"/>
      <name val="Calibri"/>
      <family val="2"/>
      <scheme val="minor"/>
    </font>
    <font>
      <vertAlign val="superscript"/>
      <sz val="10"/>
      <color theme="1"/>
      <name val="VIC"/>
    </font>
    <font>
      <sz val="10"/>
      <name val="VIC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24"/>
      <color rgb="FF006600"/>
      <name val="Arial"/>
      <family val="2"/>
    </font>
    <font>
      <sz val="24"/>
      <color theme="4" tint="-0.249977111117893"/>
      <name val="Arial"/>
      <family val="2"/>
    </font>
    <font>
      <sz val="24"/>
      <color theme="9" tint="-0.249977111117893"/>
      <name val="Arial"/>
      <family val="2"/>
    </font>
    <font>
      <sz val="24"/>
      <color theme="7" tint="-0.249977111117893"/>
      <name val="Arial"/>
      <family val="2"/>
    </font>
    <font>
      <sz val="24"/>
      <color rgb="FFE0004D"/>
      <name val="Arial"/>
      <family val="2"/>
    </font>
    <font>
      <b/>
      <vertAlign val="superscript"/>
      <sz val="11"/>
      <color theme="0"/>
      <name val="Arial"/>
      <family val="2"/>
    </font>
    <font>
      <vertAlign val="superscript"/>
      <sz val="10"/>
      <color theme="1"/>
      <name val="Arial"/>
      <family val="2"/>
    </font>
    <font>
      <b/>
      <vertAlign val="superscript"/>
      <sz val="11"/>
      <color theme="0"/>
      <name val="VIC"/>
    </font>
    <font>
      <vertAlign val="superscript"/>
      <sz val="9"/>
      <color theme="1"/>
      <name val="Calibri"/>
      <family val="2"/>
      <scheme val="minor"/>
    </font>
    <font>
      <sz val="9"/>
      <color theme="1" tint="0.499984740745262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4F7F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D50032"/>
        <bgColor indexed="64"/>
      </patternFill>
    </fill>
    <fill>
      <patternFill patternType="solid">
        <fgColor rgb="FF70001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-0.249977111117893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rgb="FF006600"/>
      </bottom>
      <diagonal/>
    </border>
    <border>
      <left/>
      <right/>
      <top/>
      <bottom style="thick">
        <color rgb="FF7030A0"/>
      </bottom>
      <diagonal/>
    </border>
    <border>
      <left/>
      <right/>
      <top/>
      <bottom style="thick">
        <color theme="9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/>
      <right style="double">
        <color theme="3"/>
      </right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 style="double">
        <color theme="3"/>
      </right>
      <top/>
      <bottom/>
      <diagonal/>
    </border>
    <border>
      <left style="double">
        <color theme="3"/>
      </left>
      <right/>
      <top/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/>
      <right style="double">
        <color theme="3"/>
      </right>
      <top/>
      <bottom style="double">
        <color theme="3"/>
      </bottom>
      <diagonal/>
    </border>
    <border>
      <left/>
      <right/>
      <top/>
      <bottom style="thick">
        <color rgb="FFD50032"/>
      </bottom>
      <diagonal/>
    </border>
  </borders>
  <cellStyleXfs count="55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4" fillId="0" borderId="0"/>
    <xf numFmtId="0" fontId="13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16" fillId="11" borderId="1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3" fillId="12" borderId="4">
      <alignment vertical="center"/>
      <protection locked="0"/>
    </xf>
    <xf numFmtId="0" fontId="16" fillId="11" borderId="15" applyNumberFormat="0" applyFont="0" applyAlignment="0" applyProtection="0"/>
    <xf numFmtId="0" fontId="3" fillId="12" borderId="14">
      <alignment vertical="center"/>
      <protection locked="0"/>
    </xf>
    <xf numFmtId="9" fontId="14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</cellStyleXfs>
  <cellXfs count="211">
    <xf numFmtId="0" fontId="0" fillId="0" borderId="0" xfId="0"/>
    <xf numFmtId="0" fontId="1" fillId="0" borderId="0" xfId="0" applyFont="1"/>
    <xf numFmtId="0" fontId="2" fillId="3" borderId="0" xfId="0" applyFont="1" applyFill="1" applyAlignment="1">
      <alignment vertical="center" wrapText="1"/>
    </xf>
    <xf numFmtId="0" fontId="4" fillId="2" borderId="0" xfId="0" applyFont="1" applyFill="1"/>
    <xf numFmtId="0" fontId="2" fillId="0" borderId="0" xfId="0" applyFont="1"/>
    <xf numFmtId="0" fontId="1" fillId="0" borderId="0" xfId="0" applyFont="1" applyAlignment="1">
      <alignment horizontal="left"/>
    </xf>
    <xf numFmtId="0" fontId="4" fillId="0" borderId="0" xfId="0" applyFont="1" applyFill="1"/>
    <xf numFmtId="2" fontId="1" fillId="0" borderId="2" xfId="0" applyNumberFormat="1" applyFont="1" applyBorder="1"/>
    <xf numFmtId="0" fontId="1" fillId="0" borderId="0" xfId="0" applyFont="1"/>
    <xf numFmtId="0" fontId="1" fillId="0" borderId="1" xfId="0" applyFont="1" applyBorder="1" applyAlignment="1">
      <alignment horizontal="left"/>
    </xf>
    <xf numFmtId="0" fontId="1" fillId="0" borderId="0" xfId="0" quotePrefix="1" applyFont="1"/>
    <xf numFmtId="0" fontId="5" fillId="2" borderId="0" xfId="0" applyFont="1" applyFill="1"/>
    <xf numFmtId="0" fontId="6" fillId="0" borderId="0" xfId="0" applyFont="1"/>
    <xf numFmtId="0" fontId="6" fillId="2" borderId="0" xfId="0" applyFont="1" applyFill="1"/>
    <xf numFmtId="0" fontId="1" fillId="5" borderId="2" xfId="0" applyFont="1" applyFill="1" applyBorder="1"/>
    <xf numFmtId="0" fontId="2" fillId="5" borderId="1" xfId="0" applyFont="1" applyFill="1" applyBorder="1"/>
    <xf numFmtId="0" fontId="2" fillId="5" borderId="2" xfId="0" applyFont="1" applyFill="1" applyBorder="1" applyAlignment="1">
      <alignment horizontal="right"/>
    </xf>
    <xf numFmtId="0" fontId="2" fillId="5" borderId="2" xfId="0" applyFont="1" applyFill="1" applyBorder="1"/>
    <xf numFmtId="4" fontId="1" fillId="0" borderId="2" xfId="0" applyNumberFormat="1" applyFont="1" applyBorder="1"/>
    <xf numFmtId="0" fontId="1" fillId="0" borderId="0" xfId="0" applyFont="1" applyBorder="1"/>
    <xf numFmtId="0" fontId="1" fillId="0" borderId="0" xfId="0" applyFont="1" applyBorder="1" applyAlignment="1">
      <alignment horizontal="right"/>
    </xf>
    <xf numFmtId="0" fontId="2" fillId="6" borderId="0" xfId="0" applyFont="1" applyFill="1"/>
    <xf numFmtId="4" fontId="1" fillId="0" borderId="0" xfId="0" applyNumberFormat="1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0" fontId="1" fillId="0" borderId="12" xfId="0" applyFont="1" applyBorder="1"/>
    <xf numFmtId="4" fontId="9" fillId="0" borderId="0" xfId="0" applyNumberFormat="1" applyFont="1" applyBorder="1" applyAlignment="1">
      <alignment horizontal="right"/>
    </xf>
    <xf numFmtId="4" fontId="10" fillId="0" borderId="0" xfId="0" applyNumberFormat="1" applyFont="1" applyBorder="1" applyAlignment="1">
      <alignment horizontal="right"/>
    </xf>
    <xf numFmtId="0" fontId="7" fillId="0" borderId="0" xfId="0" applyFont="1" applyBorder="1"/>
    <xf numFmtId="0" fontId="8" fillId="0" borderId="0" xfId="0" applyFont="1" applyBorder="1"/>
    <xf numFmtId="0" fontId="2" fillId="0" borderId="0" xfId="0" applyFont="1" applyBorder="1"/>
    <xf numFmtId="0" fontId="3" fillId="0" borderId="0" xfId="0" applyFont="1" applyBorder="1"/>
    <xf numFmtId="0" fontId="2" fillId="3" borderId="2" xfId="0" applyFont="1" applyFill="1" applyBorder="1" applyAlignment="1">
      <alignment vertical="center" wrapText="1"/>
    </xf>
    <xf numFmtId="0" fontId="1" fillId="2" borderId="0" xfId="0" applyFont="1" applyFill="1"/>
    <xf numFmtId="0" fontId="1" fillId="0" borderId="0" xfId="0" applyFont="1"/>
    <xf numFmtId="0" fontId="1" fillId="0" borderId="2" xfId="0" applyFont="1" applyBorder="1"/>
    <xf numFmtId="0" fontId="2" fillId="3" borderId="2" xfId="0" applyFont="1" applyFill="1" applyBorder="1" applyAlignment="1">
      <alignment horizontal="right"/>
    </xf>
    <xf numFmtId="0" fontId="2" fillId="3" borderId="2" xfId="0" applyFont="1" applyFill="1" applyBorder="1" applyAlignment="1">
      <alignment horizontal="left"/>
    </xf>
    <xf numFmtId="0" fontId="1" fillId="8" borderId="0" xfId="0" applyFont="1" applyFill="1"/>
    <xf numFmtId="0" fontId="1" fillId="9" borderId="0" xfId="0" applyFont="1" applyFill="1"/>
    <xf numFmtId="0" fontId="1" fillId="7" borderId="0" xfId="0" applyFont="1" applyFill="1"/>
    <xf numFmtId="0" fontId="0" fillId="0" borderId="0" xfId="0"/>
    <xf numFmtId="4" fontId="1" fillId="0" borderId="0" xfId="0" applyNumberFormat="1" applyFont="1"/>
    <xf numFmtId="0" fontId="1" fillId="0" borderId="0" xfId="0" applyFont="1" applyProtection="1"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1" fillId="0" borderId="0" xfId="0" applyFont="1" applyBorder="1" applyProtection="1">
      <protection hidden="1"/>
    </xf>
    <xf numFmtId="0" fontId="21" fillId="2" borderId="0" xfId="0" applyFont="1" applyFill="1" applyBorder="1" applyProtection="1">
      <protection hidden="1"/>
    </xf>
    <xf numFmtId="0" fontId="1" fillId="0" borderId="18" xfId="0" applyFont="1" applyBorder="1" applyProtection="1">
      <protection hidden="1"/>
    </xf>
    <xf numFmtId="0" fontId="1" fillId="0" borderId="18" xfId="0" applyFont="1" applyFill="1" applyBorder="1" applyProtection="1">
      <protection hidden="1"/>
    </xf>
    <xf numFmtId="0" fontId="21" fillId="0" borderId="18" xfId="0" applyFont="1" applyFill="1" applyBorder="1" applyProtection="1">
      <protection hidden="1"/>
    </xf>
    <xf numFmtId="0" fontId="5" fillId="0" borderId="18" xfId="0" applyFont="1" applyFill="1" applyBorder="1" applyAlignment="1" applyProtection="1">
      <alignment horizontal="center" vertical="center"/>
      <protection hidden="1"/>
    </xf>
    <xf numFmtId="0" fontId="5" fillId="0" borderId="18" xfId="0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Fill="1" applyBorder="1" applyProtection="1">
      <protection hidden="1"/>
    </xf>
    <xf numFmtId="0" fontId="21" fillId="0" borderId="0" xfId="0" applyFont="1" applyFill="1" applyBorder="1" applyProtection="1"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Fill="1" applyProtection="1">
      <protection hidden="1"/>
    </xf>
    <xf numFmtId="0" fontId="19" fillId="16" borderId="0" xfId="0" applyFont="1" applyFill="1" applyProtection="1">
      <protection hidden="1"/>
    </xf>
    <xf numFmtId="0" fontId="20" fillId="16" borderId="0" xfId="0" applyFont="1" applyFill="1" applyAlignment="1" applyProtection="1">
      <alignment horizontal="right"/>
      <protection hidden="1"/>
    </xf>
    <xf numFmtId="0" fontId="1" fillId="0" borderId="16" xfId="0" applyFont="1" applyBorder="1" applyProtection="1">
      <protection hidden="1"/>
    </xf>
    <xf numFmtId="0" fontId="1" fillId="0" borderId="17" xfId="0" applyFont="1" applyBorder="1" applyProtection="1">
      <protection hidden="1"/>
    </xf>
    <xf numFmtId="0" fontId="2" fillId="0" borderId="0" xfId="0" applyFont="1" applyFill="1" applyProtection="1">
      <protection hidden="1"/>
    </xf>
    <xf numFmtId="0" fontId="1" fillId="0" borderId="19" xfId="0" applyFont="1" applyBorder="1" applyProtection="1">
      <protection hidden="1"/>
    </xf>
    <xf numFmtId="0" fontId="1" fillId="0" borderId="0" xfId="0" applyFont="1" applyAlignment="1" applyProtection="1">
      <alignment horizontal="right"/>
      <protection hidden="1"/>
    </xf>
    <xf numFmtId="0" fontId="1" fillId="10" borderId="0" xfId="0" applyFont="1" applyFill="1" applyProtection="1">
      <protection hidden="1"/>
    </xf>
    <xf numFmtId="0" fontId="0" fillId="0" borderId="0" xfId="0" applyProtection="1">
      <protection locked="0"/>
    </xf>
    <xf numFmtId="0" fontId="1" fillId="0" borderId="21" xfId="0" applyFont="1" applyBorder="1" applyProtection="1">
      <protection hidden="1"/>
    </xf>
    <xf numFmtId="0" fontId="1" fillId="0" borderId="22" xfId="0" applyFont="1" applyBorder="1" applyProtection="1">
      <protection hidden="1"/>
    </xf>
    <xf numFmtId="0" fontId="1" fillId="0" borderId="22" xfId="0" applyFont="1" applyBorder="1" applyAlignment="1" applyProtection="1">
      <alignment horizontal="right"/>
      <protection hidden="1"/>
    </xf>
    <xf numFmtId="0" fontId="1" fillId="0" borderId="23" xfId="0" applyFont="1" applyBorder="1" applyProtection="1">
      <protection hidden="1"/>
    </xf>
    <xf numFmtId="0" fontId="1" fillId="0" borderId="24" xfId="0" applyFont="1" applyBorder="1" applyProtection="1">
      <protection hidden="1"/>
    </xf>
    <xf numFmtId="0" fontId="1" fillId="0" borderId="0" xfId="0" applyFont="1" applyBorder="1" applyAlignment="1" applyProtection="1">
      <alignment horizontal="right"/>
      <protection hidden="1"/>
    </xf>
    <xf numFmtId="0" fontId="1" fillId="0" borderId="25" xfId="0" applyFont="1" applyBorder="1" applyProtection="1">
      <protection hidden="1"/>
    </xf>
    <xf numFmtId="0" fontId="11" fillId="19" borderId="2" xfId="0" applyFont="1" applyFill="1" applyBorder="1" applyAlignment="1" applyProtection="1">
      <alignment horizontal="left"/>
      <protection hidden="1"/>
    </xf>
    <xf numFmtId="0" fontId="11" fillId="19" borderId="20" xfId="0" applyFont="1" applyFill="1" applyBorder="1" applyAlignment="1" applyProtection="1">
      <alignment horizontal="left"/>
      <protection hidden="1"/>
    </xf>
    <xf numFmtId="0" fontId="11" fillId="0" borderId="0" xfId="0" applyFont="1" applyFill="1" applyBorder="1" applyProtection="1">
      <protection hidden="1"/>
    </xf>
    <xf numFmtId="0" fontId="12" fillId="0" borderId="0" xfId="0" applyFont="1" applyFill="1" applyBorder="1" applyProtection="1">
      <protection hidden="1"/>
    </xf>
    <xf numFmtId="0" fontId="1" fillId="0" borderId="0" xfId="0" quotePrefix="1" applyFont="1" applyProtection="1">
      <protection hidden="1"/>
    </xf>
    <xf numFmtId="0" fontId="1" fillId="0" borderId="26" xfId="0" applyFont="1" applyBorder="1" applyProtection="1">
      <protection hidden="1"/>
    </xf>
    <xf numFmtId="0" fontId="1" fillId="0" borderId="27" xfId="0" applyFont="1" applyBorder="1" applyProtection="1">
      <protection hidden="1"/>
    </xf>
    <xf numFmtId="0" fontId="1" fillId="0" borderId="27" xfId="0" applyFont="1" applyBorder="1" applyAlignment="1" applyProtection="1">
      <alignment horizontal="right"/>
      <protection hidden="1"/>
    </xf>
    <xf numFmtId="0" fontId="1" fillId="0" borderId="28" xfId="0" applyFont="1" applyBorder="1" applyProtection="1">
      <protection hidden="1"/>
    </xf>
    <xf numFmtId="0" fontId="2" fillId="18" borderId="0" xfId="0" applyFont="1" applyFill="1"/>
    <xf numFmtId="0" fontId="9" fillId="18" borderId="0" xfId="0" applyFont="1" applyFill="1" applyAlignment="1">
      <alignment horizontal="right"/>
    </xf>
    <xf numFmtId="0" fontId="2" fillId="18" borderId="0" xfId="0" applyNumberFormat="1" applyFont="1" applyFill="1" applyAlignment="1">
      <alignment horizontal="right"/>
    </xf>
    <xf numFmtId="164" fontId="1" fillId="7" borderId="0" xfId="0" applyNumberFormat="1" applyFont="1" applyFill="1"/>
    <xf numFmtId="43" fontId="1" fillId="0" borderId="0" xfId="53" applyFont="1" applyProtection="1">
      <protection hidden="1"/>
    </xf>
    <xf numFmtId="0" fontId="1" fillId="6" borderId="0" xfId="0" applyFont="1" applyFill="1"/>
    <xf numFmtId="0" fontId="4" fillId="2" borderId="0" xfId="0" applyFont="1" applyFill="1" applyAlignment="1">
      <alignment horizontal="left"/>
    </xf>
    <xf numFmtId="4" fontId="4" fillId="2" borderId="0" xfId="0" applyNumberFormat="1" applyFont="1" applyFill="1" applyAlignment="1">
      <alignment horizontal="left"/>
    </xf>
    <xf numFmtId="0" fontId="1" fillId="0" borderId="25" xfId="0" applyFont="1" applyFill="1" applyBorder="1" applyProtection="1">
      <protection hidden="1"/>
    </xf>
    <xf numFmtId="0" fontId="2" fillId="3" borderId="2" xfId="0" applyFont="1" applyFill="1" applyBorder="1" applyAlignment="1">
      <alignment vertical="center"/>
    </xf>
    <xf numFmtId="3" fontId="1" fillId="0" borderId="2" xfId="0" applyNumberFormat="1" applyFont="1" applyBorder="1"/>
    <xf numFmtId="3" fontId="1" fillId="0" borderId="0" xfId="0" applyNumberFormat="1" applyFont="1" applyBorder="1"/>
    <xf numFmtId="0" fontId="24" fillId="4" borderId="0" xfId="0" applyFont="1" applyFill="1" applyBorder="1" applyProtection="1">
      <protection hidden="1"/>
    </xf>
    <xf numFmtId="0" fontId="24" fillId="4" borderId="0" xfId="0" applyFont="1" applyFill="1" applyBorder="1" applyAlignment="1" applyProtection="1">
      <alignment horizontal="right" vertical="center"/>
      <protection hidden="1"/>
    </xf>
    <xf numFmtId="0" fontId="25" fillId="0" borderId="3" xfId="0" applyFont="1" applyBorder="1" applyAlignment="1" applyProtection="1">
      <protection hidden="1"/>
    </xf>
    <xf numFmtId="164" fontId="25" fillId="0" borderId="14" xfId="0" applyNumberFormat="1" applyFont="1" applyBorder="1" applyAlignment="1" applyProtection="1">
      <alignment horizontal="right"/>
      <protection hidden="1"/>
    </xf>
    <xf numFmtId="0" fontId="26" fillId="0" borderId="14" xfId="0" applyFont="1" applyBorder="1" applyAlignment="1" applyProtection="1">
      <alignment horizontal="left"/>
      <protection hidden="1"/>
    </xf>
    <xf numFmtId="164" fontId="25" fillId="0" borderId="3" xfId="0" applyNumberFormat="1" applyFont="1" applyBorder="1" applyAlignment="1" applyProtection="1">
      <alignment horizontal="right"/>
      <protection hidden="1"/>
    </xf>
    <xf numFmtId="0" fontId="26" fillId="0" borderId="3" xfId="0" applyFont="1" applyBorder="1" applyAlignment="1" applyProtection="1">
      <alignment horizontal="left"/>
      <protection hidden="1"/>
    </xf>
    <xf numFmtId="0" fontId="25" fillId="0" borderId="3" xfId="0" applyFont="1" applyBorder="1" applyAlignment="1" applyProtection="1">
      <alignment horizontal="left"/>
      <protection hidden="1"/>
    </xf>
    <xf numFmtId="0" fontId="28" fillId="10" borderId="0" xfId="0" applyFont="1" applyFill="1" applyBorder="1" applyProtection="1">
      <protection hidden="1"/>
    </xf>
    <xf numFmtId="0" fontId="29" fillId="10" borderId="0" xfId="0" applyFont="1" applyFill="1" applyBorder="1" applyProtection="1">
      <protection hidden="1"/>
    </xf>
    <xf numFmtId="0" fontId="30" fillId="10" borderId="0" xfId="0" applyFont="1" applyFill="1" applyBorder="1" applyProtection="1">
      <protection hidden="1"/>
    </xf>
    <xf numFmtId="0" fontId="30" fillId="10" borderId="0" xfId="0" applyFont="1" applyFill="1" applyBorder="1" applyAlignment="1" applyProtection="1">
      <alignment horizontal="right"/>
      <protection hidden="1"/>
    </xf>
    <xf numFmtId="0" fontId="29" fillId="10" borderId="0" xfId="3" applyFont="1" applyFill="1" applyBorder="1" applyAlignment="1" applyProtection="1">
      <alignment horizontal="left"/>
      <protection hidden="1"/>
    </xf>
    <xf numFmtId="0" fontId="29" fillId="10" borderId="0" xfId="4" applyFont="1" applyFill="1" applyBorder="1" applyAlignment="1" applyProtection="1">
      <protection hidden="1"/>
    </xf>
    <xf numFmtId="0" fontId="29" fillId="10" borderId="0" xfId="3" applyFont="1" applyFill="1" applyBorder="1" applyAlignment="1" applyProtection="1">
      <protection hidden="1"/>
    </xf>
    <xf numFmtId="0" fontId="33" fillId="10" borderId="0" xfId="4" applyFont="1" applyFill="1" applyBorder="1" applyAlignment="1" applyProtection="1">
      <protection hidden="1"/>
    </xf>
    <xf numFmtId="0" fontId="28" fillId="10" borderId="0" xfId="4" applyFont="1" applyFill="1" applyBorder="1" applyAlignment="1" applyProtection="1">
      <alignment horizontal="center"/>
      <protection hidden="1"/>
    </xf>
    <xf numFmtId="0" fontId="34" fillId="10" borderId="0" xfId="4" applyFont="1" applyFill="1" applyBorder="1" applyAlignment="1" applyProtection="1">
      <alignment horizontal="center"/>
      <protection hidden="1"/>
    </xf>
    <xf numFmtId="0" fontId="28" fillId="10" borderId="0" xfId="4" quotePrefix="1" applyFont="1" applyFill="1" applyBorder="1" applyAlignment="1" applyProtection="1">
      <protection hidden="1"/>
    </xf>
    <xf numFmtId="0" fontId="28" fillId="10" borderId="0" xfId="4" applyFont="1" applyFill="1" applyBorder="1" applyAlignment="1" applyProtection="1">
      <protection hidden="1"/>
    </xf>
    <xf numFmtId="0" fontId="35" fillId="10" borderId="0" xfId="0" applyFont="1" applyFill="1" applyBorder="1" applyProtection="1">
      <protection hidden="1"/>
    </xf>
    <xf numFmtId="0" fontId="35" fillId="10" borderId="0" xfId="0" applyFont="1" applyFill="1" applyBorder="1" applyAlignment="1" applyProtection="1">
      <alignment horizontal="right"/>
      <protection hidden="1"/>
    </xf>
    <xf numFmtId="0" fontId="30" fillId="0" borderId="0" xfId="0" applyFont="1" applyBorder="1" applyAlignment="1" applyProtection="1">
      <alignment horizontal="right"/>
      <protection hidden="1"/>
    </xf>
    <xf numFmtId="0" fontId="38" fillId="15" borderId="0" xfId="0" applyFont="1" applyFill="1" applyProtection="1">
      <protection hidden="1"/>
    </xf>
    <xf numFmtId="0" fontId="39" fillId="15" borderId="0" xfId="0" applyFont="1" applyFill="1" applyAlignment="1" applyProtection="1">
      <alignment horizontal="right"/>
      <protection hidden="1"/>
    </xf>
    <xf numFmtId="0" fontId="25" fillId="0" borderId="0" xfId="0" applyFont="1" applyFill="1" applyProtection="1">
      <protection hidden="1"/>
    </xf>
    <xf numFmtId="165" fontId="27" fillId="0" borderId="0" xfId="0" applyNumberFormat="1" applyFont="1" applyFill="1" applyProtection="1">
      <protection hidden="1"/>
    </xf>
    <xf numFmtId="165" fontId="25" fillId="0" borderId="0" xfId="0" applyNumberFormat="1" applyFont="1" applyFill="1" applyProtection="1">
      <protection hidden="1"/>
    </xf>
    <xf numFmtId="0" fontId="38" fillId="15" borderId="0" xfId="0" applyFont="1" applyFill="1" applyAlignment="1" applyProtection="1">
      <alignment horizontal="left" wrapText="1"/>
      <protection hidden="1"/>
    </xf>
    <xf numFmtId="0" fontId="39" fillId="17" borderId="0" xfId="0" applyFont="1" applyFill="1" applyBorder="1" applyAlignment="1" applyProtection="1">
      <alignment horizontal="right"/>
      <protection hidden="1"/>
    </xf>
    <xf numFmtId="0" fontId="38" fillId="17" borderId="0" xfId="0" applyFont="1" applyFill="1" applyBorder="1" applyAlignment="1" applyProtection="1">
      <alignment wrapText="1"/>
      <protection hidden="1"/>
    </xf>
    <xf numFmtId="0" fontId="25" fillId="13" borderId="0" xfId="0" applyFont="1" applyFill="1" applyProtection="1">
      <protection hidden="1"/>
    </xf>
    <xf numFmtId="43" fontId="25" fillId="0" borderId="0" xfId="53" applyFont="1" applyFill="1" applyProtection="1">
      <protection hidden="1"/>
    </xf>
    <xf numFmtId="43" fontId="27" fillId="0" borderId="0" xfId="53" applyFont="1" applyFill="1" applyProtection="1">
      <protection hidden="1"/>
    </xf>
    <xf numFmtId="0" fontId="29" fillId="0" borderId="0" xfId="0" applyFont="1" applyAlignment="1" applyProtection="1">
      <alignment horizontal="right"/>
      <protection hidden="1"/>
    </xf>
    <xf numFmtId="0" fontId="30" fillId="10" borderId="0" xfId="0" applyFont="1" applyFill="1" applyProtection="1">
      <protection hidden="1"/>
    </xf>
    <xf numFmtId="0" fontId="35" fillId="10" borderId="0" xfId="0" applyFont="1" applyFill="1" applyProtection="1">
      <protection hidden="1"/>
    </xf>
    <xf numFmtId="164" fontId="1" fillId="0" borderId="0" xfId="0" applyNumberFormat="1" applyFont="1"/>
    <xf numFmtId="0" fontId="1" fillId="20" borderId="0" xfId="0" applyFont="1" applyFill="1"/>
    <xf numFmtId="164" fontId="1" fillId="20" borderId="0" xfId="0" applyNumberFormat="1" applyFont="1" applyFill="1"/>
    <xf numFmtId="0" fontId="1" fillId="0" borderId="0" xfId="0" applyFont="1" applyAlignment="1" applyProtection="1">
      <alignment wrapText="1"/>
      <protection hidden="1"/>
    </xf>
    <xf numFmtId="1" fontId="42" fillId="0" borderId="0" xfId="0" applyNumberFormat="1" applyFont="1" applyFill="1" applyAlignment="1" applyProtection="1">
      <alignment horizontal="right"/>
      <protection hidden="1"/>
    </xf>
    <xf numFmtId="0" fontId="2" fillId="0" borderId="0" xfId="0" applyFont="1" applyFill="1"/>
    <xf numFmtId="0" fontId="21" fillId="21" borderId="0" xfId="0" applyFont="1" applyFill="1" applyBorder="1" applyProtection="1">
      <protection hidden="1"/>
    </xf>
    <xf numFmtId="0" fontId="21" fillId="22" borderId="0" xfId="0" applyFont="1" applyFill="1" applyBorder="1" applyProtection="1">
      <protection hidden="1"/>
    </xf>
    <xf numFmtId="0" fontId="21" fillId="23" borderId="0" xfId="0" applyFont="1" applyFill="1" applyBorder="1" applyProtection="1">
      <protection hidden="1"/>
    </xf>
    <xf numFmtId="0" fontId="2" fillId="0" borderId="0" xfId="0" applyFont="1" applyProtection="1">
      <protection hidden="1"/>
    </xf>
    <xf numFmtId="0" fontId="39" fillId="16" borderId="0" xfId="0" applyFont="1" applyFill="1" applyAlignment="1" applyProtection="1">
      <alignment horizontal="right"/>
      <protection hidden="1"/>
    </xf>
    <xf numFmtId="0" fontId="38" fillId="16" borderId="0" xfId="0" applyFont="1" applyFill="1" applyAlignment="1" applyProtection="1">
      <alignment horizontal="left" wrapText="1"/>
      <protection hidden="1"/>
    </xf>
    <xf numFmtId="0" fontId="38" fillId="16" borderId="0" xfId="0" applyFont="1" applyFill="1" applyAlignment="1" applyProtection="1">
      <alignment wrapText="1"/>
      <protection hidden="1"/>
    </xf>
    <xf numFmtId="0" fontId="21" fillId="24" borderId="0" xfId="0" applyFont="1" applyFill="1" applyBorder="1" applyProtection="1">
      <protection hidden="1"/>
    </xf>
    <xf numFmtId="0" fontId="38" fillId="14" borderId="0" xfId="0" applyFont="1" applyFill="1" applyBorder="1" applyAlignment="1" applyProtection="1">
      <alignment wrapText="1"/>
      <protection hidden="1"/>
    </xf>
    <xf numFmtId="0" fontId="39" fillId="14" borderId="0" xfId="0" applyFont="1" applyFill="1" applyBorder="1" applyAlignment="1" applyProtection="1">
      <alignment horizontal="right"/>
      <protection hidden="1"/>
    </xf>
    <xf numFmtId="0" fontId="38" fillId="15" borderId="0" xfId="0" applyFont="1" applyFill="1" applyAlignment="1" applyProtection="1">
      <alignment wrapText="1"/>
      <protection hidden="1"/>
    </xf>
    <xf numFmtId="0" fontId="38" fillId="25" borderId="0" xfId="0" applyFont="1" applyFill="1" applyBorder="1" applyAlignment="1" applyProtection="1">
      <alignment wrapText="1"/>
      <protection hidden="1"/>
    </xf>
    <xf numFmtId="0" fontId="39" fillId="25" borderId="0" xfId="0" applyFont="1" applyFill="1" applyBorder="1" applyAlignment="1" applyProtection="1">
      <alignment horizontal="right"/>
      <protection hidden="1"/>
    </xf>
    <xf numFmtId="0" fontId="21" fillId="26" borderId="0" xfId="0" applyFont="1" applyFill="1" applyBorder="1" applyProtection="1">
      <protection hidden="1"/>
    </xf>
    <xf numFmtId="0" fontId="1" fillId="0" borderId="29" xfId="0" applyFont="1" applyBorder="1" applyProtection="1">
      <protection hidden="1"/>
    </xf>
    <xf numFmtId="3" fontId="0" fillId="27" borderId="2" xfId="0" applyNumberFormat="1" applyFill="1" applyBorder="1"/>
    <xf numFmtId="164" fontId="0" fillId="0" borderId="2" xfId="0" applyNumberFormat="1" applyBorder="1"/>
    <xf numFmtId="0" fontId="0" fillId="27" borderId="2" xfId="0" applyFill="1" applyBorder="1"/>
    <xf numFmtId="0" fontId="0" fillId="0" borderId="2" xfId="0" applyBorder="1"/>
    <xf numFmtId="0" fontId="43" fillId="7" borderId="2" xfId="0" applyFont="1" applyFill="1" applyBorder="1" applyAlignment="1">
      <alignment wrapText="1"/>
    </xf>
    <xf numFmtId="0" fontId="43" fillId="7" borderId="2" xfId="0" applyFont="1" applyFill="1" applyBorder="1" applyAlignment="1">
      <alignment textRotation="90" wrapText="1"/>
    </xf>
    <xf numFmtId="0" fontId="43" fillId="7" borderId="2" xfId="0" applyFont="1" applyFill="1" applyBorder="1"/>
    <xf numFmtId="0" fontId="0" fillId="0" borderId="0" xfId="0" applyAlignment="1">
      <alignment horizontal="center"/>
    </xf>
    <xf numFmtId="4" fontId="4" fillId="2" borderId="0" xfId="0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0" fontId="43" fillId="7" borderId="0" xfId="0" applyFont="1" applyFill="1"/>
    <xf numFmtId="166" fontId="0" fillId="0" borderId="0" xfId="54" applyNumberFormat="1" applyFont="1"/>
    <xf numFmtId="166" fontId="0" fillId="0" borderId="0" xfId="0" applyNumberFormat="1"/>
    <xf numFmtId="0" fontId="44" fillId="9" borderId="2" xfId="0" applyFont="1" applyFill="1" applyBorder="1"/>
    <xf numFmtId="0" fontId="13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44" fillId="0" borderId="0" xfId="0" applyFont="1" applyAlignment="1">
      <alignment horizontal="right" wrapText="1"/>
    </xf>
    <xf numFmtId="0" fontId="1" fillId="0" borderId="0" xfId="0" applyFont="1" applyProtection="1">
      <protection locked="0"/>
    </xf>
    <xf numFmtId="0" fontId="1" fillId="0" borderId="0" xfId="0" applyFont="1" applyProtection="1"/>
    <xf numFmtId="0" fontId="0" fillId="0" borderId="0" xfId="0" applyFill="1" applyBorder="1"/>
    <xf numFmtId="0" fontId="0" fillId="8" borderId="2" xfId="0" applyFill="1" applyBorder="1"/>
    <xf numFmtId="0" fontId="43" fillId="7" borderId="2" xfId="0" applyFont="1" applyFill="1" applyBorder="1" applyAlignment="1">
      <alignment horizontal="right" wrapText="1"/>
    </xf>
    <xf numFmtId="166" fontId="46" fillId="0" borderId="0" xfId="54" applyNumberFormat="1" applyFont="1" applyBorder="1" applyAlignment="1">
      <alignment horizontal="center"/>
    </xf>
    <xf numFmtId="166" fontId="47" fillId="0" borderId="0" xfId="54" applyNumberFormat="1" applyFont="1" applyBorder="1" applyAlignment="1">
      <alignment horizontal="center"/>
    </xf>
    <xf numFmtId="166" fontId="48" fillId="0" borderId="0" xfId="54" applyNumberFormat="1" applyFont="1" applyBorder="1" applyAlignment="1">
      <alignment horizontal="center"/>
    </xf>
    <xf numFmtId="166" fontId="49" fillId="0" borderId="0" xfId="54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166" fontId="50" fillId="0" borderId="0" xfId="54" applyNumberFormat="1" applyFont="1" applyBorder="1" applyAlignment="1">
      <alignment horizontal="center"/>
    </xf>
    <xf numFmtId="3" fontId="0" fillId="0" borderId="2" xfId="54" applyNumberFormat="1" applyFont="1" applyBorder="1"/>
    <xf numFmtId="9" fontId="0" fillId="0" borderId="2" xfId="54" applyFont="1" applyBorder="1"/>
    <xf numFmtId="0" fontId="0" fillId="5" borderId="0" xfId="0" applyFill="1"/>
    <xf numFmtId="9" fontId="0" fillId="0" borderId="2" xfId="0" applyNumberFormat="1" applyBorder="1"/>
    <xf numFmtId="0" fontId="45" fillId="28" borderId="2" xfId="0" applyFont="1" applyFill="1" applyBorder="1"/>
    <xf numFmtId="0" fontId="45" fillId="28" borderId="2" xfId="0" applyFont="1" applyFill="1" applyBorder="1" applyAlignment="1">
      <alignment horizontal="right"/>
    </xf>
    <xf numFmtId="0" fontId="40" fillId="10" borderId="0" xfId="52" applyFont="1" applyFill="1" applyBorder="1" applyAlignment="1" applyProtection="1">
      <protection hidden="1"/>
    </xf>
    <xf numFmtId="0" fontId="55" fillId="0" borderId="0" xfId="0" applyFont="1" applyAlignment="1" applyProtection="1">
      <alignment horizontal="right"/>
      <protection hidden="1"/>
    </xf>
    <xf numFmtId="0" fontId="37" fillId="2" borderId="0" xfId="0" applyFont="1" applyFill="1" applyBorder="1" applyAlignment="1" applyProtection="1">
      <alignment horizontal="center" vertical="center" wrapText="1"/>
      <protection hidden="1"/>
    </xf>
    <xf numFmtId="0" fontId="37" fillId="2" borderId="0" xfId="0" applyFont="1" applyFill="1" applyBorder="1" applyAlignment="1" applyProtection="1">
      <alignment horizontal="center" vertical="center"/>
      <protection hidden="1"/>
    </xf>
    <xf numFmtId="0" fontId="40" fillId="10" borderId="0" xfId="52" applyFont="1" applyFill="1" applyBorder="1" applyAlignment="1" applyProtection="1">
      <alignment horizontal="left"/>
      <protection hidden="1"/>
    </xf>
    <xf numFmtId="0" fontId="24" fillId="4" borderId="0" xfId="0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Border="1" applyAlignment="1" applyProtection="1">
      <alignment horizontal="right" vertical="center"/>
      <protection hidden="1"/>
    </xf>
    <xf numFmtId="0" fontId="36" fillId="10" borderId="0" xfId="52" applyFont="1" applyFill="1" applyBorder="1" applyAlignment="1" applyProtection="1">
      <alignment horizontal="left"/>
      <protection hidden="1"/>
    </xf>
    <xf numFmtId="0" fontId="37" fillId="21" borderId="0" xfId="0" applyFont="1" applyFill="1" applyBorder="1" applyAlignment="1" applyProtection="1">
      <alignment horizontal="center" vertical="center" wrapText="1"/>
      <protection hidden="1"/>
    </xf>
    <xf numFmtId="0" fontId="37" fillId="21" borderId="0" xfId="0" applyFont="1" applyFill="1" applyBorder="1" applyAlignment="1" applyProtection="1">
      <alignment horizontal="center" vertical="center"/>
      <protection hidden="1"/>
    </xf>
    <xf numFmtId="0" fontId="37" fillId="22" borderId="0" xfId="0" applyFont="1" applyFill="1" applyBorder="1" applyAlignment="1" applyProtection="1">
      <alignment horizontal="center" vertical="center" wrapText="1"/>
      <protection hidden="1"/>
    </xf>
    <xf numFmtId="0" fontId="37" fillId="22" borderId="0" xfId="0" applyFont="1" applyFill="1" applyBorder="1" applyAlignment="1" applyProtection="1">
      <alignment horizontal="center" vertical="center"/>
      <protection hidden="1"/>
    </xf>
    <xf numFmtId="0" fontId="37" fillId="24" borderId="0" xfId="0" applyFont="1" applyFill="1" applyBorder="1" applyAlignment="1" applyProtection="1">
      <alignment horizontal="center" vertical="center" wrapText="1"/>
      <protection hidden="1"/>
    </xf>
    <xf numFmtId="0" fontId="37" fillId="24" borderId="0" xfId="0" applyFont="1" applyFill="1" applyBorder="1" applyAlignment="1" applyProtection="1">
      <alignment horizontal="center" vertical="center"/>
      <protection hidden="1"/>
    </xf>
    <xf numFmtId="0" fontId="37" fillId="23" borderId="0" xfId="0" applyFont="1" applyFill="1" applyBorder="1" applyAlignment="1" applyProtection="1">
      <alignment horizontal="center" vertical="center" wrapText="1"/>
      <protection hidden="1"/>
    </xf>
    <xf numFmtId="0" fontId="37" fillId="23" borderId="0" xfId="0" applyFont="1" applyFill="1" applyBorder="1" applyAlignment="1" applyProtection="1">
      <alignment horizontal="center" vertical="center"/>
      <protection hidden="1"/>
    </xf>
    <xf numFmtId="0" fontId="37" fillId="26" borderId="0" xfId="0" applyFont="1" applyFill="1" applyBorder="1" applyAlignment="1" applyProtection="1">
      <alignment horizontal="center" vertical="center" wrapText="1"/>
      <protection hidden="1"/>
    </xf>
    <xf numFmtId="0" fontId="37" fillId="26" borderId="0" xfId="0" applyFont="1" applyFill="1" applyBorder="1" applyAlignment="1" applyProtection="1">
      <alignment horizontal="center" vertical="center"/>
      <protection hidden="1"/>
    </xf>
  </cellXfs>
  <cellStyles count="55">
    <cellStyle name="Comma" xfId="53" builtinId="3"/>
    <cellStyle name="Comma 2" xfId="1" xr:uid="{00000000-0005-0000-0000-000001000000}"/>
    <cellStyle name="Comma 3" xfId="2" xr:uid="{00000000-0005-0000-0000-000002000000}"/>
    <cellStyle name="Followed Hyperlink 2" xfId="6" xr:uid="{00000000-0005-0000-0000-000003000000}"/>
    <cellStyle name="Hyperlink" xfId="52" builtinId="8"/>
    <cellStyle name="Hyperlink 2" xfId="7" xr:uid="{00000000-0005-0000-0000-000005000000}"/>
    <cellStyle name="Normal" xfId="0" builtinId="0"/>
    <cellStyle name="Normal 10" xfId="34" xr:uid="{00000000-0005-0000-0000-000007000000}"/>
    <cellStyle name="Normal 11" xfId="35" xr:uid="{00000000-0005-0000-0000-000008000000}"/>
    <cellStyle name="Normal 12" xfId="36" xr:uid="{00000000-0005-0000-0000-000009000000}"/>
    <cellStyle name="Normal 13" xfId="37" xr:uid="{00000000-0005-0000-0000-00000A000000}"/>
    <cellStyle name="Normal 14" xfId="38" xr:uid="{00000000-0005-0000-0000-00000B000000}"/>
    <cellStyle name="Normal 15" xfId="39" xr:uid="{00000000-0005-0000-0000-00000C000000}"/>
    <cellStyle name="Normal 16" xfId="40" xr:uid="{00000000-0005-0000-0000-00000D000000}"/>
    <cellStyle name="Normal 17" xfId="41" xr:uid="{00000000-0005-0000-0000-00000E000000}"/>
    <cellStyle name="Normal 18" xfId="33" xr:uid="{00000000-0005-0000-0000-00000F000000}"/>
    <cellStyle name="Normal 19" xfId="42" xr:uid="{00000000-0005-0000-0000-000010000000}"/>
    <cellStyle name="Normal 2" xfId="3" xr:uid="{00000000-0005-0000-0000-000011000000}"/>
    <cellStyle name="Normal 2 2" xfId="8" xr:uid="{00000000-0005-0000-0000-000012000000}"/>
    <cellStyle name="Normal 2 3" xfId="9" xr:uid="{00000000-0005-0000-0000-000013000000}"/>
    <cellStyle name="Normal 2 3 2" xfId="10" xr:uid="{00000000-0005-0000-0000-000014000000}"/>
    <cellStyle name="Normal 2 3 3" xfId="11" xr:uid="{00000000-0005-0000-0000-000015000000}"/>
    <cellStyle name="Normal 2 4" xfId="12" xr:uid="{00000000-0005-0000-0000-000016000000}"/>
    <cellStyle name="Normal 20" xfId="43" xr:uid="{00000000-0005-0000-0000-000017000000}"/>
    <cellStyle name="Normal 21" xfId="44" xr:uid="{00000000-0005-0000-0000-000018000000}"/>
    <cellStyle name="Normal 3" xfId="5" xr:uid="{00000000-0005-0000-0000-000019000000}"/>
    <cellStyle name="Normal 3 2" xfId="13" xr:uid="{00000000-0005-0000-0000-00001A000000}"/>
    <cellStyle name="Normal 3 3" xfId="14" xr:uid="{00000000-0005-0000-0000-00001B000000}"/>
    <cellStyle name="Normal 4" xfId="15" xr:uid="{00000000-0005-0000-0000-00001C000000}"/>
    <cellStyle name="Normal 4 2" xfId="16" xr:uid="{00000000-0005-0000-0000-00001D000000}"/>
    <cellStyle name="Normal 5" xfId="17" xr:uid="{00000000-0005-0000-0000-00001E000000}"/>
    <cellStyle name="Normal 5 2" xfId="18" xr:uid="{00000000-0005-0000-0000-00001F000000}"/>
    <cellStyle name="Normal 6" xfId="19" xr:uid="{00000000-0005-0000-0000-000020000000}"/>
    <cellStyle name="Normal 7" xfId="20" xr:uid="{00000000-0005-0000-0000-000021000000}"/>
    <cellStyle name="Normal 8" xfId="4" xr:uid="{00000000-0005-0000-0000-000022000000}"/>
    <cellStyle name="Normal 8 2" xfId="30" xr:uid="{00000000-0005-0000-0000-000023000000}"/>
    <cellStyle name="Normal 9" xfId="32" xr:uid="{00000000-0005-0000-0000-000024000000}"/>
    <cellStyle name="Note 2" xfId="21" xr:uid="{00000000-0005-0000-0000-000025000000}"/>
    <cellStyle name="Note 2 2" xfId="27" xr:uid="{00000000-0005-0000-0000-000026000000}"/>
    <cellStyle name="Percent" xfId="54" builtinId="5"/>
    <cellStyle name="Percent 10" xfId="45" xr:uid="{00000000-0005-0000-0000-000027000000}"/>
    <cellStyle name="Percent 11" xfId="46" xr:uid="{00000000-0005-0000-0000-000028000000}"/>
    <cellStyle name="Percent 12" xfId="29" xr:uid="{00000000-0005-0000-0000-000029000000}"/>
    <cellStyle name="Percent 2" xfId="22" xr:uid="{00000000-0005-0000-0000-00002A000000}"/>
    <cellStyle name="Percent 2 2" xfId="23" xr:uid="{00000000-0005-0000-0000-00002B000000}"/>
    <cellStyle name="Percent 3" xfId="24" xr:uid="{00000000-0005-0000-0000-00002C000000}"/>
    <cellStyle name="Percent 3 2" xfId="25" xr:uid="{00000000-0005-0000-0000-00002D000000}"/>
    <cellStyle name="Percent 4" xfId="31" xr:uid="{00000000-0005-0000-0000-00002E000000}"/>
    <cellStyle name="Percent 5" xfId="47" xr:uid="{00000000-0005-0000-0000-00002F000000}"/>
    <cellStyle name="Percent 6" xfId="48" xr:uid="{00000000-0005-0000-0000-000030000000}"/>
    <cellStyle name="Percent 7" xfId="49" xr:uid="{00000000-0005-0000-0000-000031000000}"/>
    <cellStyle name="Percent 8" xfId="50" xr:uid="{00000000-0005-0000-0000-000032000000}"/>
    <cellStyle name="Percent 9" xfId="51" xr:uid="{00000000-0005-0000-0000-000033000000}"/>
    <cellStyle name="rowfield" xfId="26" xr:uid="{00000000-0005-0000-0000-000034000000}"/>
    <cellStyle name="rowfield 2" xfId="28" xr:uid="{00000000-0005-0000-0000-000035000000}"/>
  </cellStyles>
  <dxfs count="1011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top/>
        <bottom/>
        <vertical/>
        <horizontal/>
      </border>
    </dxf>
    <dxf>
      <font>
        <color theme="0"/>
      </font>
      <border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top/>
        <bottom/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top/>
        <bottom/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border>
        <top/>
        <bottom/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79998168889431442"/>
        </patternFill>
      </fill>
    </dxf>
    <dxf>
      <font>
        <color theme="0"/>
      </font>
      <fill>
        <patternFill>
          <bgColor rgb="FF004EA8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color theme="0"/>
      </font>
      <fill>
        <patternFill>
          <bgColor rgb="FFE0004D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color theme="0"/>
      </font>
      <fill>
        <patternFill>
          <bgColor rgb="FF004EA8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color theme="0"/>
      </font>
      <fill>
        <patternFill>
          <bgColor rgb="FFE0004D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color theme="0"/>
      </font>
      <fill>
        <patternFill>
          <bgColor rgb="FF004EA8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color theme="0"/>
      </font>
      <fill>
        <patternFill>
          <bgColor rgb="FFE0004D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color theme="1" tint="0.34998626667073579"/>
      </font>
    </dxf>
    <dxf>
      <font>
        <color rgb="FFE0004D"/>
      </font>
    </dxf>
    <dxf>
      <font>
        <color rgb="FF004EA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70C0"/>
      </font>
    </dxf>
  </dxfs>
  <tableStyles count="0" defaultTableStyle="TableStyleMedium2" defaultPivotStyle="PivotStyleLight16"/>
  <colors>
    <mruColors>
      <color rgb="FFD50032"/>
      <color rgb="FFD5000F"/>
      <color rgb="FFE0004D"/>
      <color rgb="FF006600"/>
      <color rgb="FF004EA8"/>
      <color rgb="FF61CB61"/>
      <color rgb="FF339933"/>
      <color rgb="FF00CC66"/>
      <color rgb="FF8E0022"/>
      <color rgb="FF70001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AB-4769-8C7B-82B8CA5436E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AB-4769-8C7B-82B8CA5436EC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4AB-4769-8C7B-82B8CA5436EC}"/>
              </c:ext>
            </c:extLst>
          </c:dPt>
          <c:dPt>
            <c:idx val="3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4AB-4769-8C7B-82B8CA5436EC}"/>
              </c:ext>
            </c:extLst>
          </c:dPt>
          <c:dPt>
            <c:idx val="4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4AB-4769-8C7B-82B8CA5436EC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4AB-4769-8C7B-82B8CA5436EC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B4AB-4769-8C7B-82B8CA543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4AB-4769-8C7B-82B8CA5436EC}"/>
              </c:ext>
            </c:extLst>
          </c:dPt>
          <c:dPt>
            <c:idx val="1"/>
            <c:bubble3D val="0"/>
            <c:spPr>
              <a:solidFill>
                <a:srgbClr val="E0004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B4AB-4769-8C7B-82B8CA5436EC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B4AB-4769-8C7B-82B8CA5436EC}"/>
              </c:ext>
            </c:extLst>
          </c:dPt>
          <c:val>
            <c:numRef>
              <c:f>Speedometer!$D$16:$F$16</c:f>
              <c:numCache>
                <c:formatCode>0%</c:formatCode>
                <c:ptCount val="3"/>
                <c:pt idx="0">
                  <c:v>0.30000000000000004</c:v>
                </c:pt>
                <c:pt idx="1">
                  <c:v>0.03</c:v>
                </c:pt>
                <c:pt idx="2">
                  <c:v>1.67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4AB-4769-8C7B-82B8CA543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44D-40F3-8193-F5A3EEAF3E9D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44D-40F3-8193-F5A3EEAF3E9D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44D-40F3-8193-F5A3EEAF3E9D}"/>
              </c:ext>
            </c:extLst>
          </c:dPt>
          <c:dPt>
            <c:idx val="3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44D-40F3-8193-F5A3EEAF3E9D}"/>
              </c:ext>
            </c:extLst>
          </c:dPt>
          <c:dPt>
            <c:idx val="4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44D-40F3-8193-F5A3EEAF3E9D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44D-40F3-8193-F5A3EEAF3E9D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D44D-40F3-8193-F5A3EEAF3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D44D-40F3-8193-F5A3EEAF3E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44D-40F3-8193-F5A3EEAF3E9D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44D-40F3-8193-F5A3EEAF3E9D}"/>
              </c:ext>
            </c:extLst>
          </c:dPt>
          <c:val>
            <c:numRef>
              <c:f>Speedometer!$D$11:$F$11</c:f>
              <c:numCache>
                <c:formatCode>0%</c:formatCode>
                <c:ptCount val="3"/>
                <c:pt idx="0">
                  <c:v>0.1</c:v>
                </c:pt>
                <c:pt idx="1">
                  <c:v>0.03</c:v>
                </c:pt>
                <c:pt idx="2">
                  <c:v>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44D-40F3-8193-F5A3EEAF3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BA-42BB-A76D-7D99DF116447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BA-42BB-A76D-7D99DF11644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3BA-42BB-A76D-7D99DF116447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3BA-42BB-A76D-7D99DF116447}"/>
              </c:ext>
            </c:extLst>
          </c:dPt>
          <c:dPt>
            <c:idx val="4"/>
            <c:bubble3D val="0"/>
            <c:spPr>
              <a:solidFill>
                <a:srgbClr val="0066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3BA-42BB-A76D-7D99DF116447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3BA-42BB-A76D-7D99DF116447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E3BA-42BB-A76D-7D99DF116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E3BA-42BB-A76D-7D99DF11644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E3BA-42BB-A76D-7D99DF116447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E3BA-42BB-A76D-7D99DF116447}"/>
              </c:ext>
            </c:extLst>
          </c:dPt>
          <c:val>
            <c:numRef>
              <c:f>Speedometer!$D$7:$F$7</c:f>
              <c:numCache>
                <c:formatCode>0%</c:formatCode>
                <c:ptCount val="3"/>
                <c:pt idx="0">
                  <c:v>0.1</c:v>
                </c:pt>
                <c:pt idx="1">
                  <c:v>0.03</c:v>
                </c:pt>
                <c:pt idx="2">
                  <c:v>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3BA-42BB-A76D-7D99DF116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75D-4056-AADB-673616D8D805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75D-4056-AADB-673616D8D8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75D-4056-AADB-673616D8D805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75D-4056-AADB-673616D8D805}"/>
              </c:ext>
            </c:extLst>
          </c:dPt>
          <c:dPt>
            <c:idx val="4"/>
            <c:bubble3D val="0"/>
            <c:spPr>
              <a:solidFill>
                <a:srgbClr val="0066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75D-4056-AADB-673616D8D805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75D-4056-AADB-673616D8D805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575D-4056-AADB-673616D8D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75D-4056-AADB-673616D8D8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75D-4056-AADB-673616D8D805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75D-4056-AADB-673616D8D805}"/>
              </c:ext>
            </c:extLst>
          </c:dPt>
          <c:val>
            <c:numRef>
              <c:f>Speedometer!$D$5:$F$5</c:f>
              <c:numCache>
                <c:formatCode>0%</c:formatCode>
                <c:ptCount val="3"/>
                <c:pt idx="0">
                  <c:v>0.89999999999999991</c:v>
                </c:pt>
                <c:pt idx="1">
                  <c:v>0.03</c:v>
                </c:pt>
                <c:pt idx="2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75D-4056-AADB-673616D8D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6E-4B63-93F1-0B8D501497FE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6E-4B63-93F1-0B8D501497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46E-4B63-93F1-0B8D501497FE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46E-4B63-93F1-0B8D501497FE}"/>
              </c:ext>
            </c:extLst>
          </c:dPt>
          <c:dPt>
            <c:idx val="4"/>
            <c:bubble3D val="0"/>
            <c:spPr>
              <a:solidFill>
                <a:srgbClr val="0066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46E-4B63-93F1-0B8D501497FE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46E-4B63-93F1-0B8D501497FE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346E-4B63-93F1-0B8D50149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346E-4B63-93F1-0B8D501497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346E-4B63-93F1-0B8D501497FE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346E-4B63-93F1-0B8D501497FE}"/>
              </c:ext>
            </c:extLst>
          </c:dPt>
          <c:val>
            <c:numRef>
              <c:f>Speedometer!$D$6:$F$6</c:f>
              <c:numCache>
                <c:formatCode>0%</c:formatCode>
                <c:ptCount val="3"/>
                <c:pt idx="0">
                  <c:v>0.30000000000000004</c:v>
                </c:pt>
                <c:pt idx="1">
                  <c:v>0.03</c:v>
                </c:pt>
                <c:pt idx="2">
                  <c:v>1.67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46E-4B63-93F1-0B8D50149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7E0-410F-8C19-DB9A71BCF38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7E0-410F-8C19-DB9A71BCF38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7E0-410F-8C19-DB9A71BCF384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7E0-410F-8C19-DB9A71BCF384}"/>
              </c:ext>
            </c:extLst>
          </c:dPt>
          <c:dPt>
            <c:idx val="4"/>
            <c:bubble3D val="0"/>
            <c:spPr>
              <a:solidFill>
                <a:srgbClr val="0066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7E0-410F-8C19-DB9A71BCF384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7E0-410F-8C19-DB9A71BCF384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57E0-410F-8C19-DB9A71BCF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7E0-410F-8C19-DB9A71BCF3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7E0-410F-8C19-DB9A71BCF384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7E0-410F-8C19-DB9A71BCF384}"/>
              </c:ext>
            </c:extLst>
          </c:dPt>
          <c:val>
            <c:numRef>
              <c:f>Speedometer!$D$19:$F$19</c:f>
              <c:numCache>
                <c:formatCode>0%</c:formatCode>
                <c:ptCount val="3"/>
                <c:pt idx="0">
                  <c:v>0.1</c:v>
                </c:pt>
                <c:pt idx="1">
                  <c:v>0.03</c:v>
                </c:pt>
                <c:pt idx="2">
                  <c:v>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7E0-410F-8C19-DB9A71BCF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1E-4A94-BFD4-9C0F149061FE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1E-4A94-BFD4-9C0F149061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41E-4A94-BFD4-9C0F149061FE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41E-4A94-BFD4-9C0F149061FE}"/>
              </c:ext>
            </c:extLst>
          </c:dPt>
          <c:dPt>
            <c:idx val="4"/>
            <c:bubble3D val="0"/>
            <c:spPr>
              <a:solidFill>
                <a:srgbClr val="0066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41E-4A94-BFD4-9C0F149061FE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41E-4A94-BFD4-9C0F149061FE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B41E-4A94-BFD4-9C0F14906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B41E-4A94-BFD4-9C0F149061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B41E-4A94-BFD4-9C0F149061FE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B41E-4A94-BFD4-9C0F149061FE}"/>
              </c:ext>
            </c:extLst>
          </c:dPt>
          <c:val>
            <c:numRef>
              <c:f>Speedometer!$D$22:$F$22</c:f>
              <c:numCache>
                <c:formatCode>0%</c:formatCode>
                <c:ptCount val="3"/>
                <c:pt idx="0">
                  <c:v>0.30000000000000004</c:v>
                </c:pt>
                <c:pt idx="1">
                  <c:v>0.03</c:v>
                </c:pt>
                <c:pt idx="2">
                  <c:v>1.67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41E-4A94-BFD4-9C0F14906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0DC-4824-8F75-D555A6B61CA6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0DC-4824-8F75-D555A6B61C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0DC-4824-8F75-D555A6B61CA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0DC-4824-8F75-D555A6B61CA6}"/>
              </c:ext>
            </c:extLst>
          </c:dPt>
          <c:dPt>
            <c:idx val="4"/>
            <c:bubble3D val="0"/>
            <c:spPr>
              <a:solidFill>
                <a:srgbClr val="0066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0DC-4824-8F75-D555A6B61CA6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0DC-4824-8F75-D555A6B61CA6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F0DC-4824-8F75-D555A6B61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F0DC-4824-8F75-D555A6B61C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F0DC-4824-8F75-D555A6B61CA6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F0DC-4824-8F75-D555A6B61CA6}"/>
              </c:ext>
            </c:extLst>
          </c:dPt>
          <c:val>
            <c:numRef>
              <c:f>Speedometer!$D$21:$F$21</c:f>
              <c:numCache>
                <c:formatCode>0%</c:formatCode>
                <c:ptCount val="3"/>
                <c:pt idx="0">
                  <c:v>0.1</c:v>
                </c:pt>
                <c:pt idx="1">
                  <c:v>0.03</c:v>
                </c:pt>
                <c:pt idx="2">
                  <c:v>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0DC-4824-8F75-D555A6B61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F14-42AA-BEC5-8D11D9FDAF37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14-42AA-BEC5-8D11D9FDAF37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F14-42AA-BEC5-8D11D9FDAF37}"/>
              </c:ext>
            </c:extLst>
          </c:dPt>
          <c:dPt>
            <c:idx val="3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F14-42AA-BEC5-8D11D9FDAF37}"/>
              </c:ext>
            </c:extLst>
          </c:dPt>
          <c:dPt>
            <c:idx val="4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F14-42AA-BEC5-8D11D9FDAF37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F14-42AA-BEC5-8D11D9FDAF37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AF14-42AA-BEC5-8D11D9FDA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F14-42AA-BEC5-8D11D9FDAF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F14-42AA-BEC5-8D11D9FDAF37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F14-42AA-BEC5-8D11D9FDAF37}"/>
              </c:ext>
            </c:extLst>
          </c:dPt>
          <c:val>
            <c:numRef>
              <c:f>Speedometer!$D$9:$F$9</c:f>
              <c:numCache>
                <c:formatCode>0%</c:formatCode>
                <c:ptCount val="3"/>
                <c:pt idx="0">
                  <c:v>0.30000000000000004</c:v>
                </c:pt>
                <c:pt idx="1">
                  <c:v>0.03</c:v>
                </c:pt>
                <c:pt idx="2">
                  <c:v>1.67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F14-42AA-BEC5-8D11D9FDA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4C1-44E2-8D6F-1F26890E144D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4C1-44E2-8D6F-1F26890E144D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4C1-44E2-8D6F-1F26890E144D}"/>
              </c:ext>
            </c:extLst>
          </c:dPt>
          <c:dPt>
            <c:idx val="3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4C1-44E2-8D6F-1F26890E144D}"/>
              </c:ext>
            </c:extLst>
          </c:dPt>
          <c:dPt>
            <c:idx val="4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4C1-44E2-8D6F-1F26890E144D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4C1-44E2-8D6F-1F26890E144D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D4C1-44E2-8D6F-1F26890E1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D4C1-44E2-8D6F-1F26890E14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D4C1-44E2-8D6F-1F26890E144D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D4C1-44E2-8D6F-1F26890E144D}"/>
              </c:ext>
            </c:extLst>
          </c:dPt>
          <c:val>
            <c:numRef>
              <c:f>Speedometer!$D$10:$F$10</c:f>
              <c:numCache>
                <c:formatCode>0%</c:formatCode>
                <c:ptCount val="3"/>
                <c:pt idx="0">
                  <c:v>0.1</c:v>
                </c:pt>
                <c:pt idx="1">
                  <c:v>0.03</c:v>
                </c:pt>
                <c:pt idx="2">
                  <c:v>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4C1-44E2-8D6F-1F26890E1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411-4BA0-8099-9C6CE966018F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411-4BA0-8099-9C6CE966018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411-4BA0-8099-9C6CE966018F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411-4BA0-8099-9C6CE966018F}"/>
              </c:ext>
            </c:extLst>
          </c:dPt>
          <c:dPt>
            <c:idx val="4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411-4BA0-8099-9C6CE966018F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411-4BA0-8099-9C6CE966018F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D411-4BA0-8099-9C6CE9660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D411-4BA0-8099-9C6CE966018F}"/>
              </c:ext>
            </c:extLst>
          </c:dPt>
          <c:dPt>
            <c:idx val="1"/>
            <c:bubble3D val="0"/>
            <c:spPr>
              <a:solidFill>
                <a:srgbClr val="E0004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411-4BA0-8099-9C6CE966018F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411-4BA0-8099-9C6CE966018F}"/>
              </c:ext>
            </c:extLst>
          </c:dPt>
          <c:val>
            <c:numRef>
              <c:f>Speedometer!$D$12:$F$12</c:f>
              <c:numCache>
                <c:formatCode>0%</c:formatCode>
                <c:ptCount val="3"/>
                <c:pt idx="0">
                  <c:v>0.7</c:v>
                </c:pt>
                <c:pt idx="1">
                  <c:v>0.03</c:v>
                </c:pt>
                <c:pt idx="2">
                  <c:v>1.27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411-4BA0-8099-9C6CE9660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EF-4D74-A4AF-FF0E476589D2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EF-4D74-A4AF-FF0E476589D2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EF-4D74-A4AF-FF0E476589D2}"/>
              </c:ext>
            </c:extLst>
          </c:dPt>
          <c:dPt>
            <c:idx val="3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FEF-4D74-A4AF-FF0E476589D2}"/>
              </c:ext>
            </c:extLst>
          </c:dPt>
          <c:dPt>
            <c:idx val="4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FEF-4D74-A4AF-FF0E476589D2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FEF-4D74-A4AF-FF0E476589D2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9FEF-4D74-A4AF-FF0E47658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9FEF-4D74-A4AF-FF0E476589D2}"/>
              </c:ext>
            </c:extLst>
          </c:dPt>
          <c:dPt>
            <c:idx val="1"/>
            <c:bubble3D val="0"/>
            <c:spPr>
              <a:solidFill>
                <a:srgbClr val="E0004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9FEF-4D74-A4AF-FF0E476589D2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9FEF-4D74-A4AF-FF0E476589D2}"/>
              </c:ext>
            </c:extLst>
          </c:dPt>
          <c:val>
            <c:numRef>
              <c:f>Speedometer!$D$17:$F$17</c:f>
              <c:numCache>
                <c:formatCode>0%</c:formatCode>
                <c:ptCount val="3"/>
                <c:pt idx="0">
                  <c:v>0.1</c:v>
                </c:pt>
                <c:pt idx="1">
                  <c:v>0.03</c:v>
                </c:pt>
                <c:pt idx="2">
                  <c:v>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FEF-4D74-A4AF-FF0E47658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9B1-43B2-9865-263C90D8D222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9B1-43B2-9865-263C90D8D22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9B1-43B2-9865-263C90D8D222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9B1-43B2-9865-263C90D8D222}"/>
              </c:ext>
            </c:extLst>
          </c:dPt>
          <c:dPt>
            <c:idx val="4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9B1-43B2-9865-263C90D8D222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9B1-43B2-9865-263C90D8D222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69B1-43B2-9865-263C90D8D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69B1-43B2-9865-263C90D8D222}"/>
              </c:ext>
            </c:extLst>
          </c:dPt>
          <c:dPt>
            <c:idx val="1"/>
            <c:bubble3D val="0"/>
            <c:spPr>
              <a:solidFill>
                <a:srgbClr val="E0004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69B1-43B2-9865-263C90D8D222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69B1-43B2-9865-263C90D8D222}"/>
              </c:ext>
            </c:extLst>
          </c:dPt>
          <c:val>
            <c:numRef>
              <c:f>Speedometer!$D$13:$F$13</c:f>
              <c:numCache>
                <c:formatCode>0%</c:formatCode>
                <c:ptCount val="3"/>
                <c:pt idx="0">
                  <c:v>0.5</c:v>
                </c:pt>
                <c:pt idx="1">
                  <c:v>0.03</c:v>
                </c:pt>
                <c:pt idx="2">
                  <c:v>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9B1-43B2-9865-263C90D8D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823-4EB3-A25F-90FD4ED4EA24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823-4EB3-A25F-90FD4ED4EA2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823-4EB3-A25F-90FD4ED4EA24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823-4EB3-A25F-90FD4ED4EA24}"/>
              </c:ext>
            </c:extLst>
          </c:dPt>
          <c:dPt>
            <c:idx val="4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823-4EB3-A25F-90FD4ED4EA24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823-4EB3-A25F-90FD4ED4EA24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5823-4EB3-A25F-90FD4ED4E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823-4EB3-A25F-90FD4ED4EA24}"/>
              </c:ext>
            </c:extLst>
          </c:dPt>
          <c:dPt>
            <c:idx val="1"/>
            <c:bubble3D val="0"/>
            <c:spPr>
              <a:solidFill>
                <a:srgbClr val="E0004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823-4EB3-A25F-90FD4ED4EA24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823-4EB3-A25F-90FD4ED4EA24}"/>
              </c:ext>
            </c:extLst>
          </c:dPt>
          <c:val>
            <c:numRef>
              <c:f>Speedometer!$D$23:$F$23</c:f>
              <c:numCache>
                <c:formatCode>0%</c:formatCode>
                <c:ptCount val="3"/>
                <c:pt idx="0">
                  <c:v>0.1</c:v>
                </c:pt>
                <c:pt idx="1">
                  <c:v>0.03</c:v>
                </c:pt>
                <c:pt idx="2">
                  <c:v>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823-4EB3-A25F-90FD4ED4E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406-4119-9DE1-3A8BACD4E43A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06-4119-9DE1-3A8BACD4E43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406-4119-9DE1-3A8BACD4E43A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406-4119-9DE1-3A8BACD4E43A}"/>
              </c:ext>
            </c:extLst>
          </c:dPt>
          <c:dPt>
            <c:idx val="4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406-4119-9DE1-3A8BACD4E43A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406-4119-9DE1-3A8BACD4E43A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F406-4119-9DE1-3A8BACD4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F406-4119-9DE1-3A8BACD4E43A}"/>
              </c:ext>
            </c:extLst>
          </c:dPt>
          <c:dPt>
            <c:idx val="1"/>
            <c:bubble3D val="0"/>
            <c:spPr>
              <a:solidFill>
                <a:srgbClr val="E0004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F406-4119-9DE1-3A8BACD4E43A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F406-4119-9DE1-3A8BACD4E43A}"/>
              </c:ext>
            </c:extLst>
          </c:dPt>
          <c:val>
            <c:numRef>
              <c:f>Speedometer!$D$24:$F$24</c:f>
              <c:numCache>
                <c:formatCode>0%</c:formatCode>
                <c:ptCount val="3"/>
                <c:pt idx="0">
                  <c:v>0.89999999999999991</c:v>
                </c:pt>
                <c:pt idx="1">
                  <c:v>0.03</c:v>
                </c:pt>
                <c:pt idx="2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406-4119-9DE1-3A8BACD4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642-4CB7-8CEC-D542044059D8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642-4CB7-8CEC-D542044059D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642-4CB7-8CEC-D542044059D8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642-4CB7-8CEC-D542044059D8}"/>
              </c:ext>
            </c:extLst>
          </c:dPt>
          <c:dPt>
            <c:idx val="4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642-4CB7-8CEC-D542044059D8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642-4CB7-8CEC-D542044059D8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0642-4CB7-8CEC-D54204405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0642-4CB7-8CEC-D542044059D8}"/>
              </c:ext>
            </c:extLst>
          </c:dPt>
          <c:dPt>
            <c:idx val="1"/>
            <c:bubble3D val="0"/>
            <c:spPr>
              <a:solidFill>
                <a:srgbClr val="E0004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0642-4CB7-8CEC-D542044059D8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0642-4CB7-8CEC-D542044059D8}"/>
              </c:ext>
            </c:extLst>
          </c:dPt>
          <c:val>
            <c:numRef>
              <c:f>Speedometer!$D$25:$F$25</c:f>
              <c:numCache>
                <c:formatCode>0%</c:formatCode>
                <c:ptCount val="3"/>
                <c:pt idx="0">
                  <c:v>0.89999999999999991</c:v>
                </c:pt>
                <c:pt idx="1">
                  <c:v>0.03</c:v>
                </c:pt>
                <c:pt idx="2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642-4CB7-8CEC-D54204405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F6D-45E2-B0D1-3B57CE5B8E17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F6D-45E2-B0D1-3B57CE5B8E17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F6D-45E2-B0D1-3B57CE5B8E17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F6D-45E2-B0D1-3B57CE5B8E17}"/>
              </c:ext>
            </c:extLst>
          </c:dPt>
          <c:dPt>
            <c:idx val="4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F6D-45E2-B0D1-3B57CE5B8E17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F6D-45E2-B0D1-3B57CE5B8E17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3F6D-45E2-B0D1-3B57CE5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3F6D-45E2-B0D1-3B57CE5B8E17}"/>
              </c:ext>
            </c:extLst>
          </c:dPt>
          <c:dPt>
            <c:idx val="1"/>
            <c:bubble3D val="0"/>
            <c:spPr>
              <a:solidFill>
                <a:srgbClr val="E0004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3F6D-45E2-B0D1-3B57CE5B8E17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3F6D-45E2-B0D1-3B57CE5B8E17}"/>
              </c:ext>
            </c:extLst>
          </c:dPt>
          <c:val>
            <c:numRef>
              <c:f>Speedometer!$D$26:$F$26</c:f>
              <c:numCache>
                <c:formatCode>0%</c:formatCode>
                <c:ptCount val="3"/>
                <c:pt idx="0">
                  <c:v>0.5</c:v>
                </c:pt>
                <c:pt idx="1">
                  <c:v>0.03</c:v>
                </c:pt>
                <c:pt idx="2">
                  <c:v>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F6D-45E2-B0D1-3B57CE5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5FB-45D1-B264-5CE9BC40AEC9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5FB-45D1-B264-5CE9BC40AEC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5FB-45D1-B264-5CE9BC40AEC9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5FB-45D1-B264-5CE9BC40AEC9}"/>
              </c:ext>
            </c:extLst>
          </c:dPt>
          <c:dPt>
            <c:idx val="4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5FB-45D1-B264-5CE9BC40AEC9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5FB-45D1-B264-5CE9BC40AEC9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35FB-45D1-B264-5CE9BC40A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35FB-45D1-B264-5CE9BC40AEC9}"/>
              </c:ext>
            </c:extLst>
          </c:dPt>
          <c:dPt>
            <c:idx val="1"/>
            <c:bubble3D val="0"/>
            <c:spPr>
              <a:solidFill>
                <a:srgbClr val="E0004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35FB-45D1-B264-5CE9BC40AEC9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35FB-45D1-B264-5CE9BC40AEC9}"/>
              </c:ext>
            </c:extLst>
          </c:dPt>
          <c:val>
            <c:numRef>
              <c:f>Speedometer!$D$29:$F$29</c:f>
              <c:numCache>
                <c:formatCode>0%</c:formatCode>
                <c:ptCount val="3"/>
                <c:pt idx="0">
                  <c:v>0.5</c:v>
                </c:pt>
                <c:pt idx="1">
                  <c:v>0.03</c:v>
                </c:pt>
                <c:pt idx="2">
                  <c:v>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5FB-45D1-B264-5CE9BC40A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E1A-47FF-B18B-AD587307376B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E1A-47FF-B18B-AD587307376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E1A-47FF-B18B-AD587307376B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E1A-47FF-B18B-AD587307376B}"/>
              </c:ext>
            </c:extLst>
          </c:dPt>
          <c:dPt>
            <c:idx val="4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E1A-47FF-B18B-AD587307376B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E1A-47FF-B18B-AD587307376B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3E1A-47FF-B18B-AD5873073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3E1A-47FF-B18B-AD587307376B}"/>
              </c:ext>
            </c:extLst>
          </c:dPt>
          <c:dPt>
            <c:idx val="1"/>
            <c:bubble3D val="0"/>
            <c:spPr>
              <a:solidFill>
                <a:srgbClr val="E0004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3E1A-47FF-B18B-AD587307376B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3E1A-47FF-B18B-AD587307376B}"/>
              </c:ext>
            </c:extLst>
          </c:dPt>
          <c:val>
            <c:numRef>
              <c:f>Speedometer!$D$27:$F$27</c:f>
              <c:numCache>
                <c:formatCode>0%</c:formatCode>
                <c:ptCount val="3"/>
                <c:pt idx="0">
                  <c:v>0.30000000000000004</c:v>
                </c:pt>
                <c:pt idx="1">
                  <c:v>0.03</c:v>
                </c:pt>
                <c:pt idx="2">
                  <c:v>1.67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E1A-47FF-B18B-AD5873073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963-4BD7-93C8-DC0DC2085596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963-4BD7-93C8-DC0DC208559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963-4BD7-93C8-DC0DC2085596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963-4BD7-93C8-DC0DC2085596}"/>
              </c:ext>
            </c:extLst>
          </c:dPt>
          <c:dPt>
            <c:idx val="4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963-4BD7-93C8-DC0DC2085596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963-4BD7-93C8-DC0DC2085596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4963-4BD7-93C8-DC0DC2085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4963-4BD7-93C8-DC0DC2085596}"/>
              </c:ext>
            </c:extLst>
          </c:dPt>
          <c:dPt>
            <c:idx val="1"/>
            <c:bubble3D val="0"/>
            <c:spPr>
              <a:solidFill>
                <a:srgbClr val="E0004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4963-4BD7-93C8-DC0DC2085596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4963-4BD7-93C8-DC0DC2085596}"/>
              </c:ext>
            </c:extLst>
          </c:dPt>
          <c:val>
            <c:numRef>
              <c:f>Speedometer!$D$28:$F$28</c:f>
              <c:numCache>
                <c:formatCode>0%</c:formatCode>
                <c:ptCount val="3"/>
                <c:pt idx="0">
                  <c:v>0.1</c:v>
                </c:pt>
                <c:pt idx="1">
                  <c:v>0.03</c:v>
                </c:pt>
                <c:pt idx="2">
                  <c:v>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963-4BD7-93C8-DC0DC2085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2F-4F8C-BE9A-CD0E258C7B72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52F-4F8C-BE9A-CD0E258C7B7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52F-4F8C-BE9A-CD0E258C7B72}"/>
              </c:ext>
            </c:extLst>
          </c:dPt>
          <c:dPt>
            <c:idx val="3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52F-4F8C-BE9A-CD0E258C7B72}"/>
              </c:ext>
            </c:extLst>
          </c:dPt>
          <c:dPt>
            <c:idx val="4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52F-4F8C-BE9A-CD0E258C7B72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52F-4F8C-BE9A-CD0E258C7B72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F52F-4F8C-BE9A-CD0E258C7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F52F-4F8C-BE9A-CD0E258C7B72}"/>
              </c:ext>
            </c:extLst>
          </c:dPt>
          <c:dPt>
            <c:idx val="1"/>
            <c:bubble3D val="0"/>
            <c:spPr>
              <a:solidFill>
                <a:srgbClr val="E0004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F52F-4F8C-BE9A-CD0E258C7B72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F52F-4F8C-BE9A-CD0E258C7B72}"/>
              </c:ext>
            </c:extLst>
          </c:dPt>
          <c:val>
            <c:numRef>
              <c:f>Speedometer!$D$30:$F$30</c:f>
              <c:numCache>
                <c:formatCode>0%</c:formatCode>
                <c:ptCount val="3"/>
                <c:pt idx="0">
                  <c:v>0.1</c:v>
                </c:pt>
                <c:pt idx="1">
                  <c:v>0.03</c:v>
                </c:pt>
                <c:pt idx="2">
                  <c:v>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52F-4F8C-BE9A-CD0E258C7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C4-456D-B48B-1B2077A3EC83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C4-456D-B48B-1B2077A3EC8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5C4-456D-B48B-1B2077A3EC83}"/>
              </c:ext>
            </c:extLst>
          </c:dPt>
          <c:dPt>
            <c:idx val="3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5C4-456D-B48B-1B2077A3EC83}"/>
              </c:ext>
            </c:extLst>
          </c:dPt>
          <c:dPt>
            <c:idx val="4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5C4-456D-B48B-1B2077A3EC83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5C4-456D-B48B-1B2077A3EC83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95C4-456D-B48B-1B2077A3E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95C4-456D-B48B-1B2077A3EC83}"/>
              </c:ext>
            </c:extLst>
          </c:dPt>
          <c:dPt>
            <c:idx val="1"/>
            <c:bubble3D val="0"/>
            <c:spPr>
              <a:solidFill>
                <a:srgbClr val="E0004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95C4-456D-B48B-1B2077A3EC83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95C4-456D-B48B-1B2077A3EC83}"/>
              </c:ext>
            </c:extLst>
          </c:dPt>
          <c:val>
            <c:numRef>
              <c:f>Speedometer!$D$31:$F$31</c:f>
              <c:numCache>
                <c:formatCode>0%</c:formatCode>
                <c:ptCount val="3"/>
                <c:pt idx="0">
                  <c:v>0.7</c:v>
                </c:pt>
                <c:pt idx="1">
                  <c:v>0.03</c:v>
                </c:pt>
                <c:pt idx="2">
                  <c:v>1.27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5C4-456D-B48B-1B2077A3E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DCB-4D12-96D3-ABA7276C4122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DCB-4D12-96D3-ABA7276C4122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DCB-4D12-96D3-ABA7276C4122}"/>
              </c:ext>
            </c:extLst>
          </c:dPt>
          <c:dPt>
            <c:idx val="3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DCB-4D12-96D3-ABA7276C4122}"/>
              </c:ext>
            </c:extLst>
          </c:dPt>
          <c:dPt>
            <c:idx val="4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DCB-4D12-96D3-ABA7276C4122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DCB-4D12-96D3-ABA7276C4122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5DCB-4D12-96D3-ABA7276C4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DCB-4D12-96D3-ABA7276C4122}"/>
              </c:ext>
            </c:extLst>
          </c:dPt>
          <c:dPt>
            <c:idx val="1"/>
            <c:bubble3D val="0"/>
            <c:spPr>
              <a:solidFill>
                <a:srgbClr val="E0004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DCB-4D12-96D3-ABA7276C4122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DCB-4D12-96D3-ABA7276C4122}"/>
              </c:ext>
            </c:extLst>
          </c:dPt>
          <c:val>
            <c:numRef>
              <c:f>Speedometer!$D$14:$F$14</c:f>
              <c:numCache>
                <c:formatCode>0%</c:formatCode>
                <c:ptCount val="3"/>
                <c:pt idx="0">
                  <c:v>0.1</c:v>
                </c:pt>
                <c:pt idx="1">
                  <c:v>0.03</c:v>
                </c:pt>
                <c:pt idx="2">
                  <c:v>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DCB-4D12-96D3-ABA7276C4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F34-4BDD-8568-6F373504C170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F34-4BDD-8568-6F373504C17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F34-4BDD-8568-6F373504C170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F34-4BDD-8568-6F373504C170}"/>
              </c:ext>
            </c:extLst>
          </c:dPt>
          <c:dPt>
            <c:idx val="4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F34-4BDD-8568-6F373504C170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F34-4BDD-8568-6F373504C170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1F34-4BDD-8568-6F373504C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1F34-4BDD-8568-6F373504C170}"/>
              </c:ext>
            </c:extLst>
          </c:dPt>
          <c:dPt>
            <c:idx val="1"/>
            <c:bubble3D val="0"/>
            <c:spPr>
              <a:solidFill>
                <a:srgbClr val="E0004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1F34-4BDD-8568-6F373504C170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1F34-4BDD-8568-6F373504C170}"/>
              </c:ext>
            </c:extLst>
          </c:dPt>
          <c:val>
            <c:numRef>
              <c:f>Speedometer!$D$32:$F$32</c:f>
              <c:numCache>
                <c:formatCode>0%</c:formatCode>
                <c:ptCount val="3"/>
                <c:pt idx="0">
                  <c:v>0.89999999999999991</c:v>
                </c:pt>
                <c:pt idx="1">
                  <c:v>0.03</c:v>
                </c:pt>
                <c:pt idx="2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F34-4BDD-8568-6F373504C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9D2-44A8-AD29-8DCC4966D7BF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9D2-44A8-AD29-8DCC4966D7B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9D2-44A8-AD29-8DCC4966D7BF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9D2-44A8-AD29-8DCC4966D7BF}"/>
              </c:ext>
            </c:extLst>
          </c:dPt>
          <c:dPt>
            <c:idx val="4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9D2-44A8-AD29-8DCC4966D7BF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9D2-44A8-AD29-8DCC4966D7BF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89D2-44A8-AD29-8DCC4966D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89D2-44A8-AD29-8DCC4966D7BF}"/>
              </c:ext>
            </c:extLst>
          </c:dPt>
          <c:dPt>
            <c:idx val="1"/>
            <c:bubble3D val="0"/>
            <c:spPr>
              <a:solidFill>
                <a:srgbClr val="E0004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89D2-44A8-AD29-8DCC4966D7BF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89D2-44A8-AD29-8DCC4966D7BF}"/>
              </c:ext>
            </c:extLst>
          </c:dPt>
          <c:val>
            <c:numRef>
              <c:f>Speedometer!$D$33:$F$33</c:f>
              <c:numCache>
                <c:formatCode>0%</c:formatCode>
                <c:ptCount val="3"/>
                <c:pt idx="0">
                  <c:v>0.1</c:v>
                </c:pt>
                <c:pt idx="1">
                  <c:v>0.03</c:v>
                </c:pt>
                <c:pt idx="2">
                  <c:v>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D2-44A8-AD29-8DCC4966D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  <a:ln w="3175">
              <a:noFill/>
            </a:ln>
          </c:spPr>
          <c:dPt>
            <c:idx val="0"/>
            <c:bubble3D val="0"/>
            <c:spPr>
              <a:noFill/>
              <a:ln w="31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19-470F-A870-43B06AC4FFF4}"/>
              </c:ext>
            </c:extLst>
          </c:dPt>
          <c:dPt>
            <c:idx val="1"/>
            <c:bubble3D val="0"/>
            <c:spPr>
              <a:solidFill>
                <a:srgbClr val="006600"/>
              </a:solidFill>
              <a:ln w="31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919-470F-A870-43B06AC4FFF4}"/>
              </c:ext>
            </c:extLst>
          </c:dPt>
          <c:val>
            <c:numRef>
              <c:f>InfographData!$O$6:$P$6</c:f>
              <c:numCache>
                <c:formatCode>0.0%</c:formatCode>
                <c:ptCount val="2"/>
                <c:pt idx="0">
                  <c:v>0.78481012658227844</c:v>
                </c:pt>
                <c:pt idx="1">
                  <c:v>0.21518987341772156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19-470F-A870-43B06AC4F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  <a:ln w="3175">
              <a:noFill/>
            </a:ln>
          </c:spPr>
          <c:dPt>
            <c:idx val="0"/>
            <c:bubble3D val="0"/>
            <c:spPr>
              <a:noFill/>
              <a:ln w="31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21-4CE6-97F8-D66B36C8F13C}"/>
              </c:ext>
            </c:extLst>
          </c:dPt>
          <c:dPt>
            <c:idx val="1"/>
            <c:bubble3D val="0"/>
            <c:spPr>
              <a:solidFill>
                <a:srgbClr val="006600"/>
              </a:solidFill>
              <a:ln w="31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221-4CE6-97F8-D66B36C8F13C}"/>
              </c:ext>
            </c:extLst>
          </c:dPt>
          <c:val>
            <c:numRef>
              <c:f>InfographData!$O$5:$P$5</c:f>
              <c:numCache>
                <c:formatCode>0.0%</c:formatCode>
                <c:ptCount val="2"/>
                <c:pt idx="0">
                  <c:v>2.5316455696202531E-2</c:v>
                </c:pt>
                <c:pt idx="1">
                  <c:v>0.97468354430379744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21-4CE6-97F8-D66B36C8F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001-4AB7-B856-FBBE1D3C7D46}"/>
              </c:ext>
            </c:extLst>
          </c:dPt>
          <c:dPt>
            <c:idx val="1"/>
            <c:bubble3D val="0"/>
            <c:spPr>
              <a:solidFill>
                <a:srgbClr val="0066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001-4AB7-B856-FBBE1D3C7D46}"/>
              </c:ext>
            </c:extLst>
          </c:dPt>
          <c:val>
            <c:numRef>
              <c:f>InfographData!$O$7:$P$7</c:f>
              <c:numCache>
                <c:formatCode>0.0%</c:formatCode>
                <c:ptCount val="2"/>
                <c:pt idx="0">
                  <c:v>0.98734177215189878</c:v>
                </c:pt>
                <c:pt idx="1">
                  <c:v>1.2658227848101222E-2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01-4AB7-B856-FBBE1D3C7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12-42D6-8785-E13A2666F988}"/>
              </c:ext>
            </c:extLst>
          </c:dPt>
          <c:dPt>
            <c:idx val="1"/>
            <c:bubble3D val="0"/>
            <c:spPr>
              <a:solidFill>
                <a:srgbClr val="0066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A12-42D6-8785-E13A2666F988}"/>
              </c:ext>
            </c:extLst>
          </c:dPt>
          <c:val>
            <c:numRef>
              <c:f>InfographData!$O$8:$P$8</c:f>
              <c:numCache>
                <c:formatCode>0.0%</c:formatCode>
                <c:ptCount val="2"/>
                <c:pt idx="0">
                  <c:v>0.12658227848101267</c:v>
                </c:pt>
                <c:pt idx="1">
                  <c:v>0.87341772151898733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12-42D6-8785-E13A2666F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163-484D-B78D-DBBB1AF003CD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163-484D-B78D-DBBB1AF003CD}"/>
              </c:ext>
            </c:extLst>
          </c:dPt>
          <c:val>
            <c:numRef>
              <c:f>InfographData!$O$10:$P$10</c:f>
              <c:numCache>
                <c:formatCode>0.0%</c:formatCode>
                <c:ptCount val="2"/>
                <c:pt idx="0">
                  <c:v>0.97468354430379744</c:v>
                </c:pt>
                <c:pt idx="1">
                  <c:v>2.5316455696202556E-2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63-484D-B78D-DBBB1AF00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048-4CCE-A81D-1B82612614BF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048-4CCE-A81D-1B82612614BF}"/>
              </c:ext>
            </c:extLst>
          </c:dPt>
          <c:val>
            <c:numRef>
              <c:f>InfographData!$O$11:$P$11</c:f>
              <c:numCache>
                <c:formatCode>0.0%</c:formatCode>
                <c:ptCount val="2"/>
                <c:pt idx="0">
                  <c:v>0.91139240506329111</c:v>
                </c:pt>
                <c:pt idx="1">
                  <c:v>8.8607594936708889E-2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48-4CCE-A81D-1B8261261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6FF-416D-89C8-D5935015DC50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6FF-416D-89C8-D5935015DC50}"/>
              </c:ext>
            </c:extLst>
          </c:dPt>
          <c:val>
            <c:numRef>
              <c:f>InfographData!$O$9:$P$9</c:f>
              <c:numCache>
                <c:formatCode>0.0%</c:formatCode>
                <c:ptCount val="2"/>
                <c:pt idx="0">
                  <c:v>0.73417721518987344</c:v>
                </c:pt>
                <c:pt idx="1">
                  <c:v>0.26582278481012656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FF-416D-89C8-D5935015D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98C-4095-89D5-79DE14D1112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98C-4095-89D5-79DE14D11123}"/>
              </c:ext>
            </c:extLst>
          </c:dPt>
          <c:val>
            <c:numRef>
              <c:f>InfographData!$O$13:$P$13</c:f>
              <c:numCache>
                <c:formatCode>0.0%</c:formatCode>
                <c:ptCount val="2"/>
                <c:pt idx="0">
                  <c:v>0.48101265822784811</c:v>
                </c:pt>
                <c:pt idx="1">
                  <c:v>0.51898734177215189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8C-4095-89D5-79DE14D11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97-429E-A5EA-CB97867243D5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397-429E-A5EA-CB97867243D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397-429E-A5EA-CB97867243D5}"/>
              </c:ext>
            </c:extLst>
          </c:dPt>
          <c:dPt>
            <c:idx val="3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397-429E-A5EA-CB97867243D5}"/>
              </c:ext>
            </c:extLst>
          </c:dPt>
          <c:dPt>
            <c:idx val="4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397-429E-A5EA-CB97867243D5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397-429E-A5EA-CB97867243D5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1397-429E-A5EA-CB9786724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1397-429E-A5EA-CB97867243D5}"/>
              </c:ext>
            </c:extLst>
          </c:dPt>
          <c:dPt>
            <c:idx val="1"/>
            <c:bubble3D val="0"/>
            <c:spPr>
              <a:solidFill>
                <a:srgbClr val="E0004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1397-429E-A5EA-CB97867243D5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1397-429E-A5EA-CB97867243D5}"/>
              </c:ext>
            </c:extLst>
          </c:dPt>
          <c:val>
            <c:numRef>
              <c:f>Speedometer!$D$15:$F$15</c:f>
              <c:numCache>
                <c:formatCode>0%</c:formatCode>
                <c:ptCount val="3"/>
                <c:pt idx="0">
                  <c:v>0.1</c:v>
                </c:pt>
                <c:pt idx="1">
                  <c:v>0.03</c:v>
                </c:pt>
                <c:pt idx="2">
                  <c:v>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397-429E-A5EA-CB9786724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CB-4B96-9605-B71CEE9B197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CB-4B96-9605-B71CEE9B1979}"/>
              </c:ext>
            </c:extLst>
          </c:dPt>
          <c:val>
            <c:numRef>
              <c:f>InfographData!$O$12:$P$12</c:f>
              <c:numCache>
                <c:formatCode>0.0%</c:formatCode>
                <c:ptCount val="2"/>
                <c:pt idx="0">
                  <c:v>0.21518987341772153</c:v>
                </c:pt>
                <c:pt idx="1">
                  <c:v>0.78481012658227844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CB-4B96-9605-B71CEE9B1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B2-4E51-88CC-51938FEA4B1D}"/>
              </c:ext>
            </c:extLst>
          </c:dPt>
          <c:dPt>
            <c:idx val="1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B2-4E51-88CC-51938FEA4B1D}"/>
              </c:ext>
            </c:extLst>
          </c:dPt>
          <c:val>
            <c:numRef>
              <c:f>InfographData!$O$15:$P$15</c:f>
              <c:numCache>
                <c:formatCode>0.0%</c:formatCode>
                <c:ptCount val="2"/>
                <c:pt idx="0">
                  <c:v>0.98734177215189878</c:v>
                </c:pt>
                <c:pt idx="1">
                  <c:v>1.2658227848101222E-2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B2-4E51-88CC-51938FEA4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E8A-418F-B011-DAE327DA9228}"/>
              </c:ext>
            </c:extLst>
          </c:dPt>
          <c:dPt>
            <c:idx val="1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E8A-418F-B011-DAE327DA9228}"/>
              </c:ext>
            </c:extLst>
          </c:dPt>
          <c:val>
            <c:numRef>
              <c:f>InfographData!$O$14:$P$14</c:f>
              <c:numCache>
                <c:formatCode>0.0%</c:formatCode>
                <c:ptCount val="2"/>
                <c:pt idx="0">
                  <c:v>0.98734177215189878</c:v>
                </c:pt>
                <c:pt idx="1">
                  <c:v>1.2658227848101222E-2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8A-418F-B011-DAE327DA9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2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9B-4FA5-B5DC-A49019416BA0}"/>
              </c:ext>
            </c:extLst>
          </c:dPt>
          <c:dPt>
            <c:idx val="1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9B-4FA5-B5DC-A49019416BA0}"/>
              </c:ext>
            </c:extLst>
          </c:dPt>
          <c:val>
            <c:numRef>
              <c:f>InfographData!$O$16:$P$16</c:f>
              <c:numCache>
                <c:formatCode>0.0%</c:formatCode>
                <c:ptCount val="2"/>
                <c:pt idx="0">
                  <c:v>0.74683544303797467</c:v>
                </c:pt>
                <c:pt idx="1">
                  <c:v>0.25316455696202533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9B-4FA5-B5DC-A49019416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E6B-4B86-B744-0777A3C67EC9}"/>
              </c:ext>
            </c:extLst>
          </c:dPt>
          <c:dPt>
            <c:idx val="1"/>
            <c:bubble3D val="0"/>
            <c:spPr>
              <a:solidFill>
                <a:srgbClr val="0066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E6B-4B86-B744-0777A3C67EC9}"/>
              </c:ext>
            </c:extLst>
          </c:dPt>
          <c:val>
            <c:numRef>
              <c:f>InfographData!$O$19:$P$19</c:f>
              <c:numCache>
                <c:formatCode>0.0%</c:formatCode>
                <c:ptCount val="2"/>
                <c:pt idx="0">
                  <c:v>0.96202531645569622</c:v>
                </c:pt>
                <c:pt idx="1">
                  <c:v>3.7974683544303778E-2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6B-4B86-B744-0777A3C67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74B-4AE6-983F-1535A1E2DA55}"/>
              </c:ext>
            </c:extLst>
          </c:dPt>
          <c:dPt>
            <c:idx val="1"/>
            <c:bubble3D val="0"/>
            <c:spPr>
              <a:solidFill>
                <a:srgbClr val="0066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74B-4AE6-983F-1535A1E2DA55}"/>
              </c:ext>
            </c:extLst>
          </c:dPt>
          <c:val>
            <c:numRef>
              <c:f>InfographData!$O$18:$P$18</c:f>
              <c:numCache>
                <c:formatCode>0.0%</c:formatCode>
                <c:ptCount val="2"/>
                <c:pt idx="0">
                  <c:v>0.88607594936708856</c:v>
                </c:pt>
                <c:pt idx="1">
                  <c:v>0.11392405063291144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4B-4AE6-983F-1535A1E2D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483-428F-A5DD-D8CF17513EA6}"/>
              </c:ext>
            </c:extLst>
          </c:dPt>
          <c:dPt>
            <c:idx val="1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483-428F-A5DD-D8CF17513EA6}"/>
              </c:ext>
            </c:extLst>
          </c:dPt>
          <c:val>
            <c:numRef>
              <c:f>InfographData!$O$17:$P$17</c:f>
              <c:numCache>
                <c:formatCode>0.0%</c:formatCode>
                <c:ptCount val="2"/>
                <c:pt idx="0">
                  <c:v>0.94936708860759489</c:v>
                </c:pt>
                <c:pt idx="1">
                  <c:v>5.0632911392405111E-2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83-428F-A5DD-D8CF17513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45-4D3E-A24E-77D791F46709}"/>
              </c:ext>
            </c:extLst>
          </c:dPt>
          <c:dPt>
            <c:idx val="1"/>
            <c:bubble3D val="0"/>
            <c:spPr>
              <a:solidFill>
                <a:srgbClr val="0066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45-4D3E-A24E-77D791F46709}"/>
              </c:ext>
            </c:extLst>
          </c:dPt>
          <c:val>
            <c:numRef>
              <c:f>InfographData!$O$20:$P$20</c:f>
              <c:numCache>
                <c:formatCode>0.0%</c:formatCode>
                <c:ptCount val="2"/>
                <c:pt idx="0">
                  <c:v>0.68354430379746833</c:v>
                </c:pt>
                <c:pt idx="1">
                  <c:v>0.31645569620253167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45-4D3E-A24E-77D791F46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A90-4F7D-9476-C7EF7717756B}"/>
              </c:ext>
            </c:extLst>
          </c:dPt>
          <c:dPt>
            <c:idx val="1"/>
            <c:bubble3D val="0"/>
            <c:spPr>
              <a:solidFill>
                <a:srgbClr val="0066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A90-4F7D-9476-C7EF7717756B}"/>
              </c:ext>
            </c:extLst>
          </c:dPt>
          <c:val>
            <c:numRef>
              <c:f>InfographData!$O$21:$P$21</c:f>
              <c:numCache>
                <c:formatCode>0.0%</c:formatCode>
                <c:ptCount val="2"/>
                <c:pt idx="0">
                  <c:v>0.88607594936708856</c:v>
                </c:pt>
                <c:pt idx="1">
                  <c:v>0.11392405063291144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90-4F7D-9476-C7EF77177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6B1-43A1-B1B6-60BF0BC20762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6B1-43A1-B1B6-60BF0BC207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6B1-43A1-B1B6-60BF0BC20762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B1-43A1-B1B6-60BF0BC20762}"/>
              </c:ext>
            </c:extLst>
          </c:dPt>
          <c:dPt>
            <c:idx val="4"/>
            <c:bubble3D val="0"/>
            <c:spPr>
              <a:solidFill>
                <a:srgbClr val="0066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B1-43A1-B1B6-60BF0BC20762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6B1-43A1-B1B6-60BF0BC20762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D6B1-43A1-B1B6-60BF0BC20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D6B1-43A1-B1B6-60BF0BC207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D6B1-43A1-B1B6-60BF0BC20762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D6B1-43A1-B1B6-60BF0BC20762}"/>
              </c:ext>
            </c:extLst>
          </c:dPt>
          <c:val>
            <c:numRef>
              <c:f>Speedometer!$D$20:$F$20</c:f>
              <c:numCache>
                <c:formatCode>0%</c:formatCode>
                <c:ptCount val="3"/>
                <c:pt idx="0">
                  <c:v>0.30000000000000004</c:v>
                </c:pt>
                <c:pt idx="1">
                  <c:v>0.03</c:v>
                </c:pt>
                <c:pt idx="2">
                  <c:v>1.67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6B1-43A1-B1B6-60BF0BC20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5F5-4D21-B01E-8BEC3276CE4E}"/>
              </c:ext>
            </c:extLst>
          </c:dPt>
          <c:dPt>
            <c:idx val="1"/>
            <c:bubble3D val="0"/>
            <c:spPr>
              <a:solidFill>
                <a:srgbClr val="0066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5F5-4D21-B01E-8BEC3276CE4E}"/>
              </c:ext>
            </c:extLst>
          </c:dPt>
          <c:val>
            <c:numRef>
              <c:f>InfographData!$O$22:$P$22</c:f>
              <c:numCache>
                <c:formatCode>0.0%</c:formatCode>
                <c:ptCount val="2"/>
                <c:pt idx="0">
                  <c:v>0.67088607594936711</c:v>
                </c:pt>
                <c:pt idx="1">
                  <c:v>0.32911392405063289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F5-4D21-B01E-8BEC3276C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C24-4A8E-8F92-D7ADFF28137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C24-4A8E-8F92-D7ADFF281379}"/>
              </c:ext>
            </c:extLst>
          </c:dPt>
          <c:val>
            <c:numRef>
              <c:f>InfographData!$O$23:$P$23</c:f>
              <c:numCache>
                <c:formatCode>0.0%</c:formatCode>
                <c:ptCount val="2"/>
                <c:pt idx="0">
                  <c:v>0.92405063291139244</c:v>
                </c:pt>
                <c:pt idx="1">
                  <c:v>7.5949367088607556E-2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24-4A8E-8F92-D7ADFF281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F9F-4924-BBF1-38509866E97C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F9F-4924-BBF1-38509866E97C}"/>
              </c:ext>
            </c:extLst>
          </c:dPt>
          <c:val>
            <c:numRef>
              <c:f>InfographData!$O$24:$P$24</c:f>
              <c:numCache>
                <c:formatCode>0.0%</c:formatCode>
                <c:ptCount val="2"/>
                <c:pt idx="0">
                  <c:v>0.12658227848101267</c:v>
                </c:pt>
                <c:pt idx="1">
                  <c:v>0.87341772151898733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9F-4924-BBF1-38509866E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373-4AFA-88A6-4338167746B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373-4AFA-88A6-4338167746B0}"/>
              </c:ext>
            </c:extLst>
          </c:dPt>
          <c:val>
            <c:numRef>
              <c:f>InfographData!$O$25:$P$25</c:f>
              <c:numCache>
                <c:formatCode>0.0%</c:formatCode>
                <c:ptCount val="2"/>
                <c:pt idx="0">
                  <c:v>0.16455696202531644</c:v>
                </c:pt>
                <c:pt idx="1">
                  <c:v>0.83544303797468356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73-4AFA-88A6-433816774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24-4A62-9290-F276A46C081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24-4A62-9290-F276A46C081F}"/>
              </c:ext>
            </c:extLst>
          </c:dPt>
          <c:val>
            <c:numRef>
              <c:f>InfographData!$O$27:$P$27</c:f>
              <c:numCache>
                <c:formatCode>0.0%</c:formatCode>
                <c:ptCount val="2"/>
                <c:pt idx="0">
                  <c:v>0.620253164556962</c:v>
                </c:pt>
                <c:pt idx="1">
                  <c:v>0.379746835443038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24-4A62-9290-F276A46C0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158-48F5-BD07-8CC1CC4FA32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158-48F5-BD07-8CC1CC4FA32D}"/>
              </c:ext>
            </c:extLst>
          </c:dPt>
          <c:val>
            <c:numRef>
              <c:f>InfographData!$O$26:$P$26</c:f>
              <c:numCache>
                <c:formatCode>0.0%</c:formatCode>
                <c:ptCount val="2"/>
                <c:pt idx="0">
                  <c:v>0.41772151898734178</c:v>
                </c:pt>
                <c:pt idx="1">
                  <c:v>0.58227848101265822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58-48F5-BD07-8CC1CC4FA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A0-4627-B528-403021BE1CF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A0-4627-B528-403021BE1CF0}"/>
              </c:ext>
            </c:extLst>
          </c:dPt>
          <c:val>
            <c:numRef>
              <c:f>InfographData!$O$29:$P$29</c:f>
              <c:numCache>
                <c:formatCode>0.0%</c:formatCode>
                <c:ptCount val="2"/>
                <c:pt idx="0">
                  <c:v>0.44303797468354428</c:v>
                </c:pt>
                <c:pt idx="1">
                  <c:v>0.55696202531645578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A0-4627-B528-403021BE1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03-433B-8E53-B3A5FA544EF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503-433B-8E53-B3A5FA544EFA}"/>
              </c:ext>
            </c:extLst>
          </c:dPt>
          <c:val>
            <c:numRef>
              <c:f>InfographData!$O$28:$P$28</c:f>
              <c:numCache>
                <c:formatCode>0.0%</c:formatCode>
                <c:ptCount val="2"/>
                <c:pt idx="0">
                  <c:v>0.97468354430379744</c:v>
                </c:pt>
                <c:pt idx="1">
                  <c:v>2.5316455696202556E-2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03-433B-8E53-B3A5FA544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C6E-475A-80D3-0E9DC96B34B1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C6E-475A-80D3-0E9DC96B34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C6E-475A-80D3-0E9DC96B34B1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6E-475A-80D3-0E9DC96B34B1}"/>
              </c:ext>
            </c:extLst>
          </c:dPt>
          <c:dPt>
            <c:idx val="4"/>
            <c:bubble3D val="0"/>
            <c:spPr>
              <a:solidFill>
                <a:srgbClr val="0066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C6E-475A-80D3-0E9DC96B34B1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C6E-475A-80D3-0E9DC96B34B1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1C6E-475A-80D3-0E9DC96B3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1C6E-475A-80D3-0E9DC96B34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1C6E-475A-80D3-0E9DC96B34B1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1C6E-475A-80D3-0E9DC96B34B1}"/>
              </c:ext>
            </c:extLst>
          </c:dPt>
          <c:val>
            <c:numRef>
              <c:f>Speedometer!$D$18:$F$18</c:f>
              <c:numCache>
                <c:formatCode>0%</c:formatCode>
                <c:ptCount val="3"/>
                <c:pt idx="0">
                  <c:v>0.1</c:v>
                </c:pt>
                <c:pt idx="1">
                  <c:v>0.03</c:v>
                </c:pt>
                <c:pt idx="2">
                  <c:v>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C6E-475A-80D3-0E9DC96B3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588-4B4F-87C7-416188F4F6D3}"/>
              </c:ext>
            </c:extLst>
          </c:dPt>
          <c:dPt>
            <c:idx val="1"/>
            <c:bubble3D val="0"/>
            <c:spPr>
              <a:solidFill>
                <a:srgbClr val="D5003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588-4B4F-87C7-416188F4F6D3}"/>
              </c:ext>
            </c:extLst>
          </c:dPt>
          <c:val>
            <c:numRef>
              <c:f>InfographData!$O$31:$P$31</c:f>
              <c:numCache>
                <c:formatCode>0.0%</c:formatCode>
                <c:ptCount val="2"/>
                <c:pt idx="0">
                  <c:v>0.26582278481012656</c:v>
                </c:pt>
                <c:pt idx="1">
                  <c:v>0.73417721518987344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88-4B4F-87C7-416188F4F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D50032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44A-47E6-B999-01A071CE2368}"/>
              </c:ext>
            </c:extLst>
          </c:dPt>
          <c:dPt>
            <c:idx val="1"/>
            <c:bubble3D val="0"/>
            <c:spPr>
              <a:solidFill>
                <a:srgbClr val="D5003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44A-47E6-B999-01A071CE2368}"/>
              </c:ext>
            </c:extLst>
          </c:dPt>
          <c:val>
            <c:numRef>
              <c:f>InfographData!$O$30:$P$30</c:f>
              <c:numCache>
                <c:formatCode>0.0%</c:formatCode>
                <c:ptCount val="2"/>
                <c:pt idx="0">
                  <c:v>0.93670886075949367</c:v>
                </c:pt>
                <c:pt idx="1">
                  <c:v>6.3291139240506333E-2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4A-47E6-B999-01A071CE2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0FF-4D32-ABB3-A868F8B70C01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0FF-4D32-ABB3-A868F8B70C01}"/>
              </c:ext>
            </c:extLst>
          </c:dPt>
          <c:val>
            <c:numRef>
              <c:f>InfographData!$T$5:$U$5</c:f>
              <c:numCache>
                <c:formatCode>0.0%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FF-4D32-ABB3-A868F8B70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006600"/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dPt>
            <c:idx val="0"/>
            <c:bubble3D val="0"/>
            <c:spPr>
              <a:noFill/>
              <a:ln w="3175">
                <a:solidFill>
                  <a:schemeClr val="accent2">
                    <a:lumMod val="40000"/>
                    <a:lumOff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A3-4FF7-9295-FB7626B2CE8E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  <a:ln w="3175">
                <a:solidFill>
                  <a:schemeClr val="accent2">
                    <a:lumMod val="20000"/>
                    <a:lumOff val="8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A3-4FF7-9295-FB7626B2CE8E}"/>
              </c:ext>
            </c:extLst>
          </c:dPt>
          <c:val>
            <c:numRef>
              <c:f>InfographData!$T$6:$U$6</c:f>
              <c:numCache>
                <c:formatCode>0.0%</c:formatCode>
                <c:ptCount val="2"/>
                <c:pt idx="0">
                  <c:v>0.97468354430379744</c:v>
                </c:pt>
                <c:pt idx="1">
                  <c:v>2.5316455696202556E-2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A3-4FF7-9295-FB7626B2C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Calculations!$I$13</c:f>
              <c:strCache>
                <c:ptCount val="1"/>
                <c:pt idx="0">
                  <c:v>Percent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tx2"/>
              </a:solidFill>
              <a:ln>
                <a:solidFill>
                  <a:schemeClr val="tx2"/>
                </a:solidFill>
              </a:ln>
            </c:spPr>
          </c:marker>
          <c:dPt>
            <c:idx val="0"/>
            <c:marker>
              <c:symbol val="diamond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00-17E2-4347-B0A6-BE809F5C4D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7E2-4347-B0A6-BE809F5C4D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7E2-4347-B0A6-BE809F5C4D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7E2-4347-B0A6-BE809F5C4D35}"/>
              </c:ext>
            </c:extLst>
          </c:dPt>
          <c:errBars>
            <c:errDir val="y"/>
            <c:errBarType val="both"/>
            <c:errValType val="cust"/>
            <c:noEndCap val="1"/>
            <c:plus>
              <c:numRef>
                <c:f>[0]!LGAUpper</c:f>
                <c:numCache>
                  <c:formatCode>General</c:formatCode>
                  <c:ptCount val="7"/>
                  <c:pt idx="0">
                    <c:v>2.9699999999999989</c:v>
                  </c:pt>
                  <c:pt idx="1">
                    <c:v>2.1899999999999995</c:v>
                  </c:pt>
                  <c:pt idx="2">
                    <c:v>2.160000000000001</c:v>
                  </c:pt>
                  <c:pt idx="3">
                    <c:v>2.1799999999999988</c:v>
                  </c:pt>
                  <c:pt idx="4">
                    <c:v>1.0899999999999999</c:v>
                  </c:pt>
                  <c:pt idx="5">
                    <c:v>0.75</c:v>
                  </c:pt>
                  <c:pt idx="6">
                    <c:v>0.36000000000000032</c:v>
                  </c:pt>
                </c:numCache>
              </c:numRef>
            </c:plus>
            <c:minus>
              <c:numRef>
                <c:f>[0]!LGALower</c:f>
                <c:numCache>
                  <c:formatCode>General</c:formatCode>
                  <c:ptCount val="7"/>
                  <c:pt idx="0">
                    <c:v>1.9700000000000006</c:v>
                  </c:pt>
                  <c:pt idx="1">
                    <c:v>1.62</c:v>
                  </c:pt>
                  <c:pt idx="2">
                    <c:v>1.6099999999999994</c:v>
                  </c:pt>
                  <c:pt idx="3">
                    <c:v>1.6100000000000003</c:v>
                  </c:pt>
                  <c:pt idx="4">
                    <c:v>0.91999999999999993</c:v>
                  </c:pt>
                  <c:pt idx="5">
                    <c:v>0.67999999999999972</c:v>
                  </c:pt>
                  <c:pt idx="6">
                    <c:v>0.33999999999999986</c:v>
                  </c:pt>
                </c:numCache>
              </c:numRef>
            </c:minus>
            <c:spPr>
              <a:ln w="88900" cmpd="sng">
                <a:solidFill>
                  <a:schemeClr val="accent1">
                    <a:lumMod val="20000"/>
                    <a:lumOff val="80000"/>
                  </a:schemeClr>
                </a:solidFill>
              </a:ln>
            </c:spPr>
          </c:errBars>
          <c:cat>
            <c:strRef>
              <c:f>[0]!LGALabels</c:f>
              <c:strCache>
                <c:ptCount val="7"/>
                <c:pt idx="0">
                  <c:v>Bass Coast</c:v>
                </c:pt>
                <c:pt idx="1">
                  <c:v>Baw Baw</c:v>
                </c:pt>
                <c:pt idx="2">
                  <c:v>Latrobe</c:v>
                </c:pt>
                <c:pt idx="3">
                  <c:v>South Gippsland</c:v>
                </c:pt>
                <c:pt idx="4">
                  <c:v>Inner Gippsland Area</c:v>
                </c:pt>
                <c:pt idx="5">
                  <c:v>South Division</c:v>
                </c:pt>
                <c:pt idx="6">
                  <c:v>Victoria</c:v>
                </c:pt>
              </c:strCache>
            </c:strRef>
          </c:cat>
          <c:val>
            <c:numRef>
              <c:f>[0]!LGAPercent</c:f>
              <c:numCache>
                <c:formatCode>0.00</c:formatCode>
                <c:ptCount val="7"/>
                <c:pt idx="0">
                  <c:v>5.48</c:v>
                </c:pt>
                <c:pt idx="1">
                  <c:v>5.78</c:v>
                </c:pt>
                <c:pt idx="2">
                  <c:v>5.97</c:v>
                </c:pt>
                <c:pt idx="3">
                  <c:v>5.86</c:v>
                </c:pt>
                <c:pt idx="4">
                  <c:v>5.79</c:v>
                </c:pt>
                <c:pt idx="5">
                  <c:v>5.88</c:v>
                </c:pt>
                <c:pt idx="6">
                  <c:v>5.67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E2-4347-B0A6-BE809F5C4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216832"/>
        <c:axId val="254255488"/>
      </c:lineChart>
      <c:catAx>
        <c:axId val="254216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54255488"/>
        <c:crosses val="autoZero"/>
        <c:auto val="1"/>
        <c:lblAlgn val="ctr"/>
        <c:lblOffset val="100"/>
        <c:noMultiLvlLbl val="0"/>
      </c:catAx>
      <c:valAx>
        <c:axId val="2542554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Percentage (95% CI)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25421683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VIC" panose="00000500000000000000" pitchFamily="2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Calculations!$AG$3</c:f>
              <c:strCache>
                <c:ptCount val="1"/>
                <c:pt idx="0">
                  <c:v>Blue Bar</c:v>
                </c:pt>
              </c:strCache>
            </c:strRef>
          </c:tx>
          <c:invertIfNegative val="0"/>
          <c:cat>
            <c:strRef>
              <c:f>Calculations!$AF$4:$AF$82</c:f>
              <c:strCache>
                <c:ptCount val="79"/>
                <c:pt idx="0">
                  <c:v>Melbourne</c:v>
                </c:pt>
                <c:pt idx="1">
                  <c:v>Yarra Ranges</c:v>
                </c:pt>
                <c:pt idx="2">
                  <c:v>Wyndham</c:v>
                </c:pt>
                <c:pt idx="3">
                  <c:v>Towong</c:v>
                </c:pt>
                <c:pt idx="4">
                  <c:v>Port Phillip</c:v>
                </c:pt>
                <c:pt idx="5">
                  <c:v>Banyule</c:v>
                </c:pt>
                <c:pt idx="6">
                  <c:v>Golden Plains</c:v>
                </c:pt>
                <c:pt idx="7">
                  <c:v>Frankston</c:v>
                </c:pt>
                <c:pt idx="8">
                  <c:v>Mount Alexander</c:v>
                </c:pt>
                <c:pt idx="9">
                  <c:v>Melton</c:v>
                </c:pt>
                <c:pt idx="10">
                  <c:v>Surf Coast</c:v>
                </c:pt>
                <c:pt idx="11">
                  <c:v>Mansfield</c:v>
                </c:pt>
                <c:pt idx="12">
                  <c:v>Nillumbik</c:v>
                </c:pt>
                <c:pt idx="13">
                  <c:v>Knox</c:v>
                </c:pt>
                <c:pt idx="14">
                  <c:v>Hepburn</c:v>
                </c:pt>
                <c:pt idx="15">
                  <c:v>Corangamite</c:v>
                </c:pt>
                <c:pt idx="16">
                  <c:v>Greater Geelong</c:v>
                </c:pt>
                <c:pt idx="17">
                  <c:v>Queenscliffe</c:v>
                </c:pt>
                <c:pt idx="18">
                  <c:v>Kingston</c:v>
                </c:pt>
                <c:pt idx="19">
                  <c:v>Maroondah</c:v>
                </c:pt>
                <c:pt idx="20">
                  <c:v>Bayside</c:v>
                </c:pt>
                <c:pt idx="21">
                  <c:v>Moonee Valley</c:v>
                </c:pt>
                <c:pt idx="22">
                  <c:v>Hobsons Bay</c:v>
                </c:pt>
                <c:pt idx="23">
                  <c:v>Wellington</c:v>
                </c:pt>
                <c:pt idx="24">
                  <c:v>Boroondara</c:v>
                </c:pt>
                <c:pt idx="25">
                  <c:v>Pyrenees</c:v>
                </c:pt>
                <c:pt idx="26">
                  <c:v>Stonnington</c:v>
                </c:pt>
                <c:pt idx="27">
                  <c:v>Manningham</c:v>
                </c:pt>
                <c:pt idx="28">
                  <c:v>Wangaratta</c:v>
                </c:pt>
                <c:pt idx="29">
                  <c:v>West Wimmera</c:v>
                </c:pt>
                <c:pt idx="30">
                  <c:v>Ballarat</c:v>
                </c:pt>
                <c:pt idx="31">
                  <c:v>Ararat</c:v>
                </c:pt>
                <c:pt idx="32">
                  <c:v>Moyne</c:v>
                </c:pt>
                <c:pt idx="33">
                  <c:v>Glenelg</c:v>
                </c:pt>
                <c:pt idx="34">
                  <c:v>Southern Grampians</c:v>
                </c:pt>
                <c:pt idx="35">
                  <c:v>Bass Coast</c:v>
                </c:pt>
                <c:pt idx="36">
                  <c:v>Indigo</c:v>
                </c:pt>
                <c:pt idx="37">
                  <c:v>Cardinia</c:v>
                </c:pt>
                <c:pt idx="38">
                  <c:v>Yarra</c:v>
                </c:pt>
                <c:pt idx="39">
                  <c:v>Benalla</c:v>
                </c:pt>
                <c:pt idx="40">
                  <c:v>Baw Baw</c:v>
                </c:pt>
                <c:pt idx="41">
                  <c:v>Glen Eira</c:v>
                </c:pt>
                <c:pt idx="42">
                  <c:v>Mornington Peninsula</c:v>
                </c:pt>
                <c:pt idx="43">
                  <c:v>Buloke</c:v>
                </c:pt>
                <c:pt idx="44">
                  <c:v>South Gippsland</c:v>
                </c:pt>
                <c:pt idx="45">
                  <c:v>Alpine</c:v>
                </c:pt>
                <c:pt idx="46">
                  <c:v>Moira</c:v>
                </c:pt>
                <c:pt idx="47">
                  <c:v>Latrobe</c:v>
                </c:pt>
                <c:pt idx="48">
                  <c:v>Moorabool</c:v>
                </c:pt>
                <c:pt idx="49">
                  <c:v>Mitchell</c:v>
                </c:pt>
                <c:pt idx="50">
                  <c:v>Macedon Ranges</c:v>
                </c:pt>
                <c:pt idx="51">
                  <c:v>Whitehorse</c:v>
                </c:pt>
                <c:pt idx="52">
                  <c:v>Maribyrnong</c:v>
                </c:pt>
                <c:pt idx="53">
                  <c:v>Brimbank</c:v>
                </c:pt>
                <c:pt idx="54">
                  <c:v>Warrnambool</c:v>
                </c:pt>
                <c:pt idx="55">
                  <c:v>Mildura</c:v>
                </c:pt>
                <c:pt idx="56">
                  <c:v>Greater Dandenong</c:v>
                </c:pt>
                <c:pt idx="57">
                  <c:v>Greater Shepparton</c:v>
                </c:pt>
                <c:pt idx="58">
                  <c:v>Loddon</c:v>
                </c:pt>
                <c:pt idx="59">
                  <c:v>Campaspe</c:v>
                </c:pt>
                <c:pt idx="60">
                  <c:v>Strathbogie</c:v>
                </c:pt>
                <c:pt idx="61">
                  <c:v>Hume</c:v>
                </c:pt>
                <c:pt idx="62">
                  <c:v>Monash</c:v>
                </c:pt>
                <c:pt idx="63">
                  <c:v>Swan Hill</c:v>
                </c:pt>
                <c:pt idx="64">
                  <c:v>Horsham</c:v>
                </c:pt>
                <c:pt idx="65">
                  <c:v>Colac-Otway</c:v>
                </c:pt>
                <c:pt idx="66">
                  <c:v>Central Goldfields</c:v>
                </c:pt>
                <c:pt idx="67">
                  <c:v>Hindmarsh</c:v>
                </c:pt>
                <c:pt idx="68">
                  <c:v>Wodonga</c:v>
                </c:pt>
                <c:pt idx="69">
                  <c:v>Greater Bendigo</c:v>
                </c:pt>
                <c:pt idx="70">
                  <c:v>Northern Grampians</c:v>
                </c:pt>
                <c:pt idx="71">
                  <c:v>Darebin</c:v>
                </c:pt>
                <c:pt idx="72">
                  <c:v>Gannawarra</c:v>
                </c:pt>
                <c:pt idx="73">
                  <c:v>East Gippsland</c:v>
                </c:pt>
                <c:pt idx="74">
                  <c:v>Moreland</c:v>
                </c:pt>
                <c:pt idx="75">
                  <c:v>Yarriambiack</c:v>
                </c:pt>
                <c:pt idx="76">
                  <c:v>Murrindindi</c:v>
                </c:pt>
                <c:pt idx="77">
                  <c:v>Casey</c:v>
                </c:pt>
                <c:pt idx="78">
                  <c:v>Whittlesea</c:v>
                </c:pt>
              </c:strCache>
            </c:strRef>
          </c:cat>
          <c:val>
            <c:numRef>
              <c:f>Calculations!$AG$4:$AG$82</c:f>
              <c:numCache>
                <c:formatCode>#,##0.00</c:formatCode>
                <c:ptCount val="79"/>
                <c:pt idx="0">
                  <c:v>2.37</c:v>
                </c:pt>
                <c:pt idx="1">
                  <c:v>2.52</c:v>
                </c:pt>
                <c:pt idx="2">
                  <c:v>3.12</c:v>
                </c:pt>
                <c:pt idx="3">
                  <c:v>3.22</c:v>
                </c:pt>
                <c:pt idx="4">
                  <c:v>3.39</c:v>
                </c:pt>
                <c:pt idx="5">
                  <c:v>3.47</c:v>
                </c:pt>
                <c:pt idx="6">
                  <c:v>3.63</c:v>
                </c:pt>
                <c:pt idx="7">
                  <c:v>3.92</c:v>
                </c:pt>
                <c:pt idx="8">
                  <c:v>3.93</c:v>
                </c:pt>
                <c:pt idx="9">
                  <c:v>4.0599999999999996</c:v>
                </c:pt>
                <c:pt idx="10">
                  <c:v>4.22</c:v>
                </c:pt>
                <c:pt idx="11">
                  <c:v>4.25</c:v>
                </c:pt>
                <c:pt idx="12">
                  <c:v>4.33</c:v>
                </c:pt>
                <c:pt idx="13">
                  <c:v>4.37</c:v>
                </c:pt>
                <c:pt idx="14">
                  <c:v>4.4400000000000004</c:v>
                </c:pt>
                <c:pt idx="15">
                  <c:v>4.5</c:v>
                </c:pt>
                <c:pt idx="16">
                  <c:v>4.5199999999999996</c:v>
                </c:pt>
                <c:pt idx="17">
                  <c:v>4.5199999999999996</c:v>
                </c:pt>
                <c:pt idx="18">
                  <c:v>4.54</c:v>
                </c:pt>
                <c:pt idx="19">
                  <c:v>4.59</c:v>
                </c:pt>
                <c:pt idx="20">
                  <c:v>4.67</c:v>
                </c:pt>
                <c:pt idx="21">
                  <c:v>4.79</c:v>
                </c:pt>
                <c:pt idx="22">
                  <c:v>4.93</c:v>
                </c:pt>
                <c:pt idx="23">
                  <c:v>5.01</c:v>
                </c:pt>
                <c:pt idx="24">
                  <c:v>5.0199999999999996</c:v>
                </c:pt>
                <c:pt idx="25">
                  <c:v>5.04</c:v>
                </c:pt>
                <c:pt idx="26">
                  <c:v>5.0599999999999996</c:v>
                </c:pt>
                <c:pt idx="27">
                  <c:v>5.07</c:v>
                </c:pt>
                <c:pt idx="28">
                  <c:v>5.08</c:v>
                </c:pt>
                <c:pt idx="29">
                  <c:v>5.21</c:v>
                </c:pt>
                <c:pt idx="30">
                  <c:v>5.22</c:v>
                </c:pt>
                <c:pt idx="31">
                  <c:v>5.3</c:v>
                </c:pt>
                <c:pt idx="32">
                  <c:v>5.32</c:v>
                </c:pt>
                <c:pt idx="33">
                  <c:v>5.36</c:v>
                </c:pt>
                <c:pt idx="34">
                  <c:v>5.37</c:v>
                </c:pt>
                <c:pt idx="35">
                  <c:v>5.48</c:v>
                </c:pt>
                <c:pt idx="36">
                  <c:v>5.54</c:v>
                </c:pt>
                <c:pt idx="37">
                  <c:v>5.66</c:v>
                </c:pt>
                <c:pt idx="38">
                  <c:v>5.76</c:v>
                </c:pt>
                <c:pt idx="39">
                  <c:v>5.77</c:v>
                </c:pt>
                <c:pt idx="40">
                  <c:v>5.78</c:v>
                </c:pt>
                <c:pt idx="41">
                  <c:v>5.79</c:v>
                </c:pt>
                <c:pt idx="42">
                  <c:v>5.8</c:v>
                </c:pt>
                <c:pt idx="43">
                  <c:v>5.86</c:v>
                </c:pt>
                <c:pt idx="44">
                  <c:v>5.86</c:v>
                </c:pt>
                <c:pt idx="45">
                  <c:v>5.88</c:v>
                </c:pt>
                <c:pt idx="46">
                  <c:v>5.93</c:v>
                </c:pt>
                <c:pt idx="47">
                  <c:v>#N/A</c:v>
                </c:pt>
                <c:pt idx="48">
                  <c:v>6.03</c:v>
                </c:pt>
                <c:pt idx="49">
                  <c:v>6.07</c:v>
                </c:pt>
                <c:pt idx="50">
                  <c:v>6.08</c:v>
                </c:pt>
                <c:pt idx="51">
                  <c:v>6.1</c:v>
                </c:pt>
                <c:pt idx="52">
                  <c:v>6.15</c:v>
                </c:pt>
                <c:pt idx="53">
                  <c:v>6.32</c:v>
                </c:pt>
                <c:pt idx="54">
                  <c:v>6.34</c:v>
                </c:pt>
                <c:pt idx="55">
                  <c:v>6.4</c:v>
                </c:pt>
                <c:pt idx="56">
                  <c:v>6.58</c:v>
                </c:pt>
                <c:pt idx="57">
                  <c:v>6.63</c:v>
                </c:pt>
                <c:pt idx="58">
                  <c:v>6.64</c:v>
                </c:pt>
                <c:pt idx="59">
                  <c:v>6.65</c:v>
                </c:pt>
                <c:pt idx="60">
                  <c:v>6.79</c:v>
                </c:pt>
                <c:pt idx="61">
                  <c:v>6.81</c:v>
                </c:pt>
                <c:pt idx="62">
                  <c:v>6.82</c:v>
                </c:pt>
                <c:pt idx="63">
                  <c:v>6.93</c:v>
                </c:pt>
                <c:pt idx="64">
                  <c:v>7.01</c:v>
                </c:pt>
                <c:pt idx="65">
                  <c:v>7.13</c:v>
                </c:pt>
                <c:pt idx="66">
                  <c:v>7.19</c:v>
                </c:pt>
                <c:pt idx="67">
                  <c:v>7.59</c:v>
                </c:pt>
                <c:pt idx="68">
                  <c:v>7.65</c:v>
                </c:pt>
                <c:pt idx="69">
                  <c:v>7.68</c:v>
                </c:pt>
                <c:pt idx="70">
                  <c:v>7.84</c:v>
                </c:pt>
                <c:pt idx="71">
                  <c:v>8.01</c:v>
                </c:pt>
                <c:pt idx="72">
                  <c:v>8.1</c:v>
                </c:pt>
                <c:pt idx="73">
                  <c:v>8.15</c:v>
                </c:pt>
                <c:pt idx="74">
                  <c:v>8.25</c:v>
                </c:pt>
                <c:pt idx="75">
                  <c:v>8.9</c:v>
                </c:pt>
                <c:pt idx="76">
                  <c:v>9.2799999999999994</c:v>
                </c:pt>
                <c:pt idx="77">
                  <c:v>9.89</c:v>
                </c:pt>
                <c:pt idx="78">
                  <c:v>10.46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7-433F-951D-45858E60D72D}"/>
            </c:ext>
          </c:extLst>
        </c:ser>
        <c:ser>
          <c:idx val="1"/>
          <c:order val="1"/>
          <c:tx>
            <c:strRef>
              <c:f>Calculations!$AH$3</c:f>
              <c:strCache>
                <c:ptCount val="1"/>
                <c:pt idx="0">
                  <c:v>Red Bar</c:v>
                </c:pt>
              </c:strCache>
            </c:strRef>
          </c:tx>
          <c:invertIfNegative val="0"/>
          <c:cat>
            <c:strRef>
              <c:f>Calculations!$AF$4:$AF$82</c:f>
              <c:strCache>
                <c:ptCount val="79"/>
                <c:pt idx="0">
                  <c:v>Melbourne</c:v>
                </c:pt>
                <c:pt idx="1">
                  <c:v>Yarra Ranges</c:v>
                </c:pt>
                <c:pt idx="2">
                  <c:v>Wyndham</c:v>
                </c:pt>
                <c:pt idx="3">
                  <c:v>Towong</c:v>
                </c:pt>
                <c:pt idx="4">
                  <c:v>Port Phillip</c:v>
                </c:pt>
                <c:pt idx="5">
                  <c:v>Banyule</c:v>
                </c:pt>
                <c:pt idx="6">
                  <c:v>Golden Plains</c:v>
                </c:pt>
                <c:pt idx="7">
                  <c:v>Frankston</c:v>
                </c:pt>
                <c:pt idx="8">
                  <c:v>Mount Alexander</c:v>
                </c:pt>
                <c:pt idx="9">
                  <c:v>Melton</c:v>
                </c:pt>
                <c:pt idx="10">
                  <c:v>Surf Coast</c:v>
                </c:pt>
                <c:pt idx="11">
                  <c:v>Mansfield</c:v>
                </c:pt>
                <c:pt idx="12">
                  <c:v>Nillumbik</c:v>
                </c:pt>
                <c:pt idx="13">
                  <c:v>Knox</c:v>
                </c:pt>
                <c:pt idx="14">
                  <c:v>Hepburn</c:v>
                </c:pt>
                <c:pt idx="15">
                  <c:v>Corangamite</c:v>
                </c:pt>
                <c:pt idx="16">
                  <c:v>Greater Geelong</c:v>
                </c:pt>
                <c:pt idx="17">
                  <c:v>Queenscliffe</c:v>
                </c:pt>
                <c:pt idx="18">
                  <c:v>Kingston</c:v>
                </c:pt>
                <c:pt idx="19">
                  <c:v>Maroondah</c:v>
                </c:pt>
                <c:pt idx="20">
                  <c:v>Bayside</c:v>
                </c:pt>
                <c:pt idx="21">
                  <c:v>Moonee Valley</c:v>
                </c:pt>
                <c:pt idx="22">
                  <c:v>Hobsons Bay</c:v>
                </c:pt>
                <c:pt idx="23">
                  <c:v>Wellington</c:v>
                </c:pt>
                <c:pt idx="24">
                  <c:v>Boroondara</c:v>
                </c:pt>
                <c:pt idx="25">
                  <c:v>Pyrenees</c:v>
                </c:pt>
                <c:pt idx="26">
                  <c:v>Stonnington</c:v>
                </c:pt>
                <c:pt idx="27">
                  <c:v>Manningham</c:v>
                </c:pt>
                <c:pt idx="28">
                  <c:v>Wangaratta</c:v>
                </c:pt>
                <c:pt idx="29">
                  <c:v>West Wimmera</c:v>
                </c:pt>
                <c:pt idx="30">
                  <c:v>Ballarat</c:v>
                </c:pt>
                <c:pt idx="31">
                  <c:v>Ararat</c:v>
                </c:pt>
                <c:pt idx="32">
                  <c:v>Moyne</c:v>
                </c:pt>
                <c:pt idx="33">
                  <c:v>Glenelg</c:v>
                </c:pt>
                <c:pt idx="34">
                  <c:v>Southern Grampians</c:v>
                </c:pt>
                <c:pt idx="35">
                  <c:v>Bass Coast</c:v>
                </c:pt>
                <c:pt idx="36">
                  <c:v>Indigo</c:v>
                </c:pt>
                <c:pt idx="37">
                  <c:v>Cardinia</c:v>
                </c:pt>
                <c:pt idx="38">
                  <c:v>Yarra</c:v>
                </c:pt>
                <c:pt idx="39">
                  <c:v>Benalla</c:v>
                </c:pt>
                <c:pt idx="40">
                  <c:v>Baw Baw</c:v>
                </c:pt>
                <c:pt idx="41">
                  <c:v>Glen Eira</c:v>
                </c:pt>
                <c:pt idx="42">
                  <c:v>Mornington Peninsula</c:v>
                </c:pt>
                <c:pt idx="43">
                  <c:v>Buloke</c:v>
                </c:pt>
                <c:pt idx="44">
                  <c:v>South Gippsland</c:v>
                </c:pt>
                <c:pt idx="45">
                  <c:v>Alpine</c:v>
                </c:pt>
                <c:pt idx="46">
                  <c:v>Moira</c:v>
                </c:pt>
                <c:pt idx="47">
                  <c:v>Latrobe</c:v>
                </c:pt>
                <c:pt idx="48">
                  <c:v>Moorabool</c:v>
                </c:pt>
                <c:pt idx="49">
                  <c:v>Mitchell</c:v>
                </c:pt>
                <c:pt idx="50">
                  <c:v>Macedon Ranges</c:v>
                </c:pt>
                <c:pt idx="51">
                  <c:v>Whitehorse</c:v>
                </c:pt>
                <c:pt idx="52">
                  <c:v>Maribyrnong</c:v>
                </c:pt>
                <c:pt idx="53">
                  <c:v>Brimbank</c:v>
                </c:pt>
                <c:pt idx="54">
                  <c:v>Warrnambool</c:v>
                </c:pt>
                <c:pt idx="55">
                  <c:v>Mildura</c:v>
                </c:pt>
                <c:pt idx="56">
                  <c:v>Greater Dandenong</c:v>
                </c:pt>
                <c:pt idx="57">
                  <c:v>Greater Shepparton</c:v>
                </c:pt>
                <c:pt idx="58">
                  <c:v>Loddon</c:v>
                </c:pt>
                <c:pt idx="59">
                  <c:v>Campaspe</c:v>
                </c:pt>
                <c:pt idx="60">
                  <c:v>Strathbogie</c:v>
                </c:pt>
                <c:pt idx="61">
                  <c:v>Hume</c:v>
                </c:pt>
                <c:pt idx="62">
                  <c:v>Monash</c:v>
                </c:pt>
                <c:pt idx="63">
                  <c:v>Swan Hill</c:v>
                </c:pt>
                <c:pt idx="64">
                  <c:v>Horsham</c:v>
                </c:pt>
                <c:pt idx="65">
                  <c:v>Colac-Otway</c:v>
                </c:pt>
                <c:pt idx="66">
                  <c:v>Central Goldfields</c:v>
                </c:pt>
                <c:pt idx="67">
                  <c:v>Hindmarsh</c:v>
                </c:pt>
                <c:pt idx="68">
                  <c:v>Wodonga</c:v>
                </c:pt>
                <c:pt idx="69">
                  <c:v>Greater Bendigo</c:v>
                </c:pt>
                <c:pt idx="70">
                  <c:v>Northern Grampians</c:v>
                </c:pt>
                <c:pt idx="71">
                  <c:v>Darebin</c:v>
                </c:pt>
                <c:pt idx="72">
                  <c:v>Gannawarra</c:v>
                </c:pt>
                <c:pt idx="73">
                  <c:v>East Gippsland</c:v>
                </c:pt>
                <c:pt idx="74">
                  <c:v>Moreland</c:v>
                </c:pt>
                <c:pt idx="75">
                  <c:v>Yarriambiack</c:v>
                </c:pt>
                <c:pt idx="76">
                  <c:v>Murrindindi</c:v>
                </c:pt>
                <c:pt idx="77">
                  <c:v>Casey</c:v>
                </c:pt>
                <c:pt idx="78">
                  <c:v>Whittlesea</c:v>
                </c:pt>
              </c:strCache>
            </c:strRef>
          </c:cat>
          <c:val>
            <c:numRef>
              <c:f>Calculations!$AH$4:$AH$82</c:f>
              <c:numCache>
                <c:formatCode>#,##0.00</c:formatCode>
                <c:ptCount val="7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5.97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F7-433F-951D-45858E60D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54153472"/>
        <c:axId val="254155008"/>
      </c:barChart>
      <c:catAx>
        <c:axId val="254153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54155008"/>
        <c:crosses val="autoZero"/>
        <c:auto val="1"/>
        <c:lblAlgn val="ctr"/>
        <c:lblOffset val="100"/>
        <c:noMultiLvlLbl val="0"/>
      </c:catAx>
      <c:valAx>
        <c:axId val="2541550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Percentage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</a:ln>
        </c:spPr>
        <c:crossAx val="25415347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900">
          <a:latin typeface="VIC" panose="00000500000000000000" pitchFamily="2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2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2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A5-4A3C-B47E-C82F31DFBF93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A5-4A3C-B47E-C82F31DFBF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8A5-4A3C-B47E-C82F31DFBF93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8A5-4A3C-B47E-C82F31DFBF93}"/>
              </c:ext>
            </c:extLst>
          </c:dPt>
          <c:dPt>
            <c:idx val="4"/>
            <c:bubble3D val="0"/>
            <c:spPr>
              <a:solidFill>
                <a:srgbClr val="0066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8A5-4A3C-B47E-C82F31DFBF93}"/>
              </c:ext>
            </c:extLst>
          </c:dPt>
          <c:dPt>
            <c:idx val="5"/>
            <c:bubble3D val="0"/>
            <c:spPr>
              <a:noFill/>
              <a:ln w="381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8A5-4A3C-B47E-C82F31DFBF93}"/>
              </c:ext>
            </c:extLst>
          </c:dPt>
          <c:val>
            <c:numLit>
              <c:formatCode>General</c:formatCode>
              <c:ptCount val="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C-18A5-4A3C-B47E-C82F31DFB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35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18A5-4A3C-B47E-C82F31DFBF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18A5-4A3C-B47E-C82F31DFBF93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18A5-4A3C-B47E-C82F31DFBF93}"/>
              </c:ext>
            </c:extLst>
          </c:dPt>
          <c:val>
            <c:numRef>
              <c:f>Speedometer!$D$8:$F$8</c:f>
              <c:numCache>
                <c:formatCode>0%</c:formatCode>
                <c:ptCount val="3"/>
                <c:pt idx="0">
                  <c:v>0.89999999999999991</c:v>
                </c:pt>
                <c:pt idx="1">
                  <c:v>0.03</c:v>
                </c:pt>
                <c:pt idx="2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8A5-4A3C-B47E-C82F31DFB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LGA Quick Stats -Smoking'!A1"/><Relationship Id="rId3" Type="http://schemas.openxmlformats.org/officeDocument/2006/relationships/hyperlink" Target="#'LGA Quick Stats - Obesity'!A1"/><Relationship Id="rId7" Type="http://schemas.openxmlformats.org/officeDocument/2006/relationships/hyperlink" Target="#'LGA Quick Stats - Dental'!A1"/><Relationship Id="rId2" Type="http://schemas.openxmlformats.org/officeDocument/2006/relationships/hyperlink" Target="#'Divisional Quick Stats'!A1"/><Relationship Id="rId1" Type="http://schemas.openxmlformats.org/officeDocument/2006/relationships/hyperlink" Target="#'Selected Results'!A1"/><Relationship Id="rId6" Type="http://schemas.openxmlformats.org/officeDocument/2006/relationships/hyperlink" Target="#'LGA Quick Stats -Alcohol'!A1"/><Relationship Id="rId11" Type="http://schemas.openxmlformats.org/officeDocument/2006/relationships/hyperlink" Target="#Infographic!A1"/><Relationship Id="rId5" Type="http://schemas.openxmlformats.org/officeDocument/2006/relationships/hyperlink" Target="#'LGA Quick Stats - MHW'!A1"/><Relationship Id="rId10" Type="http://schemas.openxmlformats.org/officeDocument/2006/relationships/hyperlink" Target="#'LGA Quick Stats - Fruit &amp; Veg'!A1"/><Relationship Id="rId4" Type="http://schemas.openxmlformats.org/officeDocument/2006/relationships/hyperlink" Target="#'LGA Quick Stats - PA'!A1"/><Relationship Id="rId9" Type="http://schemas.openxmlformats.org/officeDocument/2006/relationships/hyperlink" Target="#'LGA Quick Stats - Chronic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6.png"/><Relationship Id="rId2" Type="http://schemas.openxmlformats.org/officeDocument/2006/relationships/image" Target="../media/image95.png"/><Relationship Id="rId1" Type="http://schemas.openxmlformats.org/officeDocument/2006/relationships/image" Target="../media/image9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18.png"/><Relationship Id="rId1" Type="http://schemas.openxmlformats.org/officeDocument/2006/relationships/image" Target="../media/image21.png"/><Relationship Id="rId4" Type="http://schemas.openxmlformats.org/officeDocument/2006/relationships/image" Target="../media/image6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6.png"/><Relationship Id="rId26" Type="http://schemas.openxmlformats.org/officeDocument/2006/relationships/image" Target="../media/image23.png"/><Relationship Id="rId39" Type="http://schemas.openxmlformats.org/officeDocument/2006/relationships/image" Target="../media/image34.emf"/><Relationship Id="rId21" Type="http://schemas.openxmlformats.org/officeDocument/2006/relationships/image" Target="../media/image19.png"/><Relationship Id="rId34" Type="http://schemas.openxmlformats.org/officeDocument/2006/relationships/image" Target="../media/image29.emf"/><Relationship Id="rId42" Type="http://schemas.openxmlformats.org/officeDocument/2006/relationships/image" Target="../media/image37.emf"/><Relationship Id="rId47" Type="http://schemas.openxmlformats.org/officeDocument/2006/relationships/image" Target="../media/image42.emf"/><Relationship Id="rId50" Type="http://schemas.openxmlformats.org/officeDocument/2006/relationships/image" Target="../media/image45.emf"/><Relationship Id="rId55" Type="http://schemas.openxmlformats.org/officeDocument/2006/relationships/image" Target="../media/image50.emf"/><Relationship Id="rId63" Type="http://schemas.openxmlformats.org/officeDocument/2006/relationships/chart" Target="../charts/chart17.xml"/><Relationship Id="rId68" Type="http://schemas.openxmlformats.org/officeDocument/2006/relationships/chart" Target="../charts/chart22.xml"/><Relationship Id="rId76" Type="http://schemas.openxmlformats.org/officeDocument/2006/relationships/image" Target="../media/image52.png"/><Relationship Id="rId84" Type="http://schemas.openxmlformats.org/officeDocument/2006/relationships/image" Target="../media/image58.emf"/><Relationship Id="rId7" Type="http://schemas.openxmlformats.org/officeDocument/2006/relationships/image" Target="../media/image10.png"/><Relationship Id="rId71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image" Target="../media/image14.png"/><Relationship Id="rId29" Type="http://schemas.openxmlformats.org/officeDocument/2006/relationships/chart" Target="../charts/chart10.xml"/><Relationship Id="rId11" Type="http://schemas.openxmlformats.org/officeDocument/2006/relationships/image" Target="../media/image7.png"/><Relationship Id="rId24" Type="http://schemas.openxmlformats.org/officeDocument/2006/relationships/image" Target="../media/image21.png"/><Relationship Id="rId32" Type="http://schemas.openxmlformats.org/officeDocument/2006/relationships/image" Target="../media/image27.emf"/><Relationship Id="rId37" Type="http://schemas.openxmlformats.org/officeDocument/2006/relationships/image" Target="../media/image32.emf"/><Relationship Id="rId40" Type="http://schemas.openxmlformats.org/officeDocument/2006/relationships/image" Target="../media/image35.emf"/><Relationship Id="rId45" Type="http://schemas.openxmlformats.org/officeDocument/2006/relationships/image" Target="../media/image40.emf"/><Relationship Id="rId53" Type="http://schemas.openxmlformats.org/officeDocument/2006/relationships/image" Target="../media/image48.emf"/><Relationship Id="rId58" Type="http://schemas.openxmlformats.org/officeDocument/2006/relationships/chart" Target="../charts/chart12.xml"/><Relationship Id="rId66" Type="http://schemas.openxmlformats.org/officeDocument/2006/relationships/chart" Target="../charts/chart20.xml"/><Relationship Id="rId74" Type="http://schemas.openxmlformats.org/officeDocument/2006/relationships/chart" Target="../charts/chart28.xml"/><Relationship Id="rId79" Type="http://schemas.openxmlformats.org/officeDocument/2006/relationships/image" Target="../media/image55.png"/><Relationship Id="rId5" Type="http://schemas.openxmlformats.org/officeDocument/2006/relationships/chart" Target="../charts/chart5.xml"/><Relationship Id="rId61" Type="http://schemas.openxmlformats.org/officeDocument/2006/relationships/chart" Target="../charts/chart15.xml"/><Relationship Id="rId82" Type="http://schemas.openxmlformats.org/officeDocument/2006/relationships/chart" Target="../charts/chart30.xml"/><Relationship Id="rId19" Type="http://schemas.openxmlformats.org/officeDocument/2006/relationships/image" Target="../media/image17.png"/><Relationship Id="rId4" Type="http://schemas.openxmlformats.org/officeDocument/2006/relationships/chart" Target="../charts/chart4.xml"/><Relationship Id="rId9" Type="http://schemas.openxmlformats.org/officeDocument/2006/relationships/image" Target="../media/image12.png"/><Relationship Id="rId14" Type="http://schemas.openxmlformats.org/officeDocument/2006/relationships/image" Target="../media/image8.png"/><Relationship Id="rId22" Type="http://schemas.openxmlformats.org/officeDocument/2006/relationships/image" Target="../media/image20.png"/><Relationship Id="rId27" Type="http://schemas.openxmlformats.org/officeDocument/2006/relationships/image" Target="../media/image24.png"/><Relationship Id="rId30" Type="http://schemas.openxmlformats.org/officeDocument/2006/relationships/image" Target="../media/image25.emf"/><Relationship Id="rId35" Type="http://schemas.openxmlformats.org/officeDocument/2006/relationships/image" Target="../media/image30.emf"/><Relationship Id="rId43" Type="http://schemas.openxmlformats.org/officeDocument/2006/relationships/image" Target="../media/image38.emf"/><Relationship Id="rId48" Type="http://schemas.openxmlformats.org/officeDocument/2006/relationships/image" Target="../media/image43.emf"/><Relationship Id="rId56" Type="http://schemas.openxmlformats.org/officeDocument/2006/relationships/image" Target="../media/image51.emf"/><Relationship Id="rId64" Type="http://schemas.openxmlformats.org/officeDocument/2006/relationships/chart" Target="../charts/chart18.xml"/><Relationship Id="rId69" Type="http://schemas.openxmlformats.org/officeDocument/2006/relationships/chart" Target="../charts/chart23.xml"/><Relationship Id="rId77" Type="http://schemas.openxmlformats.org/officeDocument/2006/relationships/image" Target="../media/image53.png"/><Relationship Id="rId8" Type="http://schemas.openxmlformats.org/officeDocument/2006/relationships/image" Target="../media/image11.png"/><Relationship Id="rId51" Type="http://schemas.openxmlformats.org/officeDocument/2006/relationships/image" Target="../media/image46.emf"/><Relationship Id="rId72" Type="http://schemas.openxmlformats.org/officeDocument/2006/relationships/chart" Target="../charts/chart26.xml"/><Relationship Id="rId80" Type="http://schemas.openxmlformats.org/officeDocument/2006/relationships/image" Target="../media/image56.png"/><Relationship Id="rId85" Type="http://schemas.openxmlformats.org/officeDocument/2006/relationships/image" Target="../media/image59.emf"/><Relationship Id="rId3" Type="http://schemas.openxmlformats.org/officeDocument/2006/relationships/chart" Target="../charts/chart3.xml"/><Relationship Id="rId12" Type="http://schemas.openxmlformats.org/officeDocument/2006/relationships/image" Target="../media/image6.png"/><Relationship Id="rId17" Type="http://schemas.openxmlformats.org/officeDocument/2006/relationships/image" Target="../media/image15.png"/><Relationship Id="rId25" Type="http://schemas.openxmlformats.org/officeDocument/2006/relationships/image" Target="../media/image22.png"/><Relationship Id="rId33" Type="http://schemas.openxmlformats.org/officeDocument/2006/relationships/image" Target="../media/image28.emf"/><Relationship Id="rId38" Type="http://schemas.openxmlformats.org/officeDocument/2006/relationships/image" Target="../media/image33.emf"/><Relationship Id="rId46" Type="http://schemas.openxmlformats.org/officeDocument/2006/relationships/image" Target="../media/image41.emf"/><Relationship Id="rId59" Type="http://schemas.openxmlformats.org/officeDocument/2006/relationships/chart" Target="../charts/chart13.xml"/><Relationship Id="rId67" Type="http://schemas.openxmlformats.org/officeDocument/2006/relationships/chart" Target="../charts/chart21.xml"/><Relationship Id="rId20" Type="http://schemas.openxmlformats.org/officeDocument/2006/relationships/image" Target="../media/image18.png"/><Relationship Id="rId41" Type="http://schemas.openxmlformats.org/officeDocument/2006/relationships/image" Target="../media/image36.emf"/><Relationship Id="rId54" Type="http://schemas.openxmlformats.org/officeDocument/2006/relationships/image" Target="../media/image49.emf"/><Relationship Id="rId62" Type="http://schemas.openxmlformats.org/officeDocument/2006/relationships/chart" Target="../charts/chart16.xml"/><Relationship Id="rId70" Type="http://schemas.openxmlformats.org/officeDocument/2006/relationships/chart" Target="../charts/chart24.xml"/><Relationship Id="rId75" Type="http://schemas.openxmlformats.org/officeDocument/2006/relationships/chart" Target="../charts/chart29.xml"/><Relationship Id="rId83" Type="http://schemas.openxmlformats.org/officeDocument/2006/relationships/chart" Target="../charts/chart3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7.xml"/><Relationship Id="rId23" Type="http://schemas.openxmlformats.org/officeDocument/2006/relationships/chart" Target="../charts/chart8.xml"/><Relationship Id="rId28" Type="http://schemas.openxmlformats.org/officeDocument/2006/relationships/chart" Target="../charts/chart9.xml"/><Relationship Id="rId36" Type="http://schemas.openxmlformats.org/officeDocument/2006/relationships/image" Target="../media/image31.emf"/><Relationship Id="rId49" Type="http://schemas.openxmlformats.org/officeDocument/2006/relationships/image" Target="../media/image44.emf"/><Relationship Id="rId57" Type="http://schemas.openxmlformats.org/officeDocument/2006/relationships/chart" Target="../charts/chart11.xml"/><Relationship Id="rId10" Type="http://schemas.openxmlformats.org/officeDocument/2006/relationships/image" Target="../media/image5.png"/><Relationship Id="rId31" Type="http://schemas.openxmlformats.org/officeDocument/2006/relationships/image" Target="../media/image26.emf"/><Relationship Id="rId44" Type="http://schemas.openxmlformats.org/officeDocument/2006/relationships/image" Target="../media/image39.emf"/><Relationship Id="rId52" Type="http://schemas.openxmlformats.org/officeDocument/2006/relationships/image" Target="../media/image47.emf"/><Relationship Id="rId60" Type="http://schemas.openxmlformats.org/officeDocument/2006/relationships/chart" Target="../charts/chart14.xml"/><Relationship Id="rId65" Type="http://schemas.openxmlformats.org/officeDocument/2006/relationships/chart" Target="../charts/chart19.xml"/><Relationship Id="rId73" Type="http://schemas.openxmlformats.org/officeDocument/2006/relationships/chart" Target="../charts/chart27.xml"/><Relationship Id="rId78" Type="http://schemas.openxmlformats.org/officeDocument/2006/relationships/image" Target="../media/image54.png"/><Relationship Id="rId81" Type="http://schemas.openxmlformats.org/officeDocument/2006/relationships/image" Target="../media/image57.png"/><Relationship Id="rId86" Type="http://schemas.openxmlformats.org/officeDocument/2006/relationships/image" Target="../media/image60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.png"/><Relationship Id="rId18" Type="http://schemas.openxmlformats.org/officeDocument/2006/relationships/chart" Target="../charts/chart42.xml"/><Relationship Id="rId26" Type="http://schemas.openxmlformats.org/officeDocument/2006/relationships/image" Target="../media/image15.png"/><Relationship Id="rId39" Type="http://schemas.openxmlformats.org/officeDocument/2006/relationships/chart" Target="../charts/chart55.xml"/><Relationship Id="rId3" Type="http://schemas.openxmlformats.org/officeDocument/2006/relationships/image" Target="../media/image10.png"/><Relationship Id="rId21" Type="http://schemas.openxmlformats.org/officeDocument/2006/relationships/chart" Target="../charts/chart44.xml"/><Relationship Id="rId34" Type="http://schemas.openxmlformats.org/officeDocument/2006/relationships/chart" Target="../charts/chart53.xml"/><Relationship Id="rId42" Type="http://schemas.openxmlformats.org/officeDocument/2006/relationships/chart" Target="../charts/chart57.xml"/><Relationship Id="rId47" Type="http://schemas.openxmlformats.org/officeDocument/2006/relationships/chart" Target="../charts/chart61.xml"/><Relationship Id="rId50" Type="http://schemas.openxmlformats.org/officeDocument/2006/relationships/chart" Target="../charts/chart62.xml"/><Relationship Id="rId7" Type="http://schemas.openxmlformats.org/officeDocument/2006/relationships/image" Target="../media/image12.png"/><Relationship Id="rId12" Type="http://schemas.openxmlformats.org/officeDocument/2006/relationships/image" Target="../media/image7.png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33" Type="http://schemas.openxmlformats.org/officeDocument/2006/relationships/chart" Target="../charts/chart52.xml"/><Relationship Id="rId38" Type="http://schemas.openxmlformats.org/officeDocument/2006/relationships/chart" Target="../charts/chart54.xml"/><Relationship Id="rId46" Type="http://schemas.openxmlformats.org/officeDocument/2006/relationships/chart" Target="../charts/chart60.xml"/><Relationship Id="rId2" Type="http://schemas.openxmlformats.org/officeDocument/2006/relationships/chart" Target="../charts/chart33.xml"/><Relationship Id="rId16" Type="http://schemas.openxmlformats.org/officeDocument/2006/relationships/chart" Target="../charts/chart40.xml"/><Relationship Id="rId20" Type="http://schemas.openxmlformats.org/officeDocument/2006/relationships/chart" Target="../charts/chart43.xml"/><Relationship Id="rId29" Type="http://schemas.openxmlformats.org/officeDocument/2006/relationships/chart" Target="../charts/chart50.xml"/><Relationship Id="rId41" Type="http://schemas.openxmlformats.org/officeDocument/2006/relationships/image" Target="../media/image21.png"/><Relationship Id="rId1" Type="http://schemas.openxmlformats.org/officeDocument/2006/relationships/chart" Target="../charts/chart32.xml"/><Relationship Id="rId6" Type="http://schemas.openxmlformats.org/officeDocument/2006/relationships/chart" Target="../charts/chart35.xml"/><Relationship Id="rId11" Type="http://schemas.openxmlformats.org/officeDocument/2006/relationships/image" Target="../media/image5.png"/><Relationship Id="rId24" Type="http://schemas.openxmlformats.org/officeDocument/2006/relationships/image" Target="../media/image14.png"/><Relationship Id="rId32" Type="http://schemas.openxmlformats.org/officeDocument/2006/relationships/chart" Target="../charts/chart51.xml"/><Relationship Id="rId37" Type="http://schemas.openxmlformats.org/officeDocument/2006/relationships/image" Target="../media/image20.png"/><Relationship Id="rId40" Type="http://schemas.openxmlformats.org/officeDocument/2006/relationships/chart" Target="../charts/chart56.xml"/><Relationship Id="rId45" Type="http://schemas.openxmlformats.org/officeDocument/2006/relationships/chart" Target="../charts/chart59.xml"/><Relationship Id="rId5" Type="http://schemas.openxmlformats.org/officeDocument/2006/relationships/image" Target="../media/image11.png"/><Relationship Id="rId15" Type="http://schemas.openxmlformats.org/officeDocument/2006/relationships/image" Target="../media/image13.png"/><Relationship Id="rId23" Type="http://schemas.openxmlformats.org/officeDocument/2006/relationships/chart" Target="../charts/chart46.xml"/><Relationship Id="rId28" Type="http://schemas.openxmlformats.org/officeDocument/2006/relationships/chart" Target="../charts/chart49.xml"/><Relationship Id="rId36" Type="http://schemas.openxmlformats.org/officeDocument/2006/relationships/image" Target="../media/image19.png"/><Relationship Id="rId49" Type="http://schemas.openxmlformats.org/officeDocument/2006/relationships/image" Target="../media/image24.png"/><Relationship Id="rId10" Type="http://schemas.openxmlformats.org/officeDocument/2006/relationships/chart" Target="../charts/chart38.xml"/><Relationship Id="rId19" Type="http://schemas.openxmlformats.org/officeDocument/2006/relationships/image" Target="../media/image8.png"/><Relationship Id="rId31" Type="http://schemas.openxmlformats.org/officeDocument/2006/relationships/image" Target="../media/image17.png"/><Relationship Id="rId44" Type="http://schemas.openxmlformats.org/officeDocument/2006/relationships/image" Target="../media/image22.png"/><Relationship Id="rId4" Type="http://schemas.openxmlformats.org/officeDocument/2006/relationships/chart" Target="../charts/chart34.xml"/><Relationship Id="rId9" Type="http://schemas.openxmlformats.org/officeDocument/2006/relationships/chart" Target="../charts/chart37.xml"/><Relationship Id="rId14" Type="http://schemas.openxmlformats.org/officeDocument/2006/relationships/chart" Target="../charts/chart39.xml"/><Relationship Id="rId22" Type="http://schemas.openxmlformats.org/officeDocument/2006/relationships/chart" Target="../charts/chart45.xml"/><Relationship Id="rId27" Type="http://schemas.openxmlformats.org/officeDocument/2006/relationships/chart" Target="../charts/chart48.xml"/><Relationship Id="rId30" Type="http://schemas.openxmlformats.org/officeDocument/2006/relationships/image" Target="../media/image16.png"/><Relationship Id="rId35" Type="http://schemas.openxmlformats.org/officeDocument/2006/relationships/image" Target="../media/image18.png"/><Relationship Id="rId43" Type="http://schemas.openxmlformats.org/officeDocument/2006/relationships/chart" Target="../charts/chart58.xml"/><Relationship Id="rId48" Type="http://schemas.openxmlformats.org/officeDocument/2006/relationships/image" Target="../media/image23.png"/><Relationship Id="rId8" Type="http://schemas.openxmlformats.org/officeDocument/2006/relationships/chart" Target="../charts/chart36.xml"/><Relationship Id="rId51" Type="http://schemas.openxmlformats.org/officeDocument/2006/relationships/chart" Target="../charts/chart6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96.png"/><Relationship Id="rId18" Type="http://schemas.openxmlformats.org/officeDocument/2006/relationships/image" Target="../media/image13.png"/><Relationship Id="rId3" Type="http://schemas.openxmlformats.org/officeDocument/2006/relationships/image" Target="../media/image6.png"/><Relationship Id="rId21" Type="http://schemas.openxmlformats.org/officeDocument/2006/relationships/image" Target="../media/image60.png"/><Relationship Id="rId7" Type="http://schemas.openxmlformats.org/officeDocument/2006/relationships/image" Target="../media/image11.png"/><Relationship Id="rId12" Type="http://schemas.openxmlformats.org/officeDocument/2006/relationships/image" Target="../media/image95.png"/><Relationship Id="rId17" Type="http://schemas.openxmlformats.org/officeDocument/2006/relationships/image" Target="../media/image23.png"/><Relationship Id="rId2" Type="http://schemas.openxmlformats.org/officeDocument/2006/relationships/image" Target="../media/image5.png"/><Relationship Id="rId16" Type="http://schemas.openxmlformats.org/officeDocument/2006/relationships/image" Target="../media/image22.png"/><Relationship Id="rId20" Type="http://schemas.openxmlformats.org/officeDocument/2006/relationships/image" Target="../media/image98.png"/><Relationship Id="rId1" Type="http://schemas.openxmlformats.org/officeDocument/2006/relationships/image" Target="../media/image4.png"/><Relationship Id="rId6" Type="http://schemas.openxmlformats.org/officeDocument/2006/relationships/image" Target="../media/image93.png"/><Relationship Id="rId11" Type="http://schemas.openxmlformats.org/officeDocument/2006/relationships/image" Target="../media/image94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10" Type="http://schemas.openxmlformats.org/officeDocument/2006/relationships/image" Target="../media/image17.png"/><Relationship Id="rId19" Type="http://schemas.openxmlformats.org/officeDocument/2006/relationships/image" Target="../media/image97.png"/><Relationship Id="rId4" Type="http://schemas.openxmlformats.org/officeDocument/2006/relationships/image" Target="../media/image7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93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8.png"/><Relationship Id="rId2" Type="http://schemas.openxmlformats.org/officeDocument/2006/relationships/image" Target="../media/image97.png"/><Relationship Id="rId1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4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5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6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67.emf"/><Relationship Id="rId13" Type="http://schemas.openxmlformats.org/officeDocument/2006/relationships/image" Target="../media/image72.emf"/><Relationship Id="rId18" Type="http://schemas.openxmlformats.org/officeDocument/2006/relationships/image" Target="../media/image77.emf"/><Relationship Id="rId26" Type="http://schemas.openxmlformats.org/officeDocument/2006/relationships/image" Target="../media/image85.emf"/><Relationship Id="rId3" Type="http://schemas.openxmlformats.org/officeDocument/2006/relationships/image" Target="../media/image62.emf"/><Relationship Id="rId21" Type="http://schemas.openxmlformats.org/officeDocument/2006/relationships/image" Target="../media/image80.emf"/><Relationship Id="rId7" Type="http://schemas.openxmlformats.org/officeDocument/2006/relationships/image" Target="../media/image66.emf"/><Relationship Id="rId12" Type="http://schemas.openxmlformats.org/officeDocument/2006/relationships/image" Target="../media/image71.emf"/><Relationship Id="rId17" Type="http://schemas.openxmlformats.org/officeDocument/2006/relationships/image" Target="../media/image76.emf"/><Relationship Id="rId25" Type="http://schemas.openxmlformats.org/officeDocument/2006/relationships/image" Target="../media/image84.emf"/><Relationship Id="rId2" Type="http://schemas.openxmlformats.org/officeDocument/2006/relationships/image" Target="../media/image61.emf"/><Relationship Id="rId16" Type="http://schemas.openxmlformats.org/officeDocument/2006/relationships/image" Target="../media/image75.emf"/><Relationship Id="rId20" Type="http://schemas.openxmlformats.org/officeDocument/2006/relationships/image" Target="../media/image79.emf"/><Relationship Id="rId29" Type="http://schemas.openxmlformats.org/officeDocument/2006/relationships/image" Target="../media/image88.emf"/><Relationship Id="rId1" Type="http://schemas.openxmlformats.org/officeDocument/2006/relationships/image" Target="../media/image9.emf"/><Relationship Id="rId6" Type="http://schemas.openxmlformats.org/officeDocument/2006/relationships/image" Target="../media/image65.emf"/><Relationship Id="rId11" Type="http://schemas.openxmlformats.org/officeDocument/2006/relationships/image" Target="../media/image70.emf"/><Relationship Id="rId24" Type="http://schemas.openxmlformats.org/officeDocument/2006/relationships/image" Target="../media/image83.emf"/><Relationship Id="rId5" Type="http://schemas.openxmlformats.org/officeDocument/2006/relationships/image" Target="../media/image64.emf"/><Relationship Id="rId15" Type="http://schemas.openxmlformats.org/officeDocument/2006/relationships/image" Target="../media/image74.emf"/><Relationship Id="rId23" Type="http://schemas.openxmlformats.org/officeDocument/2006/relationships/image" Target="../media/image82.emf"/><Relationship Id="rId28" Type="http://schemas.openxmlformats.org/officeDocument/2006/relationships/image" Target="../media/image87.emf"/><Relationship Id="rId10" Type="http://schemas.openxmlformats.org/officeDocument/2006/relationships/image" Target="../media/image69.emf"/><Relationship Id="rId19" Type="http://schemas.openxmlformats.org/officeDocument/2006/relationships/image" Target="../media/image78.emf"/><Relationship Id="rId4" Type="http://schemas.openxmlformats.org/officeDocument/2006/relationships/image" Target="../media/image63.emf"/><Relationship Id="rId9" Type="http://schemas.openxmlformats.org/officeDocument/2006/relationships/image" Target="../media/image68.emf"/><Relationship Id="rId14" Type="http://schemas.openxmlformats.org/officeDocument/2006/relationships/image" Target="../media/image73.emf"/><Relationship Id="rId22" Type="http://schemas.openxmlformats.org/officeDocument/2006/relationships/image" Target="../media/image81.emf"/><Relationship Id="rId27" Type="http://schemas.openxmlformats.org/officeDocument/2006/relationships/image" Target="../media/image86.emf"/><Relationship Id="rId30" Type="http://schemas.openxmlformats.org/officeDocument/2006/relationships/image" Target="../media/image89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90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91.emf"/><Relationship Id="rId1" Type="http://schemas.openxmlformats.org/officeDocument/2006/relationships/image" Target="../media/image92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99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2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219076</xdr:colOff>
      <xdr:row>1</xdr:row>
      <xdr:rowOff>114300</xdr:rowOff>
    </xdr:from>
    <xdr:to>
      <xdr:col>2</xdr:col>
      <xdr:colOff>10658476</xdr:colOff>
      <xdr:row>50</xdr:row>
      <xdr:rowOff>13230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38139" y="273050"/>
          <a:ext cx="12132733" cy="7677680"/>
        </a:xfrm>
        <a:prstGeom prst="roundRect">
          <a:avLst/>
        </a:prstGeom>
        <a:solidFill>
          <a:schemeClr val="bg1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</xdr:col>
      <xdr:colOff>438150</xdr:colOff>
      <xdr:row>13</xdr:row>
      <xdr:rowOff>152391</xdr:rowOff>
    </xdr:from>
    <xdr:to>
      <xdr:col>2</xdr:col>
      <xdr:colOff>4305300</xdr:colOff>
      <xdr:row>17</xdr:row>
      <xdr:rowOff>38091</xdr:rowOff>
    </xdr:to>
    <xdr:sp macro="" textlink="">
      <xdr:nvSpPr>
        <xdr:cNvPr id="8" name="Rectangle: Rounded Corners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557213" y="2216141"/>
          <a:ext cx="5560483" cy="5207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AU" sz="2800"/>
            <a:t>Selected results</a:t>
          </a:r>
        </a:p>
      </xdr:txBody>
    </xdr:sp>
    <xdr:clientData/>
  </xdr:twoCellAnchor>
  <xdr:twoCellAnchor>
    <xdr:from>
      <xdr:col>2</xdr:col>
      <xdr:colOff>4724400</xdr:colOff>
      <xdr:row>13</xdr:row>
      <xdr:rowOff>152391</xdr:rowOff>
    </xdr:from>
    <xdr:to>
      <xdr:col>2</xdr:col>
      <xdr:colOff>10287000</xdr:colOff>
      <xdr:row>17</xdr:row>
      <xdr:rowOff>38091</xdr:rowOff>
    </xdr:to>
    <xdr:sp macro="" textlink="">
      <xdr:nvSpPr>
        <xdr:cNvPr id="16" name="Rectangle: Rounded Corners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536796" y="2216141"/>
          <a:ext cx="5562600" cy="5207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AU" sz="2800"/>
            <a:t>Divisional quick stats</a:t>
          </a:r>
        </a:p>
      </xdr:txBody>
    </xdr:sp>
    <xdr:clientData/>
  </xdr:twoCellAnchor>
  <xdr:twoCellAnchor>
    <xdr:from>
      <xdr:col>1</xdr:col>
      <xdr:colOff>409575</xdr:colOff>
      <xdr:row>25</xdr:row>
      <xdr:rowOff>51850</xdr:rowOff>
    </xdr:from>
    <xdr:to>
      <xdr:col>2</xdr:col>
      <xdr:colOff>4276725</xdr:colOff>
      <xdr:row>28</xdr:row>
      <xdr:rowOff>99475</xdr:rowOff>
    </xdr:to>
    <xdr:sp macro="" textlink="">
      <xdr:nvSpPr>
        <xdr:cNvPr id="17" name="Rectangle: Rounded Corners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528638" y="4020600"/>
          <a:ext cx="5560483" cy="5238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2000">
              <a:latin typeface="VIC" panose="00000500000000000000" pitchFamily="2" charset="0"/>
            </a:rPr>
            <a:t>02. Obesity</a:t>
          </a:r>
        </a:p>
      </xdr:txBody>
    </xdr:sp>
    <xdr:clientData/>
  </xdr:twoCellAnchor>
  <xdr:twoCellAnchor>
    <xdr:from>
      <xdr:col>2</xdr:col>
      <xdr:colOff>4762500</xdr:colOff>
      <xdr:row>25</xdr:row>
      <xdr:rowOff>42325</xdr:rowOff>
    </xdr:from>
    <xdr:to>
      <xdr:col>2</xdr:col>
      <xdr:colOff>10325100</xdr:colOff>
      <xdr:row>28</xdr:row>
      <xdr:rowOff>89950</xdr:rowOff>
    </xdr:to>
    <xdr:sp macro="" textlink="">
      <xdr:nvSpPr>
        <xdr:cNvPr id="18" name="Rectangle: Rounded Corners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6574896" y="4011075"/>
          <a:ext cx="5562600" cy="5238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2000">
              <a:latin typeface="VIC" panose="00000500000000000000" pitchFamily="2" charset="0"/>
            </a:rPr>
            <a:t>03. Physical</a:t>
          </a:r>
          <a:r>
            <a:rPr lang="en-AU" sz="2000" baseline="0">
              <a:latin typeface="VIC" panose="00000500000000000000" pitchFamily="2" charset="0"/>
            </a:rPr>
            <a:t> activity</a:t>
          </a:r>
          <a:endParaRPr lang="en-AU" sz="2000">
            <a:latin typeface="VIC" panose="00000500000000000000" pitchFamily="2" charset="0"/>
          </a:endParaRPr>
        </a:p>
      </xdr:txBody>
    </xdr:sp>
    <xdr:clientData/>
  </xdr:twoCellAnchor>
  <xdr:twoCellAnchor>
    <xdr:from>
      <xdr:col>1</xdr:col>
      <xdr:colOff>438150</xdr:colOff>
      <xdr:row>30</xdr:row>
      <xdr:rowOff>115350</xdr:rowOff>
    </xdr:from>
    <xdr:to>
      <xdr:col>2</xdr:col>
      <xdr:colOff>4305300</xdr:colOff>
      <xdr:row>34</xdr:row>
      <xdr:rowOff>4225</xdr:rowOff>
    </xdr:to>
    <xdr:sp macro="" textlink="">
      <xdr:nvSpPr>
        <xdr:cNvPr id="19" name="Rectangle: Rounded Corners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557213" y="4877850"/>
          <a:ext cx="5560483" cy="5238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2000">
              <a:latin typeface="VIC" panose="00000500000000000000" pitchFamily="2" charset="0"/>
            </a:rPr>
            <a:t>04. Mental health</a:t>
          </a:r>
          <a:r>
            <a:rPr lang="en-AU" sz="2000" baseline="0">
              <a:latin typeface="VIC" panose="00000500000000000000" pitchFamily="2" charset="0"/>
            </a:rPr>
            <a:t> and wellbeing</a:t>
          </a:r>
          <a:endParaRPr lang="en-AU" sz="2000">
            <a:latin typeface="VIC" panose="00000500000000000000" pitchFamily="2" charset="0"/>
          </a:endParaRPr>
        </a:p>
      </xdr:txBody>
    </xdr:sp>
    <xdr:clientData/>
  </xdr:twoCellAnchor>
  <xdr:twoCellAnchor>
    <xdr:from>
      <xdr:col>2</xdr:col>
      <xdr:colOff>4772025</xdr:colOff>
      <xdr:row>36</xdr:row>
      <xdr:rowOff>32800</xdr:rowOff>
    </xdr:from>
    <xdr:to>
      <xdr:col>2</xdr:col>
      <xdr:colOff>10334625</xdr:colOff>
      <xdr:row>39</xdr:row>
      <xdr:rowOff>80425</xdr:rowOff>
    </xdr:to>
    <xdr:sp macro="" textlink="">
      <xdr:nvSpPr>
        <xdr:cNvPr id="20" name="Rectangle: Rounded Corners 1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6584421" y="5747800"/>
          <a:ext cx="5562600" cy="5238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2000">
              <a:latin typeface="VIC" panose="00000500000000000000" pitchFamily="2" charset="0"/>
            </a:rPr>
            <a:t>07. Alcohol</a:t>
          </a:r>
        </a:p>
      </xdr:txBody>
    </xdr:sp>
    <xdr:clientData/>
  </xdr:twoCellAnchor>
  <xdr:twoCellAnchor>
    <xdr:from>
      <xdr:col>2</xdr:col>
      <xdr:colOff>4781550</xdr:colOff>
      <xdr:row>41</xdr:row>
      <xdr:rowOff>153450</xdr:rowOff>
    </xdr:from>
    <xdr:to>
      <xdr:col>2</xdr:col>
      <xdr:colOff>10344150</xdr:colOff>
      <xdr:row>45</xdr:row>
      <xdr:rowOff>42325</xdr:rowOff>
    </xdr:to>
    <xdr:sp macro="" textlink="">
      <xdr:nvSpPr>
        <xdr:cNvPr id="21" name="Rectangle: Rounded Corners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6593946" y="6662200"/>
          <a:ext cx="5562600" cy="5238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2000">
              <a:latin typeface="VIC" panose="00000500000000000000" pitchFamily="2" charset="0"/>
            </a:rPr>
            <a:t>09. Dental health</a:t>
          </a:r>
        </a:p>
      </xdr:txBody>
    </xdr:sp>
    <xdr:clientData/>
  </xdr:twoCellAnchor>
  <xdr:twoCellAnchor>
    <xdr:from>
      <xdr:col>1</xdr:col>
      <xdr:colOff>457200</xdr:colOff>
      <xdr:row>36</xdr:row>
      <xdr:rowOff>32800</xdr:rowOff>
    </xdr:from>
    <xdr:to>
      <xdr:col>2</xdr:col>
      <xdr:colOff>4324350</xdr:colOff>
      <xdr:row>39</xdr:row>
      <xdr:rowOff>80425</xdr:rowOff>
    </xdr:to>
    <xdr:sp macro="" textlink="">
      <xdr:nvSpPr>
        <xdr:cNvPr id="22" name="Rectangle: Rounded Corners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576263" y="5747800"/>
          <a:ext cx="5560483" cy="5238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2000">
              <a:latin typeface="VIC" panose="00000500000000000000" pitchFamily="2" charset="0"/>
            </a:rPr>
            <a:t>06. Smoking</a:t>
          </a:r>
        </a:p>
      </xdr:txBody>
    </xdr:sp>
    <xdr:clientData/>
  </xdr:twoCellAnchor>
  <xdr:twoCellAnchor>
    <xdr:from>
      <xdr:col>1</xdr:col>
      <xdr:colOff>476250</xdr:colOff>
      <xdr:row>41</xdr:row>
      <xdr:rowOff>143925</xdr:rowOff>
    </xdr:from>
    <xdr:to>
      <xdr:col>2</xdr:col>
      <xdr:colOff>4343400</xdr:colOff>
      <xdr:row>45</xdr:row>
      <xdr:rowOff>32800</xdr:rowOff>
    </xdr:to>
    <xdr:sp macro="" textlink="">
      <xdr:nvSpPr>
        <xdr:cNvPr id="23" name="Rectangle: Rounded Corners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595313" y="6652675"/>
          <a:ext cx="5560483" cy="5238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2000">
              <a:latin typeface="VIC" panose="00000500000000000000" pitchFamily="2" charset="0"/>
            </a:rPr>
            <a:t>08. Chronic disease</a:t>
          </a:r>
        </a:p>
      </xdr:txBody>
    </xdr:sp>
    <xdr:clientData/>
  </xdr:twoCellAnchor>
  <xdr:twoCellAnchor>
    <xdr:from>
      <xdr:col>2</xdr:col>
      <xdr:colOff>4752975</xdr:colOff>
      <xdr:row>30</xdr:row>
      <xdr:rowOff>105825</xdr:rowOff>
    </xdr:from>
    <xdr:to>
      <xdr:col>2</xdr:col>
      <xdr:colOff>10315575</xdr:colOff>
      <xdr:row>33</xdr:row>
      <xdr:rowOff>153450</xdr:rowOff>
    </xdr:to>
    <xdr:sp macro="" textlink="">
      <xdr:nvSpPr>
        <xdr:cNvPr id="24" name="Rectangle: Rounded Corners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6565371" y="4868325"/>
          <a:ext cx="5562600" cy="5238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2000">
              <a:latin typeface="VIC" panose="00000500000000000000" pitchFamily="2" charset="0"/>
            </a:rPr>
            <a:t>05. Fruit and vegetable</a:t>
          </a:r>
          <a:r>
            <a:rPr lang="en-AU" sz="2000" baseline="0">
              <a:latin typeface="VIC" panose="00000500000000000000" pitchFamily="2" charset="0"/>
            </a:rPr>
            <a:t> consumption</a:t>
          </a:r>
          <a:endParaRPr lang="en-AU" sz="2000">
            <a:latin typeface="VIC" panose="00000500000000000000" pitchFamily="2" charset="0"/>
          </a:endParaRPr>
        </a:p>
      </xdr:txBody>
    </xdr:sp>
    <xdr:clientData/>
  </xdr:twoCellAnchor>
  <xdr:twoCellAnchor>
    <xdr:from>
      <xdr:col>1</xdr:col>
      <xdr:colOff>409575</xdr:colOff>
      <xdr:row>20</xdr:row>
      <xdr:rowOff>70900</xdr:rowOff>
    </xdr:from>
    <xdr:to>
      <xdr:col>2</xdr:col>
      <xdr:colOff>10410825</xdr:colOff>
      <xdr:row>23</xdr:row>
      <xdr:rowOff>115350</xdr:rowOff>
    </xdr:to>
    <xdr:sp macro="" textlink="">
      <xdr:nvSpPr>
        <xdr:cNvPr id="25" name="Rectangle: Rounded Corners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528638" y="3245900"/>
          <a:ext cx="11694583" cy="5207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AU" sz="2400" b="0">
              <a:latin typeface="VIC" panose="00000500000000000000" pitchFamily="2" charset="0"/>
            </a:rPr>
            <a:t>Local Government</a:t>
          </a:r>
          <a:r>
            <a:rPr lang="en-AU" sz="2400" b="0" baseline="0">
              <a:latin typeface="VIC" panose="00000500000000000000" pitchFamily="2" charset="0"/>
            </a:rPr>
            <a:t> Area Quick Stats</a:t>
          </a:r>
          <a:endParaRPr lang="en-AU" sz="2400" b="0">
            <a:latin typeface="VIC" panose="00000500000000000000" pitchFamily="2" charset="0"/>
          </a:endParaRPr>
        </a:p>
      </xdr:txBody>
    </xdr:sp>
    <xdr:clientData/>
  </xdr:twoCellAnchor>
  <xdr:twoCellAnchor>
    <xdr:from>
      <xdr:col>1</xdr:col>
      <xdr:colOff>866775</xdr:colOff>
      <xdr:row>3</xdr:row>
      <xdr:rowOff>114301</xdr:rowOff>
    </xdr:from>
    <xdr:to>
      <xdr:col>2</xdr:col>
      <xdr:colOff>9972675</xdr:colOff>
      <xdr:row>6</xdr:row>
      <xdr:rowOff>123825</xdr:rowOff>
    </xdr:to>
    <xdr:sp macro="" textlink="">
      <xdr:nvSpPr>
        <xdr:cNvPr id="26" name="Rectangle: Rounded Corners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866775" y="438151"/>
          <a:ext cx="10801350" cy="495299"/>
        </a:xfrm>
        <a:prstGeom prst="round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AU" sz="2400" b="1" i="0">
              <a:latin typeface="VIC" panose="00000500000000000000" pitchFamily="2" charset="0"/>
            </a:rPr>
            <a:t>Victorian Population Health Survey 2017</a:t>
          </a:r>
        </a:p>
      </xdr:txBody>
    </xdr:sp>
    <xdr:clientData/>
  </xdr:twoCellAnchor>
  <xdr:twoCellAnchor>
    <xdr:from>
      <xdr:col>2</xdr:col>
      <xdr:colOff>1568451</xdr:colOff>
      <xdr:row>8</xdr:row>
      <xdr:rowOff>61381</xdr:rowOff>
    </xdr:from>
    <xdr:to>
      <xdr:col>2</xdr:col>
      <xdr:colOff>7128934</xdr:colOff>
      <xdr:row>11</xdr:row>
      <xdr:rowOff>105831</xdr:rowOff>
    </xdr:to>
    <xdr:sp macro="" textlink="">
      <xdr:nvSpPr>
        <xdr:cNvPr id="15" name="Rectangle: Rounded Corners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3380847" y="1331381"/>
          <a:ext cx="5560483" cy="5207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AU" sz="2800"/>
            <a:t>Infographic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38099</xdr:colOff>
      <xdr:row>0</xdr:row>
      <xdr:rowOff>133351</xdr:rowOff>
    </xdr:from>
    <xdr:to>
      <xdr:col>18</xdr:col>
      <xdr:colOff>38100</xdr:colOff>
      <xdr:row>6</xdr:row>
      <xdr:rowOff>85725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1304924" y="133351"/>
          <a:ext cx="10668001" cy="923924"/>
        </a:xfrm>
        <a:prstGeom prst="rect">
          <a:avLst/>
        </a:prstGeom>
        <a:solidFill>
          <a:schemeClr val="tx2">
            <a:lumMod val="75000"/>
          </a:schemeClr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2000" b="0">
              <a:solidFill>
                <a:schemeClr val="bg1"/>
              </a:solidFill>
              <a:latin typeface="VIC" panose="00000500000000000000" pitchFamily="2" charset="0"/>
              <a:cs typeface="Arial" panose="020B0604020202020204" pitchFamily="34" charset="0"/>
            </a:rPr>
            <a:t>Victorian Population Health Survey 2017 - LGA Quick Stats: </a:t>
          </a:r>
          <a:r>
            <a:rPr lang="en-AU" sz="2000" b="0" baseline="0">
              <a:solidFill>
                <a:schemeClr val="bg1"/>
              </a:solidFill>
              <a:latin typeface="VIC" panose="00000500000000000000" pitchFamily="2" charset="0"/>
              <a:cs typeface="Arial" panose="020B0604020202020204" pitchFamily="34" charset="0"/>
            </a:rPr>
            <a:t>Mental Health &amp; Wellbeing</a:t>
          </a:r>
          <a:endParaRPr lang="en-AU" sz="2000" b="0">
            <a:solidFill>
              <a:schemeClr val="bg1"/>
            </a:solidFill>
            <a:latin typeface="VIC" panose="00000500000000000000" pitchFamily="2" charset="0"/>
            <a:cs typeface="Arial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12700</xdr:colOff>
          <xdr:row>8</xdr:row>
          <xdr:rowOff>69850</xdr:rowOff>
        </xdr:from>
        <xdr:to>
          <xdr:col>2</xdr:col>
          <xdr:colOff>4730750</xdr:colOff>
          <xdr:row>10</xdr:row>
          <xdr:rowOff>38100</xdr:rowOff>
        </xdr:to>
        <xdr:sp macro="" textlink="">
          <xdr:nvSpPr>
            <xdr:cNvPr id="53249" name="DropDownBox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10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95251</xdr:colOff>
      <xdr:row>32</xdr:row>
      <xdr:rowOff>190501</xdr:rowOff>
    </xdr:from>
    <xdr:to>
      <xdr:col>1</xdr:col>
      <xdr:colOff>696101</xdr:colOff>
      <xdr:row>35</xdr:row>
      <xdr:rowOff>85726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6" y="6543676"/>
          <a:ext cx="6008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38</xdr:row>
      <xdr:rowOff>123825</xdr:rowOff>
    </xdr:from>
    <xdr:to>
      <xdr:col>1</xdr:col>
      <xdr:colOff>742950</xdr:colOff>
      <xdr:row>42</xdr:row>
      <xdr:rowOff>38100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8020050"/>
          <a:ext cx="676275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21</xdr:row>
      <xdr:rowOff>57151</xdr:rowOff>
    </xdr:from>
    <xdr:to>
      <xdr:col>1</xdr:col>
      <xdr:colOff>809553</xdr:colOff>
      <xdr:row>24</xdr:row>
      <xdr:rowOff>133350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4010026"/>
          <a:ext cx="828603" cy="8477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38099</xdr:colOff>
      <xdr:row>0</xdr:row>
      <xdr:rowOff>133350</xdr:rowOff>
    </xdr:from>
    <xdr:to>
      <xdr:col>18</xdr:col>
      <xdr:colOff>123825</xdr:colOff>
      <xdr:row>3</xdr:row>
      <xdr:rowOff>28576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304924" y="133350"/>
          <a:ext cx="10668001" cy="381001"/>
        </a:xfrm>
        <a:prstGeom prst="rect">
          <a:avLst/>
        </a:prstGeom>
        <a:solidFill>
          <a:schemeClr val="tx2">
            <a:lumMod val="75000"/>
          </a:schemeClr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2000" b="0">
              <a:solidFill>
                <a:schemeClr val="bg1"/>
              </a:solidFill>
              <a:latin typeface="VIC" panose="00000500000000000000" pitchFamily="2" charset="0"/>
              <a:cs typeface="Arial" panose="020B0604020202020204" pitchFamily="34" charset="0"/>
            </a:rPr>
            <a:t>Victorian Population Health Survey 2017 - LGA Quick Stats: Smoking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12700</xdr:colOff>
          <xdr:row>4</xdr:row>
          <xdr:rowOff>69850</xdr:rowOff>
        </xdr:from>
        <xdr:to>
          <xdr:col>2</xdr:col>
          <xdr:colOff>4730750</xdr:colOff>
          <xdr:row>6</xdr:row>
          <xdr:rowOff>38100</xdr:rowOff>
        </xdr:to>
        <xdr:sp macro="" textlink="">
          <xdr:nvSpPr>
            <xdr:cNvPr id="30721" name="DropDownBox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11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152400</xdr:colOff>
      <xdr:row>12</xdr:row>
      <xdr:rowOff>38100</xdr:rowOff>
    </xdr:from>
    <xdr:to>
      <xdr:col>1</xdr:col>
      <xdr:colOff>850167</xdr:colOff>
      <xdr:row>15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190750"/>
          <a:ext cx="859692" cy="6286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12700</xdr:colOff>
          <xdr:row>4</xdr:row>
          <xdr:rowOff>69850</xdr:rowOff>
        </xdr:from>
        <xdr:to>
          <xdr:col>2</xdr:col>
          <xdr:colOff>4730750</xdr:colOff>
          <xdr:row>6</xdr:row>
          <xdr:rowOff>38100</xdr:rowOff>
        </xdr:to>
        <xdr:sp macro="" textlink="">
          <xdr:nvSpPr>
            <xdr:cNvPr id="54273" name="DropDownBox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12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0</xdr:colOff>
      <xdr:row>1</xdr:row>
      <xdr:rowOff>0</xdr:rowOff>
    </xdr:from>
    <xdr:to>
      <xdr:col>18</xdr:col>
      <xdr:colOff>1</xdr:colOff>
      <xdr:row>3</xdr:row>
      <xdr:rowOff>57151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 txBox="1"/>
      </xdr:nvSpPr>
      <xdr:spPr>
        <a:xfrm>
          <a:off x="1266825" y="161925"/>
          <a:ext cx="10668001" cy="381001"/>
        </a:xfrm>
        <a:prstGeom prst="rect">
          <a:avLst/>
        </a:prstGeom>
        <a:solidFill>
          <a:schemeClr val="tx2">
            <a:lumMod val="75000"/>
          </a:schemeClr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2000" b="0">
              <a:solidFill>
                <a:schemeClr val="bg1"/>
              </a:solidFill>
              <a:latin typeface="VIC" panose="00000500000000000000" pitchFamily="2" charset="0"/>
              <a:cs typeface="Arial" panose="020B0604020202020204" pitchFamily="34" charset="0"/>
            </a:rPr>
            <a:t>Victorian Population Health Survey 2017 - LGA Quick Stats: Alcohol</a:t>
          </a:r>
        </a:p>
      </xdr:txBody>
    </xdr:sp>
    <xdr:clientData/>
  </xdr:twoCellAnchor>
  <xdr:twoCellAnchor>
    <xdr:from>
      <xdr:col>1</xdr:col>
      <xdr:colOff>95249</xdr:colOff>
      <xdr:row>13</xdr:row>
      <xdr:rowOff>142875</xdr:rowOff>
    </xdr:from>
    <xdr:to>
      <xdr:col>1</xdr:col>
      <xdr:colOff>1000124</xdr:colOff>
      <xdr:row>17</xdr:row>
      <xdr:rowOff>228600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GrpSpPr/>
      </xdr:nvGrpSpPr>
      <xdr:grpSpPr>
        <a:xfrm>
          <a:off x="266699" y="2657475"/>
          <a:ext cx="904875" cy="847725"/>
          <a:chOff x="161924" y="2867025"/>
          <a:chExt cx="904875" cy="847725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265237" y="2867025"/>
            <a:ext cx="609122" cy="672070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12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61924" y="3500909"/>
            <a:ext cx="904875" cy="213841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9526</xdr:colOff>
      <xdr:row>26</xdr:row>
      <xdr:rowOff>28574</xdr:rowOff>
    </xdr:from>
    <xdr:to>
      <xdr:col>1</xdr:col>
      <xdr:colOff>1104899</xdr:colOff>
      <xdr:row>30</xdr:row>
      <xdr:rowOff>180975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GrpSpPr/>
      </xdr:nvGrpSpPr>
      <xdr:grpSpPr>
        <a:xfrm>
          <a:off x="180976" y="5318124"/>
          <a:ext cx="1095373" cy="914401"/>
          <a:chOff x="76201" y="6467475"/>
          <a:chExt cx="1143000" cy="860985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0000000-0008-0000-12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293813" y="6467475"/>
            <a:ext cx="609122" cy="672070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00000000-0008-0000-12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6201" y="7134225"/>
            <a:ext cx="1143000" cy="194235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38099</xdr:colOff>
      <xdr:row>0</xdr:row>
      <xdr:rowOff>133350</xdr:rowOff>
    </xdr:from>
    <xdr:to>
      <xdr:col>18</xdr:col>
      <xdr:colOff>123825</xdr:colOff>
      <xdr:row>3</xdr:row>
      <xdr:rowOff>28576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304924" y="133350"/>
          <a:ext cx="10668001" cy="381001"/>
        </a:xfrm>
        <a:prstGeom prst="rect">
          <a:avLst/>
        </a:prstGeom>
        <a:solidFill>
          <a:schemeClr val="tx2">
            <a:lumMod val="75000"/>
          </a:schemeClr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2000" b="0">
              <a:solidFill>
                <a:schemeClr val="bg1"/>
              </a:solidFill>
              <a:latin typeface="VIC" panose="00000500000000000000" pitchFamily="2" charset="0"/>
              <a:cs typeface="Arial" panose="020B0604020202020204" pitchFamily="34" charset="0"/>
            </a:rPr>
            <a:t>Victorian Population Health Survey 2017 - LGA Quick Stats: Chronic Disease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12700</xdr:colOff>
          <xdr:row>4</xdr:row>
          <xdr:rowOff>69850</xdr:rowOff>
        </xdr:from>
        <xdr:to>
          <xdr:col>2</xdr:col>
          <xdr:colOff>4730750</xdr:colOff>
          <xdr:row>6</xdr:row>
          <xdr:rowOff>38100</xdr:rowOff>
        </xdr:to>
        <xdr:sp macro="" textlink="">
          <xdr:nvSpPr>
            <xdr:cNvPr id="68609" name="DropDownBox" hidden="1">
              <a:extLst>
                <a:ext uri="{63B3BB69-23CF-44E3-9099-C40C66FF867C}">
                  <a14:compatExt spid="_x0000_s68609"/>
                </a:ext>
                <a:ext uri="{FF2B5EF4-FFF2-40B4-BE49-F238E27FC236}">
                  <a16:creationId xmlns:a16="http://schemas.microsoft.com/office/drawing/2014/main" id="{00000000-0008-0000-1300-00000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123825</xdr:colOff>
      <xdr:row>31</xdr:row>
      <xdr:rowOff>561975</xdr:rowOff>
    </xdr:from>
    <xdr:to>
      <xdr:col>1</xdr:col>
      <xdr:colOff>830108</xdr:colOff>
      <xdr:row>36</xdr:row>
      <xdr:rowOff>123825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667125"/>
          <a:ext cx="706283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26</xdr:row>
      <xdr:rowOff>304801</xdr:rowOff>
    </xdr:from>
    <xdr:to>
      <xdr:col>1</xdr:col>
      <xdr:colOff>828675</xdr:colOff>
      <xdr:row>29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2076451"/>
          <a:ext cx="742949" cy="74294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40</xdr:row>
      <xdr:rowOff>9525</xdr:rowOff>
    </xdr:from>
    <xdr:to>
      <xdr:col>1</xdr:col>
      <xdr:colOff>895351</xdr:colOff>
      <xdr:row>43</xdr:row>
      <xdr:rowOff>13279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5400675"/>
          <a:ext cx="762000" cy="765754"/>
        </a:xfrm>
        <a:prstGeom prst="rect">
          <a:avLst/>
        </a:prstGeom>
      </xdr:spPr>
    </xdr:pic>
    <xdr:clientData/>
  </xdr:twoCellAnchor>
  <xdr:oneCellAnchor>
    <xdr:from>
      <xdr:col>1</xdr:col>
      <xdr:colOff>85726</xdr:colOff>
      <xdr:row>26</xdr:row>
      <xdr:rowOff>304801</xdr:rowOff>
    </xdr:from>
    <xdr:ext cx="742949" cy="742949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2076451"/>
          <a:ext cx="742949" cy="742949"/>
        </a:xfrm>
        <a:prstGeom prst="rect">
          <a:avLst/>
        </a:prstGeom>
      </xdr:spPr>
    </xdr:pic>
    <xdr:clientData/>
  </xdr:oneCellAnchor>
  <xdr:twoCellAnchor editAs="oneCell">
    <xdr:from>
      <xdr:col>1</xdr:col>
      <xdr:colOff>114300</xdr:colOff>
      <xdr:row>17</xdr:row>
      <xdr:rowOff>85725</xdr:rowOff>
    </xdr:from>
    <xdr:to>
      <xdr:col>1</xdr:col>
      <xdr:colOff>823383</xdr:colOff>
      <xdr:row>21</xdr:row>
      <xdr:rowOff>277923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3400425"/>
          <a:ext cx="709083" cy="95419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38099</xdr:colOff>
      <xdr:row>0</xdr:row>
      <xdr:rowOff>133350</xdr:rowOff>
    </xdr:from>
    <xdr:to>
      <xdr:col>18</xdr:col>
      <xdr:colOff>123825</xdr:colOff>
      <xdr:row>3</xdr:row>
      <xdr:rowOff>28576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304924" y="133350"/>
          <a:ext cx="10668001" cy="381001"/>
        </a:xfrm>
        <a:prstGeom prst="rect">
          <a:avLst/>
        </a:prstGeom>
        <a:solidFill>
          <a:schemeClr val="tx2">
            <a:lumMod val="75000"/>
          </a:schemeClr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2000" b="0">
              <a:solidFill>
                <a:schemeClr val="bg1"/>
              </a:solidFill>
              <a:latin typeface="VIC" panose="00000500000000000000" pitchFamily="2" charset="0"/>
              <a:cs typeface="Arial" panose="020B0604020202020204" pitchFamily="34" charset="0"/>
            </a:rPr>
            <a:t>Victorian Population Health Survey 2017 - LGA Quick Stats: Dental Health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12700</xdr:colOff>
          <xdr:row>4</xdr:row>
          <xdr:rowOff>69850</xdr:rowOff>
        </xdr:from>
        <xdr:to>
          <xdr:col>2</xdr:col>
          <xdr:colOff>4730750</xdr:colOff>
          <xdr:row>6</xdr:row>
          <xdr:rowOff>38100</xdr:rowOff>
        </xdr:to>
        <xdr:sp macro="" textlink="">
          <xdr:nvSpPr>
            <xdr:cNvPr id="69633" name="DropDownBox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14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85725</xdr:colOff>
      <xdr:row>13</xdr:row>
      <xdr:rowOff>104776</xdr:rowOff>
    </xdr:from>
    <xdr:to>
      <xdr:col>1</xdr:col>
      <xdr:colOff>655667</xdr:colOff>
      <xdr:row>16</xdr:row>
      <xdr:rowOff>209550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638426"/>
          <a:ext cx="569942" cy="676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28</xdr:row>
      <xdr:rowOff>171451</xdr:rowOff>
    </xdr:from>
    <xdr:to>
      <xdr:col>1</xdr:col>
      <xdr:colOff>1041688</xdr:colOff>
      <xdr:row>30</xdr:row>
      <xdr:rowOff>114301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5857876"/>
          <a:ext cx="1013113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25</xdr:row>
      <xdr:rowOff>1</xdr:rowOff>
    </xdr:from>
    <xdr:to>
      <xdr:col>1</xdr:col>
      <xdr:colOff>858520</xdr:colOff>
      <xdr:row>27</xdr:row>
      <xdr:rowOff>171451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5114926"/>
          <a:ext cx="79184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15</xdr:row>
      <xdr:rowOff>57151</xdr:rowOff>
    </xdr:from>
    <xdr:to>
      <xdr:col>1</xdr:col>
      <xdr:colOff>800100</xdr:colOff>
      <xdr:row>17</xdr:row>
      <xdr:rowOff>110020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1475" y="2781301"/>
          <a:ext cx="590550" cy="633894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0</xdr:row>
      <xdr:rowOff>133351</xdr:rowOff>
    </xdr:from>
    <xdr:to>
      <xdr:col>10</xdr:col>
      <xdr:colOff>333375</xdr:colOff>
      <xdr:row>3</xdr:row>
      <xdr:rowOff>9526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304924" y="133351"/>
          <a:ext cx="7829551" cy="361950"/>
        </a:xfrm>
        <a:prstGeom prst="rect">
          <a:avLst/>
        </a:prstGeom>
        <a:solidFill>
          <a:schemeClr val="lt1"/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2200" b="1">
              <a:solidFill>
                <a:srgbClr val="002060"/>
              </a:solidFill>
              <a:latin typeface="+mn-lt"/>
              <a:cs typeface="Arial" panose="020B0604020202020204" pitchFamily="34" charset="0"/>
            </a:rPr>
            <a:t>Victorian Population Health Survey 2017 - Divisional Quick Stats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12700</xdr:colOff>
          <xdr:row>4</xdr:row>
          <xdr:rowOff>69850</xdr:rowOff>
        </xdr:from>
        <xdr:to>
          <xdr:col>2</xdr:col>
          <xdr:colOff>4730750</xdr:colOff>
          <xdr:row>6</xdr:row>
          <xdr:rowOff>38100</xdr:rowOff>
        </xdr:to>
        <xdr:sp macro="" textlink="">
          <xdr:nvSpPr>
            <xdr:cNvPr id="34817" name="DropDownBox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01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95250</xdr:colOff>
      <xdr:row>40</xdr:row>
      <xdr:rowOff>180975</xdr:rowOff>
    </xdr:from>
    <xdr:to>
      <xdr:col>1</xdr:col>
      <xdr:colOff>971048</xdr:colOff>
      <xdr:row>44</xdr:row>
      <xdr:rowOff>28575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0" y="3676650"/>
          <a:ext cx="1037723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34</xdr:row>
      <xdr:rowOff>171450</xdr:rowOff>
    </xdr:from>
    <xdr:to>
      <xdr:col>1</xdr:col>
      <xdr:colOff>989115</xdr:colOff>
      <xdr:row>37</xdr:row>
      <xdr:rowOff>152400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0" y="2324100"/>
          <a:ext cx="1074840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45</xdr:row>
      <xdr:rowOff>342900</xdr:rowOff>
    </xdr:from>
    <xdr:to>
      <xdr:col>1</xdr:col>
      <xdr:colOff>983110</xdr:colOff>
      <xdr:row>49</xdr:row>
      <xdr:rowOff>47625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825" y="4791075"/>
          <a:ext cx="102121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49</xdr:row>
      <xdr:rowOff>323850</xdr:rowOff>
    </xdr:from>
    <xdr:to>
      <xdr:col>1</xdr:col>
      <xdr:colOff>998640</xdr:colOff>
      <xdr:row>52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5" y="5724525"/>
          <a:ext cx="1074840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56</xdr:row>
      <xdr:rowOff>38100</xdr:rowOff>
    </xdr:from>
    <xdr:to>
      <xdr:col>1</xdr:col>
      <xdr:colOff>850167</xdr:colOff>
      <xdr:row>60</xdr:row>
      <xdr:rowOff>19050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2400" y="2190750"/>
          <a:ext cx="859692" cy="628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161925</xdr:colOff>
      <xdr:row>63</xdr:row>
      <xdr:rowOff>123825</xdr:rowOff>
    </xdr:from>
    <xdr:to>
      <xdr:col>6</xdr:col>
      <xdr:colOff>466725</xdr:colOff>
      <xdr:row>71</xdr:row>
      <xdr:rowOff>85725</xdr:rowOff>
    </xdr:to>
    <xdr:grpSp>
      <xdr:nvGrpSpPr>
        <xdr:cNvPr id="305" name="Group 304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GrpSpPr/>
      </xdr:nvGrpSpPr>
      <xdr:grpSpPr>
        <a:xfrm>
          <a:off x="1101725" y="12125325"/>
          <a:ext cx="2870200" cy="1568450"/>
          <a:chOff x="10458450" y="1295400"/>
          <a:chExt cx="4572000" cy="2743200"/>
        </a:xfrm>
      </xdr:grpSpPr>
      <xdr:graphicFrame macro="">
        <xdr:nvGraphicFramePr>
          <xdr:cNvPr id="310" name="Chart 309">
            <a:extLst>
              <a:ext uri="{FF2B5EF4-FFF2-40B4-BE49-F238E27FC236}">
                <a16:creationId xmlns:a16="http://schemas.microsoft.com/office/drawing/2014/main" id="{00000000-0008-0000-0200-000036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11" name="Oval 310">
            <a:extLst>
              <a:ext uri="{FF2B5EF4-FFF2-40B4-BE49-F238E27FC236}">
                <a16:creationId xmlns:a16="http://schemas.microsoft.com/office/drawing/2014/main" id="{00000000-0008-0000-0200-000037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5</xdr:col>
      <xdr:colOff>180975</xdr:colOff>
      <xdr:row>63</xdr:row>
      <xdr:rowOff>123825</xdr:rowOff>
    </xdr:from>
    <xdr:to>
      <xdr:col>9</xdr:col>
      <xdr:colOff>485775</xdr:colOff>
      <xdr:row>71</xdr:row>
      <xdr:rowOff>85725</xdr:rowOff>
    </xdr:to>
    <xdr:grpSp>
      <xdr:nvGrpSpPr>
        <xdr:cNvPr id="492" name="Group 491">
          <a:extLst>
            <a:ext uri="{FF2B5EF4-FFF2-40B4-BE49-F238E27FC236}">
              <a16:creationId xmlns:a16="http://schemas.microsoft.com/office/drawing/2014/main" id="{00000000-0008-0000-0200-0000EC010000}"/>
            </a:ext>
          </a:extLst>
        </xdr:cNvPr>
        <xdr:cNvGrpSpPr/>
      </xdr:nvGrpSpPr>
      <xdr:grpSpPr>
        <a:xfrm>
          <a:off x="3044825" y="12125325"/>
          <a:ext cx="2870200" cy="1568450"/>
          <a:chOff x="10458450" y="1295400"/>
          <a:chExt cx="4572000" cy="2743200"/>
        </a:xfrm>
      </xdr:grpSpPr>
      <xdr:graphicFrame macro="">
        <xdr:nvGraphicFramePr>
          <xdr:cNvPr id="493" name="Chart 492">
            <a:extLst>
              <a:ext uri="{FF2B5EF4-FFF2-40B4-BE49-F238E27FC236}">
                <a16:creationId xmlns:a16="http://schemas.microsoft.com/office/drawing/2014/main" id="{00000000-0008-0000-0200-0000ED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494" name="Oval 493">
            <a:extLst>
              <a:ext uri="{FF2B5EF4-FFF2-40B4-BE49-F238E27FC236}">
                <a16:creationId xmlns:a16="http://schemas.microsoft.com/office/drawing/2014/main" id="{00000000-0008-0000-0200-0000EE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11</xdr:col>
      <xdr:colOff>152400</xdr:colOff>
      <xdr:row>46</xdr:row>
      <xdr:rowOff>85725</xdr:rowOff>
    </xdr:from>
    <xdr:to>
      <xdr:col>15</xdr:col>
      <xdr:colOff>457200</xdr:colOff>
      <xdr:row>54</xdr:row>
      <xdr:rowOff>47625</xdr:rowOff>
    </xdr:to>
    <xdr:grpSp>
      <xdr:nvGrpSpPr>
        <xdr:cNvPr id="486" name="Group 485">
          <a:extLst>
            <a:ext uri="{FF2B5EF4-FFF2-40B4-BE49-F238E27FC236}">
              <a16:creationId xmlns:a16="http://schemas.microsoft.com/office/drawing/2014/main" id="{00000000-0008-0000-0200-0000E6010000}"/>
            </a:ext>
          </a:extLst>
        </xdr:cNvPr>
        <xdr:cNvGrpSpPr/>
      </xdr:nvGrpSpPr>
      <xdr:grpSpPr>
        <a:xfrm>
          <a:off x="6864350" y="8848725"/>
          <a:ext cx="2870200" cy="1485900"/>
          <a:chOff x="10458450" y="1295400"/>
          <a:chExt cx="4572000" cy="2743200"/>
        </a:xfrm>
      </xdr:grpSpPr>
      <xdr:graphicFrame macro="">
        <xdr:nvGraphicFramePr>
          <xdr:cNvPr id="487" name="Chart 486">
            <a:extLst>
              <a:ext uri="{FF2B5EF4-FFF2-40B4-BE49-F238E27FC236}">
                <a16:creationId xmlns:a16="http://schemas.microsoft.com/office/drawing/2014/main" id="{00000000-0008-0000-0200-0000E7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488" name="Oval 487">
            <a:extLst>
              <a:ext uri="{FF2B5EF4-FFF2-40B4-BE49-F238E27FC236}">
                <a16:creationId xmlns:a16="http://schemas.microsoft.com/office/drawing/2014/main" id="{00000000-0008-0000-0200-0000E8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14</xdr:col>
      <xdr:colOff>228600</xdr:colOff>
      <xdr:row>46</xdr:row>
      <xdr:rowOff>85725</xdr:rowOff>
    </xdr:from>
    <xdr:to>
      <xdr:col>18</xdr:col>
      <xdr:colOff>533400</xdr:colOff>
      <xdr:row>54</xdr:row>
      <xdr:rowOff>47625</xdr:rowOff>
    </xdr:to>
    <xdr:grpSp>
      <xdr:nvGrpSpPr>
        <xdr:cNvPr id="489" name="Group 488">
          <a:extLst>
            <a:ext uri="{FF2B5EF4-FFF2-40B4-BE49-F238E27FC236}">
              <a16:creationId xmlns:a16="http://schemas.microsoft.com/office/drawing/2014/main" id="{00000000-0008-0000-0200-0000E9010000}"/>
            </a:ext>
          </a:extLst>
        </xdr:cNvPr>
        <xdr:cNvGrpSpPr/>
      </xdr:nvGrpSpPr>
      <xdr:grpSpPr>
        <a:xfrm>
          <a:off x="8864600" y="8848725"/>
          <a:ext cx="2870200" cy="1485900"/>
          <a:chOff x="10458450" y="1295400"/>
          <a:chExt cx="4572000" cy="2743200"/>
        </a:xfrm>
      </xdr:grpSpPr>
      <xdr:graphicFrame macro="">
        <xdr:nvGraphicFramePr>
          <xdr:cNvPr id="490" name="Chart 489">
            <a:extLst>
              <a:ext uri="{FF2B5EF4-FFF2-40B4-BE49-F238E27FC236}">
                <a16:creationId xmlns:a16="http://schemas.microsoft.com/office/drawing/2014/main" id="{00000000-0008-0000-0200-0000EA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491" name="Oval 490">
            <a:extLst>
              <a:ext uri="{FF2B5EF4-FFF2-40B4-BE49-F238E27FC236}">
                <a16:creationId xmlns:a16="http://schemas.microsoft.com/office/drawing/2014/main" id="{00000000-0008-0000-0200-0000EB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2</xdr:col>
      <xdr:colOff>438150</xdr:colOff>
      <xdr:row>79</xdr:row>
      <xdr:rowOff>28575</xdr:rowOff>
    </xdr:from>
    <xdr:to>
      <xdr:col>7</xdr:col>
      <xdr:colOff>133350</xdr:colOff>
      <xdr:row>86</xdr:row>
      <xdr:rowOff>180975</xdr:rowOff>
    </xdr:to>
    <xdr:grpSp>
      <xdr:nvGrpSpPr>
        <xdr:cNvPr id="397" name="Group 396">
          <a:extLst>
            <a:ext uri="{FF2B5EF4-FFF2-40B4-BE49-F238E27FC236}">
              <a16:creationId xmlns:a16="http://schemas.microsoft.com/office/drawing/2014/main" id="{00000000-0008-0000-0200-00008D010000}"/>
            </a:ext>
          </a:extLst>
        </xdr:cNvPr>
        <xdr:cNvGrpSpPr/>
      </xdr:nvGrpSpPr>
      <xdr:grpSpPr>
        <a:xfrm>
          <a:off x="1377950" y="15160625"/>
          <a:ext cx="2901950" cy="1485900"/>
          <a:chOff x="10458450" y="1295400"/>
          <a:chExt cx="4572000" cy="2743200"/>
        </a:xfrm>
      </xdr:grpSpPr>
      <xdr:graphicFrame macro="">
        <xdr:nvGraphicFramePr>
          <xdr:cNvPr id="398" name="Chart 397">
            <a:extLst>
              <a:ext uri="{FF2B5EF4-FFF2-40B4-BE49-F238E27FC236}">
                <a16:creationId xmlns:a16="http://schemas.microsoft.com/office/drawing/2014/main" id="{00000000-0008-0000-0200-00008E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sp macro="" textlink="">
        <xdr:nvSpPr>
          <xdr:cNvPr id="399" name="Oval 398">
            <a:extLst>
              <a:ext uri="{FF2B5EF4-FFF2-40B4-BE49-F238E27FC236}">
                <a16:creationId xmlns:a16="http://schemas.microsoft.com/office/drawing/2014/main" id="{00000000-0008-0000-0200-00008F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3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11</xdr:col>
      <xdr:colOff>142875</xdr:colOff>
      <xdr:row>63</xdr:row>
      <xdr:rowOff>95250</xdr:rowOff>
    </xdr:from>
    <xdr:to>
      <xdr:col>15</xdr:col>
      <xdr:colOff>447675</xdr:colOff>
      <xdr:row>71</xdr:row>
      <xdr:rowOff>57150</xdr:rowOff>
    </xdr:to>
    <xdr:grpSp>
      <xdr:nvGrpSpPr>
        <xdr:cNvPr id="388" name="Group 387">
          <a:extLst>
            <a:ext uri="{FF2B5EF4-FFF2-40B4-BE49-F238E27FC236}">
              <a16:creationId xmlns:a16="http://schemas.microsoft.com/office/drawing/2014/main" id="{00000000-0008-0000-0200-000084010000}"/>
            </a:ext>
          </a:extLst>
        </xdr:cNvPr>
        <xdr:cNvGrpSpPr/>
      </xdr:nvGrpSpPr>
      <xdr:grpSpPr>
        <a:xfrm>
          <a:off x="6854825" y="12096750"/>
          <a:ext cx="2870200" cy="1568450"/>
          <a:chOff x="10458450" y="1295400"/>
          <a:chExt cx="4572000" cy="2743200"/>
        </a:xfrm>
      </xdr:grpSpPr>
      <xdr:graphicFrame macro="">
        <xdr:nvGraphicFramePr>
          <xdr:cNvPr id="389" name="Chart 388">
            <a:extLst>
              <a:ext uri="{FF2B5EF4-FFF2-40B4-BE49-F238E27FC236}">
                <a16:creationId xmlns:a16="http://schemas.microsoft.com/office/drawing/2014/main" id="{00000000-0008-0000-0200-000085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sp macro="" textlink="">
        <xdr:nvSpPr>
          <xdr:cNvPr id="390" name="Oval 389">
            <a:extLst>
              <a:ext uri="{FF2B5EF4-FFF2-40B4-BE49-F238E27FC236}">
                <a16:creationId xmlns:a16="http://schemas.microsoft.com/office/drawing/2014/main" id="{00000000-0008-0000-0200-000086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3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279400</xdr:colOff>
          <xdr:row>0</xdr:row>
          <xdr:rowOff>146050</xdr:rowOff>
        </xdr:from>
        <xdr:to>
          <xdr:col>6</xdr:col>
          <xdr:colOff>438150</xdr:colOff>
          <xdr:row>2</xdr:row>
          <xdr:rowOff>57150</xdr:rowOff>
        </xdr:to>
        <xdr:sp macro="" textlink="">
          <xdr:nvSpPr>
            <xdr:cNvPr id="110593" name="ComboBox1" hidden="1">
              <a:extLst>
                <a:ext uri="{63B3BB69-23CF-44E3-9099-C40C66FF867C}">
                  <a14:compatExt spid="_x0000_s110593"/>
                </a:ext>
                <a:ext uri="{FF2B5EF4-FFF2-40B4-BE49-F238E27FC236}">
                  <a16:creationId xmlns:a16="http://schemas.microsoft.com/office/drawing/2014/main" id="{00000000-0008-0000-0200-00000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342898</xdr:colOff>
      <xdr:row>13</xdr:row>
      <xdr:rowOff>133350</xdr:rowOff>
    </xdr:from>
    <xdr:to>
      <xdr:col>6</xdr:col>
      <xdr:colOff>152399</xdr:colOff>
      <xdr:row>15</xdr:row>
      <xdr:rowOff>76200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457448" y="2990850"/>
          <a:ext cx="1028701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Obese</a:t>
          </a:r>
        </a:p>
      </xdr:txBody>
    </xdr:sp>
    <xdr:clientData/>
  </xdr:twoCellAnchor>
  <xdr:twoCellAnchor>
    <xdr:from>
      <xdr:col>1</xdr:col>
      <xdr:colOff>1</xdr:colOff>
      <xdr:row>10</xdr:row>
      <xdr:rowOff>0</xdr:rowOff>
    </xdr:from>
    <xdr:to>
      <xdr:col>6</xdr:col>
      <xdr:colOff>314325</xdr:colOff>
      <xdr:row>23</xdr:row>
      <xdr:rowOff>66675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285751" y="2286000"/>
          <a:ext cx="3362324" cy="2543175"/>
        </a:xfrm>
        <a:prstGeom prst="roundRect">
          <a:avLst/>
        </a:prstGeom>
        <a:noFill/>
        <a:ln w="12700">
          <a:solidFill>
            <a:srgbClr val="00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114300</xdr:colOff>
      <xdr:row>13</xdr:row>
      <xdr:rowOff>161925</xdr:rowOff>
    </xdr:from>
    <xdr:to>
      <xdr:col>4</xdr:col>
      <xdr:colOff>171450</xdr:colOff>
      <xdr:row>15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009650" y="3019425"/>
          <a:ext cx="12763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Pre-obese</a:t>
          </a:r>
        </a:p>
      </xdr:txBody>
    </xdr:sp>
    <xdr:clientData/>
  </xdr:twoCellAnchor>
  <xdr:twoCellAnchor>
    <xdr:from>
      <xdr:col>2</xdr:col>
      <xdr:colOff>19050</xdr:colOff>
      <xdr:row>12</xdr:row>
      <xdr:rowOff>85726</xdr:rowOff>
    </xdr:from>
    <xdr:to>
      <xdr:col>4</xdr:col>
      <xdr:colOff>180975</xdr:colOff>
      <xdr:row>13</xdr:row>
      <xdr:rowOff>161926</xdr:rowOff>
    </xdr:to>
    <xdr:sp macro="" textlink="InfographData!E5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914400" y="2752726"/>
          <a:ext cx="13811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DB52D69-A5B0-4E56-9B36-0EEAE3A302D7}" type="TxLink">
            <a:rPr lang="en-US" sz="1000" b="0" i="0" u="none" strike="noStrike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(15.2% - 34.8%)</a:t>
          </a:fld>
          <a:endParaRPr lang="en-AU" sz="1000">
            <a:solidFill>
              <a:srgbClr val="0066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238125</xdr:colOff>
      <xdr:row>12</xdr:row>
      <xdr:rowOff>66676</xdr:rowOff>
    </xdr:from>
    <xdr:to>
      <xdr:col>6</xdr:col>
      <xdr:colOff>161924</xdr:colOff>
      <xdr:row>13</xdr:row>
      <xdr:rowOff>133350</xdr:rowOff>
    </xdr:to>
    <xdr:sp macro="" textlink="InfographData!E6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2352675" y="273367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69D8FA4-4AAF-41BA-8BAD-3B087B9E16A7}" type="TxLink">
            <a:rPr lang="en-US" sz="1000" b="0" i="0" u="none" strike="noStrike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(20.5% - 33.5%)</a:t>
          </a:fld>
          <a:endParaRPr lang="en-AU" sz="1000">
            <a:solidFill>
              <a:srgbClr val="0066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361949</xdr:colOff>
      <xdr:row>20</xdr:row>
      <xdr:rowOff>47625</xdr:rowOff>
    </xdr:from>
    <xdr:to>
      <xdr:col>3</xdr:col>
      <xdr:colOff>600075</xdr:colOff>
      <xdr:row>22</xdr:row>
      <xdr:rowOff>9525</xdr:rowOff>
    </xdr:to>
    <xdr:sp macro="" textlink="InfographData!G5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1257299" y="4238625"/>
          <a:ext cx="847726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CD0984B9-667A-4F8E-A6E5-8216C00D5791}" type="TxLink">
            <a:rPr lang="en-US" sz="18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31.5%</a:t>
          </a:fld>
          <a:endParaRPr lang="en-AU" sz="18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13</xdr:row>
      <xdr:rowOff>142875</xdr:rowOff>
    </xdr:from>
    <xdr:to>
      <xdr:col>2</xdr:col>
      <xdr:colOff>28575</xdr:colOff>
      <xdr:row>16</xdr:row>
      <xdr:rowOff>171450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3000375"/>
          <a:ext cx="600075" cy="60007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</xdr:row>
      <xdr:rowOff>0</xdr:rowOff>
    </xdr:from>
    <xdr:to>
      <xdr:col>12</xdr:col>
      <xdr:colOff>304799</xdr:colOff>
      <xdr:row>23</xdr:row>
      <xdr:rowOff>66675</xdr:rowOff>
    </xdr:to>
    <xdr:sp macro="" textlink="">
      <xdr:nvSpPr>
        <xdr:cNvPr id="23" name="Rectangle: Rounded Corners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3943350" y="2286000"/>
          <a:ext cx="3352799" cy="2543175"/>
        </a:xfrm>
        <a:prstGeom prst="roundRect">
          <a:avLst/>
        </a:prstGeom>
        <a:noFill/>
        <a:ln w="12700">
          <a:solidFill>
            <a:srgbClr val="00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76200</xdr:colOff>
      <xdr:row>13</xdr:row>
      <xdr:rowOff>19051</xdr:rowOff>
    </xdr:from>
    <xdr:to>
      <xdr:col>11</xdr:col>
      <xdr:colOff>609599</xdr:colOff>
      <xdr:row>14</xdr:row>
      <xdr:rowOff>85725</xdr:rowOff>
    </xdr:to>
    <xdr:sp macro="" textlink="InfographData!E7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5848350" y="2876551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C07FBF23-C8BE-4030-B91A-9E9D2669E941}" type="TxLink">
            <a:rPr lang="en-US" sz="10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(16.0% - 38.2%)</a:t>
          </a:fld>
          <a:endParaRPr lang="en-AU" sz="10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466725</xdr:colOff>
      <xdr:row>20</xdr:row>
      <xdr:rowOff>57151</xdr:rowOff>
    </xdr:from>
    <xdr:to>
      <xdr:col>9</xdr:col>
      <xdr:colOff>219074</xdr:colOff>
      <xdr:row>22</xdr:row>
      <xdr:rowOff>142875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>
          <a:off x="4410075" y="4248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rgbClr val="61CB61"/>
              </a:solidFill>
              <a:latin typeface="Arial" panose="020B0604020202020204" pitchFamily="34" charset="0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10</xdr:col>
      <xdr:colOff>57149</xdr:colOff>
      <xdr:row>21</xdr:row>
      <xdr:rowOff>152400</xdr:rowOff>
    </xdr:from>
    <xdr:to>
      <xdr:col>11</xdr:col>
      <xdr:colOff>561974</xdr:colOff>
      <xdr:row>23</xdr:row>
      <xdr:rowOff>47625</xdr:rowOff>
    </xdr:to>
    <xdr:sp macro="" textlink="InfographData!J7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5829299" y="4533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7FC5DABD-5F32-4DF0-B10A-DD7395C3EF60}" type="TxLink">
            <a:rPr lang="en-US" sz="10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(9.5% - 10.7%)</a:t>
          </a:fld>
          <a:endParaRPr lang="en-AU" sz="10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209551</xdr:colOff>
      <xdr:row>11</xdr:row>
      <xdr:rowOff>9525</xdr:rowOff>
    </xdr:from>
    <xdr:to>
      <xdr:col>9</xdr:col>
      <xdr:colOff>361951</xdr:colOff>
      <xdr:row>15</xdr:row>
      <xdr:rowOff>25872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1" y="2486025"/>
          <a:ext cx="1371600" cy="778347"/>
        </a:xfrm>
        <a:prstGeom prst="rect">
          <a:avLst/>
        </a:prstGeom>
      </xdr:spPr>
    </xdr:pic>
    <xdr:clientData/>
  </xdr:twoCellAnchor>
  <xdr:twoCellAnchor>
    <xdr:from>
      <xdr:col>7</xdr:col>
      <xdr:colOff>47624</xdr:colOff>
      <xdr:row>15</xdr:row>
      <xdr:rowOff>28575</xdr:rowOff>
    </xdr:from>
    <xdr:to>
      <xdr:col>10</xdr:col>
      <xdr:colOff>57149</xdr:colOff>
      <xdr:row>19</xdr:row>
      <xdr:rowOff>104775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>
          <a:off x="3990974" y="3267075"/>
          <a:ext cx="1838325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Sugar sweetened beverages - daily conumsption</a:t>
          </a:r>
        </a:p>
      </xdr:txBody>
    </xdr:sp>
    <xdr:clientData/>
  </xdr:twoCellAnchor>
  <xdr:twoCellAnchor>
    <xdr:from>
      <xdr:col>13</xdr:col>
      <xdr:colOff>0</xdr:colOff>
      <xdr:row>10</xdr:row>
      <xdr:rowOff>0</xdr:rowOff>
    </xdr:from>
    <xdr:to>
      <xdr:col>18</xdr:col>
      <xdr:colOff>304799</xdr:colOff>
      <xdr:row>23</xdr:row>
      <xdr:rowOff>66675</xdr:rowOff>
    </xdr:to>
    <xdr:sp macro="" textlink="">
      <xdr:nvSpPr>
        <xdr:cNvPr id="35" name="Rectangle: Rounded Corners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7600950" y="2286000"/>
          <a:ext cx="3352799" cy="2543175"/>
        </a:xfrm>
        <a:prstGeom prst="roundRect">
          <a:avLst/>
        </a:prstGeom>
        <a:noFill/>
        <a:ln w="12700">
          <a:solidFill>
            <a:srgbClr val="00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76200</xdr:colOff>
      <xdr:row>13</xdr:row>
      <xdr:rowOff>28576</xdr:rowOff>
    </xdr:from>
    <xdr:to>
      <xdr:col>17</xdr:col>
      <xdr:colOff>609599</xdr:colOff>
      <xdr:row>14</xdr:row>
      <xdr:rowOff>95250</xdr:rowOff>
    </xdr:to>
    <xdr:sp macro="" textlink="InfographData!E8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>
          <a:off x="9505950" y="288607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0834E5B2-4365-4C47-8C50-ACCA29FD655F}" type="TxLink">
            <a:rPr lang="en-US" sz="10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(4.5% - 17.9%)</a:t>
          </a:fld>
          <a:endParaRPr lang="en-AU" sz="10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438150</xdr:colOff>
      <xdr:row>20</xdr:row>
      <xdr:rowOff>57151</xdr:rowOff>
    </xdr:from>
    <xdr:to>
      <xdr:col>15</xdr:col>
      <xdr:colOff>190499</xdr:colOff>
      <xdr:row>22</xdr:row>
      <xdr:rowOff>142875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8039100" y="4248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rgbClr val="61CB61"/>
              </a:solidFill>
              <a:latin typeface="Arial" panose="020B0604020202020204" pitchFamily="34" charset="0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16</xdr:col>
      <xdr:colOff>57149</xdr:colOff>
      <xdr:row>21</xdr:row>
      <xdr:rowOff>152400</xdr:rowOff>
    </xdr:from>
    <xdr:to>
      <xdr:col>17</xdr:col>
      <xdr:colOff>561974</xdr:colOff>
      <xdr:row>23</xdr:row>
      <xdr:rowOff>47625</xdr:rowOff>
    </xdr:to>
    <xdr:sp macro="" textlink="InfographData!J8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9486899" y="4533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0D0F4CFF-F153-45F2-A377-287EDB7E993C}" type="TxLink">
            <a:rPr lang="en-US" sz="10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(14.6% - 16.0%)</a:t>
          </a:fld>
          <a:endParaRPr lang="en-AU" sz="10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47624</xdr:colOff>
      <xdr:row>15</xdr:row>
      <xdr:rowOff>28575</xdr:rowOff>
    </xdr:from>
    <xdr:to>
      <xdr:col>15</xdr:col>
      <xdr:colOff>561975</xdr:colOff>
      <xdr:row>19</xdr:row>
      <xdr:rowOff>104775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7648574" y="3267075"/>
          <a:ext cx="1733551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Take away food - more than once a week</a:t>
          </a:r>
        </a:p>
      </xdr:txBody>
    </xdr:sp>
    <xdr:clientData/>
  </xdr:twoCellAnchor>
  <xdr:twoCellAnchor editAs="oneCell">
    <xdr:from>
      <xdr:col>13</xdr:col>
      <xdr:colOff>581025</xdr:colOff>
      <xdr:row>11</xdr:row>
      <xdr:rowOff>0</xdr:rowOff>
    </xdr:from>
    <xdr:to>
      <xdr:col>15</xdr:col>
      <xdr:colOff>133351</xdr:colOff>
      <xdr:row>15</xdr:row>
      <xdr:rowOff>9526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1975" y="2476500"/>
          <a:ext cx="771526" cy="77152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6</xdr:col>
      <xdr:colOff>304799</xdr:colOff>
      <xdr:row>39</xdr:row>
      <xdr:rowOff>66675</xdr:rowOff>
    </xdr:to>
    <xdr:sp macro="" textlink="">
      <xdr:nvSpPr>
        <xdr:cNvPr id="47" name="Rectangle: Rounded Corners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>
        <a:xfrm>
          <a:off x="285750" y="5334000"/>
          <a:ext cx="3352799" cy="2543175"/>
        </a:xfrm>
        <a:prstGeom prst="roundRect">
          <a:avLst/>
        </a:prstGeom>
        <a:noFill/>
        <a:ln w="12700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476250</xdr:colOff>
      <xdr:row>36</xdr:row>
      <xdr:rowOff>57151</xdr:rowOff>
    </xdr:from>
    <xdr:to>
      <xdr:col>3</xdr:col>
      <xdr:colOff>228599</xdr:colOff>
      <xdr:row>38</xdr:row>
      <xdr:rowOff>142875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762000" y="7296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chemeClr val="tx2">
                  <a:lumMod val="40000"/>
                  <a:lumOff val="6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7</xdr:col>
      <xdr:colOff>0</xdr:colOff>
      <xdr:row>26</xdr:row>
      <xdr:rowOff>0</xdr:rowOff>
    </xdr:from>
    <xdr:to>
      <xdr:col>12</xdr:col>
      <xdr:colOff>304799</xdr:colOff>
      <xdr:row>39</xdr:row>
      <xdr:rowOff>66675</xdr:rowOff>
    </xdr:to>
    <xdr:sp macro="" textlink="">
      <xdr:nvSpPr>
        <xdr:cNvPr id="50" name="Rectangle: Rounded Corners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/>
      </xdr:nvSpPr>
      <xdr:spPr>
        <a:xfrm>
          <a:off x="3943350" y="5334000"/>
          <a:ext cx="3352799" cy="2543175"/>
        </a:xfrm>
        <a:prstGeom prst="roundRect">
          <a:avLst/>
        </a:prstGeom>
        <a:noFill/>
        <a:ln w="12700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57150</xdr:colOff>
      <xdr:row>29</xdr:row>
      <xdr:rowOff>19051</xdr:rowOff>
    </xdr:from>
    <xdr:to>
      <xdr:col>11</xdr:col>
      <xdr:colOff>590549</xdr:colOff>
      <xdr:row>30</xdr:row>
      <xdr:rowOff>85725</xdr:rowOff>
    </xdr:to>
    <xdr:sp macro="" textlink="InfographData!E10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5829300" y="5924551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D22379F-F89D-4230-95E2-919CC59E7248}" type="TxLink">
            <a:rPr lang="en-US" sz="1000" b="0" i="0" u="none" strike="noStrike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(23.0% - 44.6%)</a:t>
          </a:fld>
          <a:endParaRPr lang="en-AU" sz="1000" b="0" i="0" u="none" strike="noStrike">
            <a:solidFill>
              <a:schemeClr val="accent1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466725</xdr:colOff>
      <xdr:row>36</xdr:row>
      <xdr:rowOff>57151</xdr:rowOff>
    </xdr:from>
    <xdr:to>
      <xdr:col>9</xdr:col>
      <xdr:colOff>219074</xdr:colOff>
      <xdr:row>38</xdr:row>
      <xdr:rowOff>142875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4410075" y="7296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chemeClr val="tx2">
                  <a:lumMod val="40000"/>
                  <a:lumOff val="6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10</xdr:col>
      <xdr:colOff>57149</xdr:colOff>
      <xdr:row>37</xdr:row>
      <xdr:rowOff>152400</xdr:rowOff>
    </xdr:from>
    <xdr:to>
      <xdr:col>11</xdr:col>
      <xdr:colOff>561974</xdr:colOff>
      <xdr:row>39</xdr:row>
      <xdr:rowOff>47625</xdr:rowOff>
    </xdr:to>
    <xdr:sp macro="" textlink="InfographData!J10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5829299" y="7581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C0EF1F60-CFEA-48B8-8FDA-24C2233960A5}" type="TxLink">
            <a:rPr lang="en-US" sz="1000" b="0" i="0" u="none" strike="noStrike">
              <a:solidFill>
                <a:schemeClr val="tx2">
                  <a:lumMod val="40000"/>
                  <a:lumOff val="6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(42.3% - 44.1%)</a:t>
          </a:fld>
          <a:endParaRPr lang="en-AU" sz="1000" b="0" i="0" u="none" strike="noStrike">
            <a:solidFill>
              <a:schemeClr val="tx2">
                <a:lumMod val="40000"/>
                <a:lumOff val="6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47624</xdr:colOff>
      <xdr:row>31</xdr:row>
      <xdr:rowOff>28575</xdr:rowOff>
    </xdr:from>
    <xdr:to>
      <xdr:col>10</xdr:col>
      <xdr:colOff>57149</xdr:colOff>
      <xdr:row>35</xdr:row>
      <xdr:rowOff>104775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990974" y="6315075"/>
          <a:ext cx="1838325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en-AU" sz="160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Met fruit consumption guidelines only</a:t>
          </a:r>
        </a:p>
      </xdr:txBody>
    </xdr:sp>
    <xdr:clientData/>
  </xdr:twoCellAnchor>
  <xdr:twoCellAnchor>
    <xdr:from>
      <xdr:col>13</xdr:col>
      <xdr:colOff>0</xdr:colOff>
      <xdr:row>26</xdr:row>
      <xdr:rowOff>0</xdr:rowOff>
    </xdr:from>
    <xdr:to>
      <xdr:col>18</xdr:col>
      <xdr:colOff>304799</xdr:colOff>
      <xdr:row>39</xdr:row>
      <xdr:rowOff>66675</xdr:rowOff>
    </xdr:to>
    <xdr:sp macro="" textlink="">
      <xdr:nvSpPr>
        <xdr:cNvPr id="61" name="Rectangle: Rounded Corners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/>
      </xdr:nvSpPr>
      <xdr:spPr>
        <a:xfrm>
          <a:off x="7600950" y="5334000"/>
          <a:ext cx="3352799" cy="2543175"/>
        </a:xfrm>
        <a:prstGeom prst="roundRect">
          <a:avLst/>
        </a:prstGeom>
        <a:noFill/>
        <a:ln w="12700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95250</xdr:colOff>
      <xdr:row>29</xdr:row>
      <xdr:rowOff>19051</xdr:rowOff>
    </xdr:from>
    <xdr:to>
      <xdr:col>18</xdr:col>
      <xdr:colOff>19049</xdr:colOff>
      <xdr:row>30</xdr:row>
      <xdr:rowOff>85725</xdr:rowOff>
    </xdr:to>
    <xdr:sp macro="" textlink="InfographData!E11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9525000" y="5924551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D20E04-2210-45A0-BBD6-C637E4261070}" type="TxLink">
            <a:rPr lang="en-US" sz="1000" b="0" i="0" u="none" strike="noStrike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(48.4% - 71.3%)</a:t>
          </a:fld>
          <a:endParaRPr lang="en-AU" sz="1000" b="0" i="0" u="none" strike="noStrike">
            <a:solidFill>
              <a:schemeClr val="accent1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466725</xdr:colOff>
      <xdr:row>36</xdr:row>
      <xdr:rowOff>57151</xdr:rowOff>
    </xdr:from>
    <xdr:to>
      <xdr:col>15</xdr:col>
      <xdr:colOff>219074</xdr:colOff>
      <xdr:row>38</xdr:row>
      <xdr:rowOff>142875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8067675" y="7296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en-AU" sz="1800">
              <a:solidFill>
                <a:schemeClr val="tx2">
                  <a:lumMod val="40000"/>
                  <a:lumOff val="6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16</xdr:col>
      <xdr:colOff>152399</xdr:colOff>
      <xdr:row>37</xdr:row>
      <xdr:rowOff>152400</xdr:rowOff>
    </xdr:from>
    <xdr:to>
      <xdr:col>18</xdr:col>
      <xdr:colOff>47624</xdr:colOff>
      <xdr:row>39</xdr:row>
      <xdr:rowOff>47625</xdr:rowOff>
    </xdr:to>
    <xdr:sp macro="" textlink="InfographData!J11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9582149" y="7581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7AAB7DB8-1EDA-4F3B-B655-8D969F25AD41}" type="TxLink">
            <a:rPr lang="en-US" sz="1000" b="0" i="0" u="none" strike="noStrike">
              <a:solidFill>
                <a:schemeClr val="tx2">
                  <a:lumMod val="40000"/>
                  <a:lumOff val="6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(50.8% - 52.6%)</a:t>
          </a:fld>
          <a:endParaRPr lang="en-AU" sz="1000" b="0" i="0" u="none" strike="noStrike">
            <a:solidFill>
              <a:schemeClr val="tx2">
                <a:lumMod val="40000"/>
                <a:lumOff val="6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19049</xdr:colOff>
      <xdr:row>30</xdr:row>
      <xdr:rowOff>161925</xdr:rowOff>
    </xdr:from>
    <xdr:to>
      <xdr:col>16</xdr:col>
      <xdr:colOff>219075</xdr:colOff>
      <xdr:row>35</xdr:row>
      <xdr:rowOff>47625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7619999" y="6257925"/>
          <a:ext cx="2028826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en-AU" sz="160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Did not meet fruit &amp; veg consumption guidelines</a:t>
          </a:r>
        </a:p>
      </xdr:txBody>
    </xdr:sp>
    <xdr:clientData/>
  </xdr:twoCellAnchor>
  <xdr:twoCellAnchor>
    <xdr:from>
      <xdr:col>4</xdr:col>
      <xdr:colOff>104776</xdr:colOff>
      <xdr:row>29</xdr:row>
      <xdr:rowOff>9526</xdr:rowOff>
    </xdr:from>
    <xdr:to>
      <xdr:col>6</xdr:col>
      <xdr:colOff>28575</xdr:colOff>
      <xdr:row>30</xdr:row>
      <xdr:rowOff>76200</xdr:rowOff>
    </xdr:to>
    <xdr:sp macro="" textlink="InfographData!E9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2219326" y="591502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F66085B4-2895-4BF6-97D6-CC271A325BB9}" type="TxLink">
            <a:rPr lang="en-US" sz="1000" b="0" i="0" u="none" strike="noStrike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(2.7% - 7.4%)</a:t>
          </a:fld>
          <a:endParaRPr lang="en-AU" sz="1000" b="0" i="0" u="none" strike="noStrike">
            <a:solidFill>
              <a:schemeClr val="accent1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85725</xdr:colOff>
      <xdr:row>37</xdr:row>
      <xdr:rowOff>142875</xdr:rowOff>
    </xdr:from>
    <xdr:to>
      <xdr:col>5</xdr:col>
      <xdr:colOff>590550</xdr:colOff>
      <xdr:row>39</xdr:row>
      <xdr:rowOff>38100</xdr:rowOff>
    </xdr:to>
    <xdr:sp macro="" textlink="InfographData!J9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2200275" y="7572375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B628848A-C536-4910-B657-4D4D3674A4FC}" type="TxLink">
            <a:rPr lang="en-US" sz="1000" b="0" i="0" u="none" strike="noStrike">
              <a:solidFill>
                <a:schemeClr val="tx2">
                  <a:lumMod val="40000"/>
                  <a:lumOff val="6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(5.0% - 5.8%)</a:t>
          </a:fld>
          <a:endParaRPr lang="en-AU" sz="1000" b="0" i="0" u="none" strike="noStrike">
            <a:solidFill>
              <a:schemeClr val="tx2">
                <a:lumMod val="40000"/>
                <a:lumOff val="6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76200</xdr:colOff>
      <xdr:row>31</xdr:row>
      <xdr:rowOff>19050</xdr:rowOff>
    </xdr:from>
    <xdr:to>
      <xdr:col>3</xdr:col>
      <xdr:colOff>590551</xdr:colOff>
      <xdr:row>35</xdr:row>
      <xdr:rowOff>95250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361950" y="6305550"/>
          <a:ext cx="1733551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Met veg consumption guidelines only</a:t>
          </a:r>
        </a:p>
      </xdr:txBody>
    </xdr:sp>
    <xdr:clientData/>
  </xdr:twoCellAnchor>
  <xdr:twoCellAnchor editAs="oneCell">
    <xdr:from>
      <xdr:col>1</xdr:col>
      <xdr:colOff>171450</xdr:colOff>
      <xdr:row>26</xdr:row>
      <xdr:rowOff>180975</xdr:rowOff>
    </xdr:from>
    <xdr:to>
      <xdr:col>3</xdr:col>
      <xdr:colOff>489616</xdr:colOff>
      <xdr:row>30</xdr:row>
      <xdr:rowOff>180974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7200" y="5514975"/>
          <a:ext cx="1537366" cy="761999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26</xdr:row>
      <xdr:rowOff>180976</xdr:rowOff>
    </xdr:from>
    <xdr:to>
      <xdr:col>9</xdr:col>
      <xdr:colOff>428625</xdr:colOff>
      <xdr:row>30</xdr:row>
      <xdr:rowOff>184072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91000" y="5514976"/>
          <a:ext cx="1400175" cy="765096"/>
        </a:xfrm>
        <a:prstGeom prst="rect">
          <a:avLst/>
        </a:prstGeom>
      </xdr:spPr>
    </xdr:pic>
    <xdr:clientData/>
  </xdr:twoCellAnchor>
  <xdr:twoCellAnchor editAs="oneCell">
    <xdr:from>
      <xdr:col>13</xdr:col>
      <xdr:colOff>266700</xdr:colOff>
      <xdr:row>27</xdr:row>
      <xdr:rowOff>19051</xdr:rowOff>
    </xdr:from>
    <xdr:to>
      <xdr:col>15</xdr:col>
      <xdr:colOff>573770</xdr:colOff>
      <xdr:row>30</xdr:row>
      <xdr:rowOff>123825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867650" y="5543551"/>
          <a:ext cx="1526270" cy="676274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45</xdr:row>
      <xdr:rowOff>123825</xdr:rowOff>
    </xdr:from>
    <xdr:to>
      <xdr:col>8</xdr:col>
      <xdr:colOff>342900</xdr:colOff>
      <xdr:row>47</xdr:row>
      <xdr:rowOff>66675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3686175" y="9077325"/>
          <a:ext cx="12096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Insufficient</a:t>
          </a:r>
        </a:p>
      </xdr:txBody>
    </xdr:sp>
    <xdr:clientData/>
  </xdr:twoCellAnchor>
  <xdr:twoCellAnchor>
    <xdr:from>
      <xdr:col>1</xdr:col>
      <xdr:colOff>0</xdr:colOff>
      <xdr:row>42</xdr:row>
      <xdr:rowOff>0</xdr:rowOff>
    </xdr:from>
    <xdr:to>
      <xdr:col>9</xdr:col>
      <xdr:colOff>304800</xdr:colOff>
      <xdr:row>55</xdr:row>
      <xdr:rowOff>66675</xdr:rowOff>
    </xdr:to>
    <xdr:sp macro="" textlink="">
      <xdr:nvSpPr>
        <xdr:cNvPr id="84" name="Rectangle: Rounded Corners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/>
      </xdr:nvSpPr>
      <xdr:spPr>
        <a:xfrm>
          <a:off x="285750" y="8382000"/>
          <a:ext cx="5181600" cy="2543175"/>
        </a:xfrm>
        <a:prstGeom prst="roundRect">
          <a:avLst/>
        </a:prstGeom>
        <a:noFill/>
        <a:ln w="127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342900</xdr:colOff>
      <xdr:row>45</xdr:row>
      <xdr:rowOff>161925</xdr:rowOff>
    </xdr:from>
    <xdr:to>
      <xdr:col>5</xdr:col>
      <xdr:colOff>400050</xdr:colOff>
      <xdr:row>47</xdr:row>
      <xdr:rowOff>47625</xdr:rowOff>
    </xdr:to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1847850" y="9115425"/>
          <a:ext cx="12763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Sedentary</a:t>
          </a:r>
        </a:p>
      </xdr:txBody>
    </xdr:sp>
    <xdr:clientData/>
  </xdr:twoCellAnchor>
  <xdr:twoCellAnchor>
    <xdr:from>
      <xdr:col>3</xdr:col>
      <xdr:colOff>219075</xdr:colOff>
      <xdr:row>44</xdr:row>
      <xdr:rowOff>57151</xdr:rowOff>
    </xdr:from>
    <xdr:to>
      <xdr:col>5</xdr:col>
      <xdr:colOff>381000</xdr:colOff>
      <xdr:row>45</xdr:row>
      <xdr:rowOff>133351</xdr:rowOff>
    </xdr:to>
    <xdr:sp macro="" textlink="InfographData!E12">
      <xdr:nvSpPr>
        <xdr:cNvPr id="87" name="TextBox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1724025" y="8820151"/>
          <a:ext cx="13811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8116AD7E-98C8-4149-8169-B91089B696FB}" type="TxLink">
            <a:rPr lang="en-US" sz="10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(0.6% - 2.5%)</a:t>
          </a:fld>
          <a:endParaRPr lang="en-AU" sz="10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409575</xdr:colOff>
      <xdr:row>44</xdr:row>
      <xdr:rowOff>47626</xdr:rowOff>
    </xdr:from>
    <xdr:to>
      <xdr:col>8</xdr:col>
      <xdr:colOff>333374</xdr:colOff>
      <xdr:row>45</xdr:row>
      <xdr:rowOff>114300</xdr:rowOff>
    </xdr:to>
    <xdr:sp macro="" textlink="InfographData!E13">
      <xdr:nvSpPr>
        <xdr:cNvPr id="88" name="TextBox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3743325" y="881062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6A5FD35D-9D1F-49AF-8328-7B7F5D72B6BB}" type="TxLink">
            <a:rPr lang="en-US" sz="10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(31.3% - 55.7%)</a:t>
          </a:fld>
          <a:endParaRPr lang="en-AU" sz="10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381000</xdr:colOff>
      <xdr:row>52</xdr:row>
      <xdr:rowOff>47626</xdr:rowOff>
    </xdr:from>
    <xdr:to>
      <xdr:col>3</xdr:col>
      <xdr:colOff>133349</xdr:colOff>
      <xdr:row>54</xdr:row>
      <xdr:rowOff>133350</xdr:rowOff>
    </xdr:to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666750" y="10334626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3</xdr:col>
      <xdr:colOff>361949</xdr:colOff>
      <xdr:row>54</xdr:row>
      <xdr:rowOff>9526</xdr:rowOff>
    </xdr:from>
    <xdr:to>
      <xdr:col>5</xdr:col>
      <xdr:colOff>295274</xdr:colOff>
      <xdr:row>54</xdr:row>
      <xdr:rowOff>161925</xdr:rowOff>
    </xdr:to>
    <xdr:sp macro="" textlink="InfographData!J12">
      <xdr:nvSpPr>
        <xdr:cNvPr id="91" name="TextBox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1866899" y="10677526"/>
          <a:ext cx="1152525" cy="1523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7B953079-E43C-487A-8B8B-F4C578548ED4}" type="TxLink">
            <a:rPr lang="en-US" sz="10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(2.3% - 2.9%)</a:t>
          </a:fld>
          <a:endParaRPr lang="en-AU" sz="10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380999</xdr:colOff>
      <xdr:row>53</xdr:row>
      <xdr:rowOff>133350</xdr:rowOff>
    </xdr:from>
    <xdr:to>
      <xdr:col>8</xdr:col>
      <xdr:colOff>276224</xdr:colOff>
      <xdr:row>55</xdr:row>
      <xdr:rowOff>28575</xdr:rowOff>
    </xdr:to>
    <xdr:sp macro="" textlink="InfographData!J13">
      <xdr:nvSpPr>
        <xdr:cNvPr id="93" name="TextBox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3714749" y="1061085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86863003-57B7-4723-A061-98F53E953E42}" type="TxLink">
            <a:rPr lang="en-US" sz="10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(43.2% - 45.0%)</a:t>
          </a:fld>
          <a:endParaRPr lang="en-AU" sz="10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371474</xdr:colOff>
      <xdr:row>44</xdr:row>
      <xdr:rowOff>133350</xdr:rowOff>
    </xdr:from>
    <xdr:to>
      <xdr:col>3</xdr:col>
      <xdr:colOff>76199</xdr:colOff>
      <xdr:row>49</xdr:row>
      <xdr:rowOff>104775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57224" y="8896350"/>
          <a:ext cx="923925" cy="923925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18</xdr:col>
      <xdr:colOff>304800</xdr:colOff>
      <xdr:row>55</xdr:row>
      <xdr:rowOff>66675</xdr:rowOff>
    </xdr:to>
    <xdr:sp macro="" textlink="">
      <xdr:nvSpPr>
        <xdr:cNvPr id="103" name="Rectangle: Rounded Corners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/>
      </xdr:nvSpPr>
      <xdr:spPr>
        <a:xfrm>
          <a:off x="5772150" y="8382000"/>
          <a:ext cx="5181600" cy="2543175"/>
        </a:xfrm>
        <a:prstGeom prst="roundRect">
          <a:avLst/>
        </a:prstGeom>
        <a:noFill/>
        <a:ln w="12700">
          <a:solidFill>
            <a:schemeClr val="accent4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171450</xdr:colOff>
      <xdr:row>45</xdr:row>
      <xdr:rowOff>123825</xdr:rowOff>
    </xdr:from>
    <xdr:to>
      <xdr:col>15</xdr:col>
      <xdr:colOff>28575</xdr:colOff>
      <xdr:row>47</xdr:row>
      <xdr:rowOff>133350</xdr:rowOff>
    </xdr:to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 txBox="1"/>
      </xdr:nvSpPr>
      <xdr:spPr>
        <a:xfrm>
          <a:off x="7162800" y="9077325"/>
          <a:ext cx="168592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Current smoker</a:t>
          </a:r>
        </a:p>
      </xdr:txBody>
    </xdr:sp>
    <xdr:clientData/>
  </xdr:twoCellAnchor>
  <xdr:twoCellAnchor>
    <xdr:from>
      <xdr:col>12</xdr:col>
      <xdr:colOff>314325</xdr:colOff>
      <xdr:row>44</xdr:row>
      <xdr:rowOff>66676</xdr:rowOff>
    </xdr:from>
    <xdr:to>
      <xdr:col>14</xdr:col>
      <xdr:colOff>476250</xdr:colOff>
      <xdr:row>45</xdr:row>
      <xdr:rowOff>142876</xdr:rowOff>
    </xdr:to>
    <xdr:sp macro="" textlink="InfographData!E14">
      <xdr:nvSpPr>
        <xdr:cNvPr id="106" name="TextBox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 txBox="1"/>
      </xdr:nvSpPr>
      <xdr:spPr>
        <a:xfrm>
          <a:off x="7305675" y="8829676"/>
          <a:ext cx="13811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8CDD8079-3092-4A08-B9B2-76052AA96033}" type="TxLink">
            <a:rPr lang="en-US" sz="1000" b="0" i="0" u="none" strike="noStrike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(19.4% - 36.0%)</a:t>
          </a:fld>
          <a:endParaRPr lang="en-AU" sz="1000" b="0" i="0" u="none" strike="noStrike">
            <a:solidFill>
              <a:schemeClr val="accent4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476250</xdr:colOff>
      <xdr:row>44</xdr:row>
      <xdr:rowOff>57151</xdr:rowOff>
    </xdr:from>
    <xdr:to>
      <xdr:col>17</xdr:col>
      <xdr:colOff>400049</xdr:colOff>
      <xdr:row>45</xdr:row>
      <xdr:rowOff>123825</xdr:rowOff>
    </xdr:to>
    <xdr:sp macro="" textlink="InfographData!E15">
      <xdr:nvSpPr>
        <xdr:cNvPr id="107" name="TextBox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 txBox="1"/>
      </xdr:nvSpPr>
      <xdr:spPr>
        <a:xfrm>
          <a:off x="9296400" y="8820151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29BD9AC7-E7E5-476A-A4EE-E19588517181}" type="TxLink">
            <a:rPr lang="en-US" sz="1000" b="0" i="0" u="none" strike="noStrike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(18.0% - 34.7%)</a:t>
          </a:fld>
          <a:endParaRPr lang="en-AU" sz="1000" b="0" i="0" u="none" strike="noStrike">
            <a:solidFill>
              <a:schemeClr val="accent4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371475</xdr:colOff>
      <xdr:row>52</xdr:row>
      <xdr:rowOff>76201</xdr:rowOff>
    </xdr:from>
    <xdr:to>
      <xdr:col>12</xdr:col>
      <xdr:colOff>123824</xdr:colOff>
      <xdr:row>54</xdr:row>
      <xdr:rowOff>161925</xdr:rowOff>
    </xdr:to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 txBox="1"/>
      </xdr:nvSpPr>
      <xdr:spPr>
        <a:xfrm>
          <a:off x="6143625" y="1036320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chemeClr val="accent4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12</xdr:col>
      <xdr:colOff>476249</xdr:colOff>
      <xdr:row>54</xdr:row>
      <xdr:rowOff>38101</xdr:rowOff>
    </xdr:from>
    <xdr:to>
      <xdr:col>14</xdr:col>
      <xdr:colOff>409574</xdr:colOff>
      <xdr:row>55</xdr:row>
      <xdr:rowOff>0</xdr:rowOff>
    </xdr:to>
    <xdr:sp macro="" textlink="InfographData!J14">
      <xdr:nvSpPr>
        <xdr:cNvPr id="110" name="TextBox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 txBox="1"/>
      </xdr:nvSpPr>
      <xdr:spPr>
        <a:xfrm>
          <a:off x="7467599" y="10706101"/>
          <a:ext cx="1152525" cy="1523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1DF63A1-5FB8-4CFE-AA98-214F109E2601}" type="TxLink">
            <a:rPr lang="en-US" sz="1000" b="0" i="0" u="none" strike="noStrike">
              <a:solidFill>
                <a:schemeClr val="accent4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(16.0% - 17.5%)</a:t>
          </a:fld>
          <a:endParaRPr lang="en-AU" sz="1000" b="0" i="0" u="none" strike="noStrike">
            <a:solidFill>
              <a:schemeClr val="accent4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476249</xdr:colOff>
      <xdr:row>53</xdr:row>
      <xdr:rowOff>171450</xdr:rowOff>
    </xdr:from>
    <xdr:to>
      <xdr:col>17</xdr:col>
      <xdr:colOff>371474</xdr:colOff>
      <xdr:row>55</xdr:row>
      <xdr:rowOff>66675</xdr:rowOff>
    </xdr:to>
    <xdr:sp macro="" textlink="InfographData!J15">
      <xdr:nvSpPr>
        <xdr:cNvPr id="112" name="TextBox 111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SpPr txBox="1"/>
      </xdr:nvSpPr>
      <xdr:spPr>
        <a:xfrm>
          <a:off x="9296399" y="1064895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286215A5-3A8F-4131-9205-96A2764FB3BE}" type="TxLink">
            <a:rPr lang="en-US" sz="1000" b="0" i="0" u="none" strike="noStrike">
              <a:solidFill>
                <a:schemeClr val="accent4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(12.2% - 17.7%)</a:t>
          </a:fld>
          <a:endParaRPr lang="en-AU" sz="1000" b="0" i="0" u="none" strike="noStrike">
            <a:solidFill>
              <a:schemeClr val="accent4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361950</xdr:colOff>
      <xdr:row>45</xdr:row>
      <xdr:rowOff>123826</xdr:rowOff>
    </xdr:from>
    <xdr:to>
      <xdr:col>17</xdr:col>
      <xdr:colOff>571500</xdr:colOff>
      <xdr:row>47</xdr:row>
      <xdr:rowOff>104776</xdr:rowOff>
    </xdr:to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 txBox="1"/>
      </xdr:nvSpPr>
      <xdr:spPr>
        <a:xfrm>
          <a:off x="9182100" y="9077326"/>
          <a:ext cx="142875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Daily smoker</a:t>
          </a:r>
        </a:p>
      </xdr:txBody>
    </xdr:sp>
    <xdr:clientData/>
  </xdr:twoCellAnchor>
  <xdr:twoCellAnchor editAs="oneCell">
    <xdr:from>
      <xdr:col>10</xdr:col>
      <xdr:colOff>200025</xdr:colOff>
      <xdr:row>44</xdr:row>
      <xdr:rowOff>104775</xdr:rowOff>
    </xdr:from>
    <xdr:to>
      <xdr:col>11</xdr:col>
      <xdr:colOff>466725</xdr:colOff>
      <xdr:row>48</xdr:row>
      <xdr:rowOff>152400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972175" y="8867775"/>
          <a:ext cx="876300" cy="8096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9</xdr:col>
      <xdr:colOff>304800</xdr:colOff>
      <xdr:row>72</xdr:row>
      <xdr:rowOff>111125</xdr:rowOff>
    </xdr:to>
    <xdr:sp macro="" textlink="">
      <xdr:nvSpPr>
        <xdr:cNvPr id="124" name="Rectangle: Rounded Corners 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>
        <a:xfrm>
          <a:off x="285750" y="10668000"/>
          <a:ext cx="5130800" cy="2857500"/>
        </a:xfrm>
        <a:prstGeom prst="roundRect">
          <a:avLst/>
        </a:prstGeom>
        <a:noFill/>
        <a:ln w="12700">
          <a:solidFill>
            <a:schemeClr val="accent4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190500</xdr:colOff>
      <xdr:row>61</xdr:row>
      <xdr:rowOff>85725</xdr:rowOff>
    </xdr:from>
    <xdr:to>
      <xdr:col>5</xdr:col>
      <xdr:colOff>552450</xdr:colOff>
      <xdr:row>64</xdr:row>
      <xdr:rowOff>85724</xdr:rowOff>
    </xdr:to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 txBox="1"/>
      </xdr:nvSpPr>
      <xdr:spPr>
        <a:xfrm>
          <a:off x="1695450" y="11325225"/>
          <a:ext cx="1581150" cy="571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Increased lifetime risk</a:t>
          </a:r>
        </a:p>
      </xdr:txBody>
    </xdr:sp>
    <xdr:clientData/>
  </xdr:twoCellAnchor>
  <xdr:twoCellAnchor>
    <xdr:from>
      <xdr:col>3</xdr:col>
      <xdr:colOff>333375</xdr:colOff>
      <xdr:row>60</xdr:row>
      <xdr:rowOff>38101</xdr:rowOff>
    </xdr:from>
    <xdr:to>
      <xdr:col>5</xdr:col>
      <xdr:colOff>495300</xdr:colOff>
      <xdr:row>61</xdr:row>
      <xdr:rowOff>114301</xdr:rowOff>
    </xdr:to>
    <xdr:sp macro="" textlink="InfographData!E16">
      <xdr:nvSpPr>
        <xdr:cNvPr id="127" name="TextBox 12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 txBox="1"/>
      </xdr:nvSpPr>
      <xdr:spPr>
        <a:xfrm>
          <a:off x="1838325" y="11849101"/>
          <a:ext cx="13811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25F4832-7F05-4AF2-AF6C-1A5342C79D86}" type="TxLink">
            <a:rPr lang="en-US" sz="1000" b="0" i="0" u="none" strike="noStrike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(61.0% - 75.4%)</a:t>
          </a:fld>
          <a:endParaRPr lang="en-AU" sz="1000" b="0" i="0" u="none" strike="noStrike">
            <a:solidFill>
              <a:schemeClr val="accent4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476250</xdr:colOff>
      <xdr:row>60</xdr:row>
      <xdr:rowOff>28576</xdr:rowOff>
    </xdr:from>
    <xdr:to>
      <xdr:col>8</xdr:col>
      <xdr:colOff>400049</xdr:colOff>
      <xdr:row>61</xdr:row>
      <xdr:rowOff>95250</xdr:rowOff>
    </xdr:to>
    <xdr:sp macro="" textlink="InfographData!E17">
      <xdr:nvSpPr>
        <xdr:cNvPr id="128" name="TextBox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 txBox="1"/>
      </xdr:nvSpPr>
      <xdr:spPr>
        <a:xfrm>
          <a:off x="3810000" y="1183957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84B43A00-670C-4A8E-BECB-0400CF65DC53}" type="TxLink">
            <a:rPr lang="en-US" sz="1000" b="0" i="0" u="none" strike="noStrike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(49.4% - 64.7%)</a:t>
          </a:fld>
          <a:endParaRPr lang="en-AU" sz="1000" b="0" i="0" u="none" strike="noStrike">
            <a:solidFill>
              <a:schemeClr val="accent4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371475</xdr:colOff>
      <xdr:row>69</xdr:row>
      <xdr:rowOff>142876</xdr:rowOff>
    </xdr:from>
    <xdr:to>
      <xdr:col>3</xdr:col>
      <xdr:colOff>123824</xdr:colOff>
      <xdr:row>72</xdr:row>
      <xdr:rowOff>38100</xdr:rowOff>
    </xdr:to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 txBox="1"/>
      </xdr:nvSpPr>
      <xdr:spPr>
        <a:xfrm>
          <a:off x="657225" y="1299210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chemeClr val="accent4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3</xdr:col>
      <xdr:colOff>457199</xdr:colOff>
      <xdr:row>71</xdr:row>
      <xdr:rowOff>104776</xdr:rowOff>
    </xdr:from>
    <xdr:to>
      <xdr:col>5</xdr:col>
      <xdr:colOff>390524</xdr:colOff>
      <xdr:row>72</xdr:row>
      <xdr:rowOff>66675</xdr:rowOff>
    </xdr:to>
    <xdr:sp macro="" textlink="InfographData!J16">
      <xdr:nvSpPr>
        <xdr:cNvPr id="131" name="TextBox 13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 txBox="1"/>
      </xdr:nvSpPr>
      <xdr:spPr>
        <a:xfrm>
          <a:off x="1962149" y="13335001"/>
          <a:ext cx="1152525" cy="1523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0212C0A9-DBE4-4795-AC89-C580179F5361}" type="TxLink">
            <a:rPr lang="en-US" sz="1000" b="0" i="0" u="none" strike="noStrike">
              <a:solidFill>
                <a:schemeClr val="accent4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(58.6% - 60.4%)</a:t>
          </a:fld>
          <a:endParaRPr lang="en-AU" sz="1000" b="0" i="0" u="none" strike="noStrike">
            <a:solidFill>
              <a:schemeClr val="accent4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476249</xdr:colOff>
      <xdr:row>71</xdr:row>
      <xdr:rowOff>38100</xdr:rowOff>
    </xdr:from>
    <xdr:to>
      <xdr:col>8</xdr:col>
      <xdr:colOff>371474</xdr:colOff>
      <xdr:row>72</xdr:row>
      <xdr:rowOff>123825</xdr:rowOff>
    </xdr:to>
    <xdr:sp macro="" textlink="InfographData!J17">
      <xdr:nvSpPr>
        <xdr:cNvPr id="133" name="TextBox 13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 txBox="1"/>
      </xdr:nvSpPr>
      <xdr:spPr>
        <a:xfrm>
          <a:off x="3809999" y="13268325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2BFE9B5-8A60-4887-AABD-731AF758DBE0}" type="TxLink">
            <a:rPr lang="en-US" sz="1000" b="0" i="0" u="none" strike="noStrike">
              <a:solidFill>
                <a:schemeClr val="accent4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(42.1% - 43.9%)</a:t>
          </a:fld>
          <a:endParaRPr lang="en-AU" sz="1000" b="0" i="0" u="none" strike="noStrike">
            <a:solidFill>
              <a:schemeClr val="accent4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409573</xdr:colOff>
      <xdr:row>63</xdr:row>
      <xdr:rowOff>28575</xdr:rowOff>
    </xdr:from>
    <xdr:to>
      <xdr:col>8</xdr:col>
      <xdr:colOff>400048</xdr:colOff>
      <xdr:row>68</xdr:row>
      <xdr:rowOff>133350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</xdr:col>
      <xdr:colOff>533399</xdr:colOff>
      <xdr:row>61</xdr:row>
      <xdr:rowOff>57150</xdr:rowOff>
    </xdr:from>
    <xdr:to>
      <xdr:col>9</xdr:col>
      <xdr:colOff>200024</xdr:colOff>
      <xdr:row>64</xdr:row>
      <xdr:rowOff>95250</xdr:rowOff>
    </xdr:to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 txBox="1"/>
      </xdr:nvSpPr>
      <xdr:spPr>
        <a:xfrm>
          <a:off x="3257549" y="11296650"/>
          <a:ext cx="2105025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Increased risk - single occasion</a:t>
          </a:r>
        </a:p>
      </xdr:txBody>
    </xdr:sp>
    <xdr:clientData/>
  </xdr:twoCellAnchor>
  <xdr:twoCellAnchor>
    <xdr:from>
      <xdr:col>15</xdr:col>
      <xdr:colOff>47626</xdr:colOff>
      <xdr:row>61</xdr:row>
      <xdr:rowOff>28575</xdr:rowOff>
    </xdr:from>
    <xdr:to>
      <xdr:col>18</xdr:col>
      <xdr:colOff>409576</xdr:colOff>
      <xdr:row>64</xdr:row>
      <xdr:rowOff>180975</xdr:rowOff>
    </xdr:to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 txBox="1"/>
      </xdr:nvSpPr>
      <xdr:spPr>
        <a:xfrm>
          <a:off x="8867776" y="11268075"/>
          <a:ext cx="2190750" cy="723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Ever diagnosed with anxiety or depression</a:t>
          </a:r>
        </a:p>
      </xdr:txBody>
    </xdr:sp>
    <xdr:clientData/>
  </xdr:twoCellAnchor>
  <xdr:twoCellAnchor>
    <xdr:from>
      <xdr:col>10</xdr:col>
      <xdr:colOff>0</xdr:colOff>
      <xdr:row>57</xdr:row>
      <xdr:rowOff>190499</xdr:rowOff>
    </xdr:from>
    <xdr:to>
      <xdr:col>18</xdr:col>
      <xdr:colOff>304800</xdr:colOff>
      <xdr:row>72</xdr:row>
      <xdr:rowOff>95249</xdr:rowOff>
    </xdr:to>
    <xdr:sp macro="" textlink="">
      <xdr:nvSpPr>
        <xdr:cNvPr id="142" name="Rectangle: Rounded Corners 141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/>
      </xdr:nvSpPr>
      <xdr:spPr>
        <a:xfrm>
          <a:off x="5715000" y="10667999"/>
          <a:ext cx="5130800" cy="2841625"/>
        </a:xfrm>
        <a:prstGeom prst="roundRect">
          <a:avLst/>
        </a:prstGeom>
        <a:noFill/>
        <a:ln w="12700">
          <a:solidFill>
            <a:srgbClr val="00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276224</xdr:colOff>
      <xdr:row>61</xdr:row>
      <xdr:rowOff>76199</xdr:rowOff>
    </xdr:from>
    <xdr:to>
      <xdr:col>15</xdr:col>
      <xdr:colOff>200025</xdr:colOff>
      <xdr:row>64</xdr:row>
      <xdr:rowOff>104774</xdr:rowOff>
    </xdr:to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SpPr txBox="1"/>
      </xdr:nvSpPr>
      <xdr:spPr>
        <a:xfrm>
          <a:off x="6657974" y="11315699"/>
          <a:ext cx="2362201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High/very high levels of psychological distress</a:t>
          </a:r>
        </a:p>
      </xdr:txBody>
    </xdr:sp>
    <xdr:clientData/>
  </xdr:twoCellAnchor>
  <xdr:twoCellAnchor>
    <xdr:from>
      <xdr:col>12</xdr:col>
      <xdr:colOff>142875</xdr:colOff>
      <xdr:row>60</xdr:row>
      <xdr:rowOff>38101</xdr:rowOff>
    </xdr:from>
    <xdr:to>
      <xdr:col>14</xdr:col>
      <xdr:colOff>304800</xdr:colOff>
      <xdr:row>61</xdr:row>
      <xdr:rowOff>114301</xdr:rowOff>
    </xdr:to>
    <xdr:sp macro="" textlink="InfographData!E18">
      <xdr:nvSpPr>
        <xdr:cNvPr id="145" name="TextBox 14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 txBox="1"/>
      </xdr:nvSpPr>
      <xdr:spPr>
        <a:xfrm>
          <a:off x="7134225" y="11849101"/>
          <a:ext cx="13811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49CB221-7152-4F1D-889F-29BD6DA803D7}" type="TxLink">
            <a:rPr lang="en-US" sz="10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(11.3% - 34.2%)</a:t>
          </a:fld>
          <a:endParaRPr lang="en-AU" sz="10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390525</xdr:colOff>
      <xdr:row>60</xdr:row>
      <xdr:rowOff>38101</xdr:rowOff>
    </xdr:from>
    <xdr:to>
      <xdr:col>17</xdr:col>
      <xdr:colOff>314324</xdr:colOff>
      <xdr:row>61</xdr:row>
      <xdr:rowOff>104775</xdr:rowOff>
    </xdr:to>
    <xdr:sp macro="" textlink="InfographData!E19">
      <xdr:nvSpPr>
        <xdr:cNvPr id="146" name="TextBox 145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 txBox="1"/>
      </xdr:nvSpPr>
      <xdr:spPr>
        <a:xfrm>
          <a:off x="9210675" y="11849101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2F389AE6-2CF3-4A5C-9ACD-3AE3E122091C}" type="TxLink">
            <a:rPr lang="en-US" sz="10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(26.9% - 51.7%)</a:t>
          </a:fld>
          <a:endParaRPr lang="en-AU" sz="10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381000</xdr:colOff>
      <xdr:row>69</xdr:row>
      <xdr:rowOff>114301</xdr:rowOff>
    </xdr:from>
    <xdr:to>
      <xdr:col>12</xdr:col>
      <xdr:colOff>133349</xdr:colOff>
      <xdr:row>72</xdr:row>
      <xdr:rowOff>9525</xdr:rowOff>
    </xdr:to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 txBox="1"/>
      </xdr:nvSpPr>
      <xdr:spPr>
        <a:xfrm>
          <a:off x="6153150" y="12963526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en-AU" sz="1800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12</xdr:col>
      <xdr:colOff>514349</xdr:colOff>
      <xdr:row>69</xdr:row>
      <xdr:rowOff>104775</xdr:rowOff>
    </xdr:from>
    <xdr:to>
      <xdr:col>14</xdr:col>
      <xdr:colOff>142875</xdr:colOff>
      <xdr:row>71</xdr:row>
      <xdr:rowOff>66675</xdr:rowOff>
    </xdr:to>
    <xdr:sp macro="" textlink="InfographData!G18">
      <xdr:nvSpPr>
        <xdr:cNvPr id="148" name="TextBox 147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SpPr txBox="1"/>
      </xdr:nvSpPr>
      <xdr:spPr>
        <a:xfrm>
          <a:off x="7505699" y="12954000"/>
          <a:ext cx="847726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64F519C5-7F37-4A47-A7FA-72798D2AF09A}" type="TxLink">
            <a:rPr lang="en-US" sz="18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15.4%</a:t>
          </a:fld>
          <a:endParaRPr lang="en-AU" sz="18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361949</xdr:colOff>
      <xdr:row>71</xdr:row>
      <xdr:rowOff>76201</xdr:rowOff>
    </xdr:from>
    <xdr:to>
      <xdr:col>14</xdr:col>
      <xdr:colOff>295274</xdr:colOff>
      <xdr:row>72</xdr:row>
      <xdr:rowOff>38100</xdr:rowOff>
    </xdr:to>
    <xdr:sp macro="" textlink="InfographData!J18">
      <xdr:nvSpPr>
        <xdr:cNvPr id="149" name="TextBox 148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 txBox="1"/>
      </xdr:nvSpPr>
      <xdr:spPr>
        <a:xfrm>
          <a:off x="7353299" y="13306426"/>
          <a:ext cx="1152525" cy="1523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4D3529C5-DE42-4C8C-88EC-7F48A27FCA8E}" type="TxLink">
            <a:rPr lang="en-US" sz="10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(14.8% - 16.1%)</a:t>
          </a:fld>
          <a:endParaRPr lang="en-AU" sz="10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380999</xdr:colOff>
      <xdr:row>71</xdr:row>
      <xdr:rowOff>0</xdr:rowOff>
    </xdr:from>
    <xdr:to>
      <xdr:col>17</xdr:col>
      <xdr:colOff>276224</xdr:colOff>
      <xdr:row>72</xdr:row>
      <xdr:rowOff>85725</xdr:rowOff>
    </xdr:to>
    <xdr:sp macro="" textlink="InfographData!J19">
      <xdr:nvSpPr>
        <xdr:cNvPr id="151" name="TextBox 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 txBox="1"/>
      </xdr:nvSpPr>
      <xdr:spPr>
        <a:xfrm>
          <a:off x="9201149" y="13230225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B33CFD00-EEFA-43EB-B13A-DD36A8F1B4E6}" type="TxLink">
            <a:rPr lang="en-US" sz="10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(26.6% - 28.2%)</a:t>
          </a:fld>
          <a:endParaRPr lang="en-AU" sz="10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276225</xdr:colOff>
      <xdr:row>60</xdr:row>
      <xdr:rowOff>123825</xdr:rowOff>
    </xdr:from>
    <xdr:to>
      <xdr:col>2</xdr:col>
      <xdr:colOff>543047</xdr:colOff>
      <xdr:row>66</xdr:row>
      <xdr:rowOff>66827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61975" y="11934825"/>
          <a:ext cx="876422" cy="1086002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60</xdr:row>
      <xdr:rowOff>76200</xdr:rowOff>
    </xdr:from>
    <xdr:to>
      <xdr:col>11</xdr:col>
      <xdr:colOff>396542</xdr:colOff>
      <xdr:row>65</xdr:row>
      <xdr:rowOff>123825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0726" y="11887200"/>
          <a:ext cx="977566" cy="10001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6</xdr:col>
      <xdr:colOff>304799</xdr:colOff>
      <xdr:row>88</xdr:row>
      <xdr:rowOff>66675</xdr:rowOff>
    </xdr:to>
    <xdr:sp macro="" textlink="">
      <xdr:nvSpPr>
        <xdr:cNvPr id="165" name="Rectangle: Rounded Corners 164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SpPr/>
      </xdr:nvSpPr>
      <xdr:spPr>
        <a:xfrm>
          <a:off x="285750" y="14478000"/>
          <a:ext cx="3352799" cy="2543175"/>
        </a:xfrm>
        <a:prstGeom prst="roundRect">
          <a:avLst/>
        </a:prstGeom>
        <a:noFill/>
        <a:ln w="12700">
          <a:solidFill>
            <a:srgbClr val="00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76200</xdr:colOff>
      <xdr:row>78</xdr:row>
      <xdr:rowOff>28576</xdr:rowOff>
    </xdr:from>
    <xdr:to>
      <xdr:col>5</xdr:col>
      <xdr:colOff>609599</xdr:colOff>
      <xdr:row>79</xdr:row>
      <xdr:rowOff>95250</xdr:rowOff>
    </xdr:to>
    <xdr:sp macro="" textlink="InfographData!E20">
      <xdr:nvSpPr>
        <xdr:cNvPr id="166" name="TextBox 165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SpPr txBox="1"/>
      </xdr:nvSpPr>
      <xdr:spPr>
        <a:xfrm>
          <a:off x="2190750" y="1507807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048B2A6F-53C1-4C76-B2B1-B398A2C49346}" type="TxLink">
            <a:rPr lang="en-US" sz="10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(16.7% - 30.4%)</a:t>
          </a:fld>
          <a:endParaRPr lang="en-AU" sz="10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38100</xdr:colOff>
      <xdr:row>85</xdr:row>
      <xdr:rowOff>57151</xdr:rowOff>
    </xdr:from>
    <xdr:to>
      <xdr:col>2</xdr:col>
      <xdr:colOff>400049</xdr:colOff>
      <xdr:row>87</xdr:row>
      <xdr:rowOff>142875</xdr:rowOff>
    </xdr:to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SpPr txBox="1"/>
      </xdr:nvSpPr>
      <xdr:spPr>
        <a:xfrm>
          <a:off x="323850" y="16440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rgbClr val="61CB61"/>
              </a:solidFill>
              <a:latin typeface="Arial" panose="020B0604020202020204" pitchFamily="34" charset="0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4</xdr:col>
      <xdr:colOff>209550</xdr:colOff>
      <xdr:row>85</xdr:row>
      <xdr:rowOff>38100</xdr:rowOff>
    </xdr:from>
    <xdr:to>
      <xdr:col>5</xdr:col>
      <xdr:colOff>476250</xdr:colOff>
      <xdr:row>86</xdr:row>
      <xdr:rowOff>180975</xdr:rowOff>
    </xdr:to>
    <xdr:sp macro="" textlink="InfographData!G20">
      <xdr:nvSpPr>
        <xdr:cNvPr id="168" name="TextBox 167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SpPr txBox="1"/>
      </xdr:nvSpPr>
      <xdr:spPr>
        <a:xfrm>
          <a:off x="2324100" y="16421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C771E537-1218-4A58-BD28-865B1C180B22}" type="TxLink">
            <a:rPr lang="en-US" sz="18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20.3%</a:t>
          </a:fld>
          <a:endParaRPr lang="en-AU" sz="18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66674</xdr:colOff>
      <xdr:row>86</xdr:row>
      <xdr:rowOff>152400</xdr:rowOff>
    </xdr:from>
    <xdr:to>
      <xdr:col>5</xdr:col>
      <xdr:colOff>571499</xdr:colOff>
      <xdr:row>88</xdr:row>
      <xdr:rowOff>47625</xdr:rowOff>
    </xdr:to>
    <xdr:sp macro="" textlink="InfographData!J20">
      <xdr:nvSpPr>
        <xdr:cNvPr id="169" name="TextBox 168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SpPr txBox="1"/>
      </xdr:nvSpPr>
      <xdr:spPr>
        <a:xfrm>
          <a:off x="2181224" y="16725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A0454A3C-6F89-4B37-8AA4-1D1017A8E66F}" type="TxLink">
            <a:rPr lang="en-US" sz="10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(19.6% - 21.0%)</a:t>
          </a:fld>
          <a:endParaRPr lang="en-AU" sz="10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0</xdr:colOff>
      <xdr:row>75</xdr:row>
      <xdr:rowOff>0</xdr:rowOff>
    </xdr:from>
    <xdr:to>
      <xdr:col>12</xdr:col>
      <xdr:colOff>304799</xdr:colOff>
      <xdr:row>88</xdr:row>
      <xdr:rowOff>66675</xdr:rowOff>
    </xdr:to>
    <xdr:sp macro="" textlink="">
      <xdr:nvSpPr>
        <xdr:cNvPr id="175" name="Rectangle: Rounded Corners 174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SpPr/>
      </xdr:nvSpPr>
      <xdr:spPr>
        <a:xfrm>
          <a:off x="3943350" y="14478000"/>
          <a:ext cx="3352799" cy="2543175"/>
        </a:xfrm>
        <a:prstGeom prst="roundRect">
          <a:avLst/>
        </a:prstGeom>
        <a:noFill/>
        <a:ln w="12700">
          <a:solidFill>
            <a:srgbClr val="00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76200</xdr:colOff>
      <xdr:row>78</xdr:row>
      <xdr:rowOff>28576</xdr:rowOff>
    </xdr:from>
    <xdr:to>
      <xdr:col>11</xdr:col>
      <xdr:colOff>609599</xdr:colOff>
      <xdr:row>79</xdr:row>
      <xdr:rowOff>95250</xdr:rowOff>
    </xdr:to>
    <xdr:sp macro="" textlink="InfographData!E21">
      <xdr:nvSpPr>
        <xdr:cNvPr id="176" name="TextBox 175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SpPr txBox="1"/>
      </xdr:nvSpPr>
      <xdr:spPr>
        <a:xfrm>
          <a:off x="5848350" y="1507807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2B0471E1-E0E2-4178-BADC-20D832B1902C}" type="TxLink">
            <a:rPr lang="en-US" sz="10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(15.8% - 38.2%)</a:t>
          </a:fld>
          <a:endParaRPr lang="en-AU" sz="10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466725</xdr:colOff>
      <xdr:row>85</xdr:row>
      <xdr:rowOff>57151</xdr:rowOff>
    </xdr:from>
    <xdr:to>
      <xdr:col>9</xdr:col>
      <xdr:colOff>219074</xdr:colOff>
      <xdr:row>87</xdr:row>
      <xdr:rowOff>142875</xdr:rowOff>
    </xdr:to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SpPr txBox="1"/>
      </xdr:nvSpPr>
      <xdr:spPr>
        <a:xfrm>
          <a:off x="4410075" y="16440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rgbClr val="61CB61"/>
              </a:solidFill>
              <a:latin typeface="Arial" panose="020B0604020202020204" pitchFamily="34" charset="0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10</xdr:col>
      <xdr:colOff>95249</xdr:colOff>
      <xdr:row>86</xdr:row>
      <xdr:rowOff>152400</xdr:rowOff>
    </xdr:from>
    <xdr:to>
      <xdr:col>11</xdr:col>
      <xdr:colOff>600074</xdr:colOff>
      <xdr:row>88</xdr:row>
      <xdr:rowOff>47625</xdr:rowOff>
    </xdr:to>
    <xdr:sp macro="" textlink="InfographData!J21">
      <xdr:nvSpPr>
        <xdr:cNvPr id="179" name="TextBox 178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SpPr txBox="1"/>
      </xdr:nvSpPr>
      <xdr:spPr>
        <a:xfrm>
          <a:off x="5867399" y="16725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36430EC-9C5D-4546-8AA2-4146201505A9}" type="TxLink">
            <a:rPr lang="en-US" sz="10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(19.7% - 21.2%)</a:t>
          </a:fld>
          <a:endParaRPr lang="en-AU" sz="10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47624</xdr:colOff>
      <xdr:row>80</xdr:row>
      <xdr:rowOff>28575</xdr:rowOff>
    </xdr:from>
    <xdr:to>
      <xdr:col>10</xdr:col>
      <xdr:colOff>57149</xdr:colOff>
      <xdr:row>84</xdr:row>
      <xdr:rowOff>104775</xdr:rowOff>
    </xdr:to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SpPr txBox="1"/>
      </xdr:nvSpPr>
      <xdr:spPr>
        <a:xfrm>
          <a:off x="3990974" y="15459075"/>
          <a:ext cx="1838325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Satisfaction with life - Low or medium (0-6)</a:t>
          </a:r>
        </a:p>
      </xdr:txBody>
    </xdr:sp>
    <xdr:clientData/>
  </xdr:twoCellAnchor>
  <xdr:twoCellAnchor>
    <xdr:from>
      <xdr:col>13</xdr:col>
      <xdr:colOff>0</xdr:colOff>
      <xdr:row>75</xdr:row>
      <xdr:rowOff>0</xdr:rowOff>
    </xdr:from>
    <xdr:to>
      <xdr:col>18</xdr:col>
      <xdr:colOff>304799</xdr:colOff>
      <xdr:row>88</xdr:row>
      <xdr:rowOff>66675</xdr:rowOff>
    </xdr:to>
    <xdr:sp macro="" textlink="">
      <xdr:nvSpPr>
        <xdr:cNvPr id="186" name="Rectangle: Rounded Corners 185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/>
      </xdr:nvSpPr>
      <xdr:spPr>
        <a:xfrm>
          <a:off x="7600950" y="14478000"/>
          <a:ext cx="3352799" cy="2543175"/>
        </a:xfrm>
        <a:prstGeom prst="roundRect">
          <a:avLst/>
        </a:prstGeom>
        <a:noFill/>
        <a:ln w="12700">
          <a:solidFill>
            <a:srgbClr val="00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76200</xdr:colOff>
      <xdr:row>78</xdr:row>
      <xdr:rowOff>28576</xdr:rowOff>
    </xdr:from>
    <xdr:to>
      <xdr:col>17</xdr:col>
      <xdr:colOff>609599</xdr:colOff>
      <xdr:row>79</xdr:row>
      <xdr:rowOff>95250</xdr:rowOff>
    </xdr:to>
    <xdr:sp macro="" textlink="InfographData!E22">
      <xdr:nvSpPr>
        <xdr:cNvPr id="187" name="TextBox 186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SpPr txBox="1"/>
      </xdr:nvSpPr>
      <xdr:spPr>
        <a:xfrm>
          <a:off x="9505950" y="1507807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4223D98-A844-4155-B77D-54792446B4C9}" type="TxLink">
            <a:rPr lang="en-US" sz="10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(9.4% - 31.2%)</a:t>
          </a:fld>
          <a:endParaRPr lang="en-AU" sz="10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466725</xdr:colOff>
      <xdr:row>85</xdr:row>
      <xdr:rowOff>57151</xdr:rowOff>
    </xdr:from>
    <xdr:to>
      <xdr:col>15</xdr:col>
      <xdr:colOff>219074</xdr:colOff>
      <xdr:row>87</xdr:row>
      <xdr:rowOff>142875</xdr:rowOff>
    </xdr:to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SpPr txBox="1"/>
      </xdr:nvSpPr>
      <xdr:spPr>
        <a:xfrm>
          <a:off x="8067675" y="16440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rgbClr val="61CB61"/>
              </a:solidFill>
              <a:latin typeface="Arial" panose="020B0604020202020204" pitchFamily="34" charset="0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16</xdr:col>
      <xdr:colOff>57149</xdr:colOff>
      <xdr:row>86</xdr:row>
      <xdr:rowOff>152400</xdr:rowOff>
    </xdr:from>
    <xdr:to>
      <xdr:col>17</xdr:col>
      <xdr:colOff>561974</xdr:colOff>
      <xdr:row>88</xdr:row>
      <xdr:rowOff>47625</xdr:rowOff>
    </xdr:to>
    <xdr:sp macro="" textlink="InfographData!J22">
      <xdr:nvSpPr>
        <xdr:cNvPr id="190" name="TextBox 189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SpPr txBox="1"/>
      </xdr:nvSpPr>
      <xdr:spPr>
        <a:xfrm>
          <a:off x="9486899" y="16725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F333B7E4-CD45-4CDE-9155-49DDA1C40B1B}" type="TxLink">
            <a:rPr lang="en-US" sz="10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(16.0% - 17.5%)</a:t>
          </a:fld>
          <a:endParaRPr lang="en-AU" sz="10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47624</xdr:colOff>
      <xdr:row>80</xdr:row>
      <xdr:rowOff>28575</xdr:rowOff>
    </xdr:from>
    <xdr:to>
      <xdr:col>15</xdr:col>
      <xdr:colOff>561975</xdr:colOff>
      <xdr:row>84</xdr:row>
      <xdr:rowOff>104775</xdr:rowOff>
    </xdr:to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 txBox="1"/>
      </xdr:nvSpPr>
      <xdr:spPr>
        <a:xfrm>
          <a:off x="7648574" y="15459075"/>
          <a:ext cx="1733551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Life being worthwhile - Low or medium (0-6)</a:t>
          </a:r>
        </a:p>
      </xdr:txBody>
    </xdr:sp>
    <xdr:clientData/>
  </xdr:twoCellAnchor>
  <xdr:twoCellAnchor>
    <xdr:from>
      <xdr:col>1</xdr:col>
      <xdr:colOff>95250</xdr:colOff>
      <xdr:row>80</xdr:row>
      <xdr:rowOff>28575</xdr:rowOff>
    </xdr:from>
    <xdr:to>
      <xdr:col>4</xdr:col>
      <xdr:colOff>1</xdr:colOff>
      <xdr:row>84</xdr:row>
      <xdr:rowOff>104775</xdr:rowOff>
    </xdr:to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SpPr txBox="1"/>
      </xdr:nvSpPr>
      <xdr:spPr>
        <a:xfrm>
          <a:off x="381000" y="15459075"/>
          <a:ext cx="1733551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Self-reported health status - Fair/poor</a:t>
          </a:r>
        </a:p>
      </xdr:txBody>
    </xdr:sp>
    <xdr:clientData/>
  </xdr:twoCellAnchor>
  <xdr:twoCellAnchor editAs="oneCell">
    <xdr:from>
      <xdr:col>1</xdr:col>
      <xdr:colOff>552449</xdr:colOff>
      <xdr:row>75</xdr:row>
      <xdr:rowOff>123824</xdr:rowOff>
    </xdr:from>
    <xdr:to>
      <xdr:col>3</xdr:col>
      <xdr:colOff>80020</xdr:colOff>
      <xdr:row>79</xdr:row>
      <xdr:rowOff>190499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38199" y="14601824"/>
          <a:ext cx="746771" cy="828675"/>
        </a:xfrm>
        <a:prstGeom prst="rect">
          <a:avLst/>
        </a:prstGeom>
      </xdr:spPr>
    </xdr:pic>
    <xdr:clientData/>
  </xdr:twoCellAnchor>
  <xdr:twoCellAnchor editAs="oneCell">
    <xdr:from>
      <xdr:col>7</xdr:col>
      <xdr:colOff>561975</xdr:colOff>
      <xdr:row>75</xdr:row>
      <xdr:rowOff>114300</xdr:rowOff>
    </xdr:from>
    <xdr:to>
      <xdr:col>9</xdr:col>
      <xdr:colOff>190500</xdr:colOff>
      <xdr:row>80</xdr:row>
      <xdr:rowOff>9525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505325" y="14592300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13</xdr:col>
      <xdr:colOff>438150</xdr:colOff>
      <xdr:row>75</xdr:row>
      <xdr:rowOff>114300</xdr:rowOff>
    </xdr:from>
    <xdr:to>
      <xdr:col>15</xdr:col>
      <xdr:colOff>66675</xdr:colOff>
      <xdr:row>80</xdr:row>
      <xdr:rowOff>9525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039100" y="14592300"/>
          <a:ext cx="847725" cy="8477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6</xdr:col>
      <xdr:colOff>304799</xdr:colOff>
      <xdr:row>107</xdr:row>
      <xdr:rowOff>66675</xdr:rowOff>
    </xdr:to>
    <xdr:sp macro="" textlink="">
      <xdr:nvSpPr>
        <xdr:cNvPr id="204" name="Rectangle: Rounded Corners 203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SpPr/>
      </xdr:nvSpPr>
      <xdr:spPr>
        <a:xfrm>
          <a:off x="285750" y="17907000"/>
          <a:ext cx="3352799" cy="2543175"/>
        </a:xfrm>
        <a:prstGeom prst="roundRect">
          <a:avLst/>
        </a:prstGeom>
        <a:noFill/>
        <a:ln w="127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76200</xdr:colOff>
      <xdr:row>97</xdr:row>
      <xdr:rowOff>28576</xdr:rowOff>
    </xdr:from>
    <xdr:to>
      <xdr:col>5</xdr:col>
      <xdr:colOff>609599</xdr:colOff>
      <xdr:row>98</xdr:row>
      <xdr:rowOff>95250</xdr:rowOff>
    </xdr:to>
    <xdr:sp macro="" textlink="InfographData!E23">
      <xdr:nvSpPr>
        <xdr:cNvPr id="205" name="TextBox 204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SpPr txBox="1"/>
      </xdr:nvSpPr>
      <xdr:spPr>
        <a:xfrm>
          <a:off x="2190750" y="1850707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59ED4CF-F6A1-470A-A049-0BDD2E7783BE}" type="TxLink">
            <a:rPr lang="en-US" sz="10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(63.6% - 79.1%)</a:t>
          </a:fld>
          <a:endParaRPr lang="en-AU" sz="10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476250</xdr:colOff>
      <xdr:row>104</xdr:row>
      <xdr:rowOff>57151</xdr:rowOff>
    </xdr:from>
    <xdr:to>
      <xdr:col>3</xdr:col>
      <xdr:colOff>228599</xdr:colOff>
      <xdr:row>106</xdr:row>
      <xdr:rowOff>142875</xdr:rowOff>
    </xdr:to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SpPr txBox="1"/>
      </xdr:nvSpPr>
      <xdr:spPr>
        <a:xfrm>
          <a:off x="762000" y="19869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4</xdr:col>
      <xdr:colOff>66674</xdr:colOff>
      <xdr:row>105</xdr:row>
      <xdr:rowOff>152400</xdr:rowOff>
    </xdr:from>
    <xdr:to>
      <xdr:col>5</xdr:col>
      <xdr:colOff>571499</xdr:colOff>
      <xdr:row>107</xdr:row>
      <xdr:rowOff>47625</xdr:rowOff>
    </xdr:to>
    <xdr:sp macro="" textlink="InfographData!J23">
      <xdr:nvSpPr>
        <xdr:cNvPr id="208" name="TextBox 207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SpPr txBox="1"/>
      </xdr:nvSpPr>
      <xdr:spPr>
        <a:xfrm>
          <a:off x="2181224" y="20154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BB455062-8F59-4942-AFB2-40AE41681760}" type="TxLink">
            <a:rPr lang="en-US" sz="10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(78.8% - 80.4%)</a:t>
          </a:fld>
          <a:endParaRPr lang="en-AU" sz="10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0</xdr:colOff>
      <xdr:row>94</xdr:row>
      <xdr:rowOff>0</xdr:rowOff>
    </xdr:from>
    <xdr:to>
      <xdr:col>12</xdr:col>
      <xdr:colOff>304799</xdr:colOff>
      <xdr:row>107</xdr:row>
      <xdr:rowOff>66675</xdr:rowOff>
    </xdr:to>
    <xdr:sp macro="" textlink="">
      <xdr:nvSpPr>
        <xdr:cNvPr id="214" name="Rectangle: Rounded Corners 213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SpPr/>
      </xdr:nvSpPr>
      <xdr:spPr>
        <a:xfrm>
          <a:off x="3943350" y="17907000"/>
          <a:ext cx="3352799" cy="2543175"/>
        </a:xfrm>
        <a:prstGeom prst="roundRect">
          <a:avLst/>
        </a:prstGeom>
        <a:noFill/>
        <a:ln w="127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76200</xdr:colOff>
      <xdr:row>97</xdr:row>
      <xdr:rowOff>19051</xdr:rowOff>
    </xdr:from>
    <xdr:to>
      <xdr:col>11</xdr:col>
      <xdr:colOff>609599</xdr:colOff>
      <xdr:row>98</xdr:row>
      <xdr:rowOff>85725</xdr:rowOff>
    </xdr:to>
    <xdr:sp macro="" textlink="InfographData!E24">
      <xdr:nvSpPr>
        <xdr:cNvPr id="215" name="TextBox 214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SpPr txBox="1"/>
      </xdr:nvSpPr>
      <xdr:spPr>
        <a:xfrm>
          <a:off x="5848350" y="18497551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9065E918-6370-4CF3-9F65-EDB43D15A943}" type="TxLink">
            <a:rPr lang="en-US" sz="10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(50.7% - 68.1%)</a:t>
          </a:fld>
          <a:endParaRPr lang="en-AU" sz="10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466725</xdr:colOff>
      <xdr:row>104</xdr:row>
      <xdr:rowOff>57151</xdr:rowOff>
    </xdr:from>
    <xdr:to>
      <xdr:col>9</xdr:col>
      <xdr:colOff>219074</xdr:colOff>
      <xdr:row>106</xdr:row>
      <xdr:rowOff>142875</xdr:rowOff>
    </xdr:to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SpPr txBox="1"/>
      </xdr:nvSpPr>
      <xdr:spPr>
        <a:xfrm>
          <a:off x="4410075" y="19869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10</xdr:col>
      <xdr:colOff>95249</xdr:colOff>
      <xdr:row>105</xdr:row>
      <xdr:rowOff>152400</xdr:rowOff>
    </xdr:from>
    <xdr:to>
      <xdr:col>11</xdr:col>
      <xdr:colOff>600074</xdr:colOff>
      <xdr:row>107</xdr:row>
      <xdr:rowOff>47625</xdr:rowOff>
    </xdr:to>
    <xdr:sp macro="" textlink="InfographData!J24">
      <xdr:nvSpPr>
        <xdr:cNvPr id="218" name="TextBox 217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SpPr txBox="1"/>
      </xdr:nvSpPr>
      <xdr:spPr>
        <a:xfrm>
          <a:off x="5867399" y="20154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77746A5E-C9C1-4557-BA19-70E874CB73F1}" type="TxLink">
            <a:rPr lang="en-US" sz="10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(56.0% - 57.6%)</a:t>
          </a:fld>
          <a:endParaRPr lang="en-AU" sz="10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114300</xdr:colOff>
      <xdr:row>99</xdr:row>
      <xdr:rowOff>28575</xdr:rowOff>
    </xdr:from>
    <xdr:to>
      <xdr:col>10</xdr:col>
      <xdr:colOff>57149</xdr:colOff>
      <xdr:row>103</xdr:row>
      <xdr:rowOff>104775</xdr:rowOff>
    </xdr:to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SpPr txBox="1"/>
      </xdr:nvSpPr>
      <xdr:spPr>
        <a:xfrm>
          <a:off x="4057650" y="18888075"/>
          <a:ext cx="1771649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Blood lipids check</a:t>
          </a:r>
        </a:p>
      </xdr:txBody>
    </xdr:sp>
    <xdr:clientData/>
  </xdr:twoCellAnchor>
  <xdr:twoCellAnchor>
    <xdr:from>
      <xdr:col>13</xdr:col>
      <xdr:colOff>0</xdr:colOff>
      <xdr:row>94</xdr:row>
      <xdr:rowOff>0</xdr:rowOff>
    </xdr:from>
    <xdr:to>
      <xdr:col>18</xdr:col>
      <xdr:colOff>304799</xdr:colOff>
      <xdr:row>107</xdr:row>
      <xdr:rowOff>66675</xdr:rowOff>
    </xdr:to>
    <xdr:sp macro="" textlink="">
      <xdr:nvSpPr>
        <xdr:cNvPr id="225" name="Rectangle: Rounded Corners 224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SpPr/>
      </xdr:nvSpPr>
      <xdr:spPr>
        <a:xfrm>
          <a:off x="7600950" y="17907000"/>
          <a:ext cx="3352799" cy="2543175"/>
        </a:xfrm>
        <a:prstGeom prst="roundRect">
          <a:avLst/>
        </a:prstGeom>
        <a:noFill/>
        <a:ln w="127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76200</xdr:colOff>
      <xdr:row>97</xdr:row>
      <xdr:rowOff>28576</xdr:rowOff>
    </xdr:from>
    <xdr:to>
      <xdr:col>17</xdr:col>
      <xdr:colOff>609599</xdr:colOff>
      <xdr:row>98</xdr:row>
      <xdr:rowOff>95250</xdr:rowOff>
    </xdr:to>
    <xdr:sp macro="" textlink="InfographData!E25">
      <xdr:nvSpPr>
        <xdr:cNvPr id="226" name="TextBox 225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SpPr txBox="1"/>
      </xdr:nvSpPr>
      <xdr:spPr>
        <a:xfrm>
          <a:off x="9505950" y="1850707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B71346-7B34-4473-ACA5-3B06FC92A43F}" type="TxLink">
            <a:rPr lang="en-US" sz="10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(45.3% - 64.4%)</a:t>
          </a:fld>
          <a:endParaRPr lang="en-AU" sz="10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466725</xdr:colOff>
      <xdr:row>104</xdr:row>
      <xdr:rowOff>57151</xdr:rowOff>
    </xdr:from>
    <xdr:to>
      <xdr:col>15</xdr:col>
      <xdr:colOff>219074</xdr:colOff>
      <xdr:row>106</xdr:row>
      <xdr:rowOff>142875</xdr:rowOff>
    </xdr:to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SpPr txBox="1"/>
      </xdr:nvSpPr>
      <xdr:spPr>
        <a:xfrm>
          <a:off x="8067675" y="19869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16</xdr:col>
      <xdr:colOff>57149</xdr:colOff>
      <xdr:row>105</xdr:row>
      <xdr:rowOff>152400</xdr:rowOff>
    </xdr:from>
    <xdr:to>
      <xdr:col>17</xdr:col>
      <xdr:colOff>561974</xdr:colOff>
      <xdr:row>107</xdr:row>
      <xdr:rowOff>47625</xdr:rowOff>
    </xdr:to>
    <xdr:sp macro="" textlink="InfographData!J25">
      <xdr:nvSpPr>
        <xdr:cNvPr id="229" name="TextBox 228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SpPr txBox="1"/>
      </xdr:nvSpPr>
      <xdr:spPr>
        <a:xfrm>
          <a:off x="9486899" y="20154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9B46FE77-C059-4EAB-A91D-240E13BD053F}" type="TxLink">
            <a:rPr lang="en-US" sz="10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(49.9% - 51.6%)</a:t>
          </a:fld>
          <a:endParaRPr lang="en-AU" sz="10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47624</xdr:colOff>
      <xdr:row>99</xdr:row>
      <xdr:rowOff>28575</xdr:rowOff>
    </xdr:from>
    <xdr:to>
      <xdr:col>15</xdr:col>
      <xdr:colOff>561975</xdr:colOff>
      <xdr:row>103</xdr:row>
      <xdr:rowOff>104775</xdr:rowOff>
    </xdr:to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SpPr txBox="1"/>
      </xdr:nvSpPr>
      <xdr:spPr>
        <a:xfrm>
          <a:off x="7648574" y="18888075"/>
          <a:ext cx="1733551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Blood glucose check</a:t>
          </a:r>
        </a:p>
      </xdr:txBody>
    </xdr:sp>
    <xdr:clientData/>
  </xdr:twoCellAnchor>
  <xdr:twoCellAnchor>
    <xdr:from>
      <xdr:col>1</xdr:col>
      <xdr:colOff>95250</xdr:colOff>
      <xdr:row>99</xdr:row>
      <xdr:rowOff>28575</xdr:rowOff>
    </xdr:from>
    <xdr:to>
      <xdr:col>4</xdr:col>
      <xdr:colOff>1</xdr:colOff>
      <xdr:row>103</xdr:row>
      <xdr:rowOff>104775</xdr:rowOff>
    </xdr:to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SpPr txBox="1"/>
      </xdr:nvSpPr>
      <xdr:spPr>
        <a:xfrm>
          <a:off x="381000" y="18888075"/>
          <a:ext cx="1733551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Blood pressure check</a:t>
          </a:r>
        </a:p>
      </xdr:txBody>
    </xdr:sp>
    <xdr:clientData/>
  </xdr:twoCellAnchor>
  <xdr:twoCellAnchor editAs="oneCell">
    <xdr:from>
      <xdr:col>7</xdr:col>
      <xdr:colOff>590550</xdr:colOff>
      <xdr:row>95</xdr:row>
      <xdr:rowOff>38100</xdr:rowOff>
    </xdr:from>
    <xdr:to>
      <xdr:col>9</xdr:col>
      <xdr:colOff>190500</xdr:colOff>
      <xdr:row>99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0" y="18135600"/>
          <a:ext cx="819150" cy="819150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94</xdr:row>
      <xdr:rowOff>142876</xdr:rowOff>
    </xdr:from>
    <xdr:to>
      <xdr:col>16</xdr:col>
      <xdr:colOff>9525</xdr:colOff>
      <xdr:row>99</xdr:row>
      <xdr:rowOff>47626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775" y="18049876"/>
          <a:ext cx="17145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390524</xdr:colOff>
      <xdr:row>95</xdr:row>
      <xdr:rowOff>81890</xdr:rowOff>
    </xdr:from>
    <xdr:to>
      <xdr:col>3</xdr:col>
      <xdr:colOff>182327</xdr:colOff>
      <xdr:row>99</xdr:row>
      <xdr:rowOff>85725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4" y="18179390"/>
          <a:ext cx="1011003" cy="765835"/>
        </a:xfrm>
        <a:prstGeom prst="rect">
          <a:avLst/>
        </a:prstGeom>
      </xdr:spPr>
    </xdr:pic>
    <xdr:clientData/>
  </xdr:twoCellAnchor>
  <xdr:twoCellAnchor>
    <xdr:from>
      <xdr:col>15</xdr:col>
      <xdr:colOff>409573</xdr:colOff>
      <xdr:row>114</xdr:row>
      <xdr:rowOff>161925</xdr:rowOff>
    </xdr:from>
    <xdr:to>
      <xdr:col>17</xdr:col>
      <xdr:colOff>400048</xdr:colOff>
      <xdr:row>120</xdr:row>
      <xdr:rowOff>76200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133351</xdr:colOff>
      <xdr:row>113</xdr:row>
      <xdr:rowOff>47626</xdr:rowOff>
    </xdr:from>
    <xdr:to>
      <xdr:col>8</xdr:col>
      <xdr:colOff>495300</xdr:colOff>
      <xdr:row>116</xdr:row>
      <xdr:rowOff>76200</xdr:rowOff>
    </xdr:to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SpPr txBox="1"/>
      </xdr:nvSpPr>
      <xdr:spPr>
        <a:xfrm>
          <a:off x="3467101" y="21088351"/>
          <a:ext cx="1581149" cy="6000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Examination in last 5 yrs</a:t>
          </a:r>
        </a:p>
      </xdr:txBody>
    </xdr:sp>
    <xdr:clientData/>
  </xdr:twoCellAnchor>
  <xdr:twoCellAnchor>
    <xdr:from>
      <xdr:col>1</xdr:col>
      <xdr:colOff>0</xdr:colOff>
      <xdr:row>110</xdr:row>
      <xdr:rowOff>0</xdr:rowOff>
    </xdr:from>
    <xdr:to>
      <xdr:col>9</xdr:col>
      <xdr:colOff>304800</xdr:colOff>
      <xdr:row>124</xdr:row>
      <xdr:rowOff>95250</xdr:rowOff>
    </xdr:to>
    <xdr:sp macro="" textlink="">
      <xdr:nvSpPr>
        <xdr:cNvPr id="243" name="Rectangle: Rounded Corners 242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SpPr/>
      </xdr:nvSpPr>
      <xdr:spPr>
        <a:xfrm>
          <a:off x="285750" y="20469225"/>
          <a:ext cx="5181600" cy="2762250"/>
        </a:xfrm>
        <a:prstGeom prst="roundRect">
          <a:avLst/>
        </a:prstGeom>
        <a:noFill/>
        <a:ln w="127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542925</xdr:colOff>
      <xdr:row>113</xdr:row>
      <xdr:rowOff>57150</xdr:rowOff>
    </xdr:from>
    <xdr:to>
      <xdr:col>6</xdr:col>
      <xdr:colOff>142875</xdr:colOff>
      <xdr:row>116</xdr:row>
      <xdr:rowOff>85724</xdr:rowOff>
    </xdr:to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SpPr txBox="1"/>
      </xdr:nvSpPr>
      <xdr:spPr>
        <a:xfrm>
          <a:off x="1438275" y="21097875"/>
          <a:ext cx="2038350" cy="6000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Completed &amp; returned FOBT kit</a:t>
          </a:r>
        </a:p>
      </xdr:txBody>
    </xdr:sp>
    <xdr:clientData/>
  </xdr:twoCellAnchor>
  <xdr:twoCellAnchor>
    <xdr:from>
      <xdr:col>3</xdr:col>
      <xdr:colOff>219075</xdr:colOff>
      <xdr:row>112</xdr:row>
      <xdr:rowOff>1</xdr:rowOff>
    </xdr:from>
    <xdr:to>
      <xdr:col>5</xdr:col>
      <xdr:colOff>381000</xdr:colOff>
      <xdr:row>113</xdr:row>
      <xdr:rowOff>76201</xdr:rowOff>
    </xdr:to>
    <xdr:sp macro="" textlink="InfographData!E26">
      <xdr:nvSpPr>
        <xdr:cNvPr id="246" name="TextBox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 txBox="1"/>
      </xdr:nvSpPr>
      <xdr:spPr>
        <a:xfrm>
          <a:off x="1724025" y="21336001"/>
          <a:ext cx="13811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A8AF6D11-FD35-4613-A4F1-24ABFAC802AD}" type="TxLink">
            <a:rPr lang="en-US" sz="10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(53.4% - 71.2%)</a:t>
          </a:fld>
          <a:endParaRPr lang="en-AU" sz="10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390525</xdr:colOff>
      <xdr:row>112</xdr:row>
      <xdr:rowOff>9526</xdr:rowOff>
    </xdr:from>
    <xdr:to>
      <xdr:col>8</xdr:col>
      <xdr:colOff>314324</xdr:colOff>
      <xdr:row>113</xdr:row>
      <xdr:rowOff>76200</xdr:rowOff>
    </xdr:to>
    <xdr:sp macro="" textlink="InfographData!E27">
      <xdr:nvSpPr>
        <xdr:cNvPr id="247" name="TextBox 246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SpPr txBox="1"/>
      </xdr:nvSpPr>
      <xdr:spPr>
        <a:xfrm>
          <a:off x="3724275" y="2134552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0DD19CA3-C12C-4367-B76D-1F241F4DCC0C}" type="TxLink">
            <a:rPr lang="en-US" sz="10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(39.9% - 54.6%)</a:t>
          </a:fld>
          <a:endParaRPr lang="en-AU" sz="10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381000</xdr:colOff>
      <xdr:row>121</xdr:row>
      <xdr:rowOff>85726</xdr:rowOff>
    </xdr:from>
    <xdr:to>
      <xdr:col>3</xdr:col>
      <xdr:colOff>133349</xdr:colOff>
      <xdr:row>123</xdr:row>
      <xdr:rowOff>171450</xdr:rowOff>
    </xdr:to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 txBox="1"/>
      </xdr:nvSpPr>
      <xdr:spPr>
        <a:xfrm>
          <a:off x="666750" y="226504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3</xdr:col>
      <xdr:colOff>361949</xdr:colOff>
      <xdr:row>123</xdr:row>
      <xdr:rowOff>47626</xdr:rowOff>
    </xdr:from>
    <xdr:to>
      <xdr:col>5</xdr:col>
      <xdr:colOff>295274</xdr:colOff>
      <xdr:row>124</xdr:row>
      <xdr:rowOff>9525</xdr:rowOff>
    </xdr:to>
    <xdr:sp macro="" textlink="InfographData!J26">
      <xdr:nvSpPr>
        <xdr:cNvPr id="250" name="TextBox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 txBox="1"/>
      </xdr:nvSpPr>
      <xdr:spPr>
        <a:xfrm>
          <a:off x="1866899" y="22993351"/>
          <a:ext cx="1152525" cy="1523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700550A2-FC8E-45D0-951E-2B25468ED0DD}" type="TxLink">
            <a:rPr lang="en-US" sz="10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(58.8% - 61.5%)</a:t>
          </a:fld>
          <a:endParaRPr lang="en-AU" sz="10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380999</xdr:colOff>
      <xdr:row>122</xdr:row>
      <xdr:rowOff>171450</xdr:rowOff>
    </xdr:from>
    <xdr:to>
      <xdr:col>8</xdr:col>
      <xdr:colOff>276224</xdr:colOff>
      <xdr:row>124</xdr:row>
      <xdr:rowOff>66675</xdr:rowOff>
    </xdr:to>
    <xdr:sp macro="" textlink="InfographData!J27">
      <xdr:nvSpPr>
        <xdr:cNvPr id="252" name="TextBox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 txBox="1"/>
      </xdr:nvSpPr>
      <xdr:spPr>
        <a:xfrm>
          <a:off x="3714749" y="22926675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FE0DDD81-0340-4C56-B2AF-221A4B14A711}" type="TxLink">
            <a:rPr lang="en-US" sz="10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(45.6% - 47.9%)</a:t>
          </a:fld>
          <a:endParaRPr lang="en-AU" sz="10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409575</xdr:colOff>
      <xdr:row>110</xdr:row>
      <xdr:rowOff>142874</xdr:rowOff>
    </xdr:from>
    <xdr:to>
      <xdr:col>2</xdr:col>
      <xdr:colOff>506258</xdr:colOff>
      <xdr:row>116</xdr:row>
      <xdr:rowOff>28575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21097874"/>
          <a:ext cx="706283" cy="1028701"/>
        </a:xfrm>
        <a:prstGeom prst="rect">
          <a:avLst/>
        </a:prstGeom>
      </xdr:spPr>
    </xdr:pic>
    <xdr:clientData/>
  </xdr:twoCellAnchor>
  <xdr:twoCellAnchor>
    <xdr:from>
      <xdr:col>1</xdr:col>
      <xdr:colOff>47624</xdr:colOff>
      <xdr:row>116</xdr:row>
      <xdr:rowOff>104775</xdr:rowOff>
    </xdr:from>
    <xdr:to>
      <xdr:col>3</xdr:col>
      <xdr:colOff>361950</xdr:colOff>
      <xdr:row>119</xdr:row>
      <xdr:rowOff>95250</xdr:rowOff>
    </xdr:to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 txBox="1"/>
      </xdr:nvSpPr>
      <xdr:spPr>
        <a:xfrm>
          <a:off x="333374" y="22202775"/>
          <a:ext cx="1533526" cy="561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Bowel Cancer screening</a:t>
          </a:r>
        </a:p>
      </xdr:txBody>
    </xdr:sp>
    <xdr:clientData/>
  </xdr:twoCellAnchor>
  <xdr:twoCellAnchor>
    <xdr:from>
      <xdr:col>15</xdr:col>
      <xdr:colOff>152401</xdr:colOff>
      <xdr:row>113</xdr:row>
      <xdr:rowOff>57151</xdr:rowOff>
    </xdr:from>
    <xdr:to>
      <xdr:col>17</xdr:col>
      <xdr:colOff>514350</xdr:colOff>
      <xdr:row>116</xdr:row>
      <xdr:rowOff>85725</xdr:rowOff>
    </xdr:to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 txBox="1"/>
      </xdr:nvSpPr>
      <xdr:spPr>
        <a:xfrm>
          <a:off x="8972551" y="21097876"/>
          <a:ext cx="1581149" cy="6000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Mammogram in last 2 yrs</a:t>
          </a:r>
        </a:p>
      </xdr:txBody>
    </xdr:sp>
    <xdr:clientData/>
  </xdr:twoCellAnchor>
  <xdr:twoCellAnchor>
    <xdr:from>
      <xdr:col>10</xdr:col>
      <xdr:colOff>0</xdr:colOff>
      <xdr:row>110</xdr:row>
      <xdr:rowOff>19050</xdr:rowOff>
    </xdr:from>
    <xdr:to>
      <xdr:col>18</xdr:col>
      <xdr:colOff>304800</xdr:colOff>
      <xdr:row>124</xdr:row>
      <xdr:rowOff>95250</xdr:rowOff>
    </xdr:to>
    <xdr:sp macro="" textlink="">
      <xdr:nvSpPr>
        <xdr:cNvPr id="264" name="Rectangle: Rounded Corners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SpPr/>
      </xdr:nvSpPr>
      <xdr:spPr>
        <a:xfrm>
          <a:off x="5772150" y="20488275"/>
          <a:ext cx="5181600" cy="2743200"/>
        </a:xfrm>
        <a:prstGeom prst="roundRect">
          <a:avLst/>
        </a:prstGeom>
        <a:noFill/>
        <a:ln w="127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542925</xdr:colOff>
      <xdr:row>113</xdr:row>
      <xdr:rowOff>47625</xdr:rowOff>
    </xdr:from>
    <xdr:to>
      <xdr:col>15</xdr:col>
      <xdr:colOff>142875</xdr:colOff>
      <xdr:row>116</xdr:row>
      <xdr:rowOff>76199</xdr:rowOff>
    </xdr:to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SpPr txBox="1"/>
      </xdr:nvSpPr>
      <xdr:spPr>
        <a:xfrm>
          <a:off x="6924675" y="21088350"/>
          <a:ext cx="2038350" cy="6000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Ever had a mammogram</a:t>
          </a:r>
        </a:p>
      </xdr:txBody>
    </xdr:sp>
    <xdr:clientData/>
  </xdr:twoCellAnchor>
  <xdr:twoCellAnchor>
    <xdr:from>
      <xdr:col>12</xdr:col>
      <xdr:colOff>219075</xdr:colOff>
      <xdr:row>112</xdr:row>
      <xdr:rowOff>9526</xdr:rowOff>
    </xdr:from>
    <xdr:to>
      <xdr:col>14</xdr:col>
      <xdr:colOff>381000</xdr:colOff>
      <xdr:row>113</xdr:row>
      <xdr:rowOff>85726</xdr:rowOff>
    </xdr:to>
    <xdr:sp macro="" textlink="InfographData!E28">
      <xdr:nvSpPr>
        <xdr:cNvPr id="267" name="TextBox 266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 txBox="1"/>
      </xdr:nvSpPr>
      <xdr:spPr>
        <a:xfrm>
          <a:off x="7210425" y="21345526"/>
          <a:ext cx="13811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89CB10B4-D4E9-4F84-BEA4-0F4A2FB89D5B}" type="TxLink">
            <a:rPr lang="en-US" sz="10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(61.4% - 84.2%)</a:t>
          </a:fld>
          <a:endParaRPr lang="en-AU" sz="10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390525</xdr:colOff>
      <xdr:row>112</xdr:row>
      <xdr:rowOff>9526</xdr:rowOff>
    </xdr:from>
    <xdr:to>
      <xdr:col>17</xdr:col>
      <xdr:colOff>314324</xdr:colOff>
      <xdr:row>113</xdr:row>
      <xdr:rowOff>76200</xdr:rowOff>
    </xdr:to>
    <xdr:sp macro="" textlink="InfographData!E29">
      <xdr:nvSpPr>
        <xdr:cNvPr id="268" name="TextBox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SpPr txBox="1"/>
      </xdr:nvSpPr>
      <xdr:spPr>
        <a:xfrm>
          <a:off x="9210675" y="2134552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BB9F47AA-E901-4BD9-851A-B03832F4A462}" type="TxLink">
            <a:rPr lang="en-US" sz="10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(68.8% - 88.5%)</a:t>
          </a:fld>
          <a:endParaRPr lang="en-AU" sz="10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381000</xdr:colOff>
      <xdr:row>121</xdr:row>
      <xdr:rowOff>104776</xdr:rowOff>
    </xdr:from>
    <xdr:to>
      <xdr:col>12</xdr:col>
      <xdr:colOff>133349</xdr:colOff>
      <xdr:row>124</xdr:row>
      <xdr:rowOff>0</xdr:rowOff>
    </xdr:to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SpPr txBox="1"/>
      </xdr:nvSpPr>
      <xdr:spPr>
        <a:xfrm>
          <a:off x="6153150" y="2266950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12</xdr:col>
      <xdr:colOff>361949</xdr:colOff>
      <xdr:row>123</xdr:row>
      <xdr:rowOff>66676</xdr:rowOff>
    </xdr:from>
    <xdr:to>
      <xdr:col>14</xdr:col>
      <xdr:colOff>295274</xdr:colOff>
      <xdr:row>124</xdr:row>
      <xdr:rowOff>28575</xdr:rowOff>
    </xdr:to>
    <xdr:sp macro="" textlink="InfographData!J28">
      <xdr:nvSpPr>
        <xdr:cNvPr id="271" name="TextBox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 txBox="1"/>
      </xdr:nvSpPr>
      <xdr:spPr>
        <a:xfrm>
          <a:off x="7353299" y="23012401"/>
          <a:ext cx="1152525" cy="1523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4E21E066-7C8E-40DF-8E40-58ABF6DE953D}" type="TxLink">
            <a:rPr lang="en-US" sz="10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(86.7% - 89.2%)</a:t>
          </a:fld>
          <a:endParaRPr lang="en-AU" sz="10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380999</xdr:colOff>
      <xdr:row>123</xdr:row>
      <xdr:rowOff>0</xdr:rowOff>
    </xdr:from>
    <xdr:to>
      <xdr:col>17</xdr:col>
      <xdr:colOff>276224</xdr:colOff>
      <xdr:row>124</xdr:row>
      <xdr:rowOff>85725</xdr:rowOff>
    </xdr:to>
    <xdr:sp macro="" textlink="InfographData!J29">
      <xdr:nvSpPr>
        <xdr:cNvPr id="273" name="TextBox 272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 txBox="1"/>
      </xdr:nvSpPr>
      <xdr:spPr>
        <a:xfrm>
          <a:off x="9201149" y="22945725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214FE1DB-E8C1-4B9D-AD22-EC1AD9FEF2E4}" type="TxLink">
            <a:rPr lang="en-US" sz="10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(77.7% - 80.7%)</a:t>
          </a:fld>
          <a:endParaRPr lang="en-AU" sz="10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47624</xdr:colOff>
      <xdr:row>116</xdr:row>
      <xdr:rowOff>123825</xdr:rowOff>
    </xdr:from>
    <xdr:to>
      <xdr:col>12</xdr:col>
      <xdr:colOff>361950</xdr:colOff>
      <xdr:row>119</xdr:row>
      <xdr:rowOff>114300</xdr:rowOff>
    </xdr:to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 txBox="1"/>
      </xdr:nvSpPr>
      <xdr:spPr>
        <a:xfrm>
          <a:off x="5819774" y="22221825"/>
          <a:ext cx="1533526" cy="561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Breast Cancer screening</a:t>
          </a:r>
        </a:p>
      </xdr:txBody>
    </xdr:sp>
    <xdr:clientData/>
  </xdr:twoCellAnchor>
  <xdr:twoCellAnchor editAs="oneCell">
    <xdr:from>
      <xdr:col>10</xdr:col>
      <xdr:colOff>180974</xdr:colOff>
      <xdr:row>110</xdr:row>
      <xdr:rowOff>156810</xdr:rowOff>
    </xdr:from>
    <xdr:to>
      <xdr:col>12</xdr:col>
      <xdr:colOff>6349</xdr:colOff>
      <xdr:row>116</xdr:row>
      <xdr:rowOff>57149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4" y="21111810"/>
          <a:ext cx="1044575" cy="1043339"/>
        </a:xfrm>
        <a:prstGeom prst="rect">
          <a:avLst/>
        </a:prstGeom>
      </xdr:spPr>
    </xdr:pic>
    <xdr:clientData/>
  </xdr:twoCellAnchor>
  <xdr:twoCellAnchor>
    <xdr:from>
      <xdr:col>15</xdr:col>
      <xdr:colOff>142875</xdr:colOff>
      <xdr:row>129</xdr:row>
      <xdr:rowOff>1</xdr:rowOff>
    </xdr:from>
    <xdr:to>
      <xdr:col>17</xdr:col>
      <xdr:colOff>66674</xdr:colOff>
      <xdr:row>130</xdr:row>
      <xdr:rowOff>66675</xdr:rowOff>
    </xdr:to>
    <xdr:sp macro="" textlink="InfographData!E31">
      <xdr:nvSpPr>
        <xdr:cNvPr id="286" name="TextBox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 txBox="1"/>
      </xdr:nvSpPr>
      <xdr:spPr>
        <a:xfrm>
          <a:off x="8963025" y="2466022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4BE78458-5632-47FF-A8D5-BEA10506417B}" type="TxLink">
            <a:rPr lang="en-US" sz="1000" b="0" i="0" u="none" strike="noStrike">
              <a:solidFill>
                <a:srgbClr val="D5003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(21.0% - 41.2%)</a:t>
          </a:fld>
          <a:endParaRPr lang="en-AU" sz="1000" b="0" i="0" u="none" strike="noStrike">
            <a:solidFill>
              <a:srgbClr val="D5003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133349</xdr:colOff>
      <xdr:row>139</xdr:row>
      <xdr:rowOff>180975</xdr:rowOff>
    </xdr:from>
    <xdr:to>
      <xdr:col>17</xdr:col>
      <xdr:colOff>28574</xdr:colOff>
      <xdr:row>141</xdr:row>
      <xdr:rowOff>76200</xdr:rowOff>
    </xdr:to>
    <xdr:sp macro="" textlink="InfographData!J31">
      <xdr:nvSpPr>
        <xdr:cNvPr id="289" name="TextBox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>
          <a:off x="8953499" y="267462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6673A720-7F0E-4EFB-B05B-028C72D7B531}" type="TxLink">
            <a:rPr lang="en-US" sz="1000" b="0" i="0" u="none" strike="noStrike">
              <a:solidFill>
                <a:schemeClr val="accent2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(33.1% - 34.8%)</a:t>
          </a:fld>
          <a:endParaRPr lang="en-AU" sz="1000" b="0" i="0" u="none" strike="noStrike">
            <a:solidFill>
              <a:schemeClr val="accent2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180975</xdr:colOff>
      <xdr:row>129</xdr:row>
      <xdr:rowOff>133351</xdr:rowOff>
    </xdr:from>
    <xdr:to>
      <xdr:col>18</xdr:col>
      <xdr:colOff>247650</xdr:colOff>
      <xdr:row>134</xdr:row>
      <xdr:rowOff>47625</xdr:rowOff>
    </xdr:to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SpPr txBox="1"/>
      </xdr:nvSpPr>
      <xdr:spPr>
        <a:xfrm>
          <a:off x="8391525" y="24793576"/>
          <a:ext cx="2505075" cy="866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rgbClr val="D50032"/>
              </a:solidFill>
              <a:latin typeface="Arial" panose="020B0604020202020204" pitchFamily="34" charset="0"/>
              <a:cs typeface="Arial" panose="020B0604020202020204" pitchFamily="34" charset="0"/>
            </a:rPr>
            <a:t>Avoided/delayed visiting a dental professional because of cost</a:t>
          </a:r>
        </a:p>
      </xdr:txBody>
    </xdr:sp>
    <xdr:clientData/>
  </xdr:twoCellAnchor>
  <xdr:twoCellAnchor>
    <xdr:from>
      <xdr:col>12</xdr:col>
      <xdr:colOff>66675</xdr:colOff>
      <xdr:row>129</xdr:row>
      <xdr:rowOff>1</xdr:rowOff>
    </xdr:from>
    <xdr:to>
      <xdr:col>13</xdr:col>
      <xdr:colOff>600074</xdr:colOff>
      <xdr:row>130</xdr:row>
      <xdr:rowOff>66675</xdr:rowOff>
    </xdr:to>
    <xdr:sp macro="" textlink="InfographData!E30">
      <xdr:nvSpPr>
        <xdr:cNvPr id="297" name="TextBox 296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SpPr txBox="1"/>
      </xdr:nvSpPr>
      <xdr:spPr>
        <a:xfrm>
          <a:off x="7058025" y="2466022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CBA7BDE-BAB9-410C-BDC1-9CCE6B2ECED6}" type="TxLink">
            <a:rPr lang="en-US" sz="1000" b="0" i="0" u="none" strike="noStrike">
              <a:solidFill>
                <a:srgbClr val="D5003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(23.1% - 46.0%)</a:t>
          </a:fld>
          <a:endParaRPr lang="en-AU" sz="1000" b="0" i="0" u="none" strike="noStrike">
            <a:solidFill>
              <a:srgbClr val="D5003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314325</xdr:colOff>
      <xdr:row>138</xdr:row>
      <xdr:rowOff>85726</xdr:rowOff>
    </xdr:from>
    <xdr:to>
      <xdr:col>12</xdr:col>
      <xdr:colOff>66674</xdr:colOff>
      <xdr:row>140</xdr:row>
      <xdr:rowOff>171450</xdr:rowOff>
    </xdr:to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SpPr txBox="1"/>
      </xdr:nvSpPr>
      <xdr:spPr>
        <a:xfrm>
          <a:off x="6086475" y="264604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chemeClr val="accent2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12</xdr:col>
      <xdr:colOff>95249</xdr:colOff>
      <xdr:row>139</xdr:row>
      <xdr:rowOff>152400</xdr:rowOff>
    </xdr:from>
    <xdr:to>
      <xdr:col>13</xdr:col>
      <xdr:colOff>600074</xdr:colOff>
      <xdr:row>141</xdr:row>
      <xdr:rowOff>47625</xdr:rowOff>
    </xdr:to>
    <xdr:sp macro="" textlink="InfographData!J30">
      <xdr:nvSpPr>
        <xdr:cNvPr id="300" name="TextBox 299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SpPr txBox="1"/>
      </xdr:nvSpPr>
      <xdr:spPr>
        <a:xfrm>
          <a:off x="7086599" y="26717625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C3F213A5-D2E8-4A86-B7A8-8043F458B03B}" type="TxLink">
            <a:rPr lang="en-US" sz="1000" b="0" i="0" u="none" strike="noStrike">
              <a:solidFill>
                <a:schemeClr val="accent2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(23.6% - 25.2%)</a:t>
          </a:fld>
          <a:endParaRPr lang="en-AU" sz="1000" b="0" i="0" u="none" strike="noStrike">
            <a:solidFill>
              <a:schemeClr val="accent2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352425</xdr:colOff>
      <xdr:row>130</xdr:row>
      <xdr:rowOff>47624</xdr:rowOff>
    </xdr:from>
    <xdr:to>
      <xdr:col>14</xdr:col>
      <xdr:colOff>257176</xdr:colOff>
      <xdr:row>133</xdr:row>
      <xdr:rowOff>133349</xdr:rowOff>
    </xdr:to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SpPr txBox="1"/>
      </xdr:nvSpPr>
      <xdr:spPr>
        <a:xfrm>
          <a:off x="6734175" y="24898349"/>
          <a:ext cx="1733551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rgbClr val="D50032"/>
              </a:solidFill>
              <a:latin typeface="Arial" panose="020B0604020202020204" pitchFamily="34" charset="0"/>
              <a:cs typeface="Arial" panose="020B0604020202020204" pitchFamily="34" charset="0"/>
            </a:rPr>
            <a:t>Dental</a:t>
          </a:r>
          <a:r>
            <a:rPr lang="en-AU" sz="1600" baseline="0">
              <a:solidFill>
                <a:srgbClr val="D50032"/>
              </a:solidFill>
              <a:latin typeface="Arial" panose="020B0604020202020204" pitchFamily="34" charset="0"/>
              <a:cs typeface="Arial" panose="020B0604020202020204" pitchFamily="34" charset="0"/>
            </a:rPr>
            <a:t> health status - Fair/poor</a:t>
          </a:r>
          <a:endParaRPr lang="en-AU" sz="1600">
            <a:solidFill>
              <a:srgbClr val="D5003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10</xdr:col>
      <xdr:colOff>209550</xdr:colOff>
      <xdr:row>129</xdr:row>
      <xdr:rowOff>180974</xdr:rowOff>
    </xdr:from>
    <xdr:to>
      <xdr:col>11</xdr:col>
      <xdr:colOff>323850</xdr:colOff>
      <xdr:row>134</xdr:row>
      <xdr:rowOff>87429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24841199"/>
          <a:ext cx="723900" cy="858955"/>
        </a:xfrm>
        <a:prstGeom prst="rect">
          <a:avLst/>
        </a:prstGeom>
      </xdr:spPr>
    </xdr:pic>
    <xdr:clientData/>
  </xdr:twoCellAnchor>
  <xdr:twoCellAnchor editAs="oneCell">
    <xdr:from>
      <xdr:col>1</xdr:col>
      <xdr:colOff>22226</xdr:colOff>
      <xdr:row>164</xdr:row>
      <xdr:rowOff>19050</xdr:rowOff>
    </xdr:from>
    <xdr:to>
      <xdr:col>4</xdr:col>
      <xdr:colOff>426098</xdr:colOff>
      <xdr:row>166</xdr:row>
      <xdr:rowOff>185055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07976" y="31346775"/>
          <a:ext cx="2232672" cy="547005"/>
        </a:xfrm>
        <a:prstGeom prst="rect">
          <a:avLst/>
        </a:prstGeom>
      </xdr:spPr>
    </xdr:pic>
    <xdr:clientData/>
  </xdr:twoCellAnchor>
  <xdr:twoCellAnchor>
    <xdr:from>
      <xdr:col>2</xdr:col>
      <xdr:colOff>209549</xdr:colOff>
      <xdr:row>22</xdr:row>
      <xdr:rowOff>19051</xdr:rowOff>
    </xdr:from>
    <xdr:to>
      <xdr:col>4</xdr:col>
      <xdr:colOff>142874</xdr:colOff>
      <xdr:row>22</xdr:row>
      <xdr:rowOff>171450</xdr:rowOff>
    </xdr:to>
    <xdr:sp macro="" textlink="InfographData!J5">
      <xdr:nvSpPr>
        <xdr:cNvPr id="11" name="TextBox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1104899" y="4591051"/>
          <a:ext cx="1152525" cy="1523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A569AA1-7566-415A-A140-BE9CB2F386CE}" type="TxLink">
            <a:rPr lang="en-US" sz="10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(30.7% - 32.4%)</a:t>
          </a:fld>
          <a:endParaRPr lang="en-AU" sz="10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247650</xdr:colOff>
      <xdr:row>20</xdr:row>
      <xdr:rowOff>57151</xdr:rowOff>
    </xdr:from>
    <xdr:to>
      <xdr:col>2</xdr:col>
      <xdr:colOff>323849</xdr:colOff>
      <xdr:row>22</xdr:row>
      <xdr:rowOff>142875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247650" y="4248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rgbClr val="61CB61"/>
              </a:solidFill>
              <a:latin typeface="Arial" panose="020B0604020202020204" pitchFamily="34" charset="0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4</xdr:col>
      <xdr:colOff>228599</xdr:colOff>
      <xdr:row>21</xdr:row>
      <xdr:rowOff>171450</xdr:rowOff>
    </xdr:from>
    <xdr:to>
      <xdr:col>6</xdr:col>
      <xdr:colOff>123824</xdr:colOff>
      <xdr:row>23</xdr:row>
      <xdr:rowOff>66675</xdr:rowOff>
    </xdr:to>
    <xdr:sp macro="" textlink="InfographData!J6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2343149" y="455295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F9E10F8-9969-494E-AF01-CF42770ED7C5}" type="TxLink">
            <a:rPr lang="en-US" sz="10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(18.6% - 20.0%)</a:t>
          </a:fld>
          <a:endParaRPr lang="en-AU" sz="10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476250</xdr:colOff>
      <xdr:row>14</xdr:row>
      <xdr:rowOff>28575</xdr:rowOff>
    </xdr:from>
    <xdr:to>
      <xdr:col>19</xdr:col>
      <xdr:colOff>171450</xdr:colOff>
      <xdr:row>21</xdr:row>
      <xdr:rowOff>180975</xdr:rowOff>
    </xdr:to>
    <xdr:grpSp>
      <xdr:nvGrpSpPr>
        <xdr:cNvPr id="336" name="Group 335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GrpSpPr/>
      </xdr:nvGrpSpPr>
      <xdr:grpSpPr>
        <a:xfrm>
          <a:off x="9112250" y="2695575"/>
          <a:ext cx="2901950" cy="1485900"/>
          <a:chOff x="10458450" y="1295400"/>
          <a:chExt cx="4572000" cy="2743200"/>
        </a:xfrm>
      </xdr:grpSpPr>
      <xdr:graphicFrame macro="">
        <xdr:nvGraphicFramePr>
          <xdr:cNvPr id="337" name="Chart 336">
            <a:extLst>
              <a:ext uri="{FF2B5EF4-FFF2-40B4-BE49-F238E27FC236}">
                <a16:creationId xmlns:a16="http://schemas.microsoft.com/office/drawing/2014/main" id="{00000000-0008-0000-0200-000051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sp macro="" textlink="">
        <xdr:nvSpPr>
          <xdr:cNvPr id="338" name="Oval 337">
            <a:extLst>
              <a:ext uri="{FF2B5EF4-FFF2-40B4-BE49-F238E27FC236}">
                <a16:creationId xmlns:a16="http://schemas.microsoft.com/office/drawing/2014/main" id="{00000000-0008-0000-0200-000052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3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13</xdr:col>
      <xdr:colOff>0</xdr:colOff>
      <xdr:row>20</xdr:row>
      <xdr:rowOff>0</xdr:rowOff>
    </xdr:from>
    <xdr:to>
      <xdr:col>18</xdr:col>
      <xdr:colOff>306917</xdr:colOff>
      <xdr:row>20</xdr:row>
      <xdr:rowOff>0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CxnSpPr/>
      </xdr:nvCxnSpPr>
      <xdr:spPr>
        <a:xfrm>
          <a:off x="7600950" y="4191000"/>
          <a:ext cx="3354917" cy="0"/>
        </a:xfrm>
        <a:prstGeom prst="line">
          <a:avLst/>
        </a:prstGeom>
        <a:ln>
          <a:solidFill>
            <a:srgbClr val="0066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76200</xdr:colOff>
      <xdr:row>17</xdr:row>
      <xdr:rowOff>142876</xdr:rowOff>
    </xdr:from>
    <xdr:to>
      <xdr:col>17</xdr:col>
      <xdr:colOff>542925</xdr:colOff>
      <xdr:row>19</xdr:row>
      <xdr:rowOff>161926</xdr:rowOff>
    </xdr:to>
    <xdr:grpSp>
      <xdr:nvGrpSpPr>
        <xdr:cNvPr id="110592" name="Group 110591">
          <a:extLst>
            <a:ext uri="{FF2B5EF4-FFF2-40B4-BE49-F238E27FC236}">
              <a16:creationId xmlns:a16="http://schemas.microsoft.com/office/drawing/2014/main" id="{00000000-0008-0000-0200-000000B00100}"/>
            </a:ext>
          </a:extLst>
        </xdr:cNvPr>
        <xdr:cNvGrpSpPr/>
      </xdr:nvGrpSpPr>
      <xdr:grpSpPr>
        <a:xfrm>
          <a:off x="9994900" y="3381376"/>
          <a:ext cx="1108075" cy="400050"/>
          <a:chOff x="9534525" y="3762376"/>
          <a:chExt cx="1076325" cy="400050"/>
        </a:xfrm>
      </xdr:grpSpPr>
      <xdr:sp macro="" textlink="">
        <xdr:nvSpPr>
          <xdr:cNvPr id="325" name="TextBox 324">
            <a:extLst>
              <a:ext uri="{FF2B5EF4-FFF2-40B4-BE49-F238E27FC236}">
                <a16:creationId xmlns:a16="http://schemas.microsoft.com/office/drawing/2014/main" id="{00000000-0008-0000-0200-000045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348" name="TextBox 347">
            <a:extLst>
              <a:ext uri="{FF2B5EF4-FFF2-40B4-BE49-F238E27FC236}">
                <a16:creationId xmlns:a16="http://schemas.microsoft.com/office/drawing/2014/main" id="{00000000-0008-0000-0200-00005C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16</xdr:col>
      <xdr:colOff>200025</xdr:colOff>
      <xdr:row>20</xdr:row>
      <xdr:rowOff>38100</xdr:rowOff>
    </xdr:from>
    <xdr:to>
      <xdr:col>17</xdr:col>
      <xdr:colOff>466725</xdr:colOff>
      <xdr:row>21</xdr:row>
      <xdr:rowOff>180975</xdr:rowOff>
    </xdr:to>
    <xdr:sp macro="" textlink="InfographData!G8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9629775" y="4229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70EFF45-33E2-4CAC-93C4-AC7597E37229}" type="TxLink">
            <a:rPr lang="en-US" sz="18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15.3%</a:t>
          </a:fld>
          <a:endParaRPr lang="en-AU" sz="18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581025</xdr:colOff>
      <xdr:row>30</xdr:row>
      <xdr:rowOff>28575</xdr:rowOff>
    </xdr:from>
    <xdr:to>
      <xdr:col>19</xdr:col>
      <xdr:colOff>276225</xdr:colOff>
      <xdr:row>37</xdr:row>
      <xdr:rowOff>180975</xdr:rowOff>
    </xdr:to>
    <xdr:grpSp>
      <xdr:nvGrpSpPr>
        <xdr:cNvPr id="355" name="Group 354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GrpSpPr/>
      </xdr:nvGrpSpPr>
      <xdr:grpSpPr>
        <a:xfrm>
          <a:off x="9217025" y="5743575"/>
          <a:ext cx="2901950" cy="1485900"/>
          <a:chOff x="10458450" y="1295400"/>
          <a:chExt cx="4572000" cy="2743200"/>
        </a:xfrm>
      </xdr:grpSpPr>
      <xdr:graphicFrame macro="">
        <xdr:nvGraphicFramePr>
          <xdr:cNvPr id="356" name="Chart 355">
            <a:extLst>
              <a:ext uri="{FF2B5EF4-FFF2-40B4-BE49-F238E27FC236}">
                <a16:creationId xmlns:a16="http://schemas.microsoft.com/office/drawing/2014/main" id="{00000000-0008-0000-0200-000064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  <xdr:sp macro="" textlink="">
        <xdr:nvSpPr>
          <xdr:cNvPr id="357" name="Oval 356">
            <a:extLst>
              <a:ext uri="{FF2B5EF4-FFF2-40B4-BE49-F238E27FC236}">
                <a16:creationId xmlns:a16="http://schemas.microsoft.com/office/drawing/2014/main" id="{00000000-0008-0000-0200-000065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16</xdr:col>
      <xdr:colOff>190500</xdr:colOff>
      <xdr:row>33</xdr:row>
      <xdr:rowOff>161925</xdr:rowOff>
    </xdr:from>
    <xdr:to>
      <xdr:col>18</xdr:col>
      <xdr:colOff>47625</xdr:colOff>
      <xdr:row>35</xdr:row>
      <xdr:rowOff>180975</xdr:rowOff>
    </xdr:to>
    <xdr:grpSp>
      <xdr:nvGrpSpPr>
        <xdr:cNvPr id="358" name="Group 357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GrpSpPr/>
      </xdr:nvGrpSpPr>
      <xdr:grpSpPr>
        <a:xfrm>
          <a:off x="10109200" y="6448425"/>
          <a:ext cx="1139825" cy="400050"/>
          <a:chOff x="9534525" y="3762376"/>
          <a:chExt cx="1076325" cy="400050"/>
        </a:xfrm>
      </xdr:grpSpPr>
      <xdr:sp macro="" textlink="">
        <xdr:nvSpPr>
          <xdr:cNvPr id="359" name="TextBox 358">
            <a:extLst>
              <a:ext uri="{FF2B5EF4-FFF2-40B4-BE49-F238E27FC236}">
                <a16:creationId xmlns:a16="http://schemas.microsoft.com/office/drawing/2014/main" id="{00000000-0008-0000-0200-000067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1">
                    <a:lumMod val="60000"/>
                    <a:lumOff val="4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360" name="TextBox 359">
            <a:extLst>
              <a:ext uri="{FF2B5EF4-FFF2-40B4-BE49-F238E27FC236}">
                <a16:creationId xmlns:a16="http://schemas.microsoft.com/office/drawing/2014/main" id="{00000000-0008-0000-0200-000068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1">
                    <a:lumMod val="60000"/>
                    <a:lumOff val="4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13</xdr:col>
      <xdr:colOff>0</xdr:colOff>
      <xdr:row>36</xdr:row>
      <xdr:rowOff>0</xdr:rowOff>
    </xdr:from>
    <xdr:to>
      <xdr:col>18</xdr:col>
      <xdr:colOff>306917</xdr:colOff>
      <xdr:row>36</xdr:row>
      <xdr:rowOff>0</xdr:rowOff>
    </xdr:to>
    <xdr:cxnSp macro="">
      <xdr:nvCxnSpPr>
        <xdr:cNvPr id="70" name="Straight Connector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CxnSpPr/>
      </xdr:nvCxnSpPr>
      <xdr:spPr>
        <a:xfrm>
          <a:off x="7600950" y="7239000"/>
          <a:ext cx="3354917" cy="0"/>
        </a:xfrm>
        <a:prstGeom prst="line">
          <a:avLst/>
        </a:prstGeom>
        <a:ln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295275</xdr:colOff>
      <xdr:row>36</xdr:row>
      <xdr:rowOff>38100</xdr:rowOff>
    </xdr:from>
    <xdr:to>
      <xdr:col>17</xdr:col>
      <xdr:colOff>561975</xdr:colOff>
      <xdr:row>37</xdr:row>
      <xdr:rowOff>180975</xdr:rowOff>
    </xdr:to>
    <xdr:sp macro="" textlink="InfographData!G11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9725025" y="7277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499F276A-A564-4C6F-84C1-EC1C8A231D39}" type="TxLink">
            <a:rPr lang="en-US" sz="1800" b="0" i="0" u="none" strike="noStrike">
              <a:solidFill>
                <a:schemeClr val="tx2">
                  <a:lumMod val="40000"/>
                  <a:lumOff val="6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51.7%</a:t>
          </a:fld>
          <a:endParaRPr lang="en-AU" sz="1800" b="0" i="0" u="none" strike="noStrike">
            <a:solidFill>
              <a:schemeClr val="tx2">
                <a:lumMod val="40000"/>
                <a:lumOff val="6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10</xdr:row>
          <xdr:rowOff>95250</xdr:rowOff>
        </xdr:from>
        <xdr:to>
          <xdr:col>4</xdr:col>
          <xdr:colOff>66675</xdr:colOff>
          <xdr:row>12</xdr:row>
          <xdr:rowOff>104775</xdr:rowOff>
        </xdr:to>
        <xdr:pic>
          <xdr:nvPicPr>
            <xdr:cNvPr id="320" name="Picture 319">
              <a:extLst>
                <a:ext uri="{FF2B5EF4-FFF2-40B4-BE49-F238E27FC236}">
                  <a16:creationId xmlns:a16="http://schemas.microsoft.com/office/drawing/2014/main" id="{00000000-0008-0000-0200-000040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5" spid="_x0000_s153279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114425" y="2381250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10</xdr:row>
          <xdr:rowOff>95250</xdr:rowOff>
        </xdr:from>
        <xdr:to>
          <xdr:col>6</xdr:col>
          <xdr:colOff>142875</xdr:colOff>
          <xdr:row>12</xdr:row>
          <xdr:rowOff>104775</xdr:rowOff>
        </xdr:to>
        <xdr:pic>
          <xdr:nvPicPr>
            <xdr:cNvPr id="322" name="Picture 321">
              <a:extLst>
                <a:ext uri="{FF2B5EF4-FFF2-40B4-BE49-F238E27FC236}">
                  <a16:creationId xmlns:a16="http://schemas.microsoft.com/office/drawing/2014/main" id="{00000000-0008-0000-0200-000042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6" spid="_x0000_s153280"/>
                </a:ext>
              </a:extLst>
            </xdr:cNvPicPr>
          </xdr:nvPicPr>
          <xdr:blipFill>
            <a:blip xmlns:r="http://schemas.openxmlformats.org/officeDocument/2006/relationships" r:embed="rId31"/>
            <a:srcRect/>
            <a:stretch>
              <a:fillRect/>
            </a:stretch>
          </xdr:blipFill>
          <xdr:spPr bwMode="auto">
            <a:xfrm>
              <a:off x="2409825" y="2381250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11</xdr:row>
          <xdr:rowOff>57150</xdr:rowOff>
        </xdr:from>
        <xdr:to>
          <xdr:col>11</xdr:col>
          <xdr:colOff>561975</xdr:colOff>
          <xdr:row>13</xdr:row>
          <xdr:rowOff>66675</xdr:rowOff>
        </xdr:to>
        <xdr:pic>
          <xdr:nvPicPr>
            <xdr:cNvPr id="323" name="Picture 322">
              <a:extLst>
                <a:ext uri="{FF2B5EF4-FFF2-40B4-BE49-F238E27FC236}">
                  <a16:creationId xmlns:a16="http://schemas.microsoft.com/office/drawing/2014/main" id="{00000000-0008-0000-0200-000043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7" spid="_x0000_s153281"/>
                </a:ext>
              </a:extLst>
            </xdr:cNvPicPr>
          </xdr:nvPicPr>
          <xdr:blipFill>
            <a:blip xmlns:r="http://schemas.openxmlformats.org/officeDocument/2006/relationships" r:embed="rId32"/>
            <a:srcRect/>
            <a:stretch>
              <a:fillRect/>
            </a:stretch>
          </xdr:blipFill>
          <xdr:spPr bwMode="auto">
            <a:xfrm>
              <a:off x="5876925" y="2533650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152400</xdr:colOff>
          <xdr:row>11</xdr:row>
          <xdr:rowOff>66675</xdr:rowOff>
        </xdr:from>
        <xdr:to>
          <xdr:col>18</xdr:col>
          <xdr:colOff>0</xdr:colOff>
          <xdr:row>13</xdr:row>
          <xdr:rowOff>76200</xdr:rowOff>
        </xdr:to>
        <xdr:pic>
          <xdr:nvPicPr>
            <xdr:cNvPr id="324" name="Picture 323">
              <a:extLst>
                <a:ext uri="{FF2B5EF4-FFF2-40B4-BE49-F238E27FC236}">
                  <a16:creationId xmlns:a16="http://schemas.microsoft.com/office/drawing/2014/main" id="{00000000-0008-0000-0200-000044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8" spid="_x0000_s153282"/>
                </a:ext>
              </a:extLst>
            </xdr:cNvPicPr>
          </xdr:nvPicPr>
          <xdr:blipFill>
            <a:blip xmlns:r="http://schemas.openxmlformats.org/officeDocument/2006/relationships" r:embed="rId33"/>
            <a:srcRect/>
            <a:stretch>
              <a:fillRect/>
            </a:stretch>
          </xdr:blipFill>
          <xdr:spPr bwMode="auto">
            <a:xfrm>
              <a:off x="9582150" y="2543175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27</xdr:row>
          <xdr:rowOff>38100</xdr:rowOff>
        </xdr:from>
        <xdr:to>
          <xdr:col>6</xdr:col>
          <xdr:colOff>0</xdr:colOff>
          <xdr:row>29</xdr:row>
          <xdr:rowOff>47625</xdr:rowOff>
        </xdr:to>
        <xdr:pic>
          <xdr:nvPicPr>
            <xdr:cNvPr id="326" name="Picture 325">
              <a:extLst>
                <a:ext uri="{FF2B5EF4-FFF2-40B4-BE49-F238E27FC236}">
                  <a16:creationId xmlns:a16="http://schemas.microsoft.com/office/drawing/2014/main" id="{00000000-0008-0000-0200-000046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9" spid="_x0000_s153283"/>
                </a:ext>
              </a:extLst>
            </xdr:cNvPicPr>
          </xdr:nvPicPr>
          <xdr:blipFill>
            <a:blip xmlns:r="http://schemas.openxmlformats.org/officeDocument/2006/relationships" r:embed="rId34"/>
            <a:srcRect/>
            <a:stretch>
              <a:fillRect/>
            </a:stretch>
          </xdr:blipFill>
          <xdr:spPr bwMode="auto">
            <a:xfrm>
              <a:off x="2266950" y="5562600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27</xdr:row>
          <xdr:rowOff>28575</xdr:rowOff>
        </xdr:from>
        <xdr:to>
          <xdr:col>11</xdr:col>
          <xdr:colOff>561975</xdr:colOff>
          <xdr:row>29</xdr:row>
          <xdr:rowOff>38100</xdr:rowOff>
        </xdr:to>
        <xdr:pic>
          <xdr:nvPicPr>
            <xdr:cNvPr id="328" name="Picture 327">
              <a:extLst>
                <a:ext uri="{FF2B5EF4-FFF2-40B4-BE49-F238E27FC236}">
                  <a16:creationId xmlns:a16="http://schemas.microsoft.com/office/drawing/2014/main" id="{00000000-0008-0000-0200-000048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10" spid="_x0000_s153284"/>
                </a:ext>
              </a:extLst>
            </xdr:cNvPicPr>
          </xdr:nvPicPr>
          <xdr:blipFill>
            <a:blip xmlns:r="http://schemas.openxmlformats.org/officeDocument/2006/relationships" r:embed="rId35"/>
            <a:srcRect/>
            <a:stretch>
              <a:fillRect/>
            </a:stretch>
          </xdr:blipFill>
          <xdr:spPr bwMode="auto">
            <a:xfrm>
              <a:off x="5876925" y="5553075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152400</xdr:colOff>
          <xdr:row>27</xdr:row>
          <xdr:rowOff>38100</xdr:rowOff>
        </xdr:from>
        <xdr:to>
          <xdr:col>18</xdr:col>
          <xdr:colOff>0</xdr:colOff>
          <xdr:row>29</xdr:row>
          <xdr:rowOff>47625</xdr:rowOff>
        </xdr:to>
        <xdr:pic>
          <xdr:nvPicPr>
            <xdr:cNvPr id="329" name="Picture 328">
              <a:extLst>
                <a:ext uri="{FF2B5EF4-FFF2-40B4-BE49-F238E27FC236}">
                  <a16:creationId xmlns:a16="http://schemas.microsoft.com/office/drawing/2014/main" id="{00000000-0008-0000-0200-000049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11" spid="_x0000_s153285"/>
                </a:ext>
              </a:extLst>
            </xdr:cNvPicPr>
          </xdr:nvPicPr>
          <xdr:blipFill>
            <a:blip xmlns:r="http://schemas.openxmlformats.org/officeDocument/2006/relationships" r:embed="rId36"/>
            <a:srcRect/>
            <a:stretch>
              <a:fillRect/>
            </a:stretch>
          </xdr:blipFill>
          <xdr:spPr bwMode="auto">
            <a:xfrm>
              <a:off x="9582150" y="5562600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42</xdr:row>
          <xdr:rowOff>76200</xdr:rowOff>
        </xdr:from>
        <xdr:to>
          <xdr:col>5</xdr:col>
          <xdr:colOff>276225</xdr:colOff>
          <xdr:row>44</xdr:row>
          <xdr:rowOff>85725</xdr:rowOff>
        </xdr:to>
        <xdr:pic>
          <xdr:nvPicPr>
            <xdr:cNvPr id="330" name="Picture 329">
              <a:extLst>
                <a:ext uri="{FF2B5EF4-FFF2-40B4-BE49-F238E27FC236}">
                  <a16:creationId xmlns:a16="http://schemas.microsoft.com/office/drawing/2014/main" id="{00000000-0008-0000-0200-00004A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12" spid="_x0000_s153286"/>
                </a:ext>
              </a:extLst>
            </xdr:cNvPicPr>
          </xdr:nvPicPr>
          <xdr:blipFill>
            <a:blip xmlns:r="http://schemas.openxmlformats.org/officeDocument/2006/relationships" r:embed="rId37"/>
            <a:srcRect/>
            <a:stretch>
              <a:fillRect/>
            </a:stretch>
          </xdr:blipFill>
          <xdr:spPr bwMode="auto">
            <a:xfrm>
              <a:off x="1933575" y="8458200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476250</xdr:colOff>
          <xdr:row>42</xdr:row>
          <xdr:rowOff>66675</xdr:rowOff>
        </xdr:from>
        <xdr:to>
          <xdr:col>8</xdr:col>
          <xdr:colOff>323850</xdr:colOff>
          <xdr:row>44</xdr:row>
          <xdr:rowOff>76200</xdr:rowOff>
        </xdr:to>
        <xdr:pic>
          <xdr:nvPicPr>
            <xdr:cNvPr id="331" name="Picture 330">
              <a:extLst>
                <a:ext uri="{FF2B5EF4-FFF2-40B4-BE49-F238E27FC236}">
                  <a16:creationId xmlns:a16="http://schemas.microsoft.com/office/drawing/2014/main" id="{00000000-0008-0000-0200-00004B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13" spid="_x0000_s153287"/>
                </a:ext>
              </a:extLst>
            </xdr:cNvPicPr>
          </xdr:nvPicPr>
          <xdr:blipFill>
            <a:blip xmlns:r="http://schemas.openxmlformats.org/officeDocument/2006/relationships" r:embed="rId38"/>
            <a:srcRect/>
            <a:stretch>
              <a:fillRect/>
            </a:stretch>
          </xdr:blipFill>
          <xdr:spPr bwMode="auto">
            <a:xfrm>
              <a:off x="3810000" y="8448675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504825</xdr:colOff>
          <xdr:row>42</xdr:row>
          <xdr:rowOff>95250</xdr:rowOff>
        </xdr:from>
        <xdr:to>
          <xdr:col>14</xdr:col>
          <xdr:colOff>352425</xdr:colOff>
          <xdr:row>44</xdr:row>
          <xdr:rowOff>104775</xdr:rowOff>
        </xdr:to>
        <xdr:pic>
          <xdr:nvPicPr>
            <xdr:cNvPr id="332" name="Picture 331">
              <a:extLst>
                <a:ext uri="{FF2B5EF4-FFF2-40B4-BE49-F238E27FC236}">
                  <a16:creationId xmlns:a16="http://schemas.microsoft.com/office/drawing/2014/main" id="{00000000-0008-0000-0200-00004C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14" spid="_x0000_s153288"/>
                </a:ext>
              </a:extLst>
            </xdr:cNvPicPr>
          </xdr:nvPicPr>
          <xdr:blipFill>
            <a:blip xmlns:r="http://schemas.openxmlformats.org/officeDocument/2006/relationships" r:embed="rId39"/>
            <a:srcRect/>
            <a:stretch>
              <a:fillRect/>
            </a:stretch>
          </xdr:blipFill>
          <xdr:spPr bwMode="auto">
            <a:xfrm>
              <a:off x="7496175" y="8477250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504825</xdr:colOff>
          <xdr:row>42</xdr:row>
          <xdr:rowOff>76200</xdr:rowOff>
        </xdr:from>
        <xdr:to>
          <xdr:col>17</xdr:col>
          <xdr:colOff>352425</xdr:colOff>
          <xdr:row>44</xdr:row>
          <xdr:rowOff>85725</xdr:rowOff>
        </xdr:to>
        <xdr:pic>
          <xdr:nvPicPr>
            <xdr:cNvPr id="335" name="Picture 334">
              <a:extLst>
                <a:ext uri="{FF2B5EF4-FFF2-40B4-BE49-F238E27FC236}">
                  <a16:creationId xmlns:a16="http://schemas.microsoft.com/office/drawing/2014/main" id="{00000000-0008-0000-0200-00004F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15" spid="_x0000_s153289"/>
                </a:ext>
              </a:extLst>
            </xdr:cNvPicPr>
          </xdr:nvPicPr>
          <xdr:blipFill>
            <a:blip xmlns:r="http://schemas.openxmlformats.org/officeDocument/2006/relationships" r:embed="rId40"/>
            <a:srcRect/>
            <a:stretch>
              <a:fillRect/>
            </a:stretch>
          </xdr:blipFill>
          <xdr:spPr bwMode="auto">
            <a:xfrm>
              <a:off x="9324975" y="8458200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58</xdr:row>
          <xdr:rowOff>66675</xdr:rowOff>
        </xdr:from>
        <xdr:to>
          <xdr:col>5</xdr:col>
          <xdr:colOff>381000</xdr:colOff>
          <xdr:row>60</xdr:row>
          <xdr:rowOff>76200</xdr:rowOff>
        </xdr:to>
        <xdr:pic>
          <xdr:nvPicPr>
            <xdr:cNvPr id="339" name="Picture 338">
              <a:extLst>
                <a:ext uri="{FF2B5EF4-FFF2-40B4-BE49-F238E27FC236}">
                  <a16:creationId xmlns:a16="http://schemas.microsoft.com/office/drawing/2014/main" id="{00000000-0008-0000-0200-000053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16" spid="_x0000_s153290"/>
                </a:ext>
              </a:extLst>
            </xdr:cNvPicPr>
          </xdr:nvPicPr>
          <xdr:blipFill>
            <a:blip xmlns:r="http://schemas.openxmlformats.org/officeDocument/2006/relationships" r:embed="rId41"/>
            <a:srcRect/>
            <a:stretch>
              <a:fillRect/>
            </a:stretch>
          </xdr:blipFill>
          <xdr:spPr bwMode="auto">
            <a:xfrm>
              <a:off x="2038350" y="11496675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523875</xdr:colOff>
          <xdr:row>58</xdr:row>
          <xdr:rowOff>66675</xdr:rowOff>
        </xdr:from>
        <xdr:to>
          <xdr:col>8</xdr:col>
          <xdr:colOff>371475</xdr:colOff>
          <xdr:row>60</xdr:row>
          <xdr:rowOff>76200</xdr:rowOff>
        </xdr:to>
        <xdr:pic>
          <xdr:nvPicPr>
            <xdr:cNvPr id="341" name="Picture 340">
              <a:extLst>
                <a:ext uri="{FF2B5EF4-FFF2-40B4-BE49-F238E27FC236}">
                  <a16:creationId xmlns:a16="http://schemas.microsoft.com/office/drawing/2014/main" id="{00000000-0008-0000-0200-000055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17" spid="_x0000_s153291"/>
                </a:ext>
              </a:extLst>
            </xdr:cNvPicPr>
          </xdr:nvPicPr>
          <xdr:blipFill>
            <a:blip xmlns:r="http://schemas.openxmlformats.org/officeDocument/2006/relationships" r:embed="rId42"/>
            <a:srcRect/>
            <a:stretch>
              <a:fillRect/>
            </a:stretch>
          </xdr:blipFill>
          <xdr:spPr bwMode="auto">
            <a:xfrm>
              <a:off x="3857625" y="11496675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333375</xdr:colOff>
          <xdr:row>58</xdr:row>
          <xdr:rowOff>66675</xdr:rowOff>
        </xdr:from>
        <xdr:to>
          <xdr:col>14</xdr:col>
          <xdr:colOff>180975</xdr:colOff>
          <xdr:row>60</xdr:row>
          <xdr:rowOff>76200</xdr:rowOff>
        </xdr:to>
        <xdr:pic>
          <xdr:nvPicPr>
            <xdr:cNvPr id="342" name="Picture 341">
              <a:extLst>
                <a:ext uri="{FF2B5EF4-FFF2-40B4-BE49-F238E27FC236}">
                  <a16:creationId xmlns:a16="http://schemas.microsoft.com/office/drawing/2014/main" id="{00000000-0008-0000-0200-000056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18" spid="_x0000_s153292"/>
                </a:ext>
              </a:extLst>
            </xdr:cNvPicPr>
          </xdr:nvPicPr>
          <xdr:blipFill>
            <a:blip xmlns:r="http://schemas.openxmlformats.org/officeDocument/2006/relationships" r:embed="rId43"/>
            <a:srcRect/>
            <a:stretch>
              <a:fillRect/>
            </a:stretch>
          </xdr:blipFill>
          <xdr:spPr bwMode="auto">
            <a:xfrm>
              <a:off x="7324725" y="11496675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466725</xdr:colOff>
          <xdr:row>58</xdr:row>
          <xdr:rowOff>66675</xdr:rowOff>
        </xdr:from>
        <xdr:to>
          <xdr:col>17</xdr:col>
          <xdr:colOff>314325</xdr:colOff>
          <xdr:row>60</xdr:row>
          <xdr:rowOff>76200</xdr:rowOff>
        </xdr:to>
        <xdr:pic>
          <xdr:nvPicPr>
            <xdr:cNvPr id="344" name="Picture 343">
              <a:extLst>
                <a:ext uri="{FF2B5EF4-FFF2-40B4-BE49-F238E27FC236}">
                  <a16:creationId xmlns:a16="http://schemas.microsoft.com/office/drawing/2014/main" id="{00000000-0008-0000-0200-000058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19" spid="_x0000_s153293"/>
                </a:ext>
              </a:extLst>
            </xdr:cNvPicPr>
          </xdr:nvPicPr>
          <xdr:blipFill>
            <a:blip xmlns:r="http://schemas.openxmlformats.org/officeDocument/2006/relationships" r:embed="rId44"/>
            <a:srcRect/>
            <a:stretch>
              <a:fillRect/>
            </a:stretch>
          </xdr:blipFill>
          <xdr:spPr bwMode="auto">
            <a:xfrm>
              <a:off x="9286875" y="11496675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76</xdr:row>
          <xdr:rowOff>66675</xdr:rowOff>
        </xdr:from>
        <xdr:to>
          <xdr:col>5</xdr:col>
          <xdr:colOff>590550</xdr:colOff>
          <xdr:row>78</xdr:row>
          <xdr:rowOff>76200</xdr:rowOff>
        </xdr:to>
        <xdr:pic>
          <xdr:nvPicPr>
            <xdr:cNvPr id="345" name="Picture 344">
              <a:extLst>
                <a:ext uri="{FF2B5EF4-FFF2-40B4-BE49-F238E27FC236}">
                  <a16:creationId xmlns:a16="http://schemas.microsoft.com/office/drawing/2014/main" id="{00000000-0008-0000-0200-000059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20" spid="_x0000_s153294"/>
                </a:ext>
              </a:extLst>
            </xdr:cNvPicPr>
          </xdr:nvPicPr>
          <xdr:blipFill>
            <a:blip xmlns:r="http://schemas.openxmlformats.org/officeDocument/2006/relationships" r:embed="rId45"/>
            <a:srcRect/>
            <a:stretch>
              <a:fillRect/>
            </a:stretch>
          </xdr:blipFill>
          <xdr:spPr bwMode="auto">
            <a:xfrm>
              <a:off x="2247900" y="14735175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142875</xdr:colOff>
          <xdr:row>76</xdr:row>
          <xdr:rowOff>57150</xdr:rowOff>
        </xdr:from>
        <xdr:to>
          <xdr:col>11</xdr:col>
          <xdr:colOff>600075</xdr:colOff>
          <xdr:row>78</xdr:row>
          <xdr:rowOff>66675</xdr:rowOff>
        </xdr:to>
        <xdr:pic>
          <xdr:nvPicPr>
            <xdr:cNvPr id="346" name="Picture 345">
              <a:extLst>
                <a:ext uri="{FF2B5EF4-FFF2-40B4-BE49-F238E27FC236}">
                  <a16:creationId xmlns:a16="http://schemas.microsoft.com/office/drawing/2014/main" id="{00000000-0008-0000-0200-00005A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21" spid="_x0000_s153295"/>
                </a:ext>
              </a:extLst>
            </xdr:cNvPicPr>
          </xdr:nvPicPr>
          <xdr:blipFill>
            <a:blip xmlns:r="http://schemas.openxmlformats.org/officeDocument/2006/relationships" r:embed="rId46"/>
            <a:srcRect/>
            <a:stretch>
              <a:fillRect/>
            </a:stretch>
          </xdr:blipFill>
          <xdr:spPr bwMode="auto">
            <a:xfrm>
              <a:off x="5915025" y="14725650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133350</xdr:colOff>
          <xdr:row>76</xdr:row>
          <xdr:rowOff>38100</xdr:rowOff>
        </xdr:from>
        <xdr:to>
          <xdr:col>17</xdr:col>
          <xdr:colOff>590550</xdr:colOff>
          <xdr:row>78</xdr:row>
          <xdr:rowOff>47625</xdr:rowOff>
        </xdr:to>
        <xdr:pic>
          <xdr:nvPicPr>
            <xdr:cNvPr id="349" name="Picture 348">
              <a:extLst>
                <a:ext uri="{FF2B5EF4-FFF2-40B4-BE49-F238E27FC236}">
                  <a16:creationId xmlns:a16="http://schemas.microsoft.com/office/drawing/2014/main" id="{00000000-0008-0000-0200-00005D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22" spid="_x0000_s153296"/>
                </a:ext>
              </a:extLst>
            </xdr:cNvPicPr>
          </xdr:nvPicPr>
          <xdr:blipFill>
            <a:blip xmlns:r="http://schemas.openxmlformats.org/officeDocument/2006/relationships" r:embed="rId47"/>
            <a:srcRect/>
            <a:stretch>
              <a:fillRect/>
            </a:stretch>
          </xdr:blipFill>
          <xdr:spPr bwMode="auto">
            <a:xfrm>
              <a:off x="9563100" y="14706600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95</xdr:row>
          <xdr:rowOff>57150</xdr:rowOff>
        </xdr:from>
        <xdr:to>
          <xdr:col>6</xdr:col>
          <xdr:colOff>0</xdr:colOff>
          <xdr:row>97</xdr:row>
          <xdr:rowOff>66675</xdr:rowOff>
        </xdr:to>
        <xdr:pic>
          <xdr:nvPicPr>
            <xdr:cNvPr id="350" name="Picture 349">
              <a:extLst>
                <a:ext uri="{FF2B5EF4-FFF2-40B4-BE49-F238E27FC236}">
                  <a16:creationId xmlns:a16="http://schemas.microsoft.com/office/drawing/2014/main" id="{00000000-0008-0000-0200-00005E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23" spid="_x0000_s153297"/>
                </a:ext>
              </a:extLst>
            </xdr:cNvPicPr>
          </xdr:nvPicPr>
          <xdr:blipFill>
            <a:blip xmlns:r="http://schemas.openxmlformats.org/officeDocument/2006/relationships" r:embed="rId48"/>
            <a:srcRect/>
            <a:stretch>
              <a:fillRect/>
            </a:stretch>
          </xdr:blipFill>
          <xdr:spPr bwMode="auto">
            <a:xfrm>
              <a:off x="2266950" y="18154650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95</xdr:row>
          <xdr:rowOff>57150</xdr:rowOff>
        </xdr:from>
        <xdr:to>
          <xdr:col>12</xdr:col>
          <xdr:colOff>0</xdr:colOff>
          <xdr:row>97</xdr:row>
          <xdr:rowOff>66675</xdr:rowOff>
        </xdr:to>
        <xdr:pic>
          <xdr:nvPicPr>
            <xdr:cNvPr id="351" name="Picture 350">
              <a:extLst>
                <a:ext uri="{FF2B5EF4-FFF2-40B4-BE49-F238E27FC236}">
                  <a16:creationId xmlns:a16="http://schemas.microsoft.com/office/drawing/2014/main" id="{00000000-0008-0000-0200-00005F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24" spid="_x0000_s153298"/>
                </a:ext>
              </a:extLst>
            </xdr:cNvPicPr>
          </xdr:nvPicPr>
          <xdr:blipFill>
            <a:blip xmlns:r="http://schemas.openxmlformats.org/officeDocument/2006/relationships" r:embed="rId49"/>
            <a:srcRect/>
            <a:stretch>
              <a:fillRect/>
            </a:stretch>
          </xdr:blipFill>
          <xdr:spPr bwMode="auto">
            <a:xfrm>
              <a:off x="5924550" y="18154650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142875</xdr:colOff>
          <xdr:row>95</xdr:row>
          <xdr:rowOff>66675</xdr:rowOff>
        </xdr:from>
        <xdr:to>
          <xdr:col>17</xdr:col>
          <xdr:colOff>600075</xdr:colOff>
          <xdr:row>97</xdr:row>
          <xdr:rowOff>76200</xdr:rowOff>
        </xdr:to>
        <xdr:pic>
          <xdr:nvPicPr>
            <xdr:cNvPr id="354" name="Picture 353">
              <a:extLst>
                <a:ext uri="{FF2B5EF4-FFF2-40B4-BE49-F238E27FC236}">
                  <a16:creationId xmlns:a16="http://schemas.microsoft.com/office/drawing/2014/main" id="{00000000-0008-0000-0200-000062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25" spid="_x0000_s153299"/>
                </a:ext>
              </a:extLst>
            </xdr:cNvPicPr>
          </xdr:nvPicPr>
          <xdr:blipFill>
            <a:blip xmlns:r="http://schemas.openxmlformats.org/officeDocument/2006/relationships" r:embed="rId50"/>
            <a:srcRect/>
            <a:stretch>
              <a:fillRect/>
            </a:stretch>
          </xdr:blipFill>
          <xdr:spPr bwMode="auto">
            <a:xfrm>
              <a:off x="9572625" y="18164175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110</xdr:row>
          <xdr:rowOff>28575</xdr:rowOff>
        </xdr:from>
        <xdr:to>
          <xdr:col>5</xdr:col>
          <xdr:colOff>257175</xdr:colOff>
          <xdr:row>112</xdr:row>
          <xdr:rowOff>38100</xdr:rowOff>
        </xdr:to>
        <xdr:pic>
          <xdr:nvPicPr>
            <xdr:cNvPr id="361" name="Picture 360">
              <a:extLst>
                <a:ext uri="{FF2B5EF4-FFF2-40B4-BE49-F238E27FC236}">
                  <a16:creationId xmlns:a16="http://schemas.microsoft.com/office/drawing/2014/main" id="{00000000-0008-0000-0200-000069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26" spid="_x0000_s153300"/>
                </a:ext>
              </a:extLst>
            </xdr:cNvPicPr>
          </xdr:nvPicPr>
          <xdr:blipFill>
            <a:blip xmlns:r="http://schemas.openxmlformats.org/officeDocument/2006/relationships" r:embed="rId51"/>
            <a:srcRect/>
            <a:stretch>
              <a:fillRect/>
            </a:stretch>
          </xdr:blipFill>
          <xdr:spPr bwMode="auto">
            <a:xfrm>
              <a:off x="1914525" y="20983575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466725</xdr:colOff>
          <xdr:row>110</xdr:row>
          <xdr:rowOff>28575</xdr:rowOff>
        </xdr:from>
        <xdr:to>
          <xdr:col>8</xdr:col>
          <xdr:colOff>314325</xdr:colOff>
          <xdr:row>112</xdr:row>
          <xdr:rowOff>38100</xdr:rowOff>
        </xdr:to>
        <xdr:pic>
          <xdr:nvPicPr>
            <xdr:cNvPr id="362" name="Picture 361">
              <a:extLst>
                <a:ext uri="{FF2B5EF4-FFF2-40B4-BE49-F238E27FC236}">
                  <a16:creationId xmlns:a16="http://schemas.microsoft.com/office/drawing/2014/main" id="{00000000-0008-0000-0200-00006A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27" spid="_x0000_s153301"/>
                </a:ext>
              </a:extLst>
            </xdr:cNvPicPr>
          </xdr:nvPicPr>
          <xdr:blipFill>
            <a:blip xmlns:r="http://schemas.openxmlformats.org/officeDocument/2006/relationships" r:embed="rId52"/>
            <a:srcRect/>
            <a:stretch>
              <a:fillRect/>
            </a:stretch>
          </xdr:blipFill>
          <xdr:spPr bwMode="auto">
            <a:xfrm>
              <a:off x="3800475" y="20983575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409575</xdr:colOff>
          <xdr:row>110</xdr:row>
          <xdr:rowOff>57150</xdr:rowOff>
        </xdr:from>
        <xdr:to>
          <xdr:col>14</xdr:col>
          <xdr:colOff>257175</xdr:colOff>
          <xdr:row>112</xdr:row>
          <xdr:rowOff>66675</xdr:rowOff>
        </xdr:to>
        <xdr:pic>
          <xdr:nvPicPr>
            <xdr:cNvPr id="363" name="Picture 362">
              <a:extLst>
                <a:ext uri="{FF2B5EF4-FFF2-40B4-BE49-F238E27FC236}">
                  <a16:creationId xmlns:a16="http://schemas.microsoft.com/office/drawing/2014/main" id="{00000000-0008-0000-0200-00006B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28" spid="_x0000_s153302"/>
                </a:ext>
              </a:extLst>
            </xdr:cNvPicPr>
          </xdr:nvPicPr>
          <xdr:blipFill>
            <a:blip xmlns:r="http://schemas.openxmlformats.org/officeDocument/2006/relationships" r:embed="rId53"/>
            <a:srcRect/>
            <a:stretch>
              <a:fillRect/>
            </a:stretch>
          </xdr:blipFill>
          <xdr:spPr bwMode="auto">
            <a:xfrm>
              <a:off x="7400925" y="21012150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447675</xdr:colOff>
          <xdr:row>110</xdr:row>
          <xdr:rowOff>57150</xdr:rowOff>
        </xdr:from>
        <xdr:to>
          <xdr:col>17</xdr:col>
          <xdr:colOff>295275</xdr:colOff>
          <xdr:row>112</xdr:row>
          <xdr:rowOff>66675</xdr:rowOff>
        </xdr:to>
        <xdr:pic>
          <xdr:nvPicPr>
            <xdr:cNvPr id="364" name="Picture 363">
              <a:extLst>
                <a:ext uri="{FF2B5EF4-FFF2-40B4-BE49-F238E27FC236}">
                  <a16:creationId xmlns:a16="http://schemas.microsoft.com/office/drawing/2014/main" id="{00000000-0008-0000-0200-00006C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29" spid="_x0000_s153303"/>
                </a:ext>
              </a:extLst>
            </xdr:cNvPicPr>
          </xdr:nvPicPr>
          <xdr:blipFill>
            <a:blip xmlns:r="http://schemas.openxmlformats.org/officeDocument/2006/relationships" r:embed="rId54"/>
            <a:srcRect/>
            <a:stretch>
              <a:fillRect/>
            </a:stretch>
          </xdr:blipFill>
          <xdr:spPr bwMode="auto">
            <a:xfrm>
              <a:off x="9267825" y="21012150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127</xdr:row>
          <xdr:rowOff>28575</xdr:rowOff>
        </xdr:from>
        <xdr:to>
          <xdr:col>13</xdr:col>
          <xdr:colOff>581025</xdr:colOff>
          <xdr:row>129</xdr:row>
          <xdr:rowOff>38100</xdr:rowOff>
        </xdr:to>
        <xdr:pic>
          <xdr:nvPicPr>
            <xdr:cNvPr id="365" name="Picture 364">
              <a:extLst>
                <a:ext uri="{FF2B5EF4-FFF2-40B4-BE49-F238E27FC236}">
                  <a16:creationId xmlns:a16="http://schemas.microsoft.com/office/drawing/2014/main" id="{00000000-0008-0000-0200-00006D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30" spid="_x0000_s153304"/>
                </a:ext>
              </a:extLst>
            </xdr:cNvPicPr>
          </xdr:nvPicPr>
          <xdr:blipFill>
            <a:blip xmlns:r="http://schemas.openxmlformats.org/officeDocument/2006/relationships" r:embed="rId55"/>
            <a:srcRect/>
            <a:stretch>
              <a:fillRect/>
            </a:stretch>
          </xdr:blipFill>
          <xdr:spPr bwMode="auto">
            <a:xfrm>
              <a:off x="7115175" y="24307800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127</xdr:row>
          <xdr:rowOff>28575</xdr:rowOff>
        </xdr:from>
        <xdr:to>
          <xdr:col>17</xdr:col>
          <xdr:colOff>19050</xdr:colOff>
          <xdr:row>129</xdr:row>
          <xdr:rowOff>38100</xdr:rowOff>
        </xdr:to>
        <xdr:pic>
          <xdr:nvPicPr>
            <xdr:cNvPr id="366" name="Picture 365">
              <a:extLst>
                <a:ext uri="{FF2B5EF4-FFF2-40B4-BE49-F238E27FC236}">
                  <a16:creationId xmlns:a16="http://schemas.microsoft.com/office/drawing/2014/main" id="{00000000-0008-0000-0200-00006E01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fographData!$B$31" spid="_x0000_s153305"/>
                </a:ext>
              </a:extLst>
            </xdr:cNvPicPr>
          </xdr:nvPicPr>
          <xdr:blipFill>
            <a:blip xmlns:r="http://schemas.openxmlformats.org/officeDocument/2006/relationships" r:embed="rId56"/>
            <a:srcRect/>
            <a:stretch>
              <a:fillRect/>
            </a:stretch>
          </xdr:blipFill>
          <xdr:spPr bwMode="auto">
            <a:xfrm>
              <a:off x="8991600" y="24307800"/>
              <a:ext cx="10668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8</xdr:col>
      <xdr:colOff>504825</xdr:colOff>
      <xdr:row>14</xdr:row>
      <xdr:rowOff>38100</xdr:rowOff>
    </xdr:from>
    <xdr:to>
      <xdr:col>13</xdr:col>
      <xdr:colOff>200025</xdr:colOff>
      <xdr:row>22</xdr:row>
      <xdr:rowOff>0</xdr:rowOff>
    </xdr:to>
    <xdr:grpSp>
      <xdr:nvGrpSpPr>
        <xdr:cNvPr id="367" name="Group 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GrpSpPr/>
      </xdr:nvGrpSpPr>
      <xdr:grpSpPr>
        <a:xfrm>
          <a:off x="5292725" y="2705100"/>
          <a:ext cx="2901950" cy="1485900"/>
          <a:chOff x="10458450" y="1295400"/>
          <a:chExt cx="4572000" cy="2743200"/>
        </a:xfrm>
      </xdr:grpSpPr>
      <xdr:graphicFrame macro="">
        <xdr:nvGraphicFramePr>
          <xdr:cNvPr id="368" name="Chart 367">
            <a:extLst>
              <a:ext uri="{FF2B5EF4-FFF2-40B4-BE49-F238E27FC236}">
                <a16:creationId xmlns:a16="http://schemas.microsoft.com/office/drawing/2014/main" id="{00000000-0008-0000-0200-000070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7"/>
          </a:graphicData>
        </a:graphic>
      </xdr:graphicFrame>
      <xdr:sp macro="" textlink="">
        <xdr:nvSpPr>
          <xdr:cNvPr id="369" name="Oval 368">
            <a:extLst>
              <a:ext uri="{FF2B5EF4-FFF2-40B4-BE49-F238E27FC236}">
                <a16:creationId xmlns:a16="http://schemas.microsoft.com/office/drawing/2014/main" id="{00000000-0008-0000-0200-000071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3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7</xdr:col>
      <xdr:colOff>0</xdr:colOff>
      <xdr:row>20</xdr:row>
      <xdr:rowOff>0</xdr:rowOff>
    </xdr:from>
    <xdr:to>
      <xdr:col>12</xdr:col>
      <xdr:colOff>306917</xdr:colOff>
      <xdr:row>20</xdr:row>
      <xdr:rowOff>0</xdr:rowOff>
    </xdr:to>
    <xdr:cxnSp macro="">
      <xdr:nvCxnSpPr>
        <xdr:cNvPr id="32" name="Straight Connector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CxnSpPr/>
      </xdr:nvCxnSpPr>
      <xdr:spPr>
        <a:xfrm>
          <a:off x="3943350" y="4191000"/>
          <a:ext cx="3354917" cy="0"/>
        </a:xfrm>
        <a:prstGeom prst="line">
          <a:avLst/>
        </a:prstGeom>
        <a:ln>
          <a:solidFill>
            <a:srgbClr val="0066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104775</xdr:colOff>
      <xdr:row>17</xdr:row>
      <xdr:rowOff>161925</xdr:rowOff>
    </xdr:from>
    <xdr:to>
      <xdr:col>11</xdr:col>
      <xdr:colOff>571500</xdr:colOff>
      <xdr:row>19</xdr:row>
      <xdr:rowOff>180975</xdr:rowOff>
    </xdr:to>
    <xdr:grpSp>
      <xdr:nvGrpSpPr>
        <xdr:cNvPr id="370" name="Group 369">
          <a:extLst>
            <a:ext uri="{FF2B5EF4-FFF2-40B4-BE49-F238E27FC236}">
              <a16:creationId xmlns:a16="http://schemas.microsoft.com/office/drawing/2014/main" id="{00000000-0008-0000-0200-000072010000}"/>
            </a:ext>
          </a:extLst>
        </xdr:cNvPr>
        <xdr:cNvGrpSpPr/>
      </xdr:nvGrpSpPr>
      <xdr:grpSpPr>
        <a:xfrm>
          <a:off x="6175375" y="3400425"/>
          <a:ext cx="1108075" cy="400050"/>
          <a:chOff x="9534525" y="3762376"/>
          <a:chExt cx="1076325" cy="400050"/>
        </a:xfrm>
      </xdr:grpSpPr>
      <xdr:sp macro="" textlink="">
        <xdr:nvSpPr>
          <xdr:cNvPr id="371" name="TextBox 370">
            <a:extLst>
              <a:ext uri="{FF2B5EF4-FFF2-40B4-BE49-F238E27FC236}">
                <a16:creationId xmlns:a16="http://schemas.microsoft.com/office/drawing/2014/main" id="{00000000-0008-0000-0200-000073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372" name="TextBox 371">
            <a:extLst>
              <a:ext uri="{FF2B5EF4-FFF2-40B4-BE49-F238E27FC236}">
                <a16:creationId xmlns:a16="http://schemas.microsoft.com/office/drawing/2014/main" id="{00000000-0008-0000-0200-000074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0</xdr:col>
      <xdr:colOff>190500</xdr:colOff>
      <xdr:row>14</xdr:row>
      <xdr:rowOff>28575</xdr:rowOff>
    </xdr:from>
    <xdr:to>
      <xdr:col>5</xdr:col>
      <xdr:colOff>209550</xdr:colOff>
      <xdr:row>21</xdr:row>
      <xdr:rowOff>180975</xdr:rowOff>
    </xdr:to>
    <xdr:grpSp>
      <xdr:nvGrpSpPr>
        <xdr:cNvPr id="373" name="Group 372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GrpSpPr/>
      </xdr:nvGrpSpPr>
      <xdr:grpSpPr>
        <a:xfrm>
          <a:off x="190500" y="2695575"/>
          <a:ext cx="2882900" cy="1485900"/>
          <a:chOff x="10458450" y="1295400"/>
          <a:chExt cx="4572000" cy="2743200"/>
        </a:xfrm>
      </xdr:grpSpPr>
      <xdr:graphicFrame macro="">
        <xdr:nvGraphicFramePr>
          <xdr:cNvPr id="374" name="Chart 373">
            <a:extLst>
              <a:ext uri="{FF2B5EF4-FFF2-40B4-BE49-F238E27FC236}">
                <a16:creationId xmlns:a16="http://schemas.microsoft.com/office/drawing/2014/main" id="{00000000-0008-0000-0200-000076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8"/>
          </a:graphicData>
        </a:graphic>
      </xdr:graphicFrame>
      <xdr:sp macro="" textlink="">
        <xdr:nvSpPr>
          <xdr:cNvPr id="375" name="Oval 374">
            <a:extLst>
              <a:ext uri="{FF2B5EF4-FFF2-40B4-BE49-F238E27FC236}">
                <a16:creationId xmlns:a16="http://schemas.microsoft.com/office/drawing/2014/main" id="{00000000-0008-0000-0200-000077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3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3</xdr:col>
      <xdr:colOff>47625</xdr:colOff>
      <xdr:row>14</xdr:row>
      <xdr:rowOff>28575</xdr:rowOff>
    </xdr:from>
    <xdr:to>
      <xdr:col>7</xdr:col>
      <xdr:colOff>352425</xdr:colOff>
      <xdr:row>21</xdr:row>
      <xdr:rowOff>180975</xdr:rowOff>
    </xdr:to>
    <xdr:grpSp>
      <xdr:nvGrpSpPr>
        <xdr:cNvPr id="376" name="Group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GrpSpPr/>
      </xdr:nvGrpSpPr>
      <xdr:grpSpPr>
        <a:xfrm>
          <a:off x="1628775" y="2695575"/>
          <a:ext cx="2870200" cy="1485900"/>
          <a:chOff x="10458450" y="1295400"/>
          <a:chExt cx="4572000" cy="2743200"/>
        </a:xfrm>
      </xdr:grpSpPr>
      <xdr:graphicFrame macro="">
        <xdr:nvGraphicFramePr>
          <xdr:cNvPr id="377" name="Chart 376">
            <a:extLst>
              <a:ext uri="{FF2B5EF4-FFF2-40B4-BE49-F238E27FC236}">
                <a16:creationId xmlns:a16="http://schemas.microsoft.com/office/drawing/2014/main" id="{00000000-0008-0000-0200-000079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9"/>
          </a:graphicData>
        </a:graphic>
      </xdr:graphicFrame>
      <xdr:sp macro="" textlink="">
        <xdr:nvSpPr>
          <xdr:cNvPr id="378" name="Oval 377">
            <a:extLst>
              <a:ext uri="{FF2B5EF4-FFF2-40B4-BE49-F238E27FC236}">
                <a16:creationId xmlns:a16="http://schemas.microsoft.com/office/drawing/2014/main" id="{00000000-0008-0000-0200-00007A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3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4</xdr:col>
      <xdr:colOff>266700</xdr:colOff>
      <xdr:row>17</xdr:row>
      <xdr:rowOff>152400</xdr:rowOff>
    </xdr:from>
    <xdr:to>
      <xdr:col>6</xdr:col>
      <xdr:colOff>123825</xdr:colOff>
      <xdr:row>19</xdr:row>
      <xdr:rowOff>171450</xdr:rowOff>
    </xdr:to>
    <xdr:grpSp>
      <xdr:nvGrpSpPr>
        <xdr:cNvPr id="379" name="Group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GrpSpPr/>
      </xdr:nvGrpSpPr>
      <xdr:grpSpPr>
        <a:xfrm>
          <a:off x="2489200" y="3390900"/>
          <a:ext cx="1139825" cy="400050"/>
          <a:chOff x="9534525" y="3762376"/>
          <a:chExt cx="1076325" cy="400050"/>
        </a:xfrm>
      </xdr:grpSpPr>
      <xdr:sp macro="" textlink="">
        <xdr:nvSpPr>
          <xdr:cNvPr id="380" name="TextBox 379">
            <a:extLst>
              <a:ext uri="{FF2B5EF4-FFF2-40B4-BE49-F238E27FC236}">
                <a16:creationId xmlns:a16="http://schemas.microsoft.com/office/drawing/2014/main" id="{00000000-0008-0000-0200-00007C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381" name="TextBox 380">
            <a:extLst>
              <a:ext uri="{FF2B5EF4-FFF2-40B4-BE49-F238E27FC236}">
                <a16:creationId xmlns:a16="http://schemas.microsoft.com/office/drawing/2014/main" id="{00000000-0008-0000-0200-00007D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2</xdr:col>
      <xdr:colOff>114300</xdr:colOff>
      <xdr:row>17</xdr:row>
      <xdr:rowOff>142875</xdr:rowOff>
    </xdr:from>
    <xdr:to>
      <xdr:col>3</xdr:col>
      <xdr:colOff>581025</xdr:colOff>
      <xdr:row>19</xdr:row>
      <xdr:rowOff>161925</xdr:rowOff>
    </xdr:to>
    <xdr:grpSp>
      <xdr:nvGrpSpPr>
        <xdr:cNvPr id="382" name="Group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GrpSpPr/>
      </xdr:nvGrpSpPr>
      <xdr:grpSpPr>
        <a:xfrm>
          <a:off x="1054100" y="3381375"/>
          <a:ext cx="1108075" cy="400050"/>
          <a:chOff x="9534525" y="3762376"/>
          <a:chExt cx="1076325" cy="400050"/>
        </a:xfrm>
      </xdr:grpSpPr>
      <xdr:sp macro="" textlink="">
        <xdr:nvSpPr>
          <xdr:cNvPr id="383" name="TextBox 382">
            <a:extLst>
              <a:ext uri="{FF2B5EF4-FFF2-40B4-BE49-F238E27FC236}">
                <a16:creationId xmlns:a16="http://schemas.microsoft.com/office/drawing/2014/main" id="{00000000-0008-0000-0200-00007F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384" name="TextBox 383">
            <a:extLst>
              <a:ext uri="{FF2B5EF4-FFF2-40B4-BE49-F238E27FC236}">
                <a16:creationId xmlns:a16="http://schemas.microsoft.com/office/drawing/2014/main" id="{00000000-0008-0000-0200-000080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14</xdr:col>
      <xdr:colOff>228600</xdr:colOff>
      <xdr:row>63</xdr:row>
      <xdr:rowOff>85725</xdr:rowOff>
    </xdr:from>
    <xdr:to>
      <xdr:col>18</xdr:col>
      <xdr:colOff>533400</xdr:colOff>
      <xdr:row>71</xdr:row>
      <xdr:rowOff>47625</xdr:rowOff>
    </xdr:to>
    <xdr:grpSp>
      <xdr:nvGrpSpPr>
        <xdr:cNvPr id="385" name="Group 384">
          <a:extLst>
            <a:ext uri="{FF2B5EF4-FFF2-40B4-BE49-F238E27FC236}">
              <a16:creationId xmlns:a16="http://schemas.microsoft.com/office/drawing/2014/main" id="{00000000-0008-0000-0200-000081010000}"/>
            </a:ext>
          </a:extLst>
        </xdr:cNvPr>
        <xdr:cNvGrpSpPr/>
      </xdr:nvGrpSpPr>
      <xdr:grpSpPr>
        <a:xfrm>
          <a:off x="8864600" y="12087225"/>
          <a:ext cx="2870200" cy="1568450"/>
          <a:chOff x="10458450" y="1295400"/>
          <a:chExt cx="4572000" cy="2743200"/>
        </a:xfrm>
      </xdr:grpSpPr>
      <xdr:graphicFrame macro="">
        <xdr:nvGraphicFramePr>
          <xdr:cNvPr id="386" name="Chart 385">
            <a:extLst>
              <a:ext uri="{FF2B5EF4-FFF2-40B4-BE49-F238E27FC236}">
                <a16:creationId xmlns:a16="http://schemas.microsoft.com/office/drawing/2014/main" id="{00000000-0008-0000-0200-000082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0"/>
          </a:graphicData>
        </a:graphic>
      </xdr:graphicFrame>
      <xdr:sp macro="" textlink="">
        <xdr:nvSpPr>
          <xdr:cNvPr id="387" name="Oval 386">
            <a:extLst>
              <a:ext uri="{FF2B5EF4-FFF2-40B4-BE49-F238E27FC236}">
                <a16:creationId xmlns:a16="http://schemas.microsoft.com/office/drawing/2014/main" id="{00000000-0008-0000-0200-000083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3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14</xdr:col>
      <xdr:colOff>476250</xdr:colOff>
      <xdr:row>79</xdr:row>
      <xdr:rowOff>28575</xdr:rowOff>
    </xdr:from>
    <xdr:to>
      <xdr:col>19</xdr:col>
      <xdr:colOff>171450</xdr:colOff>
      <xdr:row>86</xdr:row>
      <xdr:rowOff>180975</xdr:rowOff>
    </xdr:to>
    <xdr:grpSp>
      <xdr:nvGrpSpPr>
        <xdr:cNvPr id="391" name="Group 390">
          <a:extLst>
            <a:ext uri="{FF2B5EF4-FFF2-40B4-BE49-F238E27FC236}">
              <a16:creationId xmlns:a16="http://schemas.microsoft.com/office/drawing/2014/main" id="{00000000-0008-0000-0200-000087010000}"/>
            </a:ext>
          </a:extLst>
        </xdr:cNvPr>
        <xdr:cNvGrpSpPr/>
      </xdr:nvGrpSpPr>
      <xdr:grpSpPr>
        <a:xfrm>
          <a:off x="9112250" y="15160625"/>
          <a:ext cx="2901950" cy="1485900"/>
          <a:chOff x="10458450" y="1295400"/>
          <a:chExt cx="4572000" cy="2743200"/>
        </a:xfrm>
      </xdr:grpSpPr>
      <xdr:graphicFrame macro="">
        <xdr:nvGraphicFramePr>
          <xdr:cNvPr id="392" name="Chart 391">
            <a:extLst>
              <a:ext uri="{FF2B5EF4-FFF2-40B4-BE49-F238E27FC236}">
                <a16:creationId xmlns:a16="http://schemas.microsoft.com/office/drawing/2014/main" id="{00000000-0008-0000-0200-000088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1"/>
          </a:graphicData>
        </a:graphic>
      </xdr:graphicFrame>
      <xdr:sp macro="" textlink="">
        <xdr:nvSpPr>
          <xdr:cNvPr id="393" name="Oval 392">
            <a:extLst>
              <a:ext uri="{FF2B5EF4-FFF2-40B4-BE49-F238E27FC236}">
                <a16:creationId xmlns:a16="http://schemas.microsoft.com/office/drawing/2014/main" id="{00000000-0008-0000-0200-000089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3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8</xdr:col>
      <xdr:colOff>457200</xdr:colOff>
      <xdr:row>79</xdr:row>
      <xdr:rowOff>19050</xdr:rowOff>
    </xdr:from>
    <xdr:to>
      <xdr:col>13</xdr:col>
      <xdr:colOff>152400</xdr:colOff>
      <xdr:row>86</xdr:row>
      <xdr:rowOff>171450</xdr:rowOff>
    </xdr:to>
    <xdr:grpSp>
      <xdr:nvGrpSpPr>
        <xdr:cNvPr id="394" name="Group 393">
          <a:extLst>
            <a:ext uri="{FF2B5EF4-FFF2-40B4-BE49-F238E27FC236}">
              <a16:creationId xmlns:a16="http://schemas.microsoft.com/office/drawing/2014/main" id="{00000000-0008-0000-0200-00008A010000}"/>
            </a:ext>
          </a:extLst>
        </xdr:cNvPr>
        <xdr:cNvGrpSpPr/>
      </xdr:nvGrpSpPr>
      <xdr:grpSpPr>
        <a:xfrm>
          <a:off x="5245100" y="15151100"/>
          <a:ext cx="2901950" cy="1485900"/>
          <a:chOff x="10458450" y="1295400"/>
          <a:chExt cx="4572000" cy="2743200"/>
        </a:xfrm>
      </xdr:grpSpPr>
      <xdr:graphicFrame macro="">
        <xdr:nvGraphicFramePr>
          <xdr:cNvPr id="395" name="Chart 394">
            <a:extLst>
              <a:ext uri="{FF2B5EF4-FFF2-40B4-BE49-F238E27FC236}">
                <a16:creationId xmlns:a16="http://schemas.microsoft.com/office/drawing/2014/main" id="{00000000-0008-0000-0200-00008B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2"/>
          </a:graphicData>
        </a:graphic>
      </xdr:graphicFrame>
      <xdr:sp macro="" textlink="">
        <xdr:nvSpPr>
          <xdr:cNvPr id="396" name="Oval 395">
            <a:extLst>
              <a:ext uri="{FF2B5EF4-FFF2-40B4-BE49-F238E27FC236}">
                <a16:creationId xmlns:a16="http://schemas.microsoft.com/office/drawing/2014/main" id="{00000000-0008-0000-0200-00008C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3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15</xdr:col>
      <xdr:colOff>457200</xdr:colOff>
      <xdr:row>67</xdr:row>
      <xdr:rowOff>66675</xdr:rowOff>
    </xdr:from>
    <xdr:to>
      <xdr:col>17</xdr:col>
      <xdr:colOff>314325</xdr:colOff>
      <xdr:row>69</xdr:row>
      <xdr:rowOff>85725</xdr:rowOff>
    </xdr:to>
    <xdr:grpSp>
      <xdr:nvGrpSpPr>
        <xdr:cNvPr id="400" name="Group 399">
          <a:extLst>
            <a:ext uri="{FF2B5EF4-FFF2-40B4-BE49-F238E27FC236}">
              <a16:creationId xmlns:a16="http://schemas.microsoft.com/office/drawing/2014/main" id="{00000000-0008-0000-0200-000090010000}"/>
            </a:ext>
          </a:extLst>
        </xdr:cNvPr>
        <xdr:cNvGrpSpPr/>
      </xdr:nvGrpSpPr>
      <xdr:grpSpPr>
        <a:xfrm>
          <a:off x="9734550" y="12830175"/>
          <a:ext cx="1139825" cy="482600"/>
          <a:chOff x="9534525" y="3762376"/>
          <a:chExt cx="1076325" cy="400050"/>
        </a:xfrm>
      </xdr:grpSpPr>
      <xdr:sp macro="" textlink="">
        <xdr:nvSpPr>
          <xdr:cNvPr id="401" name="TextBox 400">
            <a:extLst>
              <a:ext uri="{FF2B5EF4-FFF2-40B4-BE49-F238E27FC236}">
                <a16:creationId xmlns:a16="http://schemas.microsoft.com/office/drawing/2014/main" id="{00000000-0008-0000-0200-000091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402" name="TextBox 401">
            <a:extLst>
              <a:ext uri="{FF2B5EF4-FFF2-40B4-BE49-F238E27FC236}">
                <a16:creationId xmlns:a16="http://schemas.microsoft.com/office/drawing/2014/main" id="{00000000-0008-0000-0200-000092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12</xdr:col>
      <xdr:colOff>352425</xdr:colOff>
      <xdr:row>67</xdr:row>
      <xdr:rowOff>76200</xdr:rowOff>
    </xdr:from>
    <xdr:to>
      <xdr:col>14</xdr:col>
      <xdr:colOff>209550</xdr:colOff>
      <xdr:row>69</xdr:row>
      <xdr:rowOff>95250</xdr:rowOff>
    </xdr:to>
    <xdr:grpSp>
      <xdr:nvGrpSpPr>
        <xdr:cNvPr id="403" name="Group 402">
          <a:extLst>
            <a:ext uri="{FF2B5EF4-FFF2-40B4-BE49-F238E27FC236}">
              <a16:creationId xmlns:a16="http://schemas.microsoft.com/office/drawing/2014/main" id="{00000000-0008-0000-0200-000093010000}"/>
            </a:ext>
          </a:extLst>
        </xdr:cNvPr>
        <xdr:cNvGrpSpPr/>
      </xdr:nvGrpSpPr>
      <xdr:grpSpPr>
        <a:xfrm>
          <a:off x="7705725" y="12839700"/>
          <a:ext cx="1139825" cy="482600"/>
          <a:chOff x="9534525" y="3762376"/>
          <a:chExt cx="1076325" cy="400050"/>
        </a:xfrm>
      </xdr:grpSpPr>
      <xdr:sp macro="" textlink="">
        <xdr:nvSpPr>
          <xdr:cNvPr id="404" name="TextBox 403">
            <a:extLst>
              <a:ext uri="{FF2B5EF4-FFF2-40B4-BE49-F238E27FC236}">
                <a16:creationId xmlns:a16="http://schemas.microsoft.com/office/drawing/2014/main" id="{00000000-0008-0000-0200-000094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405" name="TextBox 404">
            <a:extLst>
              <a:ext uri="{FF2B5EF4-FFF2-40B4-BE49-F238E27FC236}">
                <a16:creationId xmlns:a16="http://schemas.microsoft.com/office/drawing/2014/main" id="{00000000-0008-0000-0200-000095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16</xdr:col>
      <xdr:colOff>76200</xdr:colOff>
      <xdr:row>82</xdr:row>
      <xdr:rowOff>152400</xdr:rowOff>
    </xdr:from>
    <xdr:to>
      <xdr:col>17</xdr:col>
      <xdr:colOff>542925</xdr:colOff>
      <xdr:row>84</xdr:row>
      <xdr:rowOff>171450</xdr:rowOff>
    </xdr:to>
    <xdr:grpSp>
      <xdr:nvGrpSpPr>
        <xdr:cNvPr id="406" name="Group 405">
          <a:extLst>
            <a:ext uri="{FF2B5EF4-FFF2-40B4-BE49-F238E27FC236}">
              <a16:creationId xmlns:a16="http://schemas.microsoft.com/office/drawing/2014/main" id="{00000000-0008-0000-0200-000096010000}"/>
            </a:ext>
          </a:extLst>
        </xdr:cNvPr>
        <xdr:cNvGrpSpPr/>
      </xdr:nvGrpSpPr>
      <xdr:grpSpPr>
        <a:xfrm>
          <a:off x="9994900" y="15855950"/>
          <a:ext cx="1108075" cy="400050"/>
          <a:chOff x="9534525" y="3762376"/>
          <a:chExt cx="1076325" cy="400050"/>
        </a:xfrm>
      </xdr:grpSpPr>
      <xdr:sp macro="" textlink="">
        <xdr:nvSpPr>
          <xdr:cNvPr id="407" name="TextBox 406">
            <a:extLst>
              <a:ext uri="{FF2B5EF4-FFF2-40B4-BE49-F238E27FC236}">
                <a16:creationId xmlns:a16="http://schemas.microsoft.com/office/drawing/2014/main" id="{00000000-0008-0000-0200-000097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408" name="TextBox 407">
            <a:extLst>
              <a:ext uri="{FF2B5EF4-FFF2-40B4-BE49-F238E27FC236}">
                <a16:creationId xmlns:a16="http://schemas.microsoft.com/office/drawing/2014/main" id="{00000000-0008-0000-0200-000098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10</xdr:col>
      <xdr:colOff>57150</xdr:colOff>
      <xdr:row>82</xdr:row>
      <xdr:rowOff>152400</xdr:rowOff>
    </xdr:from>
    <xdr:to>
      <xdr:col>11</xdr:col>
      <xdr:colOff>523875</xdr:colOff>
      <xdr:row>84</xdr:row>
      <xdr:rowOff>171450</xdr:rowOff>
    </xdr:to>
    <xdr:grpSp>
      <xdr:nvGrpSpPr>
        <xdr:cNvPr id="409" name="Group 408">
          <a:extLst>
            <a:ext uri="{FF2B5EF4-FFF2-40B4-BE49-F238E27FC236}">
              <a16:creationId xmlns:a16="http://schemas.microsoft.com/office/drawing/2014/main" id="{00000000-0008-0000-0200-000099010000}"/>
            </a:ext>
          </a:extLst>
        </xdr:cNvPr>
        <xdr:cNvGrpSpPr/>
      </xdr:nvGrpSpPr>
      <xdr:grpSpPr>
        <a:xfrm>
          <a:off x="6127750" y="15855950"/>
          <a:ext cx="1108075" cy="400050"/>
          <a:chOff x="9534525" y="3762376"/>
          <a:chExt cx="1076325" cy="400050"/>
        </a:xfrm>
      </xdr:grpSpPr>
      <xdr:sp macro="" textlink="">
        <xdr:nvSpPr>
          <xdr:cNvPr id="410" name="TextBox 409">
            <a:extLst>
              <a:ext uri="{FF2B5EF4-FFF2-40B4-BE49-F238E27FC236}">
                <a16:creationId xmlns:a16="http://schemas.microsoft.com/office/drawing/2014/main" id="{00000000-0008-0000-0200-00009A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411" name="TextBox 410">
            <a:extLst>
              <a:ext uri="{FF2B5EF4-FFF2-40B4-BE49-F238E27FC236}">
                <a16:creationId xmlns:a16="http://schemas.microsoft.com/office/drawing/2014/main" id="{00000000-0008-0000-0200-00009B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4</xdr:col>
      <xdr:colOff>47625</xdr:colOff>
      <xdr:row>82</xdr:row>
      <xdr:rowOff>152400</xdr:rowOff>
    </xdr:from>
    <xdr:to>
      <xdr:col>5</xdr:col>
      <xdr:colOff>514350</xdr:colOff>
      <xdr:row>84</xdr:row>
      <xdr:rowOff>171450</xdr:rowOff>
    </xdr:to>
    <xdr:grpSp>
      <xdr:nvGrpSpPr>
        <xdr:cNvPr id="412" name="Group 411">
          <a:extLst>
            <a:ext uri="{FF2B5EF4-FFF2-40B4-BE49-F238E27FC236}">
              <a16:creationId xmlns:a16="http://schemas.microsoft.com/office/drawing/2014/main" id="{00000000-0008-0000-0200-00009C010000}"/>
            </a:ext>
          </a:extLst>
        </xdr:cNvPr>
        <xdr:cNvGrpSpPr/>
      </xdr:nvGrpSpPr>
      <xdr:grpSpPr>
        <a:xfrm>
          <a:off x="2270125" y="15855950"/>
          <a:ext cx="1108075" cy="400050"/>
          <a:chOff x="9534525" y="3762376"/>
          <a:chExt cx="1076325" cy="400050"/>
        </a:xfrm>
      </xdr:grpSpPr>
      <xdr:sp macro="" textlink="">
        <xdr:nvSpPr>
          <xdr:cNvPr id="413" name="TextBox 412">
            <a:extLst>
              <a:ext uri="{FF2B5EF4-FFF2-40B4-BE49-F238E27FC236}">
                <a16:creationId xmlns:a16="http://schemas.microsoft.com/office/drawing/2014/main" id="{00000000-0008-0000-0200-00009D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414" name="TextBox 413">
            <a:extLst>
              <a:ext uri="{FF2B5EF4-FFF2-40B4-BE49-F238E27FC236}">
                <a16:creationId xmlns:a16="http://schemas.microsoft.com/office/drawing/2014/main" id="{00000000-0008-0000-0200-00009E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10</xdr:col>
      <xdr:colOff>9525</xdr:colOff>
      <xdr:row>69</xdr:row>
      <xdr:rowOff>66675</xdr:rowOff>
    </xdr:from>
    <xdr:to>
      <xdr:col>18</xdr:col>
      <xdr:colOff>304800</xdr:colOff>
      <xdr:row>69</xdr:row>
      <xdr:rowOff>76200</xdr:rowOff>
    </xdr:to>
    <xdr:cxnSp macro="">
      <xdr:nvCxnSpPr>
        <xdr:cNvPr id="159" name="Straight Connector 158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CxnSpPr/>
      </xdr:nvCxnSpPr>
      <xdr:spPr>
        <a:xfrm>
          <a:off x="5781675" y="12915900"/>
          <a:ext cx="5172075" cy="9525"/>
        </a:xfrm>
        <a:prstGeom prst="line">
          <a:avLst/>
        </a:prstGeom>
        <a:ln>
          <a:solidFill>
            <a:srgbClr val="0066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85</xdr:row>
      <xdr:rowOff>0</xdr:rowOff>
    </xdr:from>
    <xdr:to>
      <xdr:col>18</xdr:col>
      <xdr:colOff>306917</xdr:colOff>
      <xdr:row>85</xdr:row>
      <xdr:rowOff>0</xdr:rowOff>
    </xdr:to>
    <xdr:cxnSp macro="">
      <xdr:nvCxnSpPr>
        <xdr:cNvPr id="195" name="Straight Connector 19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CxnSpPr/>
      </xdr:nvCxnSpPr>
      <xdr:spPr>
        <a:xfrm>
          <a:off x="7600950" y="16383000"/>
          <a:ext cx="3354917" cy="0"/>
        </a:xfrm>
        <a:prstGeom prst="line">
          <a:avLst/>
        </a:prstGeom>
        <a:ln>
          <a:solidFill>
            <a:srgbClr val="0066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85</xdr:row>
      <xdr:rowOff>0</xdr:rowOff>
    </xdr:from>
    <xdr:to>
      <xdr:col>12</xdr:col>
      <xdr:colOff>306917</xdr:colOff>
      <xdr:row>85</xdr:row>
      <xdr:rowOff>0</xdr:rowOff>
    </xdr:to>
    <xdr:cxnSp macro="">
      <xdr:nvCxnSpPr>
        <xdr:cNvPr id="184" name="Straight Connector 183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CxnSpPr/>
      </xdr:nvCxnSpPr>
      <xdr:spPr>
        <a:xfrm>
          <a:off x="3943350" y="16383000"/>
          <a:ext cx="3354917" cy="0"/>
        </a:xfrm>
        <a:prstGeom prst="line">
          <a:avLst/>
        </a:prstGeom>
        <a:ln>
          <a:solidFill>
            <a:srgbClr val="0066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523875</xdr:colOff>
      <xdr:row>69</xdr:row>
      <xdr:rowOff>85725</xdr:rowOff>
    </xdr:from>
    <xdr:to>
      <xdr:col>17</xdr:col>
      <xdr:colOff>180975</xdr:colOff>
      <xdr:row>71</xdr:row>
      <xdr:rowOff>38100</xdr:rowOff>
    </xdr:to>
    <xdr:sp macro="" textlink="InfographData!G19">
      <xdr:nvSpPr>
        <xdr:cNvPr id="150" name="TextBox 149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SpPr txBox="1"/>
      </xdr:nvSpPr>
      <xdr:spPr>
        <a:xfrm>
          <a:off x="9344025" y="1293495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0637517-3346-481E-B540-6A59F071F868}" type="TxLink">
            <a:rPr lang="en-US" sz="18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27.4%</a:t>
          </a:fld>
          <a:endParaRPr lang="en-AU" sz="18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85</xdr:row>
      <xdr:rowOff>5292</xdr:rowOff>
    </xdr:from>
    <xdr:to>
      <xdr:col>6</xdr:col>
      <xdr:colOff>306917</xdr:colOff>
      <xdr:row>85</xdr:row>
      <xdr:rowOff>5292</xdr:rowOff>
    </xdr:to>
    <xdr:cxnSp macro="">
      <xdr:nvCxnSpPr>
        <xdr:cNvPr id="170" name="Straight Connector 169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CxnSpPr/>
      </xdr:nvCxnSpPr>
      <xdr:spPr>
        <a:xfrm>
          <a:off x="285750" y="16388292"/>
          <a:ext cx="3354917" cy="0"/>
        </a:xfrm>
        <a:prstGeom prst="line">
          <a:avLst/>
        </a:prstGeom>
        <a:ln>
          <a:solidFill>
            <a:srgbClr val="0066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238125</xdr:colOff>
      <xdr:row>85</xdr:row>
      <xdr:rowOff>38100</xdr:rowOff>
    </xdr:from>
    <xdr:to>
      <xdr:col>11</xdr:col>
      <xdr:colOff>504825</xdr:colOff>
      <xdr:row>86</xdr:row>
      <xdr:rowOff>180975</xdr:rowOff>
    </xdr:to>
    <xdr:sp macro="" textlink="InfographData!G21">
      <xdr:nvSpPr>
        <xdr:cNvPr id="178" name="TextBox 177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SpPr txBox="1"/>
      </xdr:nvSpPr>
      <xdr:spPr>
        <a:xfrm>
          <a:off x="6010275" y="16421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7C2C64F-9863-4514-92DB-AC6E397A2701}" type="TxLink">
            <a:rPr lang="en-US" sz="18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20.5%</a:t>
          </a:fld>
          <a:endParaRPr lang="en-AU" sz="18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200025</xdr:colOff>
      <xdr:row>85</xdr:row>
      <xdr:rowOff>38100</xdr:rowOff>
    </xdr:from>
    <xdr:to>
      <xdr:col>17</xdr:col>
      <xdr:colOff>466725</xdr:colOff>
      <xdr:row>86</xdr:row>
      <xdr:rowOff>180975</xdr:rowOff>
    </xdr:to>
    <xdr:sp macro="" textlink="InfographData!G22">
      <xdr:nvSpPr>
        <xdr:cNvPr id="189" name="TextBox 188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SpPr txBox="1"/>
      </xdr:nvSpPr>
      <xdr:spPr>
        <a:xfrm>
          <a:off x="9629775" y="16421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66DC66D5-2B1F-4190-A9C6-18FB7E5D8FF3}" type="TxLink">
            <a:rPr lang="en-US" sz="18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16.7%</a:t>
          </a:fld>
          <a:endParaRPr lang="en-AU" sz="18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457200</xdr:colOff>
      <xdr:row>30</xdr:row>
      <xdr:rowOff>19050</xdr:rowOff>
    </xdr:from>
    <xdr:to>
      <xdr:col>7</xdr:col>
      <xdr:colOff>152400</xdr:colOff>
      <xdr:row>37</xdr:row>
      <xdr:rowOff>171450</xdr:rowOff>
    </xdr:to>
    <xdr:grpSp>
      <xdr:nvGrpSpPr>
        <xdr:cNvPr id="415" name="Group 414">
          <a:extLst>
            <a:ext uri="{FF2B5EF4-FFF2-40B4-BE49-F238E27FC236}">
              <a16:creationId xmlns:a16="http://schemas.microsoft.com/office/drawing/2014/main" id="{00000000-0008-0000-0200-00009F010000}"/>
            </a:ext>
          </a:extLst>
        </xdr:cNvPr>
        <xdr:cNvGrpSpPr/>
      </xdr:nvGrpSpPr>
      <xdr:grpSpPr>
        <a:xfrm>
          <a:off x="1397000" y="5734050"/>
          <a:ext cx="2901950" cy="1485900"/>
          <a:chOff x="10458450" y="1295400"/>
          <a:chExt cx="4572000" cy="2743200"/>
        </a:xfrm>
      </xdr:grpSpPr>
      <xdr:graphicFrame macro="">
        <xdr:nvGraphicFramePr>
          <xdr:cNvPr id="416" name="Chart 415">
            <a:extLst>
              <a:ext uri="{FF2B5EF4-FFF2-40B4-BE49-F238E27FC236}">
                <a16:creationId xmlns:a16="http://schemas.microsoft.com/office/drawing/2014/main" id="{00000000-0008-0000-0200-0000A0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3"/>
          </a:graphicData>
        </a:graphic>
      </xdr:graphicFrame>
      <xdr:sp macro="" textlink="">
        <xdr:nvSpPr>
          <xdr:cNvPr id="417" name="Oval 416">
            <a:extLst>
              <a:ext uri="{FF2B5EF4-FFF2-40B4-BE49-F238E27FC236}">
                <a16:creationId xmlns:a16="http://schemas.microsoft.com/office/drawing/2014/main" id="{00000000-0008-0000-0200-0000A1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8</xdr:col>
      <xdr:colOff>476250</xdr:colOff>
      <xdr:row>30</xdr:row>
      <xdr:rowOff>38100</xdr:rowOff>
    </xdr:from>
    <xdr:to>
      <xdr:col>13</xdr:col>
      <xdr:colOff>171450</xdr:colOff>
      <xdr:row>38</xdr:row>
      <xdr:rowOff>0</xdr:rowOff>
    </xdr:to>
    <xdr:grpSp>
      <xdr:nvGrpSpPr>
        <xdr:cNvPr id="418" name="Group 417">
          <a:extLst>
            <a:ext uri="{FF2B5EF4-FFF2-40B4-BE49-F238E27FC236}">
              <a16:creationId xmlns:a16="http://schemas.microsoft.com/office/drawing/2014/main" id="{00000000-0008-0000-0200-0000A2010000}"/>
            </a:ext>
          </a:extLst>
        </xdr:cNvPr>
        <xdr:cNvGrpSpPr/>
      </xdr:nvGrpSpPr>
      <xdr:grpSpPr>
        <a:xfrm>
          <a:off x="5264150" y="5753100"/>
          <a:ext cx="2901950" cy="1485900"/>
          <a:chOff x="10458450" y="1295400"/>
          <a:chExt cx="4572000" cy="2743200"/>
        </a:xfrm>
      </xdr:grpSpPr>
      <xdr:graphicFrame macro="">
        <xdr:nvGraphicFramePr>
          <xdr:cNvPr id="419" name="Chart 418">
            <a:extLst>
              <a:ext uri="{FF2B5EF4-FFF2-40B4-BE49-F238E27FC236}">
                <a16:creationId xmlns:a16="http://schemas.microsoft.com/office/drawing/2014/main" id="{00000000-0008-0000-0200-0000A3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4"/>
          </a:graphicData>
        </a:graphic>
      </xdr:graphicFrame>
      <xdr:sp macro="" textlink="">
        <xdr:nvSpPr>
          <xdr:cNvPr id="420" name="Oval 419">
            <a:extLst>
              <a:ext uri="{FF2B5EF4-FFF2-40B4-BE49-F238E27FC236}">
                <a16:creationId xmlns:a16="http://schemas.microsoft.com/office/drawing/2014/main" id="{00000000-0008-0000-0200-0000A4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4</xdr:col>
      <xdr:colOff>66675</xdr:colOff>
      <xdr:row>33</xdr:row>
      <xdr:rowOff>133350</xdr:rowOff>
    </xdr:from>
    <xdr:to>
      <xdr:col>5</xdr:col>
      <xdr:colOff>533400</xdr:colOff>
      <xdr:row>35</xdr:row>
      <xdr:rowOff>152400</xdr:rowOff>
    </xdr:to>
    <xdr:grpSp>
      <xdr:nvGrpSpPr>
        <xdr:cNvPr id="421" name="Group 420">
          <a:extLst>
            <a:ext uri="{FF2B5EF4-FFF2-40B4-BE49-F238E27FC236}">
              <a16:creationId xmlns:a16="http://schemas.microsoft.com/office/drawing/2014/main" id="{00000000-0008-0000-0200-0000A5010000}"/>
            </a:ext>
          </a:extLst>
        </xdr:cNvPr>
        <xdr:cNvGrpSpPr/>
      </xdr:nvGrpSpPr>
      <xdr:grpSpPr>
        <a:xfrm>
          <a:off x="2289175" y="6419850"/>
          <a:ext cx="1108075" cy="400050"/>
          <a:chOff x="9534525" y="3762376"/>
          <a:chExt cx="1076325" cy="400050"/>
        </a:xfrm>
      </xdr:grpSpPr>
      <xdr:sp macro="" textlink="">
        <xdr:nvSpPr>
          <xdr:cNvPr id="422" name="TextBox 421">
            <a:extLst>
              <a:ext uri="{FF2B5EF4-FFF2-40B4-BE49-F238E27FC236}">
                <a16:creationId xmlns:a16="http://schemas.microsoft.com/office/drawing/2014/main" id="{00000000-0008-0000-0200-0000A6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1">
                    <a:lumMod val="60000"/>
                    <a:lumOff val="4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423" name="TextBox 422">
            <a:extLst>
              <a:ext uri="{FF2B5EF4-FFF2-40B4-BE49-F238E27FC236}">
                <a16:creationId xmlns:a16="http://schemas.microsoft.com/office/drawing/2014/main" id="{00000000-0008-0000-0200-0000A7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1">
                    <a:lumMod val="60000"/>
                    <a:lumOff val="4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10</xdr:col>
      <xdr:colOff>85725</xdr:colOff>
      <xdr:row>33</xdr:row>
      <xdr:rowOff>161925</xdr:rowOff>
    </xdr:from>
    <xdr:to>
      <xdr:col>11</xdr:col>
      <xdr:colOff>552450</xdr:colOff>
      <xdr:row>35</xdr:row>
      <xdr:rowOff>180975</xdr:rowOff>
    </xdr:to>
    <xdr:grpSp>
      <xdr:nvGrpSpPr>
        <xdr:cNvPr id="424" name="Group 423">
          <a:extLst>
            <a:ext uri="{FF2B5EF4-FFF2-40B4-BE49-F238E27FC236}">
              <a16:creationId xmlns:a16="http://schemas.microsoft.com/office/drawing/2014/main" id="{00000000-0008-0000-0200-0000A8010000}"/>
            </a:ext>
          </a:extLst>
        </xdr:cNvPr>
        <xdr:cNvGrpSpPr/>
      </xdr:nvGrpSpPr>
      <xdr:grpSpPr>
        <a:xfrm>
          <a:off x="6156325" y="6448425"/>
          <a:ext cx="1108075" cy="400050"/>
          <a:chOff x="9534525" y="3762376"/>
          <a:chExt cx="1076325" cy="400050"/>
        </a:xfrm>
      </xdr:grpSpPr>
      <xdr:sp macro="" textlink="">
        <xdr:nvSpPr>
          <xdr:cNvPr id="425" name="TextBox 424">
            <a:extLst>
              <a:ext uri="{FF2B5EF4-FFF2-40B4-BE49-F238E27FC236}">
                <a16:creationId xmlns:a16="http://schemas.microsoft.com/office/drawing/2014/main" id="{00000000-0008-0000-0200-0000A9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1">
                    <a:lumMod val="60000"/>
                    <a:lumOff val="4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426" name="TextBox 425">
            <a:extLst>
              <a:ext uri="{FF2B5EF4-FFF2-40B4-BE49-F238E27FC236}">
                <a16:creationId xmlns:a16="http://schemas.microsoft.com/office/drawing/2014/main" id="{00000000-0008-0000-0200-0000AA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1">
                    <a:lumMod val="60000"/>
                    <a:lumOff val="4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10</xdr:col>
      <xdr:colOff>200025</xdr:colOff>
      <xdr:row>36</xdr:row>
      <xdr:rowOff>38100</xdr:rowOff>
    </xdr:from>
    <xdr:to>
      <xdr:col>11</xdr:col>
      <xdr:colOff>466725</xdr:colOff>
      <xdr:row>37</xdr:row>
      <xdr:rowOff>180975</xdr:rowOff>
    </xdr:to>
    <xdr:sp macro="" textlink="InfographData!G10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5972175" y="7277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41022B1-FB8C-4C41-95B4-EAA8B90437F1}" type="TxLink">
            <a:rPr lang="en-US" sz="1800" b="0" i="0" u="none" strike="noStrike">
              <a:solidFill>
                <a:schemeClr val="tx2">
                  <a:lumMod val="40000"/>
                  <a:lumOff val="6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43.2%</a:t>
          </a:fld>
          <a:endParaRPr lang="en-AU" sz="1800" b="0" i="0" u="none" strike="noStrike">
            <a:solidFill>
              <a:schemeClr val="tx2">
                <a:lumMod val="40000"/>
                <a:lumOff val="6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228601</xdr:colOff>
      <xdr:row>36</xdr:row>
      <xdr:rowOff>28575</xdr:rowOff>
    </xdr:from>
    <xdr:to>
      <xdr:col>5</xdr:col>
      <xdr:colOff>495301</xdr:colOff>
      <xdr:row>37</xdr:row>
      <xdr:rowOff>171450</xdr:rowOff>
    </xdr:to>
    <xdr:sp macro="" textlink="InfographData!G9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343151" y="7267575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6CF62B4-48D5-4C08-8849-092D3B439482}" type="TxLink">
            <a:rPr lang="en-US" sz="1800" b="0" i="0" u="none" strike="noStrike">
              <a:solidFill>
                <a:schemeClr val="tx2">
                  <a:lumMod val="40000"/>
                  <a:lumOff val="6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5.4%</a:t>
          </a:fld>
          <a:endParaRPr lang="en-AU" sz="1800" b="0" i="0" u="none" strike="noStrike">
            <a:solidFill>
              <a:schemeClr val="tx2">
                <a:lumMod val="40000"/>
                <a:lumOff val="6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0</xdr:colOff>
      <xdr:row>36</xdr:row>
      <xdr:rowOff>0</xdr:rowOff>
    </xdr:from>
    <xdr:to>
      <xdr:col>12</xdr:col>
      <xdr:colOff>306917</xdr:colOff>
      <xdr:row>36</xdr:row>
      <xdr:rowOff>0</xdr:rowOff>
    </xdr:to>
    <xdr:cxnSp macro="">
      <xdr:nvCxnSpPr>
        <xdr:cNvPr id="59" name="Straight Connector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CxnSpPr/>
      </xdr:nvCxnSpPr>
      <xdr:spPr>
        <a:xfrm>
          <a:off x="3943350" y="7239000"/>
          <a:ext cx="3354917" cy="0"/>
        </a:xfrm>
        <a:prstGeom prst="line">
          <a:avLst/>
        </a:prstGeom>
        <a:ln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152400</xdr:colOff>
      <xdr:row>46</xdr:row>
      <xdr:rowOff>28575</xdr:rowOff>
    </xdr:from>
    <xdr:to>
      <xdr:col>6</xdr:col>
      <xdr:colOff>457200</xdr:colOff>
      <xdr:row>53</xdr:row>
      <xdr:rowOff>180975</xdr:rowOff>
    </xdr:to>
    <xdr:grpSp>
      <xdr:nvGrpSpPr>
        <xdr:cNvPr id="302" name="Group 301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GrpSpPr/>
      </xdr:nvGrpSpPr>
      <xdr:grpSpPr>
        <a:xfrm>
          <a:off x="1092200" y="8791575"/>
          <a:ext cx="2870200" cy="1485900"/>
          <a:chOff x="10458450" y="1295400"/>
          <a:chExt cx="4572000" cy="2743200"/>
        </a:xfrm>
      </xdr:grpSpPr>
      <xdr:graphicFrame macro="">
        <xdr:nvGraphicFramePr>
          <xdr:cNvPr id="303" name="Chart 302">
            <a:extLst>
              <a:ext uri="{FF2B5EF4-FFF2-40B4-BE49-F238E27FC236}">
                <a16:creationId xmlns:a16="http://schemas.microsoft.com/office/drawing/2014/main" id="{00000000-0008-0000-0200-00002F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5"/>
          </a:graphicData>
        </a:graphic>
      </xdr:graphicFrame>
      <xdr:sp macro="" textlink="">
        <xdr:nvSpPr>
          <xdr:cNvPr id="304" name="Oval 303">
            <a:extLst>
              <a:ext uri="{FF2B5EF4-FFF2-40B4-BE49-F238E27FC236}">
                <a16:creationId xmlns:a16="http://schemas.microsoft.com/office/drawing/2014/main" id="{00000000-0008-0000-0200-000030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5</xdr:col>
      <xdr:colOff>161925</xdr:colOff>
      <xdr:row>46</xdr:row>
      <xdr:rowOff>28575</xdr:rowOff>
    </xdr:from>
    <xdr:to>
      <xdr:col>9</xdr:col>
      <xdr:colOff>466725</xdr:colOff>
      <xdr:row>53</xdr:row>
      <xdr:rowOff>180975</xdr:rowOff>
    </xdr:to>
    <xdr:grpSp>
      <xdr:nvGrpSpPr>
        <xdr:cNvPr id="315" name="Group 314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GrpSpPr/>
      </xdr:nvGrpSpPr>
      <xdr:grpSpPr>
        <a:xfrm>
          <a:off x="3025775" y="8791575"/>
          <a:ext cx="2870200" cy="1485900"/>
          <a:chOff x="10458450" y="1295400"/>
          <a:chExt cx="4572000" cy="2743200"/>
        </a:xfrm>
      </xdr:grpSpPr>
      <xdr:graphicFrame macro="">
        <xdr:nvGraphicFramePr>
          <xdr:cNvPr id="316" name="Chart 315">
            <a:extLst>
              <a:ext uri="{FF2B5EF4-FFF2-40B4-BE49-F238E27FC236}">
                <a16:creationId xmlns:a16="http://schemas.microsoft.com/office/drawing/2014/main" id="{00000000-0008-0000-0200-00003C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6"/>
          </a:graphicData>
        </a:graphic>
      </xdr:graphicFrame>
      <xdr:sp macro="" textlink="">
        <xdr:nvSpPr>
          <xdr:cNvPr id="317" name="Oval 316">
            <a:extLst>
              <a:ext uri="{FF2B5EF4-FFF2-40B4-BE49-F238E27FC236}">
                <a16:creationId xmlns:a16="http://schemas.microsoft.com/office/drawing/2014/main" id="{00000000-0008-0000-0200-00003D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3</xdr:col>
      <xdr:colOff>361950</xdr:colOff>
      <xdr:row>49</xdr:row>
      <xdr:rowOff>142875</xdr:rowOff>
    </xdr:from>
    <xdr:to>
      <xdr:col>5</xdr:col>
      <xdr:colOff>219075</xdr:colOff>
      <xdr:row>51</xdr:row>
      <xdr:rowOff>161925</xdr:rowOff>
    </xdr:to>
    <xdr:grpSp>
      <xdr:nvGrpSpPr>
        <xdr:cNvPr id="327" name="Group 326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GrpSpPr/>
      </xdr:nvGrpSpPr>
      <xdr:grpSpPr>
        <a:xfrm>
          <a:off x="1943100" y="9477375"/>
          <a:ext cx="1139825" cy="400050"/>
          <a:chOff x="9534525" y="3762376"/>
          <a:chExt cx="1076325" cy="400050"/>
        </a:xfrm>
      </xdr:grpSpPr>
      <xdr:sp macro="" textlink="">
        <xdr:nvSpPr>
          <xdr:cNvPr id="333" name="TextBox 332">
            <a:extLst>
              <a:ext uri="{FF2B5EF4-FFF2-40B4-BE49-F238E27FC236}">
                <a16:creationId xmlns:a16="http://schemas.microsoft.com/office/drawing/2014/main" id="{00000000-0008-0000-0200-00004D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334" name="TextBox 333">
            <a:extLst>
              <a:ext uri="{FF2B5EF4-FFF2-40B4-BE49-F238E27FC236}">
                <a16:creationId xmlns:a16="http://schemas.microsoft.com/office/drawing/2014/main" id="{00000000-0008-0000-0200-00004E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6</xdr:col>
      <xdr:colOff>361950</xdr:colOff>
      <xdr:row>49</xdr:row>
      <xdr:rowOff>142875</xdr:rowOff>
    </xdr:from>
    <xdr:to>
      <xdr:col>8</xdr:col>
      <xdr:colOff>219075</xdr:colOff>
      <xdr:row>51</xdr:row>
      <xdr:rowOff>161925</xdr:rowOff>
    </xdr:to>
    <xdr:grpSp>
      <xdr:nvGrpSpPr>
        <xdr:cNvPr id="340" name="Group 339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GrpSpPr/>
      </xdr:nvGrpSpPr>
      <xdr:grpSpPr>
        <a:xfrm>
          <a:off x="3867150" y="9477375"/>
          <a:ext cx="1139825" cy="400050"/>
          <a:chOff x="9534525" y="3762376"/>
          <a:chExt cx="1076325" cy="400050"/>
        </a:xfrm>
      </xdr:grpSpPr>
      <xdr:sp macro="" textlink="">
        <xdr:nvSpPr>
          <xdr:cNvPr id="343" name="TextBox 342">
            <a:extLst>
              <a:ext uri="{FF2B5EF4-FFF2-40B4-BE49-F238E27FC236}">
                <a16:creationId xmlns:a16="http://schemas.microsoft.com/office/drawing/2014/main" id="{00000000-0008-0000-0200-000057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347" name="TextBox 346">
            <a:extLst>
              <a:ext uri="{FF2B5EF4-FFF2-40B4-BE49-F238E27FC236}">
                <a16:creationId xmlns:a16="http://schemas.microsoft.com/office/drawing/2014/main" id="{00000000-0008-0000-0200-00005B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1</xdr:col>
      <xdr:colOff>9525</xdr:colOff>
      <xdr:row>52</xdr:row>
      <xdr:rowOff>0</xdr:rowOff>
    </xdr:from>
    <xdr:to>
      <xdr:col>9</xdr:col>
      <xdr:colOff>304800</xdr:colOff>
      <xdr:row>52</xdr:row>
      <xdr:rowOff>9525</xdr:rowOff>
    </xdr:to>
    <xdr:cxnSp macro="">
      <xdr:nvCxnSpPr>
        <xdr:cNvPr id="102" name="Straight Connector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CxnSpPr/>
      </xdr:nvCxnSpPr>
      <xdr:spPr>
        <a:xfrm>
          <a:off x="295275" y="10287000"/>
          <a:ext cx="5172075" cy="9525"/>
        </a:xfrm>
        <a:prstGeom prst="line">
          <a:avLst/>
        </a:prstGeom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523875</xdr:colOff>
      <xdr:row>52</xdr:row>
      <xdr:rowOff>19050</xdr:rowOff>
    </xdr:from>
    <xdr:to>
      <xdr:col>8</xdr:col>
      <xdr:colOff>180975</xdr:colOff>
      <xdr:row>53</xdr:row>
      <xdr:rowOff>161925</xdr:rowOff>
    </xdr:to>
    <xdr:sp macro="" textlink="InfographData!G13">
      <xdr:nvSpPr>
        <xdr:cNvPr id="92" name="TextBox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3857625" y="1030605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E2B01978-82D4-46D8-B5A9-47DCCA3EA335}" type="TxLink">
            <a:rPr lang="en-US" sz="18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44.1%</a:t>
          </a:fld>
          <a:endParaRPr lang="en-AU" sz="18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514349</xdr:colOff>
      <xdr:row>52</xdr:row>
      <xdr:rowOff>38100</xdr:rowOff>
    </xdr:from>
    <xdr:to>
      <xdr:col>5</xdr:col>
      <xdr:colOff>142875</xdr:colOff>
      <xdr:row>54</xdr:row>
      <xdr:rowOff>0</xdr:rowOff>
    </xdr:to>
    <xdr:sp macro="" textlink="InfographData!G12">
      <xdr:nvSpPr>
        <xdr:cNvPr id="90" name="TextBox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2019299" y="10325100"/>
          <a:ext cx="847726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8B5DC6B1-9E52-4CDE-B2DC-6F6B45A4B667}" type="TxLink">
            <a:rPr lang="en-US" sz="18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2.5%</a:t>
          </a:fld>
          <a:endParaRPr lang="en-AU" sz="18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428625</xdr:colOff>
      <xdr:row>98</xdr:row>
      <xdr:rowOff>28575</xdr:rowOff>
    </xdr:from>
    <xdr:to>
      <xdr:col>7</xdr:col>
      <xdr:colOff>123825</xdr:colOff>
      <xdr:row>105</xdr:row>
      <xdr:rowOff>180975</xdr:rowOff>
    </xdr:to>
    <xdr:grpSp>
      <xdr:nvGrpSpPr>
        <xdr:cNvPr id="352" name="Group 351">
          <a:extLst>
            <a:ext uri="{FF2B5EF4-FFF2-40B4-BE49-F238E27FC236}">
              <a16:creationId xmlns:a16="http://schemas.microsoft.com/office/drawing/2014/main" id="{00000000-0008-0000-0200-000060010000}"/>
            </a:ext>
          </a:extLst>
        </xdr:cNvPr>
        <xdr:cNvGrpSpPr/>
      </xdr:nvGrpSpPr>
      <xdr:grpSpPr>
        <a:xfrm>
          <a:off x="1368425" y="18780125"/>
          <a:ext cx="2901950" cy="1485900"/>
          <a:chOff x="10458450" y="1295400"/>
          <a:chExt cx="4572000" cy="2743200"/>
        </a:xfrm>
      </xdr:grpSpPr>
      <xdr:graphicFrame macro="">
        <xdr:nvGraphicFramePr>
          <xdr:cNvPr id="427" name="Chart 426">
            <a:extLst>
              <a:ext uri="{FF2B5EF4-FFF2-40B4-BE49-F238E27FC236}">
                <a16:creationId xmlns:a16="http://schemas.microsoft.com/office/drawing/2014/main" id="{00000000-0008-0000-0200-0000AB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7"/>
          </a:graphicData>
        </a:graphic>
      </xdr:graphicFrame>
      <xdr:sp macro="" textlink="">
        <xdr:nvSpPr>
          <xdr:cNvPr id="428" name="Oval 427">
            <a:extLst>
              <a:ext uri="{FF2B5EF4-FFF2-40B4-BE49-F238E27FC236}">
                <a16:creationId xmlns:a16="http://schemas.microsoft.com/office/drawing/2014/main" id="{00000000-0008-0000-0200-0000AC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8</xdr:col>
      <xdr:colOff>485775</xdr:colOff>
      <xdr:row>98</xdr:row>
      <xdr:rowOff>38100</xdr:rowOff>
    </xdr:from>
    <xdr:to>
      <xdr:col>13</xdr:col>
      <xdr:colOff>180975</xdr:colOff>
      <xdr:row>106</xdr:row>
      <xdr:rowOff>0</xdr:rowOff>
    </xdr:to>
    <xdr:grpSp>
      <xdr:nvGrpSpPr>
        <xdr:cNvPr id="429" name="Group 428">
          <a:extLst>
            <a:ext uri="{FF2B5EF4-FFF2-40B4-BE49-F238E27FC236}">
              <a16:creationId xmlns:a16="http://schemas.microsoft.com/office/drawing/2014/main" id="{00000000-0008-0000-0200-0000AD010000}"/>
            </a:ext>
          </a:extLst>
        </xdr:cNvPr>
        <xdr:cNvGrpSpPr/>
      </xdr:nvGrpSpPr>
      <xdr:grpSpPr>
        <a:xfrm>
          <a:off x="5273675" y="18789650"/>
          <a:ext cx="2901950" cy="1485900"/>
          <a:chOff x="10458450" y="1295400"/>
          <a:chExt cx="4572000" cy="2743200"/>
        </a:xfrm>
      </xdr:grpSpPr>
      <xdr:graphicFrame macro="">
        <xdr:nvGraphicFramePr>
          <xdr:cNvPr id="430" name="Chart 429">
            <a:extLst>
              <a:ext uri="{FF2B5EF4-FFF2-40B4-BE49-F238E27FC236}">
                <a16:creationId xmlns:a16="http://schemas.microsoft.com/office/drawing/2014/main" id="{00000000-0008-0000-0200-0000AE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8"/>
          </a:graphicData>
        </a:graphic>
      </xdr:graphicFrame>
      <xdr:sp macro="" textlink="">
        <xdr:nvSpPr>
          <xdr:cNvPr id="431" name="Oval 430">
            <a:extLst>
              <a:ext uri="{FF2B5EF4-FFF2-40B4-BE49-F238E27FC236}">
                <a16:creationId xmlns:a16="http://schemas.microsoft.com/office/drawing/2014/main" id="{00000000-0008-0000-0200-0000AF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14</xdr:col>
      <xdr:colOff>466725</xdr:colOff>
      <xdr:row>98</xdr:row>
      <xdr:rowOff>19050</xdr:rowOff>
    </xdr:from>
    <xdr:to>
      <xdr:col>19</xdr:col>
      <xdr:colOff>161925</xdr:colOff>
      <xdr:row>105</xdr:row>
      <xdr:rowOff>171450</xdr:rowOff>
    </xdr:to>
    <xdr:grpSp>
      <xdr:nvGrpSpPr>
        <xdr:cNvPr id="432" name="Group 431">
          <a:extLst>
            <a:ext uri="{FF2B5EF4-FFF2-40B4-BE49-F238E27FC236}">
              <a16:creationId xmlns:a16="http://schemas.microsoft.com/office/drawing/2014/main" id="{00000000-0008-0000-0200-0000B0010000}"/>
            </a:ext>
          </a:extLst>
        </xdr:cNvPr>
        <xdr:cNvGrpSpPr/>
      </xdr:nvGrpSpPr>
      <xdr:grpSpPr>
        <a:xfrm>
          <a:off x="9102725" y="18770600"/>
          <a:ext cx="2901950" cy="1485900"/>
          <a:chOff x="10458450" y="1295400"/>
          <a:chExt cx="4572000" cy="2743200"/>
        </a:xfrm>
      </xdr:grpSpPr>
      <xdr:graphicFrame macro="">
        <xdr:nvGraphicFramePr>
          <xdr:cNvPr id="433" name="Chart 432">
            <a:extLst>
              <a:ext uri="{FF2B5EF4-FFF2-40B4-BE49-F238E27FC236}">
                <a16:creationId xmlns:a16="http://schemas.microsoft.com/office/drawing/2014/main" id="{00000000-0008-0000-0200-0000B1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9"/>
          </a:graphicData>
        </a:graphic>
      </xdr:graphicFrame>
      <xdr:sp macro="" textlink="">
        <xdr:nvSpPr>
          <xdr:cNvPr id="434" name="Oval 433">
            <a:extLst>
              <a:ext uri="{FF2B5EF4-FFF2-40B4-BE49-F238E27FC236}">
                <a16:creationId xmlns:a16="http://schemas.microsoft.com/office/drawing/2014/main" id="{00000000-0008-0000-0200-0000B2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2</xdr:col>
      <xdr:colOff>152400</xdr:colOff>
      <xdr:row>115</xdr:row>
      <xdr:rowOff>104775</xdr:rowOff>
    </xdr:from>
    <xdr:to>
      <xdr:col>6</xdr:col>
      <xdr:colOff>457200</xdr:colOff>
      <xdr:row>123</xdr:row>
      <xdr:rowOff>66675</xdr:rowOff>
    </xdr:to>
    <xdr:grpSp>
      <xdr:nvGrpSpPr>
        <xdr:cNvPr id="435" name="Group 434">
          <a:extLst>
            <a:ext uri="{FF2B5EF4-FFF2-40B4-BE49-F238E27FC236}">
              <a16:creationId xmlns:a16="http://schemas.microsoft.com/office/drawing/2014/main" id="{00000000-0008-0000-0200-0000B3010000}"/>
            </a:ext>
          </a:extLst>
        </xdr:cNvPr>
        <xdr:cNvGrpSpPr/>
      </xdr:nvGrpSpPr>
      <xdr:grpSpPr>
        <a:xfrm>
          <a:off x="1092200" y="22094825"/>
          <a:ext cx="2870200" cy="1485900"/>
          <a:chOff x="10458450" y="1295400"/>
          <a:chExt cx="4572000" cy="2743200"/>
        </a:xfrm>
      </xdr:grpSpPr>
      <xdr:graphicFrame macro="">
        <xdr:nvGraphicFramePr>
          <xdr:cNvPr id="436" name="Chart 435">
            <a:extLst>
              <a:ext uri="{FF2B5EF4-FFF2-40B4-BE49-F238E27FC236}">
                <a16:creationId xmlns:a16="http://schemas.microsoft.com/office/drawing/2014/main" id="{00000000-0008-0000-0200-0000B4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0"/>
          </a:graphicData>
        </a:graphic>
      </xdr:graphicFrame>
      <xdr:sp macro="" textlink="">
        <xdr:nvSpPr>
          <xdr:cNvPr id="437" name="Oval 436">
            <a:extLst>
              <a:ext uri="{FF2B5EF4-FFF2-40B4-BE49-F238E27FC236}">
                <a16:creationId xmlns:a16="http://schemas.microsoft.com/office/drawing/2014/main" id="{00000000-0008-0000-0200-0000B5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14</xdr:col>
      <xdr:colOff>142875</xdr:colOff>
      <xdr:row>115</xdr:row>
      <xdr:rowOff>85725</xdr:rowOff>
    </xdr:from>
    <xdr:to>
      <xdr:col>18</xdr:col>
      <xdr:colOff>447675</xdr:colOff>
      <xdr:row>123</xdr:row>
      <xdr:rowOff>47625</xdr:rowOff>
    </xdr:to>
    <xdr:grpSp>
      <xdr:nvGrpSpPr>
        <xdr:cNvPr id="438" name="Group 437">
          <a:extLst>
            <a:ext uri="{FF2B5EF4-FFF2-40B4-BE49-F238E27FC236}">
              <a16:creationId xmlns:a16="http://schemas.microsoft.com/office/drawing/2014/main" id="{00000000-0008-0000-0200-0000B6010000}"/>
            </a:ext>
          </a:extLst>
        </xdr:cNvPr>
        <xdr:cNvGrpSpPr/>
      </xdr:nvGrpSpPr>
      <xdr:grpSpPr>
        <a:xfrm>
          <a:off x="8778875" y="22075775"/>
          <a:ext cx="2870200" cy="1485900"/>
          <a:chOff x="10458450" y="1295400"/>
          <a:chExt cx="4572000" cy="2743200"/>
        </a:xfrm>
      </xdr:grpSpPr>
      <xdr:graphicFrame macro="">
        <xdr:nvGraphicFramePr>
          <xdr:cNvPr id="439" name="Chart 438">
            <a:extLst>
              <a:ext uri="{FF2B5EF4-FFF2-40B4-BE49-F238E27FC236}">
                <a16:creationId xmlns:a16="http://schemas.microsoft.com/office/drawing/2014/main" id="{00000000-0008-0000-0200-0000B7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1"/>
          </a:graphicData>
        </a:graphic>
      </xdr:graphicFrame>
      <xdr:sp macro="" textlink="">
        <xdr:nvSpPr>
          <xdr:cNvPr id="440" name="Oval 439">
            <a:extLst>
              <a:ext uri="{FF2B5EF4-FFF2-40B4-BE49-F238E27FC236}">
                <a16:creationId xmlns:a16="http://schemas.microsoft.com/office/drawing/2014/main" id="{00000000-0008-0000-0200-0000B8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5</xdr:col>
      <xdr:colOff>123825</xdr:colOff>
      <xdr:row>115</xdr:row>
      <xdr:rowOff>104775</xdr:rowOff>
    </xdr:from>
    <xdr:to>
      <xdr:col>9</xdr:col>
      <xdr:colOff>428625</xdr:colOff>
      <xdr:row>123</xdr:row>
      <xdr:rowOff>66675</xdr:rowOff>
    </xdr:to>
    <xdr:grpSp>
      <xdr:nvGrpSpPr>
        <xdr:cNvPr id="441" name="Group 440">
          <a:extLst>
            <a:ext uri="{FF2B5EF4-FFF2-40B4-BE49-F238E27FC236}">
              <a16:creationId xmlns:a16="http://schemas.microsoft.com/office/drawing/2014/main" id="{00000000-0008-0000-0200-0000B9010000}"/>
            </a:ext>
          </a:extLst>
        </xdr:cNvPr>
        <xdr:cNvGrpSpPr/>
      </xdr:nvGrpSpPr>
      <xdr:grpSpPr>
        <a:xfrm>
          <a:off x="2987675" y="22094825"/>
          <a:ext cx="2870200" cy="1485900"/>
          <a:chOff x="10458450" y="1295400"/>
          <a:chExt cx="4572000" cy="2743200"/>
        </a:xfrm>
      </xdr:grpSpPr>
      <xdr:graphicFrame macro="">
        <xdr:nvGraphicFramePr>
          <xdr:cNvPr id="442" name="Chart 441">
            <a:extLst>
              <a:ext uri="{FF2B5EF4-FFF2-40B4-BE49-F238E27FC236}">
                <a16:creationId xmlns:a16="http://schemas.microsoft.com/office/drawing/2014/main" id="{00000000-0008-0000-0200-0000BA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2"/>
          </a:graphicData>
        </a:graphic>
      </xdr:graphicFrame>
      <xdr:sp macro="" textlink="">
        <xdr:nvSpPr>
          <xdr:cNvPr id="443" name="Oval 442">
            <a:extLst>
              <a:ext uri="{FF2B5EF4-FFF2-40B4-BE49-F238E27FC236}">
                <a16:creationId xmlns:a16="http://schemas.microsoft.com/office/drawing/2014/main" id="{00000000-0008-0000-0200-0000BB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11</xdr:col>
      <xdr:colOff>171450</xdr:colOff>
      <xdr:row>115</xdr:row>
      <xdr:rowOff>114300</xdr:rowOff>
    </xdr:from>
    <xdr:to>
      <xdr:col>15</xdr:col>
      <xdr:colOff>476250</xdr:colOff>
      <xdr:row>123</xdr:row>
      <xdr:rowOff>76200</xdr:rowOff>
    </xdr:to>
    <xdr:grpSp>
      <xdr:nvGrpSpPr>
        <xdr:cNvPr id="444" name="Group 443">
          <a:extLst>
            <a:ext uri="{FF2B5EF4-FFF2-40B4-BE49-F238E27FC236}">
              <a16:creationId xmlns:a16="http://schemas.microsoft.com/office/drawing/2014/main" id="{00000000-0008-0000-0200-0000BC010000}"/>
            </a:ext>
          </a:extLst>
        </xdr:cNvPr>
        <xdr:cNvGrpSpPr/>
      </xdr:nvGrpSpPr>
      <xdr:grpSpPr>
        <a:xfrm>
          <a:off x="6883400" y="22104350"/>
          <a:ext cx="2870200" cy="1485900"/>
          <a:chOff x="10458450" y="1295400"/>
          <a:chExt cx="4572000" cy="2743200"/>
        </a:xfrm>
      </xdr:grpSpPr>
      <xdr:graphicFrame macro="">
        <xdr:nvGraphicFramePr>
          <xdr:cNvPr id="445" name="Chart 444">
            <a:extLst>
              <a:ext uri="{FF2B5EF4-FFF2-40B4-BE49-F238E27FC236}">
                <a16:creationId xmlns:a16="http://schemas.microsoft.com/office/drawing/2014/main" id="{00000000-0008-0000-0200-0000BD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3"/>
          </a:graphicData>
        </a:graphic>
      </xdr:graphicFrame>
      <xdr:sp macro="" textlink="">
        <xdr:nvSpPr>
          <xdr:cNvPr id="446" name="Oval 445">
            <a:extLst>
              <a:ext uri="{FF2B5EF4-FFF2-40B4-BE49-F238E27FC236}">
                <a16:creationId xmlns:a16="http://schemas.microsoft.com/office/drawing/2014/main" id="{00000000-0008-0000-0200-0000BE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4</xdr:col>
      <xdr:colOff>19050</xdr:colOff>
      <xdr:row>101</xdr:row>
      <xdr:rowOff>142875</xdr:rowOff>
    </xdr:from>
    <xdr:to>
      <xdr:col>5</xdr:col>
      <xdr:colOff>485775</xdr:colOff>
      <xdr:row>103</xdr:row>
      <xdr:rowOff>161925</xdr:rowOff>
    </xdr:to>
    <xdr:grpSp>
      <xdr:nvGrpSpPr>
        <xdr:cNvPr id="447" name="Group 446">
          <a:extLst>
            <a:ext uri="{FF2B5EF4-FFF2-40B4-BE49-F238E27FC236}">
              <a16:creationId xmlns:a16="http://schemas.microsoft.com/office/drawing/2014/main" id="{00000000-0008-0000-0200-0000BF010000}"/>
            </a:ext>
          </a:extLst>
        </xdr:cNvPr>
        <xdr:cNvGrpSpPr/>
      </xdr:nvGrpSpPr>
      <xdr:grpSpPr>
        <a:xfrm>
          <a:off x="2241550" y="19465925"/>
          <a:ext cx="1108075" cy="400050"/>
          <a:chOff x="9534525" y="3762376"/>
          <a:chExt cx="1076325" cy="400050"/>
        </a:xfrm>
      </xdr:grpSpPr>
      <xdr:sp macro="" textlink="">
        <xdr:nvSpPr>
          <xdr:cNvPr id="448" name="TextBox 447">
            <a:extLst>
              <a:ext uri="{FF2B5EF4-FFF2-40B4-BE49-F238E27FC236}">
                <a16:creationId xmlns:a16="http://schemas.microsoft.com/office/drawing/2014/main" id="{00000000-0008-0000-0200-0000C0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449" name="TextBox 448">
            <a:extLst>
              <a:ext uri="{FF2B5EF4-FFF2-40B4-BE49-F238E27FC236}">
                <a16:creationId xmlns:a16="http://schemas.microsoft.com/office/drawing/2014/main" id="{00000000-0008-0000-0200-0000C1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16</xdr:col>
      <xdr:colOff>66675</xdr:colOff>
      <xdr:row>101</xdr:row>
      <xdr:rowOff>152400</xdr:rowOff>
    </xdr:from>
    <xdr:to>
      <xdr:col>17</xdr:col>
      <xdr:colOff>533400</xdr:colOff>
      <xdr:row>103</xdr:row>
      <xdr:rowOff>171450</xdr:rowOff>
    </xdr:to>
    <xdr:grpSp>
      <xdr:nvGrpSpPr>
        <xdr:cNvPr id="450" name="Group 449">
          <a:extLst>
            <a:ext uri="{FF2B5EF4-FFF2-40B4-BE49-F238E27FC236}">
              <a16:creationId xmlns:a16="http://schemas.microsoft.com/office/drawing/2014/main" id="{00000000-0008-0000-0200-0000C2010000}"/>
            </a:ext>
          </a:extLst>
        </xdr:cNvPr>
        <xdr:cNvGrpSpPr/>
      </xdr:nvGrpSpPr>
      <xdr:grpSpPr>
        <a:xfrm>
          <a:off x="9985375" y="19475450"/>
          <a:ext cx="1108075" cy="400050"/>
          <a:chOff x="9534525" y="3762376"/>
          <a:chExt cx="1076325" cy="400050"/>
        </a:xfrm>
      </xdr:grpSpPr>
      <xdr:sp macro="" textlink="">
        <xdr:nvSpPr>
          <xdr:cNvPr id="451" name="TextBox 450">
            <a:extLst>
              <a:ext uri="{FF2B5EF4-FFF2-40B4-BE49-F238E27FC236}">
                <a16:creationId xmlns:a16="http://schemas.microsoft.com/office/drawing/2014/main" id="{00000000-0008-0000-0200-0000C3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452" name="TextBox 451">
            <a:extLst>
              <a:ext uri="{FF2B5EF4-FFF2-40B4-BE49-F238E27FC236}">
                <a16:creationId xmlns:a16="http://schemas.microsoft.com/office/drawing/2014/main" id="{00000000-0008-0000-0200-0000C4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10</xdr:col>
      <xdr:colOff>85725</xdr:colOff>
      <xdr:row>101</xdr:row>
      <xdr:rowOff>171450</xdr:rowOff>
    </xdr:from>
    <xdr:to>
      <xdr:col>11</xdr:col>
      <xdr:colOff>552450</xdr:colOff>
      <xdr:row>104</xdr:row>
      <xdr:rowOff>0</xdr:rowOff>
    </xdr:to>
    <xdr:grpSp>
      <xdr:nvGrpSpPr>
        <xdr:cNvPr id="453" name="Group 452">
          <a:extLst>
            <a:ext uri="{FF2B5EF4-FFF2-40B4-BE49-F238E27FC236}">
              <a16:creationId xmlns:a16="http://schemas.microsoft.com/office/drawing/2014/main" id="{00000000-0008-0000-0200-0000C5010000}"/>
            </a:ext>
          </a:extLst>
        </xdr:cNvPr>
        <xdr:cNvGrpSpPr/>
      </xdr:nvGrpSpPr>
      <xdr:grpSpPr>
        <a:xfrm>
          <a:off x="6156325" y="19494500"/>
          <a:ext cx="1108075" cy="400050"/>
          <a:chOff x="9534525" y="3762376"/>
          <a:chExt cx="1076325" cy="400050"/>
        </a:xfrm>
      </xdr:grpSpPr>
      <xdr:sp macro="" textlink="">
        <xdr:nvSpPr>
          <xdr:cNvPr id="454" name="TextBox 453">
            <a:extLst>
              <a:ext uri="{FF2B5EF4-FFF2-40B4-BE49-F238E27FC236}">
                <a16:creationId xmlns:a16="http://schemas.microsoft.com/office/drawing/2014/main" id="{00000000-0008-0000-0200-0000C6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455" name="TextBox 454">
            <a:extLst>
              <a:ext uri="{FF2B5EF4-FFF2-40B4-BE49-F238E27FC236}">
                <a16:creationId xmlns:a16="http://schemas.microsoft.com/office/drawing/2014/main" id="{00000000-0008-0000-0200-0000C7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12</xdr:col>
      <xdr:colOff>390525</xdr:colOff>
      <xdr:row>119</xdr:row>
      <xdr:rowOff>38100</xdr:rowOff>
    </xdr:from>
    <xdr:to>
      <xdr:col>14</xdr:col>
      <xdr:colOff>247650</xdr:colOff>
      <xdr:row>121</xdr:row>
      <xdr:rowOff>57150</xdr:rowOff>
    </xdr:to>
    <xdr:grpSp>
      <xdr:nvGrpSpPr>
        <xdr:cNvPr id="456" name="Group 455">
          <a:extLst>
            <a:ext uri="{FF2B5EF4-FFF2-40B4-BE49-F238E27FC236}">
              <a16:creationId xmlns:a16="http://schemas.microsoft.com/office/drawing/2014/main" id="{00000000-0008-0000-0200-0000C8010000}"/>
            </a:ext>
          </a:extLst>
        </xdr:cNvPr>
        <xdr:cNvGrpSpPr/>
      </xdr:nvGrpSpPr>
      <xdr:grpSpPr>
        <a:xfrm>
          <a:off x="7743825" y="22790150"/>
          <a:ext cx="1139825" cy="400050"/>
          <a:chOff x="9534525" y="3762376"/>
          <a:chExt cx="1076325" cy="400050"/>
        </a:xfrm>
      </xdr:grpSpPr>
      <xdr:sp macro="" textlink="">
        <xdr:nvSpPr>
          <xdr:cNvPr id="457" name="TextBox 456">
            <a:extLst>
              <a:ext uri="{FF2B5EF4-FFF2-40B4-BE49-F238E27FC236}">
                <a16:creationId xmlns:a16="http://schemas.microsoft.com/office/drawing/2014/main" id="{00000000-0008-0000-0200-0000C9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458" name="TextBox 457">
            <a:extLst>
              <a:ext uri="{FF2B5EF4-FFF2-40B4-BE49-F238E27FC236}">
                <a16:creationId xmlns:a16="http://schemas.microsoft.com/office/drawing/2014/main" id="{00000000-0008-0000-0200-0000CA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15</xdr:col>
      <xdr:colOff>352425</xdr:colOff>
      <xdr:row>119</xdr:row>
      <xdr:rowOff>19050</xdr:rowOff>
    </xdr:from>
    <xdr:to>
      <xdr:col>17</xdr:col>
      <xdr:colOff>209550</xdr:colOff>
      <xdr:row>121</xdr:row>
      <xdr:rowOff>38100</xdr:rowOff>
    </xdr:to>
    <xdr:grpSp>
      <xdr:nvGrpSpPr>
        <xdr:cNvPr id="459" name="Group 458">
          <a:extLst>
            <a:ext uri="{FF2B5EF4-FFF2-40B4-BE49-F238E27FC236}">
              <a16:creationId xmlns:a16="http://schemas.microsoft.com/office/drawing/2014/main" id="{00000000-0008-0000-0200-0000CB010000}"/>
            </a:ext>
          </a:extLst>
        </xdr:cNvPr>
        <xdr:cNvGrpSpPr/>
      </xdr:nvGrpSpPr>
      <xdr:grpSpPr>
        <a:xfrm>
          <a:off x="9629775" y="22771100"/>
          <a:ext cx="1139825" cy="400050"/>
          <a:chOff x="9534525" y="3762376"/>
          <a:chExt cx="1076325" cy="400050"/>
        </a:xfrm>
      </xdr:grpSpPr>
      <xdr:sp macro="" textlink="">
        <xdr:nvSpPr>
          <xdr:cNvPr id="460" name="TextBox 459">
            <a:extLst>
              <a:ext uri="{FF2B5EF4-FFF2-40B4-BE49-F238E27FC236}">
                <a16:creationId xmlns:a16="http://schemas.microsoft.com/office/drawing/2014/main" id="{00000000-0008-0000-0200-0000CC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461" name="TextBox 460">
            <a:extLst>
              <a:ext uri="{FF2B5EF4-FFF2-40B4-BE49-F238E27FC236}">
                <a16:creationId xmlns:a16="http://schemas.microsoft.com/office/drawing/2014/main" id="{00000000-0008-0000-0200-0000CD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6</xdr:col>
      <xdr:colOff>342900</xdr:colOff>
      <xdr:row>119</xdr:row>
      <xdr:rowOff>38100</xdr:rowOff>
    </xdr:from>
    <xdr:to>
      <xdr:col>8</xdr:col>
      <xdr:colOff>200025</xdr:colOff>
      <xdr:row>121</xdr:row>
      <xdr:rowOff>57150</xdr:rowOff>
    </xdr:to>
    <xdr:grpSp>
      <xdr:nvGrpSpPr>
        <xdr:cNvPr id="465" name="Group 464">
          <a:extLst>
            <a:ext uri="{FF2B5EF4-FFF2-40B4-BE49-F238E27FC236}">
              <a16:creationId xmlns:a16="http://schemas.microsoft.com/office/drawing/2014/main" id="{00000000-0008-0000-0200-0000D1010000}"/>
            </a:ext>
          </a:extLst>
        </xdr:cNvPr>
        <xdr:cNvGrpSpPr/>
      </xdr:nvGrpSpPr>
      <xdr:grpSpPr>
        <a:xfrm>
          <a:off x="3848100" y="22790150"/>
          <a:ext cx="1139825" cy="400050"/>
          <a:chOff x="9534525" y="3762376"/>
          <a:chExt cx="1076325" cy="400050"/>
        </a:xfrm>
      </xdr:grpSpPr>
      <xdr:sp macro="" textlink="">
        <xdr:nvSpPr>
          <xdr:cNvPr id="466" name="TextBox 465">
            <a:extLst>
              <a:ext uri="{FF2B5EF4-FFF2-40B4-BE49-F238E27FC236}">
                <a16:creationId xmlns:a16="http://schemas.microsoft.com/office/drawing/2014/main" id="{00000000-0008-0000-0200-0000D2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467" name="TextBox 466">
            <a:extLst>
              <a:ext uri="{FF2B5EF4-FFF2-40B4-BE49-F238E27FC236}">
                <a16:creationId xmlns:a16="http://schemas.microsoft.com/office/drawing/2014/main" id="{00000000-0008-0000-0200-0000D3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3</xdr:col>
      <xdr:colOff>361950</xdr:colOff>
      <xdr:row>119</xdr:row>
      <xdr:rowOff>47625</xdr:rowOff>
    </xdr:from>
    <xdr:to>
      <xdr:col>5</xdr:col>
      <xdr:colOff>219075</xdr:colOff>
      <xdr:row>121</xdr:row>
      <xdr:rowOff>66675</xdr:rowOff>
    </xdr:to>
    <xdr:grpSp>
      <xdr:nvGrpSpPr>
        <xdr:cNvPr id="471" name="Group 470">
          <a:extLst>
            <a:ext uri="{FF2B5EF4-FFF2-40B4-BE49-F238E27FC236}">
              <a16:creationId xmlns:a16="http://schemas.microsoft.com/office/drawing/2014/main" id="{00000000-0008-0000-0200-0000D7010000}"/>
            </a:ext>
          </a:extLst>
        </xdr:cNvPr>
        <xdr:cNvGrpSpPr/>
      </xdr:nvGrpSpPr>
      <xdr:grpSpPr>
        <a:xfrm>
          <a:off x="1943100" y="22799675"/>
          <a:ext cx="1139825" cy="400050"/>
          <a:chOff x="9534525" y="3762376"/>
          <a:chExt cx="1076325" cy="400050"/>
        </a:xfrm>
      </xdr:grpSpPr>
      <xdr:sp macro="" textlink="">
        <xdr:nvSpPr>
          <xdr:cNvPr id="472" name="TextBox 471">
            <a:extLst>
              <a:ext uri="{FF2B5EF4-FFF2-40B4-BE49-F238E27FC236}">
                <a16:creationId xmlns:a16="http://schemas.microsoft.com/office/drawing/2014/main" id="{00000000-0008-0000-0200-0000D8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473" name="TextBox 472">
            <a:extLst>
              <a:ext uri="{FF2B5EF4-FFF2-40B4-BE49-F238E27FC236}">
                <a16:creationId xmlns:a16="http://schemas.microsoft.com/office/drawing/2014/main" id="{00000000-0008-0000-0200-0000D9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1</xdr:col>
      <xdr:colOff>0</xdr:colOff>
      <xdr:row>104</xdr:row>
      <xdr:rowOff>5292</xdr:rowOff>
    </xdr:from>
    <xdr:to>
      <xdr:col>6</xdr:col>
      <xdr:colOff>306917</xdr:colOff>
      <xdr:row>104</xdr:row>
      <xdr:rowOff>5292</xdr:rowOff>
    </xdr:to>
    <xdr:cxnSp macro="">
      <xdr:nvCxnSpPr>
        <xdr:cNvPr id="209" name="Straight Connector 208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CxnSpPr/>
      </xdr:nvCxnSpPr>
      <xdr:spPr>
        <a:xfrm>
          <a:off x="285750" y="19817292"/>
          <a:ext cx="3354917" cy="0"/>
        </a:xfrm>
        <a:prstGeom prst="line">
          <a:avLst/>
        </a:prstGeom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209550</xdr:colOff>
      <xdr:row>104</xdr:row>
      <xdr:rowOff>38100</xdr:rowOff>
    </xdr:from>
    <xdr:to>
      <xdr:col>5</xdr:col>
      <xdr:colOff>476250</xdr:colOff>
      <xdr:row>105</xdr:row>
      <xdr:rowOff>180975</xdr:rowOff>
    </xdr:to>
    <xdr:sp macro="" textlink="InfographData!G23">
      <xdr:nvSpPr>
        <xdr:cNvPr id="207" name="TextBox 206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SpPr txBox="1"/>
      </xdr:nvSpPr>
      <xdr:spPr>
        <a:xfrm>
          <a:off x="2324100" y="19850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C4894DB9-09F6-485A-9EA6-F9280BE25BA4}" type="TxLink">
            <a:rPr lang="en-US" sz="18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79.6%</a:t>
          </a:fld>
          <a:endParaRPr lang="en-AU" sz="18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0</xdr:colOff>
      <xdr:row>104</xdr:row>
      <xdr:rowOff>0</xdr:rowOff>
    </xdr:from>
    <xdr:to>
      <xdr:col>12</xdr:col>
      <xdr:colOff>306917</xdr:colOff>
      <xdr:row>104</xdr:row>
      <xdr:rowOff>0</xdr:rowOff>
    </xdr:to>
    <xdr:cxnSp macro="">
      <xdr:nvCxnSpPr>
        <xdr:cNvPr id="223" name="Straight Connector 222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CxnSpPr/>
      </xdr:nvCxnSpPr>
      <xdr:spPr>
        <a:xfrm>
          <a:off x="3943350" y="19812000"/>
          <a:ext cx="3354917" cy="0"/>
        </a:xfrm>
        <a:prstGeom prst="line">
          <a:avLst/>
        </a:prstGeom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238125</xdr:colOff>
      <xdr:row>104</xdr:row>
      <xdr:rowOff>38100</xdr:rowOff>
    </xdr:from>
    <xdr:to>
      <xdr:col>11</xdr:col>
      <xdr:colOff>504825</xdr:colOff>
      <xdr:row>105</xdr:row>
      <xdr:rowOff>180975</xdr:rowOff>
    </xdr:to>
    <xdr:sp macro="" textlink="InfographData!G24">
      <xdr:nvSpPr>
        <xdr:cNvPr id="217" name="TextBox 216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SpPr txBox="1"/>
      </xdr:nvSpPr>
      <xdr:spPr>
        <a:xfrm>
          <a:off x="6010275" y="19850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9817F7B-F06A-4C12-A958-11B884155DB1}" type="TxLink">
            <a:rPr lang="en-US" sz="18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56.8%</a:t>
          </a:fld>
          <a:endParaRPr lang="en-AU" sz="18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0</xdr:colOff>
      <xdr:row>104</xdr:row>
      <xdr:rowOff>0</xdr:rowOff>
    </xdr:from>
    <xdr:to>
      <xdr:col>18</xdr:col>
      <xdr:colOff>306917</xdr:colOff>
      <xdr:row>104</xdr:row>
      <xdr:rowOff>0</xdr:rowOff>
    </xdr:to>
    <xdr:cxnSp macro="">
      <xdr:nvCxnSpPr>
        <xdr:cNvPr id="234" name="Straight Connector 233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CxnSpPr/>
      </xdr:nvCxnSpPr>
      <xdr:spPr>
        <a:xfrm>
          <a:off x="7600950" y="19812000"/>
          <a:ext cx="3354917" cy="0"/>
        </a:xfrm>
        <a:prstGeom prst="line">
          <a:avLst/>
        </a:prstGeom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200025</xdr:colOff>
      <xdr:row>104</xdr:row>
      <xdr:rowOff>38100</xdr:rowOff>
    </xdr:from>
    <xdr:to>
      <xdr:col>17</xdr:col>
      <xdr:colOff>466725</xdr:colOff>
      <xdr:row>105</xdr:row>
      <xdr:rowOff>180975</xdr:rowOff>
    </xdr:to>
    <xdr:sp macro="" textlink="InfographData!G25">
      <xdr:nvSpPr>
        <xdr:cNvPr id="228" name="TextBox 227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SpPr txBox="1"/>
      </xdr:nvSpPr>
      <xdr:spPr>
        <a:xfrm>
          <a:off x="9629775" y="19850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33163D9-7EE8-438E-921C-3CE10F2FC579}" type="TxLink">
            <a:rPr lang="en-US" sz="18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50.7%</a:t>
          </a:fld>
          <a:endParaRPr lang="en-AU" sz="18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0</xdr:colOff>
      <xdr:row>121</xdr:row>
      <xdr:rowOff>38100</xdr:rowOff>
    </xdr:from>
    <xdr:to>
      <xdr:col>18</xdr:col>
      <xdr:colOff>304800</xdr:colOff>
      <xdr:row>121</xdr:row>
      <xdr:rowOff>47625</xdr:rowOff>
    </xdr:to>
    <xdr:cxnSp macro="">
      <xdr:nvCxnSpPr>
        <xdr:cNvPr id="281" name="Straight Connector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CxnSpPr/>
      </xdr:nvCxnSpPr>
      <xdr:spPr>
        <a:xfrm>
          <a:off x="5772150" y="22602825"/>
          <a:ext cx="5181600" cy="9525"/>
        </a:xfrm>
        <a:prstGeom prst="line">
          <a:avLst/>
        </a:prstGeom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523875</xdr:colOff>
      <xdr:row>121</xdr:row>
      <xdr:rowOff>76200</xdr:rowOff>
    </xdr:from>
    <xdr:to>
      <xdr:col>17</xdr:col>
      <xdr:colOff>180975</xdr:colOff>
      <xdr:row>123</xdr:row>
      <xdr:rowOff>28575</xdr:rowOff>
    </xdr:to>
    <xdr:sp macro="" textlink="InfographData!G29">
      <xdr:nvSpPr>
        <xdr:cNvPr id="272" name="TextBox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 txBox="1"/>
      </xdr:nvSpPr>
      <xdr:spPr>
        <a:xfrm>
          <a:off x="9344025" y="22640925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B0AB748C-ACC9-45A7-8C81-B9FE16DB7521}" type="TxLink">
            <a:rPr lang="en-US" sz="18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79.2%</a:t>
          </a:fld>
          <a:endParaRPr lang="en-AU" sz="18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514349</xdr:colOff>
      <xdr:row>121</xdr:row>
      <xdr:rowOff>95250</xdr:rowOff>
    </xdr:from>
    <xdr:to>
      <xdr:col>14</xdr:col>
      <xdr:colOff>142875</xdr:colOff>
      <xdr:row>123</xdr:row>
      <xdr:rowOff>57150</xdr:rowOff>
    </xdr:to>
    <xdr:sp macro="" textlink="InfographData!G28">
      <xdr:nvSpPr>
        <xdr:cNvPr id="270" name="TextBox 269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 txBox="1"/>
      </xdr:nvSpPr>
      <xdr:spPr>
        <a:xfrm>
          <a:off x="7505699" y="22659975"/>
          <a:ext cx="847726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42FB314D-ED3E-48F8-BCC5-DF71A6A6E4B7}" type="TxLink">
            <a:rPr lang="en-US" sz="18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88.0%</a:t>
          </a:fld>
          <a:endParaRPr lang="en-AU" sz="18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9525</xdr:colOff>
      <xdr:row>121</xdr:row>
      <xdr:rowOff>38100</xdr:rowOff>
    </xdr:from>
    <xdr:to>
      <xdr:col>9</xdr:col>
      <xdr:colOff>304800</xdr:colOff>
      <xdr:row>121</xdr:row>
      <xdr:rowOff>47625</xdr:rowOff>
    </xdr:to>
    <xdr:cxnSp macro="">
      <xdr:nvCxnSpPr>
        <xdr:cNvPr id="260" name="Straight Connector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CxnSpPr/>
      </xdr:nvCxnSpPr>
      <xdr:spPr>
        <a:xfrm>
          <a:off x="295275" y="22602825"/>
          <a:ext cx="5172075" cy="9525"/>
        </a:xfrm>
        <a:prstGeom prst="line">
          <a:avLst/>
        </a:prstGeom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523875</xdr:colOff>
      <xdr:row>121</xdr:row>
      <xdr:rowOff>57150</xdr:rowOff>
    </xdr:from>
    <xdr:to>
      <xdr:col>8</xdr:col>
      <xdr:colOff>180975</xdr:colOff>
      <xdr:row>123</xdr:row>
      <xdr:rowOff>9525</xdr:rowOff>
    </xdr:to>
    <xdr:sp macro="" textlink="InfographData!G27">
      <xdr:nvSpPr>
        <xdr:cNvPr id="251" name="TextBox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 txBox="1"/>
      </xdr:nvSpPr>
      <xdr:spPr>
        <a:xfrm>
          <a:off x="3857625" y="22621875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70096420-AC2A-4A6C-A609-550DDFE4C19E}" type="TxLink">
            <a:rPr lang="en-US" sz="18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46.8%</a:t>
          </a:fld>
          <a:endParaRPr lang="en-AU" sz="18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514349</xdr:colOff>
      <xdr:row>121</xdr:row>
      <xdr:rowOff>76200</xdr:rowOff>
    </xdr:from>
    <xdr:to>
      <xdr:col>5</xdr:col>
      <xdr:colOff>142875</xdr:colOff>
      <xdr:row>123</xdr:row>
      <xdr:rowOff>38100</xdr:rowOff>
    </xdr:to>
    <xdr:sp macro="" textlink="InfographData!G26">
      <xdr:nvSpPr>
        <xdr:cNvPr id="249" name="TextBox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 txBox="1"/>
      </xdr:nvSpPr>
      <xdr:spPr>
        <a:xfrm>
          <a:off x="2019299" y="22640925"/>
          <a:ext cx="847726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E68C3B68-E256-4BE5-A867-C0585C7D620F}" type="TxLink">
            <a:rPr lang="en-US" sz="18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60.1%</a:t>
          </a:fld>
          <a:endParaRPr lang="en-AU" sz="18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457200</xdr:colOff>
      <xdr:row>132</xdr:row>
      <xdr:rowOff>133350</xdr:rowOff>
    </xdr:from>
    <xdr:to>
      <xdr:col>15</xdr:col>
      <xdr:colOff>152400</xdr:colOff>
      <xdr:row>140</xdr:row>
      <xdr:rowOff>95250</xdr:rowOff>
    </xdr:to>
    <xdr:grpSp>
      <xdr:nvGrpSpPr>
        <xdr:cNvPr id="477" name="Group 476">
          <a:extLst>
            <a:ext uri="{FF2B5EF4-FFF2-40B4-BE49-F238E27FC236}">
              <a16:creationId xmlns:a16="http://schemas.microsoft.com/office/drawing/2014/main" id="{00000000-0008-0000-0200-0000DD010000}"/>
            </a:ext>
          </a:extLst>
        </xdr:cNvPr>
        <xdr:cNvGrpSpPr/>
      </xdr:nvGrpSpPr>
      <xdr:grpSpPr>
        <a:xfrm>
          <a:off x="6527800" y="25361900"/>
          <a:ext cx="2901950" cy="1485900"/>
          <a:chOff x="10458450" y="1295400"/>
          <a:chExt cx="4572000" cy="2743200"/>
        </a:xfrm>
      </xdr:grpSpPr>
      <xdr:graphicFrame macro="">
        <xdr:nvGraphicFramePr>
          <xdr:cNvPr id="478" name="Chart 477">
            <a:extLst>
              <a:ext uri="{FF2B5EF4-FFF2-40B4-BE49-F238E27FC236}">
                <a16:creationId xmlns:a16="http://schemas.microsoft.com/office/drawing/2014/main" id="{00000000-0008-0000-0200-0000DE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4"/>
          </a:graphicData>
        </a:graphic>
      </xdr:graphicFrame>
      <xdr:sp macro="" textlink="">
        <xdr:nvSpPr>
          <xdr:cNvPr id="479" name="Oval 478">
            <a:extLst>
              <a:ext uri="{FF2B5EF4-FFF2-40B4-BE49-F238E27FC236}">
                <a16:creationId xmlns:a16="http://schemas.microsoft.com/office/drawing/2014/main" id="{00000000-0008-0000-0200-0000DF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2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13</xdr:col>
      <xdr:colOff>523875</xdr:colOff>
      <xdr:row>132</xdr:row>
      <xdr:rowOff>133350</xdr:rowOff>
    </xdr:from>
    <xdr:to>
      <xdr:col>18</xdr:col>
      <xdr:colOff>219075</xdr:colOff>
      <xdr:row>140</xdr:row>
      <xdr:rowOff>95250</xdr:rowOff>
    </xdr:to>
    <xdr:grpSp>
      <xdr:nvGrpSpPr>
        <xdr:cNvPr id="480" name="Group 479">
          <a:extLst>
            <a:ext uri="{FF2B5EF4-FFF2-40B4-BE49-F238E27FC236}">
              <a16:creationId xmlns:a16="http://schemas.microsoft.com/office/drawing/2014/main" id="{00000000-0008-0000-0200-0000E0010000}"/>
            </a:ext>
          </a:extLst>
        </xdr:cNvPr>
        <xdr:cNvGrpSpPr/>
      </xdr:nvGrpSpPr>
      <xdr:grpSpPr>
        <a:xfrm>
          <a:off x="8518525" y="25361900"/>
          <a:ext cx="2901950" cy="1485900"/>
          <a:chOff x="10458450" y="1295400"/>
          <a:chExt cx="4572000" cy="2743200"/>
        </a:xfrm>
      </xdr:grpSpPr>
      <xdr:graphicFrame macro="">
        <xdr:nvGraphicFramePr>
          <xdr:cNvPr id="481" name="Chart 480">
            <a:extLst>
              <a:ext uri="{FF2B5EF4-FFF2-40B4-BE49-F238E27FC236}">
                <a16:creationId xmlns:a16="http://schemas.microsoft.com/office/drawing/2014/main" id="{00000000-0008-0000-0200-0000E1010000}"/>
              </a:ext>
            </a:extLst>
          </xdr:cNvPr>
          <xdr:cNvGraphicFramePr>
            <a:graphicFrameLocks/>
          </xdr:cNvGraphicFramePr>
        </xdr:nvGraphicFramePr>
        <xdr:xfrm>
          <a:off x="10458450" y="12954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5"/>
          </a:graphicData>
        </a:graphic>
      </xdr:graphicFrame>
      <xdr:sp macro="" textlink="">
        <xdr:nvSpPr>
          <xdr:cNvPr id="482" name="Oval 481">
            <a:extLst>
              <a:ext uri="{FF2B5EF4-FFF2-40B4-BE49-F238E27FC236}">
                <a16:creationId xmlns:a16="http://schemas.microsoft.com/office/drawing/2014/main" id="{00000000-0008-0000-0200-0000E2010000}"/>
              </a:ext>
            </a:extLst>
          </xdr:cNvPr>
          <xdr:cNvSpPr/>
        </xdr:nvSpPr>
        <xdr:spPr>
          <a:xfrm>
            <a:off x="12504518" y="2385672"/>
            <a:ext cx="474000" cy="391381"/>
          </a:xfrm>
          <a:prstGeom prst="ellipse">
            <a:avLst/>
          </a:prstGeom>
          <a:solidFill>
            <a:schemeClr val="accent2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12</xdr:col>
      <xdr:colOff>238125</xdr:colOff>
      <xdr:row>138</xdr:row>
      <xdr:rowOff>38100</xdr:rowOff>
    </xdr:from>
    <xdr:to>
      <xdr:col>13</xdr:col>
      <xdr:colOff>504825</xdr:colOff>
      <xdr:row>139</xdr:row>
      <xdr:rowOff>180975</xdr:rowOff>
    </xdr:to>
    <xdr:sp macro="" textlink="InfographData!G30">
      <xdr:nvSpPr>
        <xdr:cNvPr id="299" name="TextBox 298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SpPr txBox="1"/>
      </xdr:nvSpPr>
      <xdr:spPr>
        <a:xfrm>
          <a:off x="7229475" y="26412825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2C7A7E2F-39EF-4653-A8CA-585BE2FE29C9}" type="TxLink">
            <a:rPr lang="en-US" sz="1800" b="0" i="0" u="none" strike="noStrike">
              <a:solidFill>
                <a:schemeClr val="accent2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24.4%</a:t>
          </a:fld>
          <a:endParaRPr lang="en-AU" sz="1800" b="0" i="0" u="none" strike="noStrike">
            <a:solidFill>
              <a:schemeClr val="accent2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276225</xdr:colOff>
      <xdr:row>138</xdr:row>
      <xdr:rowOff>66675</xdr:rowOff>
    </xdr:from>
    <xdr:to>
      <xdr:col>16</xdr:col>
      <xdr:colOff>542925</xdr:colOff>
      <xdr:row>140</xdr:row>
      <xdr:rowOff>19050</xdr:rowOff>
    </xdr:to>
    <xdr:sp macro="" textlink="InfographData!G31">
      <xdr:nvSpPr>
        <xdr:cNvPr id="288" name="TextBox 287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SpPr txBox="1"/>
      </xdr:nvSpPr>
      <xdr:spPr>
        <a:xfrm>
          <a:off x="9096375" y="264414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CC9908B2-6D8B-4263-9333-A03A933A2AFE}" type="TxLink">
            <a:rPr lang="en-US" sz="1800" b="0" i="0" u="none" strike="noStrike">
              <a:solidFill>
                <a:schemeClr val="accent2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33.9%</a:t>
          </a:fld>
          <a:endParaRPr lang="en-AU" sz="1800" b="0" i="0" u="none" strike="noStrike">
            <a:solidFill>
              <a:schemeClr val="accent2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104775</xdr:colOff>
      <xdr:row>136</xdr:row>
      <xdr:rowOff>85725</xdr:rowOff>
    </xdr:from>
    <xdr:to>
      <xdr:col>16</xdr:col>
      <xdr:colOff>571500</xdr:colOff>
      <xdr:row>138</xdr:row>
      <xdr:rowOff>104775</xdr:rowOff>
    </xdr:to>
    <xdr:grpSp>
      <xdr:nvGrpSpPr>
        <xdr:cNvPr id="474" name="Group 473">
          <a:extLst>
            <a:ext uri="{FF2B5EF4-FFF2-40B4-BE49-F238E27FC236}">
              <a16:creationId xmlns:a16="http://schemas.microsoft.com/office/drawing/2014/main" id="{00000000-0008-0000-0200-0000DA010000}"/>
            </a:ext>
          </a:extLst>
        </xdr:cNvPr>
        <xdr:cNvGrpSpPr/>
      </xdr:nvGrpSpPr>
      <xdr:grpSpPr>
        <a:xfrm>
          <a:off x="9382125" y="26076275"/>
          <a:ext cx="1108075" cy="400050"/>
          <a:chOff x="9534525" y="3762376"/>
          <a:chExt cx="1076325" cy="400050"/>
        </a:xfrm>
      </xdr:grpSpPr>
      <xdr:sp macro="" textlink="">
        <xdr:nvSpPr>
          <xdr:cNvPr id="475" name="TextBox 474">
            <a:extLst>
              <a:ext uri="{FF2B5EF4-FFF2-40B4-BE49-F238E27FC236}">
                <a16:creationId xmlns:a16="http://schemas.microsoft.com/office/drawing/2014/main" id="{00000000-0008-0000-0200-0000DB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2">
                    <a:lumMod val="60000"/>
                    <a:lumOff val="4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476" name="TextBox 475">
            <a:extLst>
              <a:ext uri="{FF2B5EF4-FFF2-40B4-BE49-F238E27FC236}">
                <a16:creationId xmlns:a16="http://schemas.microsoft.com/office/drawing/2014/main" id="{00000000-0008-0000-0200-0000DC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2">
                    <a:lumMod val="60000"/>
                    <a:lumOff val="4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12</xdr:col>
      <xdr:colOff>57150</xdr:colOff>
      <xdr:row>136</xdr:row>
      <xdr:rowOff>66675</xdr:rowOff>
    </xdr:from>
    <xdr:to>
      <xdr:col>13</xdr:col>
      <xdr:colOff>523875</xdr:colOff>
      <xdr:row>138</xdr:row>
      <xdr:rowOff>85725</xdr:rowOff>
    </xdr:to>
    <xdr:grpSp>
      <xdr:nvGrpSpPr>
        <xdr:cNvPr id="468" name="Group 467">
          <a:extLst>
            <a:ext uri="{FF2B5EF4-FFF2-40B4-BE49-F238E27FC236}">
              <a16:creationId xmlns:a16="http://schemas.microsoft.com/office/drawing/2014/main" id="{00000000-0008-0000-0200-0000D4010000}"/>
            </a:ext>
          </a:extLst>
        </xdr:cNvPr>
        <xdr:cNvGrpSpPr/>
      </xdr:nvGrpSpPr>
      <xdr:grpSpPr>
        <a:xfrm>
          <a:off x="7410450" y="26057225"/>
          <a:ext cx="1108075" cy="400050"/>
          <a:chOff x="9534525" y="3762376"/>
          <a:chExt cx="1076325" cy="400050"/>
        </a:xfrm>
      </xdr:grpSpPr>
      <xdr:sp macro="" textlink="">
        <xdr:nvSpPr>
          <xdr:cNvPr id="469" name="TextBox 468">
            <a:extLst>
              <a:ext uri="{FF2B5EF4-FFF2-40B4-BE49-F238E27FC236}">
                <a16:creationId xmlns:a16="http://schemas.microsoft.com/office/drawing/2014/main" id="{00000000-0008-0000-0200-0000D5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2">
                    <a:lumMod val="60000"/>
                    <a:lumOff val="4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470" name="TextBox 469">
            <a:extLst>
              <a:ext uri="{FF2B5EF4-FFF2-40B4-BE49-F238E27FC236}">
                <a16:creationId xmlns:a16="http://schemas.microsoft.com/office/drawing/2014/main" id="{00000000-0008-0000-0200-0000D6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2">
                    <a:lumMod val="60000"/>
                    <a:lumOff val="4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12</xdr:col>
      <xdr:colOff>361950</xdr:colOff>
      <xdr:row>50</xdr:row>
      <xdr:rowOff>19050</xdr:rowOff>
    </xdr:from>
    <xdr:to>
      <xdr:col>14</xdr:col>
      <xdr:colOff>219075</xdr:colOff>
      <xdr:row>52</xdr:row>
      <xdr:rowOff>38100</xdr:rowOff>
    </xdr:to>
    <xdr:grpSp>
      <xdr:nvGrpSpPr>
        <xdr:cNvPr id="483" name="Group 482">
          <a:extLst>
            <a:ext uri="{FF2B5EF4-FFF2-40B4-BE49-F238E27FC236}">
              <a16:creationId xmlns:a16="http://schemas.microsoft.com/office/drawing/2014/main" id="{00000000-0008-0000-0200-0000E3010000}"/>
            </a:ext>
          </a:extLst>
        </xdr:cNvPr>
        <xdr:cNvGrpSpPr/>
      </xdr:nvGrpSpPr>
      <xdr:grpSpPr>
        <a:xfrm>
          <a:off x="7715250" y="9544050"/>
          <a:ext cx="1139825" cy="400050"/>
          <a:chOff x="9534525" y="3762376"/>
          <a:chExt cx="1076325" cy="400050"/>
        </a:xfrm>
      </xdr:grpSpPr>
      <xdr:sp macro="" textlink="">
        <xdr:nvSpPr>
          <xdr:cNvPr id="484" name="TextBox 483">
            <a:extLst>
              <a:ext uri="{FF2B5EF4-FFF2-40B4-BE49-F238E27FC236}">
                <a16:creationId xmlns:a16="http://schemas.microsoft.com/office/drawing/2014/main" id="{00000000-0008-0000-0200-0000E4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4">
                    <a:lumMod val="60000"/>
                    <a:lumOff val="4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485" name="TextBox 484">
            <a:extLst>
              <a:ext uri="{FF2B5EF4-FFF2-40B4-BE49-F238E27FC236}">
                <a16:creationId xmlns:a16="http://schemas.microsoft.com/office/drawing/2014/main" id="{00000000-0008-0000-0200-0000E5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4">
                    <a:lumMod val="60000"/>
                    <a:lumOff val="4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15</xdr:col>
      <xdr:colOff>447675</xdr:colOff>
      <xdr:row>50</xdr:row>
      <xdr:rowOff>9525</xdr:rowOff>
    </xdr:from>
    <xdr:to>
      <xdr:col>17</xdr:col>
      <xdr:colOff>304800</xdr:colOff>
      <xdr:row>52</xdr:row>
      <xdr:rowOff>28575</xdr:rowOff>
    </xdr:to>
    <xdr:grpSp>
      <xdr:nvGrpSpPr>
        <xdr:cNvPr id="495" name="Group 494">
          <a:extLst>
            <a:ext uri="{FF2B5EF4-FFF2-40B4-BE49-F238E27FC236}">
              <a16:creationId xmlns:a16="http://schemas.microsoft.com/office/drawing/2014/main" id="{00000000-0008-0000-0200-0000EF010000}"/>
            </a:ext>
          </a:extLst>
        </xdr:cNvPr>
        <xdr:cNvGrpSpPr/>
      </xdr:nvGrpSpPr>
      <xdr:grpSpPr>
        <a:xfrm>
          <a:off x="9725025" y="9534525"/>
          <a:ext cx="1139825" cy="400050"/>
          <a:chOff x="9534525" y="3762376"/>
          <a:chExt cx="1076325" cy="400050"/>
        </a:xfrm>
      </xdr:grpSpPr>
      <xdr:sp macro="" textlink="">
        <xdr:nvSpPr>
          <xdr:cNvPr id="496" name="TextBox 495">
            <a:extLst>
              <a:ext uri="{FF2B5EF4-FFF2-40B4-BE49-F238E27FC236}">
                <a16:creationId xmlns:a16="http://schemas.microsoft.com/office/drawing/2014/main" id="{00000000-0008-0000-0200-0000F0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4">
                    <a:lumMod val="60000"/>
                    <a:lumOff val="4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497" name="TextBox 496">
            <a:extLst>
              <a:ext uri="{FF2B5EF4-FFF2-40B4-BE49-F238E27FC236}">
                <a16:creationId xmlns:a16="http://schemas.microsoft.com/office/drawing/2014/main" id="{00000000-0008-0000-0200-0000F1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4">
                    <a:lumMod val="60000"/>
                    <a:lumOff val="4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3</xdr:col>
      <xdr:colOff>361950</xdr:colOff>
      <xdr:row>67</xdr:row>
      <xdr:rowOff>114300</xdr:rowOff>
    </xdr:from>
    <xdr:to>
      <xdr:col>5</xdr:col>
      <xdr:colOff>219075</xdr:colOff>
      <xdr:row>69</xdr:row>
      <xdr:rowOff>133350</xdr:rowOff>
    </xdr:to>
    <xdr:grpSp>
      <xdr:nvGrpSpPr>
        <xdr:cNvPr id="498" name="Group 497">
          <a:extLst>
            <a:ext uri="{FF2B5EF4-FFF2-40B4-BE49-F238E27FC236}">
              <a16:creationId xmlns:a16="http://schemas.microsoft.com/office/drawing/2014/main" id="{00000000-0008-0000-0200-0000F2010000}"/>
            </a:ext>
          </a:extLst>
        </xdr:cNvPr>
        <xdr:cNvGrpSpPr/>
      </xdr:nvGrpSpPr>
      <xdr:grpSpPr>
        <a:xfrm>
          <a:off x="1943100" y="12877800"/>
          <a:ext cx="1139825" cy="482600"/>
          <a:chOff x="9534525" y="3762376"/>
          <a:chExt cx="1076325" cy="400050"/>
        </a:xfrm>
      </xdr:grpSpPr>
      <xdr:sp macro="" textlink="">
        <xdr:nvSpPr>
          <xdr:cNvPr id="499" name="TextBox 498">
            <a:extLst>
              <a:ext uri="{FF2B5EF4-FFF2-40B4-BE49-F238E27FC236}">
                <a16:creationId xmlns:a16="http://schemas.microsoft.com/office/drawing/2014/main" id="{00000000-0008-0000-0200-0000F3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4">
                    <a:lumMod val="60000"/>
                    <a:lumOff val="4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500" name="TextBox 499">
            <a:extLst>
              <a:ext uri="{FF2B5EF4-FFF2-40B4-BE49-F238E27FC236}">
                <a16:creationId xmlns:a16="http://schemas.microsoft.com/office/drawing/2014/main" id="{00000000-0008-0000-0200-0000F4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4">
                    <a:lumMod val="60000"/>
                    <a:lumOff val="4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6</xdr:col>
      <xdr:colOff>400050</xdr:colOff>
      <xdr:row>67</xdr:row>
      <xdr:rowOff>104775</xdr:rowOff>
    </xdr:from>
    <xdr:to>
      <xdr:col>8</xdr:col>
      <xdr:colOff>257175</xdr:colOff>
      <xdr:row>69</xdr:row>
      <xdr:rowOff>123825</xdr:rowOff>
    </xdr:to>
    <xdr:grpSp>
      <xdr:nvGrpSpPr>
        <xdr:cNvPr id="501" name="Group 500">
          <a:extLst>
            <a:ext uri="{FF2B5EF4-FFF2-40B4-BE49-F238E27FC236}">
              <a16:creationId xmlns:a16="http://schemas.microsoft.com/office/drawing/2014/main" id="{00000000-0008-0000-0200-0000F5010000}"/>
            </a:ext>
          </a:extLst>
        </xdr:cNvPr>
        <xdr:cNvGrpSpPr/>
      </xdr:nvGrpSpPr>
      <xdr:grpSpPr>
        <a:xfrm>
          <a:off x="3905250" y="12868275"/>
          <a:ext cx="1139825" cy="482600"/>
          <a:chOff x="9534525" y="3762376"/>
          <a:chExt cx="1076325" cy="400050"/>
        </a:xfrm>
      </xdr:grpSpPr>
      <xdr:sp macro="" textlink="">
        <xdr:nvSpPr>
          <xdr:cNvPr id="502" name="TextBox 501">
            <a:extLst>
              <a:ext uri="{FF2B5EF4-FFF2-40B4-BE49-F238E27FC236}">
                <a16:creationId xmlns:a16="http://schemas.microsoft.com/office/drawing/2014/main" id="{00000000-0008-0000-0200-0000F6010000}"/>
              </a:ext>
            </a:extLst>
          </xdr:cNvPr>
          <xdr:cNvSpPr txBox="1"/>
        </xdr:nvSpPr>
        <xdr:spPr>
          <a:xfrm>
            <a:off x="9534525" y="3762376"/>
            <a:ext cx="542926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AU" sz="600">
                <a:solidFill>
                  <a:schemeClr val="accent4">
                    <a:lumMod val="60000"/>
                    <a:lumOff val="4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Least favourable outcome</a:t>
            </a:r>
          </a:p>
        </xdr:txBody>
      </xdr:sp>
      <xdr:sp macro="" textlink="">
        <xdr:nvSpPr>
          <xdr:cNvPr id="503" name="TextBox 502">
            <a:extLst>
              <a:ext uri="{FF2B5EF4-FFF2-40B4-BE49-F238E27FC236}">
                <a16:creationId xmlns:a16="http://schemas.microsoft.com/office/drawing/2014/main" id="{00000000-0008-0000-0200-0000F7010000}"/>
              </a:ext>
            </a:extLst>
          </xdr:cNvPr>
          <xdr:cNvSpPr txBox="1"/>
        </xdr:nvSpPr>
        <xdr:spPr>
          <a:xfrm>
            <a:off x="10058400" y="3762376"/>
            <a:ext cx="55245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AU" sz="600">
                <a:solidFill>
                  <a:schemeClr val="accent4">
                    <a:lumMod val="60000"/>
                    <a:lumOff val="4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Most favourable outcome</a:t>
            </a:r>
          </a:p>
        </xdr:txBody>
      </xdr:sp>
    </xdr:grpSp>
    <xdr:clientData/>
  </xdr:twoCellAnchor>
  <xdr:twoCellAnchor>
    <xdr:from>
      <xdr:col>10</xdr:col>
      <xdr:colOff>9525</xdr:colOff>
      <xdr:row>52</xdr:row>
      <xdr:rowOff>9525</xdr:rowOff>
    </xdr:from>
    <xdr:to>
      <xdr:col>18</xdr:col>
      <xdr:colOff>304800</xdr:colOff>
      <xdr:row>52</xdr:row>
      <xdr:rowOff>9525</xdr:rowOff>
    </xdr:to>
    <xdr:cxnSp macro="">
      <xdr:nvCxnSpPr>
        <xdr:cNvPr id="123" name="Straight Connector 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CxnSpPr/>
      </xdr:nvCxnSpPr>
      <xdr:spPr>
        <a:xfrm>
          <a:off x="5781675" y="10296525"/>
          <a:ext cx="5172075" cy="0"/>
        </a:xfrm>
        <a:prstGeom prst="line">
          <a:avLst/>
        </a:prstGeom>
        <a:ln>
          <a:solidFill>
            <a:schemeClr val="accent4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52</xdr:row>
      <xdr:rowOff>57150</xdr:rowOff>
    </xdr:from>
    <xdr:to>
      <xdr:col>17</xdr:col>
      <xdr:colOff>276225</xdr:colOff>
      <xdr:row>54</xdr:row>
      <xdr:rowOff>9525</xdr:rowOff>
    </xdr:to>
    <xdr:sp macro="" textlink="InfographData!G15">
      <xdr:nvSpPr>
        <xdr:cNvPr id="111" name="TextBox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 txBox="1"/>
      </xdr:nvSpPr>
      <xdr:spPr>
        <a:xfrm>
          <a:off x="9439275" y="1034415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42FA00E2-8FC1-437C-874B-4ECE91C43AFD}" type="TxLink">
            <a:rPr lang="en-US" sz="1800" b="0" i="0" u="none" strike="noStrike">
              <a:solidFill>
                <a:schemeClr val="accent4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14.7%</a:t>
          </a:fld>
          <a:endParaRPr lang="en-AU" sz="1800" b="0" i="0" u="none" strike="noStrike">
            <a:solidFill>
              <a:schemeClr val="accent4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19049</xdr:colOff>
      <xdr:row>52</xdr:row>
      <xdr:rowOff>66675</xdr:rowOff>
    </xdr:from>
    <xdr:to>
      <xdr:col>14</xdr:col>
      <xdr:colOff>257175</xdr:colOff>
      <xdr:row>54</xdr:row>
      <xdr:rowOff>28575</xdr:rowOff>
    </xdr:to>
    <xdr:sp macro="" textlink="InfographData!G14">
      <xdr:nvSpPr>
        <xdr:cNvPr id="109" name="TextBox 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 txBox="1"/>
      </xdr:nvSpPr>
      <xdr:spPr>
        <a:xfrm>
          <a:off x="7619999" y="10353675"/>
          <a:ext cx="847726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FCAEA461-AF7D-44E5-9AC3-5B5B4F60D289}" type="TxLink">
            <a:rPr lang="en-US" sz="1800" b="0" i="0" u="none" strike="noStrike">
              <a:solidFill>
                <a:schemeClr val="accent4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16.7%</a:t>
          </a:fld>
          <a:endParaRPr lang="en-AU" sz="1800" b="0" i="0" u="none" strike="noStrike">
            <a:solidFill>
              <a:schemeClr val="accent4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9525</xdr:colOff>
      <xdr:row>69</xdr:row>
      <xdr:rowOff>76200</xdr:rowOff>
    </xdr:from>
    <xdr:to>
      <xdr:col>9</xdr:col>
      <xdr:colOff>304800</xdr:colOff>
      <xdr:row>69</xdr:row>
      <xdr:rowOff>76200</xdr:rowOff>
    </xdr:to>
    <xdr:cxnSp macro="">
      <xdr:nvCxnSpPr>
        <xdr:cNvPr id="140" name="Straight Connector 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CxnSpPr/>
      </xdr:nvCxnSpPr>
      <xdr:spPr>
        <a:xfrm>
          <a:off x="295275" y="12925425"/>
          <a:ext cx="5172075" cy="0"/>
        </a:xfrm>
        <a:prstGeom prst="line">
          <a:avLst/>
        </a:prstGeom>
        <a:ln>
          <a:solidFill>
            <a:schemeClr val="accent4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20</xdr:row>
      <xdr:rowOff>38100</xdr:rowOff>
    </xdr:from>
    <xdr:to>
      <xdr:col>11</xdr:col>
      <xdr:colOff>466725</xdr:colOff>
      <xdr:row>21</xdr:row>
      <xdr:rowOff>180975</xdr:rowOff>
    </xdr:to>
    <xdr:sp macro="" textlink="InfographData!G7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5972175" y="4229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AA1CE957-7FB6-4DFE-90A5-10621B5A248E}" type="TxLink">
            <a:rPr lang="en-US" sz="18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10.1%</a:t>
          </a:fld>
          <a:endParaRPr lang="en-AU" sz="18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147</xdr:row>
      <xdr:rowOff>190499</xdr:rowOff>
    </xdr:from>
    <xdr:to>
      <xdr:col>18</xdr:col>
      <xdr:colOff>276225</xdr:colOff>
      <xdr:row>162</xdr:row>
      <xdr:rowOff>123825</xdr:rowOff>
    </xdr:to>
    <xdr:sp macro="" textlink="">
      <xdr:nvSpPr>
        <xdr:cNvPr id="510" name="Rectangle: Top Corners Rounded 509">
          <a:extLst>
            <a:ext uri="{FF2B5EF4-FFF2-40B4-BE49-F238E27FC236}">
              <a16:creationId xmlns:a16="http://schemas.microsoft.com/office/drawing/2014/main" id="{00000000-0008-0000-0200-0000FE010000}"/>
            </a:ext>
          </a:extLst>
        </xdr:cNvPr>
        <xdr:cNvSpPr/>
      </xdr:nvSpPr>
      <xdr:spPr>
        <a:xfrm>
          <a:off x="285750" y="26755724"/>
          <a:ext cx="10639425" cy="2790826"/>
        </a:xfrm>
        <a:prstGeom prst="round2SameRect">
          <a:avLst/>
        </a:prstGeom>
        <a:noFill/>
        <a:ln>
          <a:solidFill>
            <a:schemeClr val="accent2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</xdr:col>
      <xdr:colOff>247652</xdr:colOff>
      <xdr:row>149</xdr:row>
      <xdr:rowOff>114301</xdr:rowOff>
    </xdr:from>
    <xdr:to>
      <xdr:col>17</xdr:col>
      <xdr:colOff>0</xdr:colOff>
      <xdr:row>151</xdr:row>
      <xdr:rowOff>123826</xdr:rowOff>
    </xdr:to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00000000-0008-0000-0200-0000FF010000}"/>
            </a:ext>
          </a:extLst>
        </xdr:cNvPr>
        <xdr:cNvSpPr txBox="1"/>
      </xdr:nvSpPr>
      <xdr:spPr>
        <a:xfrm>
          <a:off x="533402" y="27060526"/>
          <a:ext cx="9505948" cy="3905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9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* 95%</a:t>
          </a:r>
          <a:r>
            <a:rPr lang="en-AU" sz="900" i="1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Lower and Upper Confidence Intervals are shown in paranthesis below the estimate.</a:t>
          </a:r>
        </a:p>
      </xdr:txBody>
    </xdr:sp>
    <xdr:clientData/>
  </xdr:twoCellAnchor>
  <xdr:twoCellAnchor>
    <xdr:from>
      <xdr:col>1</xdr:col>
      <xdr:colOff>247650</xdr:colOff>
      <xdr:row>151</xdr:row>
      <xdr:rowOff>85726</xdr:rowOff>
    </xdr:from>
    <xdr:to>
      <xdr:col>12</xdr:col>
      <xdr:colOff>581025</xdr:colOff>
      <xdr:row>153</xdr:row>
      <xdr:rowOff>133351</xdr:rowOff>
    </xdr:to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00000000-0008-0000-0200-000000020000}"/>
            </a:ext>
          </a:extLst>
        </xdr:cNvPr>
        <xdr:cNvSpPr txBox="1"/>
      </xdr:nvSpPr>
      <xdr:spPr>
        <a:xfrm>
          <a:off x="533400" y="27412951"/>
          <a:ext cx="7038975" cy="428625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9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Estimates that are significantly different (statistically) from the corresponding estimate for Victoria are identified by colour as follows: </a:t>
          </a:r>
        </a:p>
      </xdr:txBody>
    </xdr:sp>
    <xdr:clientData/>
  </xdr:twoCellAnchor>
  <xdr:twoCellAnchor>
    <xdr:from>
      <xdr:col>1</xdr:col>
      <xdr:colOff>295275</xdr:colOff>
      <xdr:row>148</xdr:row>
      <xdr:rowOff>85726</xdr:rowOff>
    </xdr:from>
    <xdr:to>
      <xdr:col>2</xdr:col>
      <xdr:colOff>257175</xdr:colOff>
      <xdr:row>149</xdr:row>
      <xdr:rowOff>66676</xdr:rowOff>
    </xdr:to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00000000-0008-0000-0200-000001020000}"/>
            </a:ext>
          </a:extLst>
        </xdr:cNvPr>
        <xdr:cNvSpPr txBox="1"/>
      </xdr:nvSpPr>
      <xdr:spPr>
        <a:xfrm>
          <a:off x="581025" y="26841451"/>
          <a:ext cx="571500" cy="171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n-AU" sz="9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Notes:</a:t>
          </a:r>
        </a:p>
      </xdr:txBody>
    </xdr:sp>
    <xdr:clientData/>
  </xdr:twoCellAnchor>
  <xdr:twoCellAnchor>
    <xdr:from>
      <xdr:col>12</xdr:col>
      <xdr:colOff>466725</xdr:colOff>
      <xdr:row>151</xdr:row>
      <xdr:rowOff>47626</xdr:rowOff>
    </xdr:from>
    <xdr:to>
      <xdr:col>15</xdr:col>
      <xdr:colOff>285750</xdr:colOff>
      <xdr:row>153</xdr:row>
      <xdr:rowOff>95251</xdr:rowOff>
    </xdr:to>
    <xdr:grpSp>
      <xdr:nvGrpSpPr>
        <xdr:cNvPr id="514" name="Group 513">
          <a:extLst>
            <a:ext uri="{FF2B5EF4-FFF2-40B4-BE49-F238E27FC236}">
              <a16:creationId xmlns:a16="http://schemas.microsoft.com/office/drawing/2014/main" id="{00000000-0008-0000-0200-000002020000}"/>
            </a:ext>
          </a:extLst>
        </xdr:cNvPr>
        <xdr:cNvGrpSpPr/>
      </xdr:nvGrpSpPr>
      <xdr:grpSpPr>
        <a:xfrm>
          <a:off x="7820025" y="28895676"/>
          <a:ext cx="1743075" cy="428625"/>
          <a:chOff x="12477750" y="1333500"/>
          <a:chExt cx="1647825" cy="428625"/>
        </a:xfrm>
      </xdr:grpSpPr>
      <xdr:pic>
        <xdr:nvPicPr>
          <xdr:cNvPr id="515" name="Picture 514">
            <a:extLst>
              <a:ext uri="{FF2B5EF4-FFF2-40B4-BE49-F238E27FC236}">
                <a16:creationId xmlns:a16="http://schemas.microsoft.com/office/drawing/2014/main" id="{00000000-0008-0000-0200-000003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6"/>
          <a:stretch>
            <a:fillRect/>
          </a:stretch>
        </xdr:blipFill>
        <xdr:spPr>
          <a:xfrm>
            <a:off x="12477750" y="1343026"/>
            <a:ext cx="589356" cy="192444"/>
          </a:xfrm>
          <a:prstGeom prst="rect">
            <a:avLst/>
          </a:prstGeom>
        </xdr:spPr>
      </xdr:pic>
      <xdr:pic>
        <xdr:nvPicPr>
          <xdr:cNvPr id="516" name="Picture 515">
            <a:extLst>
              <a:ext uri="{FF2B5EF4-FFF2-40B4-BE49-F238E27FC236}">
                <a16:creationId xmlns:a16="http://schemas.microsoft.com/office/drawing/2014/main" id="{00000000-0008-0000-0200-000004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7"/>
          <a:stretch>
            <a:fillRect/>
          </a:stretch>
        </xdr:blipFill>
        <xdr:spPr>
          <a:xfrm>
            <a:off x="13496924" y="1333500"/>
            <a:ext cx="544825" cy="209549"/>
          </a:xfrm>
          <a:prstGeom prst="rect">
            <a:avLst/>
          </a:prstGeom>
        </xdr:spPr>
      </xdr:pic>
      <xdr:sp macro="" textlink="">
        <xdr:nvSpPr>
          <xdr:cNvPr id="517" name="TextBox 516">
            <a:extLst>
              <a:ext uri="{FF2B5EF4-FFF2-40B4-BE49-F238E27FC236}">
                <a16:creationId xmlns:a16="http://schemas.microsoft.com/office/drawing/2014/main" id="{00000000-0008-0000-0200-000005020000}"/>
              </a:ext>
            </a:extLst>
          </xdr:cNvPr>
          <xdr:cNvSpPr txBox="1"/>
        </xdr:nvSpPr>
        <xdr:spPr>
          <a:xfrm>
            <a:off x="12496800" y="1581150"/>
            <a:ext cx="609600" cy="1809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r>
              <a:rPr lang="en-AU" sz="900" i="1">
                <a:solidFill>
                  <a:srgbClr val="E0004D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Above</a:t>
            </a:r>
          </a:p>
        </xdr:txBody>
      </xdr:sp>
      <xdr:sp macro="" textlink="">
        <xdr:nvSpPr>
          <xdr:cNvPr id="518" name="TextBox 517">
            <a:extLst>
              <a:ext uri="{FF2B5EF4-FFF2-40B4-BE49-F238E27FC236}">
                <a16:creationId xmlns:a16="http://schemas.microsoft.com/office/drawing/2014/main" id="{00000000-0008-0000-0200-000006020000}"/>
              </a:ext>
            </a:extLst>
          </xdr:cNvPr>
          <xdr:cNvSpPr txBox="1"/>
        </xdr:nvSpPr>
        <xdr:spPr>
          <a:xfrm>
            <a:off x="13515975" y="1581150"/>
            <a:ext cx="609600" cy="1809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r>
              <a:rPr lang="en-AU" sz="900" i="1">
                <a:solidFill>
                  <a:srgbClr val="004EA8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Below</a:t>
            </a:r>
          </a:p>
        </xdr:txBody>
      </xdr:sp>
    </xdr:grpSp>
    <xdr:clientData/>
  </xdr:twoCellAnchor>
  <xdr:twoCellAnchor>
    <xdr:from>
      <xdr:col>1</xdr:col>
      <xdr:colOff>0</xdr:colOff>
      <xdr:row>36</xdr:row>
      <xdr:rowOff>5292</xdr:rowOff>
    </xdr:from>
    <xdr:to>
      <xdr:col>6</xdr:col>
      <xdr:colOff>306917</xdr:colOff>
      <xdr:row>36</xdr:row>
      <xdr:rowOff>5292</xdr:rowOff>
    </xdr:to>
    <xdr:cxnSp macro="">
      <xdr:nvCxnSpPr>
        <xdr:cNvPr id="49" name="Straight Connector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CxnSpPr/>
      </xdr:nvCxnSpPr>
      <xdr:spPr>
        <a:xfrm>
          <a:off x="285750" y="7244292"/>
          <a:ext cx="3354917" cy="0"/>
        </a:xfrm>
        <a:prstGeom prst="line">
          <a:avLst/>
        </a:prstGeom>
        <a:ln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20</xdr:row>
      <xdr:rowOff>9525</xdr:rowOff>
    </xdr:from>
    <xdr:to>
      <xdr:col>6</xdr:col>
      <xdr:colOff>306917</xdr:colOff>
      <xdr:row>20</xdr:row>
      <xdr:rowOff>9525</xdr:rowOff>
    </xdr:to>
    <xdr:cxnSp macro="">
      <xdr:nvCxnSpPr>
        <xdr:cNvPr id="353" name="Straight Connector 352">
          <a:extLst>
            <a:ext uri="{FF2B5EF4-FFF2-40B4-BE49-F238E27FC236}">
              <a16:creationId xmlns:a16="http://schemas.microsoft.com/office/drawing/2014/main" id="{00000000-0008-0000-0200-000061010000}"/>
            </a:ext>
          </a:extLst>
        </xdr:cNvPr>
        <xdr:cNvCxnSpPr/>
      </xdr:nvCxnSpPr>
      <xdr:spPr>
        <a:xfrm>
          <a:off x="285750" y="4200525"/>
          <a:ext cx="3354917" cy="0"/>
        </a:xfrm>
        <a:prstGeom prst="line">
          <a:avLst/>
        </a:prstGeom>
        <a:ln>
          <a:solidFill>
            <a:srgbClr val="0066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</xdr:colOff>
      <xdr:row>69</xdr:row>
      <xdr:rowOff>123825</xdr:rowOff>
    </xdr:from>
    <xdr:to>
      <xdr:col>8</xdr:col>
      <xdr:colOff>276225</xdr:colOff>
      <xdr:row>71</xdr:row>
      <xdr:rowOff>76200</xdr:rowOff>
    </xdr:to>
    <xdr:sp macro="" textlink="InfographData!G17">
      <xdr:nvSpPr>
        <xdr:cNvPr id="132" name="TextBox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 txBox="1"/>
      </xdr:nvSpPr>
      <xdr:spPr>
        <a:xfrm>
          <a:off x="3952875" y="1297305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810AAD37-0241-40F6-B1E6-6D14B1510139}" type="TxLink">
            <a:rPr lang="en-US" sz="1800" b="0" i="0" u="none" strike="noStrike">
              <a:solidFill>
                <a:schemeClr val="accent4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43.0%</a:t>
          </a:fld>
          <a:endParaRPr lang="en-AU" sz="1800" b="0" i="0" u="none" strike="noStrike">
            <a:solidFill>
              <a:schemeClr val="accent4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609599</xdr:colOff>
      <xdr:row>69</xdr:row>
      <xdr:rowOff>133350</xdr:rowOff>
    </xdr:from>
    <xdr:to>
      <xdr:col>5</xdr:col>
      <xdr:colOff>238125</xdr:colOff>
      <xdr:row>71</xdr:row>
      <xdr:rowOff>95250</xdr:rowOff>
    </xdr:to>
    <xdr:sp macro="" textlink="InfographData!G16">
      <xdr:nvSpPr>
        <xdr:cNvPr id="130" name="TextBox 12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 txBox="1"/>
      </xdr:nvSpPr>
      <xdr:spPr>
        <a:xfrm>
          <a:off x="2114549" y="12982575"/>
          <a:ext cx="847726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ADE687ED-0AA9-42D2-B2ED-4802D8E0D836}" type="TxLink">
            <a:rPr lang="en-US" sz="1800" b="0" i="0" u="none" strike="noStrike">
              <a:solidFill>
                <a:schemeClr val="accent4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59.5%</a:t>
          </a:fld>
          <a:endParaRPr lang="en-AU" sz="1800" b="0" i="0" u="none" strike="noStrike">
            <a:solidFill>
              <a:schemeClr val="accent4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276225</xdr:colOff>
      <xdr:row>153</xdr:row>
      <xdr:rowOff>142875</xdr:rowOff>
    </xdr:from>
    <xdr:to>
      <xdr:col>8</xdr:col>
      <xdr:colOff>323849</xdr:colOff>
      <xdr:row>161</xdr:row>
      <xdr:rowOff>142875</xdr:rowOff>
    </xdr:to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00000000-0008-0000-0200-000007020000}"/>
            </a:ext>
          </a:extLst>
        </xdr:cNvPr>
        <xdr:cNvSpPr txBox="1"/>
      </xdr:nvSpPr>
      <xdr:spPr>
        <a:xfrm>
          <a:off x="561975" y="27851100"/>
          <a:ext cx="4314824" cy="1524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9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*Health outcome^:</a:t>
          </a:r>
        </a:p>
        <a:p>
          <a:r>
            <a:rPr lang="en-AU" sz="9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Lightest (1) =  Q1 - Least favourable</a:t>
          </a:r>
        </a:p>
        <a:p>
          <a:r>
            <a:rPr lang="en-AU" sz="9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                       Q2                    </a:t>
          </a:r>
        </a:p>
        <a:p>
          <a:r>
            <a:rPr lang="en-AU" sz="9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                       Q3                   </a:t>
          </a:r>
        </a:p>
        <a:p>
          <a:r>
            <a:rPr lang="en-AU" sz="9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                       Q4                   </a:t>
          </a:r>
        </a:p>
        <a:p>
          <a:r>
            <a:rPr lang="en-AU" sz="9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Darkest (5 ) = Q5 - Most favourable</a:t>
          </a:r>
        </a:p>
        <a:p>
          <a:r>
            <a:rPr lang="en-AU" sz="9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AU" sz="9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^ LGAs grouped into quintiles (Q) based on health outcome.</a:t>
          </a:r>
        </a:p>
        <a:p>
          <a:r>
            <a:rPr lang="en-AU" sz="9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  [Q1 = Group of 15 LGAs with least favourable outcome</a:t>
          </a:r>
        </a:p>
        <a:p>
          <a:r>
            <a:rPr lang="en-AU" sz="9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  Q2-Q5  = Groups of 16 LGAs with progressively better outcomes]</a:t>
          </a:r>
        </a:p>
      </xdr:txBody>
    </xdr:sp>
    <xdr:clientData/>
  </xdr:twoCellAnchor>
  <xdr:twoCellAnchor editAs="oneCell">
    <xdr:from>
      <xdr:col>7</xdr:col>
      <xdr:colOff>323850</xdr:colOff>
      <xdr:row>154</xdr:row>
      <xdr:rowOff>171450</xdr:rowOff>
    </xdr:from>
    <xdr:to>
      <xdr:col>9</xdr:col>
      <xdr:colOff>276389</xdr:colOff>
      <xdr:row>159</xdr:row>
      <xdr:rowOff>114425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267200" y="29403675"/>
          <a:ext cx="1171739" cy="895475"/>
        </a:xfrm>
        <a:prstGeom prst="rect">
          <a:avLst/>
        </a:prstGeom>
      </xdr:spPr>
    </xdr:pic>
    <xdr:clientData/>
  </xdr:twoCellAnchor>
  <xdr:twoCellAnchor editAs="oneCell">
    <xdr:from>
      <xdr:col>10</xdr:col>
      <xdr:colOff>323850</xdr:colOff>
      <xdr:row>154</xdr:row>
      <xdr:rowOff>171450</xdr:rowOff>
    </xdr:from>
    <xdr:to>
      <xdr:col>12</xdr:col>
      <xdr:colOff>409757</xdr:colOff>
      <xdr:row>159</xdr:row>
      <xdr:rowOff>85846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6096000" y="28070175"/>
          <a:ext cx="1305107" cy="866896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156</xdr:row>
      <xdr:rowOff>161925</xdr:rowOff>
    </xdr:from>
    <xdr:to>
      <xdr:col>7</xdr:col>
      <xdr:colOff>428787</xdr:colOff>
      <xdr:row>157</xdr:row>
      <xdr:rowOff>133373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209925" y="29775150"/>
          <a:ext cx="1162212" cy="161948"/>
        </a:xfrm>
        <a:prstGeom prst="rect">
          <a:avLst/>
        </a:prstGeom>
      </xdr:spPr>
    </xdr:pic>
    <xdr:clientData/>
  </xdr:twoCellAnchor>
  <xdr:twoCellAnchor editAs="oneCell">
    <xdr:from>
      <xdr:col>12</xdr:col>
      <xdr:colOff>257175</xdr:colOff>
      <xdr:row>157</xdr:row>
      <xdr:rowOff>9525</xdr:rowOff>
    </xdr:from>
    <xdr:to>
      <xdr:col>14</xdr:col>
      <xdr:colOff>162082</xdr:colOff>
      <xdr:row>157</xdr:row>
      <xdr:rowOff>152420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7248525" y="28479750"/>
          <a:ext cx="1124107" cy="142895"/>
        </a:xfrm>
        <a:prstGeom prst="rect">
          <a:avLst/>
        </a:prstGeom>
      </xdr:spPr>
    </xdr:pic>
    <xdr:clientData/>
  </xdr:twoCellAnchor>
  <xdr:twoCellAnchor>
    <xdr:from>
      <xdr:col>4</xdr:col>
      <xdr:colOff>371475</xdr:colOff>
      <xdr:row>20</xdr:row>
      <xdr:rowOff>57150</xdr:rowOff>
    </xdr:from>
    <xdr:to>
      <xdr:col>6</xdr:col>
      <xdr:colOff>28575</xdr:colOff>
      <xdr:row>22</xdr:row>
      <xdr:rowOff>9525</xdr:rowOff>
    </xdr:to>
    <xdr:sp macro="" textlink="InfographData!G6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486025" y="424815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2FD49700-782A-400F-A9B6-A2DF2D62C8F3}" type="TxLink">
            <a:rPr lang="en-US" sz="18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19.3%</a:t>
          </a:fld>
          <a:endParaRPr lang="en-AU" sz="18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6</xdr:row>
      <xdr:rowOff>19050</xdr:rowOff>
    </xdr:from>
    <xdr:to>
      <xdr:col>13</xdr:col>
      <xdr:colOff>428625</xdr:colOff>
      <xdr:row>7</xdr:row>
      <xdr:rowOff>180975</xdr:rowOff>
    </xdr:to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00000000-0008-0000-0200-000009020000}"/>
            </a:ext>
          </a:extLst>
        </xdr:cNvPr>
        <xdr:cNvSpPr txBox="1"/>
      </xdr:nvSpPr>
      <xdr:spPr>
        <a:xfrm>
          <a:off x="285750" y="1162050"/>
          <a:ext cx="7743825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6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Victorian Population Health Survey Selected Results, 2017</a:t>
          </a:r>
          <a:endParaRPr lang="en-AU" sz="1600">
            <a:solidFill>
              <a:schemeClr val="tx2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AU" sz="1100"/>
        </a:p>
      </xdr:txBody>
    </xdr:sp>
    <xdr:clientData/>
  </xdr:twoCellAnchor>
  <xdr:twoCellAnchor>
    <xdr:from>
      <xdr:col>1</xdr:col>
      <xdr:colOff>0</xdr:colOff>
      <xdr:row>3</xdr:row>
      <xdr:rowOff>28575</xdr:rowOff>
    </xdr:from>
    <xdr:to>
      <xdr:col>8</xdr:col>
      <xdr:colOff>142875</xdr:colOff>
      <xdr:row>6</xdr:row>
      <xdr:rowOff>47625</xdr:rowOff>
    </xdr:to>
    <xdr:sp macro="" textlink="InfographData!B1">
      <xdr:nvSpPr>
        <xdr:cNvPr id="522" name="TextBox 521">
          <a:extLst>
            <a:ext uri="{FF2B5EF4-FFF2-40B4-BE49-F238E27FC236}">
              <a16:creationId xmlns:a16="http://schemas.microsoft.com/office/drawing/2014/main" id="{00000000-0008-0000-0200-00000A020000}"/>
            </a:ext>
          </a:extLst>
        </xdr:cNvPr>
        <xdr:cNvSpPr txBox="1"/>
      </xdr:nvSpPr>
      <xdr:spPr>
        <a:xfrm>
          <a:off x="285750" y="600075"/>
          <a:ext cx="4410075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l"/>
          <a:fld id="{6DA0BEC3-53D6-4E81-9753-51CE1B4A70D6}" type="TxLink">
            <a:rPr lang="en-US" sz="3200" b="1" i="0" u="none" strike="noStrike" cap="none" spc="0">
              <a:ln/>
              <a:solidFill>
                <a:schemeClr val="tx2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pPr algn="l"/>
            <a:t>Loddon</a:t>
          </a:fld>
          <a:endParaRPr lang="en-AU" sz="3200" b="1" cap="none" spc="0">
            <a:ln/>
            <a:solidFill>
              <a:schemeClr val="tx2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127</xdr:row>
      <xdr:rowOff>0</xdr:rowOff>
    </xdr:from>
    <xdr:to>
      <xdr:col>9</xdr:col>
      <xdr:colOff>428625</xdr:colOff>
      <xdr:row>141</xdr:row>
      <xdr:rowOff>95250</xdr:rowOff>
    </xdr:to>
    <xdr:grpSp>
      <xdr:nvGrpSpPr>
        <xdr:cNvPr id="579" name="Group 578">
          <a:extLst>
            <a:ext uri="{FF2B5EF4-FFF2-40B4-BE49-F238E27FC236}">
              <a16:creationId xmlns:a16="http://schemas.microsoft.com/office/drawing/2014/main" id="{00000000-0008-0000-0200-000043020000}"/>
            </a:ext>
          </a:extLst>
        </xdr:cNvPr>
        <xdr:cNvGrpSpPr/>
      </xdr:nvGrpSpPr>
      <xdr:grpSpPr>
        <a:xfrm>
          <a:off x="298450" y="24276050"/>
          <a:ext cx="5559425" cy="2762250"/>
          <a:chOff x="3190875" y="24288750"/>
          <a:chExt cx="5305425" cy="2762250"/>
        </a:xfrm>
      </xdr:grpSpPr>
      <xdr:sp macro="" textlink="">
        <xdr:nvSpPr>
          <xdr:cNvPr id="580" name="TextBox 579">
            <a:extLst>
              <a:ext uri="{FF2B5EF4-FFF2-40B4-BE49-F238E27FC236}">
                <a16:creationId xmlns:a16="http://schemas.microsoft.com/office/drawing/2014/main" id="{00000000-0008-0000-0200-000044020000}"/>
              </a:ext>
            </a:extLst>
          </xdr:cNvPr>
          <xdr:cNvSpPr txBox="1"/>
        </xdr:nvSpPr>
        <xdr:spPr>
          <a:xfrm>
            <a:off x="6334126" y="24907876"/>
            <a:ext cx="1743074" cy="6000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AU" sz="1600">
                <a:solidFill>
                  <a:schemeClr val="accent6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Two or more chronic diseases</a:t>
            </a:r>
          </a:p>
        </xdr:txBody>
      </xdr:sp>
      <xdr:sp macro="" textlink="">
        <xdr:nvSpPr>
          <xdr:cNvPr id="581" name="Rectangle: Rounded Corners 580">
            <a:extLst>
              <a:ext uri="{FF2B5EF4-FFF2-40B4-BE49-F238E27FC236}">
                <a16:creationId xmlns:a16="http://schemas.microsoft.com/office/drawing/2014/main" id="{00000000-0008-0000-0200-000045020000}"/>
              </a:ext>
            </a:extLst>
          </xdr:cNvPr>
          <xdr:cNvSpPr/>
        </xdr:nvSpPr>
        <xdr:spPr>
          <a:xfrm>
            <a:off x="3190875" y="24288750"/>
            <a:ext cx="5181600" cy="2762250"/>
          </a:xfrm>
          <a:prstGeom prst="roundRect">
            <a:avLst/>
          </a:prstGeom>
          <a:noFill/>
          <a:ln w="12700">
            <a:solidFill>
              <a:schemeClr val="accent6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82" name="TextBox 581">
            <a:extLst>
              <a:ext uri="{FF2B5EF4-FFF2-40B4-BE49-F238E27FC236}">
                <a16:creationId xmlns:a16="http://schemas.microsoft.com/office/drawing/2014/main" id="{00000000-0008-0000-0200-000046020000}"/>
              </a:ext>
            </a:extLst>
          </xdr:cNvPr>
          <xdr:cNvSpPr txBox="1"/>
        </xdr:nvSpPr>
        <xdr:spPr>
          <a:xfrm>
            <a:off x="4343400" y="24917400"/>
            <a:ext cx="1885950" cy="6000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AU" sz="1600">
                <a:solidFill>
                  <a:schemeClr val="accent6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One chronic disease</a:t>
            </a:r>
          </a:p>
        </xdr:txBody>
      </xdr:sp>
      <xdr:sp macro="" textlink="InfographData!E32">
        <xdr:nvSpPr>
          <xdr:cNvPr id="583" name="TextBox 582">
            <a:extLst>
              <a:ext uri="{FF2B5EF4-FFF2-40B4-BE49-F238E27FC236}">
                <a16:creationId xmlns:a16="http://schemas.microsoft.com/office/drawing/2014/main" id="{00000000-0008-0000-0200-000047020000}"/>
              </a:ext>
            </a:extLst>
          </xdr:cNvPr>
          <xdr:cNvSpPr txBox="1"/>
        </xdr:nvSpPr>
        <xdr:spPr>
          <a:xfrm>
            <a:off x="4629150" y="24669751"/>
            <a:ext cx="1381125" cy="266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59028B83-4D26-4304-8F47-2D01504E2703}" type="TxLink">
              <a:rPr lang="en-US" sz="1000" b="0" i="0" u="none" strike="noStrike">
                <a:solidFill>
                  <a:schemeClr val="accent6">
                    <a:lumMod val="7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(15.4% - 31.7%)</a:t>
            </a:fld>
            <a:endParaRPr lang="en-AU" sz="10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InfographData!E33">
        <xdr:nvSpPr>
          <xdr:cNvPr id="584" name="TextBox 583">
            <a:extLst>
              <a:ext uri="{FF2B5EF4-FFF2-40B4-BE49-F238E27FC236}">
                <a16:creationId xmlns:a16="http://schemas.microsoft.com/office/drawing/2014/main" id="{00000000-0008-0000-0200-000048020000}"/>
              </a:ext>
            </a:extLst>
          </xdr:cNvPr>
          <xdr:cNvSpPr txBox="1"/>
        </xdr:nvSpPr>
        <xdr:spPr>
          <a:xfrm>
            <a:off x="6629400" y="24679276"/>
            <a:ext cx="1142999" cy="2571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CD55BD82-09AE-49D3-A922-05AEC30CDDEE}" type="TxLink">
              <a:rPr lang="en-US" sz="1000" b="0" i="0" u="none" strike="noStrike">
                <a:solidFill>
                  <a:schemeClr val="accent6">
                    <a:lumMod val="7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(28.2% - 51.3%)</a:t>
            </a:fld>
            <a:endParaRPr lang="en-AU" sz="10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585" name="TextBox 584">
            <a:extLst>
              <a:ext uri="{FF2B5EF4-FFF2-40B4-BE49-F238E27FC236}">
                <a16:creationId xmlns:a16="http://schemas.microsoft.com/office/drawing/2014/main" id="{00000000-0008-0000-0200-000049020000}"/>
              </a:ext>
            </a:extLst>
          </xdr:cNvPr>
          <xdr:cNvSpPr txBox="1"/>
        </xdr:nvSpPr>
        <xdr:spPr>
          <a:xfrm>
            <a:off x="3571875" y="26469976"/>
            <a:ext cx="971549" cy="4667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AU" sz="1800">
                <a:solidFill>
                  <a:schemeClr val="accent6">
                    <a:lumMod val="60000"/>
                    <a:lumOff val="4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Victoria</a:t>
            </a:r>
          </a:p>
        </xdr:txBody>
      </xdr:sp>
      <xdr:sp macro="" textlink="InfographData!J32">
        <xdr:nvSpPr>
          <xdr:cNvPr id="586" name="TextBox 585">
            <a:extLst>
              <a:ext uri="{FF2B5EF4-FFF2-40B4-BE49-F238E27FC236}">
                <a16:creationId xmlns:a16="http://schemas.microsoft.com/office/drawing/2014/main" id="{00000000-0008-0000-0200-00004A020000}"/>
              </a:ext>
            </a:extLst>
          </xdr:cNvPr>
          <xdr:cNvSpPr txBox="1"/>
        </xdr:nvSpPr>
        <xdr:spPr>
          <a:xfrm>
            <a:off x="4772024" y="26812876"/>
            <a:ext cx="1152525" cy="1523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5BD68D0F-E050-43E8-8E90-CA91405B6AA0}" type="TxLink">
              <a:rPr lang="en-US" sz="1000" b="0" i="0" u="none" strike="noStrike">
                <a:solidFill>
                  <a:schemeClr val="accent6">
                    <a:lumMod val="60000"/>
                    <a:lumOff val="4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(31.4% - 33.1%)</a:t>
            </a:fld>
            <a:endParaRPr lang="en-AU" sz="10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InfographData!J33">
        <xdr:nvSpPr>
          <xdr:cNvPr id="587" name="TextBox 586">
            <a:extLst>
              <a:ext uri="{FF2B5EF4-FFF2-40B4-BE49-F238E27FC236}">
                <a16:creationId xmlns:a16="http://schemas.microsoft.com/office/drawing/2014/main" id="{00000000-0008-0000-0200-00004B020000}"/>
              </a:ext>
            </a:extLst>
          </xdr:cNvPr>
          <xdr:cNvSpPr txBox="1"/>
        </xdr:nvSpPr>
        <xdr:spPr>
          <a:xfrm>
            <a:off x="6619874" y="26746200"/>
            <a:ext cx="111442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5983D88F-E864-4539-8AD2-7A02C25C78E7}" type="TxLink">
              <a:rPr lang="en-US" sz="1000" b="0" i="0" u="none" strike="noStrike">
                <a:solidFill>
                  <a:schemeClr val="accent6">
                    <a:lumMod val="60000"/>
                    <a:lumOff val="4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(24.8% - 26.2%)</a:t>
            </a:fld>
            <a:endParaRPr lang="en-AU" sz="10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588" name="TextBox 587">
            <a:extLst>
              <a:ext uri="{FF2B5EF4-FFF2-40B4-BE49-F238E27FC236}">
                <a16:creationId xmlns:a16="http://schemas.microsoft.com/office/drawing/2014/main" id="{00000000-0008-0000-0200-00004C020000}"/>
              </a:ext>
            </a:extLst>
          </xdr:cNvPr>
          <xdr:cNvSpPr txBox="1"/>
        </xdr:nvSpPr>
        <xdr:spPr>
          <a:xfrm>
            <a:off x="3238499" y="25536525"/>
            <a:ext cx="1533526" cy="5619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AU" sz="1600">
                <a:solidFill>
                  <a:schemeClr val="accent6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Chronic disease</a:t>
            </a:r>
          </a:p>
        </xdr:txBody>
      </xdr:sp>
      <xdr:grpSp>
        <xdr:nvGrpSpPr>
          <xdr:cNvPr id="589" name="Group 588">
            <a:extLst>
              <a:ext uri="{FF2B5EF4-FFF2-40B4-BE49-F238E27FC236}">
                <a16:creationId xmlns:a16="http://schemas.microsoft.com/office/drawing/2014/main" id="{00000000-0008-0000-0200-00004D020000}"/>
              </a:ext>
            </a:extLst>
          </xdr:cNvPr>
          <xdr:cNvGrpSpPr/>
        </xdr:nvGrpSpPr>
        <xdr:grpSpPr>
          <a:xfrm>
            <a:off x="3952875" y="25346025"/>
            <a:ext cx="2743200" cy="1485900"/>
            <a:chOff x="10458450" y="1295400"/>
            <a:chExt cx="4572000" cy="2743200"/>
          </a:xfrm>
        </xdr:grpSpPr>
        <xdr:graphicFrame macro="">
          <xdr:nvGraphicFramePr>
            <xdr:cNvPr id="605" name="Chart 604">
              <a:extLst>
                <a:ext uri="{FF2B5EF4-FFF2-40B4-BE49-F238E27FC236}">
                  <a16:creationId xmlns:a16="http://schemas.microsoft.com/office/drawing/2014/main" id="{00000000-0008-0000-0200-00005D020000}"/>
                </a:ext>
              </a:extLst>
            </xdr:cNvPr>
            <xdr:cNvGraphicFramePr>
              <a:graphicFrameLocks/>
            </xdr:cNvGraphicFramePr>
          </xdr:nvGraphicFramePr>
          <xdr:xfrm>
            <a:off x="10458450" y="1295400"/>
            <a:ext cx="4572000" cy="274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82"/>
            </a:graphicData>
          </a:graphic>
        </xdr:graphicFrame>
        <xdr:sp macro="" textlink="">
          <xdr:nvSpPr>
            <xdr:cNvPr id="606" name="Oval 605">
              <a:extLst>
                <a:ext uri="{FF2B5EF4-FFF2-40B4-BE49-F238E27FC236}">
                  <a16:creationId xmlns:a16="http://schemas.microsoft.com/office/drawing/2014/main" id="{00000000-0008-0000-0200-00005E020000}"/>
                </a:ext>
              </a:extLst>
            </xdr:cNvPr>
            <xdr:cNvSpPr/>
          </xdr:nvSpPr>
          <xdr:spPr>
            <a:xfrm>
              <a:off x="12504518" y="2385672"/>
              <a:ext cx="474000" cy="391381"/>
            </a:xfrm>
            <a:prstGeom prst="ellipse">
              <a:avLst/>
            </a:prstGeom>
            <a:solidFill>
              <a:schemeClr val="accent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</xdr:grpSp>
      <xdr:grpSp>
        <xdr:nvGrpSpPr>
          <xdr:cNvPr id="590" name="Group 589">
            <a:extLst>
              <a:ext uri="{FF2B5EF4-FFF2-40B4-BE49-F238E27FC236}">
                <a16:creationId xmlns:a16="http://schemas.microsoft.com/office/drawing/2014/main" id="{00000000-0008-0000-0200-00004E020000}"/>
              </a:ext>
            </a:extLst>
          </xdr:cNvPr>
          <xdr:cNvGrpSpPr/>
        </xdr:nvGrpSpPr>
        <xdr:grpSpPr>
          <a:xfrm>
            <a:off x="5753100" y="25346025"/>
            <a:ext cx="2743200" cy="1485900"/>
            <a:chOff x="10458450" y="1295400"/>
            <a:chExt cx="4572000" cy="2743200"/>
          </a:xfrm>
        </xdr:grpSpPr>
        <xdr:graphicFrame macro="">
          <xdr:nvGraphicFramePr>
            <xdr:cNvPr id="603" name="Chart 602">
              <a:extLst>
                <a:ext uri="{FF2B5EF4-FFF2-40B4-BE49-F238E27FC236}">
                  <a16:creationId xmlns:a16="http://schemas.microsoft.com/office/drawing/2014/main" id="{00000000-0008-0000-0200-00005B020000}"/>
                </a:ext>
              </a:extLst>
            </xdr:cNvPr>
            <xdr:cNvGraphicFramePr>
              <a:graphicFrameLocks/>
            </xdr:cNvGraphicFramePr>
          </xdr:nvGraphicFramePr>
          <xdr:xfrm>
            <a:off x="10458450" y="1295400"/>
            <a:ext cx="4572000" cy="274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83"/>
            </a:graphicData>
          </a:graphic>
        </xdr:graphicFrame>
        <xdr:sp macro="" textlink="">
          <xdr:nvSpPr>
            <xdr:cNvPr id="604" name="Oval 603">
              <a:extLst>
                <a:ext uri="{FF2B5EF4-FFF2-40B4-BE49-F238E27FC236}">
                  <a16:creationId xmlns:a16="http://schemas.microsoft.com/office/drawing/2014/main" id="{00000000-0008-0000-0200-00005C020000}"/>
                </a:ext>
              </a:extLst>
            </xdr:cNvPr>
            <xdr:cNvSpPr/>
          </xdr:nvSpPr>
          <xdr:spPr>
            <a:xfrm>
              <a:off x="12504518" y="2385672"/>
              <a:ext cx="474000" cy="391381"/>
            </a:xfrm>
            <a:prstGeom prst="ellipse">
              <a:avLst/>
            </a:prstGeom>
            <a:solidFill>
              <a:schemeClr val="accent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</xdr:grpSp>
      <xdr:grpSp>
        <xdr:nvGrpSpPr>
          <xdr:cNvPr id="591" name="Group 590">
            <a:extLst>
              <a:ext uri="{FF2B5EF4-FFF2-40B4-BE49-F238E27FC236}">
                <a16:creationId xmlns:a16="http://schemas.microsoft.com/office/drawing/2014/main" id="{00000000-0008-0000-0200-00004F020000}"/>
              </a:ext>
            </a:extLst>
          </xdr:cNvPr>
          <xdr:cNvGrpSpPr/>
        </xdr:nvGrpSpPr>
        <xdr:grpSpPr>
          <a:xfrm>
            <a:off x="6581775" y="26041350"/>
            <a:ext cx="1076325" cy="400050"/>
            <a:chOff x="9534525" y="3762376"/>
            <a:chExt cx="1076325" cy="400050"/>
          </a:xfrm>
        </xdr:grpSpPr>
        <xdr:sp macro="" textlink="">
          <xdr:nvSpPr>
            <xdr:cNvPr id="601" name="TextBox 600">
              <a:extLst>
                <a:ext uri="{FF2B5EF4-FFF2-40B4-BE49-F238E27FC236}">
                  <a16:creationId xmlns:a16="http://schemas.microsoft.com/office/drawing/2014/main" id="{00000000-0008-0000-0200-000059020000}"/>
                </a:ext>
              </a:extLst>
            </xdr:cNvPr>
            <xdr:cNvSpPr txBox="1"/>
          </xdr:nvSpPr>
          <xdr:spPr>
            <a:xfrm>
              <a:off x="9534525" y="3762376"/>
              <a:ext cx="542926" cy="4000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l"/>
              <a:r>
                <a:rPr lang="en-AU" sz="600">
                  <a:solidFill>
                    <a:schemeClr val="accent6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Least favourable outcome</a:t>
              </a:r>
            </a:p>
          </xdr:txBody>
        </xdr:sp>
        <xdr:sp macro="" textlink="">
          <xdr:nvSpPr>
            <xdr:cNvPr id="602" name="TextBox 601">
              <a:extLst>
                <a:ext uri="{FF2B5EF4-FFF2-40B4-BE49-F238E27FC236}">
                  <a16:creationId xmlns:a16="http://schemas.microsoft.com/office/drawing/2014/main" id="{00000000-0008-0000-0200-00005A020000}"/>
                </a:ext>
              </a:extLst>
            </xdr:cNvPr>
            <xdr:cNvSpPr txBox="1"/>
          </xdr:nvSpPr>
          <xdr:spPr>
            <a:xfrm>
              <a:off x="10058400" y="3762376"/>
              <a:ext cx="55245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r"/>
              <a:r>
                <a:rPr lang="en-AU" sz="600">
                  <a:solidFill>
                    <a:schemeClr val="accent6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Most favourable outcome</a:t>
              </a:r>
            </a:p>
          </xdr:txBody>
        </xdr:sp>
      </xdr:grpSp>
      <xdr:grpSp>
        <xdr:nvGrpSpPr>
          <xdr:cNvPr id="592" name="Group 591">
            <a:extLst>
              <a:ext uri="{FF2B5EF4-FFF2-40B4-BE49-F238E27FC236}">
                <a16:creationId xmlns:a16="http://schemas.microsoft.com/office/drawing/2014/main" id="{00000000-0008-0000-0200-000050020000}"/>
              </a:ext>
            </a:extLst>
          </xdr:cNvPr>
          <xdr:cNvGrpSpPr/>
        </xdr:nvGrpSpPr>
        <xdr:grpSpPr>
          <a:xfrm>
            <a:off x="4772025" y="26050875"/>
            <a:ext cx="1076325" cy="400050"/>
            <a:chOff x="9534525" y="3762376"/>
            <a:chExt cx="1076325" cy="400050"/>
          </a:xfrm>
        </xdr:grpSpPr>
        <xdr:sp macro="" textlink="">
          <xdr:nvSpPr>
            <xdr:cNvPr id="599" name="TextBox 598">
              <a:extLst>
                <a:ext uri="{FF2B5EF4-FFF2-40B4-BE49-F238E27FC236}">
                  <a16:creationId xmlns:a16="http://schemas.microsoft.com/office/drawing/2014/main" id="{00000000-0008-0000-0200-000057020000}"/>
                </a:ext>
              </a:extLst>
            </xdr:cNvPr>
            <xdr:cNvSpPr txBox="1"/>
          </xdr:nvSpPr>
          <xdr:spPr>
            <a:xfrm>
              <a:off x="9534525" y="3762376"/>
              <a:ext cx="542926" cy="4000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l"/>
              <a:r>
                <a:rPr lang="en-AU" sz="600">
                  <a:solidFill>
                    <a:schemeClr val="accent6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Least favourable outcome</a:t>
              </a:r>
            </a:p>
          </xdr:txBody>
        </xdr:sp>
        <xdr:sp macro="" textlink="">
          <xdr:nvSpPr>
            <xdr:cNvPr id="600" name="TextBox 599">
              <a:extLst>
                <a:ext uri="{FF2B5EF4-FFF2-40B4-BE49-F238E27FC236}">
                  <a16:creationId xmlns:a16="http://schemas.microsoft.com/office/drawing/2014/main" id="{00000000-0008-0000-0200-000058020000}"/>
                </a:ext>
              </a:extLst>
            </xdr:cNvPr>
            <xdr:cNvSpPr txBox="1"/>
          </xdr:nvSpPr>
          <xdr:spPr>
            <a:xfrm>
              <a:off x="10058400" y="3762376"/>
              <a:ext cx="55245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r"/>
              <a:r>
                <a:rPr lang="en-AU" sz="600">
                  <a:solidFill>
                    <a:schemeClr val="accent6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Most favourable outcome</a:t>
              </a:r>
            </a:p>
          </xdr:txBody>
        </xdr:sp>
      </xdr:grpSp>
      <xdr:cxnSp macro="">
        <xdr:nvCxnSpPr>
          <xdr:cNvPr id="593" name="Straight Connector 592">
            <a:extLst>
              <a:ext uri="{FF2B5EF4-FFF2-40B4-BE49-F238E27FC236}">
                <a16:creationId xmlns:a16="http://schemas.microsoft.com/office/drawing/2014/main" id="{00000000-0008-0000-0200-000051020000}"/>
              </a:ext>
            </a:extLst>
          </xdr:cNvPr>
          <xdr:cNvCxnSpPr/>
        </xdr:nvCxnSpPr>
        <xdr:spPr>
          <a:xfrm>
            <a:off x="3200400" y="26422350"/>
            <a:ext cx="5153025" cy="0"/>
          </a:xfrm>
          <a:prstGeom prst="line">
            <a:avLst/>
          </a:prstGeom>
          <a:ln>
            <a:solidFill>
              <a:schemeClr val="accent6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InfographData!G33">
        <xdr:nvSpPr>
          <xdr:cNvPr id="594" name="TextBox 593">
            <a:extLst>
              <a:ext uri="{FF2B5EF4-FFF2-40B4-BE49-F238E27FC236}">
                <a16:creationId xmlns:a16="http://schemas.microsoft.com/office/drawing/2014/main" id="{00000000-0008-0000-0200-000052020000}"/>
              </a:ext>
            </a:extLst>
          </xdr:cNvPr>
          <xdr:cNvSpPr txBox="1"/>
        </xdr:nvSpPr>
        <xdr:spPr>
          <a:xfrm>
            <a:off x="6762750" y="26441400"/>
            <a:ext cx="876300" cy="3333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785CC4D8-9A24-42E1-8132-319E500F67A5}" type="TxLink">
              <a:rPr lang="en-US" sz="1800" b="0" i="0" u="none" strike="noStrike">
                <a:solidFill>
                  <a:schemeClr val="accent6">
                    <a:lumMod val="60000"/>
                    <a:lumOff val="4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25.5%</a:t>
            </a:fld>
            <a:endParaRPr lang="en-AU" sz="18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InfographData!G32">
        <xdr:nvSpPr>
          <xdr:cNvPr id="595" name="TextBox 594">
            <a:extLst>
              <a:ext uri="{FF2B5EF4-FFF2-40B4-BE49-F238E27FC236}">
                <a16:creationId xmlns:a16="http://schemas.microsoft.com/office/drawing/2014/main" id="{00000000-0008-0000-0200-000053020000}"/>
              </a:ext>
            </a:extLst>
          </xdr:cNvPr>
          <xdr:cNvSpPr txBox="1"/>
        </xdr:nvSpPr>
        <xdr:spPr>
          <a:xfrm>
            <a:off x="4924424" y="26460450"/>
            <a:ext cx="847726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F7D3467B-51D4-499C-B329-871CB4E27963}" type="TxLink">
              <a:rPr lang="en-US" sz="1800" b="0" i="0" u="none" strike="noStrike">
                <a:solidFill>
                  <a:schemeClr val="accent6">
                    <a:lumMod val="60000"/>
                    <a:lumOff val="4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32.3%</a:t>
            </a:fld>
            <a:endParaRPr lang="en-AU" sz="18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mc:AlternateContent xmlns:mc="http://schemas.openxmlformats.org/markup-compatibility/2006" xmlns:a14="http://schemas.microsoft.com/office/drawing/2010/main">
        <mc:Choice Requires="a14">
          <xdr:pic>
            <xdr:nvPicPr>
              <xdr:cNvPr id="596" name="Picture 595">
                <a:extLst>
                  <a:ext uri="{FF2B5EF4-FFF2-40B4-BE49-F238E27FC236}">
                    <a16:creationId xmlns:a16="http://schemas.microsoft.com/office/drawing/2014/main" id="{00000000-0008-0000-0200-00005402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InfographData!$B$32" spid="_x0000_s153306"/>
                  </a:ext>
                </a:extLst>
              </xdr:cNvPicPr>
            </xdr:nvPicPr>
            <xdr:blipFill>
              <a:blip xmlns:r="http://schemas.openxmlformats.org/officeDocument/2006/relationships" r:embed="rId84"/>
              <a:srcRect/>
              <a:stretch>
                <a:fillRect/>
              </a:stretch>
            </xdr:blipFill>
            <xdr:spPr bwMode="auto">
              <a:xfrm>
                <a:off x="4810125" y="24336375"/>
                <a:ext cx="1066800" cy="390525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597" name="Picture 596">
                <a:extLst>
                  <a:ext uri="{FF2B5EF4-FFF2-40B4-BE49-F238E27FC236}">
                    <a16:creationId xmlns:a16="http://schemas.microsoft.com/office/drawing/2014/main" id="{00000000-0008-0000-0200-00005502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InfographData!$B$33" spid="_x0000_s153307"/>
                  </a:ext>
                </a:extLst>
              </xdr:cNvPicPr>
            </xdr:nvPicPr>
            <xdr:blipFill>
              <a:blip xmlns:r="http://schemas.openxmlformats.org/officeDocument/2006/relationships" r:embed="rId85"/>
              <a:srcRect/>
              <a:stretch>
                <a:fillRect/>
              </a:stretch>
            </xdr:blipFill>
            <xdr:spPr bwMode="auto">
              <a:xfrm>
                <a:off x="6677025" y="24336375"/>
                <a:ext cx="1066800" cy="390525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xdr:pic>
        <xdr:nvPicPr>
          <xdr:cNvPr id="598" name="Picture 597">
            <a:extLst>
              <a:ext uri="{FF2B5EF4-FFF2-40B4-BE49-F238E27FC236}">
                <a16:creationId xmlns:a16="http://schemas.microsoft.com/office/drawing/2014/main" id="{00000000-0008-0000-0200-000056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6"/>
          <a:stretch>
            <a:fillRect/>
          </a:stretch>
        </xdr:blipFill>
        <xdr:spPr>
          <a:xfrm>
            <a:off x="3695700" y="24469725"/>
            <a:ext cx="709083" cy="954198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0</xdr:colOff>
      <xdr:row>127</xdr:row>
      <xdr:rowOff>0</xdr:rowOff>
    </xdr:from>
    <xdr:to>
      <xdr:col>18</xdr:col>
      <xdr:colOff>304800</xdr:colOff>
      <xdr:row>141</xdr:row>
      <xdr:rowOff>76200</xdr:rowOff>
    </xdr:to>
    <xdr:sp macro="" textlink="">
      <xdr:nvSpPr>
        <xdr:cNvPr id="607" name="Rectangle: Rounded Corners 606">
          <a:extLst>
            <a:ext uri="{FF2B5EF4-FFF2-40B4-BE49-F238E27FC236}">
              <a16:creationId xmlns:a16="http://schemas.microsoft.com/office/drawing/2014/main" id="{00000000-0008-0000-0200-00005F020000}"/>
            </a:ext>
          </a:extLst>
        </xdr:cNvPr>
        <xdr:cNvSpPr/>
      </xdr:nvSpPr>
      <xdr:spPr>
        <a:xfrm>
          <a:off x="5772150" y="24279225"/>
          <a:ext cx="5181600" cy="2743200"/>
        </a:xfrm>
        <a:prstGeom prst="roundRect">
          <a:avLst/>
        </a:prstGeom>
        <a:noFill/>
        <a:ln w="12700">
          <a:solidFill>
            <a:srgbClr val="D5003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0</xdr:colOff>
      <xdr:row>138</xdr:row>
      <xdr:rowOff>38100</xdr:rowOff>
    </xdr:from>
    <xdr:to>
      <xdr:col>18</xdr:col>
      <xdr:colOff>304800</xdr:colOff>
      <xdr:row>138</xdr:row>
      <xdr:rowOff>47625</xdr:rowOff>
    </xdr:to>
    <xdr:cxnSp macro="">
      <xdr:nvCxnSpPr>
        <xdr:cNvPr id="608" name="Straight Connector 607">
          <a:extLst>
            <a:ext uri="{FF2B5EF4-FFF2-40B4-BE49-F238E27FC236}">
              <a16:creationId xmlns:a16="http://schemas.microsoft.com/office/drawing/2014/main" id="{00000000-0008-0000-0200-000060020000}"/>
            </a:ext>
          </a:extLst>
        </xdr:cNvPr>
        <xdr:cNvCxnSpPr/>
      </xdr:nvCxnSpPr>
      <xdr:spPr>
        <a:xfrm>
          <a:off x="5772150" y="26412825"/>
          <a:ext cx="5181600" cy="9525"/>
        </a:xfrm>
        <a:prstGeom prst="line">
          <a:avLst/>
        </a:prstGeom>
        <a:ln>
          <a:solidFill>
            <a:srgbClr val="D5003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279400</xdr:colOff>
          <xdr:row>0</xdr:row>
          <xdr:rowOff>146050</xdr:rowOff>
        </xdr:from>
        <xdr:to>
          <xdr:col>6</xdr:col>
          <xdr:colOff>438150</xdr:colOff>
          <xdr:row>2</xdr:row>
          <xdr:rowOff>57150</xdr:rowOff>
        </xdr:to>
        <xdr:sp macro="" textlink="">
          <xdr:nvSpPr>
            <xdr:cNvPr id="91137" name="ComboBox1" hidden="1">
              <a:extLst>
                <a:ext uri="{63B3BB69-23CF-44E3-9099-C40C66FF867C}">
                  <a14:compatExt spid="_x0000_s91137"/>
                </a:ext>
                <a:ext uri="{FF2B5EF4-FFF2-40B4-BE49-F238E27FC236}">
                  <a16:creationId xmlns:a16="http://schemas.microsoft.com/office/drawing/2014/main" id="{00000000-0008-0000-0300-000001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342898</xdr:colOff>
      <xdr:row>15</xdr:row>
      <xdr:rowOff>133350</xdr:rowOff>
    </xdr:from>
    <xdr:to>
      <xdr:col>6</xdr:col>
      <xdr:colOff>152399</xdr:colOff>
      <xdr:row>17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2352673" y="1847850"/>
          <a:ext cx="1028701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Obese</a:t>
          </a:r>
        </a:p>
      </xdr:txBody>
    </xdr:sp>
    <xdr:clientData/>
  </xdr:twoCellAnchor>
  <xdr:twoCellAnchor>
    <xdr:from>
      <xdr:col>1</xdr:col>
      <xdr:colOff>0</xdr:colOff>
      <xdr:row>12</xdr:row>
      <xdr:rowOff>0</xdr:rowOff>
    </xdr:from>
    <xdr:to>
      <xdr:col>6</xdr:col>
      <xdr:colOff>304799</xdr:colOff>
      <xdr:row>25</xdr:row>
      <xdr:rowOff>66675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80975" y="1524000"/>
          <a:ext cx="3352799" cy="2543175"/>
        </a:xfrm>
        <a:prstGeom prst="roundRect">
          <a:avLst/>
        </a:prstGeom>
        <a:noFill/>
        <a:ln w="12700">
          <a:solidFill>
            <a:srgbClr val="00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400050</xdr:colOff>
      <xdr:row>12</xdr:row>
      <xdr:rowOff>85725</xdr:rowOff>
    </xdr:from>
    <xdr:to>
      <xdr:col>4</xdr:col>
      <xdr:colOff>247650</xdr:colOff>
      <xdr:row>14</xdr:row>
      <xdr:rowOff>123825</xdr:rowOff>
    </xdr:to>
    <xdr:sp macro="" textlink="InfographData!B5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190625" y="1228725"/>
          <a:ext cx="106680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05B3E59-C41B-444C-B06B-8545A2A9BB33}" type="TxLink">
            <a:rPr lang="en-US" sz="2400" b="0" i="0" u="none" strike="noStrike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23.6%</a:t>
          </a:fld>
          <a:endParaRPr lang="en-AU" sz="2400" b="0">
            <a:solidFill>
              <a:srgbClr val="0066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314325</xdr:colOff>
      <xdr:row>15</xdr:row>
      <xdr:rowOff>171450</xdr:rowOff>
    </xdr:from>
    <xdr:to>
      <xdr:col>4</xdr:col>
      <xdr:colOff>371475</xdr:colOff>
      <xdr:row>17</xdr:row>
      <xdr:rowOff>57150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1104900" y="1885950"/>
          <a:ext cx="12763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Pre-obese</a:t>
          </a:r>
        </a:p>
      </xdr:txBody>
    </xdr:sp>
    <xdr:clientData/>
  </xdr:twoCellAnchor>
  <xdr:twoCellAnchor>
    <xdr:from>
      <xdr:col>2</xdr:col>
      <xdr:colOff>190500</xdr:colOff>
      <xdr:row>14</xdr:row>
      <xdr:rowOff>66676</xdr:rowOff>
    </xdr:from>
    <xdr:to>
      <xdr:col>4</xdr:col>
      <xdr:colOff>352425</xdr:colOff>
      <xdr:row>15</xdr:row>
      <xdr:rowOff>142876</xdr:rowOff>
    </xdr:to>
    <xdr:sp macro="" textlink="InfographData!E5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981075" y="1971676"/>
          <a:ext cx="13811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DB52D69-A5B0-4E56-9B36-0EEAE3A302D7}" type="TxLink">
            <a:rPr lang="en-US" sz="1000" b="0" i="0" u="none" strike="noStrike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(15.2% - 34.8%)</a:t>
          </a:fld>
          <a:endParaRPr lang="en-AU" sz="1000">
            <a:solidFill>
              <a:srgbClr val="0066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285750</xdr:colOff>
      <xdr:row>14</xdr:row>
      <xdr:rowOff>66676</xdr:rowOff>
    </xdr:from>
    <xdr:to>
      <xdr:col>6</xdr:col>
      <xdr:colOff>209549</xdr:colOff>
      <xdr:row>15</xdr:row>
      <xdr:rowOff>133350</xdr:rowOff>
    </xdr:to>
    <xdr:sp macro="" textlink="InfographData!E6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2295525" y="197167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69D8FA4-4AAF-41BA-8BAD-3B087B9E16A7}" type="TxLink">
            <a:rPr lang="en-US" sz="1000" b="0" i="0" u="none" strike="noStrike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(20.5% - 33.5%)</a:t>
          </a:fld>
          <a:endParaRPr lang="en-AU" sz="1000">
            <a:solidFill>
              <a:srgbClr val="0066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38100</xdr:colOff>
      <xdr:row>22</xdr:row>
      <xdr:rowOff>57151</xdr:rowOff>
    </xdr:from>
    <xdr:to>
      <xdr:col>2</xdr:col>
      <xdr:colOff>400049</xdr:colOff>
      <xdr:row>24</xdr:row>
      <xdr:rowOff>142875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219075" y="3105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rgbClr val="61CB61"/>
              </a:solidFill>
              <a:latin typeface="Arial" panose="020B0604020202020204" pitchFamily="34" charset="0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2</xdr:col>
      <xdr:colOff>485774</xdr:colOff>
      <xdr:row>22</xdr:row>
      <xdr:rowOff>47625</xdr:rowOff>
    </xdr:from>
    <xdr:to>
      <xdr:col>4</xdr:col>
      <xdr:colOff>114300</xdr:colOff>
      <xdr:row>24</xdr:row>
      <xdr:rowOff>9525</xdr:rowOff>
    </xdr:to>
    <xdr:sp macro="" textlink="InfographData!G5">
      <xdr:nvSpPr>
        <xdr:cNvPr id="12" name="TextBox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1276349" y="3476625"/>
          <a:ext cx="847726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CD0984B9-667A-4F8E-A6E5-8216C00D5791}" type="TxLink">
            <a:rPr lang="en-US" sz="18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31.5%</a:t>
          </a:fld>
          <a:endParaRPr lang="en-AU" sz="18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333374</xdr:colOff>
      <xdr:row>24</xdr:row>
      <xdr:rowOff>19051</xdr:rowOff>
    </xdr:from>
    <xdr:to>
      <xdr:col>4</xdr:col>
      <xdr:colOff>266699</xdr:colOff>
      <xdr:row>24</xdr:row>
      <xdr:rowOff>171450</xdr:rowOff>
    </xdr:to>
    <xdr:sp macro="" textlink="InfographData!J5">
      <xdr:nvSpPr>
        <xdr:cNvPr id="13" name="TextBox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1123949" y="3829051"/>
          <a:ext cx="1152525" cy="1523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A569AA1-7566-415A-A140-BE9CB2F386CE}" type="TxLink">
            <a:rPr lang="en-US" sz="10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(30.7% - 32.4%)</a:t>
          </a:fld>
          <a:endParaRPr lang="en-AU" sz="10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419100</xdr:colOff>
      <xdr:row>22</xdr:row>
      <xdr:rowOff>38100</xdr:rowOff>
    </xdr:from>
    <xdr:to>
      <xdr:col>6</xdr:col>
      <xdr:colOff>76200</xdr:colOff>
      <xdr:row>23</xdr:row>
      <xdr:rowOff>180975</xdr:rowOff>
    </xdr:to>
    <xdr:sp macro="" textlink="InfographData!G6">
      <xdr:nvSpPr>
        <xdr:cNvPr id="14" name="TextBox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2428875" y="3467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2FD49700-782A-400F-A9B6-A2DF2D62C8F3}" type="TxLink">
            <a:rPr lang="en-US" sz="18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19.3%</a:t>
          </a:fld>
          <a:endParaRPr lang="en-AU" sz="18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276224</xdr:colOff>
      <xdr:row>23</xdr:row>
      <xdr:rowOff>152400</xdr:rowOff>
    </xdr:from>
    <xdr:to>
      <xdr:col>6</xdr:col>
      <xdr:colOff>171449</xdr:colOff>
      <xdr:row>25</xdr:row>
      <xdr:rowOff>47625</xdr:rowOff>
    </xdr:to>
    <xdr:sp macro="" textlink="InfographData!J6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2285999" y="3771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F9E10F8-9969-494E-AF01-CF42770ED7C5}" type="TxLink">
            <a:rPr lang="en-US" sz="10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(18.6% - 20.0%)</a:t>
          </a:fld>
          <a:endParaRPr lang="en-AU" sz="10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22</xdr:row>
      <xdr:rowOff>5292</xdr:rowOff>
    </xdr:from>
    <xdr:to>
      <xdr:col>6</xdr:col>
      <xdr:colOff>306917</xdr:colOff>
      <xdr:row>22</xdr:row>
      <xdr:rowOff>5292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CxnSpPr/>
      </xdr:nvCxnSpPr>
      <xdr:spPr>
        <a:xfrm>
          <a:off x="179917" y="3434292"/>
          <a:ext cx="3349625" cy="0"/>
        </a:xfrm>
        <a:prstGeom prst="line">
          <a:avLst/>
        </a:prstGeom>
        <a:ln>
          <a:solidFill>
            <a:srgbClr val="0066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76199</xdr:colOff>
      <xdr:row>18</xdr:row>
      <xdr:rowOff>9525</xdr:rowOff>
    </xdr:from>
    <xdr:to>
      <xdr:col>3</xdr:col>
      <xdr:colOff>552449</xdr:colOff>
      <xdr:row>20</xdr:row>
      <xdr:rowOff>47625</xdr:rowOff>
    </xdr:to>
    <xdr:sp macro="" textlink="InfographData!M5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1476374" y="2676525"/>
          <a:ext cx="47625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29166705-EF5E-409B-A9B1-BE7565C2793F}" type="TxLink">
            <a:rPr lang="en-US" sz="1800" b="0" i="0" u="none" strike="noStrike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3</a:t>
          </a:fld>
          <a:endParaRPr lang="en-AU" sz="1800" b="0">
            <a:solidFill>
              <a:srgbClr val="0066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38098</xdr:colOff>
      <xdr:row>19</xdr:row>
      <xdr:rowOff>152400</xdr:rowOff>
    </xdr:from>
    <xdr:to>
      <xdr:col>3</xdr:col>
      <xdr:colOff>581023</xdr:colOff>
      <xdr:row>20</xdr:row>
      <xdr:rowOff>180975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1438273" y="3009900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4</xdr:col>
      <xdr:colOff>247648</xdr:colOff>
      <xdr:row>16</xdr:row>
      <xdr:rowOff>171450</xdr:rowOff>
    </xdr:from>
    <xdr:to>
      <xdr:col>6</xdr:col>
      <xdr:colOff>238123</xdr:colOff>
      <xdr:row>22</xdr:row>
      <xdr:rowOff>85725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342899</xdr:colOff>
      <xdr:row>12</xdr:row>
      <xdr:rowOff>142875</xdr:rowOff>
    </xdr:from>
    <xdr:to>
      <xdr:col>6</xdr:col>
      <xdr:colOff>200024</xdr:colOff>
      <xdr:row>14</xdr:row>
      <xdr:rowOff>76200</xdr:rowOff>
    </xdr:to>
    <xdr:sp macro="" textlink="InfographData!B6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2352674" y="1285875"/>
          <a:ext cx="10763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77B0E273-1AF9-4CAC-BAC8-B5D2F1A0B37D}" type="TxLink">
            <a:rPr lang="en-US" sz="24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26.5%</a:t>
          </a:fld>
          <a:endParaRPr lang="en-AU" sz="24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304800</xdr:colOff>
      <xdr:row>16</xdr:row>
      <xdr:rowOff>180975</xdr:rowOff>
    </xdr:from>
    <xdr:to>
      <xdr:col>4</xdr:col>
      <xdr:colOff>295275</xdr:colOff>
      <xdr:row>22</xdr:row>
      <xdr:rowOff>95250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</xdr:colOff>
      <xdr:row>18</xdr:row>
      <xdr:rowOff>9525</xdr:rowOff>
    </xdr:from>
    <xdr:to>
      <xdr:col>5</xdr:col>
      <xdr:colOff>476251</xdr:colOff>
      <xdr:row>20</xdr:row>
      <xdr:rowOff>47625</xdr:rowOff>
    </xdr:to>
    <xdr:sp macro="" textlink="InfographData!M6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2724151" y="2676525"/>
          <a:ext cx="47625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E69890F4-B9AA-40A4-BF3F-C52691D0A741}" type="TxLink">
            <a:rPr lang="en-US" sz="1800" b="0" i="0" u="none" strike="noStrike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63</a:t>
          </a:fld>
          <a:endParaRPr lang="en-AU" sz="1800" b="0">
            <a:solidFill>
              <a:srgbClr val="0066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590550</xdr:colOff>
      <xdr:row>19</xdr:row>
      <xdr:rowOff>152400</xdr:rowOff>
    </xdr:from>
    <xdr:to>
      <xdr:col>5</xdr:col>
      <xdr:colOff>523875</xdr:colOff>
      <xdr:row>20</xdr:row>
      <xdr:rowOff>180975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>
          <a:off x="2705100" y="3009900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 editAs="oneCell">
    <xdr:from>
      <xdr:col>1</xdr:col>
      <xdr:colOff>104775</xdr:colOff>
      <xdr:row>15</xdr:row>
      <xdr:rowOff>104775</xdr:rowOff>
    </xdr:from>
    <xdr:to>
      <xdr:col>2</xdr:col>
      <xdr:colOff>228600</xdr:colOff>
      <xdr:row>19</xdr:row>
      <xdr:rowOff>76200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200275"/>
          <a:ext cx="733425" cy="73342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</xdr:row>
      <xdr:rowOff>0</xdr:rowOff>
    </xdr:from>
    <xdr:to>
      <xdr:col>12</xdr:col>
      <xdr:colOff>304799</xdr:colOff>
      <xdr:row>25</xdr:row>
      <xdr:rowOff>66675</xdr:rowOff>
    </xdr:to>
    <xdr:sp macro="" textlink="">
      <xdr:nvSpPr>
        <xdr:cNvPr id="35" name="Rectangle: Rounded Corners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3943350" y="2286000"/>
          <a:ext cx="3352799" cy="2543175"/>
        </a:xfrm>
        <a:prstGeom prst="roundRect">
          <a:avLst/>
        </a:prstGeom>
        <a:noFill/>
        <a:ln w="12700">
          <a:solidFill>
            <a:srgbClr val="00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76200</xdr:colOff>
      <xdr:row>15</xdr:row>
      <xdr:rowOff>19051</xdr:rowOff>
    </xdr:from>
    <xdr:to>
      <xdr:col>11</xdr:col>
      <xdr:colOff>609599</xdr:colOff>
      <xdr:row>16</xdr:row>
      <xdr:rowOff>85725</xdr:rowOff>
    </xdr:to>
    <xdr:sp macro="" textlink="InfographData!E7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5848350" y="2876551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C07FBF23-C8BE-4030-B91A-9E9D2669E941}" type="TxLink">
            <a:rPr lang="en-US" sz="10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(16.0% - 38.2%)</a:t>
          </a:fld>
          <a:endParaRPr lang="en-AU" sz="10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466725</xdr:colOff>
      <xdr:row>22</xdr:row>
      <xdr:rowOff>57151</xdr:rowOff>
    </xdr:from>
    <xdr:to>
      <xdr:col>9</xdr:col>
      <xdr:colOff>219074</xdr:colOff>
      <xdr:row>24</xdr:row>
      <xdr:rowOff>142875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4410075" y="4248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rgbClr val="61CB61"/>
              </a:solidFill>
              <a:latin typeface="Arial" panose="020B0604020202020204" pitchFamily="34" charset="0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10</xdr:col>
      <xdr:colOff>200025</xdr:colOff>
      <xdr:row>22</xdr:row>
      <xdr:rowOff>38100</xdr:rowOff>
    </xdr:from>
    <xdr:to>
      <xdr:col>11</xdr:col>
      <xdr:colOff>466725</xdr:colOff>
      <xdr:row>23</xdr:row>
      <xdr:rowOff>180975</xdr:rowOff>
    </xdr:to>
    <xdr:sp macro="" textlink="InfographData!G7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5972175" y="4229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AA1CE957-7FB6-4DFE-90A5-10621B5A248E}" type="TxLink">
            <a:rPr lang="en-US" sz="18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10.1%</a:t>
          </a:fld>
          <a:endParaRPr lang="en-AU" sz="18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57149</xdr:colOff>
      <xdr:row>23</xdr:row>
      <xdr:rowOff>152400</xdr:rowOff>
    </xdr:from>
    <xdr:to>
      <xdr:col>11</xdr:col>
      <xdr:colOff>561974</xdr:colOff>
      <xdr:row>25</xdr:row>
      <xdr:rowOff>47625</xdr:rowOff>
    </xdr:to>
    <xdr:sp macro="" textlink="InfographData!J7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>
          <a:off x="5829299" y="4533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7FC5DABD-5F32-4DF0-B10A-DD7395C3EF60}" type="TxLink">
            <a:rPr lang="en-US" sz="10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(9.5% - 10.7%)</a:t>
          </a:fld>
          <a:endParaRPr lang="en-AU" sz="10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38098</xdr:colOff>
      <xdr:row>16</xdr:row>
      <xdr:rowOff>171450</xdr:rowOff>
    </xdr:from>
    <xdr:to>
      <xdr:col>12</xdr:col>
      <xdr:colOff>28573</xdr:colOff>
      <xdr:row>22</xdr:row>
      <xdr:rowOff>85725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133349</xdr:colOff>
      <xdr:row>13</xdr:row>
      <xdr:rowOff>95250</xdr:rowOff>
    </xdr:from>
    <xdr:to>
      <xdr:col>11</xdr:col>
      <xdr:colOff>600074</xdr:colOff>
      <xdr:row>15</xdr:row>
      <xdr:rowOff>28575</xdr:rowOff>
    </xdr:to>
    <xdr:sp macro="" textlink="InfographData!B7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5905499" y="2571750"/>
          <a:ext cx="10763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4003E028-6524-4B10-B05D-B5CD8B6C37E3}" type="TxLink">
            <a:rPr lang="en-US" sz="24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25.6%</a:t>
          </a:fld>
          <a:endParaRPr lang="en-AU" sz="24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390526</xdr:colOff>
      <xdr:row>18</xdr:row>
      <xdr:rowOff>9525</xdr:rowOff>
    </xdr:from>
    <xdr:to>
      <xdr:col>11</xdr:col>
      <xdr:colOff>257176</xdr:colOff>
      <xdr:row>20</xdr:row>
      <xdr:rowOff>47625</xdr:rowOff>
    </xdr:to>
    <xdr:sp macro="" textlink="InfographData!M7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>
          <a:off x="6162676" y="3438525"/>
          <a:ext cx="47625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F7F0584A-F263-4F22-AE87-D4E967B4DF14}" type="TxLink">
            <a:rPr lang="en-US" sz="18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79</a:t>
          </a:fld>
          <a:endParaRPr lang="en-AU" sz="18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381000</xdr:colOff>
      <xdr:row>19</xdr:row>
      <xdr:rowOff>152400</xdr:rowOff>
    </xdr:from>
    <xdr:to>
      <xdr:col>11</xdr:col>
      <xdr:colOff>314325</xdr:colOff>
      <xdr:row>20</xdr:row>
      <xdr:rowOff>180975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6153150" y="3771900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7</xdr:col>
      <xdr:colOff>0</xdr:colOff>
      <xdr:row>22</xdr:row>
      <xdr:rowOff>0</xdr:rowOff>
    </xdr:from>
    <xdr:to>
      <xdr:col>12</xdr:col>
      <xdr:colOff>306917</xdr:colOff>
      <xdr:row>22</xdr:row>
      <xdr:rowOff>0</xdr:rowOff>
    </xdr:to>
    <xdr:cxnSp macro="">
      <xdr:nvCxnSpPr>
        <xdr:cNvPr id="51" name="Straight Connector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CxnSpPr/>
      </xdr:nvCxnSpPr>
      <xdr:spPr>
        <a:xfrm>
          <a:off x="3943350" y="4191000"/>
          <a:ext cx="3354917" cy="0"/>
        </a:xfrm>
        <a:prstGeom prst="line">
          <a:avLst/>
        </a:prstGeom>
        <a:ln>
          <a:solidFill>
            <a:srgbClr val="0066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209551</xdr:colOff>
      <xdr:row>13</xdr:row>
      <xdr:rowOff>9525</xdr:rowOff>
    </xdr:from>
    <xdr:to>
      <xdr:col>9</xdr:col>
      <xdr:colOff>361951</xdr:colOff>
      <xdr:row>17</xdr:row>
      <xdr:rowOff>25872</xdr:rowOff>
    </xdr:to>
    <xdr:pic>
      <xdr:nvPicPr>
        <xdr:cNvPr id="91139" name="Picture 91138">
          <a:extLst>
            <a:ext uri="{FF2B5EF4-FFF2-40B4-BE49-F238E27FC236}">
              <a16:creationId xmlns:a16="http://schemas.microsoft.com/office/drawing/2014/main" id="{00000000-0008-0000-0300-0000036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1" y="2486025"/>
          <a:ext cx="1371600" cy="778347"/>
        </a:xfrm>
        <a:prstGeom prst="rect">
          <a:avLst/>
        </a:prstGeom>
      </xdr:spPr>
    </xdr:pic>
    <xdr:clientData/>
  </xdr:twoCellAnchor>
  <xdr:twoCellAnchor>
    <xdr:from>
      <xdr:col>7</xdr:col>
      <xdr:colOff>47624</xdr:colOff>
      <xdr:row>17</xdr:row>
      <xdr:rowOff>28575</xdr:rowOff>
    </xdr:from>
    <xdr:to>
      <xdr:col>10</xdr:col>
      <xdr:colOff>57149</xdr:colOff>
      <xdr:row>21</xdr:row>
      <xdr:rowOff>104775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3990974" y="3267075"/>
          <a:ext cx="1838325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Sugar sweetened beverages - daily conumsption</a:t>
          </a:r>
        </a:p>
      </xdr:txBody>
    </xdr:sp>
    <xdr:clientData/>
  </xdr:twoCellAnchor>
  <xdr:twoCellAnchor>
    <xdr:from>
      <xdr:col>13</xdr:col>
      <xdr:colOff>0</xdr:colOff>
      <xdr:row>12</xdr:row>
      <xdr:rowOff>0</xdr:rowOff>
    </xdr:from>
    <xdr:to>
      <xdr:col>18</xdr:col>
      <xdr:colOff>304799</xdr:colOff>
      <xdr:row>25</xdr:row>
      <xdr:rowOff>66675</xdr:rowOff>
    </xdr:to>
    <xdr:sp macro="" textlink="">
      <xdr:nvSpPr>
        <xdr:cNvPr id="57" name="Rectangle: Rounded Corners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/>
      </xdr:nvSpPr>
      <xdr:spPr>
        <a:xfrm>
          <a:off x="7496175" y="1524000"/>
          <a:ext cx="3352799" cy="2543175"/>
        </a:xfrm>
        <a:prstGeom prst="roundRect">
          <a:avLst/>
        </a:prstGeom>
        <a:noFill/>
        <a:ln w="12700">
          <a:solidFill>
            <a:srgbClr val="00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76200</xdr:colOff>
      <xdr:row>15</xdr:row>
      <xdr:rowOff>28576</xdr:rowOff>
    </xdr:from>
    <xdr:to>
      <xdr:col>17</xdr:col>
      <xdr:colOff>609599</xdr:colOff>
      <xdr:row>16</xdr:row>
      <xdr:rowOff>95250</xdr:rowOff>
    </xdr:to>
    <xdr:sp macro="" textlink="InfographData!E8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9505950" y="212407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0834E5B2-4365-4C47-8C50-ACCA29FD655F}" type="TxLink">
            <a:rPr lang="en-US" sz="10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(4.5% - 17.9%)</a:t>
          </a:fld>
          <a:endParaRPr lang="en-AU" sz="10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466725</xdr:colOff>
      <xdr:row>22</xdr:row>
      <xdr:rowOff>57151</xdr:rowOff>
    </xdr:from>
    <xdr:to>
      <xdr:col>15</xdr:col>
      <xdr:colOff>219074</xdr:colOff>
      <xdr:row>24</xdr:row>
      <xdr:rowOff>142875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7962900" y="3486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rgbClr val="61CB61"/>
              </a:solidFill>
              <a:latin typeface="Arial" panose="020B0604020202020204" pitchFamily="34" charset="0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16</xdr:col>
      <xdr:colOff>200025</xdr:colOff>
      <xdr:row>22</xdr:row>
      <xdr:rowOff>38100</xdr:rowOff>
    </xdr:from>
    <xdr:to>
      <xdr:col>17</xdr:col>
      <xdr:colOff>466725</xdr:colOff>
      <xdr:row>23</xdr:row>
      <xdr:rowOff>180975</xdr:rowOff>
    </xdr:to>
    <xdr:sp macro="" textlink="InfographData!G8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9525000" y="3467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70EFF45-33E2-4CAC-93C4-AC7597E37229}" type="TxLink">
            <a:rPr lang="en-US" sz="18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15.3%</a:t>
          </a:fld>
          <a:endParaRPr lang="en-AU" sz="18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57149</xdr:colOff>
      <xdr:row>23</xdr:row>
      <xdr:rowOff>152400</xdr:rowOff>
    </xdr:from>
    <xdr:to>
      <xdr:col>17</xdr:col>
      <xdr:colOff>561974</xdr:colOff>
      <xdr:row>25</xdr:row>
      <xdr:rowOff>47625</xdr:rowOff>
    </xdr:to>
    <xdr:sp macro="" textlink="InfographData!J8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9382124" y="3771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0D0F4CFF-F153-45F2-A377-287EDB7E993C}" type="TxLink">
            <a:rPr lang="en-US" sz="10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(14.6% - 16.0%)</a:t>
          </a:fld>
          <a:endParaRPr lang="en-AU" sz="10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38098</xdr:colOff>
      <xdr:row>16</xdr:row>
      <xdr:rowOff>171450</xdr:rowOff>
    </xdr:from>
    <xdr:to>
      <xdr:col>18</xdr:col>
      <xdr:colOff>28573</xdr:colOff>
      <xdr:row>22</xdr:row>
      <xdr:rowOff>85725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133349</xdr:colOff>
      <xdr:row>13</xdr:row>
      <xdr:rowOff>104775</xdr:rowOff>
    </xdr:from>
    <xdr:to>
      <xdr:col>17</xdr:col>
      <xdr:colOff>600074</xdr:colOff>
      <xdr:row>15</xdr:row>
      <xdr:rowOff>38100</xdr:rowOff>
    </xdr:to>
    <xdr:sp macro="" textlink="InfographData!B8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9563099" y="1819275"/>
          <a:ext cx="10763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6527B5BE-9274-4986-8925-1CFDFB87E6A1}" type="TxLink">
            <a:rPr lang="en-US" sz="24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9.2%</a:t>
          </a:fld>
          <a:endParaRPr lang="en-AU" sz="24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400051</xdr:colOff>
      <xdr:row>18</xdr:row>
      <xdr:rowOff>9525</xdr:rowOff>
    </xdr:from>
    <xdr:to>
      <xdr:col>17</xdr:col>
      <xdr:colOff>266701</xdr:colOff>
      <xdr:row>20</xdr:row>
      <xdr:rowOff>47625</xdr:rowOff>
    </xdr:to>
    <xdr:sp macro="" textlink="InfographData!M8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9829801" y="2676525"/>
          <a:ext cx="47625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B5C6A2B0-84F0-4BCC-9C9E-F2C27829BD13}" type="TxLink">
            <a:rPr lang="en-US" sz="18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11</a:t>
          </a:fld>
          <a:endParaRPr lang="en-AU" sz="18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381000</xdr:colOff>
      <xdr:row>19</xdr:row>
      <xdr:rowOff>152400</xdr:rowOff>
    </xdr:from>
    <xdr:to>
      <xdr:col>17</xdr:col>
      <xdr:colOff>314325</xdr:colOff>
      <xdr:row>20</xdr:row>
      <xdr:rowOff>180975</xdr:rowOff>
    </xdr:to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9810750" y="3009900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13</xdr:col>
      <xdr:colOff>0</xdr:colOff>
      <xdr:row>22</xdr:row>
      <xdr:rowOff>0</xdr:rowOff>
    </xdr:from>
    <xdr:to>
      <xdr:col>18</xdr:col>
      <xdr:colOff>306917</xdr:colOff>
      <xdr:row>22</xdr:row>
      <xdr:rowOff>0</xdr:rowOff>
    </xdr:to>
    <xdr:cxnSp macro="">
      <xdr:nvCxnSpPr>
        <xdr:cNvPr id="66" name="Straight Connector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CxnSpPr/>
      </xdr:nvCxnSpPr>
      <xdr:spPr>
        <a:xfrm>
          <a:off x="7496175" y="3429000"/>
          <a:ext cx="3354917" cy="0"/>
        </a:xfrm>
        <a:prstGeom prst="line">
          <a:avLst/>
        </a:prstGeom>
        <a:ln>
          <a:solidFill>
            <a:srgbClr val="0066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47624</xdr:colOff>
      <xdr:row>17</xdr:row>
      <xdr:rowOff>28575</xdr:rowOff>
    </xdr:from>
    <xdr:to>
      <xdr:col>15</xdr:col>
      <xdr:colOff>561975</xdr:colOff>
      <xdr:row>21</xdr:row>
      <xdr:rowOff>104775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7543799" y="2505075"/>
          <a:ext cx="1733551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Take away food - more than once a week</a:t>
          </a:r>
        </a:p>
      </xdr:txBody>
    </xdr:sp>
    <xdr:clientData/>
  </xdr:twoCellAnchor>
  <xdr:twoCellAnchor editAs="oneCell">
    <xdr:from>
      <xdr:col>13</xdr:col>
      <xdr:colOff>581025</xdr:colOff>
      <xdr:row>13</xdr:row>
      <xdr:rowOff>0</xdr:rowOff>
    </xdr:from>
    <xdr:to>
      <xdr:col>15</xdr:col>
      <xdr:colOff>133351</xdr:colOff>
      <xdr:row>17</xdr:row>
      <xdr:rowOff>9526</xdr:rowOff>
    </xdr:to>
    <xdr:pic>
      <xdr:nvPicPr>
        <xdr:cNvPr id="91144" name="Picture 91143">
          <a:extLst>
            <a:ext uri="{FF2B5EF4-FFF2-40B4-BE49-F238E27FC236}">
              <a16:creationId xmlns:a16="http://schemas.microsoft.com/office/drawing/2014/main" id="{00000000-0008-0000-0300-0000086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0" y="1714500"/>
          <a:ext cx="771526" cy="77152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6</xdr:col>
      <xdr:colOff>304799</xdr:colOff>
      <xdr:row>41</xdr:row>
      <xdr:rowOff>66675</xdr:rowOff>
    </xdr:to>
    <xdr:sp macro="" textlink="">
      <xdr:nvSpPr>
        <xdr:cNvPr id="74" name="Rectangle: Rounded Corners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/>
      </xdr:nvSpPr>
      <xdr:spPr>
        <a:xfrm>
          <a:off x="180975" y="1524000"/>
          <a:ext cx="3352799" cy="2543175"/>
        </a:xfrm>
        <a:prstGeom prst="roundRect">
          <a:avLst/>
        </a:prstGeom>
        <a:noFill/>
        <a:ln w="12700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476250</xdr:colOff>
      <xdr:row>38</xdr:row>
      <xdr:rowOff>57151</xdr:rowOff>
    </xdr:from>
    <xdr:to>
      <xdr:col>3</xdr:col>
      <xdr:colOff>228599</xdr:colOff>
      <xdr:row>40</xdr:row>
      <xdr:rowOff>142875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SpPr txBox="1"/>
      </xdr:nvSpPr>
      <xdr:spPr>
        <a:xfrm>
          <a:off x="657225" y="6534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chemeClr val="tx2">
                  <a:lumMod val="40000"/>
                  <a:lumOff val="6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</xdr:col>
      <xdr:colOff>0</xdr:colOff>
      <xdr:row>38</xdr:row>
      <xdr:rowOff>5292</xdr:rowOff>
    </xdr:from>
    <xdr:to>
      <xdr:col>6</xdr:col>
      <xdr:colOff>306917</xdr:colOff>
      <xdr:row>38</xdr:row>
      <xdr:rowOff>5292</xdr:rowOff>
    </xdr:to>
    <xdr:cxnSp macro="">
      <xdr:nvCxnSpPr>
        <xdr:cNvPr id="84" name="Straight Connector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CxnSpPr/>
      </xdr:nvCxnSpPr>
      <xdr:spPr>
        <a:xfrm>
          <a:off x="180975" y="3434292"/>
          <a:ext cx="3354917" cy="0"/>
        </a:xfrm>
        <a:prstGeom prst="line">
          <a:avLst/>
        </a:prstGeom>
        <a:ln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28</xdr:row>
      <xdr:rowOff>0</xdr:rowOff>
    </xdr:from>
    <xdr:to>
      <xdr:col>12</xdr:col>
      <xdr:colOff>304799</xdr:colOff>
      <xdr:row>41</xdr:row>
      <xdr:rowOff>66675</xdr:rowOff>
    </xdr:to>
    <xdr:sp macro="" textlink="">
      <xdr:nvSpPr>
        <xdr:cNvPr id="94" name="Rectangle: Rounded Corners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/>
      </xdr:nvSpPr>
      <xdr:spPr>
        <a:xfrm>
          <a:off x="3838575" y="4572000"/>
          <a:ext cx="3352799" cy="2543175"/>
        </a:xfrm>
        <a:prstGeom prst="roundRect">
          <a:avLst/>
        </a:prstGeom>
        <a:noFill/>
        <a:ln w="12700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76200</xdr:colOff>
      <xdr:row>31</xdr:row>
      <xdr:rowOff>19051</xdr:rowOff>
    </xdr:from>
    <xdr:to>
      <xdr:col>11</xdr:col>
      <xdr:colOff>609599</xdr:colOff>
      <xdr:row>32</xdr:row>
      <xdr:rowOff>85725</xdr:rowOff>
    </xdr:to>
    <xdr:sp macro="" textlink="InfographData!E10">
      <xdr:nvSpPr>
        <xdr:cNvPr id="95" name="TextBox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 txBox="1"/>
      </xdr:nvSpPr>
      <xdr:spPr>
        <a:xfrm>
          <a:off x="5743575" y="5162551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D22379F-F89D-4230-95E2-919CC59E7248}" type="TxLink">
            <a:rPr lang="en-US" sz="1000" b="0" i="0" u="none" strike="noStrike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(23.0% - 44.6%)</a:t>
          </a:fld>
          <a:endParaRPr lang="en-AU" sz="1000" b="0" i="0" u="none" strike="noStrike">
            <a:solidFill>
              <a:schemeClr val="accent1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466725</xdr:colOff>
      <xdr:row>38</xdr:row>
      <xdr:rowOff>57151</xdr:rowOff>
    </xdr:from>
    <xdr:to>
      <xdr:col>9</xdr:col>
      <xdr:colOff>219074</xdr:colOff>
      <xdr:row>40</xdr:row>
      <xdr:rowOff>142875</xdr:rowOff>
    </xdr:to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SpPr txBox="1"/>
      </xdr:nvSpPr>
      <xdr:spPr>
        <a:xfrm>
          <a:off x="4305300" y="6534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chemeClr val="tx2">
                  <a:lumMod val="40000"/>
                  <a:lumOff val="6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10</xdr:col>
      <xdr:colOff>200025</xdr:colOff>
      <xdr:row>38</xdr:row>
      <xdr:rowOff>38100</xdr:rowOff>
    </xdr:from>
    <xdr:to>
      <xdr:col>11</xdr:col>
      <xdr:colOff>466725</xdr:colOff>
      <xdr:row>39</xdr:row>
      <xdr:rowOff>180975</xdr:rowOff>
    </xdr:to>
    <xdr:sp macro="" textlink="InfographData!G10">
      <xdr:nvSpPr>
        <xdr:cNvPr id="97" name="TextBox 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SpPr txBox="1"/>
      </xdr:nvSpPr>
      <xdr:spPr>
        <a:xfrm>
          <a:off x="5867400" y="6515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41022B1-FB8C-4C41-95B4-EAA8B90437F1}" type="TxLink">
            <a:rPr lang="en-US" sz="1800" b="0" i="0" u="none" strike="noStrike">
              <a:solidFill>
                <a:schemeClr val="tx2">
                  <a:lumMod val="40000"/>
                  <a:lumOff val="6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43.2%</a:t>
          </a:fld>
          <a:endParaRPr lang="en-AU" sz="1800" b="0" i="0" u="none" strike="noStrike">
            <a:solidFill>
              <a:schemeClr val="tx2">
                <a:lumMod val="40000"/>
                <a:lumOff val="6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57149</xdr:colOff>
      <xdr:row>39</xdr:row>
      <xdr:rowOff>152400</xdr:rowOff>
    </xdr:from>
    <xdr:to>
      <xdr:col>11</xdr:col>
      <xdr:colOff>561974</xdr:colOff>
      <xdr:row>41</xdr:row>
      <xdr:rowOff>47625</xdr:rowOff>
    </xdr:to>
    <xdr:sp macro="" textlink="InfographData!J10">
      <xdr:nvSpPr>
        <xdr:cNvPr id="98" name="TextBox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SpPr txBox="1"/>
      </xdr:nvSpPr>
      <xdr:spPr>
        <a:xfrm>
          <a:off x="5724524" y="6819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C0EF1F60-CFEA-48B8-8FDA-24C2233960A5}" type="TxLink">
            <a:rPr lang="en-US" sz="1000" b="0" i="0" u="none" strike="noStrike">
              <a:solidFill>
                <a:schemeClr val="tx2">
                  <a:lumMod val="40000"/>
                  <a:lumOff val="6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(42.3% - 44.1%)</a:t>
          </a:fld>
          <a:endParaRPr lang="en-AU" sz="1000" b="0" i="0" u="none" strike="noStrike">
            <a:solidFill>
              <a:schemeClr val="tx2">
                <a:lumMod val="40000"/>
                <a:lumOff val="6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38098</xdr:colOff>
      <xdr:row>32</xdr:row>
      <xdr:rowOff>171450</xdr:rowOff>
    </xdr:from>
    <xdr:to>
      <xdr:col>12</xdr:col>
      <xdr:colOff>28573</xdr:colOff>
      <xdr:row>38</xdr:row>
      <xdr:rowOff>85725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133349</xdr:colOff>
      <xdr:row>29</xdr:row>
      <xdr:rowOff>95250</xdr:rowOff>
    </xdr:from>
    <xdr:to>
      <xdr:col>11</xdr:col>
      <xdr:colOff>600074</xdr:colOff>
      <xdr:row>31</xdr:row>
      <xdr:rowOff>28575</xdr:rowOff>
    </xdr:to>
    <xdr:sp macro="" textlink="InfographData!B10">
      <xdr:nvSpPr>
        <xdr:cNvPr id="100" name="TextBox 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SpPr txBox="1"/>
      </xdr:nvSpPr>
      <xdr:spPr>
        <a:xfrm>
          <a:off x="5800724" y="4857750"/>
          <a:ext cx="10763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B593E59F-8CE7-4D01-A354-BE0E0456A5F0}" type="TxLink">
            <a:rPr lang="en-US" sz="2400" b="0" i="0" u="none" strike="noStrike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32.9%</a:t>
          </a:fld>
          <a:endParaRPr lang="en-AU" sz="2400" b="0" i="0" u="none" strike="noStrike">
            <a:solidFill>
              <a:schemeClr val="accent1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409576</xdr:colOff>
      <xdr:row>34</xdr:row>
      <xdr:rowOff>9525</xdr:rowOff>
    </xdr:from>
    <xdr:to>
      <xdr:col>11</xdr:col>
      <xdr:colOff>276226</xdr:colOff>
      <xdr:row>36</xdr:row>
      <xdr:rowOff>47625</xdr:rowOff>
    </xdr:to>
    <xdr:sp macro="" textlink="InfographData!M10">
      <xdr:nvSpPr>
        <xdr:cNvPr id="101" name="TextBox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SpPr txBox="1"/>
      </xdr:nvSpPr>
      <xdr:spPr>
        <a:xfrm>
          <a:off x="6181726" y="6486525"/>
          <a:ext cx="47625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4C6B2E5B-69DE-4B88-8E8A-232C994566DD}" type="TxLink">
            <a:rPr lang="en-US" sz="1800" b="0" i="0" u="none" strike="noStrike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78</a:t>
          </a:fld>
          <a:endParaRPr lang="en-AU" sz="1800" b="0" i="0" u="none" strike="noStrike">
            <a:solidFill>
              <a:schemeClr val="accent1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381000</xdr:colOff>
      <xdr:row>35</xdr:row>
      <xdr:rowOff>152400</xdr:rowOff>
    </xdr:from>
    <xdr:to>
      <xdr:col>11</xdr:col>
      <xdr:colOff>314325</xdr:colOff>
      <xdr:row>36</xdr:row>
      <xdr:rowOff>180975</xdr:rowOff>
    </xdr:to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SpPr txBox="1"/>
      </xdr:nvSpPr>
      <xdr:spPr>
        <a:xfrm>
          <a:off x="6153150" y="6057900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7</xdr:col>
      <xdr:colOff>0</xdr:colOff>
      <xdr:row>38</xdr:row>
      <xdr:rowOff>0</xdr:rowOff>
    </xdr:from>
    <xdr:to>
      <xdr:col>12</xdr:col>
      <xdr:colOff>306917</xdr:colOff>
      <xdr:row>38</xdr:row>
      <xdr:rowOff>0</xdr:rowOff>
    </xdr:to>
    <xdr:cxnSp macro="">
      <xdr:nvCxnSpPr>
        <xdr:cNvPr id="103" name="Straight Connector 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CxnSpPr/>
      </xdr:nvCxnSpPr>
      <xdr:spPr>
        <a:xfrm>
          <a:off x="3838575" y="6477000"/>
          <a:ext cx="3354917" cy="0"/>
        </a:xfrm>
        <a:prstGeom prst="line">
          <a:avLst/>
        </a:prstGeom>
        <a:ln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47624</xdr:colOff>
      <xdr:row>33</xdr:row>
      <xdr:rowOff>28575</xdr:rowOff>
    </xdr:from>
    <xdr:to>
      <xdr:col>10</xdr:col>
      <xdr:colOff>57149</xdr:colOff>
      <xdr:row>37</xdr:row>
      <xdr:rowOff>104775</xdr:rowOff>
    </xdr:to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SpPr txBox="1"/>
      </xdr:nvSpPr>
      <xdr:spPr>
        <a:xfrm>
          <a:off x="3886199" y="5553075"/>
          <a:ext cx="1838325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en-AU" sz="160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Met fruit consumption guidelines only</a:t>
          </a:r>
        </a:p>
      </xdr:txBody>
    </xdr:sp>
    <xdr:clientData/>
  </xdr:twoCellAnchor>
  <xdr:twoCellAnchor>
    <xdr:from>
      <xdr:col>13</xdr:col>
      <xdr:colOff>0</xdr:colOff>
      <xdr:row>28</xdr:row>
      <xdr:rowOff>0</xdr:rowOff>
    </xdr:from>
    <xdr:to>
      <xdr:col>18</xdr:col>
      <xdr:colOff>304799</xdr:colOff>
      <xdr:row>41</xdr:row>
      <xdr:rowOff>66675</xdr:rowOff>
    </xdr:to>
    <xdr:sp macro="" textlink="">
      <xdr:nvSpPr>
        <xdr:cNvPr id="106" name="Rectangle: Rounded Corners 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SpPr/>
      </xdr:nvSpPr>
      <xdr:spPr>
        <a:xfrm>
          <a:off x="7496175" y="1524000"/>
          <a:ext cx="3352799" cy="2543175"/>
        </a:xfrm>
        <a:prstGeom prst="roundRect">
          <a:avLst/>
        </a:prstGeom>
        <a:noFill/>
        <a:ln w="12700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76200</xdr:colOff>
      <xdr:row>31</xdr:row>
      <xdr:rowOff>19051</xdr:rowOff>
    </xdr:from>
    <xdr:to>
      <xdr:col>17</xdr:col>
      <xdr:colOff>609599</xdr:colOff>
      <xdr:row>32</xdr:row>
      <xdr:rowOff>85725</xdr:rowOff>
    </xdr:to>
    <xdr:sp macro="" textlink="InfographData!E11">
      <xdr:nvSpPr>
        <xdr:cNvPr id="107" name="TextBox 106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SpPr txBox="1"/>
      </xdr:nvSpPr>
      <xdr:spPr>
        <a:xfrm>
          <a:off x="9401175" y="2114551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D20E04-2210-45A0-BBD6-C637E4261070}" type="TxLink">
            <a:rPr lang="en-US" sz="1000" b="0" i="0" u="none" strike="noStrike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(48.4% - 71.3%)</a:t>
          </a:fld>
          <a:endParaRPr lang="en-AU" sz="1000" b="0" i="0" u="none" strike="noStrike">
            <a:solidFill>
              <a:schemeClr val="accent1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466725</xdr:colOff>
      <xdr:row>38</xdr:row>
      <xdr:rowOff>57151</xdr:rowOff>
    </xdr:from>
    <xdr:to>
      <xdr:col>15</xdr:col>
      <xdr:colOff>219074</xdr:colOff>
      <xdr:row>40</xdr:row>
      <xdr:rowOff>142875</xdr:rowOff>
    </xdr:to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SpPr txBox="1"/>
      </xdr:nvSpPr>
      <xdr:spPr>
        <a:xfrm>
          <a:off x="7962900" y="3486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en-AU" sz="1800">
              <a:solidFill>
                <a:schemeClr val="tx2">
                  <a:lumMod val="40000"/>
                  <a:lumOff val="6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16</xdr:col>
      <xdr:colOff>200025</xdr:colOff>
      <xdr:row>38</xdr:row>
      <xdr:rowOff>38100</xdr:rowOff>
    </xdr:from>
    <xdr:to>
      <xdr:col>17</xdr:col>
      <xdr:colOff>466725</xdr:colOff>
      <xdr:row>39</xdr:row>
      <xdr:rowOff>180975</xdr:rowOff>
    </xdr:to>
    <xdr:sp macro="" textlink="InfographData!G11">
      <xdr:nvSpPr>
        <xdr:cNvPr id="109" name="TextBox 10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SpPr txBox="1"/>
      </xdr:nvSpPr>
      <xdr:spPr>
        <a:xfrm>
          <a:off x="9525000" y="3467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499F276A-A564-4C6F-84C1-EC1C8A231D39}" type="TxLink">
            <a:rPr lang="en-US" sz="1800" b="0" i="0" u="none" strike="noStrike">
              <a:solidFill>
                <a:schemeClr val="tx2">
                  <a:lumMod val="40000"/>
                  <a:lumOff val="6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51.7%</a:t>
          </a:fld>
          <a:endParaRPr lang="en-AU" sz="1800" b="0" i="0" u="none" strike="noStrike">
            <a:solidFill>
              <a:schemeClr val="tx2">
                <a:lumMod val="40000"/>
                <a:lumOff val="6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57149</xdr:colOff>
      <xdr:row>39</xdr:row>
      <xdr:rowOff>152400</xdr:rowOff>
    </xdr:from>
    <xdr:to>
      <xdr:col>17</xdr:col>
      <xdr:colOff>561974</xdr:colOff>
      <xdr:row>41</xdr:row>
      <xdr:rowOff>47625</xdr:rowOff>
    </xdr:to>
    <xdr:sp macro="" textlink="InfographData!J11">
      <xdr:nvSpPr>
        <xdr:cNvPr id="110" name="TextBox 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SpPr txBox="1"/>
      </xdr:nvSpPr>
      <xdr:spPr>
        <a:xfrm>
          <a:off x="9382124" y="3771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7AAB7DB8-1EDA-4F3B-B655-8D969F25AD41}" type="TxLink">
            <a:rPr lang="en-US" sz="1000" b="0" i="0" u="none" strike="noStrike">
              <a:solidFill>
                <a:schemeClr val="tx2">
                  <a:lumMod val="40000"/>
                  <a:lumOff val="6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(50.8% - 52.6%)</a:t>
          </a:fld>
          <a:endParaRPr lang="en-AU" sz="1000" b="0" i="0" u="none" strike="noStrike">
            <a:solidFill>
              <a:schemeClr val="tx2">
                <a:lumMod val="40000"/>
                <a:lumOff val="6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38098</xdr:colOff>
      <xdr:row>32</xdr:row>
      <xdr:rowOff>171450</xdr:rowOff>
    </xdr:from>
    <xdr:to>
      <xdr:col>18</xdr:col>
      <xdr:colOff>28573</xdr:colOff>
      <xdr:row>38</xdr:row>
      <xdr:rowOff>85725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133349</xdr:colOff>
      <xdr:row>29</xdr:row>
      <xdr:rowOff>95250</xdr:rowOff>
    </xdr:from>
    <xdr:to>
      <xdr:col>17</xdr:col>
      <xdr:colOff>600074</xdr:colOff>
      <xdr:row>31</xdr:row>
      <xdr:rowOff>28575</xdr:rowOff>
    </xdr:to>
    <xdr:sp macro="" textlink="InfographData!B11">
      <xdr:nvSpPr>
        <xdr:cNvPr id="112" name="TextBox 11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SpPr txBox="1"/>
      </xdr:nvSpPr>
      <xdr:spPr>
        <a:xfrm>
          <a:off x="9458324" y="1809750"/>
          <a:ext cx="10763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C815E82B-13FF-4AF7-8ADA-05C19FD88E00}" type="TxLink">
            <a:rPr lang="en-US" sz="2400" b="0" i="0" u="none" strike="noStrike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60.4%</a:t>
          </a:fld>
          <a:endParaRPr lang="en-AU" sz="2400" b="0" i="0" u="none" strike="noStrike">
            <a:solidFill>
              <a:schemeClr val="accent1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400051</xdr:colOff>
      <xdr:row>34</xdr:row>
      <xdr:rowOff>9525</xdr:rowOff>
    </xdr:from>
    <xdr:to>
      <xdr:col>17</xdr:col>
      <xdr:colOff>266701</xdr:colOff>
      <xdr:row>36</xdr:row>
      <xdr:rowOff>47625</xdr:rowOff>
    </xdr:to>
    <xdr:sp macro="" textlink="InfographData!M11">
      <xdr:nvSpPr>
        <xdr:cNvPr id="113" name="TextBox 11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SpPr txBox="1"/>
      </xdr:nvSpPr>
      <xdr:spPr>
        <a:xfrm>
          <a:off x="9829801" y="5724525"/>
          <a:ext cx="47625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FE675507-A9B7-4227-9D6F-564179172F7F}" type="TxLink">
            <a:rPr lang="en-US" sz="1800" b="0" i="0" u="none" strike="noStrike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73</a:t>
          </a:fld>
          <a:endParaRPr lang="en-AU" sz="1800" b="0" i="0" u="none" strike="noStrike">
            <a:solidFill>
              <a:schemeClr val="accent1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381000</xdr:colOff>
      <xdr:row>35</xdr:row>
      <xdr:rowOff>152400</xdr:rowOff>
    </xdr:from>
    <xdr:to>
      <xdr:col>17</xdr:col>
      <xdr:colOff>314325</xdr:colOff>
      <xdr:row>36</xdr:row>
      <xdr:rowOff>180975</xdr:rowOff>
    </xdr:to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SpPr txBox="1"/>
      </xdr:nvSpPr>
      <xdr:spPr>
        <a:xfrm>
          <a:off x="9810750" y="6057900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n-AU" sz="100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13</xdr:col>
      <xdr:colOff>0</xdr:colOff>
      <xdr:row>38</xdr:row>
      <xdr:rowOff>0</xdr:rowOff>
    </xdr:from>
    <xdr:to>
      <xdr:col>18</xdr:col>
      <xdr:colOff>306917</xdr:colOff>
      <xdr:row>38</xdr:row>
      <xdr:rowOff>0</xdr:rowOff>
    </xdr:to>
    <xdr:cxnSp macro="">
      <xdr:nvCxnSpPr>
        <xdr:cNvPr id="115" name="Straight Connector 114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CxnSpPr/>
      </xdr:nvCxnSpPr>
      <xdr:spPr>
        <a:xfrm>
          <a:off x="7496175" y="3429000"/>
          <a:ext cx="3354917" cy="0"/>
        </a:xfrm>
        <a:prstGeom prst="line">
          <a:avLst/>
        </a:prstGeom>
        <a:ln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19049</xdr:colOff>
      <xdr:row>32</xdr:row>
      <xdr:rowOff>161925</xdr:rowOff>
    </xdr:from>
    <xdr:to>
      <xdr:col>16</xdr:col>
      <xdr:colOff>219075</xdr:colOff>
      <xdr:row>37</xdr:row>
      <xdr:rowOff>47625</xdr:rowOff>
    </xdr:to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SpPr txBox="1"/>
      </xdr:nvSpPr>
      <xdr:spPr>
        <a:xfrm>
          <a:off x="7515224" y="5495925"/>
          <a:ext cx="2028826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en-AU" sz="160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Did not meet fruit &amp; veg consumption guidelines</a:t>
          </a:r>
        </a:p>
      </xdr:txBody>
    </xdr:sp>
    <xdr:clientData/>
  </xdr:twoCellAnchor>
  <xdr:twoCellAnchor>
    <xdr:from>
      <xdr:col>4</xdr:col>
      <xdr:colOff>104776</xdr:colOff>
      <xdr:row>31</xdr:row>
      <xdr:rowOff>9526</xdr:rowOff>
    </xdr:from>
    <xdr:to>
      <xdr:col>6</xdr:col>
      <xdr:colOff>28575</xdr:colOff>
      <xdr:row>32</xdr:row>
      <xdr:rowOff>76200</xdr:rowOff>
    </xdr:to>
    <xdr:sp macro="" textlink="InfographData!E9">
      <xdr:nvSpPr>
        <xdr:cNvPr id="118" name="TextBox 117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SpPr txBox="1"/>
      </xdr:nvSpPr>
      <xdr:spPr>
        <a:xfrm>
          <a:off x="2114551" y="515302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F66085B4-2895-4BF6-97D6-CC271A325BB9}" type="TxLink">
            <a:rPr lang="en-US" sz="1000" b="0" i="0" u="none" strike="noStrike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(2.7% - 7.4%)</a:t>
          </a:fld>
          <a:endParaRPr lang="en-AU" sz="1000" b="0" i="0" u="none" strike="noStrike">
            <a:solidFill>
              <a:schemeClr val="accent1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228601</xdr:colOff>
      <xdr:row>38</xdr:row>
      <xdr:rowOff>28575</xdr:rowOff>
    </xdr:from>
    <xdr:to>
      <xdr:col>5</xdr:col>
      <xdr:colOff>495301</xdr:colOff>
      <xdr:row>39</xdr:row>
      <xdr:rowOff>171450</xdr:rowOff>
    </xdr:to>
    <xdr:sp macro="" textlink="InfographData!G9">
      <xdr:nvSpPr>
        <xdr:cNvPr id="119" name="TextBox 118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SpPr txBox="1"/>
      </xdr:nvSpPr>
      <xdr:spPr>
        <a:xfrm>
          <a:off x="2238376" y="6505575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6CF62B4-48D5-4C08-8849-092D3B439482}" type="TxLink">
            <a:rPr lang="en-US" sz="1800" b="0" i="0" u="none" strike="noStrike">
              <a:solidFill>
                <a:schemeClr val="tx2">
                  <a:lumMod val="40000"/>
                  <a:lumOff val="6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5.4%</a:t>
          </a:fld>
          <a:endParaRPr lang="en-AU" sz="1800" b="0" i="0" u="none" strike="noStrike">
            <a:solidFill>
              <a:schemeClr val="tx2">
                <a:lumMod val="40000"/>
                <a:lumOff val="6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85725</xdr:colOff>
      <xdr:row>39</xdr:row>
      <xdr:rowOff>142875</xdr:rowOff>
    </xdr:from>
    <xdr:to>
      <xdr:col>5</xdr:col>
      <xdr:colOff>590550</xdr:colOff>
      <xdr:row>41</xdr:row>
      <xdr:rowOff>38100</xdr:rowOff>
    </xdr:to>
    <xdr:sp macro="" textlink="InfographData!J9">
      <xdr:nvSpPr>
        <xdr:cNvPr id="120" name="TextBox 119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SpPr txBox="1"/>
      </xdr:nvSpPr>
      <xdr:spPr>
        <a:xfrm>
          <a:off x="2095500" y="6810375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B628848A-C536-4910-B657-4D4D3674A4FC}" type="TxLink">
            <a:rPr lang="en-US" sz="1000" b="0" i="0" u="none" strike="noStrike">
              <a:solidFill>
                <a:schemeClr val="tx2">
                  <a:lumMod val="40000"/>
                  <a:lumOff val="6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(5.0% - 5.8%)</a:t>
          </a:fld>
          <a:endParaRPr lang="en-AU" sz="1000" b="0" i="0" u="none" strike="noStrike">
            <a:solidFill>
              <a:schemeClr val="tx2">
                <a:lumMod val="40000"/>
                <a:lumOff val="6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66674</xdr:colOff>
      <xdr:row>32</xdr:row>
      <xdr:rowOff>161925</xdr:rowOff>
    </xdr:from>
    <xdr:to>
      <xdr:col>6</xdr:col>
      <xdr:colOff>57149</xdr:colOff>
      <xdr:row>38</xdr:row>
      <xdr:rowOff>76200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161925</xdr:colOff>
      <xdr:row>29</xdr:row>
      <xdr:rowOff>85725</xdr:rowOff>
    </xdr:from>
    <xdr:to>
      <xdr:col>6</xdr:col>
      <xdr:colOff>19050</xdr:colOff>
      <xdr:row>31</xdr:row>
      <xdr:rowOff>19050</xdr:rowOff>
    </xdr:to>
    <xdr:sp macro="" textlink="InfographData!B9">
      <xdr:nvSpPr>
        <xdr:cNvPr id="122" name="TextBox 12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SpPr txBox="1"/>
      </xdr:nvSpPr>
      <xdr:spPr>
        <a:xfrm>
          <a:off x="2171700" y="4848225"/>
          <a:ext cx="10763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96C65B53-C2D7-49A0-AF50-01FAB8DF0B22}" type="TxLink">
            <a:rPr lang="en-US" sz="2400" b="0" i="0" u="none" strike="noStrike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4.5%</a:t>
          </a:fld>
          <a:endParaRPr lang="en-AU" sz="2400" b="0" i="0" u="none" strike="noStrike">
            <a:solidFill>
              <a:schemeClr val="accent1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428627</xdr:colOff>
      <xdr:row>34</xdr:row>
      <xdr:rowOff>0</xdr:rowOff>
    </xdr:from>
    <xdr:to>
      <xdr:col>5</xdr:col>
      <xdr:colOff>295277</xdr:colOff>
      <xdr:row>36</xdr:row>
      <xdr:rowOff>38100</xdr:rowOff>
    </xdr:to>
    <xdr:sp macro="" textlink="InfographData!M9">
      <xdr:nvSpPr>
        <xdr:cNvPr id="123" name="TextBox 122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SpPr txBox="1"/>
      </xdr:nvSpPr>
      <xdr:spPr>
        <a:xfrm>
          <a:off x="2543177" y="5715000"/>
          <a:ext cx="47625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03CA841A-B6D2-49AF-B112-A44609321A4E}" type="TxLink">
            <a:rPr lang="en-US" sz="1800" b="0" i="0" u="none" strike="noStrike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59</a:t>
          </a:fld>
          <a:endParaRPr lang="en-AU" sz="1800" b="0" i="0" u="none" strike="noStrike">
            <a:solidFill>
              <a:schemeClr val="accent1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409576</xdr:colOff>
      <xdr:row>35</xdr:row>
      <xdr:rowOff>142875</xdr:rowOff>
    </xdr:from>
    <xdr:to>
      <xdr:col>5</xdr:col>
      <xdr:colOff>342901</xdr:colOff>
      <xdr:row>36</xdr:row>
      <xdr:rowOff>171450</xdr:rowOff>
    </xdr:to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SpPr txBox="1"/>
      </xdr:nvSpPr>
      <xdr:spPr>
        <a:xfrm>
          <a:off x="2524126" y="6048375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1</xdr:col>
      <xdr:colOff>76200</xdr:colOff>
      <xdr:row>33</xdr:row>
      <xdr:rowOff>19050</xdr:rowOff>
    </xdr:from>
    <xdr:to>
      <xdr:col>3</xdr:col>
      <xdr:colOff>590551</xdr:colOff>
      <xdr:row>37</xdr:row>
      <xdr:rowOff>95250</xdr:rowOff>
    </xdr:to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SpPr txBox="1"/>
      </xdr:nvSpPr>
      <xdr:spPr>
        <a:xfrm>
          <a:off x="257175" y="5543550"/>
          <a:ext cx="1733551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Met veg consumption guidelines only</a:t>
          </a:r>
        </a:p>
      </xdr:txBody>
    </xdr:sp>
    <xdr:clientData/>
  </xdr:twoCellAnchor>
  <xdr:twoCellAnchor editAs="oneCell">
    <xdr:from>
      <xdr:col>1</xdr:col>
      <xdr:colOff>171450</xdr:colOff>
      <xdr:row>28</xdr:row>
      <xdr:rowOff>180975</xdr:rowOff>
    </xdr:from>
    <xdr:to>
      <xdr:col>3</xdr:col>
      <xdr:colOff>489616</xdr:colOff>
      <xdr:row>32</xdr:row>
      <xdr:rowOff>180974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2425" y="4752975"/>
          <a:ext cx="1537366" cy="761999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28</xdr:row>
      <xdr:rowOff>180976</xdr:rowOff>
    </xdr:from>
    <xdr:to>
      <xdr:col>9</xdr:col>
      <xdr:colOff>428625</xdr:colOff>
      <xdr:row>32</xdr:row>
      <xdr:rowOff>184072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086225" y="4752976"/>
          <a:ext cx="1400175" cy="765096"/>
        </a:xfrm>
        <a:prstGeom prst="rect">
          <a:avLst/>
        </a:prstGeom>
      </xdr:spPr>
    </xdr:pic>
    <xdr:clientData/>
  </xdr:twoCellAnchor>
  <xdr:twoCellAnchor editAs="oneCell">
    <xdr:from>
      <xdr:col>13</xdr:col>
      <xdr:colOff>266700</xdr:colOff>
      <xdr:row>29</xdr:row>
      <xdr:rowOff>19051</xdr:rowOff>
    </xdr:from>
    <xdr:to>
      <xdr:col>15</xdr:col>
      <xdr:colOff>573770</xdr:colOff>
      <xdr:row>32</xdr:row>
      <xdr:rowOff>123825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762875" y="4781551"/>
          <a:ext cx="1526270" cy="676274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47</xdr:row>
      <xdr:rowOff>123825</xdr:rowOff>
    </xdr:from>
    <xdr:to>
      <xdr:col>8</xdr:col>
      <xdr:colOff>342900</xdr:colOff>
      <xdr:row>49</xdr:row>
      <xdr:rowOff>66675</xdr:rowOff>
    </xdr:to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SpPr txBox="1"/>
      </xdr:nvSpPr>
      <xdr:spPr>
        <a:xfrm>
          <a:off x="3686175" y="9077325"/>
          <a:ext cx="12096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Insufficient</a:t>
          </a:r>
        </a:p>
      </xdr:txBody>
    </xdr:sp>
    <xdr:clientData/>
  </xdr:twoCellAnchor>
  <xdr:twoCellAnchor>
    <xdr:from>
      <xdr:col>1</xdr:col>
      <xdr:colOff>0</xdr:colOff>
      <xdr:row>44</xdr:row>
      <xdr:rowOff>0</xdr:rowOff>
    </xdr:from>
    <xdr:to>
      <xdr:col>9</xdr:col>
      <xdr:colOff>304800</xdr:colOff>
      <xdr:row>57</xdr:row>
      <xdr:rowOff>66675</xdr:rowOff>
    </xdr:to>
    <xdr:sp macro="" textlink="">
      <xdr:nvSpPr>
        <xdr:cNvPr id="232" name="Rectangle: Rounded Corners 231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SpPr/>
      </xdr:nvSpPr>
      <xdr:spPr>
        <a:xfrm>
          <a:off x="285750" y="8382000"/>
          <a:ext cx="5181600" cy="2543175"/>
        </a:xfrm>
        <a:prstGeom prst="roundRect">
          <a:avLst/>
        </a:prstGeom>
        <a:noFill/>
        <a:ln w="127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428625</xdr:colOff>
      <xdr:row>44</xdr:row>
      <xdr:rowOff>76200</xdr:rowOff>
    </xdr:from>
    <xdr:to>
      <xdr:col>5</xdr:col>
      <xdr:colOff>276225</xdr:colOff>
      <xdr:row>46</xdr:row>
      <xdr:rowOff>114300</xdr:rowOff>
    </xdr:to>
    <xdr:sp macro="" textlink="InfographData!B12">
      <xdr:nvSpPr>
        <xdr:cNvPr id="233" name="TextBox 232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SpPr txBox="1"/>
      </xdr:nvSpPr>
      <xdr:spPr>
        <a:xfrm>
          <a:off x="1933575" y="8458200"/>
          <a:ext cx="106680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557FF87-7D9C-443B-912B-B3E303CC9C65}" type="TxLink">
            <a:rPr lang="en-US" sz="24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1.2%</a:t>
          </a:fld>
          <a:endParaRPr lang="en-AU" sz="24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342900</xdr:colOff>
      <xdr:row>47</xdr:row>
      <xdr:rowOff>161925</xdr:rowOff>
    </xdr:from>
    <xdr:to>
      <xdr:col>5</xdr:col>
      <xdr:colOff>400050</xdr:colOff>
      <xdr:row>49</xdr:row>
      <xdr:rowOff>47625</xdr:rowOff>
    </xdr:to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SpPr txBox="1"/>
      </xdr:nvSpPr>
      <xdr:spPr>
        <a:xfrm>
          <a:off x="1847850" y="9115425"/>
          <a:ext cx="12763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Sedentary</a:t>
          </a:r>
        </a:p>
      </xdr:txBody>
    </xdr:sp>
    <xdr:clientData/>
  </xdr:twoCellAnchor>
  <xdr:twoCellAnchor>
    <xdr:from>
      <xdr:col>3</xdr:col>
      <xdr:colOff>219075</xdr:colOff>
      <xdr:row>46</xdr:row>
      <xdr:rowOff>57151</xdr:rowOff>
    </xdr:from>
    <xdr:to>
      <xdr:col>5</xdr:col>
      <xdr:colOff>381000</xdr:colOff>
      <xdr:row>47</xdr:row>
      <xdr:rowOff>133351</xdr:rowOff>
    </xdr:to>
    <xdr:sp macro="" textlink="InfographData!E12">
      <xdr:nvSpPr>
        <xdr:cNvPr id="235" name="TextBox 234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SpPr txBox="1"/>
      </xdr:nvSpPr>
      <xdr:spPr>
        <a:xfrm>
          <a:off x="1724025" y="8820151"/>
          <a:ext cx="13811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8116AD7E-98C8-4149-8169-B91089B696FB}" type="TxLink">
            <a:rPr lang="en-US" sz="10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(0.6% - 2.5%)</a:t>
          </a:fld>
          <a:endParaRPr lang="en-AU" sz="10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390525</xdr:colOff>
      <xdr:row>46</xdr:row>
      <xdr:rowOff>47626</xdr:rowOff>
    </xdr:from>
    <xdr:to>
      <xdr:col>8</xdr:col>
      <xdr:colOff>314324</xdr:colOff>
      <xdr:row>47</xdr:row>
      <xdr:rowOff>114300</xdr:rowOff>
    </xdr:to>
    <xdr:sp macro="" textlink="InfographData!E13">
      <xdr:nvSpPr>
        <xdr:cNvPr id="236" name="TextBox 235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SpPr txBox="1"/>
      </xdr:nvSpPr>
      <xdr:spPr>
        <a:xfrm>
          <a:off x="3724275" y="881062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6A5FD35D-9D1F-49AF-8328-7B7F5D72B6BB}" type="TxLink">
            <a:rPr lang="en-US" sz="10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(31.3% - 55.7%)</a:t>
          </a:fld>
          <a:endParaRPr lang="en-AU" sz="10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381000</xdr:colOff>
      <xdr:row>54</xdr:row>
      <xdr:rowOff>47626</xdr:rowOff>
    </xdr:from>
    <xdr:to>
      <xdr:col>3</xdr:col>
      <xdr:colOff>133349</xdr:colOff>
      <xdr:row>56</xdr:row>
      <xdr:rowOff>133350</xdr:rowOff>
    </xdr:to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SpPr txBox="1"/>
      </xdr:nvSpPr>
      <xdr:spPr>
        <a:xfrm>
          <a:off x="666750" y="10334626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3</xdr:col>
      <xdr:colOff>514349</xdr:colOff>
      <xdr:row>54</xdr:row>
      <xdr:rowOff>38100</xdr:rowOff>
    </xdr:from>
    <xdr:to>
      <xdr:col>5</xdr:col>
      <xdr:colOff>142875</xdr:colOff>
      <xdr:row>56</xdr:row>
      <xdr:rowOff>0</xdr:rowOff>
    </xdr:to>
    <xdr:sp macro="" textlink="InfographData!G12">
      <xdr:nvSpPr>
        <xdr:cNvPr id="238" name="TextBox 237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SpPr txBox="1"/>
      </xdr:nvSpPr>
      <xdr:spPr>
        <a:xfrm>
          <a:off x="2019299" y="10325100"/>
          <a:ext cx="847726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8B5DC6B1-9E52-4CDE-B2DC-6F6B45A4B667}" type="TxLink">
            <a:rPr lang="en-US" sz="18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2.5%</a:t>
          </a:fld>
          <a:endParaRPr lang="en-AU" sz="18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361949</xdr:colOff>
      <xdr:row>56</xdr:row>
      <xdr:rowOff>9526</xdr:rowOff>
    </xdr:from>
    <xdr:to>
      <xdr:col>5</xdr:col>
      <xdr:colOff>295274</xdr:colOff>
      <xdr:row>56</xdr:row>
      <xdr:rowOff>161925</xdr:rowOff>
    </xdr:to>
    <xdr:sp macro="" textlink="InfographData!J12">
      <xdr:nvSpPr>
        <xdr:cNvPr id="239" name="TextBox 238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SpPr txBox="1"/>
      </xdr:nvSpPr>
      <xdr:spPr>
        <a:xfrm>
          <a:off x="1866899" y="10677526"/>
          <a:ext cx="1152525" cy="1523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7B953079-E43C-487A-8B8B-F4C578548ED4}" type="TxLink">
            <a:rPr lang="en-US" sz="10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(2.3% - 2.9%)</a:t>
          </a:fld>
          <a:endParaRPr lang="en-AU" sz="10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523875</xdr:colOff>
      <xdr:row>54</xdr:row>
      <xdr:rowOff>19050</xdr:rowOff>
    </xdr:from>
    <xdr:to>
      <xdr:col>8</xdr:col>
      <xdr:colOff>180975</xdr:colOff>
      <xdr:row>55</xdr:row>
      <xdr:rowOff>161925</xdr:rowOff>
    </xdr:to>
    <xdr:sp macro="" textlink="InfographData!G13">
      <xdr:nvSpPr>
        <xdr:cNvPr id="240" name="TextBox 239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SpPr txBox="1"/>
      </xdr:nvSpPr>
      <xdr:spPr>
        <a:xfrm>
          <a:off x="3857625" y="1030605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E2B01978-82D4-46D8-B5A9-47DCCA3EA335}" type="TxLink">
            <a:rPr lang="en-US" sz="18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44.1%</a:t>
          </a:fld>
          <a:endParaRPr lang="en-AU" sz="18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380999</xdr:colOff>
      <xdr:row>55</xdr:row>
      <xdr:rowOff>133350</xdr:rowOff>
    </xdr:from>
    <xdr:to>
      <xdr:col>8</xdr:col>
      <xdr:colOff>276224</xdr:colOff>
      <xdr:row>57</xdr:row>
      <xdr:rowOff>28575</xdr:rowOff>
    </xdr:to>
    <xdr:sp macro="" textlink="InfographData!J13">
      <xdr:nvSpPr>
        <xdr:cNvPr id="241" name="TextBox 240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SpPr txBox="1"/>
      </xdr:nvSpPr>
      <xdr:spPr>
        <a:xfrm>
          <a:off x="3714749" y="1061085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86863003-57B7-4723-A061-98F53E953E42}" type="TxLink">
            <a:rPr lang="en-US" sz="10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(43.2% - 45.0%)</a:t>
          </a:fld>
          <a:endParaRPr lang="en-AU" sz="10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352423</xdr:colOff>
      <xdr:row>48</xdr:row>
      <xdr:rowOff>152400</xdr:rowOff>
    </xdr:from>
    <xdr:to>
      <xdr:col>8</xdr:col>
      <xdr:colOff>342898</xdr:colOff>
      <xdr:row>54</xdr:row>
      <xdr:rowOff>66675</xdr:rowOff>
    </xdr:to>
    <xdr:graphicFrame macro="">
      <xdr:nvGraphicFramePr>
        <xdr:cNvPr id="242" name="Chart 241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447674</xdr:colOff>
      <xdr:row>44</xdr:row>
      <xdr:rowOff>123825</xdr:rowOff>
    </xdr:from>
    <xdr:to>
      <xdr:col>8</xdr:col>
      <xdr:colOff>304799</xdr:colOff>
      <xdr:row>46</xdr:row>
      <xdr:rowOff>57150</xdr:rowOff>
    </xdr:to>
    <xdr:sp macro="" textlink="InfographData!B13">
      <xdr:nvSpPr>
        <xdr:cNvPr id="243" name="TextBox 242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SpPr txBox="1"/>
      </xdr:nvSpPr>
      <xdr:spPr>
        <a:xfrm>
          <a:off x="3781424" y="8505825"/>
          <a:ext cx="10763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CCFF6A9D-94F9-469F-8EBD-25FD50972B1C}" type="TxLink">
            <a:rPr lang="en-US" sz="24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43.1%</a:t>
          </a:fld>
          <a:endParaRPr lang="en-AU" sz="24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85726</xdr:colOff>
      <xdr:row>49</xdr:row>
      <xdr:rowOff>180975</xdr:rowOff>
    </xdr:from>
    <xdr:to>
      <xdr:col>7</xdr:col>
      <xdr:colOff>561976</xdr:colOff>
      <xdr:row>52</xdr:row>
      <xdr:rowOff>28575</xdr:rowOff>
    </xdr:to>
    <xdr:sp macro="" textlink="InfographData!M13">
      <xdr:nvSpPr>
        <xdr:cNvPr id="244" name="TextBox 243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SpPr txBox="1"/>
      </xdr:nvSpPr>
      <xdr:spPr>
        <a:xfrm>
          <a:off x="4029076" y="9515475"/>
          <a:ext cx="47625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A3EBA76-2B55-47DA-876D-A581C2B8B8BB}" type="TxLink">
            <a:rPr lang="en-US" sz="18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39</a:t>
          </a:fld>
          <a:endParaRPr lang="en-AU" sz="18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85725</xdr:colOff>
      <xdr:row>51</xdr:row>
      <xdr:rowOff>133350</xdr:rowOff>
    </xdr:from>
    <xdr:to>
      <xdr:col>8</xdr:col>
      <xdr:colOff>19050</xdr:colOff>
      <xdr:row>52</xdr:row>
      <xdr:rowOff>161925</xdr:rowOff>
    </xdr:to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SpPr txBox="1"/>
      </xdr:nvSpPr>
      <xdr:spPr>
        <a:xfrm>
          <a:off x="4029075" y="9848850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1</xdr:col>
      <xdr:colOff>371474</xdr:colOff>
      <xdr:row>46</xdr:row>
      <xdr:rowOff>133350</xdr:rowOff>
    </xdr:from>
    <xdr:to>
      <xdr:col>3</xdr:col>
      <xdr:colOff>76199</xdr:colOff>
      <xdr:row>51</xdr:row>
      <xdr:rowOff>104775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57224" y="8896350"/>
          <a:ext cx="923925" cy="923925"/>
        </a:xfrm>
        <a:prstGeom prst="rect">
          <a:avLst/>
        </a:prstGeom>
      </xdr:spPr>
    </xdr:pic>
    <xdr:clientData/>
  </xdr:twoCellAnchor>
  <xdr:twoCellAnchor>
    <xdr:from>
      <xdr:col>3</xdr:col>
      <xdr:colOff>304800</xdr:colOff>
      <xdr:row>48</xdr:row>
      <xdr:rowOff>161925</xdr:rowOff>
    </xdr:from>
    <xdr:to>
      <xdr:col>5</xdr:col>
      <xdr:colOff>295275</xdr:colOff>
      <xdr:row>54</xdr:row>
      <xdr:rowOff>76200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00000000-0008-0000-0300-0000F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85727</xdr:colOff>
      <xdr:row>50</xdr:row>
      <xdr:rowOff>9525</xdr:rowOff>
    </xdr:from>
    <xdr:to>
      <xdr:col>4</xdr:col>
      <xdr:colOff>523874</xdr:colOff>
      <xdr:row>51</xdr:row>
      <xdr:rowOff>180975</xdr:rowOff>
    </xdr:to>
    <xdr:sp macro="" textlink="InfographData!M12">
      <xdr:nvSpPr>
        <xdr:cNvPr id="248" name="TextBox 247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SpPr txBox="1"/>
      </xdr:nvSpPr>
      <xdr:spPr>
        <a:xfrm>
          <a:off x="2200277" y="9534525"/>
          <a:ext cx="438147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F932A537-AF65-46F2-AC62-9E1DCE409DFB}" type="TxLink">
            <a:rPr lang="en-US" sz="18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18</a:t>
          </a:fld>
          <a:endParaRPr lang="en-AU" sz="18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38102</xdr:colOff>
      <xdr:row>51</xdr:row>
      <xdr:rowOff>142875</xdr:rowOff>
    </xdr:from>
    <xdr:to>
      <xdr:col>4</xdr:col>
      <xdr:colOff>581027</xdr:colOff>
      <xdr:row>52</xdr:row>
      <xdr:rowOff>171450</xdr:rowOff>
    </xdr:to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SpPr txBox="1"/>
      </xdr:nvSpPr>
      <xdr:spPr>
        <a:xfrm>
          <a:off x="2152652" y="9858375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1</xdr:col>
      <xdr:colOff>9525</xdr:colOff>
      <xdr:row>54</xdr:row>
      <xdr:rowOff>0</xdr:rowOff>
    </xdr:from>
    <xdr:to>
      <xdr:col>9</xdr:col>
      <xdr:colOff>304800</xdr:colOff>
      <xdr:row>54</xdr:row>
      <xdr:rowOff>9525</xdr:rowOff>
    </xdr:to>
    <xdr:cxnSp macro="">
      <xdr:nvCxnSpPr>
        <xdr:cNvPr id="250" name="Straight Connector 249">
          <a:extLst>
            <a:ext uri="{FF2B5EF4-FFF2-40B4-BE49-F238E27FC236}">
              <a16:creationId xmlns:a16="http://schemas.microsoft.com/office/drawing/2014/main" id="{00000000-0008-0000-0300-0000FA000000}"/>
            </a:ext>
          </a:extLst>
        </xdr:cNvPr>
        <xdr:cNvCxnSpPr/>
      </xdr:nvCxnSpPr>
      <xdr:spPr>
        <a:xfrm>
          <a:off x="295275" y="10287000"/>
          <a:ext cx="5172075" cy="9525"/>
        </a:xfrm>
        <a:prstGeom prst="line">
          <a:avLst/>
        </a:prstGeom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44</xdr:row>
      <xdr:rowOff>0</xdr:rowOff>
    </xdr:from>
    <xdr:to>
      <xdr:col>18</xdr:col>
      <xdr:colOff>304800</xdr:colOff>
      <xdr:row>57</xdr:row>
      <xdr:rowOff>66675</xdr:rowOff>
    </xdr:to>
    <xdr:sp macro="" textlink="">
      <xdr:nvSpPr>
        <xdr:cNvPr id="251" name="Rectangle: Rounded Corners 250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SpPr/>
      </xdr:nvSpPr>
      <xdr:spPr>
        <a:xfrm>
          <a:off x="5667375" y="10668000"/>
          <a:ext cx="5181600" cy="2543175"/>
        </a:xfrm>
        <a:prstGeom prst="roundRect">
          <a:avLst/>
        </a:prstGeom>
        <a:noFill/>
        <a:ln w="12700">
          <a:solidFill>
            <a:schemeClr val="accent4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523875</xdr:colOff>
      <xdr:row>44</xdr:row>
      <xdr:rowOff>85725</xdr:rowOff>
    </xdr:from>
    <xdr:to>
      <xdr:col>14</xdr:col>
      <xdr:colOff>371475</xdr:colOff>
      <xdr:row>46</xdr:row>
      <xdr:rowOff>123825</xdr:rowOff>
    </xdr:to>
    <xdr:sp macro="" textlink="InfographData!B14">
      <xdr:nvSpPr>
        <xdr:cNvPr id="253" name="TextBox 252">
          <a:extLst>
            <a:ext uri="{FF2B5EF4-FFF2-40B4-BE49-F238E27FC236}">
              <a16:creationId xmlns:a16="http://schemas.microsoft.com/office/drawing/2014/main" id="{00000000-0008-0000-0300-0000FD000000}"/>
            </a:ext>
          </a:extLst>
        </xdr:cNvPr>
        <xdr:cNvSpPr txBox="1"/>
      </xdr:nvSpPr>
      <xdr:spPr>
        <a:xfrm>
          <a:off x="7515225" y="10753725"/>
          <a:ext cx="106680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C38C9A75-A0E9-4700-9FDB-613AA49FB1C1}" type="TxLink">
            <a:rPr lang="en-US" sz="2400" b="0" i="0" u="none" strike="noStrike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26.9%</a:t>
          </a:fld>
          <a:endParaRPr lang="en-AU" sz="2400" b="0" i="0" u="none" strike="noStrike">
            <a:solidFill>
              <a:schemeClr val="accent4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171450</xdr:colOff>
      <xdr:row>47</xdr:row>
      <xdr:rowOff>123825</xdr:rowOff>
    </xdr:from>
    <xdr:to>
      <xdr:col>15</xdr:col>
      <xdr:colOff>28575</xdr:colOff>
      <xdr:row>49</xdr:row>
      <xdr:rowOff>133350</xdr:rowOff>
    </xdr:to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SpPr txBox="1"/>
      </xdr:nvSpPr>
      <xdr:spPr>
        <a:xfrm>
          <a:off x="7162800" y="11363325"/>
          <a:ext cx="168592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Current smoker</a:t>
          </a:r>
        </a:p>
      </xdr:txBody>
    </xdr:sp>
    <xdr:clientData/>
  </xdr:twoCellAnchor>
  <xdr:twoCellAnchor>
    <xdr:from>
      <xdr:col>12</xdr:col>
      <xdr:colOff>314325</xdr:colOff>
      <xdr:row>46</xdr:row>
      <xdr:rowOff>66676</xdr:rowOff>
    </xdr:from>
    <xdr:to>
      <xdr:col>14</xdr:col>
      <xdr:colOff>476250</xdr:colOff>
      <xdr:row>47</xdr:row>
      <xdr:rowOff>142876</xdr:rowOff>
    </xdr:to>
    <xdr:sp macro="" textlink="InfographData!E14">
      <xdr:nvSpPr>
        <xdr:cNvPr id="255" name="TextBox 254">
          <a:extLst>
            <a:ext uri="{FF2B5EF4-FFF2-40B4-BE49-F238E27FC236}">
              <a16:creationId xmlns:a16="http://schemas.microsoft.com/office/drawing/2014/main" id="{00000000-0008-0000-0300-0000FF000000}"/>
            </a:ext>
          </a:extLst>
        </xdr:cNvPr>
        <xdr:cNvSpPr txBox="1"/>
      </xdr:nvSpPr>
      <xdr:spPr>
        <a:xfrm>
          <a:off x="7305675" y="11115676"/>
          <a:ext cx="13811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8CDD8079-3092-4A08-B9B2-76052AA96033}" type="TxLink">
            <a:rPr lang="en-US" sz="1000" b="0" i="0" u="none" strike="noStrike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(19.4% - 36.0%)</a:t>
          </a:fld>
          <a:endParaRPr lang="en-AU" sz="1000" b="0" i="0" u="none" strike="noStrike">
            <a:solidFill>
              <a:schemeClr val="accent4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476250</xdr:colOff>
      <xdr:row>46</xdr:row>
      <xdr:rowOff>57151</xdr:rowOff>
    </xdr:from>
    <xdr:to>
      <xdr:col>17</xdr:col>
      <xdr:colOff>400049</xdr:colOff>
      <xdr:row>47</xdr:row>
      <xdr:rowOff>123825</xdr:rowOff>
    </xdr:to>
    <xdr:sp macro="" textlink="InfographData!E15">
      <xdr:nvSpPr>
        <xdr:cNvPr id="256" name="TextBox 255">
          <a:extLst>
            <a:ext uri="{FF2B5EF4-FFF2-40B4-BE49-F238E27FC236}">
              <a16:creationId xmlns:a16="http://schemas.microsoft.com/office/drawing/2014/main" id="{00000000-0008-0000-0300-000000010000}"/>
            </a:ext>
          </a:extLst>
        </xdr:cNvPr>
        <xdr:cNvSpPr txBox="1"/>
      </xdr:nvSpPr>
      <xdr:spPr>
        <a:xfrm>
          <a:off x="9296400" y="11106151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29BD9AC7-E7E5-476A-A4EE-E19588517181}" type="TxLink">
            <a:rPr lang="en-US" sz="1000" b="0" i="0" u="none" strike="noStrike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(18.0% - 34.7%)</a:t>
          </a:fld>
          <a:endParaRPr lang="en-AU" sz="1000" b="0" i="0" u="none" strike="noStrike">
            <a:solidFill>
              <a:schemeClr val="accent4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371475</xdr:colOff>
      <xdr:row>54</xdr:row>
      <xdr:rowOff>76201</xdr:rowOff>
    </xdr:from>
    <xdr:to>
      <xdr:col>12</xdr:col>
      <xdr:colOff>123824</xdr:colOff>
      <xdr:row>56</xdr:row>
      <xdr:rowOff>161925</xdr:rowOff>
    </xdr:to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SpPr txBox="1"/>
      </xdr:nvSpPr>
      <xdr:spPr>
        <a:xfrm>
          <a:off x="6143625" y="1264920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chemeClr val="accent4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13</xdr:col>
      <xdr:colOff>19049</xdr:colOff>
      <xdr:row>54</xdr:row>
      <xdr:rowOff>66675</xdr:rowOff>
    </xdr:from>
    <xdr:to>
      <xdr:col>14</xdr:col>
      <xdr:colOff>257175</xdr:colOff>
      <xdr:row>56</xdr:row>
      <xdr:rowOff>28575</xdr:rowOff>
    </xdr:to>
    <xdr:sp macro="" textlink="InfographData!G14">
      <xdr:nvSpPr>
        <xdr:cNvPr id="258" name="TextBox 257">
          <a:extLst>
            <a:ext uri="{FF2B5EF4-FFF2-40B4-BE49-F238E27FC236}">
              <a16:creationId xmlns:a16="http://schemas.microsoft.com/office/drawing/2014/main" id="{00000000-0008-0000-0300-000002010000}"/>
            </a:ext>
          </a:extLst>
        </xdr:cNvPr>
        <xdr:cNvSpPr txBox="1"/>
      </xdr:nvSpPr>
      <xdr:spPr>
        <a:xfrm>
          <a:off x="7619999" y="12639675"/>
          <a:ext cx="847726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FCAEA461-AF7D-44E5-9AC3-5B5B4F60D289}" type="TxLink">
            <a:rPr lang="en-US" sz="1800" b="0" i="0" u="none" strike="noStrike">
              <a:solidFill>
                <a:schemeClr val="accent4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16.7%</a:t>
          </a:fld>
          <a:endParaRPr lang="en-AU" sz="1800" b="0" i="0" u="none" strike="noStrike">
            <a:solidFill>
              <a:schemeClr val="accent4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476249</xdr:colOff>
      <xdr:row>56</xdr:row>
      <xdr:rowOff>38101</xdr:rowOff>
    </xdr:from>
    <xdr:to>
      <xdr:col>14</xdr:col>
      <xdr:colOff>409574</xdr:colOff>
      <xdr:row>57</xdr:row>
      <xdr:rowOff>0</xdr:rowOff>
    </xdr:to>
    <xdr:sp macro="" textlink="InfographData!J14">
      <xdr:nvSpPr>
        <xdr:cNvPr id="259" name="TextBox 258">
          <a:extLst>
            <a:ext uri="{FF2B5EF4-FFF2-40B4-BE49-F238E27FC236}">
              <a16:creationId xmlns:a16="http://schemas.microsoft.com/office/drawing/2014/main" id="{00000000-0008-0000-0300-000003010000}"/>
            </a:ext>
          </a:extLst>
        </xdr:cNvPr>
        <xdr:cNvSpPr txBox="1"/>
      </xdr:nvSpPr>
      <xdr:spPr>
        <a:xfrm>
          <a:off x="7467599" y="12992101"/>
          <a:ext cx="1152525" cy="1523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1DF63A1-5FB8-4CFE-AA98-214F109E2601}" type="TxLink">
            <a:rPr lang="en-US" sz="1000" b="0" i="0" u="none" strike="noStrike">
              <a:solidFill>
                <a:schemeClr val="accent4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(16.0% - 17.5%)</a:t>
          </a:fld>
          <a:endParaRPr lang="en-AU" sz="1000" b="0" i="0" u="none" strike="noStrike">
            <a:solidFill>
              <a:schemeClr val="accent4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9525</xdr:colOff>
      <xdr:row>54</xdr:row>
      <xdr:rowOff>57150</xdr:rowOff>
    </xdr:from>
    <xdr:to>
      <xdr:col>17</xdr:col>
      <xdr:colOff>276225</xdr:colOff>
      <xdr:row>56</xdr:row>
      <xdr:rowOff>9525</xdr:rowOff>
    </xdr:to>
    <xdr:sp macro="" textlink="InfographData!G15">
      <xdr:nvSpPr>
        <xdr:cNvPr id="260" name="TextBox 259">
          <a:extLst>
            <a:ext uri="{FF2B5EF4-FFF2-40B4-BE49-F238E27FC236}">
              <a16:creationId xmlns:a16="http://schemas.microsoft.com/office/drawing/2014/main" id="{00000000-0008-0000-0300-000004010000}"/>
            </a:ext>
          </a:extLst>
        </xdr:cNvPr>
        <xdr:cNvSpPr txBox="1"/>
      </xdr:nvSpPr>
      <xdr:spPr>
        <a:xfrm>
          <a:off x="9439275" y="1263015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42FA00E2-8FC1-437C-874B-4ECE91C43AFD}" type="TxLink">
            <a:rPr lang="en-US" sz="1800" b="0" i="0" u="none" strike="noStrike">
              <a:solidFill>
                <a:schemeClr val="accent4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14.7%</a:t>
          </a:fld>
          <a:endParaRPr lang="en-AU" sz="1800" b="0" i="0" u="none" strike="noStrike">
            <a:solidFill>
              <a:schemeClr val="accent4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476249</xdr:colOff>
      <xdr:row>55</xdr:row>
      <xdr:rowOff>171450</xdr:rowOff>
    </xdr:from>
    <xdr:to>
      <xdr:col>17</xdr:col>
      <xdr:colOff>371474</xdr:colOff>
      <xdr:row>57</xdr:row>
      <xdr:rowOff>66675</xdr:rowOff>
    </xdr:to>
    <xdr:sp macro="" textlink="InfographData!J15">
      <xdr:nvSpPr>
        <xdr:cNvPr id="261" name="TextBox 260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SpPr txBox="1"/>
      </xdr:nvSpPr>
      <xdr:spPr>
        <a:xfrm>
          <a:off x="9296399" y="1293495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286215A5-3A8F-4131-9205-96A2764FB3BE}" type="TxLink">
            <a:rPr lang="en-US" sz="1000" b="0" i="0" u="none" strike="noStrike">
              <a:solidFill>
                <a:schemeClr val="accent4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(12.2% - 17.7%)</a:t>
          </a:fld>
          <a:endParaRPr lang="en-AU" sz="1000" b="0" i="0" u="none" strike="noStrike">
            <a:solidFill>
              <a:schemeClr val="accent4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409573</xdr:colOff>
      <xdr:row>48</xdr:row>
      <xdr:rowOff>161925</xdr:rowOff>
    </xdr:from>
    <xdr:to>
      <xdr:col>17</xdr:col>
      <xdr:colOff>400048</xdr:colOff>
      <xdr:row>54</xdr:row>
      <xdr:rowOff>76200</xdr:rowOff>
    </xdr:to>
    <xdr:graphicFrame macro="">
      <xdr:nvGraphicFramePr>
        <xdr:cNvPr id="262" name="Chart 261">
          <a:extLst>
            <a:ext uri="{FF2B5EF4-FFF2-40B4-BE49-F238E27FC236}">
              <a16:creationId xmlns:a16="http://schemas.microsoft.com/office/drawing/2014/main" id="{00000000-0008-0000-0300-00000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533399</xdr:colOff>
      <xdr:row>44</xdr:row>
      <xdr:rowOff>133350</xdr:rowOff>
    </xdr:from>
    <xdr:to>
      <xdr:col>17</xdr:col>
      <xdr:colOff>390524</xdr:colOff>
      <xdr:row>46</xdr:row>
      <xdr:rowOff>66675</xdr:rowOff>
    </xdr:to>
    <xdr:sp macro="" textlink="InfographData!B15">
      <xdr:nvSpPr>
        <xdr:cNvPr id="263" name="TextBox 262">
          <a:extLst>
            <a:ext uri="{FF2B5EF4-FFF2-40B4-BE49-F238E27FC236}">
              <a16:creationId xmlns:a16="http://schemas.microsoft.com/office/drawing/2014/main" id="{00000000-0008-0000-0300-000007010000}"/>
            </a:ext>
          </a:extLst>
        </xdr:cNvPr>
        <xdr:cNvSpPr txBox="1"/>
      </xdr:nvSpPr>
      <xdr:spPr>
        <a:xfrm>
          <a:off x="9353549" y="10801350"/>
          <a:ext cx="10763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67E4AAF6-FFF2-43B2-917A-52CA329C6A78}" type="TxLink">
            <a:rPr lang="en-US" sz="2400" b="0" i="0" u="none" strike="noStrike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25.5%</a:t>
          </a:fld>
          <a:endParaRPr lang="en-AU" sz="2400" b="0" i="0" u="none" strike="noStrike">
            <a:solidFill>
              <a:schemeClr val="accent4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200026</xdr:colOff>
      <xdr:row>50</xdr:row>
      <xdr:rowOff>0</xdr:rowOff>
    </xdr:from>
    <xdr:to>
      <xdr:col>17</xdr:col>
      <xdr:colOff>66676</xdr:colOff>
      <xdr:row>52</xdr:row>
      <xdr:rowOff>38100</xdr:rowOff>
    </xdr:to>
    <xdr:sp macro="" textlink="InfographData!M15">
      <xdr:nvSpPr>
        <xdr:cNvPr id="264" name="TextBox 263">
          <a:extLst>
            <a:ext uri="{FF2B5EF4-FFF2-40B4-BE49-F238E27FC236}">
              <a16:creationId xmlns:a16="http://schemas.microsoft.com/office/drawing/2014/main" id="{00000000-0008-0000-0300-000008010000}"/>
            </a:ext>
          </a:extLst>
        </xdr:cNvPr>
        <xdr:cNvSpPr txBox="1"/>
      </xdr:nvSpPr>
      <xdr:spPr>
        <a:xfrm>
          <a:off x="9629776" y="8763000"/>
          <a:ext cx="47625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F91E41C2-EB7E-4D23-9748-9557C6947D87}" type="TxLink">
            <a:rPr lang="en-US" sz="1800" b="0" i="0" u="none" strike="noStrike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79</a:t>
          </a:fld>
          <a:endParaRPr lang="en-AU" sz="1800" b="0" i="0" u="none" strike="noStrike">
            <a:solidFill>
              <a:schemeClr val="accent4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142875</xdr:colOff>
      <xdr:row>51</xdr:row>
      <xdr:rowOff>142875</xdr:rowOff>
    </xdr:from>
    <xdr:to>
      <xdr:col>17</xdr:col>
      <xdr:colOff>76200</xdr:colOff>
      <xdr:row>52</xdr:row>
      <xdr:rowOff>171450</xdr:rowOff>
    </xdr:to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0300-000009010000}"/>
            </a:ext>
          </a:extLst>
        </xdr:cNvPr>
        <xdr:cNvSpPr txBox="1"/>
      </xdr:nvSpPr>
      <xdr:spPr>
        <a:xfrm>
          <a:off x="9572625" y="12144375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12</xdr:col>
      <xdr:colOff>476250</xdr:colOff>
      <xdr:row>48</xdr:row>
      <xdr:rowOff>171450</xdr:rowOff>
    </xdr:from>
    <xdr:to>
      <xdr:col>14</xdr:col>
      <xdr:colOff>466725</xdr:colOff>
      <xdr:row>54</xdr:row>
      <xdr:rowOff>85725</xdr:rowOff>
    </xdr:to>
    <xdr:grpSp>
      <xdr:nvGrpSpPr>
        <xdr:cNvPr id="91147" name="Group 91146">
          <a:extLst>
            <a:ext uri="{FF2B5EF4-FFF2-40B4-BE49-F238E27FC236}">
              <a16:creationId xmlns:a16="http://schemas.microsoft.com/office/drawing/2014/main" id="{00000000-0008-0000-0300-00000B640100}"/>
            </a:ext>
          </a:extLst>
        </xdr:cNvPr>
        <xdr:cNvGrpSpPr/>
      </xdr:nvGrpSpPr>
      <xdr:grpSpPr>
        <a:xfrm>
          <a:off x="7829550" y="9315450"/>
          <a:ext cx="1273175" cy="1057275"/>
          <a:chOff x="7258050" y="11744325"/>
          <a:chExt cx="1209675" cy="1057275"/>
        </a:xfrm>
      </xdr:grpSpPr>
      <xdr:graphicFrame macro="">
        <xdr:nvGraphicFramePr>
          <xdr:cNvPr id="266" name="Chart 265">
            <a:extLst>
              <a:ext uri="{FF2B5EF4-FFF2-40B4-BE49-F238E27FC236}">
                <a16:creationId xmlns:a16="http://schemas.microsoft.com/office/drawing/2014/main" id="{00000000-0008-0000-0300-00000A010000}"/>
              </a:ext>
            </a:extLst>
          </xdr:cNvPr>
          <xdr:cNvGraphicFramePr>
            <a:graphicFrameLocks/>
          </xdr:cNvGraphicFramePr>
        </xdr:nvGraphicFramePr>
        <xdr:xfrm>
          <a:off x="7258050" y="11744325"/>
          <a:ext cx="1209675" cy="10572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sp macro="" textlink="InfographData!M14">
        <xdr:nvSpPr>
          <xdr:cNvPr id="267" name="TextBox 266">
            <a:extLst>
              <a:ext uri="{FF2B5EF4-FFF2-40B4-BE49-F238E27FC236}">
                <a16:creationId xmlns:a16="http://schemas.microsoft.com/office/drawing/2014/main" id="{00000000-0008-0000-0300-00000B010000}"/>
              </a:ext>
            </a:extLst>
          </xdr:cNvPr>
          <xdr:cNvSpPr txBox="1"/>
        </xdr:nvSpPr>
        <xdr:spPr>
          <a:xfrm>
            <a:off x="7629528" y="11963400"/>
            <a:ext cx="476250" cy="419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BC69B616-40FF-4D21-8DD5-DB47B9804349}" type="TxLink">
              <a:rPr lang="en-US" sz="1800" b="0" i="0" u="none" strike="noStrike">
                <a:solidFill>
                  <a:schemeClr val="accent4">
                    <a:lumMod val="7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79</a:t>
            </a:fld>
            <a:endParaRPr lang="en-AU" sz="1800" b="0" i="0" u="none" strike="noStrike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268" name="TextBox 267">
            <a:extLst>
              <a:ext uri="{FF2B5EF4-FFF2-40B4-BE49-F238E27FC236}">
                <a16:creationId xmlns:a16="http://schemas.microsoft.com/office/drawing/2014/main" id="{00000000-0008-0000-0300-00000C010000}"/>
              </a:ext>
            </a:extLst>
          </xdr:cNvPr>
          <xdr:cNvSpPr txBox="1"/>
        </xdr:nvSpPr>
        <xdr:spPr>
          <a:xfrm>
            <a:off x="7600952" y="12296775"/>
            <a:ext cx="542925" cy="2190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1000">
                <a:solidFill>
                  <a:schemeClr val="accent4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RANK</a:t>
            </a:r>
          </a:p>
        </xdr:txBody>
      </xdr:sp>
    </xdr:grpSp>
    <xdr:clientData/>
  </xdr:twoCellAnchor>
  <xdr:twoCellAnchor>
    <xdr:from>
      <xdr:col>15</xdr:col>
      <xdr:colOff>361950</xdr:colOff>
      <xdr:row>47</xdr:row>
      <xdr:rowOff>123826</xdr:rowOff>
    </xdr:from>
    <xdr:to>
      <xdr:col>17</xdr:col>
      <xdr:colOff>571500</xdr:colOff>
      <xdr:row>49</xdr:row>
      <xdr:rowOff>104776</xdr:rowOff>
    </xdr:to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SpPr txBox="1"/>
      </xdr:nvSpPr>
      <xdr:spPr>
        <a:xfrm>
          <a:off x="9182100" y="11363326"/>
          <a:ext cx="142875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Daily smoker</a:t>
          </a:r>
        </a:p>
      </xdr:txBody>
    </xdr:sp>
    <xdr:clientData/>
  </xdr:twoCellAnchor>
  <xdr:twoCellAnchor editAs="oneCell">
    <xdr:from>
      <xdr:col>10</xdr:col>
      <xdr:colOff>200025</xdr:colOff>
      <xdr:row>46</xdr:row>
      <xdr:rowOff>104775</xdr:rowOff>
    </xdr:from>
    <xdr:to>
      <xdr:col>11</xdr:col>
      <xdr:colOff>466725</xdr:colOff>
      <xdr:row>50</xdr:row>
      <xdr:rowOff>152400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972175" y="11153775"/>
          <a:ext cx="876300" cy="809625"/>
        </a:xfrm>
        <a:prstGeom prst="rect">
          <a:avLst/>
        </a:prstGeom>
      </xdr:spPr>
    </xdr:pic>
    <xdr:clientData/>
  </xdr:twoCellAnchor>
  <xdr:twoCellAnchor>
    <xdr:from>
      <xdr:col>10</xdr:col>
      <xdr:colOff>9525</xdr:colOff>
      <xdr:row>54</xdr:row>
      <xdr:rowOff>9525</xdr:rowOff>
    </xdr:from>
    <xdr:to>
      <xdr:col>18</xdr:col>
      <xdr:colOff>304800</xdr:colOff>
      <xdr:row>54</xdr:row>
      <xdr:rowOff>9525</xdr:rowOff>
    </xdr:to>
    <xdr:cxnSp macro="">
      <xdr:nvCxnSpPr>
        <xdr:cNvPr id="271" name="Straight Connector 270">
          <a:extLst>
            <a:ext uri="{FF2B5EF4-FFF2-40B4-BE49-F238E27FC236}">
              <a16:creationId xmlns:a16="http://schemas.microsoft.com/office/drawing/2014/main" id="{00000000-0008-0000-0300-00000F010000}"/>
            </a:ext>
          </a:extLst>
        </xdr:cNvPr>
        <xdr:cNvCxnSpPr/>
      </xdr:nvCxnSpPr>
      <xdr:spPr>
        <a:xfrm>
          <a:off x="5781675" y="12582525"/>
          <a:ext cx="5172075" cy="0"/>
        </a:xfrm>
        <a:prstGeom prst="line">
          <a:avLst/>
        </a:prstGeom>
        <a:ln>
          <a:solidFill>
            <a:schemeClr val="accent4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60</xdr:row>
      <xdr:rowOff>0</xdr:rowOff>
    </xdr:from>
    <xdr:to>
      <xdr:col>9</xdr:col>
      <xdr:colOff>304800</xdr:colOff>
      <xdr:row>73</xdr:row>
      <xdr:rowOff>66675</xdr:rowOff>
    </xdr:to>
    <xdr:sp macro="" textlink="">
      <xdr:nvSpPr>
        <xdr:cNvPr id="381" name="Rectangle: Rounded Corners 380">
          <a:extLst>
            <a:ext uri="{FF2B5EF4-FFF2-40B4-BE49-F238E27FC236}">
              <a16:creationId xmlns:a16="http://schemas.microsoft.com/office/drawing/2014/main" id="{00000000-0008-0000-0300-00007D010000}"/>
            </a:ext>
          </a:extLst>
        </xdr:cNvPr>
        <xdr:cNvSpPr/>
      </xdr:nvSpPr>
      <xdr:spPr>
        <a:xfrm>
          <a:off x="285750" y="13716000"/>
          <a:ext cx="5181600" cy="2543175"/>
        </a:xfrm>
        <a:prstGeom prst="roundRect">
          <a:avLst/>
        </a:prstGeom>
        <a:noFill/>
        <a:ln w="12700">
          <a:solidFill>
            <a:schemeClr val="accent4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523875</xdr:colOff>
      <xdr:row>60</xdr:row>
      <xdr:rowOff>38100</xdr:rowOff>
    </xdr:from>
    <xdr:to>
      <xdr:col>5</xdr:col>
      <xdr:colOff>371475</xdr:colOff>
      <xdr:row>62</xdr:row>
      <xdr:rowOff>76200</xdr:rowOff>
    </xdr:to>
    <xdr:sp macro="" textlink="InfographData!B16">
      <xdr:nvSpPr>
        <xdr:cNvPr id="382" name="TextBox 381">
          <a:extLst>
            <a:ext uri="{FF2B5EF4-FFF2-40B4-BE49-F238E27FC236}">
              <a16:creationId xmlns:a16="http://schemas.microsoft.com/office/drawing/2014/main" id="{00000000-0008-0000-0300-00007E010000}"/>
            </a:ext>
          </a:extLst>
        </xdr:cNvPr>
        <xdr:cNvSpPr txBox="1"/>
      </xdr:nvSpPr>
      <xdr:spPr>
        <a:xfrm>
          <a:off x="2028825" y="13754100"/>
          <a:ext cx="106680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EA635F68-901E-437D-883D-287D0C33F3F3}" type="TxLink">
            <a:rPr lang="en-US" sz="2400" b="0" i="0" u="none" strike="noStrike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68.7%</a:t>
          </a:fld>
          <a:endParaRPr lang="en-AU" sz="2400" b="0" i="0" u="none" strike="noStrike">
            <a:solidFill>
              <a:schemeClr val="accent4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190500</xdr:colOff>
      <xdr:row>63</xdr:row>
      <xdr:rowOff>9525</xdr:rowOff>
    </xdr:from>
    <xdr:to>
      <xdr:col>5</xdr:col>
      <xdr:colOff>552450</xdr:colOff>
      <xdr:row>66</xdr:row>
      <xdr:rowOff>9524</xdr:rowOff>
    </xdr:to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00000000-0008-0000-0300-00007F010000}"/>
            </a:ext>
          </a:extLst>
        </xdr:cNvPr>
        <xdr:cNvSpPr txBox="1"/>
      </xdr:nvSpPr>
      <xdr:spPr>
        <a:xfrm>
          <a:off x="1695450" y="14297025"/>
          <a:ext cx="1581150" cy="571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Increased lifetime risk</a:t>
          </a:r>
        </a:p>
      </xdr:txBody>
    </xdr:sp>
    <xdr:clientData/>
  </xdr:twoCellAnchor>
  <xdr:twoCellAnchor>
    <xdr:from>
      <xdr:col>3</xdr:col>
      <xdr:colOff>314325</xdr:colOff>
      <xdr:row>62</xdr:row>
      <xdr:rowOff>19051</xdr:rowOff>
    </xdr:from>
    <xdr:to>
      <xdr:col>5</xdr:col>
      <xdr:colOff>476250</xdr:colOff>
      <xdr:row>63</xdr:row>
      <xdr:rowOff>95251</xdr:rowOff>
    </xdr:to>
    <xdr:sp macro="" textlink="InfographData!E16">
      <xdr:nvSpPr>
        <xdr:cNvPr id="384" name="TextBox 383">
          <a:extLst>
            <a:ext uri="{FF2B5EF4-FFF2-40B4-BE49-F238E27FC236}">
              <a16:creationId xmlns:a16="http://schemas.microsoft.com/office/drawing/2014/main" id="{00000000-0008-0000-0300-000080010000}"/>
            </a:ext>
          </a:extLst>
        </xdr:cNvPr>
        <xdr:cNvSpPr txBox="1"/>
      </xdr:nvSpPr>
      <xdr:spPr>
        <a:xfrm>
          <a:off x="1819275" y="14116051"/>
          <a:ext cx="13811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25F4832-7F05-4AF2-AF6C-1A5342C79D86}" type="TxLink">
            <a:rPr lang="en-US" sz="1000" b="0" i="0" u="none" strike="noStrike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(61.0% - 75.4%)</a:t>
          </a:fld>
          <a:endParaRPr lang="en-AU" sz="1000" b="0" i="0" u="none" strike="noStrike">
            <a:solidFill>
              <a:schemeClr val="accent4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476250</xdr:colOff>
      <xdr:row>62</xdr:row>
      <xdr:rowOff>1</xdr:rowOff>
    </xdr:from>
    <xdr:to>
      <xdr:col>8</xdr:col>
      <xdr:colOff>400049</xdr:colOff>
      <xdr:row>63</xdr:row>
      <xdr:rowOff>66675</xdr:rowOff>
    </xdr:to>
    <xdr:sp macro="" textlink="InfographData!E17">
      <xdr:nvSpPr>
        <xdr:cNvPr id="385" name="TextBox 384">
          <a:extLst>
            <a:ext uri="{FF2B5EF4-FFF2-40B4-BE49-F238E27FC236}">
              <a16:creationId xmlns:a16="http://schemas.microsoft.com/office/drawing/2014/main" id="{00000000-0008-0000-0300-000081010000}"/>
            </a:ext>
          </a:extLst>
        </xdr:cNvPr>
        <xdr:cNvSpPr txBox="1"/>
      </xdr:nvSpPr>
      <xdr:spPr>
        <a:xfrm>
          <a:off x="3810000" y="14097001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84B43A00-670C-4A8E-BECB-0400CF65DC53}" type="TxLink">
            <a:rPr lang="en-US" sz="1000" b="0" i="0" u="none" strike="noStrike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(49.4% - 64.7%)</a:t>
          </a:fld>
          <a:endParaRPr lang="en-AU" sz="1000" b="0" i="0" u="none" strike="noStrike">
            <a:solidFill>
              <a:schemeClr val="accent4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371475</xdr:colOff>
      <xdr:row>70</xdr:row>
      <xdr:rowOff>76201</xdr:rowOff>
    </xdr:from>
    <xdr:to>
      <xdr:col>3</xdr:col>
      <xdr:colOff>123824</xdr:colOff>
      <xdr:row>72</xdr:row>
      <xdr:rowOff>161925</xdr:rowOff>
    </xdr:to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00000000-0008-0000-0300-000082010000}"/>
            </a:ext>
          </a:extLst>
        </xdr:cNvPr>
        <xdr:cNvSpPr txBox="1"/>
      </xdr:nvSpPr>
      <xdr:spPr>
        <a:xfrm>
          <a:off x="657225" y="1569720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chemeClr val="accent4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3</xdr:col>
      <xdr:colOff>609599</xdr:colOff>
      <xdr:row>70</xdr:row>
      <xdr:rowOff>66675</xdr:rowOff>
    </xdr:from>
    <xdr:to>
      <xdr:col>5</xdr:col>
      <xdr:colOff>238125</xdr:colOff>
      <xdr:row>72</xdr:row>
      <xdr:rowOff>28575</xdr:rowOff>
    </xdr:to>
    <xdr:sp macro="" textlink="InfographData!G16">
      <xdr:nvSpPr>
        <xdr:cNvPr id="387" name="TextBox 386">
          <a:extLst>
            <a:ext uri="{FF2B5EF4-FFF2-40B4-BE49-F238E27FC236}">
              <a16:creationId xmlns:a16="http://schemas.microsoft.com/office/drawing/2014/main" id="{00000000-0008-0000-0300-000083010000}"/>
            </a:ext>
          </a:extLst>
        </xdr:cNvPr>
        <xdr:cNvSpPr txBox="1"/>
      </xdr:nvSpPr>
      <xdr:spPr>
        <a:xfrm>
          <a:off x="2114549" y="15687675"/>
          <a:ext cx="847726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ADE687ED-0AA9-42D2-B2ED-4802D8E0D836}" type="TxLink">
            <a:rPr lang="en-US" sz="1800" b="0" i="0" u="none" strike="noStrike">
              <a:solidFill>
                <a:schemeClr val="accent4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59.5%</a:t>
          </a:fld>
          <a:endParaRPr lang="en-AU" sz="1800" b="0" i="0" u="none" strike="noStrike">
            <a:solidFill>
              <a:schemeClr val="accent4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457199</xdr:colOff>
      <xdr:row>72</xdr:row>
      <xdr:rowOff>38101</xdr:rowOff>
    </xdr:from>
    <xdr:to>
      <xdr:col>5</xdr:col>
      <xdr:colOff>390524</xdr:colOff>
      <xdr:row>73</xdr:row>
      <xdr:rowOff>0</xdr:rowOff>
    </xdr:to>
    <xdr:sp macro="" textlink="InfographData!J16">
      <xdr:nvSpPr>
        <xdr:cNvPr id="388" name="TextBox 387">
          <a:extLst>
            <a:ext uri="{FF2B5EF4-FFF2-40B4-BE49-F238E27FC236}">
              <a16:creationId xmlns:a16="http://schemas.microsoft.com/office/drawing/2014/main" id="{00000000-0008-0000-0300-000084010000}"/>
            </a:ext>
          </a:extLst>
        </xdr:cNvPr>
        <xdr:cNvSpPr txBox="1"/>
      </xdr:nvSpPr>
      <xdr:spPr>
        <a:xfrm>
          <a:off x="1962149" y="16040101"/>
          <a:ext cx="1152525" cy="1523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0212C0A9-DBE4-4795-AC89-C580179F5361}" type="TxLink">
            <a:rPr lang="en-US" sz="1000" b="0" i="0" u="none" strike="noStrike">
              <a:solidFill>
                <a:schemeClr val="accent4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(58.6% - 60.4%)</a:t>
          </a:fld>
          <a:endParaRPr lang="en-AU" sz="1000" b="0" i="0" u="none" strike="noStrike">
            <a:solidFill>
              <a:schemeClr val="accent4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9525</xdr:colOff>
      <xdr:row>70</xdr:row>
      <xdr:rowOff>57150</xdr:rowOff>
    </xdr:from>
    <xdr:to>
      <xdr:col>8</xdr:col>
      <xdr:colOff>276225</xdr:colOff>
      <xdr:row>72</xdr:row>
      <xdr:rowOff>9525</xdr:rowOff>
    </xdr:to>
    <xdr:sp macro="" textlink="InfographData!G17">
      <xdr:nvSpPr>
        <xdr:cNvPr id="389" name="TextBox 388">
          <a:extLst>
            <a:ext uri="{FF2B5EF4-FFF2-40B4-BE49-F238E27FC236}">
              <a16:creationId xmlns:a16="http://schemas.microsoft.com/office/drawing/2014/main" id="{00000000-0008-0000-0300-000085010000}"/>
            </a:ext>
          </a:extLst>
        </xdr:cNvPr>
        <xdr:cNvSpPr txBox="1"/>
      </xdr:nvSpPr>
      <xdr:spPr>
        <a:xfrm>
          <a:off x="3952875" y="1567815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810AAD37-0241-40F6-B1E6-6D14B1510139}" type="TxLink">
            <a:rPr lang="en-US" sz="1800" b="0" i="0" u="none" strike="noStrike">
              <a:solidFill>
                <a:schemeClr val="accent4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43.0%</a:t>
          </a:fld>
          <a:endParaRPr lang="en-AU" sz="1800" b="0" i="0" u="none" strike="noStrike">
            <a:solidFill>
              <a:schemeClr val="accent4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476249</xdr:colOff>
      <xdr:row>71</xdr:row>
      <xdr:rowOff>161925</xdr:rowOff>
    </xdr:from>
    <xdr:to>
      <xdr:col>8</xdr:col>
      <xdr:colOff>371474</xdr:colOff>
      <xdr:row>73</xdr:row>
      <xdr:rowOff>57150</xdr:rowOff>
    </xdr:to>
    <xdr:sp macro="" textlink="InfographData!J17">
      <xdr:nvSpPr>
        <xdr:cNvPr id="390" name="TextBox 389">
          <a:extLst>
            <a:ext uri="{FF2B5EF4-FFF2-40B4-BE49-F238E27FC236}">
              <a16:creationId xmlns:a16="http://schemas.microsoft.com/office/drawing/2014/main" id="{00000000-0008-0000-0300-000086010000}"/>
            </a:ext>
          </a:extLst>
        </xdr:cNvPr>
        <xdr:cNvSpPr txBox="1"/>
      </xdr:nvSpPr>
      <xdr:spPr>
        <a:xfrm>
          <a:off x="3809999" y="13687425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2BFE9B5-8A60-4887-AABD-731AF758DBE0}" type="TxLink">
            <a:rPr lang="en-US" sz="1000" b="0" i="0" u="none" strike="noStrike">
              <a:solidFill>
                <a:schemeClr val="accent4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(42.1% - 43.9%)</a:t>
          </a:fld>
          <a:endParaRPr lang="en-AU" sz="1000" b="0" i="0" u="none" strike="noStrike">
            <a:solidFill>
              <a:schemeClr val="accent4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409573</xdr:colOff>
      <xdr:row>65</xdr:row>
      <xdr:rowOff>28575</xdr:rowOff>
    </xdr:from>
    <xdr:to>
      <xdr:col>8</xdr:col>
      <xdr:colOff>400048</xdr:colOff>
      <xdr:row>70</xdr:row>
      <xdr:rowOff>133350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0000000-0008-0000-0300-00008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533399</xdr:colOff>
      <xdr:row>60</xdr:row>
      <xdr:rowOff>76200</xdr:rowOff>
    </xdr:from>
    <xdr:to>
      <xdr:col>8</xdr:col>
      <xdr:colOff>390524</xdr:colOff>
      <xdr:row>62</xdr:row>
      <xdr:rowOff>9525</xdr:rowOff>
    </xdr:to>
    <xdr:sp macro="" textlink="InfographData!B17">
      <xdr:nvSpPr>
        <xdr:cNvPr id="392" name="TextBox 391">
          <a:extLst>
            <a:ext uri="{FF2B5EF4-FFF2-40B4-BE49-F238E27FC236}">
              <a16:creationId xmlns:a16="http://schemas.microsoft.com/office/drawing/2014/main" id="{00000000-0008-0000-0300-000088010000}"/>
            </a:ext>
          </a:extLst>
        </xdr:cNvPr>
        <xdr:cNvSpPr txBox="1"/>
      </xdr:nvSpPr>
      <xdr:spPr>
        <a:xfrm>
          <a:off x="3867149" y="13792200"/>
          <a:ext cx="10763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E644F082-EF25-45A6-B106-F49A6E45EE32}" type="TxLink">
            <a:rPr lang="en-US" sz="2400" b="0" i="0" u="none" strike="noStrike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57.2%</a:t>
          </a:fld>
          <a:endParaRPr lang="en-AU" sz="2400" b="0" i="0" u="none" strike="noStrike">
            <a:solidFill>
              <a:schemeClr val="accent4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428625</xdr:colOff>
      <xdr:row>65</xdr:row>
      <xdr:rowOff>28575</xdr:rowOff>
    </xdr:from>
    <xdr:to>
      <xdr:col>5</xdr:col>
      <xdr:colOff>419100</xdr:colOff>
      <xdr:row>70</xdr:row>
      <xdr:rowOff>133350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00000000-0008-0000-0300-00008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190503</xdr:colOff>
      <xdr:row>66</xdr:row>
      <xdr:rowOff>57150</xdr:rowOff>
    </xdr:from>
    <xdr:to>
      <xdr:col>5</xdr:col>
      <xdr:colOff>57153</xdr:colOff>
      <xdr:row>68</xdr:row>
      <xdr:rowOff>95250</xdr:rowOff>
    </xdr:to>
    <xdr:sp macro="" textlink="InfographData!M16">
      <xdr:nvSpPr>
        <xdr:cNvPr id="395" name="TextBox 394">
          <a:extLst>
            <a:ext uri="{FF2B5EF4-FFF2-40B4-BE49-F238E27FC236}">
              <a16:creationId xmlns:a16="http://schemas.microsoft.com/office/drawing/2014/main" id="{00000000-0008-0000-0300-00008B010000}"/>
            </a:ext>
          </a:extLst>
        </xdr:cNvPr>
        <xdr:cNvSpPr txBox="1"/>
      </xdr:nvSpPr>
      <xdr:spPr>
        <a:xfrm>
          <a:off x="2305053" y="14916150"/>
          <a:ext cx="47625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B22E6F8D-5E17-41CD-8893-30B9F3D004D0}" type="TxLink">
            <a:rPr lang="en-US" sz="1800" b="0" i="0" u="none" strike="noStrike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60</a:t>
          </a:fld>
          <a:endParaRPr lang="en-AU" sz="1800" b="0" i="0" u="none" strike="noStrike">
            <a:solidFill>
              <a:schemeClr val="accent4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152402</xdr:colOff>
      <xdr:row>68</xdr:row>
      <xdr:rowOff>9525</xdr:rowOff>
    </xdr:from>
    <xdr:to>
      <xdr:col>5</xdr:col>
      <xdr:colOff>85727</xdr:colOff>
      <xdr:row>69</xdr:row>
      <xdr:rowOff>38100</xdr:rowOff>
    </xdr:to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00000000-0008-0000-0300-00008C010000}"/>
            </a:ext>
          </a:extLst>
        </xdr:cNvPr>
        <xdr:cNvSpPr txBox="1"/>
      </xdr:nvSpPr>
      <xdr:spPr>
        <a:xfrm>
          <a:off x="2266952" y="15249525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5</xdr:col>
      <xdr:colOff>533399</xdr:colOff>
      <xdr:row>62</xdr:row>
      <xdr:rowOff>180975</xdr:rowOff>
    </xdr:from>
    <xdr:to>
      <xdr:col>9</xdr:col>
      <xdr:colOff>200024</xdr:colOff>
      <xdr:row>66</xdr:row>
      <xdr:rowOff>28575</xdr:rowOff>
    </xdr:to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00000000-0008-0000-0300-00008D010000}"/>
            </a:ext>
          </a:extLst>
        </xdr:cNvPr>
        <xdr:cNvSpPr txBox="1"/>
      </xdr:nvSpPr>
      <xdr:spPr>
        <a:xfrm>
          <a:off x="3257549" y="14277975"/>
          <a:ext cx="2105025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Increased risk - single occasion</a:t>
          </a:r>
        </a:p>
      </xdr:txBody>
    </xdr:sp>
    <xdr:clientData/>
  </xdr:twoCellAnchor>
  <xdr:twoCellAnchor>
    <xdr:from>
      <xdr:col>1</xdr:col>
      <xdr:colOff>9525</xdr:colOff>
      <xdr:row>70</xdr:row>
      <xdr:rowOff>9525</xdr:rowOff>
    </xdr:from>
    <xdr:to>
      <xdr:col>9</xdr:col>
      <xdr:colOff>304800</xdr:colOff>
      <xdr:row>70</xdr:row>
      <xdr:rowOff>9525</xdr:rowOff>
    </xdr:to>
    <xdr:cxnSp macro="">
      <xdr:nvCxnSpPr>
        <xdr:cNvPr id="399" name="Straight Connector 398">
          <a:extLst>
            <a:ext uri="{FF2B5EF4-FFF2-40B4-BE49-F238E27FC236}">
              <a16:creationId xmlns:a16="http://schemas.microsoft.com/office/drawing/2014/main" id="{00000000-0008-0000-0300-00008F010000}"/>
            </a:ext>
          </a:extLst>
        </xdr:cNvPr>
        <xdr:cNvCxnSpPr/>
      </xdr:nvCxnSpPr>
      <xdr:spPr>
        <a:xfrm>
          <a:off x="295275" y="15630525"/>
          <a:ext cx="5172075" cy="0"/>
        </a:xfrm>
        <a:prstGeom prst="line">
          <a:avLst/>
        </a:prstGeom>
        <a:ln>
          <a:solidFill>
            <a:schemeClr val="accent4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66676</xdr:colOff>
      <xdr:row>62</xdr:row>
      <xdr:rowOff>123825</xdr:rowOff>
    </xdr:from>
    <xdr:to>
      <xdr:col>18</xdr:col>
      <xdr:colOff>428626</xdr:colOff>
      <xdr:row>66</xdr:row>
      <xdr:rowOff>85725</xdr:rowOff>
    </xdr:to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0000000-0008-0000-0300-000091010000}"/>
            </a:ext>
          </a:extLst>
        </xdr:cNvPr>
        <xdr:cNvSpPr txBox="1"/>
      </xdr:nvSpPr>
      <xdr:spPr>
        <a:xfrm>
          <a:off x="8886826" y="11172825"/>
          <a:ext cx="2190750" cy="723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Ever diagnosed with anxiety or depression</a:t>
          </a:r>
        </a:p>
      </xdr:txBody>
    </xdr:sp>
    <xdr:clientData/>
  </xdr:twoCellAnchor>
  <xdr:twoCellAnchor>
    <xdr:from>
      <xdr:col>10</xdr:col>
      <xdr:colOff>0</xdr:colOff>
      <xdr:row>60</xdr:row>
      <xdr:rowOff>0</xdr:rowOff>
    </xdr:from>
    <xdr:to>
      <xdr:col>18</xdr:col>
      <xdr:colOff>304800</xdr:colOff>
      <xdr:row>73</xdr:row>
      <xdr:rowOff>66675</xdr:rowOff>
    </xdr:to>
    <xdr:sp macro="" textlink="">
      <xdr:nvSpPr>
        <xdr:cNvPr id="402" name="Rectangle: Rounded Corners 401">
          <a:extLst>
            <a:ext uri="{FF2B5EF4-FFF2-40B4-BE49-F238E27FC236}">
              <a16:creationId xmlns:a16="http://schemas.microsoft.com/office/drawing/2014/main" id="{00000000-0008-0000-0300-000092010000}"/>
            </a:ext>
          </a:extLst>
        </xdr:cNvPr>
        <xdr:cNvSpPr/>
      </xdr:nvSpPr>
      <xdr:spPr>
        <a:xfrm>
          <a:off x="5772150" y="10668000"/>
          <a:ext cx="5181600" cy="2543175"/>
        </a:xfrm>
        <a:prstGeom prst="roundRect">
          <a:avLst/>
        </a:prstGeom>
        <a:noFill/>
        <a:ln w="12700">
          <a:solidFill>
            <a:srgbClr val="00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352425</xdr:colOff>
      <xdr:row>60</xdr:row>
      <xdr:rowOff>38100</xdr:rowOff>
    </xdr:from>
    <xdr:to>
      <xdr:col>14</xdr:col>
      <xdr:colOff>200025</xdr:colOff>
      <xdr:row>62</xdr:row>
      <xdr:rowOff>76200</xdr:rowOff>
    </xdr:to>
    <xdr:sp macro="" textlink="InfographData!B18">
      <xdr:nvSpPr>
        <xdr:cNvPr id="403" name="TextBox 402">
          <a:extLst>
            <a:ext uri="{FF2B5EF4-FFF2-40B4-BE49-F238E27FC236}">
              <a16:creationId xmlns:a16="http://schemas.microsoft.com/office/drawing/2014/main" id="{00000000-0008-0000-0300-000093010000}"/>
            </a:ext>
          </a:extLst>
        </xdr:cNvPr>
        <xdr:cNvSpPr txBox="1"/>
      </xdr:nvSpPr>
      <xdr:spPr>
        <a:xfrm>
          <a:off x="7343775" y="10706100"/>
          <a:ext cx="106680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BB44549C-1FE3-433C-ACAC-AA52127BCE60}" type="TxLink">
            <a:rPr lang="en-US" sz="24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20.5%</a:t>
          </a:fld>
          <a:endParaRPr lang="en-AU" sz="24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257174</xdr:colOff>
      <xdr:row>62</xdr:row>
      <xdr:rowOff>190499</xdr:rowOff>
    </xdr:from>
    <xdr:to>
      <xdr:col>15</xdr:col>
      <xdr:colOff>180975</xdr:colOff>
      <xdr:row>66</xdr:row>
      <xdr:rowOff>28574</xdr:rowOff>
    </xdr:to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00000000-0008-0000-0300-000094010000}"/>
            </a:ext>
          </a:extLst>
        </xdr:cNvPr>
        <xdr:cNvSpPr txBox="1"/>
      </xdr:nvSpPr>
      <xdr:spPr>
        <a:xfrm>
          <a:off x="6638924" y="11239499"/>
          <a:ext cx="2362201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High/very high levels of psychological distress</a:t>
          </a:r>
        </a:p>
      </xdr:txBody>
    </xdr:sp>
    <xdr:clientData/>
  </xdr:twoCellAnchor>
  <xdr:twoCellAnchor>
    <xdr:from>
      <xdr:col>12</xdr:col>
      <xdr:colOff>142875</xdr:colOff>
      <xdr:row>61</xdr:row>
      <xdr:rowOff>171451</xdr:rowOff>
    </xdr:from>
    <xdr:to>
      <xdr:col>14</xdr:col>
      <xdr:colOff>304800</xdr:colOff>
      <xdr:row>63</xdr:row>
      <xdr:rowOff>57151</xdr:rowOff>
    </xdr:to>
    <xdr:sp macro="" textlink="InfographData!E18">
      <xdr:nvSpPr>
        <xdr:cNvPr id="405" name="TextBox 404">
          <a:extLst>
            <a:ext uri="{FF2B5EF4-FFF2-40B4-BE49-F238E27FC236}">
              <a16:creationId xmlns:a16="http://schemas.microsoft.com/office/drawing/2014/main" id="{00000000-0008-0000-0300-000095010000}"/>
            </a:ext>
          </a:extLst>
        </xdr:cNvPr>
        <xdr:cNvSpPr txBox="1"/>
      </xdr:nvSpPr>
      <xdr:spPr>
        <a:xfrm>
          <a:off x="7134225" y="11029951"/>
          <a:ext cx="13811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49CB221-7152-4F1D-889F-29BD6DA803D7}" type="TxLink">
            <a:rPr lang="en-US" sz="10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(11.3% - 34.2%)</a:t>
          </a:fld>
          <a:endParaRPr lang="en-AU" sz="10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390525</xdr:colOff>
      <xdr:row>61</xdr:row>
      <xdr:rowOff>171451</xdr:rowOff>
    </xdr:from>
    <xdr:to>
      <xdr:col>17</xdr:col>
      <xdr:colOff>314324</xdr:colOff>
      <xdr:row>63</xdr:row>
      <xdr:rowOff>47625</xdr:rowOff>
    </xdr:to>
    <xdr:sp macro="" textlink="InfographData!E19">
      <xdr:nvSpPr>
        <xdr:cNvPr id="406" name="TextBox 405">
          <a:extLst>
            <a:ext uri="{FF2B5EF4-FFF2-40B4-BE49-F238E27FC236}">
              <a16:creationId xmlns:a16="http://schemas.microsoft.com/office/drawing/2014/main" id="{00000000-0008-0000-0300-000096010000}"/>
            </a:ext>
          </a:extLst>
        </xdr:cNvPr>
        <xdr:cNvSpPr txBox="1"/>
      </xdr:nvSpPr>
      <xdr:spPr>
        <a:xfrm>
          <a:off x="9210675" y="11029951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2F389AE6-2CF3-4A5C-9ACD-3AE3E122091C}" type="TxLink">
            <a:rPr lang="en-US" sz="10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(26.9% - 51.7%)</a:t>
          </a:fld>
          <a:endParaRPr lang="en-AU" sz="10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381000</xdr:colOff>
      <xdr:row>70</xdr:row>
      <xdr:rowOff>47626</xdr:rowOff>
    </xdr:from>
    <xdr:to>
      <xdr:col>12</xdr:col>
      <xdr:colOff>133349</xdr:colOff>
      <xdr:row>72</xdr:row>
      <xdr:rowOff>133350</xdr:rowOff>
    </xdr:to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00000000-0008-0000-0300-000097010000}"/>
            </a:ext>
          </a:extLst>
        </xdr:cNvPr>
        <xdr:cNvSpPr txBox="1"/>
      </xdr:nvSpPr>
      <xdr:spPr>
        <a:xfrm>
          <a:off x="6153150" y="12620626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en-AU" sz="1800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12</xdr:col>
      <xdr:colOff>514349</xdr:colOff>
      <xdr:row>70</xdr:row>
      <xdr:rowOff>38100</xdr:rowOff>
    </xdr:from>
    <xdr:to>
      <xdr:col>14</xdr:col>
      <xdr:colOff>142875</xdr:colOff>
      <xdr:row>72</xdr:row>
      <xdr:rowOff>0</xdr:rowOff>
    </xdr:to>
    <xdr:sp macro="" textlink="InfographData!G18">
      <xdr:nvSpPr>
        <xdr:cNvPr id="408" name="TextBox 407">
          <a:extLst>
            <a:ext uri="{FF2B5EF4-FFF2-40B4-BE49-F238E27FC236}">
              <a16:creationId xmlns:a16="http://schemas.microsoft.com/office/drawing/2014/main" id="{00000000-0008-0000-0300-000098010000}"/>
            </a:ext>
          </a:extLst>
        </xdr:cNvPr>
        <xdr:cNvSpPr txBox="1"/>
      </xdr:nvSpPr>
      <xdr:spPr>
        <a:xfrm>
          <a:off x="7505699" y="12611100"/>
          <a:ext cx="847726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64F519C5-7F37-4A47-A7FA-72798D2AF09A}" type="TxLink">
            <a:rPr lang="en-US" sz="18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15.4%</a:t>
          </a:fld>
          <a:endParaRPr lang="en-AU" sz="18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361949</xdr:colOff>
      <xdr:row>72</xdr:row>
      <xdr:rowOff>9526</xdr:rowOff>
    </xdr:from>
    <xdr:to>
      <xdr:col>14</xdr:col>
      <xdr:colOff>295274</xdr:colOff>
      <xdr:row>72</xdr:row>
      <xdr:rowOff>161925</xdr:rowOff>
    </xdr:to>
    <xdr:sp macro="" textlink="InfographData!J18">
      <xdr:nvSpPr>
        <xdr:cNvPr id="409" name="TextBox 408">
          <a:extLst>
            <a:ext uri="{FF2B5EF4-FFF2-40B4-BE49-F238E27FC236}">
              <a16:creationId xmlns:a16="http://schemas.microsoft.com/office/drawing/2014/main" id="{00000000-0008-0000-0300-000099010000}"/>
            </a:ext>
          </a:extLst>
        </xdr:cNvPr>
        <xdr:cNvSpPr txBox="1"/>
      </xdr:nvSpPr>
      <xdr:spPr>
        <a:xfrm>
          <a:off x="7353299" y="12963526"/>
          <a:ext cx="1152525" cy="1523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4D3529C5-DE42-4C8C-88EC-7F48A27FCA8E}" type="TxLink">
            <a:rPr lang="en-US" sz="10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(14.8% - 16.1%)</a:t>
          </a:fld>
          <a:endParaRPr lang="en-AU" sz="10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523875</xdr:colOff>
      <xdr:row>70</xdr:row>
      <xdr:rowOff>19050</xdr:rowOff>
    </xdr:from>
    <xdr:to>
      <xdr:col>17</xdr:col>
      <xdr:colOff>180975</xdr:colOff>
      <xdr:row>71</xdr:row>
      <xdr:rowOff>161925</xdr:rowOff>
    </xdr:to>
    <xdr:sp macro="" textlink="InfographData!G19">
      <xdr:nvSpPr>
        <xdr:cNvPr id="410" name="TextBox 409">
          <a:extLst>
            <a:ext uri="{FF2B5EF4-FFF2-40B4-BE49-F238E27FC236}">
              <a16:creationId xmlns:a16="http://schemas.microsoft.com/office/drawing/2014/main" id="{00000000-0008-0000-0300-00009A010000}"/>
            </a:ext>
          </a:extLst>
        </xdr:cNvPr>
        <xdr:cNvSpPr txBox="1"/>
      </xdr:nvSpPr>
      <xdr:spPr>
        <a:xfrm>
          <a:off x="9344025" y="1259205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0637517-3346-481E-B540-6A59F071F868}" type="TxLink">
            <a:rPr lang="en-US" sz="18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27.4%</a:t>
          </a:fld>
          <a:endParaRPr lang="en-AU" sz="18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380999</xdr:colOff>
      <xdr:row>71</xdr:row>
      <xdr:rowOff>123825</xdr:rowOff>
    </xdr:from>
    <xdr:to>
      <xdr:col>17</xdr:col>
      <xdr:colOff>276224</xdr:colOff>
      <xdr:row>73</xdr:row>
      <xdr:rowOff>19050</xdr:rowOff>
    </xdr:to>
    <xdr:sp macro="" textlink="InfographData!J19">
      <xdr:nvSpPr>
        <xdr:cNvPr id="411" name="TextBox 410">
          <a:extLst>
            <a:ext uri="{FF2B5EF4-FFF2-40B4-BE49-F238E27FC236}">
              <a16:creationId xmlns:a16="http://schemas.microsoft.com/office/drawing/2014/main" id="{00000000-0008-0000-0300-00009B010000}"/>
            </a:ext>
          </a:extLst>
        </xdr:cNvPr>
        <xdr:cNvSpPr txBox="1"/>
      </xdr:nvSpPr>
      <xdr:spPr>
        <a:xfrm>
          <a:off x="9201149" y="13649325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B33CFD00-EEFA-43EB-B13A-DD36A8F1B4E6}" type="TxLink">
            <a:rPr lang="en-US" sz="10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(26.6% - 28.2%)</a:t>
          </a:fld>
          <a:endParaRPr lang="en-AU" sz="10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352423</xdr:colOff>
      <xdr:row>65</xdr:row>
      <xdr:rowOff>19050</xdr:rowOff>
    </xdr:from>
    <xdr:to>
      <xdr:col>17</xdr:col>
      <xdr:colOff>342898</xdr:colOff>
      <xdr:row>70</xdr:row>
      <xdr:rowOff>123825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00000000-0008-0000-0300-00009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15</xdr:col>
      <xdr:colOff>447674</xdr:colOff>
      <xdr:row>60</xdr:row>
      <xdr:rowOff>76200</xdr:rowOff>
    </xdr:from>
    <xdr:to>
      <xdr:col>17</xdr:col>
      <xdr:colOff>304799</xdr:colOff>
      <xdr:row>62</xdr:row>
      <xdr:rowOff>9525</xdr:rowOff>
    </xdr:to>
    <xdr:sp macro="" textlink="InfographData!B19">
      <xdr:nvSpPr>
        <xdr:cNvPr id="413" name="TextBox 412">
          <a:extLst>
            <a:ext uri="{FF2B5EF4-FFF2-40B4-BE49-F238E27FC236}">
              <a16:creationId xmlns:a16="http://schemas.microsoft.com/office/drawing/2014/main" id="{00000000-0008-0000-0300-00009D010000}"/>
            </a:ext>
          </a:extLst>
        </xdr:cNvPr>
        <xdr:cNvSpPr txBox="1"/>
      </xdr:nvSpPr>
      <xdr:spPr>
        <a:xfrm>
          <a:off x="9267824" y="10744200"/>
          <a:ext cx="10763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898BF409-788C-444F-BBEE-68C2F3BE9013}" type="TxLink">
            <a:rPr lang="en-US" sz="24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38.5%</a:t>
          </a:fld>
          <a:endParaRPr lang="en-AU" sz="24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104776</xdr:colOff>
      <xdr:row>66</xdr:row>
      <xdr:rowOff>28575</xdr:rowOff>
    </xdr:from>
    <xdr:to>
      <xdr:col>16</xdr:col>
      <xdr:colOff>581026</xdr:colOff>
      <xdr:row>68</xdr:row>
      <xdr:rowOff>66675</xdr:rowOff>
    </xdr:to>
    <xdr:sp macro="" textlink="InfographData!M19">
      <xdr:nvSpPr>
        <xdr:cNvPr id="414" name="TextBox 413">
          <a:extLst>
            <a:ext uri="{FF2B5EF4-FFF2-40B4-BE49-F238E27FC236}">
              <a16:creationId xmlns:a16="http://schemas.microsoft.com/office/drawing/2014/main" id="{00000000-0008-0000-0300-00009E010000}"/>
            </a:ext>
          </a:extLst>
        </xdr:cNvPr>
        <xdr:cNvSpPr txBox="1"/>
      </xdr:nvSpPr>
      <xdr:spPr>
        <a:xfrm>
          <a:off x="9534526" y="11839575"/>
          <a:ext cx="47625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E29042A2-7B5A-4665-BD7B-65F9BD01342B}" type="TxLink">
            <a:rPr lang="en-US" sz="18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77</a:t>
          </a:fld>
          <a:endParaRPr lang="en-AU" sz="18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76200</xdr:colOff>
      <xdr:row>67</xdr:row>
      <xdr:rowOff>171450</xdr:rowOff>
    </xdr:from>
    <xdr:to>
      <xdr:col>17</xdr:col>
      <xdr:colOff>9525</xdr:colOff>
      <xdr:row>69</xdr:row>
      <xdr:rowOff>9525</xdr:rowOff>
    </xdr:to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00000000-0008-0000-0300-00009F010000}"/>
            </a:ext>
          </a:extLst>
        </xdr:cNvPr>
        <xdr:cNvSpPr txBox="1"/>
      </xdr:nvSpPr>
      <xdr:spPr>
        <a:xfrm>
          <a:off x="9505950" y="12172950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12</xdr:col>
      <xdr:colOff>228600</xdr:colOff>
      <xdr:row>65</xdr:row>
      <xdr:rowOff>28575</xdr:rowOff>
    </xdr:from>
    <xdr:to>
      <xdr:col>14</xdr:col>
      <xdr:colOff>219075</xdr:colOff>
      <xdr:row>70</xdr:row>
      <xdr:rowOff>133350</xdr:rowOff>
    </xdr:to>
    <xdr:graphicFrame macro="">
      <xdr:nvGraphicFramePr>
        <xdr:cNvPr id="417" name="Chart 416">
          <a:extLst>
            <a:ext uri="{FF2B5EF4-FFF2-40B4-BE49-F238E27FC236}">
              <a16:creationId xmlns:a16="http://schemas.microsoft.com/office/drawing/2014/main" id="{00000000-0008-0000-0300-0000A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13</xdr:col>
      <xdr:colOff>9527</xdr:colOff>
      <xdr:row>66</xdr:row>
      <xdr:rowOff>66675</xdr:rowOff>
    </xdr:from>
    <xdr:to>
      <xdr:col>13</xdr:col>
      <xdr:colOff>447674</xdr:colOff>
      <xdr:row>68</xdr:row>
      <xdr:rowOff>47625</xdr:rowOff>
    </xdr:to>
    <xdr:sp macro="" textlink="InfographData!M18">
      <xdr:nvSpPr>
        <xdr:cNvPr id="418" name="TextBox 417">
          <a:extLst>
            <a:ext uri="{FF2B5EF4-FFF2-40B4-BE49-F238E27FC236}">
              <a16:creationId xmlns:a16="http://schemas.microsoft.com/office/drawing/2014/main" id="{00000000-0008-0000-0300-0000A2010000}"/>
            </a:ext>
          </a:extLst>
        </xdr:cNvPr>
        <xdr:cNvSpPr txBox="1"/>
      </xdr:nvSpPr>
      <xdr:spPr>
        <a:xfrm>
          <a:off x="7610477" y="12639675"/>
          <a:ext cx="438147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225FE684-5511-4FDF-914E-F9E301B62F39}" type="TxLink">
            <a:rPr lang="en-US" sz="18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71</a:t>
          </a:fld>
          <a:endParaRPr lang="en-AU" sz="18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561977</xdr:colOff>
      <xdr:row>68</xdr:row>
      <xdr:rowOff>19050</xdr:rowOff>
    </xdr:from>
    <xdr:to>
      <xdr:col>13</xdr:col>
      <xdr:colOff>495302</xdr:colOff>
      <xdr:row>69</xdr:row>
      <xdr:rowOff>47625</xdr:rowOff>
    </xdr:to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00000000-0008-0000-0300-0000A3010000}"/>
            </a:ext>
          </a:extLst>
        </xdr:cNvPr>
        <xdr:cNvSpPr txBox="1"/>
      </xdr:nvSpPr>
      <xdr:spPr>
        <a:xfrm>
          <a:off x="7553327" y="12973050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10</xdr:col>
      <xdr:colOff>9525</xdr:colOff>
      <xdr:row>70</xdr:row>
      <xdr:rowOff>0</xdr:rowOff>
    </xdr:from>
    <xdr:to>
      <xdr:col>18</xdr:col>
      <xdr:colOff>304800</xdr:colOff>
      <xdr:row>70</xdr:row>
      <xdr:rowOff>9525</xdr:rowOff>
    </xdr:to>
    <xdr:cxnSp macro="">
      <xdr:nvCxnSpPr>
        <xdr:cNvPr id="420" name="Straight Connector 419">
          <a:extLst>
            <a:ext uri="{FF2B5EF4-FFF2-40B4-BE49-F238E27FC236}">
              <a16:creationId xmlns:a16="http://schemas.microsoft.com/office/drawing/2014/main" id="{00000000-0008-0000-0300-0000A4010000}"/>
            </a:ext>
          </a:extLst>
        </xdr:cNvPr>
        <xdr:cNvCxnSpPr/>
      </xdr:nvCxnSpPr>
      <xdr:spPr>
        <a:xfrm>
          <a:off x="5781675" y="12573000"/>
          <a:ext cx="5172075" cy="9525"/>
        </a:xfrm>
        <a:prstGeom prst="line">
          <a:avLst/>
        </a:prstGeom>
        <a:ln>
          <a:solidFill>
            <a:srgbClr val="0066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276225</xdr:colOff>
      <xdr:row>62</xdr:row>
      <xdr:rowOff>123825</xdr:rowOff>
    </xdr:from>
    <xdr:to>
      <xdr:col>2</xdr:col>
      <xdr:colOff>543047</xdr:colOff>
      <xdr:row>68</xdr:row>
      <xdr:rowOff>66827</xdr:rowOff>
    </xdr:to>
    <xdr:pic>
      <xdr:nvPicPr>
        <xdr:cNvPr id="91149" name="Picture 91148">
          <a:extLst>
            <a:ext uri="{FF2B5EF4-FFF2-40B4-BE49-F238E27FC236}">
              <a16:creationId xmlns:a16="http://schemas.microsoft.com/office/drawing/2014/main" id="{00000000-0008-0000-0300-00000D6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61975" y="14220825"/>
          <a:ext cx="876422" cy="1086002"/>
        </a:xfrm>
        <a:prstGeom prst="rect">
          <a:avLst/>
        </a:prstGeom>
      </xdr:spPr>
    </xdr:pic>
    <xdr:clientData/>
  </xdr:twoCellAnchor>
  <xdr:twoCellAnchor>
    <xdr:from>
      <xdr:col>6</xdr:col>
      <xdr:colOff>438150</xdr:colOff>
      <xdr:row>65</xdr:row>
      <xdr:rowOff>28575</xdr:rowOff>
    </xdr:from>
    <xdr:to>
      <xdr:col>8</xdr:col>
      <xdr:colOff>428625</xdr:colOff>
      <xdr:row>70</xdr:row>
      <xdr:rowOff>133350</xdr:rowOff>
    </xdr:to>
    <xdr:graphicFrame macro="">
      <xdr:nvGraphicFramePr>
        <xdr:cNvPr id="426" name="Chart 425">
          <a:extLst>
            <a:ext uri="{FF2B5EF4-FFF2-40B4-BE49-F238E27FC236}">
              <a16:creationId xmlns:a16="http://schemas.microsoft.com/office/drawing/2014/main" id="{00000000-0008-0000-0300-0000A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200028</xdr:colOff>
      <xdr:row>66</xdr:row>
      <xdr:rowOff>57150</xdr:rowOff>
    </xdr:from>
    <xdr:to>
      <xdr:col>8</xdr:col>
      <xdr:colOff>66678</xdr:colOff>
      <xdr:row>68</xdr:row>
      <xdr:rowOff>95250</xdr:rowOff>
    </xdr:to>
    <xdr:sp macro="" textlink="InfographData!M17">
      <xdr:nvSpPr>
        <xdr:cNvPr id="427" name="TextBox 426">
          <a:extLst>
            <a:ext uri="{FF2B5EF4-FFF2-40B4-BE49-F238E27FC236}">
              <a16:creationId xmlns:a16="http://schemas.microsoft.com/office/drawing/2014/main" id="{00000000-0008-0000-0300-0000AB010000}"/>
            </a:ext>
          </a:extLst>
        </xdr:cNvPr>
        <xdr:cNvSpPr txBox="1"/>
      </xdr:nvSpPr>
      <xdr:spPr>
        <a:xfrm>
          <a:off x="4143378" y="14916150"/>
          <a:ext cx="47625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73699E17-0769-4FED-9B4D-C47528D56EF0}" type="TxLink">
            <a:rPr lang="en-US" sz="1800" b="0" i="0" u="none" strike="noStrike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76</a:t>
          </a:fld>
          <a:endParaRPr lang="en-AU" sz="1800" b="0" i="0" u="none" strike="noStrike">
            <a:solidFill>
              <a:schemeClr val="accent4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161927</xdr:colOff>
      <xdr:row>68</xdr:row>
      <xdr:rowOff>9525</xdr:rowOff>
    </xdr:from>
    <xdr:to>
      <xdr:col>8</xdr:col>
      <xdr:colOff>95252</xdr:colOff>
      <xdr:row>69</xdr:row>
      <xdr:rowOff>38100</xdr:rowOff>
    </xdr:to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00000000-0008-0000-0300-0000AC010000}"/>
            </a:ext>
          </a:extLst>
        </xdr:cNvPr>
        <xdr:cNvSpPr txBox="1"/>
      </xdr:nvSpPr>
      <xdr:spPr>
        <a:xfrm>
          <a:off x="4105277" y="15249525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 editAs="oneCell">
    <xdr:from>
      <xdr:col>10</xdr:col>
      <xdr:colOff>28576</xdr:colOff>
      <xdr:row>62</xdr:row>
      <xdr:rowOff>76200</xdr:rowOff>
    </xdr:from>
    <xdr:to>
      <xdr:col>11</xdr:col>
      <xdr:colOff>396542</xdr:colOff>
      <xdr:row>67</xdr:row>
      <xdr:rowOff>123825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00000000-0008-0000-03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0726" y="11125200"/>
          <a:ext cx="977566" cy="10001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6</xdr:col>
      <xdr:colOff>304799</xdr:colOff>
      <xdr:row>89</xdr:row>
      <xdr:rowOff>66675</xdr:rowOff>
    </xdr:to>
    <xdr:sp macro="" textlink="">
      <xdr:nvSpPr>
        <xdr:cNvPr id="431" name="Rectangle: Rounded Corners 430">
          <a:extLst>
            <a:ext uri="{FF2B5EF4-FFF2-40B4-BE49-F238E27FC236}">
              <a16:creationId xmlns:a16="http://schemas.microsoft.com/office/drawing/2014/main" id="{00000000-0008-0000-0300-0000AF010000}"/>
            </a:ext>
          </a:extLst>
        </xdr:cNvPr>
        <xdr:cNvSpPr/>
      </xdr:nvSpPr>
      <xdr:spPr>
        <a:xfrm>
          <a:off x="285750" y="1524000"/>
          <a:ext cx="3352799" cy="2543175"/>
        </a:xfrm>
        <a:prstGeom prst="roundRect">
          <a:avLst/>
        </a:prstGeom>
        <a:noFill/>
        <a:ln w="12700">
          <a:solidFill>
            <a:srgbClr val="00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76200</xdr:colOff>
      <xdr:row>79</xdr:row>
      <xdr:rowOff>28576</xdr:rowOff>
    </xdr:from>
    <xdr:to>
      <xdr:col>5</xdr:col>
      <xdr:colOff>609599</xdr:colOff>
      <xdr:row>80</xdr:row>
      <xdr:rowOff>95250</xdr:rowOff>
    </xdr:to>
    <xdr:sp macro="" textlink="InfographData!E20">
      <xdr:nvSpPr>
        <xdr:cNvPr id="435" name="TextBox 434">
          <a:extLst>
            <a:ext uri="{FF2B5EF4-FFF2-40B4-BE49-F238E27FC236}">
              <a16:creationId xmlns:a16="http://schemas.microsoft.com/office/drawing/2014/main" id="{00000000-0008-0000-0300-0000B3010000}"/>
            </a:ext>
          </a:extLst>
        </xdr:cNvPr>
        <xdr:cNvSpPr txBox="1"/>
      </xdr:nvSpPr>
      <xdr:spPr>
        <a:xfrm>
          <a:off x="2190750" y="1431607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048B2A6F-53C1-4C76-B2B1-B398A2C49346}" type="TxLink">
            <a:rPr lang="en-US" sz="10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(16.7% - 30.4%)</a:t>
          </a:fld>
          <a:endParaRPr lang="en-AU" sz="10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38100</xdr:colOff>
      <xdr:row>86</xdr:row>
      <xdr:rowOff>57151</xdr:rowOff>
    </xdr:from>
    <xdr:to>
      <xdr:col>2</xdr:col>
      <xdr:colOff>400049</xdr:colOff>
      <xdr:row>88</xdr:row>
      <xdr:rowOff>142875</xdr:rowOff>
    </xdr:to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00000000-0008-0000-0300-0000B4010000}"/>
            </a:ext>
          </a:extLst>
        </xdr:cNvPr>
        <xdr:cNvSpPr txBox="1"/>
      </xdr:nvSpPr>
      <xdr:spPr>
        <a:xfrm>
          <a:off x="323850" y="3486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rgbClr val="61CB61"/>
              </a:solidFill>
              <a:latin typeface="Arial" panose="020B0604020202020204" pitchFamily="34" charset="0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4</xdr:col>
      <xdr:colOff>209550</xdr:colOff>
      <xdr:row>86</xdr:row>
      <xdr:rowOff>38100</xdr:rowOff>
    </xdr:from>
    <xdr:to>
      <xdr:col>5</xdr:col>
      <xdr:colOff>476250</xdr:colOff>
      <xdr:row>87</xdr:row>
      <xdr:rowOff>180975</xdr:rowOff>
    </xdr:to>
    <xdr:sp macro="" textlink="InfographData!G20">
      <xdr:nvSpPr>
        <xdr:cNvPr id="439" name="TextBox 438">
          <a:extLst>
            <a:ext uri="{FF2B5EF4-FFF2-40B4-BE49-F238E27FC236}">
              <a16:creationId xmlns:a16="http://schemas.microsoft.com/office/drawing/2014/main" id="{00000000-0008-0000-0300-0000B7010000}"/>
            </a:ext>
          </a:extLst>
        </xdr:cNvPr>
        <xdr:cNvSpPr txBox="1"/>
      </xdr:nvSpPr>
      <xdr:spPr>
        <a:xfrm>
          <a:off x="2324100" y="15659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C771E537-1218-4A58-BD28-865B1C180B22}" type="TxLink">
            <a:rPr lang="en-US" sz="18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20.3%</a:t>
          </a:fld>
          <a:endParaRPr lang="en-AU" sz="18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66674</xdr:colOff>
      <xdr:row>87</xdr:row>
      <xdr:rowOff>152400</xdr:rowOff>
    </xdr:from>
    <xdr:to>
      <xdr:col>5</xdr:col>
      <xdr:colOff>571499</xdr:colOff>
      <xdr:row>89</xdr:row>
      <xdr:rowOff>47625</xdr:rowOff>
    </xdr:to>
    <xdr:sp macro="" textlink="InfographData!J20">
      <xdr:nvSpPr>
        <xdr:cNvPr id="440" name="TextBox 439">
          <a:extLst>
            <a:ext uri="{FF2B5EF4-FFF2-40B4-BE49-F238E27FC236}">
              <a16:creationId xmlns:a16="http://schemas.microsoft.com/office/drawing/2014/main" id="{00000000-0008-0000-0300-0000B8010000}"/>
            </a:ext>
          </a:extLst>
        </xdr:cNvPr>
        <xdr:cNvSpPr txBox="1"/>
      </xdr:nvSpPr>
      <xdr:spPr>
        <a:xfrm>
          <a:off x="2181224" y="15963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A0454A3C-6F89-4B37-8AA4-1D1017A8E66F}" type="TxLink">
            <a:rPr lang="en-US" sz="10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(19.6% - 21.0%)</a:t>
          </a:fld>
          <a:endParaRPr lang="en-AU" sz="10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86</xdr:row>
      <xdr:rowOff>5292</xdr:rowOff>
    </xdr:from>
    <xdr:to>
      <xdr:col>6</xdr:col>
      <xdr:colOff>306917</xdr:colOff>
      <xdr:row>86</xdr:row>
      <xdr:rowOff>5292</xdr:rowOff>
    </xdr:to>
    <xdr:cxnSp macro="">
      <xdr:nvCxnSpPr>
        <xdr:cNvPr id="441" name="Straight Connector 440">
          <a:extLst>
            <a:ext uri="{FF2B5EF4-FFF2-40B4-BE49-F238E27FC236}">
              <a16:creationId xmlns:a16="http://schemas.microsoft.com/office/drawing/2014/main" id="{00000000-0008-0000-0300-0000B9010000}"/>
            </a:ext>
          </a:extLst>
        </xdr:cNvPr>
        <xdr:cNvCxnSpPr/>
      </xdr:nvCxnSpPr>
      <xdr:spPr>
        <a:xfrm>
          <a:off x="285750" y="3434292"/>
          <a:ext cx="3354917" cy="0"/>
        </a:xfrm>
        <a:prstGeom prst="line">
          <a:avLst/>
        </a:prstGeom>
        <a:ln>
          <a:solidFill>
            <a:srgbClr val="0066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38098</xdr:colOff>
      <xdr:row>80</xdr:row>
      <xdr:rowOff>152400</xdr:rowOff>
    </xdr:from>
    <xdr:to>
      <xdr:col>6</xdr:col>
      <xdr:colOff>28573</xdr:colOff>
      <xdr:row>86</xdr:row>
      <xdr:rowOff>66675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00000000-0008-0000-0300-0000B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133349</xdr:colOff>
      <xdr:row>77</xdr:row>
      <xdr:rowOff>104775</xdr:rowOff>
    </xdr:from>
    <xdr:to>
      <xdr:col>5</xdr:col>
      <xdr:colOff>600074</xdr:colOff>
      <xdr:row>79</xdr:row>
      <xdr:rowOff>38100</xdr:rowOff>
    </xdr:to>
    <xdr:sp macro="" textlink="InfographData!B20">
      <xdr:nvSpPr>
        <xdr:cNvPr id="445" name="TextBox 444">
          <a:extLst>
            <a:ext uri="{FF2B5EF4-FFF2-40B4-BE49-F238E27FC236}">
              <a16:creationId xmlns:a16="http://schemas.microsoft.com/office/drawing/2014/main" id="{00000000-0008-0000-0300-0000BD010000}"/>
            </a:ext>
          </a:extLst>
        </xdr:cNvPr>
        <xdr:cNvSpPr txBox="1"/>
      </xdr:nvSpPr>
      <xdr:spPr>
        <a:xfrm>
          <a:off x="2247899" y="14011275"/>
          <a:ext cx="10763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ACADD045-CAE3-4483-B518-64FF33A9C921}" type="TxLink">
            <a:rPr lang="en-US" sz="24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22.9%</a:t>
          </a:fld>
          <a:endParaRPr lang="en-AU" sz="24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381001</xdr:colOff>
      <xdr:row>81</xdr:row>
      <xdr:rowOff>142875</xdr:rowOff>
    </xdr:from>
    <xdr:to>
      <xdr:col>5</xdr:col>
      <xdr:colOff>247651</xdr:colOff>
      <xdr:row>83</xdr:row>
      <xdr:rowOff>180975</xdr:rowOff>
    </xdr:to>
    <xdr:sp macro="" textlink="InfographData!M20">
      <xdr:nvSpPr>
        <xdr:cNvPr id="447" name="TextBox 446">
          <a:extLst>
            <a:ext uri="{FF2B5EF4-FFF2-40B4-BE49-F238E27FC236}">
              <a16:creationId xmlns:a16="http://schemas.microsoft.com/office/drawing/2014/main" id="{00000000-0008-0000-0300-0000BF010000}"/>
            </a:ext>
          </a:extLst>
        </xdr:cNvPr>
        <xdr:cNvSpPr txBox="1"/>
      </xdr:nvSpPr>
      <xdr:spPr>
        <a:xfrm>
          <a:off x="2495551" y="14811375"/>
          <a:ext cx="47625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25277459-A424-4FE7-9BFF-871E974BE921}" type="TxLink">
            <a:rPr lang="en-US" sz="18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55</a:t>
          </a:fld>
          <a:endParaRPr lang="en-AU" sz="18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371475</xdr:colOff>
      <xdr:row>83</xdr:row>
      <xdr:rowOff>104775</xdr:rowOff>
    </xdr:from>
    <xdr:to>
      <xdr:col>5</xdr:col>
      <xdr:colOff>304800</xdr:colOff>
      <xdr:row>84</xdr:row>
      <xdr:rowOff>133350</xdr:rowOff>
    </xdr:to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00000000-0008-0000-0300-0000C0010000}"/>
            </a:ext>
          </a:extLst>
        </xdr:cNvPr>
        <xdr:cNvSpPr txBox="1"/>
      </xdr:nvSpPr>
      <xdr:spPr>
        <a:xfrm>
          <a:off x="2486025" y="15154275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7</xdr:col>
      <xdr:colOff>0</xdr:colOff>
      <xdr:row>76</xdr:row>
      <xdr:rowOff>0</xdr:rowOff>
    </xdr:from>
    <xdr:to>
      <xdr:col>12</xdr:col>
      <xdr:colOff>304799</xdr:colOff>
      <xdr:row>89</xdr:row>
      <xdr:rowOff>66675</xdr:rowOff>
    </xdr:to>
    <xdr:sp macro="" textlink="">
      <xdr:nvSpPr>
        <xdr:cNvPr id="451" name="Rectangle: Rounded Corners 450">
          <a:extLst>
            <a:ext uri="{FF2B5EF4-FFF2-40B4-BE49-F238E27FC236}">
              <a16:creationId xmlns:a16="http://schemas.microsoft.com/office/drawing/2014/main" id="{00000000-0008-0000-0300-0000C3010000}"/>
            </a:ext>
          </a:extLst>
        </xdr:cNvPr>
        <xdr:cNvSpPr/>
      </xdr:nvSpPr>
      <xdr:spPr>
        <a:xfrm>
          <a:off x="3943350" y="13716000"/>
          <a:ext cx="3352799" cy="2543175"/>
        </a:xfrm>
        <a:prstGeom prst="roundRect">
          <a:avLst/>
        </a:prstGeom>
        <a:noFill/>
        <a:ln w="12700">
          <a:solidFill>
            <a:srgbClr val="00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76200</xdr:colOff>
      <xdr:row>79</xdr:row>
      <xdr:rowOff>19051</xdr:rowOff>
    </xdr:from>
    <xdr:to>
      <xdr:col>11</xdr:col>
      <xdr:colOff>609599</xdr:colOff>
      <xdr:row>80</xdr:row>
      <xdr:rowOff>85725</xdr:rowOff>
    </xdr:to>
    <xdr:sp macro="" textlink="InfographData!E21">
      <xdr:nvSpPr>
        <xdr:cNvPr id="452" name="TextBox 451">
          <a:extLst>
            <a:ext uri="{FF2B5EF4-FFF2-40B4-BE49-F238E27FC236}">
              <a16:creationId xmlns:a16="http://schemas.microsoft.com/office/drawing/2014/main" id="{00000000-0008-0000-0300-0000C4010000}"/>
            </a:ext>
          </a:extLst>
        </xdr:cNvPr>
        <xdr:cNvSpPr txBox="1"/>
      </xdr:nvSpPr>
      <xdr:spPr>
        <a:xfrm>
          <a:off x="5848350" y="14306551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2B0471E1-E0E2-4178-BADC-20D832B1902C}" type="TxLink">
            <a:rPr lang="en-US" sz="10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(15.8% - 38.2%)</a:t>
          </a:fld>
          <a:endParaRPr lang="en-AU" sz="10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466725</xdr:colOff>
      <xdr:row>86</xdr:row>
      <xdr:rowOff>57151</xdr:rowOff>
    </xdr:from>
    <xdr:to>
      <xdr:col>9</xdr:col>
      <xdr:colOff>219074</xdr:colOff>
      <xdr:row>88</xdr:row>
      <xdr:rowOff>142875</xdr:rowOff>
    </xdr:to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00000000-0008-0000-0300-0000C5010000}"/>
            </a:ext>
          </a:extLst>
        </xdr:cNvPr>
        <xdr:cNvSpPr txBox="1"/>
      </xdr:nvSpPr>
      <xdr:spPr>
        <a:xfrm>
          <a:off x="4410075" y="15678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rgbClr val="61CB61"/>
              </a:solidFill>
              <a:latin typeface="Arial" panose="020B0604020202020204" pitchFamily="34" charset="0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10</xdr:col>
      <xdr:colOff>238125</xdr:colOff>
      <xdr:row>86</xdr:row>
      <xdr:rowOff>38100</xdr:rowOff>
    </xdr:from>
    <xdr:to>
      <xdr:col>11</xdr:col>
      <xdr:colOff>504825</xdr:colOff>
      <xdr:row>87</xdr:row>
      <xdr:rowOff>180975</xdr:rowOff>
    </xdr:to>
    <xdr:sp macro="" textlink="InfographData!G21">
      <xdr:nvSpPr>
        <xdr:cNvPr id="454" name="TextBox 453">
          <a:extLst>
            <a:ext uri="{FF2B5EF4-FFF2-40B4-BE49-F238E27FC236}">
              <a16:creationId xmlns:a16="http://schemas.microsoft.com/office/drawing/2014/main" id="{00000000-0008-0000-0300-0000C6010000}"/>
            </a:ext>
          </a:extLst>
        </xdr:cNvPr>
        <xdr:cNvSpPr txBox="1"/>
      </xdr:nvSpPr>
      <xdr:spPr>
        <a:xfrm>
          <a:off x="6010275" y="15659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7C2C64F-9863-4514-92DB-AC6E397A2701}" type="TxLink">
            <a:rPr lang="en-US" sz="18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20.5%</a:t>
          </a:fld>
          <a:endParaRPr lang="en-AU" sz="18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95249</xdr:colOff>
      <xdr:row>87</xdr:row>
      <xdr:rowOff>152400</xdr:rowOff>
    </xdr:from>
    <xdr:to>
      <xdr:col>11</xdr:col>
      <xdr:colOff>600074</xdr:colOff>
      <xdr:row>89</xdr:row>
      <xdr:rowOff>47625</xdr:rowOff>
    </xdr:to>
    <xdr:sp macro="" textlink="InfographData!J21">
      <xdr:nvSpPr>
        <xdr:cNvPr id="455" name="TextBox 454">
          <a:extLst>
            <a:ext uri="{FF2B5EF4-FFF2-40B4-BE49-F238E27FC236}">
              <a16:creationId xmlns:a16="http://schemas.microsoft.com/office/drawing/2014/main" id="{00000000-0008-0000-0300-0000C7010000}"/>
            </a:ext>
          </a:extLst>
        </xdr:cNvPr>
        <xdr:cNvSpPr txBox="1"/>
      </xdr:nvSpPr>
      <xdr:spPr>
        <a:xfrm>
          <a:off x="5867399" y="15963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36430EC-9C5D-4546-8AA2-4146201505A9}" type="TxLink">
            <a:rPr lang="en-US" sz="10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(19.7% - 21.2%)</a:t>
          </a:fld>
          <a:endParaRPr lang="en-AU" sz="10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38098</xdr:colOff>
      <xdr:row>80</xdr:row>
      <xdr:rowOff>152400</xdr:rowOff>
    </xdr:from>
    <xdr:to>
      <xdr:col>12</xdr:col>
      <xdr:colOff>28573</xdr:colOff>
      <xdr:row>86</xdr:row>
      <xdr:rowOff>66675</xdr:rowOff>
    </xdr:to>
    <xdr:graphicFrame macro="">
      <xdr:nvGraphicFramePr>
        <xdr:cNvPr id="456" name="Chart 455">
          <a:extLst>
            <a:ext uri="{FF2B5EF4-FFF2-40B4-BE49-F238E27FC236}">
              <a16:creationId xmlns:a16="http://schemas.microsoft.com/office/drawing/2014/main" id="{00000000-0008-0000-0300-0000C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133349</xdr:colOff>
      <xdr:row>77</xdr:row>
      <xdr:rowOff>95250</xdr:rowOff>
    </xdr:from>
    <xdr:to>
      <xdr:col>11</xdr:col>
      <xdr:colOff>600074</xdr:colOff>
      <xdr:row>79</xdr:row>
      <xdr:rowOff>28575</xdr:rowOff>
    </xdr:to>
    <xdr:sp macro="" textlink="InfographData!B21">
      <xdr:nvSpPr>
        <xdr:cNvPr id="457" name="TextBox 456">
          <a:extLst>
            <a:ext uri="{FF2B5EF4-FFF2-40B4-BE49-F238E27FC236}">
              <a16:creationId xmlns:a16="http://schemas.microsoft.com/office/drawing/2014/main" id="{00000000-0008-0000-0300-0000C9010000}"/>
            </a:ext>
          </a:extLst>
        </xdr:cNvPr>
        <xdr:cNvSpPr txBox="1"/>
      </xdr:nvSpPr>
      <xdr:spPr>
        <a:xfrm>
          <a:off x="5905499" y="14001750"/>
          <a:ext cx="10763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62A0E38A-0330-4BCC-8221-46939088B213}" type="TxLink">
            <a:rPr lang="en-US" sz="24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25.4%</a:t>
          </a:fld>
          <a:endParaRPr lang="en-AU" sz="24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409576</xdr:colOff>
      <xdr:row>81</xdr:row>
      <xdr:rowOff>180975</xdr:rowOff>
    </xdr:from>
    <xdr:to>
      <xdr:col>11</xdr:col>
      <xdr:colOff>276226</xdr:colOff>
      <xdr:row>84</xdr:row>
      <xdr:rowOff>28575</xdr:rowOff>
    </xdr:to>
    <xdr:sp macro="" textlink="InfographData!M21">
      <xdr:nvSpPr>
        <xdr:cNvPr id="458" name="TextBox 457">
          <a:extLst>
            <a:ext uri="{FF2B5EF4-FFF2-40B4-BE49-F238E27FC236}">
              <a16:creationId xmlns:a16="http://schemas.microsoft.com/office/drawing/2014/main" id="{00000000-0008-0000-0300-0000CA010000}"/>
            </a:ext>
          </a:extLst>
        </xdr:cNvPr>
        <xdr:cNvSpPr txBox="1"/>
      </xdr:nvSpPr>
      <xdr:spPr>
        <a:xfrm>
          <a:off x="6181726" y="15611475"/>
          <a:ext cx="47625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831F7EA2-34C0-4DD5-9BB0-E59A206C3B5E}" type="TxLink">
            <a:rPr lang="en-US" sz="18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71</a:t>
          </a:fld>
          <a:endParaRPr lang="en-AU" sz="18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381000</xdr:colOff>
      <xdr:row>83</xdr:row>
      <xdr:rowOff>133350</xdr:rowOff>
    </xdr:from>
    <xdr:to>
      <xdr:col>11</xdr:col>
      <xdr:colOff>314325</xdr:colOff>
      <xdr:row>84</xdr:row>
      <xdr:rowOff>161925</xdr:rowOff>
    </xdr:to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00000000-0008-0000-0300-0000CB010000}"/>
            </a:ext>
          </a:extLst>
        </xdr:cNvPr>
        <xdr:cNvSpPr txBox="1"/>
      </xdr:nvSpPr>
      <xdr:spPr>
        <a:xfrm>
          <a:off x="6153150" y="15944850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7</xdr:col>
      <xdr:colOff>0</xdr:colOff>
      <xdr:row>86</xdr:row>
      <xdr:rowOff>0</xdr:rowOff>
    </xdr:from>
    <xdr:to>
      <xdr:col>12</xdr:col>
      <xdr:colOff>306917</xdr:colOff>
      <xdr:row>86</xdr:row>
      <xdr:rowOff>0</xdr:rowOff>
    </xdr:to>
    <xdr:cxnSp macro="">
      <xdr:nvCxnSpPr>
        <xdr:cNvPr id="460" name="Straight Connector 459">
          <a:extLst>
            <a:ext uri="{FF2B5EF4-FFF2-40B4-BE49-F238E27FC236}">
              <a16:creationId xmlns:a16="http://schemas.microsoft.com/office/drawing/2014/main" id="{00000000-0008-0000-0300-0000CC010000}"/>
            </a:ext>
          </a:extLst>
        </xdr:cNvPr>
        <xdr:cNvCxnSpPr/>
      </xdr:nvCxnSpPr>
      <xdr:spPr>
        <a:xfrm>
          <a:off x="3943350" y="15621000"/>
          <a:ext cx="3354917" cy="0"/>
        </a:xfrm>
        <a:prstGeom prst="line">
          <a:avLst/>
        </a:prstGeom>
        <a:ln>
          <a:solidFill>
            <a:srgbClr val="0066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47624</xdr:colOff>
      <xdr:row>81</xdr:row>
      <xdr:rowOff>28575</xdr:rowOff>
    </xdr:from>
    <xdr:to>
      <xdr:col>10</xdr:col>
      <xdr:colOff>57149</xdr:colOff>
      <xdr:row>85</xdr:row>
      <xdr:rowOff>104775</xdr:rowOff>
    </xdr:to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00000000-0008-0000-0300-0000CE010000}"/>
            </a:ext>
          </a:extLst>
        </xdr:cNvPr>
        <xdr:cNvSpPr txBox="1"/>
      </xdr:nvSpPr>
      <xdr:spPr>
        <a:xfrm>
          <a:off x="3990974" y="14697075"/>
          <a:ext cx="1838325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Satisfaction with life - Low or medium (0-6)</a:t>
          </a:r>
        </a:p>
      </xdr:txBody>
    </xdr:sp>
    <xdr:clientData/>
  </xdr:twoCellAnchor>
  <xdr:twoCellAnchor>
    <xdr:from>
      <xdr:col>13</xdr:col>
      <xdr:colOff>0</xdr:colOff>
      <xdr:row>76</xdr:row>
      <xdr:rowOff>0</xdr:rowOff>
    </xdr:from>
    <xdr:to>
      <xdr:col>18</xdr:col>
      <xdr:colOff>304799</xdr:colOff>
      <xdr:row>89</xdr:row>
      <xdr:rowOff>66675</xdr:rowOff>
    </xdr:to>
    <xdr:sp macro="" textlink="">
      <xdr:nvSpPr>
        <xdr:cNvPr id="463" name="Rectangle: Rounded Corners 462">
          <a:extLst>
            <a:ext uri="{FF2B5EF4-FFF2-40B4-BE49-F238E27FC236}">
              <a16:creationId xmlns:a16="http://schemas.microsoft.com/office/drawing/2014/main" id="{00000000-0008-0000-0300-0000CF010000}"/>
            </a:ext>
          </a:extLst>
        </xdr:cNvPr>
        <xdr:cNvSpPr/>
      </xdr:nvSpPr>
      <xdr:spPr>
        <a:xfrm>
          <a:off x="7600950" y="1524000"/>
          <a:ext cx="3352799" cy="2543175"/>
        </a:xfrm>
        <a:prstGeom prst="roundRect">
          <a:avLst/>
        </a:prstGeom>
        <a:noFill/>
        <a:ln w="12700">
          <a:solidFill>
            <a:srgbClr val="00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76200</xdr:colOff>
      <xdr:row>79</xdr:row>
      <xdr:rowOff>28576</xdr:rowOff>
    </xdr:from>
    <xdr:to>
      <xdr:col>17</xdr:col>
      <xdr:colOff>609599</xdr:colOff>
      <xdr:row>80</xdr:row>
      <xdr:rowOff>95250</xdr:rowOff>
    </xdr:to>
    <xdr:sp macro="" textlink="InfographData!E22">
      <xdr:nvSpPr>
        <xdr:cNvPr id="464" name="TextBox 463">
          <a:extLst>
            <a:ext uri="{FF2B5EF4-FFF2-40B4-BE49-F238E27FC236}">
              <a16:creationId xmlns:a16="http://schemas.microsoft.com/office/drawing/2014/main" id="{00000000-0008-0000-0300-0000D0010000}"/>
            </a:ext>
          </a:extLst>
        </xdr:cNvPr>
        <xdr:cNvSpPr txBox="1"/>
      </xdr:nvSpPr>
      <xdr:spPr>
        <a:xfrm>
          <a:off x="9505950" y="1431607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4223D98-A844-4155-B77D-54792446B4C9}" type="TxLink">
            <a:rPr lang="en-US" sz="10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(9.4% - 31.2%)</a:t>
          </a:fld>
          <a:endParaRPr lang="en-AU" sz="10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466725</xdr:colOff>
      <xdr:row>86</xdr:row>
      <xdr:rowOff>57151</xdr:rowOff>
    </xdr:from>
    <xdr:to>
      <xdr:col>15</xdr:col>
      <xdr:colOff>219074</xdr:colOff>
      <xdr:row>88</xdr:row>
      <xdr:rowOff>142875</xdr:rowOff>
    </xdr:to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00000000-0008-0000-0300-0000D1010000}"/>
            </a:ext>
          </a:extLst>
        </xdr:cNvPr>
        <xdr:cNvSpPr txBox="1"/>
      </xdr:nvSpPr>
      <xdr:spPr>
        <a:xfrm>
          <a:off x="8067675" y="3486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rgbClr val="61CB61"/>
              </a:solidFill>
              <a:latin typeface="Arial" panose="020B0604020202020204" pitchFamily="34" charset="0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16</xdr:col>
      <xdr:colOff>200025</xdr:colOff>
      <xdr:row>86</xdr:row>
      <xdr:rowOff>38100</xdr:rowOff>
    </xdr:from>
    <xdr:to>
      <xdr:col>17</xdr:col>
      <xdr:colOff>466725</xdr:colOff>
      <xdr:row>87</xdr:row>
      <xdr:rowOff>180975</xdr:rowOff>
    </xdr:to>
    <xdr:sp macro="" textlink="InfographData!G22">
      <xdr:nvSpPr>
        <xdr:cNvPr id="466" name="TextBox 465">
          <a:extLst>
            <a:ext uri="{FF2B5EF4-FFF2-40B4-BE49-F238E27FC236}">
              <a16:creationId xmlns:a16="http://schemas.microsoft.com/office/drawing/2014/main" id="{00000000-0008-0000-0300-0000D2010000}"/>
            </a:ext>
          </a:extLst>
        </xdr:cNvPr>
        <xdr:cNvSpPr txBox="1"/>
      </xdr:nvSpPr>
      <xdr:spPr>
        <a:xfrm>
          <a:off x="9629775" y="3467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66DC66D5-2B1F-4190-A9C6-18FB7E5D8FF3}" type="TxLink">
            <a:rPr lang="en-US" sz="18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16.7%</a:t>
          </a:fld>
          <a:endParaRPr lang="en-AU" sz="18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57149</xdr:colOff>
      <xdr:row>87</xdr:row>
      <xdr:rowOff>152400</xdr:rowOff>
    </xdr:from>
    <xdr:to>
      <xdr:col>17</xdr:col>
      <xdr:colOff>561974</xdr:colOff>
      <xdr:row>89</xdr:row>
      <xdr:rowOff>47625</xdr:rowOff>
    </xdr:to>
    <xdr:sp macro="" textlink="InfographData!J22">
      <xdr:nvSpPr>
        <xdr:cNvPr id="467" name="TextBox 466">
          <a:extLst>
            <a:ext uri="{FF2B5EF4-FFF2-40B4-BE49-F238E27FC236}">
              <a16:creationId xmlns:a16="http://schemas.microsoft.com/office/drawing/2014/main" id="{00000000-0008-0000-0300-0000D3010000}"/>
            </a:ext>
          </a:extLst>
        </xdr:cNvPr>
        <xdr:cNvSpPr txBox="1"/>
      </xdr:nvSpPr>
      <xdr:spPr>
        <a:xfrm>
          <a:off x="9486899" y="3771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F333B7E4-CD45-4CDE-9155-49DDA1C40B1B}" type="TxLink">
            <a:rPr lang="en-US" sz="1000" b="0" i="0" u="none" strike="noStrike">
              <a:solidFill>
                <a:srgbClr val="61CB6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(16.0% - 17.5%)</a:t>
          </a:fld>
          <a:endParaRPr lang="en-AU" sz="1000" b="0" i="0" u="none" strike="noStrike">
            <a:solidFill>
              <a:srgbClr val="61CB6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38098</xdr:colOff>
      <xdr:row>80</xdr:row>
      <xdr:rowOff>171450</xdr:rowOff>
    </xdr:from>
    <xdr:to>
      <xdr:col>18</xdr:col>
      <xdr:colOff>28573</xdr:colOff>
      <xdr:row>86</xdr:row>
      <xdr:rowOff>85725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00000000-0008-0000-0300-0000D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16</xdr:col>
      <xdr:colOff>133349</xdr:colOff>
      <xdr:row>77</xdr:row>
      <xdr:rowOff>104775</xdr:rowOff>
    </xdr:from>
    <xdr:to>
      <xdr:col>17</xdr:col>
      <xdr:colOff>600074</xdr:colOff>
      <xdr:row>79</xdr:row>
      <xdr:rowOff>38100</xdr:rowOff>
    </xdr:to>
    <xdr:sp macro="" textlink="InfographData!B22">
      <xdr:nvSpPr>
        <xdr:cNvPr id="469" name="TextBox 468">
          <a:extLst>
            <a:ext uri="{FF2B5EF4-FFF2-40B4-BE49-F238E27FC236}">
              <a16:creationId xmlns:a16="http://schemas.microsoft.com/office/drawing/2014/main" id="{00000000-0008-0000-0300-0000D5010000}"/>
            </a:ext>
          </a:extLst>
        </xdr:cNvPr>
        <xdr:cNvSpPr txBox="1"/>
      </xdr:nvSpPr>
      <xdr:spPr>
        <a:xfrm>
          <a:off x="9563099" y="14011275"/>
          <a:ext cx="10763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6B263490-E0B7-4674-B31C-038AD138585F}" type="TxLink">
            <a:rPr lang="en-US" sz="24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17.8%</a:t>
          </a:fld>
          <a:endParaRPr lang="en-AU" sz="24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400051</xdr:colOff>
      <xdr:row>82</xdr:row>
      <xdr:rowOff>9525</xdr:rowOff>
    </xdr:from>
    <xdr:to>
      <xdr:col>17</xdr:col>
      <xdr:colOff>266701</xdr:colOff>
      <xdr:row>84</xdr:row>
      <xdr:rowOff>47625</xdr:rowOff>
    </xdr:to>
    <xdr:sp macro="" textlink="InfographData!M22">
      <xdr:nvSpPr>
        <xdr:cNvPr id="470" name="TextBox 469">
          <a:extLst>
            <a:ext uri="{FF2B5EF4-FFF2-40B4-BE49-F238E27FC236}">
              <a16:creationId xmlns:a16="http://schemas.microsoft.com/office/drawing/2014/main" id="{00000000-0008-0000-0300-0000D6010000}"/>
            </a:ext>
          </a:extLst>
        </xdr:cNvPr>
        <xdr:cNvSpPr txBox="1"/>
      </xdr:nvSpPr>
      <xdr:spPr>
        <a:xfrm>
          <a:off x="9829801" y="2676525"/>
          <a:ext cx="47625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7821B268-4876-4226-94CC-7D352E2A7E4C}" type="TxLink">
            <a:rPr lang="en-US" sz="1800" b="0" i="0" u="none" strike="noStrike">
              <a:solidFill>
                <a:srgbClr val="0066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54</a:t>
          </a:fld>
          <a:endParaRPr lang="en-AU" sz="1800" b="0" i="0" u="none" strike="noStrike">
            <a:solidFill>
              <a:srgbClr val="0066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381000</xdr:colOff>
      <xdr:row>83</xdr:row>
      <xdr:rowOff>152400</xdr:rowOff>
    </xdr:from>
    <xdr:to>
      <xdr:col>17</xdr:col>
      <xdr:colOff>314325</xdr:colOff>
      <xdr:row>84</xdr:row>
      <xdr:rowOff>180975</xdr:rowOff>
    </xdr:to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00000000-0008-0000-0300-0000D7010000}"/>
            </a:ext>
          </a:extLst>
        </xdr:cNvPr>
        <xdr:cNvSpPr txBox="1"/>
      </xdr:nvSpPr>
      <xdr:spPr>
        <a:xfrm>
          <a:off x="9810750" y="3009900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13</xdr:col>
      <xdr:colOff>0</xdr:colOff>
      <xdr:row>86</xdr:row>
      <xdr:rowOff>0</xdr:rowOff>
    </xdr:from>
    <xdr:to>
      <xdr:col>18</xdr:col>
      <xdr:colOff>306917</xdr:colOff>
      <xdr:row>86</xdr:row>
      <xdr:rowOff>0</xdr:rowOff>
    </xdr:to>
    <xdr:cxnSp macro="">
      <xdr:nvCxnSpPr>
        <xdr:cNvPr id="472" name="Straight Connector 471">
          <a:extLst>
            <a:ext uri="{FF2B5EF4-FFF2-40B4-BE49-F238E27FC236}">
              <a16:creationId xmlns:a16="http://schemas.microsoft.com/office/drawing/2014/main" id="{00000000-0008-0000-0300-0000D8010000}"/>
            </a:ext>
          </a:extLst>
        </xdr:cNvPr>
        <xdr:cNvCxnSpPr/>
      </xdr:nvCxnSpPr>
      <xdr:spPr>
        <a:xfrm>
          <a:off x="7600950" y="3429000"/>
          <a:ext cx="3354917" cy="0"/>
        </a:xfrm>
        <a:prstGeom prst="line">
          <a:avLst/>
        </a:prstGeom>
        <a:ln>
          <a:solidFill>
            <a:srgbClr val="0066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47624</xdr:colOff>
      <xdr:row>81</xdr:row>
      <xdr:rowOff>28575</xdr:rowOff>
    </xdr:from>
    <xdr:to>
      <xdr:col>15</xdr:col>
      <xdr:colOff>561975</xdr:colOff>
      <xdr:row>85</xdr:row>
      <xdr:rowOff>104775</xdr:rowOff>
    </xdr:to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00000000-0008-0000-0300-0000D9010000}"/>
            </a:ext>
          </a:extLst>
        </xdr:cNvPr>
        <xdr:cNvSpPr txBox="1"/>
      </xdr:nvSpPr>
      <xdr:spPr>
        <a:xfrm>
          <a:off x="7648574" y="2505075"/>
          <a:ext cx="1733551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Life being worthwhile - Low or medium (0-6)</a:t>
          </a:r>
        </a:p>
      </xdr:txBody>
    </xdr:sp>
    <xdr:clientData/>
  </xdr:twoCellAnchor>
  <xdr:twoCellAnchor>
    <xdr:from>
      <xdr:col>1</xdr:col>
      <xdr:colOff>95250</xdr:colOff>
      <xdr:row>81</xdr:row>
      <xdr:rowOff>28575</xdr:rowOff>
    </xdr:from>
    <xdr:to>
      <xdr:col>4</xdr:col>
      <xdr:colOff>1</xdr:colOff>
      <xdr:row>85</xdr:row>
      <xdr:rowOff>104775</xdr:rowOff>
    </xdr:to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00000000-0008-0000-0300-0000DB010000}"/>
            </a:ext>
          </a:extLst>
        </xdr:cNvPr>
        <xdr:cNvSpPr txBox="1"/>
      </xdr:nvSpPr>
      <xdr:spPr>
        <a:xfrm>
          <a:off x="381000" y="14697075"/>
          <a:ext cx="1733551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rgbClr val="006600"/>
              </a:solidFill>
              <a:latin typeface="Arial" panose="020B0604020202020204" pitchFamily="34" charset="0"/>
              <a:cs typeface="Arial" panose="020B0604020202020204" pitchFamily="34" charset="0"/>
            </a:rPr>
            <a:t>Self-reported health status - Fair/poor</a:t>
          </a:r>
        </a:p>
      </xdr:txBody>
    </xdr:sp>
    <xdr:clientData/>
  </xdr:twoCellAnchor>
  <xdr:twoCellAnchor editAs="oneCell">
    <xdr:from>
      <xdr:col>1</xdr:col>
      <xdr:colOff>552449</xdr:colOff>
      <xdr:row>76</xdr:row>
      <xdr:rowOff>123824</xdr:rowOff>
    </xdr:from>
    <xdr:to>
      <xdr:col>3</xdr:col>
      <xdr:colOff>80020</xdr:colOff>
      <xdr:row>80</xdr:row>
      <xdr:rowOff>190499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00000000-0008-0000-03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38199" y="13839824"/>
          <a:ext cx="746771" cy="828675"/>
        </a:xfrm>
        <a:prstGeom prst="rect">
          <a:avLst/>
        </a:prstGeom>
      </xdr:spPr>
    </xdr:pic>
    <xdr:clientData/>
  </xdr:twoCellAnchor>
  <xdr:twoCellAnchor editAs="oneCell">
    <xdr:from>
      <xdr:col>7</xdr:col>
      <xdr:colOff>561975</xdr:colOff>
      <xdr:row>76</xdr:row>
      <xdr:rowOff>114300</xdr:rowOff>
    </xdr:from>
    <xdr:to>
      <xdr:col>9</xdr:col>
      <xdr:colOff>190500</xdr:colOff>
      <xdr:row>81</xdr:row>
      <xdr:rowOff>9525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0000000-0008-0000-03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505325" y="13830300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13</xdr:col>
      <xdr:colOff>438150</xdr:colOff>
      <xdr:row>76</xdr:row>
      <xdr:rowOff>114300</xdr:rowOff>
    </xdr:from>
    <xdr:to>
      <xdr:col>15</xdr:col>
      <xdr:colOff>66675</xdr:colOff>
      <xdr:row>81</xdr:row>
      <xdr:rowOff>9525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00000000-0008-0000-03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039100" y="13830300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</xdr:row>
      <xdr:rowOff>0</xdr:rowOff>
    </xdr:from>
    <xdr:to>
      <xdr:col>18</xdr:col>
      <xdr:colOff>295275</xdr:colOff>
      <xdr:row>5</xdr:row>
      <xdr:rowOff>50799</xdr:rowOff>
    </xdr:to>
    <xdr:sp macro="" textlink="InfographData!B1">
      <xdr:nvSpPr>
        <xdr:cNvPr id="479" name="TextBox 478">
          <a:extLst>
            <a:ext uri="{FF2B5EF4-FFF2-40B4-BE49-F238E27FC236}">
              <a16:creationId xmlns:a16="http://schemas.microsoft.com/office/drawing/2014/main" id="{00000000-0008-0000-0300-0000DF010000}"/>
            </a:ext>
          </a:extLst>
        </xdr:cNvPr>
        <xdr:cNvSpPr txBox="1"/>
      </xdr:nvSpPr>
      <xdr:spPr>
        <a:xfrm>
          <a:off x="266700" y="571500"/>
          <a:ext cx="10677525" cy="431799"/>
        </a:xfrm>
        <a:prstGeom prst="rect">
          <a:avLst/>
        </a:prstGeom>
        <a:solidFill>
          <a:schemeClr val="tx2">
            <a:lumMod val="75000"/>
          </a:schemeClr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2BAF1D14-2639-49CD-8262-10BFF766D19B}" type="TxLink">
            <a:rPr lang="en-US" sz="2000" b="0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Loddon</a:t>
          </a:fld>
          <a:endParaRPr lang="en-AU" sz="20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9525</xdr:colOff>
      <xdr:row>6</xdr:row>
      <xdr:rowOff>190499</xdr:rowOff>
    </xdr:from>
    <xdr:to>
      <xdr:col>18</xdr:col>
      <xdr:colOff>285750</xdr:colOff>
      <xdr:row>10</xdr:row>
      <xdr:rowOff>114300</xdr:rowOff>
    </xdr:to>
    <xdr:sp macro="" textlink="">
      <xdr:nvSpPr>
        <xdr:cNvPr id="481" name="Rectangle: Top Corners Rounded 480">
          <a:extLst>
            <a:ext uri="{FF2B5EF4-FFF2-40B4-BE49-F238E27FC236}">
              <a16:creationId xmlns:a16="http://schemas.microsoft.com/office/drawing/2014/main" id="{00000000-0008-0000-0300-0000E1010000}"/>
            </a:ext>
          </a:extLst>
        </xdr:cNvPr>
        <xdr:cNvSpPr/>
      </xdr:nvSpPr>
      <xdr:spPr>
        <a:xfrm>
          <a:off x="295275" y="1333499"/>
          <a:ext cx="10639425" cy="685801"/>
        </a:xfrm>
        <a:prstGeom prst="round2SameRect">
          <a:avLst/>
        </a:prstGeom>
        <a:noFill/>
        <a:ln>
          <a:solidFill>
            <a:schemeClr val="accent2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</xdr:col>
      <xdr:colOff>76200</xdr:colOff>
      <xdr:row>7</xdr:row>
      <xdr:rowOff>95250</xdr:rowOff>
    </xdr:from>
    <xdr:to>
      <xdr:col>18</xdr:col>
      <xdr:colOff>219075</xdr:colOff>
      <xdr:row>10</xdr:row>
      <xdr:rowOff>57150</xdr:rowOff>
    </xdr:to>
    <xdr:sp macro="" textlink="">
      <xdr:nvSpPr>
        <xdr:cNvPr id="91151" name="TextBox 91150">
          <a:extLst>
            <a:ext uri="{FF2B5EF4-FFF2-40B4-BE49-F238E27FC236}">
              <a16:creationId xmlns:a16="http://schemas.microsoft.com/office/drawing/2014/main" id="{00000000-0008-0000-0300-00000F640100}"/>
            </a:ext>
          </a:extLst>
        </xdr:cNvPr>
        <xdr:cNvSpPr txBox="1"/>
      </xdr:nvSpPr>
      <xdr:spPr>
        <a:xfrm>
          <a:off x="361950" y="1428750"/>
          <a:ext cx="10506075" cy="533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9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Notes: </a:t>
          </a:r>
        </a:p>
        <a:p>
          <a:r>
            <a:rPr lang="en-AU" sz="9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95%</a:t>
          </a:r>
          <a:r>
            <a:rPr lang="en-AU" sz="900" i="1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Lower and Upper Confidence Intervals are shown in paranthesis below the percentage.</a:t>
          </a:r>
        </a:p>
        <a:p>
          <a:r>
            <a:rPr lang="en-AU" sz="900" i="1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Rank  - Where 1 is the LGA with the result most favourable for health and 79 is the LGA with the least favourable result.</a:t>
          </a:r>
          <a:endParaRPr lang="en-AU" sz="900" i="1">
            <a:solidFill>
              <a:schemeClr val="tx1">
                <a:lumMod val="65000"/>
                <a:lumOff val="3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94</xdr:row>
      <xdr:rowOff>0</xdr:rowOff>
    </xdr:from>
    <xdr:to>
      <xdr:col>6</xdr:col>
      <xdr:colOff>304799</xdr:colOff>
      <xdr:row>107</xdr:row>
      <xdr:rowOff>66675</xdr:rowOff>
    </xdr:to>
    <xdr:sp macro="" textlink="">
      <xdr:nvSpPr>
        <xdr:cNvPr id="207" name="Rectangle: Rounded Corners 206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SpPr/>
      </xdr:nvSpPr>
      <xdr:spPr>
        <a:xfrm>
          <a:off x="285750" y="14478000"/>
          <a:ext cx="3352799" cy="2543175"/>
        </a:xfrm>
        <a:prstGeom prst="roundRect">
          <a:avLst/>
        </a:prstGeom>
        <a:noFill/>
        <a:ln w="127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76200</xdr:colOff>
      <xdr:row>97</xdr:row>
      <xdr:rowOff>28576</xdr:rowOff>
    </xdr:from>
    <xdr:to>
      <xdr:col>5</xdr:col>
      <xdr:colOff>609599</xdr:colOff>
      <xdr:row>98</xdr:row>
      <xdr:rowOff>95250</xdr:rowOff>
    </xdr:to>
    <xdr:sp macro="" textlink="InfographData!E23">
      <xdr:nvSpPr>
        <xdr:cNvPr id="208" name="TextBox 207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SpPr txBox="1"/>
      </xdr:nvSpPr>
      <xdr:spPr>
        <a:xfrm>
          <a:off x="2190750" y="1507807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59ED4CF-F6A1-470A-A049-0BDD2E7783BE}" type="TxLink">
            <a:rPr lang="en-US" sz="10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(63.6% - 79.1%)</a:t>
          </a:fld>
          <a:endParaRPr lang="en-AU" sz="10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476250</xdr:colOff>
      <xdr:row>104</xdr:row>
      <xdr:rowOff>57151</xdr:rowOff>
    </xdr:from>
    <xdr:to>
      <xdr:col>3</xdr:col>
      <xdr:colOff>228599</xdr:colOff>
      <xdr:row>106</xdr:row>
      <xdr:rowOff>142875</xdr:rowOff>
    </xdr:to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SpPr txBox="1"/>
      </xdr:nvSpPr>
      <xdr:spPr>
        <a:xfrm>
          <a:off x="762000" y="19869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4</xdr:col>
      <xdr:colOff>209550</xdr:colOff>
      <xdr:row>104</xdr:row>
      <xdr:rowOff>38100</xdr:rowOff>
    </xdr:from>
    <xdr:to>
      <xdr:col>5</xdr:col>
      <xdr:colOff>476250</xdr:colOff>
      <xdr:row>105</xdr:row>
      <xdr:rowOff>180975</xdr:rowOff>
    </xdr:to>
    <xdr:sp macro="" textlink="InfographData!G23">
      <xdr:nvSpPr>
        <xdr:cNvPr id="210" name="TextBox 209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SpPr txBox="1"/>
      </xdr:nvSpPr>
      <xdr:spPr>
        <a:xfrm>
          <a:off x="2324100" y="16421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C4894DB9-09F6-485A-9EA6-F9280BE25BA4}" type="TxLink">
            <a:rPr lang="en-US" sz="18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79.6%</a:t>
          </a:fld>
          <a:endParaRPr lang="en-AU" sz="18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66674</xdr:colOff>
      <xdr:row>105</xdr:row>
      <xdr:rowOff>152400</xdr:rowOff>
    </xdr:from>
    <xdr:to>
      <xdr:col>5</xdr:col>
      <xdr:colOff>571499</xdr:colOff>
      <xdr:row>107</xdr:row>
      <xdr:rowOff>47625</xdr:rowOff>
    </xdr:to>
    <xdr:sp macro="" textlink="InfographData!J23">
      <xdr:nvSpPr>
        <xdr:cNvPr id="211" name="TextBox 210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SpPr txBox="1"/>
      </xdr:nvSpPr>
      <xdr:spPr>
        <a:xfrm>
          <a:off x="2181224" y="16725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BB455062-8F59-4942-AFB2-40AE41681760}" type="TxLink">
            <a:rPr lang="en-US" sz="10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(78.8% - 80.4%)</a:t>
          </a:fld>
          <a:endParaRPr lang="en-AU" sz="10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104</xdr:row>
      <xdr:rowOff>5292</xdr:rowOff>
    </xdr:from>
    <xdr:to>
      <xdr:col>6</xdr:col>
      <xdr:colOff>306917</xdr:colOff>
      <xdr:row>104</xdr:row>
      <xdr:rowOff>5292</xdr:rowOff>
    </xdr:to>
    <xdr:cxnSp macro="">
      <xdr:nvCxnSpPr>
        <xdr:cNvPr id="212" name="Straight Connector 211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CxnSpPr/>
      </xdr:nvCxnSpPr>
      <xdr:spPr>
        <a:xfrm>
          <a:off x="285750" y="16388292"/>
          <a:ext cx="3354917" cy="0"/>
        </a:xfrm>
        <a:prstGeom prst="line">
          <a:avLst/>
        </a:prstGeom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38098</xdr:colOff>
      <xdr:row>98</xdr:row>
      <xdr:rowOff>152400</xdr:rowOff>
    </xdr:from>
    <xdr:to>
      <xdr:col>6</xdr:col>
      <xdr:colOff>28573</xdr:colOff>
      <xdr:row>104</xdr:row>
      <xdr:rowOff>66675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133349</xdr:colOff>
      <xdr:row>95</xdr:row>
      <xdr:rowOff>104775</xdr:rowOff>
    </xdr:from>
    <xdr:to>
      <xdr:col>5</xdr:col>
      <xdr:colOff>600074</xdr:colOff>
      <xdr:row>97</xdr:row>
      <xdr:rowOff>38100</xdr:rowOff>
    </xdr:to>
    <xdr:sp macro="" textlink="InfographData!B23">
      <xdr:nvSpPr>
        <xdr:cNvPr id="214" name="TextBox 213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SpPr txBox="1"/>
      </xdr:nvSpPr>
      <xdr:spPr>
        <a:xfrm>
          <a:off x="2247899" y="14773275"/>
          <a:ext cx="10763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2762D4F1-1A55-4AF7-B1F3-6459DCBDB6A4}" type="TxLink">
            <a:rPr lang="en-US" sz="24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72.0%</a:t>
          </a:fld>
          <a:endParaRPr lang="en-AU" sz="24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381001</xdr:colOff>
      <xdr:row>99</xdr:row>
      <xdr:rowOff>142875</xdr:rowOff>
    </xdr:from>
    <xdr:to>
      <xdr:col>5</xdr:col>
      <xdr:colOff>247651</xdr:colOff>
      <xdr:row>101</xdr:row>
      <xdr:rowOff>180975</xdr:rowOff>
    </xdr:to>
    <xdr:sp macro="" textlink="InfographData!M23">
      <xdr:nvSpPr>
        <xdr:cNvPr id="215" name="TextBox 214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SpPr txBox="1"/>
      </xdr:nvSpPr>
      <xdr:spPr>
        <a:xfrm>
          <a:off x="2495551" y="15573375"/>
          <a:ext cx="47625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01157E69-5248-4753-B04A-5454596C104F}" type="TxLink">
            <a:rPr lang="en-US" sz="18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74</a:t>
          </a:fld>
          <a:endParaRPr lang="en-AU" sz="18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371475</xdr:colOff>
      <xdr:row>101</xdr:row>
      <xdr:rowOff>104775</xdr:rowOff>
    </xdr:from>
    <xdr:to>
      <xdr:col>5</xdr:col>
      <xdr:colOff>304800</xdr:colOff>
      <xdr:row>102</xdr:row>
      <xdr:rowOff>133350</xdr:rowOff>
    </xdr:to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SpPr txBox="1"/>
      </xdr:nvSpPr>
      <xdr:spPr>
        <a:xfrm>
          <a:off x="2486025" y="15916275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7</xdr:col>
      <xdr:colOff>0</xdr:colOff>
      <xdr:row>94</xdr:row>
      <xdr:rowOff>0</xdr:rowOff>
    </xdr:from>
    <xdr:to>
      <xdr:col>12</xdr:col>
      <xdr:colOff>304799</xdr:colOff>
      <xdr:row>107</xdr:row>
      <xdr:rowOff>66675</xdr:rowOff>
    </xdr:to>
    <xdr:sp macro="" textlink="">
      <xdr:nvSpPr>
        <xdr:cNvPr id="217" name="Rectangle: Rounded Corners 216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SpPr/>
      </xdr:nvSpPr>
      <xdr:spPr>
        <a:xfrm>
          <a:off x="3943350" y="14478000"/>
          <a:ext cx="3352799" cy="2543175"/>
        </a:xfrm>
        <a:prstGeom prst="roundRect">
          <a:avLst/>
        </a:prstGeom>
        <a:noFill/>
        <a:ln w="127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76200</xdr:colOff>
      <xdr:row>97</xdr:row>
      <xdr:rowOff>19051</xdr:rowOff>
    </xdr:from>
    <xdr:to>
      <xdr:col>11</xdr:col>
      <xdr:colOff>609599</xdr:colOff>
      <xdr:row>98</xdr:row>
      <xdr:rowOff>85725</xdr:rowOff>
    </xdr:to>
    <xdr:sp macro="" textlink="InfographData!E24">
      <xdr:nvSpPr>
        <xdr:cNvPr id="218" name="TextBox 217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SpPr txBox="1"/>
      </xdr:nvSpPr>
      <xdr:spPr>
        <a:xfrm>
          <a:off x="5848350" y="15068551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9065E918-6370-4CF3-9F65-EDB43D15A943}" type="TxLink">
            <a:rPr lang="en-US" sz="10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(50.7% - 68.1%)</a:t>
          </a:fld>
          <a:endParaRPr lang="en-AU" sz="10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466725</xdr:colOff>
      <xdr:row>104</xdr:row>
      <xdr:rowOff>57151</xdr:rowOff>
    </xdr:from>
    <xdr:to>
      <xdr:col>9</xdr:col>
      <xdr:colOff>219074</xdr:colOff>
      <xdr:row>106</xdr:row>
      <xdr:rowOff>142875</xdr:rowOff>
    </xdr:to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SpPr txBox="1"/>
      </xdr:nvSpPr>
      <xdr:spPr>
        <a:xfrm>
          <a:off x="4410075" y="16440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10</xdr:col>
      <xdr:colOff>238125</xdr:colOff>
      <xdr:row>104</xdr:row>
      <xdr:rowOff>38100</xdr:rowOff>
    </xdr:from>
    <xdr:to>
      <xdr:col>11</xdr:col>
      <xdr:colOff>504825</xdr:colOff>
      <xdr:row>105</xdr:row>
      <xdr:rowOff>180975</xdr:rowOff>
    </xdr:to>
    <xdr:sp macro="" textlink="InfographData!G24">
      <xdr:nvSpPr>
        <xdr:cNvPr id="220" name="TextBox 219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SpPr txBox="1"/>
      </xdr:nvSpPr>
      <xdr:spPr>
        <a:xfrm>
          <a:off x="6010275" y="16421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9817F7B-F06A-4C12-A958-11B884155DB1}" type="TxLink">
            <a:rPr lang="en-US" sz="18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56.8%</a:t>
          </a:fld>
          <a:endParaRPr lang="en-AU" sz="18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95249</xdr:colOff>
      <xdr:row>105</xdr:row>
      <xdr:rowOff>152400</xdr:rowOff>
    </xdr:from>
    <xdr:to>
      <xdr:col>11</xdr:col>
      <xdr:colOff>600074</xdr:colOff>
      <xdr:row>107</xdr:row>
      <xdr:rowOff>47625</xdr:rowOff>
    </xdr:to>
    <xdr:sp macro="" textlink="InfographData!J24">
      <xdr:nvSpPr>
        <xdr:cNvPr id="221" name="TextBox 220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SpPr txBox="1"/>
      </xdr:nvSpPr>
      <xdr:spPr>
        <a:xfrm>
          <a:off x="5867399" y="16725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77746A5E-C9C1-4557-BA19-70E874CB73F1}" type="TxLink">
            <a:rPr lang="en-US" sz="10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(56.0% - 57.6%)</a:t>
          </a:fld>
          <a:endParaRPr lang="en-AU" sz="10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38098</xdr:colOff>
      <xdr:row>98</xdr:row>
      <xdr:rowOff>171450</xdr:rowOff>
    </xdr:from>
    <xdr:to>
      <xdr:col>12</xdr:col>
      <xdr:colOff>28573</xdr:colOff>
      <xdr:row>104</xdr:row>
      <xdr:rowOff>85725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133349</xdr:colOff>
      <xdr:row>95</xdr:row>
      <xdr:rowOff>95250</xdr:rowOff>
    </xdr:from>
    <xdr:to>
      <xdr:col>11</xdr:col>
      <xdr:colOff>600074</xdr:colOff>
      <xdr:row>97</xdr:row>
      <xdr:rowOff>28575</xdr:rowOff>
    </xdr:to>
    <xdr:sp macro="" textlink="InfographData!B24">
      <xdr:nvSpPr>
        <xdr:cNvPr id="223" name="TextBox 222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SpPr txBox="1"/>
      </xdr:nvSpPr>
      <xdr:spPr>
        <a:xfrm>
          <a:off x="5905499" y="14763750"/>
          <a:ext cx="10763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71B8FB35-94C3-4D73-B041-24D8F1FB67F7}" type="TxLink">
            <a:rPr lang="en-US" sz="24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59.7%</a:t>
          </a:fld>
          <a:endParaRPr lang="en-AU" sz="24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409576</xdr:colOff>
      <xdr:row>100</xdr:row>
      <xdr:rowOff>9525</xdr:rowOff>
    </xdr:from>
    <xdr:to>
      <xdr:col>11</xdr:col>
      <xdr:colOff>276226</xdr:colOff>
      <xdr:row>102</xdr:row>
      <xdr:rowOff>47625</xdr:rowOff>
    </xdr:to>
    <xdr:sp macro="" textlink="InfographData!M24">
      <xdr:nvSpPr>
        <xdr:cNvPr id="224" name="TextBox 223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SpPr txBox="1"/>
      </xdr:nvSpPr>
      <xdr:spPr>
        <a:xfrm>
          <a:off x="6181726" y="15630525"/>
          <a:ext cx="47625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84C20902-0D21-4E60-A46B-83C5D55AD539}" type="TxLink">
            <a:rPr lang="en-US" sz="18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11</a:t>
          </a:fld>
          <a:endParaRPr lang="en-AU" sz="18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381000</xdr:colOff>
      <xdr:row>101</xdr:row>
      <xdr:rowOff>152400</xdr:rowOff>
    </xdr:from>
    <xdr:to>
      <xdr:col>11</xdr:col>
      <xdr:colOff>314325</xdr:colOff>
      <xdr:row>102</xdr:row>
      <xdr:rowOff>180975</xdr:rowOff>
    </xdr:to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SpPr txBox="1"/>
      </xdr:nvSpPr>
      <xdr:spPr>
        <a:xfrm>
          <a:off x="6153150" y="15963900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7</xdr:col>
      <xdr:colOff>0</xdr:colOff>
      <xdr:row>104</xdr:row>
      <xdr:rowOff>0</xdr:rowOff>
    </xdr:from>
    <xdr:to>
      <xdr:col>12</xdr:col>
      <xdr:colOff>306917</xdr:colOff>
      <xdr:row>104</xdr:row>
      <xdr:rowOff>0</xdr:rowOff>
    </xdr:to>
    <xdr:cxnSp macro="">
      <xdr:nvCxnSpPr>
        <xdr:cNvPr id="226" name="Straight Connector 225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CxnSpPr/>
      </xdr:nvCxnSpPr>
      <xdr:spPr>
        <a:xfrm>
          <a:off x="3943350" y="16383000"/>
          <a:ext cx="3354917" cy="0"/>
        </a:xfrm>
        <a:prstGeom prst="line">
          <a:avLst/>
        </a:prstGeom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114300</xdr:colOff>
      <xdr:row>99</xdr:row>
      <xdr:rowOff>28575</xdr:rowOff>
    </xdr:from>
    <xdr:to>
      <xdr:col>10</xdr:col>
      <xdr:colOff>57149</xdr:colOff>
      <xdr:row>103</xdr:row>
      <xdr:rowOff>104775</xdr:rowOff>
    </xdr:to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SpPr txBox="1"/>
      </xdr:nvSpPr>
      <xdr:spPr>
        <a:xfrm>
          <a:off x="4057650" y="18888075"/>
          <a:ext cx="1771649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Blood lipids check</a:t>
          </a:r>
        </a:p>
      </xdr:txBody>
    </xdr:sp>
    <xdr:clientData/>
  </xdr:twoCellAnchor>
  <xdr:twoCellAnchor>
    <xdr:from>
      <xdr:col>13</xdr:col>
      <xdr:colOff>0</xdr:colOff>
      <xdr:row>94</xdr:row>
      <xdr:rowOff>0</xdr:rowOff>
    </xdr:from>
    <xdr:to>
      <xdr:col>18</xdr:col>
      <xdr:colOff>304799</xdr:colOff>
      <xdr:row>107</xdr:row>
      <xdr:rowOff>66675</xdr:rowOff>
    </xdr:to>
    <xdr:sp macro="" textlink="">
      <xdr:nvSpPr>
        <xdr:cNvPr id="228" name="Rectangle: Rounded Corners 227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SpPr/>
      </xdr:nvSpPr>
      <xdr:spPr>
        <a:xfrm>
          <a:off x="7600950" y="14478000"/>
          <a:ext cx="3352799" cy="2543175"/>
        </a:xfrm>
        <a:prstGeom prst="roundRect">
          <a:avLst/>
        </a:prstGeom>
        <a:noFill/>
        <a:ln w="127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76200</xdr:colOff>
      <xdr:row>97</xdr:row>
      <xdr:rowOff>28576</xdr:rowOff>
    </xdr:from>
    <xdr:to>
      <xdr:col>17</xdr:col>
      <xdr:colOff>609599</xdr:colOff>
      <xdr:row>98</xdr:row>
      <xdr:rowOff>95250</xdr:rowOff>
    </xdr:to>
    <xdr:sp macro="" textlink="InfographData!E25">
      <xdr:nvSpPr>
        <xdr:cNvPr id="229" name="TextBox 228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SpPr txBox="1"/>
      </xdr:nvSpPr>
      <xdr:spPr>
        <a:xfrm>
          <a:off x="9505950" y="1507807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B71346-7B34-4473-ACA5-3B06FC92A43F}" type="TxLink">
            <a:rPr lang="en-US" sz="10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(45.3% - 64.4%)</a:t>
          </a:fld>
          <a:endParaRPr lang="en-AU" sz="10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466725</xdr:colOff>
      <xdr:row>104</xdr:row>
      <xdr:rowOff>57151</xdr:rowOff>
    </xdr:from>
    <xdr:to>
      <xdr:col>15</xdr:col>
      <xdr:colOff>219074</xdr:colOff>
      <xdr:row>106</xdr:row>
      <xdr:rowOff>142875</xdr:rowOff>
    </xdr:to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SpPr txBox="1"/>
      </xdr:nvSpPr>
      <xdr:spPr>
        <a:xfrm>
          <a:off x="8067675" y="16440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16</xdr:col>
      <xdr:colOff>200025</xdr:colOff>
      <xdr:row>104</xdr:row>
      <xdr:rowOff>38100</xdr:rowOff>
    </xdr:from>
    <xdr:to>
      <xdr:col>17</xdr:col>
      <xdr:colOff>466725</xdr:colOff>
      <xdr:row>105</xdr:row>
      <xdr:rowOff>180975</xdr:rowOff>
    </xdr:to>
    <xdr:sp macro="" textlink="InfographData!G25">
      <xdr:nvSpPr>
        <xdr:cNvPr id="252" name="TextBox 251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SpPr txBox="1"/>
      </xdr:nvSpPr>
      <xdr:spPr>
        <a:xfrm>
          <a:off x="9629775" y="16421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33163D9-7EE8-438E-921C-3CE10F2FC579}" type="TxLink">
            <a:rPr lang="en-US" sz="18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50.7%</a:t>
          </a:fld>
          <a:endParaRPr lang="en-AU" sz="18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57149</xdr:colOff>
      <xdr:row>105</xdr:row>
      <xdr:rowOff>152400</xdr:rowOff>
    </xdr:from>
    <xdr:to>
      <xdr:col>17</xdr:col>
      <xdr:colOff>561974</xdr:colOff>
      <xdr:row>107</xdr:row>
      <xdr:rowOff>47625</xdr:rowOff>
    </xdr:to>
    <xdr:sp macro="" textlink="InfographData!J25">
      <xdr:nvSpPr>
        <xdr:cNvPr id="272" name="TextBox 271">
          <a:extLst>
            <a:ext uri="{FF2B5EF4-FFF2-40B4-BE49-F238E27FC236}">
              <a16:creationId xmlns:a16="http://schemas.microsoft.com/office/drawing/2014/main" id="{00000000-0008-0000-0300-000010010000}"/>
            </a:ext>
          </a:extLst>
        </xdr:cNvPr>
        <xdr:cNvSpPr txBox="1"/>
      </xdr:nvSpPr>
      <xdr:spPr>
        <a:xfrm>
          <a:off x="9486899" y="16725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9B46FE77-C059-4EAB-A91D-240E13BD053F}" type="TxLink">
            <a:rPr lang="en-US" sz="10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(49.9% - 51.6%)</a:t>
          </a:fld>
          <a:endParaRPr lang="en-AU" sz="10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38098</xdr:colOff>
      <xdr:row>98</xdr:row>
      <xdr:rowOff>171450</xdr:rowOff>
    </xdr:from>
    <xdr:to>
      <xdr:col>18</xdr:col>
      <xdr:colOff>28573</xdr:colOff>
      <xdr:row>104</xdr:row>
      <xdr:rowOff>85725</xdr:rowOff>
    </xdr:to>
    <xdr:graphicFrame macro="">
      <xdr:nvGraphicFramePr>
        <xdr:cNvPr id="273" name="Chart 272">
          <a:extLst>
            <a:ext uri="{FF2B5EF4-FFF2-40B4-BE49-F238E27FC236}">
              <a16:creationId xmlns:a16="http://schemas.microsoft.com/office/drawing/2014/main" id="{00000000-0008-0000-0300-00001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16</xdr:col>
      <xdr:colOff>133349</xdr:colOff>
      <xdr:row>95</xdr:row>
      <xdr:rowOff>104775</xdr:rowOff>
    </xdr:from>
    <xdr:to>
      <xdr:col>17</xdr:col>
      <xdr:colOff>600074</xdr:colOff>
      <xdr:row>97</xdr:row>
      <xdr:rowOff>38100</xdr:rowOff>
    </xdr:to>
    <xdr:sp macro="" textlink="InfographData!B25">
      <xdr:nvSpPr>
        <xdr:cNvPr id="274" name="TextBox 273">
          <a:extLst>
            <a:ext uri="{FF2B5EF4-FFF2-40B4-BE49-F238E27FC236}">
              <a16:creationId xmlns:a16="http://schemas.microsoft.com/office/drawing/2014/main" id="{00000000-0008-0000-0300-000012010000}"/>
            </a:ext>
          </a:extLst>
        </xdr:cNvPr>
        <xdr:cNvSpPr txBox="1"/>
      </xdr:nvSpPr>
      <xdr:spPr>
        <a:xfrm>
          <a:off x="9563099" y="14773275"/>
          <a:ext cx="10763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EBD3C9D6-DF1A-454B-BB42-CF86A2EE28F2}" type="TxLink">
            <a:rPr lang="en-US" sz="24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55.0%</a:t>
          </a:fld>
          <a:endParaRPr lang="en-AU" sz="24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400051</xdr:colOff>
      <xdr:row>100</xdr:row>
      <xdr:rowOff>9525</xdr:rowOff>
    </xdr:from>
    <xdr:to>
      <xdr:col>17</xdr:col>
      <xdr:colOff>266701</xdr:colOff>
      <xdr:row>102</xdr:row>
      <xdr:rowOff>47625</xdr:rowOff>
    </xdr:to>
    <xdr:sp macro="" textlink="InfographData!M25">
      <xdr:nvSpPr>
        <xdr:cNvPr id="275" name="TextBox 274">
          <a:extLst>
            <a:ext uri="{FF2B5EF4-FFF2-40B4-BE49-F238E27FC236}">
              <a16:creationId xmlns:a16="http://schemas.microsoft.com/office/drawing/2014/main" id="{00000000-0008-0000-0300-000013010000}"/>
            </a:ext>
          </a:extLst>
        </xdr:cNvPr>
        <xdr:cNvSpPr txBox="1"/>
      </xdr:nvSpPr>
      <xdr:spPr>
        <a:xfrm>
          <a:off x="9829801" y="15630525"/>
          <a:ext cx="47625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F3E9CF63-F113-4F55-9696-B5B67682556F}" type="TxLink">
            <a:rPr lang="en-US" sz="18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14</a:t>
          </a:fld>
          <a:endParaRPr lang="en-AU" sz="18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381000</xdr:colOff>
      <xdr:row>101</xdr:row>
      <xdr:rowOff>152400</xdr:rowOff>
    </xdr:from>
    <xdr:to>
      <xdr:col>17</xdr:col>
      <xdr:colOff>314325</xdr:colOff>
      <xdr:row>102</xdr:row>
      <xdr:rowOff>180975</xdr:rowOff>
    </xdr:to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00000000-0008-0000-0300-000014010000}"/>
            </a:ext>
          </a:extLst>
        </xdr:cNvPr>
        <xdr:cNvSpPr txBox="1"/>
      </xdr:nvSpPr>
      <xdr:spPr>
        <a:xfrm>
          <a:off x="9810750" y="15963900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13</xdr:col>
      <xdr:colOff>0</xdr:colOff>
      <xdr:row>104</xdr:row>
      <xdr:rowOff>0</xdr:rowOff>
    </xdr:from>
    <xdr:to>
      <xdr:col>18</xdr:col>
      <xdr:colOff>306917</xdr:colOff>
      <xdr:row>104</xdr:row>
      <xdr:rowOff>0</xdr:rowOff>
    </xdr:to>
    <xdr:cxnSp macro="">
      <xdr:nvCxnSpPr>
        <xdr:cNvPr id="277" name="Straight Connector 276">
          <a:extLst>
            <a:ext uri="{FF2B5EF4-FFF2-40B4-BE49-F238E27FC236}">
              <a16:creationId xmlns:a16="http://schemas.microsoft.com/office/drawing/2014/main" id="{00000000-0008-0000-0300-000015010000}"/>
            </a:ext>
          </a:extLst>
        </xdr:cNvPr>
        <xdr:cNvCxnSpPr/>
      </xdr:nvCxnSpPr>
      <xdr:spPr>
        <a:xfrm>
          <a:off x="7600950" y="16383000"/>
          <a:ext cx="3354917" cy="0"/>
        </a:xfrm>
        <a:prstGeom prst="line">
          <a:avLst/>
        </a:prstGeom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47624</xdr:colOff>
      <xdr:row>99</xdr:row>
      <xdr:rowOff>28575</xdr:rowOff>
    </xdr:from>
    <xdr:to>
      <xdr:col>15</xdr:col>
      <xdr:colOff>561975</xdr:colOff>
      <xdr:row>103</xdr:row>
      <xdr:rowOff>104775</xdr:rowOff>
    </xdr:to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00000000-0008-0000-0300-000016010000}"/>
            </a:ext>
          </a:extLst>
        </xdr:cNvPr>
        <xdr:cNvSpPr txBox="1"/>
      </xdr:nvSpPr>
      <xdr:spPr>
        <a:xfrm>
          <a:off x="7648574" y="15459075"/>
          <a:ext cx="1733551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Blood glucose check</a:t>
          </a:r>
        </a:p>
      </xdr:txBody>
    </xdr:sp>
    <xdr:clientData/>
  </xdr:twoCellAnchor>
  <xdr:twoCellAnchor>
    <xdr:from>
      <xdr:col>1</xdr:col>
      <xdr:colOff>95250</xdr:colOff>
      <xdr:row>99</xdr:row>
      <xdr:rowOff>28575</xdr:rowOff>
    </xdr:from>
    <xdr:to>
      <xdr:col>4</xdr:col>
      <xdr:colOff>1</xdr:colOff>
      <xdr:row>103</xdr:row>
      <xdr:rowOff>104775</xdr:rowOff>
    </xdr:to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00000000-0008-0000-0300-000017010000}"/>
            </a:ext>
          </a:extLst>
        </xdr:cNvPr>
        <xdr:cNvSpPr txBox="1"/>
      </xdr:nvSpPr>
      <xdr:spPr>
        <a:xfrm>
          <a:off x="381000" y="15459075"/>
          <a:ext cx="1733551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Blood pressure check</a:t>
          </a:r>
        </a:p>
      </xdr:txBody>
    </xdr:sp>
    <xdr:clientData/>
  </xdr:twoCellAnchor>
  <xdr:twoCellAnchor editAs="oneCell">
    <xdr:from>
      <xdr:col>7</xdr:col>
      <xdr:colOff>590550</xdr:colOff>
      <xdr:row>95</xdr:row>
      <xdr:rowOff>38100</xdr:rowOff>
    </xdr:from>
    <xdr:to>
      <xdr:col>9</xdr:col>
      <xdr:colOff>190500</xdr:colOff>
      <xdr:row>99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0000000-0008-0000-03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0" y="18135600"/>
          <a:ext cx="819150" cy="819150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94</xdr:row>
      <xdr:rowOff>142876</xdr:rowOff>
    </xdr:from>
    <xdr:to>
      <xdr:col>16</xdr:col>
      <xdr:colOff>9525</xdr:colOff>
      <xdr:row>99</xdr:row>
      <xdr:rowOff>47626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775" y="18049876"/>
          <a:ext cx="17145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390524</xdr:colOff>
      <xdr:row>95</xdr:row>
      <xdr:rowOff>81890</xdr:rowOff>
    </xdr:from>
    <xdr:to>
      <xdr:col>3</xdr:col>
      <xdr:colOff>182327</xdr:colOff>
      <xdr:row>99</xdr:row>
      <xdr:rowOff>85725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4" y="18179390"/>
          <a:ext cx="1011003" cy="765835"/>
        </a:xfrm>
        <a:prstGeom prst="rect">
          <a:avLst/>
        </a:prstGeom>
      </xdr:spPr>
    </xdr:pic>
    <xdr:clientData/>
  </xdr:twoCellAnchor>
  <xdr:twoCellAnchor>
    <xdr:from>
      <xdr:col>15</xdr:col>
      <xdr:colOff>409573</xdr:colOff>
      <xdr:row>114</xdr:row>
      <xdr:rowOff>161925</xdr:rowOff>
    </xdr:from>
    <xdr:to>
      <xdr:col>17</xdr:col>
      <xdr:colOff>400048</xdr:colOff>
      <xdr:row>120</xdr:row>
      <xdr:rowOff>76200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00000000-0008-0000-0300-00003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109</xdr:row>
      <xdr:rowOff>171450</xdr:rowOff>
    </xdr:from>
    <xdr:to>
      <xdr:col>9</xdr:col>
      <xdr:colOff>304800</xdr:colOff>
      <xdr:row>123</xdr:row>
      <xdr:rowOff>66675</xdr:rowOff>
    </xdr:to>
    <xdr:grpSp>
      <xdr:nvGrpSpPr>
        <xdr:cNvPr id="28" name="Group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pSpPr/>
      </xdr:nvGrpSpPr>
      <xdr:grpSpPr>
        <a:xfrm>
          <a:off x="298450" y="20935950"/>
          <a:ext cx="5435600" cy="2562225"/>
          <a:chOff x="285750" y="20935950"/>
          <a:chExt cx="5181600" cy="2562225"/>
        </a:xfrm>
      </xdr:grpSpPr>
      <xdr:sp macro="" textlink="">
        <xdr:nvSpPr>
          <xdr:cNvPr id="286" name="TextBox 285">
            <a:extLst>
              <a:ext uri="{FF2B5EF4-FFF2-40B4-BE49-F238E27FC236}">
                <a16:creationId xmlns:a16="http://schemas.microsoft.com/office/drawing/2014/main" id="{00000000-0008-0000-0300-00001E010000}"/>
              </a:ext>
            </a:extLst>
          </xdr:cNvPr>
          <xdr:cNvSpPr txBox="1"/>
        </xdr:nvSpPr>
        <xdr:spPr>
          <a:xfrm>
            <a:off x="3486151" y="21488401"/>
            <a:ext cx="1581149" cy="6000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AU" sz="1600">
                <a:solidFill>
                  <a:schemeClr val="accent6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Examination in last 5 yrs</a:t>
            </a:r>
          </a:p>
        </xdr:txBody>
      </xdr:sp>
      <xdr:sp macro="" textlink="">
        <xdr:nvSpPr>
          <xdr:cNvPr id="287" name="Rectangle: Rounded Corners 286">
            <a:extLst>
              <a:ext uri="{FF2B5EF4-FFF2-40B4-BE49-F238E27FC236}">
                <a16:creationId xmlns:a16="http://schemas.microsoft.com/office/drawing/2014/main" id="{00000000-0008-0000-0300-00001F010000}"/>
              </a:ext>
            </a:extLst>
          </xdr:cNvPr>
          <xdr:cNvSpPr/>
        </xdr:nvSpPr>
        <xdr:spPr>
          <a:xfrm>
            <a:off x="285750" y="20955000"/>
            <a:ext cx="5181600" cy="2543175"/>
          </a:xfrm>
          <a:prstGeom prst="roundRect">
            <a:avLst/>
          </a:prstGeom>
          <a:noFill/>
          <a:ln w="12700">
            <a:solidFill>
              <a:schemeClr val="accent6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InfographData!B26">
        <xdr:nvSpPr>
          <xdr:cNvPr id="288" name="TextBox 287">
            <a:extLst>
              <a:ext uri="{FF2B5EF4-FFF2-40B4-BE49-F238E27FC236}">
                <a16:creationId xmlns:a16="http://schemas.microsoft.com/office/drawing/2014/main" id="{00000000-0008-0000-0300-000020010000}"/>
              </a:ext>
            </a:extLst>
          </xdr:cNvPr>
          <xdr:cNvSpPr txBox="1"/>
        </xdr:nvSpPr>
        <xdr:spPr>
          <a:xfrm>
            <a:off x="1933575" y="20935950"/>
            <a:ext cx="1066800" cy="419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E832D696-B5BC-474B-822F-71027FD31CBD}" type="TxLink">
              <a:rPr lang="en-US" sz="2400" b="0" i="0" u="none" strike="noStrike">
                <a:solidFill>
                  <a:schemeClr val="accent6">
                    <a:lumMod val="7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62.8%</a:t>
            </a:fld>
            <a:endParaRPr lang="en-AU" sz="24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289" name="TextBox 288">
            <a:extLst>
              <a:ext uri="{FF2B5EF4-FFF2-40B4-BE49-F238E27FC236}">
                <a16:creationId xmlns:a16="http://schemas.microsoft.com/office/drawing/2014/main" id="{00000000-0008-0000-0300-000021010000}"/>
              </a:ext>
            </a:extLst>
          </xdr:cNvPr>
          <xdr:cNvSpPr txBox="1"/>
        </xdr:nvSpPr>
        <xdr:spPr>
          <a:xfrm>
            <a:off x="1438275" y="21488400"/>
            <a:ext cx="2038350" cy="6000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AU" sz="1600">
                <a:solidFill>
                  <a:schemeClr val="accent6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Completed &amp; returned FOBT kit</a:t>
            </a:r>
          </a:p>
        </xdr:txBody>
      </xdr:sp>
      <xdr:sp macro="" textlink="InfographData!E26">
        <xdr:nvSpPr>
          <xdr:cNvPr id="290" name="TextBox 289">
            <a:extLst>
              <a:ext uri="{FF2B5EF4-FFF2-40B4-BE49-F238E27FC236}">
                <a16:creationId xmlns:a16="http://schemas.microsoft.com/office/drawing/2014/main" id="{00000000-0008-0000-0300-000022010000}"/>
              </a:ext>
            </a:extLst>
          </xdr:cNvPr>
          <xdr:cNvSpPr txBox="1"/>
        </xdr:nvSpPr>
        <xdr:spPr>
          <a:xfrm>
            <a:off x="1724025" y="21297901"/>
            <a:ext cx="1381125" cy="266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A8AF6D11-FD35-4613-A4F1-24ABFAC802AD}" type="TxLink">
              <a:rPr lang="en-US" sz="1000" b="0" i="0" u="none" strike="noStrike">
                <a:solidFill>
                  <a:schemeClr val="accent6">
                    <a:lumMod val="7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(53.4% - 71.2%)</a:t>
            </a:fld>
            <a:endParaRPr lang="en-AU" sz="10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InfographData!E27">
        <xdr:nvSpPr>
          <xdr:cNvPr id="291" name="TextBox 290">
            <a:extLst>
              <a:ext uri="{FF2B5EF4-FFF2-40B4-BE49-F238E27FC236}">
                <a16:creationId xmlns:a16="http://schemas.microsoft.com/office/drawing/2014/main" id="{00000000-0008-0000-0300-000023010000}"/>
              </a:ext>
            </a:extLst>
          </xdr:cNvPr>
          <xdr:cNvSpPr txBox="1"/>
        </xdr:nvSpPr>
        <xdr:spPr>
          <a:xfrm>
            <a:off x="3724275" y="21297901"/>
            <a:ext cx="1142999" cy="2571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0DD19CA3-C12C-4367-B76D-1F241F4DCC0C}" type="TxLink">
              <a:rPr lang="en-US" sz="1000" b="0" i="0" u="none" strike="noStrike">
                <a:solidFill>
                  <a:schemeClr val="accent6">
                    <a:lumMod val="7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(39.9% - 54.6%)</a:t>
            </a:fld>
            <a:endParaRPr lang="en-AU" sz="10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292" name="TextBox 291">
            <a:extLst>
              <a:ext uri="{FF2B5EF4-FFF2-40B4-BE49-F238E27FC236}">
                <a16:creationId xmlns:a16="http://schemas.microsoft.com/office/drawing/2014/main" id="{00000000-0008-0000-0300-000024010000}"/>
              </a:ext>
            </a:extLst>
          </xdr:cNvPr>
          <xdr:cNvSpPr txBox="1"/>
        </xdr:nvSpPr>
        <xdr:spPr>
          <a:xfrm>
            <a:off x="666750" y="22907626"/>
            <a:ext cx="971549" cy="4667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AU" sz="1800">
                <a:solidFill>
                  <a:schemeClr val="accent6">
                    <a:lumMod val="60000"/>
                    <a:lumOff val="4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Victoria</a:t>
            </a:r>
          </a:p>
        </xdr:txBody>
      </xdr:sp>
      <xdr:sp macro="" textlink="InfographData!G26">
        <xdr:nvSpPr>
          <xdr:cNvPr id="293" name="TextBox 292">
            <a:extLst>
              <a:ext uri="{FF2B5EF4-FFF2-40B4-BE49-F238E27FC236}">
                <a16:creationId xmlns:a16="http://schemas.microsoft.com/office/drawing/2014/main" id="{00000000-0008-0000-0300-000025010000}"/>
              </a:ext>
            </a:extLst>
          </xdr:cNvPr>
          <xdr:cNvSpPr txBox="1"/>
        </xdr:nvSpPr>
        <xdr:spPr>
          <a:xfrm>
            <a:off x="2019299" y="22898100"/>
            <a:ext cx="847726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E68C3B68-E256-4BE5-A867-C0585C7D620F}" type="TxLink">
              <a:rPr lang="en-US" sz="1800" b="0" i="0" u="none" strike="noStrike">
                <a:solidFill>
                  <a:schemeClr val="accent6">
                    <a:lumMod val="60000"/>
                    <a:lumOff val="4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60.1%</a:t>
            </a:fld>
            <a:endParaRPr lang="en-AU" sz="18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InfographData!J26">
        <xdr:nvSpPr>
          <xdr:cNvPr id="294" name="TextBox 293">
            <a:extLst>
              <a:ext uri="{FF2B5EF4-FFF2-40B4-BE49-F238E27FC236}">
                <a16:creationId xmlns:a16="http://schemas.microsoft.com/office/drawing/2014/main" id="{00000000-0008-0000-0300-000026010000}"/>
              </a:ext>
            </a:extLst>
          </xdr:cNvPr>
          <xdr:cNvSpPr txBox="1"/>
        </xdr:nvSpPr>
        <xdr:spPr>
          <a:xfrm>
            <a:off x="1866899" y="23250526"/>
            <a:ext cx="1152525" cy="1523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700550A2-FC8E-45D0-951E-2B25468ED0DD}" type="TxLink">
              <a:rPr lang="en-US" sz="1000" b="0" i="0" u="none" strike="noStrike">
                <a:solidFill>
                  <a:schemeClr val="accent6">
                    <a:lumMod val="60000"/>
                    <a:lumOff val="4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(58.8% - 61.5%)</a:t>
            </a:fld>
            <a:endParaRPr lang="en-AU" sz="10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InfographData!G27">
        <xdr:nvSpPr>
          <xdr:cNvPr id="295" name="TextBox 294">
            <a:extLst>
              <a:ext uri="{FF2B5EF4-FFF2-40B4-BE49-F238E27FC236}">
                <a16:creationId xmlns:a16="http://schemas.microsoft.com/office/drawing/2014/main" id="{00000000-0008-0000-0300-000027010000}"/>
              </a:ext>
            </a:extLst>
          </xdr:cNvPr>
          <xdr:cNvSpPr txBox="1"/>
        </xdr:nvSpPr>
        <xdr:spPr>
          <a:xfrm>
            <a:off x="3857625" y="22879050"/>
            <a:ext cx="876300" cy="3333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70096420-AC2A-4A6C-A609-550DDFE4C19E}" type="TxLink">
              <a:rPr lang="en-US" sz="1800" b="0" i="0" u="none" strike="noStrike">
                <a:solidFill>
                  <a:schemeClr val="accent6">
                    <a:lumMod val="60000"/>
                    <a:lumOff val="4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46.8%</a:t>
            </a:fld>
            <a:endParaRPr lang="en-AU" sz="18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InfographData!J27">
        <xdr:nvSpPr>
          <xdr:cNvPr id="296" name="TextBox 295">
            <a:extLst>
              <a:ext uri="{FF2B5EF4-FFF2-40B4-BE49-F238E27FC236}">
                <a16:creationId xmlns:a16="http://schemas.microsoft.com/office/drawing/2014/main" id="{00000000-0008-0000-0300-000028010000}"/>
              </a:ext>
            </a:extLst>
          </xdr:cNvPr>
          <xdr:cNvSpPr txBox="1"/>
        </xdr:nvSpPr>
        <xdr:spPr>
          <a:xfrm>
            <a:off x="3714749" y="23183850"/>
            <a:ext cx="111442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FE0DDD81-0340-4C56-B2AF-221A4B14A711}" type="TxLink">
              <a:rPr lang="en-US" sz="1000" b="0" i="0" u="none" strike="noStrike">
                <a:solidFill>
                  <a:schemeClr val="accent6">
                    <a:lumMod val="60000"/>
                    <a:lumOff val="4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(45.6% - 47.9%)</a:t>
            </a:fld>
            <a:endParaRPr lang="en-AU" sz="10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graphicFrame macro="">
        <xdr:nvGraphicFramePr>
          <xdr:cNvPr id="297" name="Chart 296">
            <a:extLst>
              <a:ext uri="{FF2B5EF4-FFF2-40B4-BE49-F238E27FC236}">
                <a16:creationId xmlns:a16="http://schemas.microsoft.com/office/drawing/2014/main" id="{00000000-0008-0000-0300-000029010000}"/>
              </a:ext>
            </a:extLst>
          </xdr:cNvPr>
          <xdr:cNvGraphicFramePr>
            <a:graphicFrameLocks/>
          </xdr:cNvGraphicFramePr>
        </xdr:nvGraphicFramePr>
        <xdr:xfrm>
          <a:off x="3686173" y="21926550"/>
          <a:ext cx="1209675" cy="10572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9"/>
          </a:graphicData>
        </a:graphic>
      </xdr:graphicFrame>
      <xdr:sp macro="" textlink="InfographData!B27">
        <xdr:nvSpPr>
          <xdr:cNvPr id="298" name="TextBox 297">
            <a:extLst>
              <a:ext uri="{FF2B5EF4-FFF2-40B4-BE49-F238E27FC236}">
                <a16:creationId xmlns:a16="http://schemas.microsoft.com/office/drawing/2014/main" id="{00000000-0008-0000-0300-00002A010000}"/>
              </a:ext>
            </a:extLst>
          </xdr:cNvPr>
          <xdr:cNvSpPr txBox="1"/>
        </xdr:nvSpPr>
        <xdr:spPr>
          <a:xfrm>
            <a:off x="3781424" y="20993100"/>
            <a:ext cx="1076325" cy="314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4C5A2ABF-4CEF-4C9D-A6B5-55CA3B918904}" type="TxLink">
              <a:rPr lang="en-US" sz="2400" b="0" i="0" u="none" strike="noStrike">
                <a:solidFill>
                  <a:schemeClr val="accent6">
                    <a:lumMod val="7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47.2%</a:t>
            </a:fld>
            <a:endParaRPr lang="en-AU" sz="24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InfographData!M27">
        <xdr:nvSpPr>
          <xdr:cNvPr id="299" name="TextBox 298">
            <a:extLst>
              <a:ext uri="{FF2B5EF4-FFF2-40B4-BE49-F238E27FC236}">
                <a16:creationId xmlns:a16="http://schemas.microsoft.com/office/drawing/2014/main" id="{00000000-0008-0000-0300-00002B010000}"/>
              </a:ext>
            </a:extLst>
          </xdr:cNvPr>
          <xdr:cNvSpPr txBox="1"/>
        </xdr:nvSpPr>
        <xdr:spPr>
          <a:xfrm>
            <a:off x="4048126" y="22145625"/>
            <a:ext cx="476250" cy="419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265CA690-98C7-4472-B2AB-A9A8E2C95F58}" type="TxLink">
              <a:rPr lang="en-US" sz="1800" b="0" i="0" u="none" strike="noStrike">
                <a:solidFill>
                  <a:schemeClr val="accent6">
                    <a:lumMod val="7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50</a:t>
            </a:fld>
            <a:endParaRPr lang="en-AU" sz="18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300" name="TextBox 299">
            <a:extLst>
              <a:ext uri="{FF2B5EF4-FFF2-40B4-BE49-F238E27FC236}">
                <a16:creationId xmlns:a16="http://schemas.microsoft.com/office/drawing/2014/main" id="{00000000-0008-0000-0300-00002C010000}"/>
              </a:ext>
            </a:extLst>
          </xdr:cNvPr>
          <xdr:cNvSpPr txBox="1"/>
        </xdr:nvSpPr>
        <xdr:spPr>
          <a:xfrm>
            <a:off x="4029075" y="22479000"/>
            <a:ext cx="542925" cy="2190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1000">
                <a:solidFill>
                  <a:schemeClr val="accent6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RANK</a:t>
            </a:r>
          </a:p>
        </xdr:txBody>
      </xdr:sp>
      <xdr:graphicFrame macro="">
        <xdr:nvGraphicFramePr>
          <xdr:cNvPr id="302" name="Chart 301">
            <a:extLst>
              <a:ext uri="{FF2B5EF4-FFF2-40B4-BE49-F238E27FC236}">
                <a16:creationId xmlns:a16="http://schemas.microsoft.com/office/drawing/2014/main" id="{00000000-0008-0000-0300-00002E010000}"/>
              </a:ext>
            </a:extLst>
          </xdr:cNvPr>
          <xdr:cNvGraphicFramePr>
            <a:graphicFrameLocks/>
          </xdr:cNvGraphicFramePr>
        </xdr:nvGraphicFramePr>
        <xdr:xfrm>
          <a:off x="1809750" y="21917025"/>
          <a:ext cx="1209675" cy="10572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0"/>
          </a:graphicData>
        </a:graphic>
      </xdr:graphicFrame>
      <xdr:sp macro="" textlink="InfographData!M26">
        <xdr:nvSpPr>
          <xdr:cNvPr id="303" name="TextBox 302">
            <a:extLst>
              <a:ext uri="{FF2B5EF4-FFF2-40B4-BE49-F238E27FC236}">
                <a16:creationId xmlns:a16="http://schemas.microsoft.com/office/drawing/2014/main" id="{00000000-0008-0000-0300-00002F010000}"/>
              </a:ext>
            </a:extLst>
          </xdr:cNvPr>
          <xdr:cNvSpPr txBox="1"/>
        </xdr:nvSpPr>
        <xdr:spPr>
          <a:xfrm>
            <a:off x="2162178" y="22155150"/>
            <a:ext cx="466722" cy="361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03A1DDD8-BCEC-4B19-95D8-D8B32F8AF3BD}" type="TxLink">
              <a:rPr lang="en-US" sz="1800" b="0" i="0" u="none" strike="noStrike">
                <a:solidFill>
                  <a:schemeClr val="accent6">
                    <a:lumMod val="7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34</a:t>
            </a:fld>
            <a:endParaRPr lang="en-AU" sz="18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304" name="TextBox 303">
            <a:extLst>
              <a:ext uri="{FF2B5EF4-FFF2-40B4-BE49-F238E27FC236}">
                <a16:creationId xmlns:a16="http://schemas.microsoft.com/office/drawing/2014/main" id="{00000000-0008-0000-0300-000030010000}"/>
              </a:ext>
            </a:extLst>
          </xdr:cNvPr>
          <xdr:cNvSpPr txBox="1"/>
        </xdr:nvSpPr>
        <xdr:spPr>
          <a:xfrm>
            <a:off x="2152652" y="22469475"/>
            <a:ext cx="542925" cy="2190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1000">
                <a:solidFill>
                  <a:schemeClr val="accent6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RANK</a:t>
            </a:r>
          </a:p>
        </xdr:txBody>
      </xdr:sp>
      <xdr:cxnSp macro="">
        <xdr:nvCxnSpPr>
          <xdr:cNvPr id="305" name="Straight Connector 304">
            <a:extLst>
              <a:ext uri="{FF2B5EF4-FFF2-40B4-BE49-F238E27FC236}">
                <a16:creationId xmlns:a16="http://schemas.microsoft.com/office/drawing/2014/main" id="{00000000-0008-0000-0300-000031010000}"/>
              </a:ext>
            </a:extLst>
          </xdr:cNvPr>
          <xdr:cNvCxnSpPr/>
        </xdr:nvCxnSpPr>
        <xdr:spPr>
          <a:xfrm>
            <a:off x="295275" y="22860000"/>
            <a:ext cx="5172075" cy="9525"/>
          </a:xfrm>
          <a:prstGeom prst="line">
            <a:avLst/>
          </a:prstGeom>
          <a:ln>
            <a:solidFill>
              <a:schemeClr val="accent6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327" name="Picture 326">
            <a:extLst>
              <a:ext uri="{FF2B5EF4-FFF2-40B4-BE49-F238E27FC236}">
                <a16:creationId xmlns:a16="http://schemas.microsoft.com/office/drawing/2014/main" id="{00000000-0008-0000-0300-000047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5325" y="21097874"/>
            <a:ext cx="706283" cy="1028701"/>
          </a:xfrm>
          <a:prstGeom prst="rect">
            <a:avLst/>
          </a:prstGeom>
        </xdr:spPr>
      </xdr:pic>
      <xdr:sp macro="" textlink="">
        <xdr:nvSpPr>
          <xdr:cNvPr id="328" name="TextBox 327">
            <a:extLst>
              <a:ext uri="{FF2B5EF4-FFF2-40B4-BE49-F238E27FC236}">
                <a16:creationId xmlns:a16="http://schemas.microsoft.com/office/drawing/2014/main" id="{00000000-0008-0000-0300-000048010000}"/>
              </a:ext>
            </a:extLst>
          </xdr:cNvPr>
          <xdr:cNvSpPr txBox="1"/>
        </xdr:nvSpPr>
        <xdr:spPr>
          <a:xfrm>
            <a:off x="333374" y="22202775"/>
            <a:ext cx="1533526" cy="5619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AU" sz="1600">
                <a:solidFill>
                  <a:schemeClr val="accent6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Bowel Cancer screening</a:t>
            </a:r>
          </a:p>
        </xdr:txBody>
      </xdr:sp>
    </xdr:grpSp>
    <xdr:clientData/>
  </xdr:twoCellAnchor>
  <xdr:twoCellAnchor>
    <xdr:from>
      <xdr:col>15</xdr:col>
      <xdr:colOff>152401</xdr:colOff>
      <xdr:row>112</xdr:row>
      <xdr:rowOff>180976</xdr:rowOff>
    </xdr:from>
    <xdr:to>
      <xdr:col>17</xdr:col>
      <xdr:colOff>514350</xdr:colOff>
      <xdr:row>116</xdr:row>
      <xdr:rowOff>19050</xdr:rowOff>
    </xdr:to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00000000-0008-0000-0300-00004A010000}"/>
            </a:ext>
          </a:extLst>
        </xdr:cNvPr>
        <xdr:cNvSpPr txBox="1"/>
      </xdr:nvSpPr>
      <xdr:spPr>
        <a:xfrm>
          <a:off x="8972551" y="21516976"/>
          <a:ext cx="1581149" cy="6000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Mammogram in last 2 yrs</a:t>
          </a:r>
        </a:p>
      </xdr:txBody>
    </xdr:sp>
    <xdr:clientData/>
  </xdr:twoCellAnchor>
  <xdr:twoCellAnchor>
    <xdr:from>
      <xdr:col>10</xdr:col>
      <xdr:colOff>0</xdr:colOff>
      <xdr:row>110</xdr:row>
      <xdr:rowOff>19050</xdr:rowOff>
    </xdr:from>
    <xdr:to>
      <xdr:col>18</xdr:col>
      <xdr:colOff>304800</xdr:colOff>
      <xdr:row>123</xdr:row>
      <xdr:rowOff>85725</xdr:rowOff>
    </xdr:to>
    <xdr:sp macro="" textlink="">
      <xdr:nvSpPr>
        <xdr:cNvPr id="331" name="Rectangle: Rounded Corners 330">
          <a:extLst>
            <a:ext uri="{FF2B5EF4-FFF2-40B4-BE49-F238E27FC236}">
              <a16:creationId xmlns:a16="http://schemas.microsoft.com/office/drawing/2014/main" id="{00000000-0008-0000-0300-00004B010000}"/>
            </a:ext>
          </a:extLst>
        </xdr:cNvPr>
        <xdr:cNvSpPr/>
      </xdr:nvSpPr>
      <xdr:spPr>
        <a:xfrm>
          <a:off x="5772150" y="20974050"/>
          <a:ext cx="5181600" cy="2543175"/>
        </a:xfrm>
        <a:prstGeom prst="roundRect">
          <a:avLst/>
        </a:prstGeom>
        <a:noFill/>
        <a:ln w="127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428625</xdr:colOff>
      <xdr:row>110</xdr:row>
      <xdr:rowOff>0</xdr:rowOff>
    </xdr:from>
    <xdr:to>
      <xdr:col>14</xdr:col>
      <xdr:colOff>276225</xdr:colOff>
      <xdr:row>112</xdr:row>
      <xdr:rowOff>38100</xdr:rowOff>
    </xdr:to>
    <xdr:sp macro="" textlink="InfographData!B28">
      <xdr:nvSpPr>
        <xdr:cNvPr id="332" name="TextBox 331">
          <a:extLst>
            <a:ext uri="{FF2B5EF4-FFF2-40B4-BE49-F238E27FC236}">
              <a16:creationId xmlns:a16="http://schemas.microsoft.com/office/drawing/2014/main" id="{00000000-0008-0000-0300-00004C010000}"/>
            </a:ext>
          </a:extLst>
        </xdr:cNvPr>
        <xdr:cNvSpPr txBox="1"/>
      </xdr:nvSpPr>
      <xdr:spPr>
        <a:xfrm>
          <a:off x="7419975" y="20955000"/>
          <a:ext cx="106680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0E45DB7D-2C88-4B6C-B26B-6FF540D1B08A}" type="TxLink">
            <a:rPr lang="en-US" sz="24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74.4%</a:t>
          </a:fld>
          <a:endParaRPr lang="en-AU" sz="24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542925</xdr:colOff>
      <xdr:row>112</xdr:row>
      <xdr:rowOff>171450</xdr:rowOff>
    </xdr:from>
    <xdr:to>
      <xdr:col>15</xdr:col>
      <xdr:colOff>142875</xdr:colOff>
      <xdr:row>116</xdr:row>
      <xdr:rowOff>9524</xdr:rowOff>
    </xdr:to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00000000-0008-0000-0300-00004D010000}"/>
            </a:ext>
          </a:extLst>
        </xdr:cNvPr>
        <xdr:cNvSpPr txBox="1"/>
      </xdr:nvSpPr>
      <xdr:spPr>
        <a:xfrm>
          <a:off x="6924675" y="21507450"/>
          <a:ext cx="2038350" cy="6000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Ever had a mammogram</a:t>
          </a:r>
        </a:p>
      </xdr:txBody>
    </xdr:sp>
    <xdr:clientData/>
  </xdr:twoCellAnchor>
  <xdr:twoCellAnchor>
    <xdr:from>
      <xdr:col>12</xdr:col>
      <xdr:colOff>219075</xdr:colOff>
      <xdr:row>111</xdr:row>
      <xdr:rowOff>171451</xdr:rowOff>
    </xdr:from>
    <xdr:to>
      <xdr:col>14</xdr:col>
      <xdr:colOff>381000</xdr:colOff>
      <xdr:row>113</xdr:row>
      <xdr:rowOff>57151</xdr:rowOff>
    </xdr:to>
    <xdr:sp macro="" textlink="InfographData!E28">
      <xdr:nvSpPr>
        <xdr:cNvPr id="334" name="TextBox 333">
          <a:extLst>
            <a:ext uri="{FF2B5EF4-FFF2-40B4-BE49-F238E27FC236}">
              <a16:creationId xmlns:a16="http://schemas.microsoft.com/office/drawing/2014/main" id="{00000000-0008-0000-0300-00004E010000}"/>
            </a:ext>
          </a:extLst>
        </xdr:cNvPr>
        <xdr:cNvSpPr txBox="1"/>
      </xdr:nvSpPr>
      <xdr:spPr>
        <a:xfrm>
          <a:off x="7210425" y="21316951"/>
          <a:ext cx="13811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89CB10B4-D4E9-4F84-BEA4-0F4A2FB89D5B}" type="TxLink">
            <a:rPr lang="en-US" sz="10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(61.4% - 84.2%)</a:t>
          </a:fld>
          <a:endParaRPr lang="en-AU" sz="10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390525</xdr:colOff>
      <xdr:row>111</xdr:row>
      <xdr:rowOff>171451</xdr:rowOff>
    </xdr:from>
    <xdr:to>
      <xdr:col>17</xdr:col>
      <xdr:colOff>314324</xdr:colOff>
      <xdr:row>113</xdr:row>
      <xdr:rowOff>47625</xdr:rowOff>
    </xdr:to>
    <xdr:sp macro="" textlink="InfographData!E29">
      <xdr:nvSpPr>
        <xdr:cNvPr id="335" name="TextBox 334">
          <a:extLst>
            <a:ext uri="{FF2B5EF4-FFF2-40B4-BE49-F238E27FC236}">
              <a16:creationId xmlns:a16="http://schemas.microsoft.com/office/drawing/2014/main" id="{00000000-0008-0000-0300-00004F010000}"/>
            </a:ext>
          </a:extLst>
        </xdr:cNvPr>
        <xdr:cNvSpPr txBox="1"/>
      </xdr:nvSpPr>
      <xdr:spPr>
        <a:xfrm>
          <a:off x="9210675" y="21316951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BB9F47AA-E901-4BD9-851A-B03832F4A462}" type="TxLink">
            <a:rPr lang="en-US" sz="10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(68.8% - 88.5%)</a:t>
          </a:fld>
          <a:endParaRPr lang="en-AU" sz="10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381000</xdr:colOff>
      <xdr:row>120</xdr:row>
      <xdr:rowOff>66676</xdr:rowOff>
    </xdr:from>
    <xdr:to>
      <xdr:col>12</xdr:col>
      <xdr:colOff>133349</xdr:colOff>
      <xdr:row>122</xdr:row>
      <xdr:rowOff>152400</xdr:rowOff>
    </xdr:to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00000000-0008-0000-0300-000050010000}"/>
            </a:ext>
          </a:extLst>
        </xdr:cNvPr>
        <xdr:cNvSpPr txBox="1"/>
      </xdr:nvSpPr>
      <xdr:spPr>
        <a:xfrm>
          <a:off x="6153150" y="22926676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12</xdr:col>
      <xdr:colOff>514349</xdr:colOff>
      <xdr:row>120</xdr:row>
      <xdr:rowOff>57150</xdr:rowOff>
    </xdr:from>
    <xdr:to>
      <xdr:col>14</xdr:col>
      <xdr:colOff>142875</xdr:colOff>
      <xdr:row>122</xdr:row>
      <xdr:rowOff>19050</xdr:rowOff>
    </xdr:to>
    <xdr:sp macro="" textlink="InfographData!G28">
      <xdr:nvSpPr>
        <xdr:cNvPr id="337" name="TextBox 336">
          <a:extLst>
            <a:ext uri="{FF2B5EF4-FFF2-40B4-BE49-F238E27FC236}">
              <a16:creationId xmlns:a16="http://schemas.microsoft.com/office/drawing/2014/main" id="{00000000-0008-0000-0300-000051010000}"/>
            </a:ext>
          </a:extLst>
        </xdr:cNvPr>
        <xdr:cNvSpPr txBox="1"/>
      </xdr:nvSpPr>
      <xdr:spPr>
        <a:xfrm>
          <a:off x="7505699" y="22917150"/>
          <a:ext cx="847726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42FB314D-ED3E-48F8-BCC5-DF71A6A6E4B7}" type="TxLink">
            <a:rPr lang="en-US" sz="18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88.0%</a:t>
          </a:fld>
          <a:endParaRPr lang="en-AU" sz="18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361949</xdr:colOff>
      <xdr:row>122</xdr:row>
      <xdr:rowOff>28576</xdr:rowOff>
    </xdr:from>
    <xdr:to>
      <xdr:col>14</xdr:col>
      <xdr:colOff>295274</xdr:colOff>
      <xdr:row>122</xdr:row>
      <xdr:rowOff>180975</xdr:rowOff>
    </xdr:to>
    <xdr:sp macro="" textlink="InfographData!J28">
      <xdr:nvSpPr>
        <xdr:cNvPr id="338" name="TextBox 337">
          <a:extLst>
            <a:ext uri="{FF2B5EF4-FFF2-40B4-BE49-F238E27FC236}">
              <a16:creationId xmlns:a16="http://schemas.microsoft.com/office/drawing/2014/main" id="{00000000-0008-0000-0300-000052010000}"/>
            </a:ext>
          </a:extLst>
        </xdr:cNvPr>
        <xdr:cNvSpPr txBox="1"/>
      </xdr:nvSpPr>
      <xdr:spPr>
        <a:xfrm>
          <a:off x="7353299" y="23269576"/>
          <a:ext cx="1152525" cy="1523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4E21E066-7C8E-40DF-8E40-58ABF6DE953D}" type="TxLink">
            <a:rPr lang="en-US" sz="10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(86.7% - 89.2%)</a:t>
          </a:fld>
          <a:endParaRPr lang="en-AU" sz="10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523875</xdr:colOff>
      <xdr:row>120</xdr:row>
      <xdr:rowOff>38100</xdr:rowOff>
    </xdr:from>
    <xdr:to>
      <xdr:col>17</xdr:col>
      <xdr:colOff>180975</xdr:colOff>
      <xdr:row>121</xdr:row>
      <xdr:rowOff>180975</xdr:rowOff>
    </xdr:to>
    <xdr:sp macro="" textlink="InfographData!G29">
      <xdr:nvSpPr>
        <xdr:cNvPr id="339" name="TextBox 338">
          <a:extLst>
            <a:ext uri="{FF2B5EF4-FFF2-40B4-BE49-F238E27FC236}">
              <a16:creationId xmlns:a16="http://schemas.microsoft.com/office/drawing/2014/main" id="{00000000-0008-0000-0300-000053010000}"/>
            </a:ext>
          </a:extLst>
        </xdr:cNvPr>
        <xdr:cNvSpPr txBox="1"/>
      </xdr:nvSpPr>
      <xdr:spPr>
        <a:xfrm>
          <a:off x="9344025" y="22898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B0AB748C-ACC9-45A7-8C81-B9FE16DB7521}" type="TxLink">
            <a:rPr lang="en-US" sz="18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79.2%</a:t>
          </a:fld>
          <a:endParaRPr lang="en-AU" sz="18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380999</xdr:colOff>
      <xdr:row>121</xdr:row>
      <xdr:rowOff>152400</xdr:rowOff>
    </xdr:from>
    <xdr:to>
      <xdr:col>17</xdr:col>
      <xdr:colOff>276224</xdr:colOff>
      <xdr:row>123</xdr:row>
      <xdr:rowOff>47625</xdr:rowOff>
    </xdr:to>
    <xdr:sp macro="" textlink="InfographData!J29">
      <xdr:nvSpPr>
        <xdr:cNvPr id="340" name="TextBox 339">
          <a:extLst>
            <a:ext uri="{FF2B5EF4-FFF2-40B4-BE49-F238E27FC236}">
              <a16:creationId xmlns:a16="http://schemas.microsoft.com/office/drawing/2014/main" id="{00000000-0008-0000-0300-000054010000}"/>
            </a:ext>
          </a:extLst>
        </xdr:cNvPr>
        <xdr:cNvSpPr txBox="1"/>
      </xdr:nvSpPr>
      <xdr:spPr>
        <a:xfrm>
          <a:off x="9201149" y="23202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214FE1DB-E8C1-4B9D-AD22-EC1AD9FEF2E4}" type="TxLink">
            <a:rPr lang="en-US" sz="1000" b="0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(77.7% - 80.7%)</a:t>
          </a:fld>
          <a:endParaRPr lang="en-AU" sz="1000" b="0" i="0" u="none" strike="noStrike">
            <a:solidFill>
              <a:schemeClr val="accent6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352423</xdr:colOff>
      <xdr:row>115</xdr:row>
      <xdr:rowOff>38100</xdr:rowOff>
    </xdr:from>
    <xdr:to>
      <xdr:col>17</xdr:col>
      <xdr:colOff>342898</xdr:colOff>
      <xdr:row>120</xdr:row>
      <xdr:rowOff>142875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00000000-0008-0000-0300-00005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15</xdr:col>
      <xdr:colOff>447674</xdr:colOff>
      <xdr:row>110</xdr:row>
      <xdr:rowOff>57150</xdr:rowOff>
    </xdr:from>
    <xdr:to>
      <xdr:col>17</xdr:col>
      <xdr:colOff>304799</xdr:colOff>
      <xdr:row>111</xdr:row>
      <xdr:rowOff>180975</xdr:rowOff>
    </xdr:to>
    <xdr:sp macro="" textlink="InfographData!B29">
      <xdr:nvSpPr>
        <xdr:cNvPr id="342" name="TextBox 341">
          <a:extLst>
            <a:ext uri="{FF2B5EF4-FFF2-40B4-BE49-F238E27FC236}">
              <a16:creationId xmlns:a16="http://schemas.microsoft.com/office/drawing/2014/main" id="{00000000-0008-0000-0300-000056010000}"/>
            </a:ext>
          </a:extLst>
        </xdr:cNvPr>
        <xdr:cNvSpPr txBox="1"/>
      </xdr:nvSpPr>
      <xdr:spPr>
        <a:xfrm>
          <a:off x="9267824" y="21012150"/>
          <a:ext cx="10763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A493E88F-1D61-4194-8C10-67209B2B7EF6}" type="TxLink">
            <a:rPr lang="en-US" sz="24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80.4%</a:t>
          </a:fld>
          <a:endParaRPr lang="en-AU" sz="24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104776</xdr:colOff>
      <xdr:row>116</xdr:row>
      <xdr:rowOff>66675</xdr:rowOff>
    </xdr:from>
    <xdr:to>
      <xdr:col>16</xdr:col>
      <xdr:colOff>581026</xdr:colOff>
      <xdr:row>118</xdr:row>
      <xdr:rowOff>104775</xdr:rowOff>
    </xdr:to>
    <xdr:sp macro="" textlink="InfographData!M29">
      <xdr:nvSpPr>
        <xdr:cNvPr id="343" name="TextBox 342">
          <a:extLst>
            <a:ext uri="{FF2B5EF4-FFF2-40B4-BE49-F238E27FC236}">
              <a16:creationId xmlns:a16="http://schemas.microsoft.com/office/drawing/2014/main" id="{00000000-0008-0000-0300-000057010000}"/>
            </a:ext>
          </a:extLst>
        </xdr:cNvPr>
        <xdr:cNvSpPr txBox="1"/>
      </xdr:nvSpPr>
      <xdr:spPr>
        <a:xfrm>
          <a:off x="9534526" y="22164675"/>
          <a:ext cx="47625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862F0060-32C2-4C64-A192-D7CC2D6D5560}" type="TxLink">
            <a:rPr lang="en-US" sz="18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36</a:t>
          </a:fld>
          <a:endParaRPr lang="en-AU" sz="18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85725</xdr:colOff>
      <xdr:row>118</xdr:row>
      <xdr:rowOff>19050</xdr:rowOff>
    </xdr:from>
    <xdr:to>
      <xdr:col>17</xdr:col>
      <xdr:colOff>19050</xdr:colOff>
      <xdr:row>119</xdr:row>
      <xdr:rowOff>47625</xdr:rowOff>
    </xdr:to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00000000-0008-0000-0300-000058010000}"/>
            </a:ext>
          </a:extLst>
        </xdr:cNvPr>
        <xdr:cNvSpPr txBox="1"/>
      </xdr:nvSpPr>
      <xdr:spPr>
        <a:xfrm>
          <a:off x="9515475" y="22498050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12</xdr:col>
      <xdr:colOff>304800</xdr:colOff>
      <xdr:row>115</xdr:row>
      <xdr:rowOff>28575</xdr:rowOff>
    </xdr:from>
    <xdr:to>
      <xdr:col>14</xdr:col>
      <xdr:colOff>295275</xdr:colOff>
      <xdr:row>120</xdr:row>
      <xdr:rowOff>133350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00000000-0008-0000-0300-00005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13</xdr:col>
      <xdr:colOff>47628</xdr:colOff>
      <xdr:row>116</xdr:row>
      <xdr:rowOff>76200</xdr:rowOff>
    </xdr:from>
    <xdr:to>
      <xdr:col>13</xdr:col>
      <xdr:colOff>514350</xdr:colOff>
      <xdr:row>118</xdr:row>
      <xdr:rowOff>57150</xdr:rowOff>
    </xdr:to>
    <xdr:sp macro="" textlink="InfographData!M28">
      <xdr:nvSpPr>
        <xdr:cNvPr id="346" name="TextBox 345">
          <a:extLst>
            <a:ext uri="{FF2B5EF4-FFF2-40B4-BE49-F238E27FC236}">
              <a16:creationId xmlns:a16="http://schemas.microsoft.com/office/drawing/2014/main" id="{00000000-0008-0000-0300-00005A010000}"/>
            </a:ext>
          </a:extLst>
        </xdr:cNvPr>
        <xdr:cNvSpPr txBox="1"/>
      </xdr:nvSpPr>
      <xdr:spPr>
        <a:xfrm>
          <a:off x="7648578" y="22174200"/>
          <a:ext cx="466722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2E5E764-C274-448C-A573-E0DFA7F23656}" type="TxLink">
            <a:rPr lang="en-US" sz="1800" b="0" i="0" u="none" strike="noStrik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78</a:t>
          </a:fld>
          <a:endParaRPr lang="en-AU" sz="1800" b="0" i="0" u="none" strike="noStrike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38102</xdr:colOff>
      <xdr:row>118</xdr:row>
      <xdr:rowOff>9525</xdr:rowOff>
    </xdr:from>
    <xdr:to>
      <xdr:col>13</xdr:col>
      <xdr:colOff>581027</xdr:colOff>
      <xdr:row>119</xdr:row>
      <xdr:rowOff>38100</xdr:rowOff>
    </xdr:to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0000000-0008-0000-0300-00005B010000}"/>
            </a:ext>
          </a:extLst>
        </xdr:cNvPr>
        <xdr:cNvSpPr txBox="1"/>
      </xdr:nvSpPr>
      <xdr:spPr>
        <a:xfrm>
          <a:off x="7639052" y="22488525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10</xdr:col>
      <xdr:colOff>0</xdr:colOff>
      <xdr:row>120</xdr:row>
      <xdr:rowOff>0</xdr:rowOff>
    </xdr:from>
    <xdr:to>
      <xdr:col>18</xdr:col>
      <xdr:colOff>304800</xdr:colOff>
      <xdr:row>120</xdr:row>
      <xdr:rowOff>9525</xdr:rowOff>
    </xdr:to>
    <xdr:cxnSp macro="">
      <xdr:nvCxnSpPr>
        <xdr:cNvPr id="348" name="Straight Connector 347">
          <a:extLst>
            <a:ext uri="{FF2B5EF4-FFF2-40B4-BE49-F238E27FC236}">
              <a16:creationId xmlns:a16="http://schemas.microsoft.com/office/drawing/2014/main" id="{00000000-0008-0000-0300-00005C010000}"/>
            </a:ext>
          </a:extLst>
        </xdr:cNvPr>
        <xdr:cNvCxnSpPr/>
      </xdr:nvCxnSpPr>
      <xdr:spPr>
        <a:xfrm>
          <a:off x="5782235" y="22860000"/>
          <a:ext cx="5190565" cy="9525"/>
        </a:xfrm>
        <a:prstGeom prst="line">
          <a:avLst/>
        </a:prstGeom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47624</xdr:colOff>
      <xdr:row>116</xdr:row>
      <xdr:rowOff>123825</xdr:rowOff>
    </xdr:from>
    <xdr:to>
      <xdr:col>12</xdr:col>
      <xdr:colOff>361950</xdr:colOff>
      <xdr:row>119</xdr:row>
      <xdr:rowOff>114300</xdr:rowOff>
    </xdr:to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00000000-0008-0000-0300-00005E010000}"/>
            </a:ext>
          </a:extLst>
        </xdr:cNvPr>
        <xdr:cNvSpPr txBox="1"/>
      </xdr:nvSpPr>
      <xdr:spPr>
        <a:xfrm>
          <a:off x="5819774" y="22221825"/>
          <a:ext cx="1533526" cy="561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Breast Cancer screening</a:t>
          </a:r>
        </a:p>
      </xdr:txBody>
    </xdr:sp>
    <xdr:clientData/>
  </xdr:twoCellAnchor>
  <xdr:twoCellAnchor editAs="oneCell">
    <xdr:from>
      <xdr:col>10</xdr:col>
      <xdr:colOff>180974</xdr:colOff>
      <xdr:row>110</xdr:row>
      <xdr:rowOff>156810</xdr:rowOff>
    </xdr:from>
    <xdr:to>
      <xdr:col>12</xdr:col>
      <xdr:colOff>6349</xdr:colOff>
      <xdr:row>116</xdr:row>
      <xdr:rowOff>57149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00000000-0008-0000-03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4" y="21111810"/>
          <a:ext cx="1038225" cy="1043339"/>
        </a:xfrm>
        <a:prstGeom prst="rect">
          <a:avLst/>
        </a:prstGeom>
      </xdr:spPr>
    </xdr:pic>
    <xdr:clientData/>
  </xdr:twoCellAnchor>
  <xdr:twoCellAnchor>
    <xdr:from>
      <xdr:col>16</xdr:col>
      <xdr:colOff>38098</xdr:colOff>
      <xdr:row>130</xdr:row>
      <xdr:rowOff>171450</xdr:rowOff>
    </xdr:from>
    <xdr:to>
      <xdr:col>18</xdr:col>
      <xdr:colOff>28573</xdr:colOff>
      <xdr:row>136</xdr:row>
      <xdr:rowOff>85725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00000000-0008-0000-0300-00007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0</xdr:colOff>
      <xdr:row>126</xdr:row>
      <xdr:rowOff>0</xdr:rowOff>
    </xdr:from>
    <xdr:to>
      <xdr:col>16</xdr:col>
      <xdr:colOff>304799</xdr:colOff>
      <xdr:row>139</xdr:row>
      <xdr:rowOff>66675</xdr:rowOff>
    </xdr:to>
    <xdr:sp macro="" textlink="">
      <xdr:nvSpPr>
        <xdr:cNvPr id="425" name="Rectangle: Rounded Corners 424">
          <a:extLst>
            <a:ext uri="{FF2B5EF4-FFF2-40B4-BE49-F238E27FC236}">
              <a16:creationId xmlns:a16="http://schemas.microsoft.com/office/drawing/2014/main" id="{00000000-0008-0000-0300-0000A9010000}"/>
            </a:ext>
          </a:extLst>
        </xdr:cNvPr>
        <xdr:cNvSpPr/>
      </xdr:nvSpPr>
      <xdr:spPr>
        <a:xfrm>
          <a:off x="6381750" y="24003000"/>
          <a:ext cx="3352799" cy="2543175"/>
        </a:xfrm>
        <a:prstGeom prst="roundRect">
          <a:avLst/>
        </a:prstGeom>
        <a:noFill/>
        <a:ln w="12700">
          <a:solidFill>
            <a:srgbClr val="D5003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76200</xdr:colOff>
      <xdr:row>129</xdr:row>
      <xdr:rowOff>19051</xdr:rowOff>
    </xdr:from>
    <xdr:to>
      <xdr:col>15</xdr:col>
      <xdr:colOff>609599</xdr:colOff>
      <xdr:row>130</xdr:row>
      <xdr:rowOff>85725</xdr:rowOff>
    </xdr:to>
    <xdr:sp macro="" textlink="InfographData!E31">
      <xdr:nvSpPr>
        <xdr:cNvPr id="430" name="TextBox 429">
          <a:extLst>
            <a:ext uri="{FF2B5EF4-FFF2-40B4-BE49-F238E27FC236}">
              <a16:creationId xmlns:a16="http://schemas.microsoft.com/office/drawing/2014/main" id="{00000000-0008-0000-0300-0000AE010000}"/>
            </a:ext>
          </a:extLst>
        </xdr:cNvPr>
        <xdr:cNvSpPr txBox="1"/>
      </xdr:nvSpPr>
      <xdr:spPr>
        <a:xfrm>
          <a:off x="8286750" y="24593551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4BE78458-5632-47FF-A8D5-BEA10506417B}" type="TxLink">
            <a:rPr lang="en-US" sz="1000" b="0" i="0" u="none" strike="noStrike">
              <a:solidFill>
                <a:srgbClr val="D5003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(21.0% - 41.2%)</a:t>
          </a:fld>
          <a:endParaRPr lang="en-AU" sz="1000" b="0" i="0" u="none" strike="noStrike">
            <a:solidFill>
              <a:srgbClr val="D5003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466725</xdr:colOff>
      <xdr:row>136</xdr:row>
      <xdr:rowOff>57151</xdr:rowOff>
    </xdr:from>
    <xdr:to>
      <xdr:col>13</xdr:col>
      <xdr:colOff>219074</xdr:colOff>
      <xdr:row>138</xdr:row>
      <xdr:rowOff>142875</xdr:rowOff>
    </xdr:to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00000000-0008-0000-0300-0000B0010000}"/>
            </a:ext>
          </a:extLst>
        </xdr:cNvPr>
        <xdr:cNvSpPr txBox="1"/>
      </xdr:nvSpPr>
      <xdr:spPr>
        <a:xfrm>
          <a:off x="6848475" y="25965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chemeClr val="accent2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14</xdr:col>
      <xdr:colOff>238125</xdr:colOff>
      <xdr:row>136</xdr:row>
      <xdr:rowOff>38100</xdr:rowOff>
    </xdr:from>
    <xdr:to>
      <xdr:col>15</xdr:col>
      <xdr:colOff>504825</xdr:colOff>
      <xdr:row>137</xdr:row>
      <xdr:rowOff>180975</xdr:rowOff>
    </xdr:to>
    <xdr:sp macro="" textlink="InfographData!G31">
      <xdr:nvSpPr>
        <xdr:cNvPr id="433" name="TextBox 432">
          <a:extLst>
            <a:ext uri="{FF2B5EF4-FFF2-40B4-BE49-F238E27FC236}">
              <a16:creationId xmlns:a16="http://schemas.microsoft.com/office/drawing/2014/main" id="{00000000-0008-0000-0300-0000B1010000}"/>
            </a:ext>
          </a:extLst>
        </xdr:cNvPr>
        <xdr:cNvSpPr txBox="1"/>
      </xdr:nvSpPr>
      <xdr:spPr>
        <a:xfrm>
          <a:off x="8448675" y="25946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CC9908B2-6D8B-4263-9333-A03A933A2AFE}" type="TxLink">
            <a:rPr lang="en-US" sz="1800" b="0" i="0" u="none" strike="noStrike">
              <a:solidFill>
                <a:schemeClr val="accent2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33.9%</a:t>
          </a:fld>
          <a:endParaRPr lang="en-AU" sz="1800" b="0" i="0" u="none" strike="noStrike">
            <a:solidFill>
              <a:schemeClr val="accent2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95249</xdr:colOff>
      <xdr:row>137</xdr:row>
      <xdr:rowOff>152400</xdr:rowOff>
    </xdr:from>
    <xdr:to>
      <xdr:col>15</xdr:col>
      <xdr:colOff>600074</xdr:colOff>
      <xdr:row>139</xdr:row>
      <xdr:rowOff>47625</xdr:rowOff>
    </xdr:to>
    <xdr:sp macro="" textlink="InfographData!J31">
      <xdr:nvSpPr>
        <xdr:cNvPr id="434" name="TextBox 433">
          <a:extLst>
            <a:ext uri="{FF2B5EF4-FFF2-40B4-BE49-F238E27FC236}">
              <a16:creationId xmlns:a16="http://schemas.microsoft.com/office/drawing/2014/main" id="{00000000-0008-0000-0300-0000B2010000}"/>
            </a:ext>
          </a:extLst>
        </xdr:cNvPr>
        <xdr:cNvSpPr txBox="1"/>
      </xdr:nvSpPr>
      <xdr:spPr>
        <a:xfrm>
          <a:off x="8305799" y="26250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6673A720-7F0E-4EFB-B05B-028C72D7B531}" type="TxLink">
            <a:rPr lang="en-US" sz="1000" b="0" i="0" u="none" strike="noStrike">
              <a:solidFill>
                <a:schemeClr val="accent2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(33.1% - 34.8%)</a:t>
          </a:fld>
          <a:endParaRPr lang="en-AU" sz="1000" b="0" i="0" u="none" strike="noStrike">
            <a:solidFill>
              <a:schemeClr val="accent2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38098</xdr:colOff>
      <xdr:row>130</xdr:row>
      <xdr:rowOff>152400</xdr:rowOff>
    </xdr:from>
    <xdr:to>
      <xdr:col>16</xdr:col>
      <xdr:colOff>28573</xdr:colOff>
      <xdr:row>136</xdr:row>
      <xdr:rowOff>66675</xdr:rowOff>
    </xdr:to>
    <xdr:graphicFrame macro="">
      <xdr:nvGraphicFramePr>
        <xdr:cNvPr id="437" name="Chart 436">
          <a:extLst>
            <a:ext uri="{FF2B5EF4-FFF2-40B4-BE49-F238E27FC236}">
              <a16:creationId xmlns:a16="http://schemas.microsoft.com/office/drawing/2014/main" id="{00000000-0008-0000-0300-0000B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14</xdr:col>
      <xdr:colOff>133349</xdr:colOff>
      <xdr:row>127</xdr:row>
      <xdr:rowOff>95250</xdr:rowOff>
    </xdr:from>
    <xdr:to>
      <xdr:col>15</xdr:col>
      <xdr:colOff>600074</xdr:colOff>
      <xdr:row>129</xdr:row>
      <xdr:rowOff>28575</xdr:rowOff>
    </xdr:to>
    <xdr:sp macro="" textlink="InfographData!B31">
      <xdr:nvSpPr>
        <xdr:cNvPr id="438" name="TextBox 437">
          <a:extLst>
            <a:ext uri="{FF2B5EF4-FFF2-40B4-BE49-F238E27FC236}">
              <a16:creationId xmlns:a16="http://schemas.microsoft.com/office/drawing/2014/main" id="{00000000-0008-0000-0300-0000B6010000}"/>
            </a:ext>
          </a:extLst>
        </xdr:cNvPr>
        <xdr:cNvSpPr txBox="1"/>
      </xdr:nvSpPr>
      <xdr:spPr>
        <a:xfrm>
          <a:off x="8343899" y="24288750"/>
          <a:ext cx="10763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F2B499ED-634F-49A3-A8A4-895F0B0DB797}" type="TxLink">
            <a:rPr lang="en-US" sz="2400" b="0" i="0" u="none" strike="noStrike">
              <a:solidFill>
                <a:srgbClr val="D5003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30.1%</a:t>
          </a:fld>
          <a:endParaRPr lang="en-AU" sz="2400" b="0" i="0" u="none" strike="noStrike">
            <a:solidFill>
              <a:srgbClr val="D5003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409576</xdr:colOff>
      <xdr:row>131</xdr:row>
      <xdr:rowOff>180975</xdr:rowOff>
    </xdr:from>
    <xdr:to>
      <xdr:col>15</xdr:col>
      <xdr:colOff>276226</xdr:colOff>
      <xdr:row>134</xdr:row>
      <xdr:rowOff>28575</xdr:rowOff>
    </xdr:to>
    <xdr:sp macro="" textlink="InfographData!M31">
      <xdr:nvSpPr>
        <xdr:cNvPr id="442" name="TextBox 441">
          <a:extLst>
            <a:ext uri="{FF2B5EF4-FFF2-40B4-BE49-F238E27FC236}">
              <a16:creationId xmlns:a16="http://schemas.microsoft.com/office/drawing/2014/main" id="{00000000-0008-0000-0300-0000BA010000}"/>
            </a:ext>
          </a:extLst>
        </xdr:cNvPr>
        <xdr:cNvSpPr txBox="1"/>
      </xdr:nvSpPr>
      <xdr:spPr>
        <a:xfrm>
          <a:off x="8620126" y="25136475"/>
          <a:ext cx="47625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8528CB2-26ED-4FEB-B6E6-03859D271169}" type="TxLink">
            <a:rPr lang="en-US" sz="1800" b="0" i="0" u="none" strike="noStrike">
              <a:solidFill>
                <a:srgbClr val="D5003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22</a:t>
          </a:fld>
          <a:endParaRPr lang="en-AU" sz="1800" b="0" i="0" u="none" strike="noStrike">
            <a:solidFill>
              <a:srgbClr val="D5003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381000</xdr:colOff>
      <xdr:row>133</xdr:row>
      <xdr:rowOff>133350</xdr:rowOff>
    </xdr:from>
    <xdr:to>
      <xdr:col>15</xdr:col>
      <xdr:colOff>314325</xdr:colOff>
      <xdr:row>134</xdr:row>
      <xdr:rowOff>161925</xdr:rowOff>
    </xdr:to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00000000-0008-0000-0300-0000BB010000}"/>
            </a:ext>
          </a:extLst>
        </xdr:cNvPr>
        <xdr:cNvSpPr txBox="1"/>
      </xdr:nvSpPr>
      <xdr:spPr>
        <a:xfrm>
          <a:off x="8591550" y="25469850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rgbClr val="D50032"/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16</xdr:col>
      <xdr:colOff>306917</xdr:colOff>
      <xdr:row>136</xdr:row>
      <xdr:rowOff>0</xdr:rowOff>
    </xdr:to>
    <xdr:cxnSp macro="">
      <xdr:nvCxnSpPr>
        <xdr:cNvPr id="446" name="Straight Connector 445">
          <a:extLst>
            <a:ext uri="{FF2B5EF4-FFF2-40B4-BE49-F238E27FC236}">
              <a16:creationId xmlns:a16="http://schemas.microsoft.com/office/drawing/2014/main" id="{00000000-0008-0000-0300-0000BE010000}"/>
            </a:ext>
          </a:extLst>
        </xdr:cNvPr>
        <xdr:cNvCxnSpPr/>
      </xdr:nvCxnSpPr>
      <xdr:spPr>
        <a:xfrm>
          <a:off x="6381750" y="25908000"/>
          <a:ext cx="3354917" cy="0"/>
        </a:xfrm>
        <a:prstGeom prst="line">
          <a:avLst/>
        </a:prstGeom>
        <a:ln>
          <a:solidFill>
            <a:srgbClr val="D5003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114300</xdr:colOff>
      <xdr:row>128</xdr:row>
      <xdr:rowOff>133350</xdr:rowOff>
    </xdr:from>
    <xdr:to>
      <xdr:col>14</xdr:col>
      <xdr:colOff>57149</xdr:colOff>
      <xdr:row>135</xdr:row>
      <xdr:rowOff>104775</xdr:rowOff>
    </xdr:to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00000000-0008-0000-0300-0000C1010000}"/>
            </a:ext>
          </a:extLst>
        </xdr:cNvPr>
        <xdr:cNvSpPr txBox="1"/>
      </xdr:nvSpPr>
      <xdr:spPr>
        <a:xfrm>
          <a:off x="6496050" y="24517350"/>
          <a:ext cx="1771649" cy="1304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rgbClr val="D50032"/>
              </a:solidFill>
              <a:latin typeface="Arial" panose="020B0604020202020204" pitchFamily="34" charset="0"/>
              <a:cs typeface="Arial" panose="020B0604020202020204" pitchFamily="34" charset="0"/>
            </a:rPr>
            <a:t>Avoided or delayed visiting a dental professional because of cost</a:t>
          </a:r>
        </a:p>
      </xdr:txBody>
    </xdr:sp>
    <xdr:clientData/>
  </xdr:twoCellAnchor>
  <xdr:twoCellAnchor>
    <xdr:from>
      <xdr:col>3</xdr:col>
      <xdr:colOff>0</xdr:colOff>
      <xdr:row>126</xdr:row>
      <xdr:rowOff>0</xdr:rowOff>
    </xdr:from>
    <xdr:to>
      <xdr:col>8</xdr:col>
      <xdr:colOff>304799</xdr:colOff>
      <xdr:row>139</xdr:row>
      <xdr:rowOff>66675</xdr:rowOff>
    </xdr:to>
    <xdr:sp macro="" textlink="">
      <xdr:nvSpPr>
        <xdr:cNvPr id="474" name="Rectangle: Rounded Corners 473">
          <a:extLst>
            <a:ext uri="{FF2B5EF4-FFF2-40B4-BE49-F238E27FC236}">
              <a16:creationId xmlns:a16="http://schemas.microsoft.com/office/drawing/2014/main" id="{00000000-0008-0000-0300-0000DA010000}"/>
            </a:ext>
          </a:extLst>
        </xdr:cNvPr>
        <xdr:cNvSpPr/>
      </xdr:nvSpPr>
      <xdr:spPr>
        <a:xfrm>
          <a:off x="1504950" y="24003000"/>
          <a:ext cx="3352799" cy="2543175"/>
        </a:xfrm>
        <a:prstGeom prst="roundRect">
          <a:avLst/>
        </a:prstGeom>
        <a:noFill/>
        <a:ln w="12700">
          <a:solidFill>
            <a:srgbClr val="D5003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76200</xdr:colOff>
      <xdr:row>129</xdr:row>
      <xdr:rowOff>28576</xdr:rowOff>
    </xdr:from>
    <xdr:to>
      <xdr:col>7</xdr:col>
      <xdr:colOff>609599</xdr:colOff>
      <xdr:row>130</xdr:row>
      <xdr:rowOff>95250</xdr:rowOff>
    </xdr:to>
    <xdr:sp macro="" textlink="InfographData!E30">
      <xdr:nvSpPr>
        <xdr:cNvPr id="480" name="TextBox 479">
          <a:extLst>
            <a:ext uri="{FF2B5EF4-FFF2-40B4-BE49-F238E27FC236}">
              <a16:creationId xmlns:a16="http://schemas.microsoft.com/office/drawing/2014/main" id="{00000000-0008-0000-0300-0000E0010000}"/>
            </a:ext>
          </a:extLst>
        </xdr:cNvPr>
        <xdr:cNvSpPr txBox="1"/>
      </xdr:nvSpPr>
      <xdr:spPr>
        <a:xfrm>
          <a:off x="3409950" y="24603076"/>
          <a:ext cx="11429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CBA7BDE-BAB9-410C-BDC1-9CCE6B2ECED6}" type="TxLink">
            <a:rPr lang="en-US" sz="1000" b="0" i="0" u="none" strike="noStrike">
              <a:solidFill>
                <a:srgbClr val="D5003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(23.1% - 46.0%)</a:t>
          </a:fld>
          <a:endParaRPr lang="en-AU" sz="1000" b="0" i="0" u="none" strike="noStrike">
            <a:solidFill>
              <a:srgbClr val="D5003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476250</xdr:colOff>
      <xdr:row>136</xdr:row>
      <xdr:rowOff>57151</xdr:rowOff>
    </xdr:from>
    <xdr:to>
      <xdr:col>5</xdr:col>
      <xdr:colOff>228599</xdr:colOff>
      <xdr:row>138</xdr:row>
      <xdr:rowOff>142875</xdr:rowOff>
    </xdr:to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00000000-0008-0000-0300-0000E2010000}"/>
            </a:ext>
          </a:extLst>
        </xdr:cNvPr>
        <xdr:cNvSpPr txBox="1"/>
      </xdr:nvSpPr>
      <xdr:spPr>
        <a:xfrm>
          <a:off x="1981200" y="25965151"/>
          <a:ext cx="971549" cy="466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>
              <a:solidFill>
                <a:schemeClr val="accent2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Victoria</a:t>
          </a:r>
        </a:p>
      </xdr:txBody>
    </xdr:sp>
    <xdr:clientData/>
  </xdr:twoCellAnchor>
  <xdr:twoCellAnchor>
    <xdr:from>
      <xdr:col>6</xdr:col>
      <xdr:colOff>209550</xdr:colOff>
      <xdr:row>136</xdr:row>
      <xdr:rowOff>38100</xdr:rowOff>
    </xdr:from>
    <xdr:to>
      <xdr:col>7</xdr:col>
      <xdr:colOff>476250</xdr:colOff>
      <xdr:row>137</xdr:row>
      <xdr:rowOff>180975</xdr:rowOff>
    </xdr:to>
    <xdr:sp macro="" textlink="InfographData!G30">
      <xdr:nvSpPr>
        <xdr:cNvPr id="483" name="TextBox 482">
          <a:extLst>
            <a:ext uri="{FF2B5EF4-FFF2-40B4-BE49-F238E27FC236}">
              <a16:creationId xmlns:a16="http://schemas.microsoft.com/office/drawing/2014/main" id="{00000000-0008-0000-0300-0000E3010000}"/>
            </a:ext>
          </a:extLst>
        </xdr:cNvPr>
        <xdr:cNvSpPr txBox="1"/>
      </xdr:nvSpPr>
      <xdr:spPr>
        <a:xfrm>
          <a:off x="3543300" y="25946100"/>
          <a:ext cx="8763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2C7A7E2F-39EF-4653-A8CA-585BE2FE29C9}" type="TxLink">
            <a:rPr lang="en-US" sz="1800" b="0" i="0" u="none" strike="noStrike">
              <a:solidFill>
                <a:schemeClr val="accent2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24.4%</a:t>
          </a:fld>
          <a:endParaRPr lang="en-AU" sz="1800" b="0" i="0" u="none" strike="noStrike">
            <a:solidFill>
              <a:schemeClr val="accent2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66674</xdr:colOff>
      <xdr:row>137</xdr:row>
      <xdr:rowOff>152400</xdr:rowOff>
    </xdr:from>
    <xdr:to>
      <xdr:col>7</xdr:col>
      <xdr:colOff>571499</xdr:colOff>
      <xdr:row>139</xdr:row>
      <xdr:rowOff>47625</xdr:rowOff>
    </xdr:to>
    <xdr:sp macro="" textlink="InfographData!J30">
      <xdr:nvSpPr>
        <xdr:cNvPr id="484" name="TextBox 483">
          <a:extLst>
            <a:ext uri="{FF2B5EF4-FFF2-40B4-BE49-F238E27FC236}">
              <a16:creationId xmlns:a16="http://schemas.microsoft.com/office/drawing/2014/main" id="{00000000-0008-0000-0300-0000E4010000}"/>
            </a:ext>
          </a:extLst>
        </xdr:cNvPr>
        <xdr:cNvSpPr txBox="1"/>
      </xdr:nvSpPr>
      <xdr:spPr>
        <a:xfrm>
          <a:off x="3400424" y="26250900"/>
          <a:ext cx="1114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C3F213A5-D2E8-4A86-B7A8-8043F458B03B}" type="TxLink">
            <a:rPr lang="en-US" sz="1000" b="0" i="0" u="none" strike="noStrike">
              <a:solidFill>
                <a:schemeClr val="accent2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(23.6% - 25.2%)</a:t>
          </a:fld>
          <a:endParaRPr lang="en-AU" sz="1000" b="0" i="0" u="none" strike="noStrike">
            <a:solidFill>
              <a:schemeClr val="accent2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136</xdr:row>
      <xdr:rowOff>5292</xdr:rowOff>
    </xdr:from>
    <xdr:to>
      <xdr:col>8</xdr:col>
      <xdr:colOff>306917</xdr:colOff>
      <xdr:row>136</xdr:row>
      <xdr:rowOff>5292</xdr:rowOff>
    </xdr:to>
    <xdr:cxnSp macro="">
      <xdr:nvCxnSpPr>
        <xdr:cNvPr id="485" name="Straight Connector 484">
          <a:extLst>
            <a:ext uri="{FF2B5EF4-FFF2-40B4-BE49-F238E27FC236}">
              <a16:creationId xmlns:a16="http://schemas.microsoft.com/office/drawing/2014/main" id="{00000000-0008-0000-0300-0000E5010000}"/>
            </a:ext>
          </a:extLst>
        </xdr:cNvPr>
        <xdr:cNvCxnSpPr/>
      </xdr:nvCxnSpPr>
      <xdr:spPr>
        <a:xfrm>
          <a:off x="1504950" y="25913292"/>
          <a:ext cx="3354917" cy="0"/>
        </a:xfrm>
        <a:prstGeom prst="line">
          <a:avLst/>
        </a:prstGeom>
        <a:ln>
          <a:solidFill>
            <a:srgbClr val="D5003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38098</xdr:colOff>
      <xdr:row>130</xdr:row>
      <xdr:rowOff>152400</xdr:rowOff>
    </xdr:from>
    <xdr:to>
      <xdr:col>8</xdr:col>
      <xdr:colOff>28573</xdr:colOff>
      <xdr:row>136</xdr:row>
      <xdr:rowOff>66675</xdr:rowOff>
    </xdr:to>
    <xdr:graphicFrame macro="">
      <xdr:nvGraphicFramePr>
        <xdr:cNvPr id="486" name="Chart 485">
          <a:extLst>
            <a:ext uri="{FF2B5EF4-FFF2-40B4-BE49-F238E27FC236}">
              <a16:creationId xmlns:a16="http://schemas.microsoft.com/office/drawing/2014/main" id="{00000000-0008-0000-0300-0000E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</xdr:col>
      <xdr:colOff>133349</xdr:colOff>
      <xdr:row>127</xdr:row>
      <xdr:rowOff>104775</xdr:rowOff>
    </xdr:from>
    <xdr:to>
      <xdr:col>7</xdr:col>
      <xdr:colOff>600074</xdr:colOff>
      <xdr:row>129</xdr:row>
      <xdr:rowOff>38100</xdr:rowOff>
    </xdr:to>
    <xdr:sp macro="" textlink="InfographData!B30">
      <xdr:nvSpPr>
        <xdr:cNvPr id="487" name="TextBox 486">
          <a:extLst>
            <a:ext uri="{FF2B5EF4-FFF2-40B4-BE49-F238E27FC236}">
              <a16:creationId xmlns:a16="http://schemas.microsoft.com/office/drawing/2014/main" id="{00000000-0008-0000-0300-0000E7010000}"/>
            </a:ext>
          </a:extLst>
        </xdr:cNvPr>
        <xdr:cNvSpPr txBox="1"/>
      </xdr:nvSpPr>
      <xdr:spPr>
        <a:xfrm>
          <a:off x="3467099" y="24298275"/>
          <a:ext cx="10763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414FB026-5AC3-4A1A-B63C-FF1BDDF2AD2A}" type="TxLink">
            <a:rPr lang="en-US" sz="2400" b="0" i="0" u="none" strike="noStrike">
              <a:solidFill>
                <a:srgbClr val="D5003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33.6%</a:t>
          </a:fld>
          <a:endParaRPr lang="en-AU" sz="2400" b="0" i="0" u="none" strike="noStrike">
            <a:solidFill>
              <a:srgbClr val="D5003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381001</xdr:colOff>
      <xdr:row>131</xdr:row>
      <xdr:rowOff>142875</xdr:rowOff>
    </xdr:from>
    <xdr:to>
      <xdr:col>7</xdr:col>
      <xdr:colOff>247651</xdr:colOff>
      <xdr:row>133</xdr:row>
      <xdr:rowOff>180975</xdr:rowOff>
    </xdr:to>
    <xdr:sp macro="" textlink="InfographData!M30">
      <xdr:nvSpPr>
        <xdr:cNvPr id="488" name="TextBox 487">
          <a:extLst>
            <a:ext uri="{FF2B5EF4-FFF2-40B4-BE49-F238E27FC236}">
              <a16:creationId xmlns:a16="http://schemas.microsoft.com/office/drawing/2014/main" id="{00000000-0008-0000-0300-0000E8010000}"/>
            </a:ext>
          </a:extLst>
        </xdr:cNvPr>
        <xdr:cNvSpPr txBox="1"/>
      </xdr:nvSpPr>
      <xdr:spPr>
        <a:xfrm>
          <a:off x="3714751" y="25098375"/>
          <a:ext cx="47625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B06D9840-0745-4858-84FA-C72820C657BB}" type="TxLink">
            <a:rPr lang="en-US" sz="1800" b="0" i="0" u="none" strike="noStrike">
              <a:solidFill>
                <a:srgbClr val="D5003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75</a:t>
          </a:fld>
          <a:endParaRPr lang="en-AU" sz="1800" b="0" i="0" u="none" strike="noStrike">
            <a:solidFill>
              <a:srgbClr val="D5003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371475</xdr:colOff>
      <xdr:row>133</xdr:row>
      <xdr:rowOff>104775</xdr:rowOff>
    </xdr:from>
    <xdr:to>
      <xdr:col>7</xdr:col>
      <xdr:colOff>304800</xdr:colOff>
      <xdr:row>134</xdr:row>
      <xdr:rowOff>133350</xdr:rowOff>
    </xdr:to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00000000-0008-0000-0300-0000E9010000}"/>
            </a:ext>
          </a:extLst>
        </xdr:cNvPr>
        <xdr:cNvSpPr txBox="1"/>
      </xdr:nvSpPr>
      <xdr:spPr>
        <a:xfrm>
          <a:off x="3705225" y="25441275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rgbClr val="D50032"/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3</xdr:col>
      <xdr:colOff>95250</xdr:colOff>
      <xdr:row>131</xdr:row>
      <xdr:rowOff>28575</xdr:rowOff>
    </xdr:from>
    <xdr:to>
      <xdr:col>6</xdr:col>
      <xdr:colOff>1</xdr:colOff>
      <xdr:row>135</xdr:row>
      <xdr:rowOff>104775</xdr:rowOff>
    </xdr:to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00000000-0008-0000-0300-0000EA010000}"/>
            </a:ext>
          </a:extLst>
        </xdr:cNvPr>
        <xdr:cNvSpPr txBox="1"/>
      </xdr:nvSpPr>
      <xdr:spPr>
        <a:xfrm>
          <a:off x="1600200" y="24984075"/>
          <a:ext cx="1733551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600">
              <a:solidFill>
                <a:srgbClr val="D50032"/>
              </a:solidFill>
              <a:latin typeface="Arial" panose="020B0604020202020204" pitchFamily="34" charset="0"/>
              <a:cs typeface="Arial" panose="020B0604020202020204" pitchFamily="34" charset="0"/>
            </a:rPr>
            <a:t>Dental</a:t>
          </a:r>
          <a:r>
            <a:rPr lang="en-AU" sz="1600" baseline="0">
              <a:solidFill>
                <a:srgbClr val="D50032"/>
              </a:solidFill>
              <a:latin typeface="Arial" panose="020B0604020202020204" pitchFamily="34" charset="0"/>
              <a:cs typeface="Arial" panose="020B0604020202020204" pitchFamily="34" charset="0"/>
            </a:rPr>
            <a:t> health status - Fair/poor</a:t>
          </a:r>
          <a:endParaRPr lang="en-AU" sz="1600">
            <a:solidFill>
              <a:srgbClr val="D5003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590550</xdr:colOff>
      <xdr:row>126</xdr:row>
      <xdr:rowOff>190499</xdr:rowOff>
    </xdr:from>
    <xdr:to>
      <xdr:col>5</xdr:col>
      <xdr:colOff>95250</xdr:colOff>
      <xdr:row>131</xdr:row>
      <xdr:rowOff>96954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00000000-0008-0000-03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24193499"/>
          <a:ext cx="723900" cy="858955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126</xdr:row>
      <xdr:rowOff>30779</xdr:rowOff>
    </xdr:from>
    <xdr:to>
      <xdr:col>13</xdr:col>
      <xdr:colOff>28575</xdr:colOff>
      <xdr:row>128</xdr:row>
      <xdr:rowOff>180975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00000000-0008-0000-03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24033779"/>
          <a:ext cx="447675" cy="53119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146</xdr:row>
      <xdr:rowOff>28575</xdr:rowOff>
    </xdr:from>
    <xdr:to>
      <xdr:col>5</xdr:col>
      <xdr:colOff>9736</xdr:colOff>
      <xdr:row>149</xdr:row>
      <xdr:rowOff>54535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00000000-0008-0000-03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95275" y="27841575"/>
          <a:ext cx="2438611" cy="597460"/>
        </a:xfrm>
        <a:prstGeom prst="rect">
          <a:avLst/>
        </a:prstGeom>
      </xdr:spPr>
    </xdr:pic>
    <xdr:clientData/>
  </xdr:twoCellAnchor>
  <xdr:twoCellAnchor>
    <xdr:from>
      <xdr:col>11</xdr:col>
      <xdr:colOff>38100</xdr:colOff>
      <xdr:row>6</xdr:row>
      <xdr:rowOff>95250</xdr:rowOff>
    </xdr:from>
    <xdr:to>
      <xdr:col>12</xdr:col>
      <xdr:colOff>381000</xdr:colOff>
      <xdr:row>11</xdr:row>
      <xdr:rowOff>28575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6750050" y="1238250"/>
          <a:ext cx="984250" cy="885825"/>
          <a:chOff x="12477750" y="3048000"/>
          <a:chExt cx="952500" cy="885825"/>
        </a:xfrm>
      </xdr:grpSpPr>
      <xdr:graphicFrame macro="">
        <xdr:nvGraphicFramePr>
          <xdr:cNvPr id="312" name="Chart 311">
            <a:extLst>
              <a:ext uri="{FF2B5EF4-FFF2-40B4-BE49-F238E27FC236}">
                <a16:creationId xmlns:a16="http://schemas.microsoft.com/office/drawing/2014/main" id="{00000000-0008-0000-0300-000038010000}"/>
              </a:ext>
            </a:extLst>
          </xdr:cNvPr>
          <xdr:cNvGraphicFramePr>
            <a:graphicFrameLocks/>
          </xdr:cNvGraphicFramePr>
        </xdr:nvGraphicFramePr>
        <xdr:xfrm>
          <a:off x="12477750" y="3048000"/>
          <a:ext cx="952500" cy="8858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0"/>
          </a:graphicData>
        </a:graphic>
      </xdr:graphicFrame>
      <xdr:sp macro="" textlink="InfographData!R5">
        <xdr:nvSpPr>
          <xdr:cNvPr id="313" name="TextBox 312">
            <a:extLst>
              <a:ext uri="{FF2B5EF4-FFF2-40B4-BE49-F238E27FC236}">
                <a16:creationId xmlns:a16="http://schemas.microsoft.com/office/drawing/2014/main" id="{00000000-0008-0000-0300-000039010000}"/>
              </a:ext>
            </a:extLst>
          </xdr:cNvPr>
          <xdr:cNvSpPr txBox="1"/>
        </xdr:nvSpPr>
        <xdr:spPr>
          <a:xfrm>
            <a:off x="12755252" y="3231549"/>
            <a:ext cx="375000" cy="3511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85F343D1-06D4-4730-9F52-719F9B09E276}" type="TxLink">
              <a:rPr lang="en-US" sz="1000" b="0" i="0" u="none" strike="noStrike">
                <a:solidFill>
                  <a:schemeClr val="accent2">
                    <a:lumMod val="7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1</a:t>
            </a:fld>
            <a:endParaRPr lang="en-AU" sz="1000" b="0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314" name="TextBox 313">
            <a:extLst>
              <a:ext uri="{FF2B5EF4-FFF2-40B4-BE49-F238E27FC236}">
                <a16:creationId xmlns:a16="http://schemas.microsoft.com/office/drawing/2014/main" id="{00000000-0008-0000-0300-00003A010000}"/>
              </a:ext>
            </a:extLst>
          </xdr:cNvPr>
          <xdr:cNvSpPr txBox="1"/>
        </xdr:nvSpPr>
        <xdr:spPr>
          <a:xfrm>
            <a:off x="12747752" y="3510864"/>
            <a:ext cx="511048" cy="1753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700">
                <a:solidFill>
                  <a:schemeClr val="accent2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RANK</a:t>
            </a:r>
          </a:p>
        </xdr:txBody>
      </xdr:sp>
    </xdr:grpSp>
    <xdr:clientData/>
  </xdr:twoCellAnchor>
  <xdr:twoCellAnchor>
    <xdr:from>
      <xdr:col>15</xdr:col>
      <xdr:colOff>95250</xdr:colOff>
      <xdr:row>6</xdr:row>
      <xdr:rowOff>95250</xdr:rowOff>
    </xdr:from>
    <xdr:to>
      <xdr:col>16</xdr:col>
      <xdr:colOff>438150</xdr:colOff>
      <xdr:row>11</xdr:row>
      <xdr:rowOff>28575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00000000-0008-0000-0300-00004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15</xdr:col>
      <xdr:colOff>372752</xdr:colOff>
      <xdr:row>7</xdr:row>
      <xdr:rowOff>88299</xdr:rowOff>
    </xdr:from>
    <xdr:to>
      <xdr:col>16</xdr:col>
      <xdr:colOff>138152</xdr:colOff>
      <xdr:row>9</xdr:row>
      <xdr:rowOff>58437</xdr:rowOff>
    </xdr:to>
    <xdr:sp macro="" textlink="InfographData!R6">
      <xdr:nvSpPr>
        <xdr:cNvPr id="322" name="TextBox 321">
          <a:extLst>
            <a:ext uri="{FF2B5EF4-FFF2-40B4-BE49-F238E27FC236}">
              <a16:creationId xmlns:a16="http://schemas.microsoft.com/office/drawing/2014/main" id="{00000000-0008-0000-0300-000042010000}"/>
            </a:ext>
          </a:extLst>
        </xdr:cNvPr>
        <xdr:cNvSpPr txBox="1"/>
      </xdr:nvSpPr>
      <xdr:spPr>
        <a:xfrm>
          <a:off x="9192902" y="1421799"/>
          <a:ext cx="375000" cy="3511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A1F4EA4B-730B-4299-A94A-E34E62158C1F}" type="TxLink">
            <a:rPr lang="en-US" sz="1000" b="0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79</a:t>
          </a:fld>
          <a:endParaRPr lang="en-AU" sz="1000" b="0" i="0" u="none" strike="noStrike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365252</xdr:colOff>
      <xdr:row>8</xdr:row>
      <xdr:rowOff>177114</xdr:rowOff>
    </xdr:from>
    <xdr:to>
      <xdr:col>16</xdr:col>
      <xdr:colOff>266700</xdr:colOff>
      <xdr:row>9</xdr:row>
      <xdr:rowOff>161925</xdr:rowOff>
    </xdr:to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00000000-0008-0000-0300-000043010000}"/>
            </a:ext>
          </a:extLst>
        </xdr:cNvPr>
        <xdr:cNvSpPr txBox="1"/>
      </xdr:nvSpPr>
      <xdr:spPr>
        <a:xfrm>
          <a:off x="9185402" y="1701114"/>
          <a:ext cx="511048" cy="1753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70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RANK</a:t>
          </a:r>
        </a:p>
      </xdr:txBody>
    </xdr:sp>
    <xdr:clientData/>
  </xdr:twoCellAnchor>
  <xdr:twoCellAnchor>
    <xdr:from>
      <xdr:col>12</xdr:col>
      <xdr:colOff>200025</xdr:colOff>
      <xdr:row>7</xdr:row>
      <xdr:rowOff>180975</xdr:rowOff>
    </xdr:from>
    <xdr:to>
      <xdr:col>14</xdr:col>
      <xdr:colOff>19051</xdr:colOff>
      <xdr:row>10</xdr:row>
      <xdr:rowOff>28575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7191375" y="1514475"/>
          <a:ext cx="1038226" cy="419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9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Most favourable</a:t>
          </a:r>
          <a:r>
            <a:rPr lang="en-AU" sz="900" i="1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for health</a:t>
          </a:r>
          <a:endParaRPr lang="en-AU" sz="900" i="1">
            <a:solidFill>
              <a:schemeClr val="tx1">
                <a:lumMod val="65000"/>
                <a:lumOff val="3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304800</xdr:colOff>
      <xdr:row>7</xdr:row>
      <xdr:rowOff>161925</xdr:rowOff>
    </xdr:from>
    <xdr:to>
      <xdr:col>18</xdr:col>
      <xdr:colOff>123826</xdr:colOff>
      <xdr:row>10</xdr:row>
      <xdr:rowOff>9525</xdr:rowOff>
    </xdr:to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00000000-0008-0000-0300-000045010000}"/>
            </a:ext>
          </a:extLst>
        </xdr:cNvPr>
        <xdr:cNvSpPr txBox="1"/>
      </xdr:nvSpPr>
      <xdr:spPr>
        <a:xfrm>
          <a:off x="9734550" y="1495425"/>
          <a:ext cx="1038226" cy="419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9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Least favourable</a:t>
          </a:r>
          <a:r>
            <a:rPr lang="en-AU" sz="900" i="1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for health</a:t>
          </a:r>
          <a:endParaRPr lang="en-AU" sz="900" i="1">
            <a:solidFill>
              <a:schemeClr val="tx1">
                <a:lumMod val="65000"/>
                <a:lumOff val="3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19050</xdr:colOff>
      <xdr:row>8</xdr:row>
      <xdr:rowOff>142875</xdr:rowOff>
    </xdr:from>
    <xdr:to>
      <xdr:col>15</xdr:col>
      <xdr:colOff>152400</xdr:colOff>
      <xdr:row>8</xdr:row>
      <xdr:rowOff>152400</xdr:rowOff>
    </xdr:to>
    <xdr:cxnSp macro="">
      <xdr:nvCxnSpPr>
        <xdr:cNvPr id="30" name="Straight Arrow Connector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CxnSpPr/>
      </xdr:nvCxnSpPr>
      <xdr:spPr>
        <a:xfrm>
          <a:off x="8229600" y="1666875"/>
          <a:ext cx="742950" cy="9525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10</xdr:row>
      <xdr:rowOff>190501</xdr:rowOff>
    </xdr:from>
    <xdr:to>
      <xdr:col>4</xdr:col>
      <xdr:colOff>76199</xdr:colOff>
      <xdr:row>29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oneCell">
    <xdr:from>
      <xdr:col>1</xdr:col>
      <xdr:colOff>609599</xdr:colOff>
      <xdr:row>31</xdr:row>
      <xdr:rowOff>0</xdr:rowOff>
    </xdr:from>
    <xdr:to>
      <xdr:col>10</xdr:col>
      <xdr:colOff>57150</xdr:colOff>
      <xdr:row>44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oneCell">
    <xdr:from>
      <xdr:col>2</xdr:col>
      <xdr:colOff>28575</xdr:colOff>
      <xdr:row>2</xdr:row>
      <xdr:rowOff>9525</xdr:rowOff>
    </xdr:from>
    <xdr:to>
      <xdr:col>10</xdr:col>
      <xdr:colOff>38100</xdr:colOff>
      <xdr:row>4</xdr:row>
      <xdr:rowOff>123824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828675" y="352425"/>
          <a:ext cx="11896725" cy="438149"/>
        </a:xfrm>
        <a:prstGeom prst="rect">
          <a:avLst/>
        </a:prstGeom>
        <a:solidFill>
          <a:schemeClr val="tx2">
            <a:lumMod val="75000"/>
          </a:schemeClr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2000" b="0">
              <a:solidFill>
                <a:schemeClr val="bg1"/>
              </a:solidFill>
              <a:latin typeface="VIC" panose="00000500000000000000" pitchFamily="2" charset="0"/>
              <a:cs typeface="Arial" panose="020B0604020202020204" pitchFamily="34" charset="0"/>
            </a:rPr>
            <a:t>Victorian Population Health Survey Selected Results, 2017</a:t>
          </a:r>
        </a:p>
      </xdr:txBody>
    </xdr:sp>
    <xdr:clientData/>
  </xdr:twoCellAnchor>
  <xdr:oneCellAnchor>
    <xdr:from>
      <xdr:col>1</xdr:col>
      <xdr:colOff>571500</xdr:colOff>
      <xdr:row>9</xdr:row>
      <xdr:rowOff>57150</xdr:rowOff>
    </xdr:from>
    <xdr:ext cx="12163425" cy="326568"/>
    <xdr:sp macro="" textlink="Calculations!C8">
      <xdr:nvSpPr>
        <xdr:cNvPr id="5" name="TextBox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762000" y="1781175"/>
          <a:ext cx="12163425" cy="326568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F090481E-E6E2-4E34-A39D-390A6261103A}" type="TxLink">
            <a:rPr lang="en-US" sz="1100" b="1" i="0" u="none" strike="noStrike">
              <a:solidFill>
                <a:schemeClr val="tx2">
                  <a:lumMod val="75000"/>
                </a:schemeClr>
              </a:solidFill>
              <a:latin typeface="VIC" panose="00000500000000000000" pitchFamily="2" charset="0"/>
              <a:cs typeface="Arial"/>
            </a:rPr>
            <a:pPr algn="ctr"/>
            <a:t>Proportion (%) of adults ever diagnosed with osteoporosis, Inner Gippsland Area by LGA, 2017</a:t>
          </a:fld>
          <a:endParaRPr lang="en-AU" sz="1100" b="1">
            <a:solidFill>
              <a:schemeClr val="tx2">
                <a:lumMod val="75000"/>
              </a:schemeClr>
            </a:solidFill>
            <a:latin typeface="VIC" panose="00000500000000000000" pitchFamily="2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850900</xdr:colOff>
          <xdr:row>6</xdr:row>
          <xdr:rowOff>0</xdr:rowOff>
        </xdr:from>
        <xdr:to>
          <xdr:col>3</xdr:col>
          <xdr:colOff>2882900</xdr:colOff>
          <xdr:row>7</xdr:row>
          <xdr:rowOff>19050</xdr:rowOff>
        </xdr:to>
        <xdr:sp macro="" textlink="">
          <xdr:nvSpPr>
            <xdr:cNvPr id="15361" name="Combo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6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850900</xdr:colOff>
          <xdr:row>7</xdr:row>
          <xdr:rowOff>12700</xdr:rowOff>
        </xdr:from>
        <xdr:to>
          <xdr:col>5</xdr:col>
          <xdr:colOff>774700</xdr:colOff>
          <xdr:row>8</xdr:row>
          <xdr:rowOff>31750</xdr:rowOff>
        </xdr:to>
        <xdr:sp macro="" textlink="">
          <xdr:nvSpPr>
            <xdr:cNvPr id="15362" name="Combo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6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12</xdr:row>
      <xdr:rowOff>57151</xdr:rowOff>
    </xdr:from>
    <xdr:to>
      <xdr:col>1</xdr:col>
      <xdr:colOff>800100</xdr:colOff>
      <xdr:row>14</xdr:row>
      <xdr:rowOff>110020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2781301"/>
          <a:ext cx="590550" cy="633894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0</xdr:row>
      <xdr:rowOff>133351</xdr:rowOff>
    </xdr:from>
    <xdr:to>
      <xdr:col>22</xdr:col>
      <xdr:colOff>314325</xdr:colOff>
      <xdr:row>3</xdr:row>
      <xdr:rowOff>9526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1304924" y="133351"/>
          <a:ext cx="12782551" cy="361950"/>
        </a:xfrm>
        <a:prstGeom prst="rect">
          <a:avLst/>
        </a:prstGeom>
        <a:solidFill>
          <a:schemeClr val="tx2">
            <a:lumMod val="75000"/>
          </a:schemeClr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2000" b="0">
              <a:solidFill>
                <a:schemeClr val="bg1"/>
              </a:solidFill>
              <a:latin typeface="VIC" panose="00000500000000000000" pitchFamily="2" charset="0"/>
              <a:cs typeface="Arial" panose="020B0604020202020204" pitchFamily="34" charset="0"/>
            </a:rPr>
            <a:t>Victorian Population Health Survey 2017 - Divisional Quick Stats</a:t>
          </a:r>
        </a:p>
      </xdr:txBody>
    </xdr:sp>
    <xdr:clientData/>
  </xdr:twoCellAnchor>
  <xdr:twoCellAnchor editAs="oneCell">
    <xdr:from>
      <xdr:col>0</xdr:col>
      <xdr:colOff>95250</xdr:colOff>
      <xdr:row>94</xdr:row>
      <xdr:rowOff>180975</xdr:rowOff>
    </xdr:from>
    <xdr:to>
      <xdr:col>1</xdr:col>
      <xdr:colOff>971048</xdr:colOff>
      <xdr:row>98</xdr:row>
      <xdr:rowOff>28575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8543925"/>
          <a:ext cx="1037723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88</xdr:row>
      <xdr:rowOff>171450</xdr:rowOff>
    </xdr:from>
    <xdr:to>
      <xdr:col>1</xdr:col>
      <xdr:colOff>989115</xdr:colOff>
      <xdr:row>91</xdr:row>
      <xdr:rowOff>152400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" y="7191375"/>
          <a:ext cx="1074840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99</xdr:row>
      <xdr:rowOff>342900</xdr:rowOff>
    </xdr:from>
    <xdr:to>
      <xdr:col>1</xdr:col>
      <xdr:colOff>983110</xdr:colOff>
      <xdr:row>103</xdr:row>
      <xdr:rowOff>47625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825" y="9658350"/>
          <a:ext cx="1021210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103</xdr:row>
      <xdr:rowOff>323850</xdr:rowOff>
    </xdr:from>
    <xdr:to>
      <xdr:col>1</xdr:col>
      <xdr:colOff>998640</xdr:colOff>
      <xdr:row>107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25" y="10591800"/>
          <a:ext cx="107484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110</xdr:row>
      <xdr:rowOff>38100</xdr:rowOff>
    </xdr:from>
    <xdr:to>
      <xdr:col>1</xdr:col>
      <xdr:colOff>850167</xdr:colOff>
      <xdr:row>113</xdr:row>
      <xdr:rowOff>209550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11734800"/>
          <a:ext cx="859692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21</xdr:row>
      <xdr:rowOff>323850</xdr:rowOff>
    </xdr:from>
    <xdr:to>
      <xdr:col>1</xdr:col>
      <xdr:colOff>876300</xdr:colOff>
      <xdr:row>25</xdr:row>
      <xdr:rowOff>49645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5343525"/>
          <a:ext cx="714375" cy="67829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26</xdr:row>
      <xdr:rowOff>85726</xdr:rowOff>
    </xdr:from>
    <xdr:to>
      <xdr:col>1</xdr:col>
      <xdr:colOff>930430</xdr:colOff>
      <xdr:row>28</xdr:row>
      <xdr:rowOff>47626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248401"/>
          <a:ext cx="939955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828603</xdr:colOff>
      <xdr:row>64</xdr:row>
      <xdr:rowOff>76199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5154275"/>
          <a:ext cx="828603" cy="84772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71</xdr:row>
      <xdr:rowOff>200025</xdr:rowOff>
    </xdr:from>
    <xdr:to>
      <xdr:col>1</xdr:col>
      <xdr:colOff>753250</xdr:colOff>
      <xdr:row>74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4325" y="17659350"/>
          <a:ext cx="6008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78</xdr:row>
      <xdr:rowOff>142875</xdr:rowOff>
    </xdr:from>
    <xdr:to>
      <xdr:col>1</xdr:col>
      <xdr:colOff>771525</xdr:colOff>
      <xdr:row>81</xdr:row>
      <xdr:rowOff>247650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7175" y="19335750"/>
          <a:ext cx="676275" cy="676275"/>
        </a:xfrm>
        <a:prstGeom prst="rect">
          <a:avLst/>
        </a:prstGeom>
      </xdr:spPr>
    </xdr:pic>
    <xdr:clientData/>
  </xdr:twoCellAnchor>
  <xdr:twoCellAnchor>
    <xdr:from>
      <xdr:col>1</xdr:col>
      <xdr:colOff>34924</xdr:colOff>
      <xdr:row>122</xdr:row>
      <xdr:rowOff>142876</xdr:rowOff>
    </xdr:from>
    <xdr:to>
      <xdr:col>1</xdr:col>
      <xdr:colOff>936624</xdr:colOff>
      <xdr:row>126</xdr:row>
      <xdr:rowOff>28576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GrpSpPr/>
      </xdr:nvGrpSpPr>
      <xdr:grpSpPr>
        <a:xfrm>
          <a:off x="206374" y="27270076"/>
          <a:ext cx="901700" cy="844550"/>
          <a:chOff x="161924" y="2867025"/>
          <a:chExt cx="904875" cy="847725"/>
        </a:xfrm>
      </xdr:grpSpPr>
      <xdr:pic>
        <xdr:nvPicPr>
          <xdr:cNvPr id="36" name="Picture 35">
            <a:extLst>
              <a:ext uri="{FF2B5EF4-FFF2-40B4-BE49-F238E27FC236}">
                <a16:creationId xmlns:a16="http://schemas.microsoft.com/office/drawing/2014/main" id="{00000000-0008-0000-07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265237" y="2867025"/>
            <a:ext cx="609122" cy="672070"/>
          </a:xfrm>
          <a:prstGeom prst="rect">
            <a:avLst/>
          </a:prstGeom>
        </xdr:spPr>
      </xdr:pic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00000000-0008-0000-07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161924" y="3500909"/>
            <a:ext cx="904875" cy="21384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129119</xdr:colOff>
      <xdr:row>132</xdr:row>
      <xdr:rowOff>74085</xdr:rowOff>
    </xdr:from>
    <xdr:to>
      <xdr:col>1</xdr:col>
      <xdr:colOff>1026585</xdr:colOff>
      <xdr:row>136</xdr:row>
      <xdr:rowOff>169335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GrpSpPr/>
      </xdr:nvGrpSpPr>
      <xdr:grpSpPr>
        <a:xfrm>
          <a:off x="129119" y="29499985"/>
          <a:ext cx="1068916" cy="857250"/>
          <a:chOff x="76201" y="6467475"/>
          <a:chExt cx="1143000" cy="860985"/>
        </a:xfrm>
      </xdr:grpSpPr>
      <xdr:pic>
        <xdr:nvPicPr>
          <xdr:cNvPr id="39" name="Picture 38">
            <a:extLst>
              <a:ext uri="{FF2B5EF4-FFF2-40B4-BE49-F238E27FC236}">
                <a16:creationId xmlns:a16="http://schemas.microsoft.com/office/drawing/2014/main" id="{00000000-0008-0000-07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293813" y="6467475"/>
            <a:ext cx="609122" cy="672070"/>
          </a:xfrm>
          <a:prstGeom prst="rect">
            <a:avLst/>
          </a:prstGeom>
        </xdr:spPr>
      </xdr:pic>
      <xdr:pic>
        <xdr:nvPicPr>
          <xdr:cNvPr id="40" name="Picture 39">
            <a:extLst>
              <a:ext uri="{FF2B5EF4-FFF2-40B4-BE49-F238E27FC236}">
                <a16:creationId xmlns:a16="http://schemas.microsoft.com/office/drawing/2014/main" id="{00000000-0008-0000-07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76201" y="7134225"/>
            <a:ext cx="1143000" cy="19423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38099</xdr:colOff>
      <xdr:row>165</xdr:row>
      <xdr:rowOff>9524</xdr:rowOff>
    </xdr:from>
    <xdr:to>
      <xdr:col>1</xdr:col>
      <xdr:colOff>744382</xdr:colOff>
      <xdr:row>169</xdr:row>
      <xdr:rowOff>142874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" y="30079949"/>
          <a:ext cx="706283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323850</xdr:rowOff>
    </xdr:from>
    <xdr:to>
      <xdr:col>1</xdr:col>
      <xdr:colOff>742949</xdr:colOff>
      <xdr:row>162</xdr:row>
      <xdr:rowOff>114299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8489275"/>
          <a:ext cx="742949" cy="74294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173</xdr:row>
      <xdr:rowOff>28574</xdr:rowOff>
    </xdr:from>
    <xdr:to>
      <xdr:col>1</xdr:col>
      <xdr:colOff>809625</xdr:colOff>
      <xdr:row>176</xdr:row>
      <xdr:rowOff>32328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31813499"/>
          <a:ext cx="762000" cy="76575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182</xdr:row>
      <xdr:rowOff>123825</xdr:rowOff>
    </xdr:from>
    <xdr:to>
      <xdr:col>1</xdr:col>
      <xdr:colOff>741392</xdr:colOff>
      <xdr:row>185</xdr:row>
      <xdr:rowOff>38099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34004250"/>
          <a:ext cx="569942" cy="67627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30</xdr:row>
      <xdr:rowOff>295275</xdr:rowOff>
    </xdr:from>
    <xdr:to>
      <xdr:col>1</xdr:col>
      <xdr:colOff>800100</xdr:colOff>
      <xdr:row>34</xdr:row>
      <xdr:rowOff>76200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14325" y="2066925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36</xdr:row>
      <xdr:rowOff>180975</xdr:rowOff>
    </xdr:from>
    <xdr:to>
      <xdr:col>1</xdr:col>
      <xdr:colOff>824961</xdr:colOff>
      <xdr:row>40</xdr:row>
      <xdr:rowOff>104775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95275" y="3476625"/>
          <a:ext cx="691611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44</xdr:row>
      <xdr:rowOff>28575</xdr:rowOff>
    </xdr:from>
    <xdr:to>
      <xdr:col>1</xdr:col>
      <xdr:colOff>927292</xdr:colOff>
      <xdr:row>46</xdr:row>
      <xdr:rowOff>171450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0" y="5038725"/>
          <a:ext cx="898717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149</xdr:row>
      <xdr:rowOff>140118</xdr:rowOff>
    </xdr:from>
    <xdr:to>
      <xdr:col>1</xdr:col>
      <xdr:colOff>783166</xdr:colOff>
      <xdr:row>154</xdr:row>
      <xdr:rowOff>141816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32833" y="33149535"/>
          <a:ext cx="709083" cy="9541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15</xdr:row>
      <xdr:rowOff>57151</xdr:rowOff>
    </xdr:from>
    <xdr:to>
      <xdr:col>1</xdr:col>
      <xdr:colOff>800100</xdr:colOff>
      <xdr:row>17</xdr:row>
      <xdr:rowOff>110020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10877551"/>
          <a:ext cx="590550" cy="633894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0</xdr:row>
      <xdr:rowOff>133350</xdr:rowOff>
    </xdr:from>
    <xdr:to>
      <xdr:col>18</xdr:col>
      <xdr:colOff>123825</xdr:colOff>
      <xdr:row>3</xdr:row>
      <xdr:rowOff>28576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SpPr txBox="1"/>
      </xdr:nvSpPr>
      <xdr:spPr>
        <a:xfrm>
          <a:off x="1304924" y="133350"/>
          <a:ext cx="10668001" cy="381001"/>
        </a:xfrm>
        <a:prstGeom prst="rect">
          <a:avLst/>
        </a:prstGeom>
        <a:solidFill>
          <a:schemeClr val="tx2">
            <a:lumMod val="75000"/>
          </a:schemeClr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2000" b="0">
              <a:solidFill>
                <a:schemeClr val="bg1"/>
              </a:solidFill>
              <a:latin typeface="VIC" panose="00000500000000000000" pitchFamily="2" charset="0"/>
              <a:cs typeface="Arial" panose="020B0604020202020204" pitchFamily="34" charset="0"/>
            </a:rPr>
            <a:t>Victorian Population Health Survey 2017 - LGA Quick Stats: </a:t>
          </a:r>
          <a:r>
            <a:rPr lang="en-AU" sz="2000" b="0" baseline="0">
              <a:solidFill>
                <a:schemeClr val="bg1"/>
              </a:solidFill>
              <a:latin typeface="VIC" panose="00000500000000000000" pitchFamily="2" charset="0"/>
              <a:cs typeface="Arial" panose="020B0604020202020204" pitchFamily="34" charset="0"/>
            </a:rPr>
            <a:t>Obesity</a:t>
          </a:r>
          <a:endParaRPr lang="en-AU" sz="2000" b="0">
            <a:solidFill>
              <a:schemeClr val="bg1"/>
            </a:solidFill>
            <a:latin typeface="VIC" panose="00000500000000000000" pitchFamily="2" charset="0"/>
            <a:cs typeface="Arial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12700</xdr:colOff>
          <xdr:row>4</xdr:row>
          <xdr:rowOff>69850</xdr:rowOff>
        </xdr:from>
        <xdr:to>
          <xdr:col>2</xdr:col>
          <xdr:colOff>4730750</xdr:colOff>
          <xdr:row>6</xdr:row>
          <xdr:rowOff>38100</xdr:rowOff>
        </xdr:to>
        <xdr:sp macro="" textlink="">
          <xdr:nvSpPr>
            <xdr:cNvPr id="12289" name="DropDownBox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D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180975</xdr:colOff>
      <xdr:row>25</xdr:row>
      <xdr:rowOff>285750</xdr:rowOff>
    </xdr:from>
    <xdr:to>
      <xdr:col>1</xdr:col>
      <xdr:colOff>895350</xdr:colOff>
      <xdr:row>29</xdr:row>
      <xdr:rowOff>11545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5019675"/>
          <a:ext cx="714375" cy="67829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</xdr:row>
      <xdr:rowOff>47626</xdr:rowOff>
    </xdr:from>
    <xdr:to>
      <xdr:col>1</xdr:col>
      <xdr:colOff>949480</xdr:colOff>
      <xdr:row>32</xdr:row>
      <xdr:rowOff>9526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5924551"/>
          <a:ext cx="939955" cy="533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38099</xdr:colOff>
      <xdr:row>0</xdr:row>
      <xdr:rowOff>133350</xdr:rowOff>
    </xdr:from>
    <xdr:to>
      <xdr:col>18</xdr:col>
      <xdr:colOff>123825</xdr:colOff>
      <xdr:row>3</xdr:row>
      <xdr:rowOff>28576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 txBox="1"/>
      </xdr:nvSpPr>
      <xdr:spPr>
        <a:xfrm>
          <a:off x="1304924" y="133350"/>
          <a:ext cx="10668001" cy="381001"/>
        </a:xfrm>
        <a:prstGeom prst="rect">
          <a:avLst/>
        </a:prstGeom>
        <a:solidFill>
          <a:schemeClr val="tx2">
            <a:lumMod val="75000"/>
          </a:schemeClr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2000" b="0">
              <a:solidFill>
                <a:schemeClr val="bg1"/>
              </a:solidFill>
              <a:latin typeface="VIC" panose="00000500000000000000" pitchFamily="2" charset="0"/>
              <a:cs typeface="Arial" panose="020B0604020202020204" pitchFamily="34" charset="0"/>
            </a:rPr>
            <a:t>Victorian Population Health Survey 2017 - LGA Quick Stats: Fruit &amp; Veg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12700</xdr:colOff>
          <xdr:row>4</xdr:row>
          <xdr:rowOff>69850</xdr:rowOff>
        </xdr:from>
        <xdr:to>
          <xdr:col>2</xdr:col>
          <xdr:colOff>4730750</xdr:colOff>
          <xdr:row>6</xdr:row>
          <xdr:rowOff>38100</xdr:rowOff>
        </xdr:to>
        <xdr:sp macro="" textlink="">
          <xdr:nvSpPr>
            <xdr:cNvPr id="29697" name="DropDownBox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0E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95250</xdr:colOff>
      <xdr:row>17</xdr:row>
      <xdr:rowOff>180975</xdr:rowOff>
    </xdr:from>
    <xdr:to>
      <xdr:col>1</xdr:col>
      <xdr:colOff>971048</xdr:colOff>
      <xdr:row>20</xdr:row>
      <xdr:rowOff>123825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3676650"/>
          <a:ext cx="1037723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11</xdr:row>
      <xdr:rowOff>171450</xdr:rowOff>
    </xdr:from>
    <xdr:to>
      <xdr:col>1</xdr:col>
      <xdr:colOff>989115</xdr:colOff>
      <xdr:row>14</xdr:row>
      <xdr:rowOff>76200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2324100"/>
          <a:ext cx="1074840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22</xdr:row>
      <xdr:rowOff>342900</xdr:rowOff>
    </xdr:from>
    <xdr:to>
      <xdr:col>1</xdr:col>
      <xdr:colOff>983110</xdr:colOff>
      <xdr:row>25</xdr:row>
      <xdr:rowOff>114300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" y="4791075"/>
          <a:ext cx="102121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26</xdr:row>
      <xdr:rowOff>323850</xdr:rowOff>
    </xdr:from>
    <xdr:to>
      <xdr:col>1</xdr:col>
      <xdr:colOff>998640</xdr:colOff>
      <xdr:row>29</xdr:row>
      <xdr:rowOff>38100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" y="5724525"/>
          <a:ext cx="1074840" cy="476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38099</xdr:colOff>
      <xdr:row>0</xdr:row>
      <xdr:rowOff>133350</xdr:rowOff>
    </xdr:from>
    <xdr:to>
      <xdr:col>18</xdr:col>
      <xdr:colOff>123825</xdr:colOff>
      <xdr:row>3</xdr:row>
      <xdr:rowOff>28576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304924" y="133350"/>
          <a:ext cx="10668001" cy="381001"/>
        </a:xfrm>
        <a:prstGeom prst="rect">
          <a:avLst/>
        </a:prstGeom>
        <a:solidFill>
          <a:schemeClr val="tx2">
            <a:lumMod val="75000"/>
          </a:schemeClr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2000" b="0">
              <a:solidFill>
                <a:schemeClr val="bg1"/>
              </a:solidFill>
              <a:latin typeface="VIC" panose="00000500000000000000" pitchFamily="2" charset="0"/>
              <a:cs typeface="Arial" panose="020B0604020202020204" pitchFamily="34" charset="0"/>
            </a:rPr>
            <a:t>Victorian Population Health Survey 2017 - LGA Quick Stats: Physical</a:t>
          </a:r>
          <a:r>
            <a:rPr lang="en-AU" sz="2000" b="0" baseline="0">
              <a:solidFill>
                <a:schemeClr val="bg1"/>
              </a:solidFill>
              <a:latin typeface="VIC" panose="00000500000000000000" pitchFamily="2" charset="0"/>
              <a:cs typeface="Arial" panose="020B0604020202020204" pitchFamily="34" charset="0"/>
            </a:rPr>
            <a:t> Activity</a:t>
          </a:r>
          <a:endParaRPr lang="en-AU" sz="2000" b="0">
            <a:solidFill>
              <a:schemeClr val="bg1"/>
            </a:solidFill>
            <a:latin typeface="VIC" panose="00000500000000000000" pitchFamily="2" charset="0"/>
            <a:cs typeface="Arial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12700</xdr:colOff>
          <xdr:row>4</xdr:row>
          <xdr:rowOff>69850</xdr:rowOff>
        </xdr:from>
        <xdr:to>
          <xdr:col>2</xdr:col>
          <xdr:colOff>4730750</xdr:colOff>
          <xdr:row>6</xdr:row>
          <xdr:rowOff>38100</xdr:rowOff>
        </xdr:to>
        <xdr:sp macro="" textlink="">
          <xdr:nvSpPr>
            <xdr:cNvPr id="82945" name="DropDownBox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:a16="http://schemas.microsoft.com/office/drawing/2014/main" id="{00000000-0008-0000-0F00-00000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152400</xdr:colOff>
      <xdr:row>10</xdr:row>
      <xdr:rowOff>295275</xdr:rowOff>
    </xdr:from>
    <xdr:to>
      <xdr:col>1</xdr:col>
      <xdr:colOff>800100</xdr:colOff>
      <xdr:row>13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2066925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16</xdr:row>
      <xdr:rowOff>180975</xdr:rowOff>
    </xdr:from>
    <xdr:to>
      <xdr:col>1</xdr:col>
      <xdr:colOff>824961</xdr:colOff>
      <xdr:row>20</xdr:row>
      <xdr:rowOff>104775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3476625"/>
          <a:ext cx="691611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24</xdr:row>
      <xdr:rowOff>28575</xdr:rowOff>
    </xdr:from>
    <xdr:to>
      <xdr:col>1</xdr:col>
      <xdr:colOff>927292</xdr:colOff>
      <xdr:row>26</xdr:row>
      <xdr:rowOff>171450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5038725"/>
          <a:ext cx="898717" cy="52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2.health.vic.gov.au/public-health/population-health-systems/health-status-of-victorians/survey-data-and-reports/victorian-population-health-survey/victorian-population-health-survey-2016" TargetMode="External"/><Relationship Id="rId6" Type="http://schemas.openxmlformats.org/officeDocument/2006/relationships/image" Target="../media/image99.emf"/><Relationship Id="rId5" Type="http://schemas.openxmlformats.org/officeDocument/2006/relationships/control" Target="../activeX/activeX6.xml"/><Relationship Id="rId4" Type="http://schemas.openxmlformats.org/officeDocument/2006/relationships/vmlDrawing" Target="../drawings/vmlDrawing5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2.health.vic.gov.au/public-health/population-health-systems/health-status-of-victorians/survey-data-and-reports/victorian-population-health-survey/victorian-population-health-survey-2016" TargetMode="External"/><Relationship Id="rId6" Type="http://schemas.openxmlformats.org/officeDocument/2006/relationships/image" Target="../media/image100.emf"/><Relationship Id="rId5" Type="http://schemas.openxmlformats.org/officeDocument/2006/relationships/control" Target="../activeX/activeX7.xml"/><Relationship Id="rId4" Type="http://schemas.openxmlformats.org/officeDocument/2006/relationships/vmlDrawing" Target="../drawings/vmlDrawing6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2.health.vic.gov.au/public-health/population-health-systems/health-status-of-victorians/survey-data-and-reports/victorian-population-health-survey/victorian-population-health-survey-2016" TargetMode="External"/><Relationship Id="rId6" Type="http://schemas.openxmlformats.org/officeDocument/2006/relationships/image" Target="../media/image101.emf"/><Relationship Id="rId5" Type="http://schemas.openxmlformats.org/officeDocument/2006/relationships/control" Target="../activeX/activeX8.xml"/><Relationship Id="rId4" Type="http://schemas.openxmlformats.org/officeDocument/2006/relationships/vmlDrawing" Target="../drawings/vmlDrawing7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2.health.vic.gov.au/public-health/population-health-systems/health-status-of-victorians/survey-data-and-reports/victorian-population-health-survey/victorian-population-health-survey-2016" TargetMode="External"/><Relationship Id="rId6" Type="http://schemas.openxmlformats.org/officeDocument/2006/relationships/image" Target="../media/image102.emf"/><Relationship Id="rId5" Type="http://schemas.openxmlformats.org/officeDocument/2006/relationships/control" Target="../activeX/activeX9.xml"/><Relationship Id="rId4" Type="http://schemas.openxmlformats.org/officeDocument/2006/relationships/vmlDrawing" Target="../drawings/vmlDrawing8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2.health.vic.gov.au/public-health/population-health-systems/health-status-of-victorians/survey-data-and-reports/victorian-population-health-survey/victorian-population-health-survey-2016" TargetMode="External"/><Relationship Id="rId6" Type="http://schemas.openxmlformats.org/officeDocument/2006/relationships/image" Target="../media/image103.emf"/><Relationship Id="rId5" Type="http://schemas.openxmlformats.org/officeDocument/2006/relationships/control" Target="../activeX/activeX10.xml"/><Relationship Id="rId4" Type="http://schemas.openxmlformats.org/officeDocument/2006/relationships/vmlDrawing" Target="../drawings/vmlDrawing9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2.health.vic.gov.au/public-health/population-health-systems/health-status-of-victorians/survey-data-and-reports/victorian-population-health-survey/victorian-population-health-survey-2016" TargetMode="External"/><Relationship Id="rId6" Type="http://schemas.openxmlformats.org/officeDocument/2006/relationships/image" Target="../media/image104.emf"/><Relationship Id="rId5" Type="http://schemas.openxmlformats.org/officeDocument/2006/relationships/control" Target="../activeX/activeX11.xml"/><Relationship Id="rId4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2.health.vic.gov.au/public-health/population-health-systems/health-status-of-victorians/survey-data-and-reports/victorian-population-health-survey/victorian-population-health-survey-2016" TargetMode="External"/><Relationship Id="rId6" Type="http://schemas.openxmlformats.org/officeDocument/2006/relationships/image" Target="../media/image105.emf"/><Relationship Id="rId5" Type="http://schemas.openxmlformats.org/officeDocument/2006/relationships/control" Target="../activeX/activeX12.xml"/><Relationship Id="rId4" Type="http://schemas.openxmlformats.org/officeDocument/2006/relationships/vmlDrawing" Target="../drawings/vmlDrawing11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2.health.vic.gov.au/public-health/population-health-systems/health-status-of-victorians/survey-data-and-reports/victorian-population-health-survey/victorian-population-health-survey-2016" TargetMode="External"/><Relationship Id="rId6" Type="http://schemas.openxmlformats.org/officeDocument/2006/relationships/image" Target="../media/image106.emf"/><Relationship Id="rId5" Type="http://schemas.openxmlformats.org/officeDocument/2006/relationships/control" Target="../activeX/activeX13.xml"/><Relationship Id="rId4" Type="http://schemas.openxmlformats.org/officeDocument/2006/relationships/vmlDrawing" Target="../drawings/vmlDrawing1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9.emf"/><Relationship Id="rId4" Type="http://schemas.openxmlformats.org/officeDocument/2006/relationships/control" Target="../activeX/activeX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90.emf"/><Relationship Id="rId4" Type="http://schemas.openxmlformats.org/officeDocument/2006/relationships/control" Target="../activeX/activeX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92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5.xml"/><Relationship Id="rId5" Type="http://schemas.openxmlformats.org/officeDocument/2006/relationships/image" Target="../media/image91.emf"/><Relationship Id="rId4" Type="http://schemas.openxmlformats.org/officeDocument/2006/relationships/control" Target="../activeX/activeX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2.health.vic.gov.au/public-health/population-health-systems/health-status-of-victorians/survey-data-and-reports/victorian-population-health-survey/victorian-population-health-survey-2016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1"/>
  <dimension ref="A1"/>
  <sheetViews>
    <sheetView showGridLines="0" showRowColHeaders="0" tabSelected="1" zoomScale="72" zoomScaleNormal="72" workbookViewId="0">
      <selection activeCell="P59" sqref="P59"/>
    </sheetView>
  </sheetViews>
  <sheetFormatPr defaultColWidth="9.1796875" defaultRowHeight="12.5"/>
  <cols>
    <col min="1" max="1" width="1.81640625" style="39" customWidth="1"/>
    <col min="2" max="2" width="25.453125" style="39" customWidth="1"/>
    <col min="3" max="3" width="191.26953125" style="39" customWidth="1"/>
    <col min="4" max="16384" width="9.1796875" style="39"/>
  </cols>
  <sheetData/>
  <sheetProtection algorithmName="SHA-512" hashValue="gbujsrSAhYek/Mm5tex7cSWupheKOQRxJ72mCZIme3RlFms47qR+MGWdI5nhN/lHEJ6GjniBYLsEdUr1r239kw==" saltValue="TIvqRT7SmoHkWYNxZCpsUQ==" spinCount="100000" sheet="1" objects="1" scenarios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A65BB-BCDD-40AB-97F6-B47AA72D1171}">
  <sheetPr codeName="Sheet131"/>
  <dimension ref="A1:CM81"/>
  <sheetViews>
    <sheetView workbookViewId="0">
      <pane xSplit="1" topLeftCell="BK1" activePane="topRight" state="frozen"/>
      <selection activeCell="B31" sqref="B31"/>
      <selection pane="topRight" activeCell="BK1" sqref="BK1:BK1048576"/>
    </sheetView>
  </sheetViews>
  <sheetFormatPr defaultColWidth="9.1796875" defaultRowHeight="14.5"/>
  <cols>
    <col min="1" max="1" width="20.81640625" style="46" bestFit="1" customWidth="1"/>
    <col min="2" max="25" width="9.1796875" style="46"/>
    <col min="26" max="26" width="10.26953125" style="46" customWidth="1"/>
    <col min="27" max="16384" width="9.1796875" style="46"/>
  </cols>
  <sheetData>
    <row r="1" spans="1:91">
      <c r="A1" s="172">
        <v>1</v>
      </c>
      <c r="B1" s="172">
        <v>2</v>
      </c>
      <c r="C1" s="172">
        <v>3</v>
      </c>
      <c r="D1" s="172">
        <v>4</v>
      </c>
      <c r="E1" s="172">
        <v>5</v>
      </c>
      <c r="F1" s="172">
        <v>6</v>
      </c>
      <c r="G1" s="172">
        <v>7</v>
      </c>
      <c r="H1" s="172">
        <v>8</v>
      </c>
      <c r="I1" s="172">
        <v>9</v>
      </c>
      <c r="J1" s="172">
        <v>10</v>
      </c>
      <c r="K1" s="172">
        <v>11</v>
      </c>
      <c r="L1" s="172">
        <v>12</v>
      </c>
      <c r="M1" s="172">
        <v>13</v>
      </c>
      <c r="N1" s="172">
        <v>14</v>
      </c>
      <c r="O1" s="172">
        <v>15</v>
      </c>
      <c r="P1" s="172">
        <v>16</v>
      </c>
      <c r="Q1" s="172">
        <v>17</v>
      </c>
      <c r="R1" s="172">
        <v>18</v>
      </c>
      <c r="S1" s="172">
        <v>19</v>
      </c>
      <c r="T1" s="172">
        <v>20</v>
      </c>
      <c r="U1" s="172">
        <v>21</v>
      </c>
      <c r="V1" s="172">
        <v>22</v>
      </c>
      <c r="W1" s="172">
        <v>23</v>
      </c>
      <c r="X1" s="172">
        <v>24</v>
      </c>
      <c r="Y1" s="172">
        <v>25</v>
      </c>
      <c r="Z1" s="172">
        <v>26</v>
      </c>
      <c r="AA1" s="172">
        <v>27</v>
      </c>
      <c r="AB1" s="172">
        <v>28</v>
      </c>
      <c r="AC1" s="172">
        <v>29</v>
      </c>
      <c r="AD1" s="172">
        <v>30</v>
      </c>
      <c r="AE1" s="172">
        <v>31</v>
      </c>
      <c r="AF1" s="172">
        <v>32</v>
      </c>
      <c r="AG1" s="172">
        <v>33</v>
      </c>
      <c r="AH1" s="172">
        <v>34</v>
      </c>
      <c r="AI1" s="172">
        <v>35</v>
      </c>
      <c r="AJ1" s="172">
        <v>36</v>
      </c>
      <c r="AK1" s="172">
        <v>37</v>
      </c>
      <c r="AL1" s="172">
        <v>38</v>
      </c>
      <c r="AM1" s="172">
        <v>39</v>
      </c>
      <c r="AN1" s="172">
        <v>40</v>
      </c>
      <c r="AO1" s="172">
        <v>41</v>
      </c>
      <c r="AP1" s="172">
        <v>42</v>
      </c>
      <c r="AQ1" s="172">
        <v>43</v>
      </c>
      <c r="AR1" s="172">
        <v>44</v>
      </c>
      <c r="AS1" s="172">
        <v>45</v>
      </c>
      <c r="AT1" s="172">
        <v>46</v>
      </c>
      <c r="AU1" s="172">
        <v>47</v>
      </c>
      <c r="AV1" s="172">
        <v>48</v>
      </c>
      <c r="AW1" s="172">
        <v>49</v>
      </c>
      <c r="AX1" s="172">
        <v>50</v>
      </c>
      <c r="AY1" s="172">
        <v>51</v>
      </c>
      <c r="AZ1" s="172">
        <v>52</v>
      </c>
      <c r="BA1" s="172">
        <v>53</v>
      </c>
      <c r="BB1" s="172">
        <v>54</v>
      </c>
      <c r="BC1" s="172">
        <v>55</v>
      </c>
      <c r="BD1" s="172">
        <v>56</v>
      </c>
      <c r="BE1" s="172">
        <v>57</v>
      </c>
      <c r="BF1" s="172">
        <v>58</v>
      </c>
      <c r="BG1" s="172">
        <v>59</v>
      </c>
      <c r="BH1" s="172">
        <v>60</v>
      </c>
      <c r="BI1" s="172">
        <v>61</v>
      </c>
      <c r="BJ1" s="172">
        <v>62</v>
      </c>
      <c r="BK1" s="172">
        <v>63</v>
      </c>
      <c r="BL1" s="172">
        <v>64</v>
      </c>
      <c r="BM1" s="172">
        <v>65</v>
      </c>
      <c r="BN1" s="172">
        <v>66</v>
      </c>
      <c r="BO1" s="172">
        <v>67</v>
      </c>
      <c r="BP1" s="172">
        <v>68</v>
      </c>
      <c r="BQ1" s="172">
        <v>69</v>
      </c>
      <c r="BR1" s="172">
        <v>70</v>
      </c>
      <c r="BS1" s="172">
        <v>71</v>
      </c>
      <c r="BT1" s="172">
        <v>72</v>
      </c>
      <c r="BU1" s="172">
        <v>73</v>
      </c>
      <c r="BV1" s="172">
        <v>74</v>
      </c>
      <c r="BW1" s="172">
        <v>75</v>
      </c>
      <c r="BX1" s="172">
        <v>76</v>
      </c>
      <c r="BY1" s="172">
        <v>77</v>
      </c>
      <c r="BZ1" s="172">
        <v>78</v>
      </c>
      <c r="CA1" s="172">
        <v>79</v>
      </c>
      <c r="CB1" s="172">
        <v>80</v>
      </c>
      <c r="CC1" s="172">
        <v>81</v>
      </c>
      <c r="CD1" s="172">
        <v>82</v>
      </c>
      <c r="CE1" s="172">
        <v>83</v>
      </c>
      <c r="CF1" s="172">
        <v>84</v>
      </c>
      <c r="CG1" s="172">
        <v>85</v>
      </c>
      <c r="CH1" s="172">
        <v>86</v>
      </c>
      <c r="CI1" s="172">
        <v>87</v>
      </c>
      <c r="CJ1" s="172">
        <v>88</v>
      </c>
    </row>
    <row r="2" spans="1:91" ht="164.25" customHeight="1">
      <c r="A2" s="165" t="s">
        <v>97</v>
      </c>
      <c r="B2" s="164" t="s">
        <v>415</v>
      </c>
      <c r="C2" s="163" t="s">
        <v>393</v>
      </c>
      <c r="D2" s="163" t="s">
        <v>519</v>
      </c>
      <c r="E2" s="164" t="s">
        <v>416</v>
      </c>
      <c r="F2" s="163" t="s">
        <v>393</v>
      </c>
      <c r="G2" s="163" t="s">
        <v>519</v>
      </c>
      <c r="H2" s="164" t="s">
        <v>418</v>
      </c>
      <c r="I2" s="163" t="s">
        <v>393</v>
      </c>
      <c r="J2" s="180" t="s">
        <v>519</v>
      </c>
      <c r="K2" s="164" t="s">
        <v>419</v>
      </c>
      <c r="L2" s="163" t="s">
        <v>393</v>
      </c>
      <c r="M2" s="180" t="s">
        <v>519</v>
      </c>
      <c r="N2" s="164" t="s">
        <v>224</v>
      </c>
      <c r="O2" s="163" t="s">
        <v>393</v>
      </c>
      <c r="P2" s="180" t="s">
        <v>519</v>
      </c>
      <c r="Q2" s="164" t="s">
        <v>225</v>
      </c>
      <c r="R2" s="163" t="s">
        <v>393</v>
      </c>
      <c r="S2" s="180" t="s">
        <v>519</v>
      </c>
      <c r="T2" s="164" t="s">
        <v>223</v>
      </c>
      <c r="U2" s="163" t="s">
        <v>393</v>
      </c>
      <c r="V2" s="180" t="s">
        <v>519</v>
      </c>
      <c r="W2" s="164" t="s">
        <v>230</v>
      </c>
      <c r="X2" s="163" t="s">
        <v>393</v>
      </c>
      <c r="Y2" s="180" t="s">
        <v>519</v>
      </c>
      <c r="Z2" s="164" t="s">
        <v>231</v>
      </c>
      <c r="AA2" s="163" t="s">
        <v>393</v>
      </c>
      <c r="AB2" s="180" t="s">
        <v>519</v>
      </c>
      <c r="AC2" s="164" t="s">
        <v>221</v>
      </c>
      <c r="AD2" s="163" t="s">
        <v>393</v>
      </c>
      <c r="AE2" s="180" t="s">
        <v>519</v>
      </c>
      <c r="AF2" s="164" t="s">
        <v>222</v>
      </c>
      <c r="AG2" s="163" t="s">
        <v>393</v>
      </c>
      <c r="AH2" s="180" t="s">
        <v>519</v>
      </c>
      <c r="AI2" s="164" t="s">
        <v>481</v>
      </c>
      <c r="AJ2" s="163" t="s">
        <v>393</v>
      </c>
      <c r="AK2" s="180" t="s">
        <v>519</v>
      </c>
      <c r="AL2" s="164" t="s">
        <v>482</v>
      </c>
      <c r="AM2" s="163" t="s">
        <v>393</v>
      </c>
      <c r="AN2" s="180" t="s">
        <v>519</v>
      </c>
      <c r="AO2" s="164" t="s">
        <v>233</v>
      </c>
      <c r="AP2" s="163" t="s">
        <v>393</v>
      </c>
      <c r="AQ2" s="180" t="s">
        <v>519</v>
      </c>
      <c r="AR2" s="164" t="s">
        <v>473</v>
      </c>
      <c r="AS2" s="163" t="s">
        <v>393</v>
      </c>
      <c r="AT2" s="180" t="s">
        <v>519</v>
      </c>
      <c r="AU2" s="164" t="s">
        <v>235</v>
      </c>
      <c r="AV2" s="163" t="s">
        <v>393</v>
      </c>
      <c r="AW2" s="180" t="s">
        <v>519</v>
      </c>
      <c r="AX2" s="164" t="s">
        <v>475</v>
      </c>
      <c r="AY2" s="163" t="s">
        <v>393</v>
      </c>
      <c r="AZ2" s="180" t="s">
        <v>519</v>
      </c>
      <c r="BA2" s="164" t="s">
        <v>476</v>
      </c>
      <c r="BB2" s="163" t="s">
        <v>393</v>
      </c>
      <c r="BC2" s="180" t="s">
        <v>519</v>
      </c>
      <c r="BD2" s="164" t="s">
        <v>247</v>
      </c>
      <c r="BE2" s="163" t="s">
        <v>393</v>
      </c>
      <c r="BF2" s="180" t="s">
        <v>519</v>
      </c>
      <c r="BG2" s="164" t="s">
        <v>487</v>
      </c>
      <c r="BH2" s="163" t="s">
        <v>393</v>
      </c>
      <c r="BI2" s="180" t="s">
        <v>519</v>
      </c>
      <c r="BJ2" s="164" t="s">
        <v>488</v>
      </c>
      <c r="BK2" s="163" t="s">
        <v>393</v>
      </c>
      <c r="BL2" s="180" t="s">
        <v>519</v>
      </c>
      <c r="BM2" s="164" t="s">
        <v>250</v>
      </c>
      <c r="BN2" s="163" t="s">
        <v>393</v>
      </c>
      <c r="BO2" s="180" t="s">
        <v>519</v>
      </c>
      <c r="BP2" s="164" t="s">
        <v>251</v>
      </c>
      <c r="BQ2" s="163" t="s">
        <v>393</v>
      </c>
      <c r="BR2" s="180" t="s">
        <v>519</v>
      </c>
      <c r="BS2" s="164" t="s">
        <v>252</v>
      </c>
      <c r="BT2" s="163" t="s">
        <v>393</v>
      </c>
      <c r="BU2" s="180" t="s">
        <v>519</v>
      </c>
      <c r="BV2" s="164" t="s">
        <v>253</v>
      </c>
      <c r="BW2" s="163" t="s">
        <v>393</v>
      </c>
      <c r="BX2" s="180" t="s">
        <v>519</v>
      </c>
      <c r="BY2" s="164" t="s">
        <v>493</v>
      </c>
      <c r="BZ2" s="163" t="s">
        <v>393</v>
      </c>
      <c r="CA2" s="180" t="s">
        <v>519</v>
      </c>
      <c r="CB2" s="164" t="s">
        <v>495</v>
      </c>
      <c r="CC2" s="163" t="s">
        <v>393</v>
      </c>
      <c r="CD2" s="180" t="s">
        <v>519</v>
      </c>
      <c r="CE2" s="164" t="s">
        <v>548</v>
      </c>
      <c r="CF2" s="163" t="s">
        <v>393</v>
      </c>
      <c r="CG2" s="180" t="s">
        <v>519</v>
      </c>
      <c r="CH2" s="164" t="s">
        <v>547</v>
      </c>
      <c r="CI2" s="163" t="s">
        <v>393</v>
      </c>
      <c r="CJ2" s="180" t="s">
        <v>519</v>
      </c>
      <c r="CL2" s="46" t="s">
        <v>393</v>
      </c>
      <c r="CM2" s="178" t="s">
        <v>519</v>
      </c>
    </row>
    <row r="3" spans="1:91">
      <c r="A3" s="162" t="s">
        <v>98</v>
      </c>
      <c r="B3" s="162">
        <f>SUMIFS('Selected Results Data'!$E:$E,'Selected Results Data'!$A:$A,$B$2,'Selected Results Data'!$B:$B,A3)</f>
        <v>33.200000000000003</v>
      </c>
      <c r="C3" s="161">
        <f>RANK(B3,$B$3:$B$81,1)+COUNTIF($B$3:B3,B3)-1</f>
        <v>56</v>
      </c>
      <c r="D3" s="179">
        <f t="shared" ref="D3:D34" si="0">VLOOKUP(C3,$CL:$CM,2,FALSE)</f>
        <v>2</v>
      </c>
      <c r="E3" s="160">
        <f>SUMIFS('Selected Results Data'!$E:$E,'Selected Results Data'!$A:$A,E$2,'Selected Results Data'!$B:$B,$A3)</f>
        <v>25.6</v>
      </c>
      <c r="F3" s="159">
        <f>RANK(E3,$E$3:$E$81,1)+COUNTIF($E$3:E3,E3)-1</f>
        <v>59</v>
      </c>
      <c r="G3" s="179">
        <f t="shared" ref="G3:G34" si="1">VLOOKUP(F3,$CL:$CM,2,FALSE)</f>
        <v>2</v>
      </c>
      <c r="H3" s="160">
        <f>SUMIFS('Selected Results Data'!$E:$E,'Selected Results Data'!$A:$A,H$2,'Selected Results Data'!$B:$B,$A3)</f>
        <v>7.5</v>
      </c>
      <c r="I3" s="159">
        <f>RANK(H3,$H$3:$H$81,1)+COUNTIF($H$3:H3,H3)-1</f>
        <v>18</v>
      </c>
      <c r="J3" s="179">
        <f t="shared" ref="J3:J34" si="2">VLOOKUP(I3,$CL:$CM,2,FALSE)</f>
        <v>4</v>
      </c>
      <c r="K3" s="160">
        <f>SUMIFS('Selected Results Data'!$E:$E,'Selected Results Data'!$A:$A,K$2,'Selected Results Data'!$B:$B,$A3)</f>
        <v>7.5</v>
      </c>
      <c r="L3" s="159">
        <f>RANK(K3,$K$3:$K$81,1)+COUNTIF($K$3:K3,K3)-1</f>
        <v>6</v>
      </c>
      <c r="M3" s="179">
        <f t="shared" ref="M3:M34" si="3">VLOOKUP(L3,$CL:$CM,2,FALSE)</f>
        <v>5</v>
      </c>
      <c r="N3" s="160">
        <f>SUMIFS('Selected Results Data'!$E:$E,'Selected Results Data'!$A:$A,N$2,'Selected Results Data'!$B:$B,$A3)</f>
        <v>8.15</v>
      </c>
      <c r="O3" s="159">
        <f>RANK(N3,$N$3:$N$81,0)+COUNTIF($N$3:N3,N3)-1</f>
        <v>8</v>
      </c>
      <c r="P3" s="179">
        <f t="shared" ref="P3:P34" si="4">VLOOKUP(O3,$CL:$CM,2,FALSE)</f>
        <v>5</v>
      </c>
      <c r="Q3" s="160">
        <f>SUMIFS('Selected Results Data'!$E:$E,'Selected Results Data'!$A:$A,Q$2,'Selected Results Data'!$B:$B,$A3)</f>
        <v>40.549999999999997</v>
      </c>
      <c r="R3" s="159">
        <f>RANK(Q3,$Q$3:$Q$81,0)+COUNTIF($Q$3:Q3,Q3)-1</f>
        <v>48</v>
      </c>
      <c r="S3" s="179">
        <f t="shared" ref="S3:S34" si="5">VLOOKUP(R3,$CL:$CM,2,FALSE)</f>
        <v>3</v>
      </c>
      <c r="T3" s="160">
        <f>SUMIFS('Selected Results Data'!$E:$E,'Selected Results Data'!$A:$A,T$2,'Selected Results Data'!$B:$B,$A3)</f>
        <v>56.48</v>
      </c>
      <c r="U3" s="159">
        <f>RANK(T3,$T$3:$T$81,1)+COUNTIF($T$3:T3,T3)-1</f>
        <v>58</v>
      </c>
      <c r="V3" s="179">
        <f t="shared" ref="V3:V34" si="6">VLOOKUP(U3,$CL:$CM,2,FALSE)</f>
        <v>2</v>
      </c>
      <c r="W3" s="160">
        <f>SUMIFS('Selected Results Data'!$E:$E,'Selected Results Data'!$A:$A,W$2,'Selected Results Data'!$B:$B,$A3)</f>
        <v>0.87</v>
      </c>
      <c r="X3" s="159">
        <f>RANK(W3,$W$3:$W$81,1)+COUNTIF($W$3:W3,W3)-1</f>
        <v>9</v>
      </c>
      <c r="Y3" s="179">
        <f t="shared" ref="Y3:Y34" si="7">VLOOKUP(X3,$CL:$CM,2,FALSE)</f>
        <v>5</v>
      </c>
      <c r="Z3" s="160">
        <f>SUMIFS('Selected Results Data'!$E:$E,'Selected Results Data'!$A:$A,Z$2,'Selected Results Data'!$B:$B,$A3)</f>
        <v>45.31</v>
      </c>
      <c r="AA3" s="159">
        <f>RANK(Z3,$Z$3:$Z$81,1)+COUNTIF($Z$3:Z3,Z3)-1</f>
        <v>53</v>
      </c>
      <c r="AB3" s="179">
        <f t="shared" ref="AB3:AB34" si="8">VLOOKUP(AA3,$CL:$CM,2,FALSE)</f>
        <v>2</v>
      </c>
      <c r="AC3" s="160">
        <f>SUMIFS('Selected Results Data'!$E:$E,'Selected Results Data'!$A:$A,AC$2,'Selected Results Data'!$B:$B,$A3)</f>
        <v>22.05</v>
      </c>
      <c r="AD3" s="159">
        <f>RANK(AC3,$AC$3:$AC$81,1)+COUNTIF($AC$3:AC3,AC3)-1</f>
        <v>66</v>
      </c>
      <c r="AE3" s="179">
        <f t="shared" ref="AE3:AE34" si="9">VLOOKUP(AD3,$CL:$CM,2,FALSE)</f>
        <v>1</v>
      </c>
      <c r="AF3" s="160">
        <f>SUMIFS('Selected Results Data'!$E:$E,'Selected Results Data'!$A:$A,AF$2,'Selected Results Data'!$B:$B,$A3)</f>
        <v>16.600000000000001</v>
      </c>
      <c r="AG3" s="159">
        <f>RANK(AF3,$AF$3:$AF$81,1)+COUNTIF($AF$3:AF3,AF3)-1</f>
        <v>57</v>
      </c>
      <c r="AH3" s="179">
        <f t="shared" ref="AH3:AH34" si="10">VLOOKUP(AG3,$CL:$CM,2,FALSE)</f>
        <v>2</v>
      </c>
      <c r="AI3" s="160">
        <f>SUMIFS('Selected Results Data'!$E:$E,'Selected Results Data'!$A:$A,AI$2,'Selected Results Data'!$B:$B,$A3)</f>
        <v>67.430000000000007</v>
      </c>
      <c r="AJ3" s="159">
        <f>RANK(AI3,$AI$3:$AI$81,1)+COUNTIF($AI$3:AI3,AI3)-1</f>
        <v>57</v>
      </c>
      <c r="AK3" s="179">
        <f t="shared" ref="AK3:AK34" si="11">VLOOKUP(AJ3,$CL:$CM,2,FALSE)</f>
        <v>2</v>
      </c>
      <c r="AL3" s="160">
        <f>SUMIFS('Selected Results Data'!$E:$E,'Selected Results Data'!$A:$A,AL$2,'Selected Results Data'!$B:$B,$A3)</f>
        <v>53.64</v>
      </c>
      <c r="AM3" s="159">
        <f>RANK(AL3,$AL$3:$AL$81,1)+COUNTIF($AL$3:AL3,AL3)-1</f>
        <v>66</v>
      </c>
      <c r="AN3" s="179">
        <f t="shared" ref="AN3:AN34" si="12">VLOOKUP(AM3,$CL:$CM,2,FALSE)</f>
        <v>1</v>
      </c>
      <c r="AO3" s="160">
        <f>SUMIFS('Selected Results Data'!$E:$E,'Selected Results Data'!$A:$A,AO$2,'Selected Results Data'!$B:$B,$A3)</f>
        <v>15.1</v>
      </c>
      <c r="AP3" s="159">
        <f>RANK(AO3,$AO$3:$AO$81,1)+COUNTIF($AO$3:AO3,AO3)-1</f>
        <v>39</v>
      </c>
      <c r="AQ3" s="179">
        <f t="shared" ref="AQ3:AQ34" si="13">VLOOKUP(AP3,$CL:$CM,2,FALSE)</f>
        <v>3</v>
      </c>
      <c r="AR3" s="160">
        <f>SUMIFS('Selected Results Data'!$E:$E,'Selected Results Data'!$A:$A,AR$2,'Selected Results Data'!$B:$B,$A3)</f>
        <v>23.84</v>
      </c>
      <c r="AS3" s="159">
        <f>RANK(AR3,$AR$3:$AR$81,1)+COUNTIF($AR$3:AR3,AR3)-1</f>
        <v>13</v>
      </c>
      <c r="AT3" s="179">
        <f t="shared" ref="AT3:AT34" si="14">VLOOKUP(AS3,$CL:$CM,2,FALSE)</f>
        <v>5</v>
      </c>
      <c r="AU3" s="160">
        <f>SUMIFS('Selected Results Data'!$E:$E,'Selected Results Data'!$A:$A,AU$2,'Selected Results Data'!$B:$B,$A3)</f>
        <v>16.129190000000001</v>
      </c>
      <c r="AV3" s="159">
        <f>RANK(AU3,$AU$3:$AU$81,1)+COUNTIF($AU$3:AU3,AU3)-1</f>
        <v>12</v>
      </c>
      <c r="AW3" s="179">
        <f t="shared" ref="AW3:AW34" si="15">VLOOKUP(AV3,$CL:$CM,2,FALSE)</f>
        <v>5</v>
      </c>
      <c r="AX3" s="160">
        <f>SUMIFS('Selected Results Data'!$E:$E,'Selected Results Data'!$A:$A,AX$2,'Selected Results Data'!$B:$B,$A3)</f>
        <v>16.51454</v>
      </c>
      <c r="AY3" s="159">
        <f>RANK(AX3,$AX$3:$AX$81,1)+COUNTIF($AX$3:AX3,AX3)-1</f>
        <v>14</v>
      </c>
      <c r="AZ3" s="179">
        <f t="shared" ref="AZ3:AZ34" si="16">VLOOKUP(AY3,$CL:$CM,2,FALSE)</f>
        <v>5</v>
      </c>
      <c r="BA3" s="160">
        <f>SUMIFS('Selected Results Data'!$E:$E,'Selected Results Data'!$A:$A,BA$2,'Selected Results Data'!$B:$B,$A3)</f>
        <v>10.61553</v>
      </c>
      <c r="BB3" s="159">
        <f>RANK(BA3,$BA$3:$BA$81,1)+COUNTIF($BA$3:BA3,BA3)-1</f>
        <v>8</v>
      </c>
      <c r="BC3" s="179">
        <f t="shared" ref="BC3:BC34" si="17">VLOOKUP(BB3,$CL:$CM,2,FALSE)</f>
        <v>5</v>
      </c>
      <c r="BD3" s="160">
        <f>SUMIFS('Selected Results Data'!$E:$E,'Selected Results Data'!$A:$A,BD$2,'Selected Results Data'!$B:$B,$A3)</f>
        <v>69.88</v>
      </c>
      <c r="BE3" s="159">
        <f>RANK(BD3,$BD$3:$BD$81,0)+COUNTIF($BD$3:BD3,BD3)-1</f>
        <v>77</v>
      </c>
      <c r="BF3" s="179">
        <f>VLOOKUP(BE3,$CL:$CM,2,FALSE)</f>
        <v>1</v>
      </c>
      <c r="BG3" s="160">
        <f>SUMIFS('Selected Results Data'!$E:$E,'Selected Results Data'!$A:$A,BG$2,'Selected Results Data'!$B:$B,$A3)</f>
        <v>47.04</v>
      </c>
      <c r="BH3" s="159">
        <f>RANK(BG3,$BG$3:$BG$81,0)+COUNTIF($BG$3:BG3,BG3)-1</f>
        <v>70</v>
      </c>
      <c r="BI3" s="179">
        <f>VLOOKUP(BH3,$CL:$CM,2,FALSE)</f>
        <v>1</v>
      </c>
      <c r="BJ3" s="160">
        <f>SUMIFS('Selected Results Data'!$E:$E,'Selected Results Data'!$A:$A,BJ$2,'Selected Results Data'!$B:$B,$A3)</f>
        <v>45.41</v>
      </c>
      <c r="BK3" s="159">
        <f>RANK(BJ3,$BJ$3:$BJ$81,0)+COUNTIF($BJ$3:BJ3,BJ3)-1</f>
        <v>66</v>
      </c>
      <c r="BL3" s="179">
        <f>VLOOKUP(BK3,$CL:$CM,2,FALSE)</f>
        <v>1</v>
      </c>
      <c r="BM3" s="160">
        <f>SUMIFS('Selected Results Data'!$E:$E,'Selected Results Data'!$A:$A,BM$2,'Selected Results Data'!$B:$B,$A3)</f>
        <v>66.69</v>
      </c>
      <c r="BN3" s="159">
        <f>RANK(BM3,$BM$3:$BM$81,0)+COUNTIF($BM$3:BM3,BM3)-1</f>
        <v>19</v>
      </c>
      <c r="BO3" s="179">
        <f>VLOOKUP(BN3,$CL:$CM,2,FALSE)</f>
        <v>4</v>
      </c>
      <c r="BP3" s="160">
        <f>SUMIFS('Selected Results Data'!$E:$E,'Selected Results Data'!$A:$A,BP$2,'Selected Results Data'!$B:$B,$A3)</f>
        <v>50.37</v>
      </c>
      <c r="BQ3" s="159">
        <f>RANK(BP3,$BP$3:$BP$81,0)+COUNTIF($BP$3:BP3,BP3)-1</f>
        <v>26</v>
      </c>
      <c r="BR3" s="179">
        <f>VLOOKUP(BQ3,$CL:$CM,2,FALSE)</f>
        <v>4</v>
      </c>
      <c r="BS3" s="160">
        <f>SUMIFS('Selected Results Data'!$E:$E,'Selected Results Data'!$A:$A,BS$2,'Selected Results Data'!$B:$B,$A3)</f>
        <v>84.2</v>
      </c>
      <c r="BT3" s="159">
        <f>RANK(BS3,$BS$3:$BS$81,0)+COUNTIF($BS$3:BS3,BS3)-1</f>
        <v>65</v>
      </c>
      <c r="BU3" s="179">
        <f>VLOOKUP(BT3,$CL:$CM,2,FALSE)</f>
        <v>1</v>
      </c>
      <c r="BV3" s="160">
        <f>SUMIFS('Selected Results Data'!$E:$E,'Selected Results Data'!$A:$A,BV$2,'Selected Results Data'!$B:$B,$A3)</f>
        <v>86.21</v>
      </c>
      <c r="BW3" s="159">
        <f>RANK(BV3,$BV$3:$BV$81,0)+COUNTIF($BV$3:BV3,BV3)-1</f>
        <v>10</v>
      </c>
      <c r="BX3" s="179">
        <f>VLOOKUP(BW3,$CL:$CM,2,FALSE)</f>
        <v>5</v>
      </c>
      <c r="BY3" s="160">
        <f>SUMIFS('Selected Results Data'!$E:$E,'Selected Results Data'!$A:$A,BY$2,'Selected Results Data'!$B:$B,$A3)</f>
        <v>29.66</v>
      </c>
      <c r="BZ3" s="159">
        <f>RANK(BY3,$BY$3:$BY$81,1)+COUNTIF($BY$3:BY3,BY3)-1</f>
        <v>68</v>
      </c>
      <c r="CA3" s="179">
        <f>VLOOKUP(BZ3,$CL:$CM,2,FALSE)</f>
        <v>1</v>
      </c>
      <c r="CB3" s="160">
        <f>SUMIFS('Selected Results Data'!$E:$E,'Selected Results Data'!$A:$A,CB$2,'Selected Results Data'!$B:$B,$A3)</f>
        <v>38.68</v>
      </c>
      <c r="CC3" s="159">
        <f>RANK(CB3,$CB$3:$CB$81,1)+COUNTIF($CB$3:CB3,CB3)-1</f>
        <v>59</v>
      </c>
      <c r="CD3" s="179">
        <f>VLOOKUP(CC3,$CL:$CM,2,FALSE)</f>
        <v>2</v>
      </c>
      <c r="CE3" s="160">
        <f>SUMIFS('Selected Results Data'!$E:$E,'Selected Results Data'!$A:$A,CE$2,'Selected Results Data'!$B:$B,$A3)</f>
        <v>35.020000000000003</v>
      </c>
      <c r="CF3" s="159">
        <f>RANK(CE3,$CE$3:$CE$81,1)+COUNTIF($CE$3:CE3,CE3)-1</f>
        <v>54</v>
      </c>
      <c r="CG3" s="179">
        <f>VLOOKUP(CF3,$CL:$CM,2,FALSE)</f>
        <v>2</v>
      </c>
      <c r="CH3" s="160">
        <f>SUMIFS('Selected Results Data'!$E:$E,'Selected Results Data'!$A:$A,CH$2,'Selected Results Data'!$B:$B,$A3)</f>
        <v>22.06</v>
      </c>
      <c r="CI3" s="159">
        <f>RANK(CH3,$CH$3:$CH$81,1)+COUNTIF($CH$3:CH3,CH3)-1</f>
        <v>12</v>
      </c>
      <c r="CJ3" s="179">
        <f>VLOOKUP(CI3,$CL:$CM,2,FALSE)</f>
        <v>5</v>
      </c>
      <c r="CL3" s="46">
        <v>1</v>
      </c>
      <c r="CM3" s="46">
        <v>5</v>
      </c>
    </row>
    <row r="4" spans="1:91">
      <c r="A4" s="162" t="s">
        <v>99</v>
      </c>
      <c r="B4" s="162">
        <f>SUMIFS('Selected Results Data'!$E:$E,'Selected Results Data'!$A:$A,$B$2,'Selected Results Data'!$B:$B,A4)</f>
        <v>33.799999999999997</v>
      </c>
      <c r="C4" s="161">
        <f>RANK(B4,$B$3:$B$81,1)+COUNTIF($B$3:B4,B4)-1</f>
        <v>59</v>
      </c>
      <c r="D4" s="179">
        <f t="shared" si="0"/>
        <v>2</v>
      </c>
      <c r="E4" s="160">
        <f>SUMIFS('Selected Results Data'!$E:$E,'Selected Results Data'!$A:$A,E$2,'Selected Results Data'!$B:$B,$A4)</f>
        <v>20.8</v>
      </c>
      <c r="F4" s="159">
        <f>RANK(E4,$E$3:$E$81,1)+COUNTIF($E$3:E4,E4)-1</f>
        <v>33</v>
      </c>
      <c r="G4" s="179">
        <f t="shared" si="1"/>
        <v>3</v>
      </c>
      <c r="H4" s="160">
        <f>SUMIFS('Selected Results Data'!$E:$E,'Selected Results Data'!$A:$A,H$2,'Selected Results Data'!$B:$B,$A4)</f>
        <v>14.4</v>
      </c>
      <c r="I4" s="159">
        <f>RANK(H4,$H$3:$H$81,1)+COUNTIF($H$3:H4,H4)-1</f>
        <v>53</v>
      </c>
      <c r="J4" s="179">
        <f t="shared" si="2"/>
        <v>2</v>
      </c>
      <c r="K4" s="160">
        <f>SUMIFS('Selected Results Data'!$E:$E,'Selected Results Data'!$A:$A,K$2,'Selected Results Data'!$B:$B,$A4)</f>
        <v>13.7</v>
      </c>
      <c r="L4" s="159">
        <f>RANK(K4,$K$3:$K$81,1)+COUNTIF($K$3:K4,K4)-1</f>
        <v>35</v>
      </c>
      <c r="M4" s="179">
        <f t="shared" si="3"/>
        <v>3</v>
      </c>
      <c r="N4" s="160">
        <f>SUMIFS('Selected Results Data'!$E:$E,'Selected Results Data'!$A:$A,N$2,'Selected Results Data'!$B:$B,$A4)</f>
        <v>4.28</v>
      </c>
      <c r="O4" s="159">
        <f>RANK(N4,$N$3:$N$81,0)+COUNTIF($N$3:N4,N4)-1</f>
        <v>63</v>
      </c>
      <c r="P4" s="179">
        <f t="shared" si="4"/>
        <v>2</v>
      </c>
      <c r="Q4" s="160">
        <f>SUMIFS('Selected Results Data'!$E:$E,'Selected Results Data'!$A:$A,Q$2,'Selected Results Data'!$B:$B,$A4)</f>
        <v>36.549999999999997</v>
      </c>
      <c r="R4" s="159">
        <f>RANK(Q4,$Q$3:$Q$81,0)+COUNTIF($Q$3:Q4,Q4)-1</f>
        <v>69</v>
      </c>
      <c r="S4" s="179">
        <f t="shared" si="5"/>
        <v>1</v>
      </c>
      <c r="T4" s="160">
        <f>SUMIFS('Selected Results Data'!$E:$E,'Selected Results Data'!$A:$A,T$2,'Selected Results Data'!$B:$B,$A4)</f>
        <v>59.69</v>
      </c>
      <c r="U4" s="159">
        <f>RANK(T4,$T$3:$T$81,1)+COUNTIF($T$3:T4,T4)-1</f>
        <v>72</v>
      </c>
      <c r="V4" s="179">
        <f t="shared" si="6"/>
        <v>1</v>
      </c>
      <c r="W4" s="160">
        <f>SUMIFS('Selected Results Data'!$E:$E,'Selected Results Data'!$A:$A,W$2,'Selected Results Data'!$B:$B,$A4)</f>
        <v>2.8</v>
      </c>
      <c r="X4" s="159">
        <f>RANK(W4,$W$3:$W$81,1)+COUNTIF($W$3:W4,W4)-1</f>
        <v>63</v>
      </c>
      <c r="Y4" s="179">
        <f t="shared" si="7"/>
        <v>2</v>
      </c>
      <c r="Z4" s="160">
        <f>SUMIFS('Selected Results Data'!$E:$E,'Selected Results Data'!$A:$A,Z$2,'Selected Results Data'!$B:$B,$A4)</f>
        <v>36.369999999999997</v>
      </c>
      <c r="AA4" s="159">
        <f>RANK(Z4,$Z$3:$Z$81,1)+COUNTIF($Z$3:Z4,Z4)-1</f>
        <v>8</v>
      </c>
      <c r="AB4" s="179">
        <f t="shared" si="8"/>
        <v>5</v>
      </c>
      <c r="AC4" s="160">
        <f>SUMIFS('Selected Results Data'!$E:$E,'Selected Results Data'!$A:$A,AC$2,'Selected Results Data'!$B:$B,$A4)</f>
        <v>21.86</v>
      </c>
      <c r="AD4" s="159">
        <f>RANK(AC4,$AC$3:$AC$81,1)+COUNTIF($AC$3:AC4,AC4)-1</f>
        <v>65</v>
      </c>
      <c r="AE4" s="179">
        <f t="shared" si="9"/>
        <v>1</v>
      </c>
      <c r="AF4" s="160">
        <f>SUMIFS('Selected Results Data'!$E:$E,'Selected Results Data'!$A:$A,AF$2,'Selected Results Data'!$B:$B,$A4)</f>
        <v>17.22</v>
      </c>
      <c r="AG4" s="159">
        <f>RANK(AF4,$AF$3:$AF$81,1)+COUNTIF($AF$3:AF4,AF4)-1</f>
        <v>62</v>
      </c>
      <c r="AH4" s="179">
        <f t="shared" si="10"/>
        <v>2</v>
      </c>
      <c r="AI4" s="160">
        <f>SUMIFS('Selected Results Data'!$E:$E,'Selected Results Data'!$A:$A,AI$2,'Selected Results Data'!$B:$B,$A4)</f>
        <v>62.11</v>
      </c>
      <c r="AJ4" s="159">
        <f>RANK(AI4,$AI$3:$AI$81,1)+COUNTIF($AI$3:AI4,AI4)-1</f>
        <v>29</v>
      </c>
      <c r="AK4" s="179">
        <f t="shared" si="11"/>
        <v>4</v>
      </c>
      <c r="AL4" s="160">
        <f>SUMIFS('Selected Results Data'!$E:$E,'Selected Results Data'!$A:$A,AL$2,'Selected Results Data'!$B:$B,$A4)</f>
        <v>48.97</v>
      </c>
      <c r="AM4" s="159">
        <f>RANK(AL4,$AL$3:$AL$81,1)+COUNTIF($AL$3:AL4,AL4)-1</f>
        <v>47</v>
      </c>
      <c r="AN4" s="179">
        <f t="shared" si="12"/>
        <v>3</v>
      </c>
      <c r="AO4" s="160">
        <f>SUMIFS('Selected Results Data'!$E:$E,'Selected Results Data'!$A:$A,AO$2,'Selected Results Data'!$B:$B,$A4)</f>
        <v>14.68</v>
      </c>
      <c r="AP4" s="159">
        <f>RANK(AO4,$AO$3:$AO$81,1)+COUNTIF($AO$3:AO4,AO4)-1</f>
        <v>36</v>
      </c>
      <c r="AQ4" s="179">
        <f t="shared" si="13"/>
        <v>3</v>
      </c>
      <c r="AR4" s="160">
        <f>SUMIFS('Selected Results Data'!$E:$E,'Selected Results Data'!$A:$A,AR$2,'Selected Results Data'!$B:$B,$A4)</f>
        <v>35.97</v>
      </c>
      <c r="AS4" s="159">
        <f>RANK(AR4,$AR$3:$AR$81,1)+COUNTIF($AR$3:AR4,AR4)-1</f>
        <v>68</v>
      </c>
      <c r="AT4" s="179">
        <f t="shared" si="14"/>
        <v>1</v>
      </c>
      <c r="AU4" s="160">
        <f>SUMIFS('Selected Results Data'!$E:$E,'Selected Results Data'!$A:$A,AU$2,'Selected Results Data'!$B:$B,$A4)</f>
        <v>21.804739999999999</v>
      </c>
      <c r="AV4" s="159">
        <f>RANK(AU4,$AU$3:$AU$81,1)+COUNTIF($AU$3:AU4,AU4)-1</f>
        <v>47</v>
      </c>
      <c r="AW4" s="179">
        <f t="shared" si="15"/>
        <v>3</v>
      </c>
      <c r="AX4" s="160">
        <f>SUMIFS('Selected Results Data'!$E:$E,'Selected Results Data'!$A:$A,AX$2,'Selected Results Data'!$B:$B,$A4)</f>
        <v>21.63569</v>
      </c>
      <c r="AY4" s="159">
        <f>RANK(AX4,$AX$3:$AX$81,1)+COUNTIF($AX$3:AX4,AX4)-1</f>
        <v>48</v>
      </c>
      <c r="AZ4" s="179">
        <f t="shared" si="16"/>
        <v>3</v>
      </c>
      <c r="BA4" s="160">
        <f>SUMIFS('Selected Results Data'!$E:$E,'Selected Results Data'!$A:$A,BA$2,'Selected Results Data'!$B:$B,$A4)</f>
        <v>15.344200000000001</v>
      </c>
      <c r="BB4" s="159">
        <f>RANK(BA4,$BA$3:$BA$81,1)+COUNTIF($BA$3:BA4,BA4)-1</f>
        <v>33</v>
      </c>
      <c r="BC4" s="179">
        <f t="shared" si="17"/>
        <v>3</v>
      </c>
      <c r="BD4" s="160">
        <f>SUMIFS('Selected Results Data'!$E:$E,'Selected Results Data'!$A:$A,BD$2,'Selected Results Data'!$B:$B,$A4)</f>
        <v>77.39</v>
      </c>
      <c r="BE4" s="159">
        <f>RANK(BD4,$BD$3:$BD$81,0)+COUNTIF($BD$3:BD4,BD4)-1</f>
        <v>60</v>
      </c>
      <c r="BF4" s="179">
        <f t="shared" ref="BF4:BF67" si="18">VLOOKUP(BE4,$CL:$CM,2,FALSE)</f>
        <v>2</v>
      </c>
      <c r="BG4" s="160">
        <f>SUMIFS('Selected Results Data'!$E:$E,'Selected Results Data'!$A:$A,BG$2,'Selected Results Data'!$B:$B,$A4)</f>
        <v>46.74</v>
      </c>
      <c r="BH4" s="159">
        <f>RANK(BG4,$BG$3:$BG$81,0)+COUNTIF($BG$3:BG4,BG4)-1</f>
        <v>72</v>
      </c>
      <c r="BI4" s="179">
        <f t="shared" ref="BI4:BI67" si="19">VLOOKUP(BH4,$CL:$CM,2,FALSE)</f>
        <v>1</v>
      </c>
      <c r="BJ4" s="160">
        <f>SUMIFS('Selected Results Data'!$E:$E,'Selected Results Data'!$A:$A,BJ$2,'Selected Results Data'!$B:$B,$A4)</f>
        <v>45.81</v>
      </c>
      <c r="BK4" s="159">
        <f>RANK(BJ4,$BJ$3:$BJ$81,0)+COUNTIF($BJ$3:BJ4,BJ4)-1</f>
        <v>62</v>
      </c>
      <c r="BL4" s="179">
        <f t="shared" ref="BL4:BL67" si="20">VLOOKUP(BK4,$CL:$CM,2,FALSE)</f>
        <v>2</v>
      </c>
      <c r="BM4" s="160">
        <f>SUMIFS('Selected Results Data'!$E:$E,'Selected Results Data'!$A:$A,BM$2,'Selected Results Data'!$B:$B,$A4)</f>
        <v>68.61</v>
      </c>
      <c r="BN4" s="159">
        <f>RANK(BM4,$BM$3:$BM$81,0)+COUNTIF($BM$3:BM4,BM4)-1</f>
        <v>11</v>
      </c>
      <c r="BO4" s="179">
        <f t="shared" ref="BO4:BO67" si="21">VLOOKUP(BN4,$CL:$CM,2,FALSE)</f>
        <v>5</v>
      </c>
      <c r="BP4" s="160">
        <f>SUMIFS('Selected Results Data'!$E:$E,'Selected Results Data'!$A:$A,BP$2,'Selected Results Data'!$B:$B,$A4)</f>
        <v>54.21</v>
      </c>
      <c r="BQ4" s="159">
        <f>RANK(BP4,$BP$3:$BP$81,0)+COUNTIF($BP$3:BP4,BP4)-1</f>
        <v>14</v>
      </c>
      <c r="BR4" s="179">
        <f t="shared" ref="BR4:BR67" si="22">VLOOKUP(BQ4,$CL:$CM,2,FALSE)</f>
        <v>5</v>
      </c>
      <c r="BS4" s="160">
        <f>SUMIFS('Selected Results Data'!$E:$E,'Selected Results Data'!$A:$A,BS$2,'Selected Results Data'!$B:$B,$A4)</f>
        <v>88.27</v>
      </c>
      <c r="BT4" s="159">
        <f>RANK(BS4,$BS$3:$BS$81,0)+COUNTIF($BS$3:BS4,BS4)-1</f>
        <v>42</v>
      </c>
      <c r="BU4" s="179">
        <f t="shared" ref="BU4:BU67" si="23">VLOOKUP(BT4,$CL:$CM,2,FALSE)</f>
        <v>3</v>
      </c>
      <c r="BV4" s="160">
        <f>SUMIFS('Selected Results Data'!$E:$E,'Selected Results Data'!$A:$A,BV$2,'Selected Results Data'!$B:$B,$A4)</f>
        <v>73.819999999999993</v>
      </c>
      <c r="BW4" s="159">
        <f>RANK(BV4,$BV$3:$BV$81,0)+COUNTIF($BV$3:BV4,BV4)-1</f>
        <v>70</v>
      </c>
      <c r="BX4" s="179">
        <f t="shared" ref="BX4:BX67" si="24">VLOOKUP(BW4,$CL:$CM,2,FALSE)</f>
        <v>1</v>
      </c>
      <c r="BY4" s="160">
        <f>SUMIFS('Selected Results Data'!$E:$E,'Selected Results Data'!$A:$A,BY$2,'Selected Results Data'!$B:$B,$A4)</f>
        <v>0</v>
      </c>
      <c r="BZ4" s="159">
        <f>RANK(BY4,$BY$3:$BY$81,1)+COUNTIF($BY$3:BY4,BY4)-1</f>
        <v>1</v>
      </c>
      <c r="CA4" s="179">
        <f t="shared" ref="CA4:CA67" si="25">VLOOKUP(BZ4,$CL:$CM,2,FALSE)</f>
        <v>5</v>
      </c>
      <c r="CB4" s="160">
        <f>SUMIFS('Selected Results Data'!$E:$E,'Selected Results Data'!$A:$A,CB$2,'Selected Results Data'!$B:$B,$A4)</f>
        <v>37.65</v>
      </c>
      <c r="CC4" s="159">
        <f>RANK(CB4,$CB$3:$CB$81,1)+COUNTIF($CB$3:CB4,CB4)-1</f>
        <v>53</v>
      </c>
      <c r="CD4" s="179">
        <f t="shared" ref="CD4:CD67" si="26">VLOOKUP(CC4,$CL:$CM,2,FALSE)</f>
        <v>2</v>
      </c>
      <c r="CE4" s="160">
        <f>SUMIFS('Selected Results Data'!$E:$E,'Selected Results Data'!$A:$A,CE$2,'Selected Results Data'!$B:$B,$A4)</f>
        <v>33.28</v>
      </c>
      <c r="CF4" s="159">
        <f>RANK(CE4,$CE$3:$CE$81,1)+COUNTIF($CE$3:CE4,CE4)-1</f>
        <v>35</v>
      </c>
      <c r="CG4" s="179">
        <f t="shared" ref="CG4:CG67" si="27">VLOOKUP(CF4,$CL:$CM,2,FALSE)</f>
        <v>3</v>
      </c>
      <c r="CH4" s="160">
        <f>SUMIFS('Selected Results Data'!$E:$E,'Selected Results Data'!$A:$A,CH$2,'Selected Results Data'!$B:$B,$A4)</f>
        <v>34.25</v>
      </c>
      <c r="CI4" s="159">
        <f>RANK(CH4,$CH$3:$CH$81,1)+COUNTIF($CH$3:CH4,CH4)-1</f>
        <v>72</v>
      </c>
      <c r="CJ4" s="179">
        <f t="shared" ref="CJ4:CJ67" si="28">VLOOKUP(CI4,$CL:$CM,2,FALSE)</f>
        <v>1</v>
      </c>
      <c r="CL4" s="46">
        <v>2</v>
      </c>
      <c r="CM4" s="46">
        <v>5</v>
      </c>
    </row>
    <row r="5" spans="1:91">
      <c r="A5" s="162" t="s">
        <v>100</v>
      </c>
      <c r="B5" s="162">
        <f>SUMIFS('Selected Results Data'!$E:$E,'Selected Results Data'!$A:$A,$B$2,'Selected Results Data'!$B:$B,A5)</f>
        <v>28.3</v>
      </c>
      <c r="C5" s="161">
        <f>RANK(B5,$B$3:$B$81,1)+COUNTIF($B$3:B5,B5)-1</f>
        <v>18</v>
      </c>
      <c r="D5" s="179">
        <f t="shared" si="0"/>
        <v>4</v>
      </c>
      <c r="E5" s="160">
        <f>SUMIFS('Selected Results Data'!$E:$E,'Selected Results Data'!$A:$A,E$2,'Selected Results Data'!$B:$B,$A5)</f>
        <v>23.6</v>
      </c>
      <c r="F5" s="159">
        <f>RANK(E5,$E$3:$E$81,1)+COUNTIF($E$3:E5,E5)-1</f>
        <v>45</v>
      </c>
      <c r="G5" s="179">
        <f t="shared" si="1"/>
        <v>3</v>
      </c>
      <c r="H5" s="160">
        <f>SUMIFS('Selected Results Data'!$E:$E,'Selected Results Data'!$A:$A,H$2,'Selected Results Data'!$B:$B,$A5)</f>
        <v>11.2</v>
      </c>
      <c r="I5" s="159">
        <f>RANK(H5,$H$3:$H$81,1)+COUNTIF($H$3:H5,H5)-1</f>
        <v>36</v>
      </c>
      <c r="J5" s="179">
        <f t="shared" si="2"/>
        <v>3</v>
      </c>
      <c r="K5" s="160">
        <f>SUMIFS('Selected Results Data'!$E:$E,'Selected Results Data'!$A:$A,K$2,'Selected Results Data'!$B:$B,$A5)</f>
        <v>16.7</v>
      </c>
      <c r="L5" s="159">
        <f>RANK(K5,$K$3:$K$81,1)+COUNTIF($K$3:K5,K5)-1</f>
        <v>60</v>
      </c>
      <c r="M5" s="179">
        <f t="shared" si="3"/>
        <v>2</v>
      </c>
      <c r="N5" s="160">
        <f>SUMIFS('Selected Results Data'!$E:$E,'Selected Results Data'!$A:$A,N$2,'Selected Results Data'!$B:$B,$A5)</f>
        <v>6.9</v>
      </c>
      <c r="O5" s="159">
        <f>RANK(N5,$N$3:$N$81,0)+COUNTIF($N$3:N5,N5)-1</f>
        <v>20</v>
      </c>
      <c r="P5" s="179">
        <f t="shared" si="4"/>
        <v>4</v>
      </c>
      <c r="Q5" s="160">
        <f>SUMIFS('Selected Results Data'!$E:$E,'Selected Results Data'!$A:$A,Q$2,'Selected Results Data'!$B:$B,$A5)</f>
        <v>51.25</v>
      </c>
      <c r="R5" s="159">
        <f>RANK(Q5,$Q$3:$Q$81,0)+COUNTIF($Q$3:Q5,Q5)-1</f>
        <v>3</v>
      </c>
      <c r="S5" s="179">
        <f t="shared" si="5"/>
        <v>5</v>
      </c>
      <c r="T5" s="160">
        <f>SUMIFS('Selected Results Data'!$E:$E,'Selected Results Data'!$A:$A,T$2,'Selected Results Data'!$B:$B,$A5)</f>
        <v>45.02</v>
      </c>
      <c r="U5" s="159">
        <f>RANK(T5,$T$3:$T$81,1)+COUNTIF($T$3:T5,T5)-1</f>
        <v>3</v>
      </c>
      <c r="V5" s="179">
        <f t="shared" si="6"/>
        <v>5</v>
      </c>
      <c r="W5" s="160">
        <f>SUMIFS('Selected Results Data'!$E:$E,'Selected Results Data'!$A:$A,W$2,'Selected Results Data'!$B:$B,$A5)</f>
        <v>2.17</v>
      </c>
      <c r="X5" s="159">
        <f>RANK(W5,$W$3:$W$81,1)+COUNTIF($W$3:W5,W5)-1</f>
        <v>50</v>
      </c>
      <c r="Y5" s="179">
        <f t="shared" si="7"/>
        <v>2</v>
      </c>
      <c r="Z5" s="160">
        <f>SUMIFS('Selected Results Data'!$E:$E,'Selected Results Data'!$A:$A,Z$2,'Selected Results Data'!$B:$B,$A5)</f>
        <v>49.36</v>
      </c>
      <c r="AA5" s="159">
        <f>RANK(Z5,$Z$3:$Z$81,1)+COUNTIF($Z$3:Z5,Z5)-1</f>
        <v>70</v>
      </c>
      <c r="AB5" s="179">
        <f t="shared" si="8"/>
        <v>1</v>
      </c>
      <c r="AC5" s="160">
        <f>SUMIFS('Selected Results Data'!$E:$E,'Selected Results Data'!$A:$A,AC$2,'Selected Results Data'!$B:$B,$A5)</f>
        <v>15.71</v>
      </c>
      <c r="AD5" s="159">
        <f>RANK(AC5,$AC$3:$AC$81,1)+COUNTIF($AC$3:AC5,AC5)-1</f>
        <v>27</v>
      </c>
      <c r="AE5" s="179">
        <f t="shared" si="9"/>
        <v>4</v>
      </c>
      <c r="AF5" s="160">
        <f>SUMIFS('Selected Results Data'!$E:$E,'Selected Results Data'!$A:$A,AF$2,'Selected Results Data'!$B:$B,$A5)</f>
        <v>13.49</v>
      </c>
      <c r="AG5" s="159">
        <f>RANK(AF5,$AF$3:$AF$81,1)+COUNTIF($AF$3:AF5,AF5)-1</f>
        <v>37</v>
      </c>
      <c r="AH5" s="179">
        <f t="shared" si="10"/>
        <v>3</v>
      </c>
      <c r="AI5" s="160">
        <f>SUMIFS('Selected Results Data'!$E:$E,'Selected Results Data'!$A:$A,AI$2,'Selected Results Data'!$B:$B,$A5)</f>
        <v>62.8</v>
      </c>
      <c r="AJ5" s="159">
        <f>RANK(AI5,$AI$3:$AI$81,1)+COUNTIF($AI$3:AI5,AI5)-1</f>
        <v>34</v>
      </c>
      <c r="AK5" s="179">
        <f t="shared" si="11"/>
        <v>3</v>
      </c>
      <c r="AL5" s="160">
        <f>SUMIFS('Selected Results Data'!$E:$E,'Selected Results Data'!$A:$A,AL$2,'Selected Results Data'!$B:$B,$A5)</f>
        <v>45.91</v>
      </c>
      <c r="AM5" s="159">
        <f>RANK(AL5,$AL$3:$AL$81,1)+COUNTIF($AL$3:AL5,AL5)-1</f>
        <v>30</v>
      </c>
      <c r="AN5" s="179">
        <f t="shared" si="12"/>
        <v>4</v>
      </c>
      <c r="AO5" s="160">
        <f>SUMIFS('Selected Results Data'!$E:$E,'Selected Results Data'!$A:$A,AO$2,'Selected Results Data'!$B:$B,$A5)</f>
        <v>17.940000000000001</v>
      </c>
      <c r="AP5" s="159">
        <f>RANK(AO5,$AO$3:$AO$81,1)+COUNTIF($AO$3:AO5,AO5)-1</f>
        <v>58</v>
      </c>
      <c r="AQ5" s="179">
        <f t="shared" si="13"/>
        <v>2</v>
      </c>
      <c r="AR5" s="160">
        <f>SUMIFS('Selected Results Data'!$E:$E,'Selected Results Data'!$A:$A,AR$2,'Selected Results Data'!$B:$B,$A5)</f>
        <v>36.18</v>
      </c>
      <c r="AS5" s="159">
        <f>RANK(AR5,$AR$3:$AR$81,1)+COUNTIF($AR$3:AR5,AR5)-1</f>
        <v>70</v>
      </c>
      <c r="AT5" s="179">
        <f t="shared" si="14"/>
        <v>1</v>
      </c>
      <c r="AU5" s="160">
        <f>SUMIFS('Selected Results Data'!$E:$E,'Selected Results Data'!$A:$A,AU$2,'Selected Results Data'!$B:$B,$A5)</f>
        <v>22.439699999999998</v>
      </c>
      <c r="AV5" s="159">
        <f>RANK(AU5,$AU$3:$AU$81,1)+COUNTIF($AU$3:AU5,AU5)-1</f>
        <v>51</v>
      </c>
      <c r="AW5" s="179">
        <f t="shared" si="15"/>
        <v>2</v>
      </c>
      <c r="AX5" s="160">
        <f>SUMIFS('Selected Results Data'!$E:$E,'Selected Results Data'!$A:$A,AX$2,'Selected Results Data'!$B:$B,$A5)</f>
        <v>20.50742</v>
      </c>
      <c r="AY5" s="159">
        <f>RANK(AX5,$AX$3:$AX$81,1)+COUNTIF($AX$3:AX5,AX5)-1</f>
        <v>41</v>
      </c>
      <c r="AZ5" s="179">
        <f t="shared" si="16"/>
        <v>3</v>
      </c>
      <c r="BA5" s="160">
        <f>SUMIFS('Selected Results Data'!$E:$E,'Selected Results Data'!$A:$A,BA$2,'Selected Results Data'!$B:$B,$A5)</f>
        <v>18.190770000000001</v>
      </c>
      <c r="BB5" s="159">
        <f>RANK(BA5,$BA$3:$BA$81,1)+COUNTIF($BA$3:BA5,BA5)-1</f>
        <v>56</v>
      </c>
      <c r="BC5" s="179">
        <f t="shared" si="17"/>
        <v>2</v>
      </c>
      <c r="BD5" s="160">
        <f>SUMIFS('Selected Results Data'!$E:$E,'Selected Results Data'!$A:$A,BD$2,'Selected Results Data'!$B:$B,$A5)</f>
        <v>78.89</v>
      </c>
      <c r="BE5" s="159">
        <f>RANK(BD5,$BD$3:$BD$81,0)+COUNTIF($BD$3:BD5,BD5)-1</f>
        <v>47</v>
      </c>
      <c r="BF5" s="179">
        <f t="shared" si="18"/>
        <v>3</v>
      </c>
      <c r="BG5" s="160">
        <f>SUMIFS('Selected Results Data'!$E:$E,'Selected Results Data'!$A:$A,BG$2,'Selected Results Data'!$B:$B,$A5)</f>
        <v>46.84</v>
      </c>
      <c r="BH5" s="159">
        <f>RANK(BG5,$BG$3:$BG$81,0)+COUNTIF($BG$3:BG5,BG5)-1</f>
        <v>71</v>
      </c>
      <c r="BI5" s="179">
        <f t="shared" si="19"/>
        <v>1</v>
      </c>
      <c r="BJ5" s="160">
        <f>SUMIFS('Selected Results Data'!$E:$E,'Selected Results Data'!$A:$A,BJ$2,'Selected Results Data'!$B:$B,$A5)</f>
        <v>43.51</v>
      </c>
      <c r="BK5" s="159">
        <f>RANK(BJ5,$BJ$3:$BJ$81,0)+COUNTIF($BJ$3:BJ5,BJ5)-1</f>
        <v>74</v>
      </c>
      <c r="BL5" s="179">
        <f t="shared" si="20"/>
        <v>1</v>
      </c>
      <c r="BM5" s="160">
        <f>SUMIFS('Selected Results Data'!$E:$E,'Selected Results Data'!$A:$A,BM$2,'Selected Results Data'!$B:$B,$A5)</f>
        <v>67.959999999999994</v>
      </c>
      <c r="BN5" s="159">
        <f>RANK(BM5,$BM$3:$BM$81,0)+COUNTIF($BM$3:BM5,BM5)-1</f>
        <v>14</v>
      </c>
      <c r="BO5" s="179">
        <f t="shared" si="21"/>
        <v>5</v>
      </c>
      <c r="BP5" s="160">
        <f>SUMIFS('Selected Results Data'!$E:$E,'Selected Results Data'!$A:$A,BP$2,'Selected Results Data'!$B:$B,$A5)</f>
        <v>48.68</v>
      </c>
      <c r="BQ5" s="159">
        <f>RANK(BP5,$BP$3:$BP$81,0)+COUNTIF($BP$3:BP5,BP5)-1</f>
        <v>40</v>
      </c>
      <c r="BR5" s="179">
        <f t="shared" si="22"/>
        <v>3</v>
      </c>
      <c r="BS5" s="160">
        <f>SUMIFS('Selected Results Data'!$E:$E,'Selected Results Data'!$A:$A,BS$2,'Selected Results Data'!$B:$B,$A5)</f>
        <v>89.52</v>
      </c>
      <c r="BT5" s="159">
        <f>RANK(BS5,$BS$3:$BS$81,0)+COUNTIF($BS$3:BS5,BS5)-1</f>
        <v>35</v>
      </c>
      <c r="BU5" s="179">
        <f t="shared" si="23"/>
        <v>3</v>
      </c>
      <c r="BV5" s="160">
        <f>SUMIFS('Selected Results Data'!$E:$E,'Selected Results Data'!$A:$A,BV$2,'Selected Results Data'!$B:$B,$A5)</f>
        <v>74.489999999999995</v>
      </c>
      <c r="BW5" s="159">
        <f>RANK(BV5,$BV$3:$BV$81,0)+COUNTIF($BV$3:BV5,BV5)-1</f>
        <v>66</v>
      </c>
      <c r="BX5" s="179">
        <f t="shared" si="24"/>
        <v>1</v>
      </c>
      <c r="BY5" s="160">
        <f>SUMIFS('Selected Results Data'!$E:$E,'Selected Results Data'!$A:$A,BY$2,'Selected Results Data'!$B:$B,$A5)</f>
        <v>22.06</v>
      </c>
      <c r="BZ5" s="159">
        <f>RANK(BY5,$BY$3:$BY$81,1)+COUNTIF($BY$3:BY5,BY5)-1</f>
        <v>24</v>
      </c>
      <c r="CA5" s="179">
        <f t="shared" si="25"/>
        <v>4</v>
      </c>
      <c r="CB5" s="160">
        <f>SUMIFS('Selected Results Data'!$E:$E,'Selected Results Data'!$A:$A,CB$2,'Selected Results Data'!$B:$B,$A5)</f>
        <v>43.28</v>
      </c>
      <c r="CC5" s="159">
        <f>RANK(CB5,$CB$3:$CB$81,1)+COUNTIF($CB$3:CB5,CB5)-1</f>
        <v>75</v>
      </c>
      <c r="CD5" s="179">
        <f t="shared" si="26"/>
        <v>1</v>
      </c>
      <c r="CE5" s="160">
        <f>SUMIFS('Selected Results Data'!$E:$E,'Selected Results Data'!$A:$A,CE$2,'Selected Results Data'!$B:$B,$A5)</f>
        <v>41.37</v>
      </c>
      <c r="CF5" s="159">
        <f>RANK(CE5,$CE$3:$CE$81,1)+COUNTIF($CE$3:CE5,CE5)-1</f>
        <v>78</v>
      </c>
      <c r="CG5" s="179">
        <f t="shared" si="27"/>
        <v>1</v>
      </c>
      <c r="CH5" s="160">
        <f>SUMIFS('Selected Results Data'!$E:$E,'Selected Results Data'!$A:$A,CH$2,'Selected Results Data'!$B:$B,$A5)</f>
        <v>27.38</v>
      </c>
      <c r="CI5" s="159">
        <f>RANK(CH5,$CH$3:$CH$81,1)+COUNTIF($CH$3:CH5,CH5)-1</f>
        <v>37</v>
      </c>
      <c r="CJ5" s="179">
        <f t="shared" si="28"/>
        <v>3</v>
      </c>
      <c r="CL5" s="46">
        <v>3</v>
      </c>
      <c r="CM5" s="46">
        <v>5</v>
      </c>
    </row>
    <row r="6" spans="1:91">
      <c r="A6" s="162" t="s">
        <v>101</v>
      </c>
      <c r="B6" s="162">
        <f>SUMIFS('Selected Results Data'!$E:$E,'Selected Results Data'!$A:$A,$B$2,'Selected Results Data'!$B:$B,A6)</f>
        <v>30.8</v>
      </c>
      <c r="C6" s="161">
        <f>RANK(B6,$B$3:$B$81,1)+COUNTIF($B$3:B6,B6)-1</f>
        <v>36</v>
      </c>
      <c r="D6" s="179">
        <f t="shared" si="0"/>
        <v>3</v>
      </c>
      <c r="E6" s="160">
        <f>SUMIFS('Selected Results Data'!$E:$E,'Selected Results Data'!$A:$A,E$2,'Selected Results Data'!$B:$B,$A6)</f>
        <v>18.5</v>
      </c>
      <c r="F6" s="159">
        <f>RANK(E6,$E$3:$E$81,1)+COUNTIF($E$3:E6,E6)-1</f>
        <v>25</v>
      </c>
      <c r="G6" s="179">
        <f t="shared" si="1"/>
        <v>4</v>
      </c>
      <c r="H6" s="160">
        <f>SUMIFS('Selected Results Data'!$E:$E,'Selected Results Data'!$A:$A,H$2,'Selected Results Data'!$B:$B,$A6)</f>
        <v>7.3</v>
      </c>
      <c r="I6" s="159">
        <f>RANK(H6,$H$3:$H$81,1)+COUNTIF($H$3:H6,H6)-1</f>
        <v>17</v>
      </c>
      <c r="J6" s="179">
        <f t="shared" si="2"/>
        <v>4</v>
      </c>
      <c r="K6" s="160">
        <f>SUMIFS('Selected Results Data'!$E:$E,'Selected Results Data'!$A:$A,K$2,'Selected Results Data'!$B:$B,$A6)</f>
        <v>18.2</v>
      </c>
      <c r="L6" s="159">
        <f>RANK(K6,$K$3:$K$81,1)+COUNTIF($K$3:K6,K6)-1</f>
        <v>73</v>
      </c>
      <c r="M6" s="179">
        <f t="shared" si="3"/>
        <v>1</v>
      </c>
      <c r="N6" s="160">
        <f>SUMIFS('Selected Results Data'!$E:$E,'Selected Results Data'!$A:$A,N$2,'Selected Results Data'!$B:$B,$A6)</f>
        <v>6.65</v>
      </c>
      <c r="O6" s="159">
        <f>RANK(N6,$N$3:$N$81,0)+COUNTIF($N$3:N6,N6)-1</f>
        <v>25</v>
      </c>
      <c r="P6" s="179">
        <f t="shared" si="4"/>
        <v>4</v>
      </c>
      <c r="Q6" s="160">
        <f>SUMIFS('Selected Results Data'!$E:$E,'Selected Results Data'!$A:$A,Q$2,'Selected Results Data'!$B:$B,$A6)</f>
        <v>48.37</v>
      </c>
      <c r="R6" s="159">
        <f>RANK(Q6,$Q$3:$Q$81,0)+COUNTIF($Q$3:Q6,Q6)-1</f>
        <v>11</v>
      </c>
      <c r="S6" s="179">
        <f t="shared" si="5"/>
        <v>5</v>
      </c>
      <c r="T6" s="160">
        <f>SUMIFS('Selected Results Data'!$E:$E,'Selected Results Data'!$A:$A,T$2,'Selected Results Data'!$B:$B,$A6)</f>
        <v>48.05</v>
      </c>
      <c r="U6" s="159">
        <f>RANK(T6,$T$3:$T$81,1)+COUNTIF($T$3:T6,T6)-1</f>
        <v>15</v>
      </c>
      <c r="V6" s="179">
        <f t="shared" si="6"/>
        <v>5</v>
      </c>
      <c r="W6" s="160">
        <f>SUMIFS('Selected Results Data'!$E:$E,'Selected Results Data'!$A:$A,W$2,'Selected Results Data'!$B:$B,$A6)</f>
        <v>2.78</v>
      </c>
      <c r="X6" s="159">
        <f>RANK(W6,$W$3:$W$81,1)+COUNTIF($W$3:W6,W6)-1</f>
        <v>62</v>
      </c>
      <c r="Y6" s="179">
        <f t="shared" si="7"/>
        <v>2</v>
      </c>
      <c r="Z6" s="160">
        <f>SUMIFS('Selected Results Data'!$E:$E,'Selected Results Data'!$A:$A,Z$2,'Selected Results Data'!$B:$B,$A6)</f>
        <v>40.53</v>
      </c>
      <c r="AA6" s="159">
        <f>RANK(Z6,$Z$3:$Z$81,1)+COUNTIF($Z$3:Z6,Z6)-1</f>
        <v>28</v>
      </c>
      <c r="AB6" s="179">
        <f t="shared" si="8"/>
        <v>4</v>
      </c>
      <c r="AC6" s="160">
        <f>SUMIFS('Selected Results Data'!$E:$E,'Selected Results Data'!$A:$A,AC$2,'Selected Results Data'!$B:$B,$A6)</f>
        <v>13.64</v>
      </c>
      <c r="AD6" s="159">
        <f>RANK(AC6,$AC$3:$AC$81,1)+COUNTIF($AC$3:AC6,AC6)-1</f>
        <v>15</v>
      </c>
      <c r="AE6" s="179">
        <f t="shared" si="9"/>
        <v>5</v>
      </c>
      <c r="AF6" s="160">
        <f>SUMIFS('Selected Results Data'!$E:$E,'Selected Results Data'!$A:$A,AF$2,'Selected Results Data'!$B:$B,$A6)</f>
        <v>10.48</v>
      </c>
      <c r="AG6" s="159">
        <f>RANK(AF6,$AF$3:$AF$81,1)+COUNTIF($AF$3:AF6,AF6)-1</f>
        <v>20</v>
      </c>
      <c r="AH6" s="179">
        <f t="shared" si="10"/>
        <v>4</v>
      </c>
      <c r="AI6" s="160">
        <f>SUMIFS('Selected Results Data'!$E:$E,'Selected Results Data'!$A:$A,AI$2,'Selected Results Data'!$B:$B,$A6)</f>
        <v>63.75</v>
      </c>
      <c r="AJ6" s="159">
        <f>RANK(AI6,$AI$3:$AI$81,1)+COUNTIF($AI$3:AI6,AI6)-1</f>
        <v>38</v>
      </c>
      <c r="AK6" s="179">
        <f t="shared" si="11"/>
        <v>3</v>
      </c>
      <c r="AL6" s="160">
        <f>SUMIFS('Selected Results Data'!$E:$E,'Selected Results Data'!$A:$A,AL$2,'Selected Results Data'!$B:$B,$A6)</f>
        <v>48.18</v>
      </c>
      <c r="AM6" s="159">
        <f>RANK(AL6,$AL$3:$AL$81,1)+COUNTIF($AL$3:AL6,AL6)-1</f>
        <v>44</v>
      </c>
      <c r="AN6" s="179">
        <f t="shared" si="12"/>
        <v>3</v>
      </c>
      <c r="AO6" s="160">
        <f>SUMIFS('Selected Results Data'!$E:$E,'Selected Results Data'!$A:$A,AO$2,'Selected Results Data'!$B:$B,$A6)</f>
        <v>11.49</v>
      </c>
      <c r="AP6" s="159">
        <f>RANK(AO6,$AO$3:$AO$81,1)+COUNTIF($AO$3:AO6,AO6)-1</f>
        <v>15</v>
      </c>
      <c r="AQ6" s="179">
        <f t="shared" si="13"/>
        <v>5</v>
      </c>
      <c r="AR6" s="160">
        <f>SUMIFS('Selected Results Data'!$E:$E,'Selected Results Data'!$A:$A,AR$2,'Selected Results Data'!$B:$B,$A6)</f>
        <v>28.4</v>
      </c>
      <c r="AS6" s="159">
        <f>RANK(AR6,$AR$3:$AR$81,1)+COUNTIF($AR$3:AR6,AR6)-1</f>
        <v>32</v>
      </c>
      <c r="AT6" s="179">
        <f t="shared" si="14"/>
        <v>4</v>
      </c>
      <c r="AU6" s="160">
        <f>SUMIFS('Selected Results Data'!$E:$E,'Selected Results Data'!$A:$A,AU$2,'Selected Results Data'!$B:$B,$A6)</f>
        <v>16.274989999999999</v>
      </c>
      <c r="AV6" s="159">
        <f>RANK(AU6,$AU$3:$AU$81,1)+COUNTIF($AU$3:AU6,AU6)-1</f>
        <v>13</v>
      </c>
      <c r="AW6" s="179">
        <f t="shared" si="15"/>
        <v>5</v>
      </c>
      <c r="AX6" s="160">
        <f>SUMIFS('Selected Results Data'!$E:$E,'Selected Results Data'!$A:$A,AX$2,'Selected Results Data'!$B:$B,$A6)</f>
        <v>17.844069999999999</v>
      </c>
      <c r="AY6" s="159">
        <f>RANK(AX6,$AX$3:$AX$81,1)+COUNTIF($AX$3:AX6,AX6)-1</f>
        <v>20</v>
      </c>
      <c r="AZ6" s="179">
        <f t="shared" si="16"/>
        <v>4</v>
      </c>
      <c r="BA6" s="160">
        <f>SUMIFS('Selected Results Data'!$E:$E,'Selected Results Data'!$A:$A,BA$2,'Selected Results Data'!$B:$B,$A6)</f>
        <v>14.853149999999999</v>
      </c>
      <c r="BB6" s="159">
        <f>RANK(BA6,$BA$3:$BA$81,1)+COUNTIF($BA$3:BA6,BA6)-1</f>
        <v>30</v>
      </c>
      <c r="BC6" s="179">
        <f t="shared" si="17"/>
        <v>4</v>
      </c>
      <c r="BD6" s="160">
        <f>SUMIFS('Selected Results Data'!$E:$E,'Selected Results Data'!$A:$A,BD$2,'Selected Results Data'!$B:$B,$A6)</f>
        <v>82.87</v>
      </c>
      <c r="BE6" s="159">
        <f>RANK(BD6,$BD$3:$BD$81,0)+COUNTIF($BD$3:BD6,BD6)-1</f>
        <v>17</v>
      </c>
      <c r="BF6" s="179">
        <f t="shared" si="18"/>
        <v>4</v>
      </c>
      <c r="BG6" s="160">
        <f>SUMIFS('Selected Results Data'!$E:$E,'Selected Results Data'!$A:$A,BG$2,'Selected Results Data'!$B:$B,$A6)</f>
        <v>58.47</v>
      </c>
      <c r="BH6" s="159">
        <f>RANK(BG6,$BG$3:$BG$81,0)+COUNTIF($BG$3:BG6,BG6)-1</f>
        <v>17</v>
      </c>
      <c r="BI6" s="179">
        <f t="shared" si="19"/>
        <v>4</v>
      </c>
      <c r="BJ6" s="160">
        <f>SUMIFS('Selected Results Data'!$E:$E,'Selected Results Data'!$A:$A,BJ$2,'Selected Results Data'!$B:$B,$A6)</f>
        <v>47.88</v>
      </c>
      <c r="BK6" s="159">
        <f>RANK(BJ6,$BJ$3:$BJ$81,0)+COUNTIF($BJ$3:BJ6,BJ6)-1</f>
        <v>48</v>
      </c>
      <c r="BL6" s="179">
        <f t="shared" si="20"/>
        <v>3</v>
      </c>
      <c r="BM6" s="160">
        <f>SUMIFS('Selected Results Data'!$E:$E,'Selected Results Data'!$A:$A,BM$2,'Selected Results Data'!$B:$B,$A6)</f>
        <v>58.14</v>
      </c>
      <c r="BN6" s="159">
        <f>RANK(BM6,$BM$3:$BM$81,0)+COUNTIF($BM$3:BM6,BM6)-1</f>
        <v>62</v>
      </c>
      <c r="BO6" s="179">
        <f t="shared" si="21"/>
        <v>2</v>
      </c>
      <c r="BP6" s="160">
        <f>SUMIFS('Selected Results Data'!$E:$E,'Selected Results Data'!$A:$A,BP$2,'Selected Results Data'!$B:$B,$A6)</f>
        <v>48.92</v>
      </c>
      <c r="BQ6" s="159">
        <f>RANK(BP6,$BP$3:$BP$81,0)+COUNTIF($BP$3:BP6,BP6)-1</f>
        <v>35</v>
      </c>
      <c r="BR6" s="179">
        <f t="shared" si="22"/>
        <v>3</v>
      </c>
      <c r="BS6" s="160">
        <f>SUMIFS('Selected Results Data'!$E:$E,'Selected Results Data'!$A:$A,BS$2,'Selected Results Data'!$B:$B,$A6)</f>
        <v>88.37</v>
      </c>
      <c r="BT6" s="159">
        <f>RANK(BS6,$BS$3:$BS$81,0)+COUNTIF($BS$3:BS6,BS6)-1</f>
        <v>41</v>
      </c>
      <c r="BU6" s="179">
        <f t="shared" si="23"/>
        <v>3</v>
      </c>
      <c r="BV6" s="160">
        <f>SUMIFS('Selected Results Data'!$E:$E,'Selected Results Data'!$A:$A,BV$2,'Selected Results Data'!$B:$B,$A6)</f>
        <v>83.15</v>
      </c>
      <c r="BW6" s="159">
        <f>RANK(BV6,$BV$3:$BV$81,0)+COUNTIF($BV$3:BV6,BV6)-1</f>
        <v>19</v>
      </c>
      <c r="BX6" s="179">
        <f t="shared" si="24"/>
        <v>4</v>
      </c>
      <c r="BY6" s="160">
        <f>SUMIFS('Selected Results Data'!$E:$E,'Selected Results Data'!$A:$A,BY$2,'Selected Results Data'!$B:$B,$A6)</f>
        <v>21.12</v>
      </c>
      <c r="BZ6" s="159">
        <f>RANK(BY6,$BY$3:$BY$81,1)+COUNTIF($BY$3:BY6,BY6)-1</f>
        <v>20</v>
      </c>
      <c r="CA6" s="179">
        <f t="shared" si="25"/>
        <v>4</v>
      </c>
      <c r="CB6" s="160">
        <f>SUMIFS('Selected Results Data'!$E:$E,'Selected Results Data'!$A:$A,CB$2,'Selected Results Data'!$B:$B,$A6)</f>
        <v>34.369999999999997</v>
      </c>
      <c r="CC6" s="159">
        <f>RANK(CB6,$CB$3:$CB$81,1)+COUNTIF($CB$3:CB6,CB6)-1</f>
        <v>35</v>
      </c>
      <c r="CD6" s="179">
        <f t="shared" si="26"/>
        <v>3</v>
      </c>
      <c r="CE6" s="160">
        <f>SUMIFS('Selected Results Data'!$E:$E,'Selected Results Data'!$A:$A,CE$2,'Selected Results Data'!$B:$B,$A6)</f>
        <v>34.119999999999997</v>
      </c>
      <c r="CF6" s="159">
        <f>RANK(CE6,$CE$3:$CE$81,1)+COUNTIF($CE$3:CE6,CE6)-1</f>
        <v>46</v>
      </c>
      <c r="CG6" s="179">
        <f t="shared" si="27"/>
        <v>3</v>
      </c>
      <c r="CH6" s="160">
        <f>SUMIFS('Selected Results Data'!$E:$E,'Selected Results Data'!$A:$A,CH$2,'Selected Results Data'!$B:$B,$A6)</f>
        <v>24.34</v>
      </c>
      <c r="CI6" s="159">
        <f>RANK(CH6,$CH$3:$CH$81,1)+COUNTIF($CH$3:CH6,CH6)-1</f>
        <v>22</v>
      </c>
      <c r="CJ6" s="179">
        <f t="shared" si="28"/>
        <v>4</v>
      </c>
      <c r="CL6" s="46">
        <v>4</v>
      </c>
      <c r="CM6" s="46">
        <v>5</v>
      </c>
    </row>
    <row r="7" spans="1:91">
      <c r="A7" s="162" t="s">
        <v>102</v>
      </c>
      <c r="B7" s="162">
        <f>SUMIFS('Selected Results Data'!$E:$E,'Selected Results Data'!$A:$A,$B$2,'Selected Results Data'!$B:$B,A7)</f>
        <v>30.7</v>
      </c>
      <c r="C7" s="161">
        <f>RANK(B7,$B$3:$B$81,1)+COUNTIF($B$3:B7,B7)-1</f>
        <v>35</v>
      </c>
      <c r="D7" s="179">
        <f t="shared" si="0"/>
        <v>3</v>
      </c>
      <c r="E7" s="160">
        <f>SUMIFS('Selected Results Data'!$E:$E,'Selected Results Data'!$A:$A,E$2,'Selected Results Data'!$B:$B,$A7)</f>
        <v>20.3</v>
      </c>
      <c r="F7" s="159">
        <f>RANK(E7,$E$3:$E$81,1)+COUNTIF($E$3:E7,E7)-1</f>
        <v>30</v>
      </c>
      <c r="G7" s="179">
        <f t="shared" si="1"/>
        <v>4</v>
      </c>
      <c r="H7" s="160">
        <f>SUMIFS('Selected Results Data'!$E:$E,'Selected Results Data'!$A:$A,H$2,'Selected Results Data'!$B:$B,$A7)</f>
        <v>8.4</v>
      </c>
      <c r="I7" s="159">
        <f>RANK(H7,$H$3:$H$81,1)+COUNTIF($H$3:H7,H7)-1</f>
        <v>24</v>
      </c>
      <c r="J7" s="179">
        <f t="shared" si="2"/>
        <v>4</v>
      </c>
      <c r="K7" s="160">
        <f>SUMIFS('Selected Results Data'!$E:$E,'Selected Results Data'!$A:$A,K$2,'Selected Results Data'!$B:$B,$A7)</f>
        <v>10.199999999999999</v>
      </c>
      <c r="L7" s="159">
        <f>RANK(K7,$K$3:$K$81,1)+COUNTIF($K$3:K7,K7)-1</f>
        <v>17</v>
      </c>
      <c r="M7" s="179">
        <f t="shared" si="3"/>
        <v>4</v>
      </c>
      <c r="N7" s="160">
        <f>SUMIFS('Selected Results Data'!$E:$E,'Selected Results Data'!$A:$A,N$2,'Selected Results Data'!$B:$B,$A7)</f>
        <v>7.8</v>
      </c>
      <c r="O7" s="159">
        <f>RANK(N7,$N$3:$N$81,0)+COUNTIF($N$3:N7,N7)-1</f>
        <v>11</v>
      </c>
      <c r="P7" s="179">
        <f t="shared" si="4"/>
        <v>5</v>
      </c>
      <c r="Q7" s="160">
        <f>SUMIFS('Selected Results Data'!$E:$E,'Selected Results Data'!$A:$A,Q$2,'Selected Results Data'!$B:$B,$A7)</f>
        <v>42.88</v>
      </c>
      <c r="R7" s="159">
        <f>RANK(Q7,$Q$3:$Q$81,0)+COUNTIF($Q$3:Q7,Q7)-1</f>
        <v>32</v>
      </c>
      <c r="S7" s="179">
        <f t="shared" si="5"/>
        <v>4</v>
      </c>
      <c r="T7" s="160">
        <f>SUMIFS('Selected Results Data'!$E:$E,'Selected Results Data'!$A:$A,T$2,'Selected Results Data'!$B:$B,$A7)</f>
        <v>51.46</v>
      </c>
      <c r="U7" s="159">
        <f>RANK(T7,$T$3:$T$81,1)+COUNTIF($T$3:T7,T7)-1</f>
        <v>29</v>
      </c>
      <c r="V7" s="179">
        <f t="shared" si="6"/>
        <v>4</v>
      </c>
      <c r="W7" s="160">
        <f>SUMIFS('Selected Results Data'!$E:$E,'Selected Results Data'!$A:$A,W$2,'Selected Results Data'!$B:$B,$A7)</f>
        <v>0.83</v>
      </c>
      <c r="X7" s="159">
        <f>RANK(W7,$W$3:$W$81,1)+COUNTIF($W$3:W7,W7)-1</f>
        <v>6</v>
      </c>
      <c r="Y7" s="179">
        <f t="shared" si="7"/>
        <v>5</v>
      </c>
      <c r="Z7" s="160">
        <f>SUMIFS('Selected Results Data'!$E:$E,'Selected Results Data'!$A:$A,Z$2,'Selected Results Data'!$B:$B,$A7)</f>
        <v>44.73</v>
      </c>
      <c r="AA7" s="159">
        <f>RANK(Z7,$Z$3:$Z$81,1)+COUNTIF($Z$3:Z7,Z7)-1</f>
        <v>47</v>
      </c>
      <c r="AB7" s="179">
        <f t="shared" si="8"/>
        <v>3</v>
      </c>
      <c r="AC7" s="160">
        <f>SUMIFS('Selected Results Data'!$E:$E,'Selected Results Data'!$A:$A,AC$2,'Selected Results Data'!$B:$B,$A7)</f>
        <v>23.85</v>
      </c>
      <c r="AD7" s="159">
        <f>RANK(AC7,$AC$3:$AC$81,1)+COUNTIF($AC$3:AC7,AC7)-1</f>
        <v>75</v>
      </c>
      <c r="AE7" s="179">
        <f t="shared" si="9"/>
        <v>1</v>
      </c>
      <c r="AF7" s="160">
        <f>SUMIFS('Selected Results Data'!$E:$E,'Selected Results Data'!$A:$A,AF$2,'Selected Results Data'!$B:$B,$A7)</f>
        <v>18.190000000000001</v>
      </c>
      <c r="AG7" s="159">
        <f>RANK(AF7,$AF$3:$AF$81,1)+COUNTIF($AF$3:AF7,AF7)-1</f>
        <v>67</v>
      </c>
      <c r="AH7" s="179">
        <f t="shared" si="10"/>
        <v>1</v>
      </c>
      <c r="AI7" s="160">
        <f>SUMIFS('Selected Results Data'!$E:$E,'Selected Results Data'!$A:$A,AI$2,'Selected Results Data'!$B:$B,$A7)</f>
        <v>73.349999999999994</v>
      </c>
      <c r="AJ7" s="159">
        <f>RANK(AI7,$AI$3:$AI$81,1)+COUNTIF($AI$3:AI7,AI7)-1</f>
        <v>73</v>
      </c>
      <c r="AK7" s="179">
        <f t="shared" si="11"/>
        <v>1</v>
      </c>
      <c r="AL7" s="160">
        <f>SUMIFS('Selected Results Data'!$E:$E,'Selected Results Data'!$A:$A,AL$2,'Selected Results Data'!$B:$B,$A7)</f>
        <v>54.46</v>
      </c>
      <c r="AM7" s="159">
        <f>RANK(AL7,$AL$3:$AL$81,1)+COUNTIF($AL$3:AL7,AL7)-1</f>
        <v>68</v>
      </c>
      <c r="AN7" s="179">
        <f t="shared" si="12"/>
        <v>1</v>
      </c>
      <c r="AO7" s="160">
        <f>SUMIFS('Selected Results Data'!$E:$E,'Selected Results Data'!$A:$A,AO$2,'Selected Results Data'!$B:$B,$A7)</f>
        <v>20.079999999999998</v>
      </c>
      <c r="AP7" s="159">
        <f>RANK(AO7,$AO$3:$AO$81,1)+COUNTIF($AO$3:AO7,AO7)-1</f>
        <v>68</v>
      </c>
      <c r="AQ7" s="179">
        <f t="shared" si="13"/>
        <v>1</v>
      </c>
      <c r="AR7" s="160">
        <f>SUMIFS('Selected Results Data'!$E:$E,'Selected Results Data'!$A:$A,AR$2,'Selected Results Data'!$B:$B,$A7)</f>
        <v>39.049999999999997</v>
      </c>
      <c r="AS7" s="159">
        <f>RANK(AR7,$AR$3:$AR$81,1)+COUNTIF($AR$3:AR7,AR7)-1</f>
        <v>78</v>
      </c>
      <c r="AT7" s="179">
        <f t="shared" si="14"/>
        <v>1</v>
      </c>
      <c r="AU7" s="160">
        <f>SUMIFS('Selected Results Data'!$E:$E,'Selected Results Data'!$A:$A,AU$2,'Selected Results Data'!$B:$B,$A7)</f>
        <v>25.04505</v>
      </c>
      <c r="AV7" s="159">
        <f>RANK(AU7,$AU$3:$AU$81,1)+COUNTIF($AU$3:AU7,AU7)-1</f>
        <v>66</v>
      </c>
      <c r="AW7" s="179">
        <f t="shared" si="15"/>
        <v>1</v>
      </c>
      <c r="AX7" s="160">
        <f>SUMIFS('Selected Results Data'!$E:$E,'Selected Results Data'!$A:$A,AX$2,'Selected Results Data'!$B:$B,$A7)</f>
        <v>23.326319999999999</v>
      </c>
      <c r="AY7" s="159">
        <f>RANK(AX7,$AX$3:$AX$81,1)+COUNTIF($AX$3:AX7,AX7)-1</f>
        <v>61</v>
      </c>
      <c r="AZ7" s="179">
        <f t="shared" si="16"/>
        <v>2</v>
      </c>
      <c r="BA7" s="160">
        <f>SUMIFS('Selected Results Data'!$E:$E,'Selected Results Data'!$A:$A,BA$2,'Selected Results Data'!$B:$B,$A7)</f>
        <v>15.717449999999999</v>
      </c>
      <c r="BB7" s="159">
        <f>RANK(BA7,$BA$3:$BA$81,1)+COUNTIF($BA$3:BA7,BA7)-1</f>
        <v>36</v>
      </c>
      <c r="BC7" s="179">
        <f t="shared" si="17"/>
        <v>3</v>
      </c>
      <c r="BD7" s="160">
        <f>SUMIFS('Selected Results Data'!$E:$E,'Selected Results Data'!$A:$A,BD$2,'Selected Results Data'!$B:$B,$A7)</f>
        <v>85.77</v>
      </c>
      <c r="BE7" s="159">
        <f>RANK(BD7,$BD$3:$BD$81,0)+COUNTIF($BD$3:BD7,BD7)-1</f>
        <v>7</v>
      </c>
      <c r="BF7" s="179">
        <f t="shared" si="18"/>
        <v>5</v>
      </c>
      <c r="BG7" s="160">
        <f>SUMIFS('Selected Results Data'!$E:$E,'Selected Results Data'!$A:$A,BG$2,'Selected Results Data'!$B:$B,$A7)</f>
        <v>54.7</v>
      </c>
      <c r="BH7" s="159">
        <f>RANK(BG7,$BG$3:$BG$81,0)+COUNTIF($BG$3:BG7,BG7)-1</f>
        <v>40</v>
      </c>
      <c r="BI7" s="179">
        <f t="shared" si="19"/>
        <v>3</v>
      </c>
      <c r="BJ7" s="160">
        <f>SUMIFS('Selected Results Data'!$E:$E,'Selected Results Data'!$A:$A,BJ$2,'Selected Results Data'!$B:$B,$A7)</f>
        <v>51.05</v>
      </c>
      <c r="BK7" s="159">
        <f>RANK(BJ7,$BJ$3:$BJ$81,0)+COUNTIF($BJ$3:BJ7,BJ7)-1</f>
        <v>30</v>
      </c>
      <c r="BL7" s="179">
        <f t="shared" si="20"/>
        <v>4</v>
      </c>
      <c r="BM7" s="160">
        <f>SUMIFS('Selected Results Data'!$E:$E,'Selected Results Data'!$A:$A,BM$2,'Selected Results Data'!$B:$B,$A7)</f>
        <v>57.61</v>
      </c>
      <c r="BN7" s="159">
        <f>RANK(BM7,$BM$3:$BM$81,0)+COUNTIF($BM$3:BM7,BM7)-1</f>
        <v>65</v>
      </c>
      <c r="BO7" s="179">
        <f t="shared" si="21"/>
        <v>1</v>
      </c>
      <c r="BP7" s="160">
        <f>SUMIFS('Selected Results Data'!$E:$E,'Selected Results Data'!$A:$A,BP$2,'Selected Results Data'!$B:$B,$A7)</f>
        <v>49.01</v>
      </c>
      <c r="BQ7" s="159">
        <f>RANK(BP7,$BP$3:$BP$81,0)+COUNTIF($BP$3:BP7,BP7)-1</f>
        <v>34</v>
      </c>
      <c r="BR7" s="179">
        <f t="shared" si="22"/>
        <v>3</v>
      </c>
      <c r="BS7" s="160">
        <f>SUMIFS('Selected Results Data'!$E:$E,'Selected Results Data'!$A:$A,BS$2,'Selected Results Data'!$B:$B,$A7)</f>
        <v>88.44</v>
      </c>
      <c r="BT7" s="159">
        <f>RANK(BS7,$BS$3:$BS$81,0)+COUNTIF($BS$3:BS7,BS7)-1</f>
        <v>40</v>
      </c>
      <c r="BU7" s="179">
        <f t="shared" si="23"/>
        <v>3</v>
      </c>
      <c r="BV7" s="160">
        <f>SUMIFS('Selected Results Data'!$E:$E,'Selected Results Data'!$A:$A,BV$2,'Selected Results Data'!$B:$B,$A7)</f>
        <v>68.7</v>
      </c>
      <c r="BW7" s="159">
        <f>RANK(BV7,$BV$3:$BV$81,0)+COUNTIF($BV$3:BV7,BV7)-1</f>
        <v>77</v>
      </c>
      <c r="BX7" s="179">
        <f t="shared" si="24"/>
        <v>1</v>
      </c>
      <c r="BY7" s="160">
        <f>SUMIFS('Selected Results Data'!$E:$E,'Selected Results Data'!$A:$A,BY$2,'Selected Results Data'!$B:$B,$A7)</f>
        <v>31.63</v>
      </c>
      <c r="BZ7" s="159">
        <f>RANK(BY7,$BY$3:$BY$81,1)+COUNTIF($BY$3:BY7,BY7)-1</f>
        <v>73</v>
      </c>
      <c r="CA7" s="179">
        <f t="shared" si="25"/>
        <v>1</v>
      </c>
      <c r="CB7" s="160">
        <f>SUMIFS('Selected Results Data'!$E:$E,'Selected Results Data'!$A:$A,CB$2,'Selected Results Data'!$B:$B,$A7)</f>
        <v>44.58</v>
      </c>
      <c r="CC7" s="159">
        <f>RANK(CB7,$CB$3:$CB$81,1)+COUNTIF($CB$3:CB7,CB7)-1</f>
        <v>77</v>
      </c>
      <c r="CD7" s="179">
        <f t="shared" si="26"/>
        <v>1</v>
      </c>
      <c r="CE7" s="160">
        <f>SUMIFS('Selected Results Data'!$E:$E,'Selected Results Data'!$A:$A,CE$2,'Selected Results Data'!$B:$B,$A7)</f>
        <v>28.69</v>
      </c>
      <c r="CF7" s="159">
        <f>RANK(CE7,$CE$3:$CE$81,1)+COUNTIF($CE$3:CE7,CE7)-1</f>
        <v>12</v>
      </c>
      <c r="CG7" s="179">
        <f t="shared" si="27"/>
        <v>5</v>
      </c>
      <c r="CH7" s="160">
        <f>SUMIFS('Selected Results Data'!$E:$E,'Selected Results Data'!$A:$A,CH$2,'Selected Results Data'!$B:$B,$A7)</f>
        <v>34.61</v>
      </c>
      <c r="CI7" s="159">
        <f>RANK(CH7,$CH$3:$CH$81,1)+COUNTIF($CH$3:CH7,CH7)-1</f>
        <v>75</v>
      </c>
      <c r="CJ7" s="179">
        <f t="shared" si="28"/>
        <v>1</v>
      </c>
      <c r="CL7" s="46">
        <v>5</v>
      </c>
      <c r="CM7" s="46">
        <v>5</v>
      </c>
    </row>
    <row r="8" spans="1:91">
      <c r="A8" s="162" t="s">
        <v>103</v>
      </c>
      <c r="B8" s="162">
        <f>SUMIFS('Selected Results Data'!$E:$E,'Selected Results Data'!$A:$A,$B$2,'Selected Results Data'!$B:$B,A8)</f>
        <v>32.1</v>
      </c>
      <c r="C8" s="161">
        <f>RANK(B8,$B$3:$B$81,1)+COUNTIF($B$3:B8,B8)-1</f>
        <v>45</v>
      </c>
      <c r="D8" s="179">
        <f t="shared" si="0"/>
        <v>3</v>
      </c>
      <c r="E8" s="160">
        <f>SUMIFS('Selected Results Data'!$E:$E,'Selected Results Data'!$A:$A,E$2,'Selected Results Data'!$B:$B,$A8)</f>
        <v>23.6</v>
      </c>
      <c r="F8" s="159">
        <f>RANK(E8,$E$3:$E$81,1)+COUNTIF($E$3:E8,E8)-1</f>
        <v>46</v>
      </c>
      <c r="G8" s="179">
        <f t="shared" si="1"/>
        <v>3</v>
      </c>
      <c r="H8" s="160">
        <f>SUMIFS('Selected Results Data'!$E:$E,'Selected Results Data'!$A:$A,H$2,'Selected Results Data'!$B:$B,$A8)</f>
        <v>10.3</v>
      </c>
      <c r="I8" s="159">
        <f>RANK(H8,$H$3:$H$81,1)+COUNTIF($H$3:H8,H8)-1</f>
        <v>34</v>
      </c>
      <c r="J8" s="179">
        <f t="shared" si="2"/>
        <v>3</v>
      </c>
      <c r="K8" s="160">
        <f>SUMIFS('Selected Results Data'!$E:$E,'Selected Results Data'!$A:$A,K$2,'Selected Results Data'!$B:$B,$A8)</f>
        <v>11.8</v>
      </c>
      <c r="L8" s="159">
        <f>RANK(K8,$K$3:$K$81,1)+COUNTIF($K$3:K8,K8)-1</f>
        <v>24</v>
      </c>
      <c r="M8" s="179">
        <f t="shared" si="3"/>
        <v>4</v>
      </c>
      <c r="N8" s="160">
        <f>SUMIFS('Selected Results Data'!$E:$E,'Selected Results Data'!$A:$A,N$2,'Selected Results Data'!$B:$B,$A8)</f>
        <v>6.79</v>
      </c>
      <c r="O8" s="159">
        <f>RANK(N8,$N$3:$N$81,0)+COUNTIF($N$3:N8,N8)-1</f>
        <v>22</v>
      </c>
      <c r="P8" s="179">
        <f t="shared" si="4"/>
        <v>4</v>
      </c>
      <c r="Q8" s="160">
        <f>SUMIFS('Selected Results Data'!$E:$E,'Selected Results Data'!$A:$A,Q$2,'Selected Results Data'!$B:$B,$A8)</f>
        <v>52.09</v>
      </c>
      <c r="R8" s="159">
        <f>RANK(Q8,$Q$3:$Q$81,0)+COUNTIF($Q$3:Q8,Q8)-1</f>
        <v>1</v>
      </c>
      <c r="S8" s="179">
        <f t="shared" si="5"/>
        <v>5</v>
      </c>
      <c r="T8" s="160">
        <f>SUMIFS('Selected Results Data'!$E:$E,'Selected Results Data'!$A:$A,T$2,'Selected Results Data'!$B:$B,$A8)</f>
        <v>43.36</v>
      </c>
      <c r="U8" s="159">
        <f>RANK(T8,$T$3:$T$81,1)+COUNTIF($T$3:T8,T8)-1</f>
        <v>1</v>
      </c>
      <c r="V8" s="179">
        <f t="shared" si="6"/>
        <v>5</v>
      </c>
      <c r="W8" s="160">
        <f>SUMIFS('Selected Results Data'!$E:$E,'Selected Results Data'!$A:$A,W$2,'Selected Results Data'!$B:$B,$A8)</f>
        <v>1.39</v>
      </c>
      <c r="X8" s="159">
        <f>RANK(W8,$W$3:$W$81,1)+COUNTIF($W$3:W8,W8)-1</f>
        <v>28</v>
      </c>
      <c r="Y8" s="179">
        <f t="shared" si="7"/>
        <v>4</v>
      </c>
      <c r="Z8" s="160">
        <f>SUMIFS('Selected Results Data'!$E:$E,'Selected Results Data'!$A:$A,Z$2,'Selected Results Data'!$B:$B,$A8)</f>
        <v>44.7</v>
      </c>
      <c r="AA8" s="159">
        <f>RANK(Z8,$Z$3:$Z$81,1)+COUNTIF($Z$3:Z8,Z8)-1</f>
        <v>46</v>
      </c>
      <c r="AB8" s="179">
        <f t="shared" si="8"/>
        <v>3</v>
      </c>
      <c r="AC8" s="160">
        <f>SUMIFS('Selected Results Data'!$E:$E,'Selected Results Data'!$A:$A,AC$2,'Selected Results Data'!$B:$B,$A8)</f>
        <v>23.35</v>
      </c>
      <c r="AD8" s="159">
        <f>RANK(AC8,$AC$3:$AC$81,1)+COUNTIF($AC$3:AC8,AC8)-1</f>
        <v>72</v>
      </c>
      <c r="AE8" s="179">
        <f t="shared" si="9"/>
        <v>1</v>
      </c>
      <c r="AF8" s="160">
        <f>SUMIFS('Selected Results Data'!$E:$E,'Selected Results Data'!$A:$A,AF$2,'Selected Results Data'!$B:$B,$A8)</f>
        <v>18.34</v>
      </c>
      <c r="AG8" s="159">
        <f>RANK(AF8,$AF$3:$AF$81,1)+COUNTIF($AF$3:AF8,AF8)-1</f>
        <v>70</v>
      </c>
      <c r="AH8" s="179">
        <f t="shared" si="10"/>
        <v>1</v>
      </c>
      <c r="AI8" s="160">
        <f>SUMIFS('Selected Results Data'!$E:$E,'Selected Results Data'!$A:$A,AI$2,'Selected Results Data'!$B:$B,$A8)</f>
        <v>59.19</v>
      </c>
      <c r="AJ8" s="159">
        <f>RANK(AI8,$AI$3:$AI$81,1)+COUNTIF($AI$3:AI8,AI8)-1</f>
        <v>20</v>
      </c>
      <c r="AK8" s="179">
        <f t="shared" si="11"/>
        <v>4</v>
      </c>
      <c r="AL8" s="160">
        <f>SUMIFS('Selected Results Data'!$E:$E,'Selected Results Data'!$A:$A,AL$2,'Selected Results Data'!$B:$B,$A8)</f>
        <v>45.05</v>
      </c>
      <c r="AM8" s="159">
        <f>RANK(AL8,$AL$3:$AL$81,1)+COUNTIF($AL$3:AL8,AL8)-1</f>
        <v>26</v>
      </c>
      <c r="AN8" s="179">
        <f t="shared" si="12"/>
        <v>4</v>
      </c>
      <c r="AO8" s="160">
        <f>SUMIFS('Selected Results Data'!$E:$E,'Selected Results Data'!$A:$A,AO$2,'Selected Results Data'!$B:$B,$A8)</f>
        <v>14.21</v>
      </c>
      <c r="AP8" s="159">
        <f>RANK(AO8,$AO$3:$AO$81,1)+COUNTIF($AO$3:AO8,AO8)-1</f>
        <v>32</v>
      </c>
      <c r="AQ8" s="179">
        <f t="shared" si="13"/>
        <v>4</v>
      </c>
      <c r="AR8" s="160">
        <f>SUMIFS('Selected Results Data'!$E:$E,'Selected Results Data'!$A:$A,AR$2,'Selected Results Data'!$B:$B,$A8)</f>
        <v>35.409999999999997</v>
      </c>
      <c r="AS8" s="159">
        <f>RANK(AR8,$AR$3:$AR$81,1)+COUNTIF($AR$3:AR8,AR8)-1</f>
        <v>63</v>
      </c>
      <c r="AT8" s="179">
        <f t="shared" si="14"/>
        <v>2</v>
      </c>
      <c r="AU8" s="160">
        <f>SUMIFS('Selected Results Data'!$E:$E,'Selected Results Data'!$A:$A,AU$2,'Selected Results Data'!$B:$B,$A8)</f>
        <v>22.585370000000001</v>
      </c>
      <c r="AV8" s="159">
        <f>RANK(AU8,$AU$3:$AU$81,1)+COUNTIF($AU$3:AU8,AU8)-1</f>
        <v>53</v>
      </c>
      <c r="AW8" s="179">
        <f t="shared" si="15"/>
        <v>2</v>
      </c>
      <c r="AX8" s="160">
        <f>SUMIFS('Selected Results Data'!$E:$E,'Selected Results Data'!$A:$A,AX$2,'Selected Results Data'!$B:$B,$A8)</f>
        <v>19.44331</v>
      </c>
      <c r="AY8" s="159">
        <f>RANK(AX8,$AX$3:$AX$81,1)+COUNTIF($AX$3:AX8,AX8)-1</f>
        <v>34</v>
      </c>
      <c r="AZ8" s="179">
        <f t="shared" si="16"/>
        <v>3</v>
      </c>
      <c r="BA8" s="160">
        <f>SUMIFS('Selected Results Data'!$E:$E,'Selected Results Data'!$A:$A,BA$2,'Selected Results Data'!$B:$B,$A8)</f>
        <v>17.009499999999999</v>
      </c>
      <c r="BB8" s="159">
        <f>RANK(BA8,$BA$3:$BA$81,1)+COUNTIF($BA$3:BA8,BA8)-1</f>
        <v>45</v>
      </c>
      <c r="BC8" s="179">
        <f t="shared" si="17"/>
        <v>3</v>
      </c>
      <c r="BD8" s="160">
        <f>SUMIFS('Selected Results Data'!$E:$E,'Selected Results Data'!$A:$A,BD$2,'Selected Results Data'!$B:$B,$A8)</f>
        <v>76.83</v>
      </c>
      <c r="BE8" s="159">
        <f>RANK(BD8,$BD$3:$BD$81,0)+COUNTIF($BD$3:BD8,BD8)-1</f>
        <v>63</v>
      </c>
      <c r="BF8" s="179">
        <f t="shared" si="18"/>
        <v>2</v>
      </c>
      <c r="BG8" s="160">
        <f>SUMIFS('Selected Results Data'!$E:$E,'Selected Results Data'!$A:$A,BG$2,'Selected Results Data'!$B:$B,$A8)</f>
        <v>50.2</v>
      </c>
      <c r="BH8" s="159">
        <f>RANK(BG8,$BG$3:$BG$81,0)+COUNTIF($BG$3:BG8,BG8)-1</f>
        <v>67</v>
      </c>
      <c r="BI8" s="179">
        <f t="shared" si="19"/>
        <v>1</v>
      </c>
      <c r="BJ8" s="160">
        <f>SUMIFS('Selected Results Data'!$E:$E,'Selected Results Data'!$A:$A,BJ$2,'Selected Results Data'!$B:$B,$A8)</f>
        <v>48.72</v>
      </c>
      <c r="BK8" s="159">
        <f>RANK(BJ8,$BJ$3:$BJ$81,0)+COUNTIF($BJ$3:BJ8,BJ8)-1</f>
        <v>43</v>
      </c>
      <c r="BL8" s="179">
        <f t="shared" si="20"/>
        <v>3</v>
      </c>
      <c r="BM8" s="160">
        <f>SUMIFS('Selected Results Data'!$E:$E,'Selected Results Data'!$A:$A,BM$2,'Selected Results Data'!$B:$B,$A8)</f>
        <v>58.3</v>
      </c>
      <c r="BN8" s="159">
        <f>RANK(BM8,$BM$3:$BM$81,0)+COUNTIF($BM$3:BM8,BM8)-1</f>
        <v>58</v>
      </c>
      <c r="BO8" s="179">
        <f t="shared" si="21"/>
        <v>2</v>
      </c>
      <c r="BP8" s="160">
        <f>SUMIFS('Selected Results Data'!$E:$E,'Selected Results Data'!$A:$A,BP$2,'Selected Results Data'!$B:$B,$A8)</f>
        <v>46.52</v>
      </c>
      <c r="BQ8" s="159">
        <f>RANK(BP8,$BP$3:$BP$81,0)+COUNTIF($BP$3:BP8,BP8)-1</f>
        <v>53</v>
      </c>
      <c r="BR8" s="179">
        <f t="shared" si="22"/>
        <v>2</v>
      </c>
      <c r="BS8" s="160">
        <f>SUMIFS('Selected Results Data'!$E:$E,'Selected Results Data'!$A:$A,BS$2,'Selected Results Data'!$B:$B,$A8)</f>
        <v>91.33</v>
      </c>
      <c r="BT8" s="159">
        <f>RANK(BS8,$BS$3:$BS$81,0)+COUNTIF($BS$3:BS8,BS8)-1</f>
        <v>24</v>
      </c>
      <c r="BU8" s="179">
        <f t="shared" si="23"/>
        <v>4</v>
      </c>
      <c r="BV8" s="160">
        <f>SUMIFS('Selected Results Data'!$E:$E,'Selected Results Data'!$A:$A,BV$2,'Selected Results Data'!$B:$B,$A8)</f>
        <v>72.84</v>
      </c>
      <c r="BW8" s="159">
        <f>RANK(BV8,$BV$3:$BV$81,0)+COUNTIF($BV$3:BV8,BV8)-1</f>
        <v>72</v>
      </c>
      <c r="BX8" s="179">
        <f t="shared" si="24"/>
        <v>1</v>
      </c>
      <c r="BY8" s="160">
        <f>SUMIFS('Selected Results Data'!$E:$E,'Selected Results Data'!$A:$A,BY$2,'Selected Results Data'!$B:$B,$A8)</f>
        <v>22.55</v>
      </c>
      <c r="BZ8" s="159">
        <f>RANK(BY8,$BY$3:$BY$81,1)+COUNTIF($BY$3:BY8,BY8)-1</f>
        <v>25</v>
      </c>
      <c r="CA8" s="179">
        <f t="shared" si="25"/>
        <v>4</v>
      </c>
      <c r="CB8" s="160">
        <f>SUMIFS('Selected Results Data'!$E:$E,'Selected Results Data'!$A:$A,CB$2,'Selected Results Data'!$B:$B,$A8)</f>
        <v>37.9</v>
      </c>
      <c r="CC8" s="159">
        <f>RANK(CB8,$CB$3:$CB$81,1)+COUNTIF($CB$3:CB8,CB8)-1</f>
        <v>55</v>
      </c>
      <c r="CD8" s="179">
        <f t="shared" si="26"/>
        <v>2</v>
      </c>
      <c r="CE8" s="160">
        <f>SUMIFS('Selected Results Data'!$E:$E,'Selected Results Data'!$A:$A,CE$2,'Selected Results Data'!$B:$B,$A8)</f>
        <v>39.42</v>
      </c>
      <c r="CF8" s="159">
        <f>RANK(CE8,$CE$3:$CE$81,1)+COUNTIF($CE$3:CE8,CE8)-1</f>
        <v>74</v>
      </c>
      <c r="CG8" s="179">
        <f t="shared" si="27"/>
        <v>1</v>
      </c>
      <c r="CH8" s="160">
        <f>SUMIFS('Selected Results Data'!$E:$E,'Selected Results Data'!$A:$A,CH$2,'Selected Results Data'!$B:$B,$A8)</f>
        <v>27.09</v>
      </c>
      <c r="CI8" s="159">
        <f>RANK(CH8,$CH$3:$CH$81,1)+COUNTIF($CH$3:CH8,CH8)-1</f>
        <v>36</v>
      </c>
      <c r="CJ8" s="179">
        <f t="shared" si="28"/>
        <v>3</v>
      </c>
      <c r="CL8" s="46">
        <v>6</v>
      </c>
      <c r="CM8" s="46">
        <v>5</v>
      </c>
    </row>
    <row r="9" spans="1:91">
      <c r="A9" s="162" t="s">
        <v>104</v>
      </c>
      <c r="B9" s="162">
        <f>SUMIFS('Selected Results Data'!$E:$E,'Selected Results Data'!$A:$A,$B$2,'Selected Results Data'!$B:$B,A9)</f>
        <v>32.6</v>
      </c>
      <c r="C9" s="161">
        <f>RANK(B9,$B$3:$B$81,1)+COUNTIF($B$3:B9,B9)-1</f>
        <v>48</v>
      </c>
      <c r="D9" s="179">
        <f t="shared" si="0"/>
        <v>3</v>
      </c>
      <c r="E9" s="160">
        <f>SUMIFS('Selected Results Data'!$E:$E,'Selected Results Data'!$A:$A,E$2,'Selected Results Data'!$B:$B,$A9)</f>
        <v>10.6</v>
      </c>
      <c r="F9" s="159">
        <f>RANK(E9,$E$3:$E$81,1)+COUNTIF($E$3:E9,E9)-1</f>
        <v>5</v>
      </c>
      <c r="G9" s="179">
        <f t="shared" si="1"/>
        <v>5</v>
      </c>
      <c r="H9" s="160">
        <f>SUMIFS('Selected Results Data'!$E:$E,'Selected Results Data'!$A:$A,H$2,'Selected Results Data'!$B:$B,$A9)</f>
        <v>6.6</v>
      </c>
      <c r="I9" s="159">
        <f>RANK(H9,$H$3:$H$81,1)+COUNTIF($H$3:H9,H9)-1</f>
        <v>14</v>
      </c>
      <c r="J9" s="179">
        <f t="shared" si="2"/>
        <v>5</v>
      </c>
      <c r="K9" s="160">
        <f>SUMIFS('Selected Results Data'!$E:$E,'Selected Results Data'!$A:$A,K$2,'Selected Results Data'!$B:$B,$A9)</f>
        <v>14.2</v>
      </c>
      <c r="L9" s="159">
        <f>RANK(K9,$K$3:$K$81,1)+COUNTIF($K$3:K9,K9)-1</f>
        <v>38</v>
      </c>
      <c r="M9" s="179">
        <f t="shared" si="3"/>
        <v>3</v>
      </c>
      <c r="N9" s="160">
        <f>SUMIFS('Selected Results Data'!$E:$E,'Selected Results Data'!$A:$A,N$2,'Selected Results Data'!$B:$B,$A9)</f>
        <v>6.68</v>
      </c>
      <c r="O9" s="159">
        <f>RANK(N9,$N$3:$N$81,0)+COUNTIF($N$3:N9,N9)-1</f>
        <v>24</v>
      </c>
      <c r="P9" s="179">
        <f t="shared" si="4"/>
        <v>4</v>
      </c>
      <c r="Q9" s="160">
        <f>SUMIFS('Selected Results Data'!$E:$E,'Selected Results Data'!$A:$A,Q$2,'Selected Results Data'!$B:$B,$A9)</f>
        <v>47.99</v>
      </c>
      <c r="R9" s="159">
        <f>RANK(Q9,$Q$3:$Q$81,0)+COUNTIF($Q$3:Q9,Q9)-1</f>
        <v>13</v>
      </c>
      <c r="S9" s="179">
        <f t="shared" si="5"/>
        <v>5</v>
      </c>
      <c r="T9" s="160">
        <f>SUMIFS('Selected Results Data'!$E:$E,'Selected Results Data'!$A:$A,T$2,'Selected Results Data'!$B:$B,$A9)</f>
        <v>45.61</v>
      </c>
      <c r="U9" s="159">
        <f>RANK(T9,$T$3:$T$81,1)+COUNTIF($T$3:T9,T9)-1</f>
        <v>7</v>
      </c>
      <c r="V9" s="179">
        <f t="shared" si="6"/>
        <v>5</v>
      </c>
      <c r="W9" s="160">
        <f>SUMIFS('Selected Results Data'!$E:$E,'Selected Results Data'!$A:$A,W$2,'Selected Results Data'!$B:$B,$A9)</f>
        <v>0.79</v>
      </c>
      <c r="X9" s="159">
        <f>RANK(W9,$W$3:$W$81,1)+COUNTIF($W$3:W9,W9)-1</f>
        <v>4</v>
      </c>
      <c r="Y9" s="179">
        <f t="shared" si="7"/>
        <v>5</v>
      </c>
      <c r="Z9" s="160">
        <f>SUMIFS('Selected Results Data'!$E:$E,'Selected Results Data'!$A:$A,Z$2,'Selected Results Data'!$B:$B,$A9)</f>
        <v>34.479999999999997</v>
      </c>
      <c r="AA9" s="159">
        <f>RANK(Z9,$Z$3:$Z$81,1)+COUNTIF($Z$3:Z9,Z9)-1</f>
        <v>6</v>
      </c>
      <c r="AB9" s="179">
        <f t="shared" si="8"/>
        <v>5</v>
      </c>
      <c r="AC9" s="160">
        <f>SUMIFS('Selected Results Data'!$E:$E,'Selected Results Data'!$A:$A,AC$2,'Selected Results Data'!$B:$B,$A9)</f>
        <v>9.76</v>
      </c>
      <c r="AD9" s="159">
        <f>RANK(AC9,$AC$3:$AC$81,1)+COUNTIF($AC$3:AC9,AC9)-1</f>
        <v>6</v>
      </c>
      <c r="AE9" s="179">
        <f t="shared" si="9"/>
        <v>5</v>
      </c>
      <c r="AF9" s="160">
        <f>SUMIFS('Selected Results Data'!$E:$E,'Selected Results Data'!$A:$A,AF$2,'Selected Results Data'!$B:$B,$A9)</f>
        <v>3.15</v>
      </c>
      <c r="AG9" s="159">
        <f>RANK(AF9,$AF$3:$AF$81,1)+COUNTIF($AF$3:AF9,AF9)-1</f>
        <v>2</v>
      </c>
      <c r="AH9" s="179">
        <f t="shared" si="10"/>
        <v>5</v>
      </c>
      <c r="AI9" s="160">
        <f>SUMIFS('Selected Results Data'!$E:$E,'Selected Results Data'!$A:$A,AI$2,'Selected Results Data'!$B:$B,$A9)</f>
        <v>77.69</v>
      </c>
      <c r="AJ9" s="159">
        <f>RANK(AI9,$AI$3:$AI$81,1)+COUNTIF($AI$3:AI9,AI9)-1</f>
        <v>78</v>
      </c>
      <c r="AK9" s="179">
        <f t="shared" si="11"/>
        <v>1</v>
      </c>
      <c r="AL9" s="160">
        <f>SUMIFS('Selected Results Data'!$E:$E,'Selected Results Data'!$A:$A,AL$2,'Selected Results Data'!$B:$B,$A9)</f>
        <v>60.02</v>
      </c>
      <c r="AM9" s="159">
        <f>RANK(AL9,$AL$3:$AL$81,1)+COUNTIF($AL$3:AL9,AL9)-1</f>
        <v>79</v>
      </c>
      <c r="AN9" s="179">
        <f t="shared" si="12"/>
        <v>1</v>
      </c>
      <c r="AO9" s="160">
        <f>SUMIFS('Selected Results Data'!$E:$E,'Selected Results Data'!$A:$A,AO$2,'Selected Results Data'!$B:$B,$A9)</f>
        <v>10.220000000000001</v>
      </c>
      <c r="AP9" s="159">
        <f>RANK(AO9,$AO$3:$AO$81,1)+COUNTIF($AO$3:AO9,AO9)-1</f>
        <v>9</v>
      </c>
      <c r="AQ9" s="179">
        <f t="shared" si="13"/>
        <v>5</v>
      </c>
      <c r="AR9" s="160">
        <f>SUMIFS('Selected Results Data'!$E:$E,'Selected Results Data'!$A:$A,AR$2,'Selected Results Data'!$B:$B,$A9)</f>
        <v>23.01</v>
      </c>
      <c r="AS9" s="159">
        <f>RANK(AR9,$AR$3:$AR$81,1)+COUNTIF($AR$3:AR9,AR9)-1</f>
        <v>12</v>
      </c>
      <c r="AT9" s="179">
        <f t="shared" si="14"/>
        <v>5</v>
      </c>
      <c r="AU9" s="160">
        <f>SUMIFS('Selected Results Data'!$E:$E,'Selected Results Data'!$A:$A,AU$2,'Selected Results Data'!$B:$B,$A9)</f>
        <v>11.595560000000001</v>
      </c>
      <c r="AV9" s="159">
        <f>RANK(AU9,$AU$3:$AU$81,1)+COUNTIF($AU$3:AU9,AU9)-1</f>
        <v>4</v>
      </c>
      <c r="AW9" s="179">
        <f t="shared" si="15"/>
        <v>5</v>
      </c>
      <c r="AX9" s="160">
        <f>SUMIFS('Selected Results Data'!$E:$E,'Selected Results Data'!$A:$A,AX$2,'Selected Results Data'!$B:$B,$A9)</f>
        <v>11.174530000000001</v>
      </c>
      <c r="AY9" s="159">
        <f>RANK(AX9,$AX$3:$AX$81,1)+COUNTIF($AX$3:AX9,AX9)-1</f>
        <v>3</v>
      </c>
      <c r="AZ9" s="179">
        <f t="shared" si="16"/>
        <v>5</v>
      </c>
      <c r="BA9" s="160">
        <f>SUMIFS('Selected Results Data'!$E:$E,'Selected Results Data'!$A:$A,BA$2,'Selected Results Data'!$B:$B,$A9)</f>
        <v>16.675640000000001</v>
      </c>
      <c r="BB9" s="159">
        <f>RANK(BA9,$BA$3:$BA$81,1)+COUNTIF($BA$3:BA9,BA9)-1</f>
        <v>42</v>
      </c>
      <c r="BC9" s="179">
        <f t="shared" si="17"/>
        <v>3</v>
      </c>
      <c r="BD9" s="160">
        <f>SUMIFS('Selected Results Data'!$E:$E,'Selected Results Data'!$A:$A,BD$2,'Selected Results Data'!$B:$B,$A9)</f>
        <v>79.64</v>
      </c>
      <c r="BE9" s="159">
        <f>RANK(BD9,$BD$3:$BD$81,0)+COUNTIF($BD$3:BD9,BD9)-1</f>
        <v>39</v>
      </c>
      <c r="BF9" s="179">
        <f t="shared" si="18"/>
        <v>3</v>
      </c>
      <c r="BG9" s="160">
        <f>SUMIFS('Selected Results Data'!$E:$E,'Selected Results Data'!$A:$A,BG$2,'Selected Results Data'!$B:$B,$A9)</f>
        <v>55.42</v>
      </c>
      <c r="BH9" s="159">
        <f>RANK(BG9,$BG$3:$BG$81,0)+COUNTIF($BG$3:BG9,BG9)-1</f>
        <v>33</v>
      </c>
      <c r="BI9" s="179">
        <f t="shared" si="19"/>
        <v>3</v>
      </c>
      <c r="BJ9" s="160">
        <f>SUMIFS('Selected Results Data'!$E:$E,'Selected Results Data'!$A:$A,BJ$2,'Selected Results Data'!$B:$B,$A9)</f>
        <v>43.37</v>
      </c>
      <c r="BK9" s="159">
        <f>RANK(BJ9,$BJ$3:$BJ$81,0)+COUNTIF($BJ$3:BJ9,BJ9)-1</f>
        <v>75</v>
      </c>
      <c r="BL9" s="179">
        <f t="shared" si="20"/>
        <v>1</v>
      </c>
      <c r="BM9" s="160">
        <f>SUMIFS('Selected Results Data'!$E:$E,'Selected Results Data'!$A:$A,BM$2,'Selected Results Data'!$B:$B,$A9)</f>
        <v>58.87</v>
      </c>
      <c r="BN9" s="159">
        <f>RANK(BM9,$BM$3:$BM$81,0)+COUNTIF($BM$3:BM9,BM9)-1</f>
        <v>56</v>
      </c>
      <c r="BO9" s="179">
        <f t="shared" si="21"/>
        <v>2</v>
      </c>
      <c r="BP9" s="160">
        <f>SUMIFS('Selected Results Data'!$E:$E,'Selected Results Data'!$A:$A,BP$2,'Selected Results Data'!$B:$B,$A9)</f>
        <v>48.92</v>
      </c>
      <c r="BQ9" s="159">
        <f>RANK(BP9,$BP$3:$BP$81,0)+COUNTIF($BP$3:BP9,BP9)-1</f>
        <v>36</v>
      </c>
      <c r="BR9" s="179">
        <f t="shared" si="22"/>
        <v>3</v>
      </c>
      <c r="BS9" s="160">
        <f>SUMIFS('Selected Results Data'!$E:$E,'Selected Results Data'!$A:$A,BS$2,'Selected Results Data'!$B:$B,$A9)</f>
        <v>92.58</v>
      </c>
      <c r="BT9" s="159">
        <f>RANK(BS9,$BS$3:$BS$81,0)+COUNTIF($BS$3:BS9,BS9)-1</f>
        <v>15</v>
      </c>
      <c r="BU9" s="179">
        <f t="shared" si="23"/>
        <v>5</v>
      </c>
      <c r="BV9" s="160">
        <f>SUMIFS('Selected Results Data'!$E:$E,'Selected Results Data'!$A:$A,BV$2,'Selected Results Data'!$B:$B,$A9)</f>
        <v>78.400000000000006</v>
      </c>
      <c r="BW9" s="159">
        <f>RANK(BV9,$BV$3:$BV$81,0)+COUNTIF($BV$3:BV9,BV9)-1</f>
        <v>45</v>
      </c>
      <c r="BX9" s="179">
        <f t="shared" si="24"/>
        <v>3</v>
      </c>
      <c r="BY9" s="160">
        <f>SUMIFS('Selected Results Data'!$E:$E,'Selected Results Data'!$A:$A,BY$2,'Selected Results Data'!$B:$B,$A9)</f>
        <v>19.760000000000002</v>
      </c>
      <c r="BZ9" s="159">
        <f>RANK(BY9,$BY$3:$BY$81,1)+COUNTIF($BY$3:BY9,BY9)-1</f>
        <v>9</v>
      </c>
      <c r="CA9" s="179">
        <f t="shared" si="25"/>
        <v>5</v>
      </c>
      <c r="CB9" s="160">
        <f>SUMIFS('Selected Results Data'!$E:$E,'Selected Results Data'!$A:$A,CB$2,'Selected Results Data'!$B:$B,$A9)</f>
        <v>27.83</v>
      </c>
      <c r="CC9" s="159">
        <f>RANK(CB9,$CB$3:$CB$81,1)+COUNTIF($CB$3:CB9,CB9)-1</f>
        <v>12</v>
      </c>
      <c r="CD9" s="179">
        <f t="shared" si="26"/>
        <v>5</v>
      </c>
      <c r="CE9" s="160">
        <f>SUMIFS('Selected Results Data'!$E:$E,'Selected Results Data'!$A:$A,CE$2,'Selected Results Data'!$B:$B,$A9)</f>
        <v>32.04</v>
      </c>
      <c r="CF9" s="159">
        <f>RANK(CE9,$CE$3:$CE$81,1)+COUNTIF($CE$3:CE9,CE9)-1</f>
        <v>25</v>
      </c>
      <c r="CG9" s="179">
        <f t="shared" si="27"/>
        <v>4</v>
      </c>
      <c r="CH9" s="160">
        <f>SUMIFS('Selected Results Data'!$E:$E,'Selected Results Data'!$A:$A,CH$2,'Selected Results Data'!$B:$B,$A9)</f>
        <v>24.75</v>
      </c>
      <c r="CI9" s="159">
        <f>RANK(CH9,$CH$3:$CH$81,1)+COUNTIF($CH$3:CH9,CH9)-1</f>
        <v>24</v>
      </c>
      <c r="CJ9" s="179">
        <f t="shared" si="28"/>
        <v>4</v>
      </c>
      <c r="CL9" s="46">
        <v>7</v>
      </c>
      <c r="CM9" s="46">
        <v>5</v>
      </c>
    </row>
    <row r="10" spans="1:91">
      <c r="A10" s="162" t="s">
        <v>105</v>
      </c>
      <c r="B10" s="162">
        <f>SUMIFS('Selected Results Data'!$E:$E,'Selected Results Data'!$A:$A,$B$2,'Selected Results Data'!$B:$B,A10)</f>
        <v>30.3</v>
      </c>
      <c r="C10" s="161">
        <f>RANK(B10,$B$3:$B$81,1)+COUNTIF($B$3:B10,B10)-1</f>
        <v>30</v>
      </c>
      <c r="D10" s="179">
        <f t="shared" si="0"/>
        <v>4</v>
      </c>
      <c r="E10" s="160">
        <f>SUMIFS('Selected Results Data'!$E:$E,'Selected Results Data'!$A:$A,E$2,'Selected Results Data'!$B:$B,$A10)</f>
        <v>31</v>
      </c>
      <c r="F10" s="159">
        <f>RANK(E10,$E$3:$E$81,1)+COUNTIF($E$3:E10,E10)-1</f>
        <v>75</v>
      </c>
      <c r="G10" s="179">
        <f t="shared" si="1"/>
        <v>1</v>
      </c>
      <c r="H10" s="160">
        <f>SUMIFS('Selected Results Data'!$E:$E,'Selected Results Data'!$A:$A,H$2,'Selected Results Data'!$B:$B,$A10)</f>
        <v>19.3</v>
      </c>
      <c r="I10" s="159">
        <f>RANK(H10,$H$3:$H$81,1)+COUNTIF($H$3:H10,H10)-1</f>
        <v>73</v>
      </c>
      <c r="J10" s="179">
        <f t="shared" si="2"/>
        <v>1</v>
      </c>
      <c r="K10" s="160">
        <f>SUMIFS('Selected Results Data'!$E:$E,'Selected Results Data'!$A:$A,K$2,'Selected Results Data'!$B:$B,$A10)</f>
        <v>14</v>
      </c>
      <c r="L10" s="159">
        <f>RANK(K10,$K$3:$K$81,1)+COUNTIF($K$3:K10,K10)-1</f>
        <v>36</v>
      </c>
      <c r="M10" s="179">
        <f t="shared" si="3"/>
        <v>3</v>
      </c>
      <c r="N10" s="160">
        <f>SUMIFS('Selected Results Data'!$E:$E,'Selected Results Data'!$A:$A,N$2,'Selected Results Data'!$B:$B,$A10)</f>
        <v>7.68</v>
      </c>
      <c r="O10" s="159">
        <f>RANK(N10,$N$3:$N$81,0)+COUNTIF($N$3:N10,N10)-1</f>
        <v>13</v>
      </c>
      <c r="P10" s="179">
        <f t="shared" si="4"/>
        <v>5</v>
      </c>
      <c r="Q10" s="160">
        <f>SUMIFS('Selected Results Data'!$E:$E,'Selected Results Data'!$A:$A,Q$2,'Selected Results Data'!$B:$B,$A10)</f>
        <v>38.08</v>
      </c>
      <c r="R10" s="159">
        <f>RANK(Q10,$Q$3:$Q$81,0)+COUNTIF($Q$3:Q10,Q10)-1</f>
        <v>62</v>
      </c>
      <c r="S10" s="179">
        <f t="shared" si="5"/>
        <v>2</v>
      </c>
      <c r="T10" s="160">
        <f>SUMIFS('Selected Results Data'!$E:$E,'Selected Results Data'!$A:$A,T$2,'Selected Results Data'!$B:$B,$A10)</f>
        <v>58.39</v>
      </c>
      <c r="U10" s="159">
        <f>RANK(T10,$T$3:$T$81,1)+COUNTIF($T$3:T10,T10)-1</f>
        <v>67</v>
      </c>
      <c r="V10" s="179">
        <f t="shared" si="6"/>
        <v>1</v>
      </c>
      <c r="W10" s="160">
        <f>SUMIFS('Selected Results Data'!$E:$E,'Selected Results Data'!$A:$A,W$2,'Selected Results Data'!$B:$B,$A10)</f>
        <v>4.0199999999999996</v>
      </c>
      <c r="X10" s="159">
        <f>RANK(W10,$W$3:$W$81,1)+COUNTIF($W$3:W10,W10)-1</f>
        <v>70</v>
      </c>
      <c r="Y10" s="179">
        <f t="shared" si="7"/>
        <v>1</v>
      </c>
      <c r="Z10" s="160">
        <f>SUMIFS('Selected Results Data'!$E:$E,'Selected Results Data'!$A:$A,Z$2,'Selected Results Data'!$B:$B,$A10)</f>
        <v>53.98</v>
      </c>
      <c r="AA10" s="159">
        <f>RANK(Z10,$Z$3:$Z$81,1)+COUNTIF($Z$3:Z10,Z10)-1</f>
        <v>76</v>
      </c>
      <c r="AB10" s="179">
        <f t="shared" si="8"/>
        <v>1</v>
      </c>
      <c r="AC10" s="160">
        <f>SUMIFS('Selected Results Data'!$E:$E,'Selected Results Data'!$A:$A,AC$2,'Selected Results Data'!$B:$B,$A10)</f>
        <v>17.809999999999999</v>
      </c>
      <c r="AD10" s="159">
        <f>RANK(AC10,$AC$3:$AC$81,1)+COUNTIF($AC$3:AC10,AC10)-1</f>
        <v>42</v>
      </c>
      <c r="AE10" s="179">
        <f t="shared" si="9"/>
        <v>3</v>
      </c>
      <c r="AF10" s="160">
        <f>SUMIFS('Selected Results Data'!$E:$E,'Selected Results Data'!$A:$A,AF$2,'Selected Results Data'!$B:$B,$A10)</f>
        <v>14.42</v>
      </c>
      <c r="AG10" s="159">
        <f>RANK(AF10,$AF$3:$AF$81,1)+COUNTIF($AF$3:AF10,AF10)-1</f>
        <v>45</v>
      </c>
      <c r="AH10" s="179">
        <f t="shared" si="10"/>
        <v>3</v>
      </c>
      <c r="AI10" s="160">
        <f>SUMIFS('Selected Results Data'!$E:$E,'Selected Results Data'!$A:$A,AI$2,'Selected Results Data'!$B:$B,$A10)</f>
        <v>59.55</v>
      </c>
      <c r="AJ10" s="159">
        <f>RANK(AI10,$AI$3:$AI$81,1)+COUNTIF($AI$3:AI10,AI10)-1</f>
        <v>21</v>
      </c>
      <c r="AK10" s="179">
        <f t="shared" si="11"/>
        <v>4</v>
      </c>
      <c r="AL10" s="160">
        <f>SUMIFS('Selected Results Data'!$E:$E,'Selected Results Data'!$A:$A,AL$2,'Selected Results Data'!$B:$B,$A10)</f>
        <v>46.6</v>
      </c>
      <c r="AM10" s="159">
        <f>RANK(AL10,$AL$3:$AL$81,1)+COUNTIF($AL$3:AL10,AL10)-1</f>
        <v>32</v>
      </c>
      <c r="AN10" s="179">
        <f t="shared" si="12"/>
        <v>4</v>
      </c>
      <c r="AO10" s="160">
        <f>SUMIFS('Selected Results Data'!$E:$E,'Selected Results Data'!$A:$A,AO$2,'Selected Results Data'!$B:$B,$A10)</f>
        <v>19.29</v>
      </c>
      <c r="AP10" s="159">
        <f>RANK(AO10,$AO$3:$AO$81,1)+COUNTIF($AO$3:AO10,AO10)-1</f>
        <v>64</v>
      </c>
      <c r="AQ10" s="179">
        <f t="shared" si="13"/>
        <v>2</v>
      </c>
      <c r="AR10" s="160">
        <f>SUMIFS('Selected Results Data'!$E:$E,'Selected Results Data'!$A:$A,AR$2,'Selected Results Data'!$B:$B,$A10)</f>
        <v>37.15</v>
      </c>
      <c r="AS10" s="159">
        <f>RANK(AR10,$AR$3:$AR$81,1)+COUNTIF($AR$3:AR10,AR10)-1</f>
        <v>73</v>
      </c>
      <c r="AT10" s="179">
        <f t="shared" si="14"/>
        <v>1</v>
      </c>
      <c r="AU10" s="160">
        <f>SUMIFS('Selected Results Data'!$E:$E,'Selected Results Data'!$A:$A,AU$2,'Selected Results Data'!$B:$B,$A10)</f>
        <v>20.615349999999999</v>
      </c>
      <c r="AV10" s="159">
        <f>RANK(AU10,$AU$3:$AU$81,1)+COUNTIF($AU$3:AU10,AU10)-1</f>
        <v>41</v>
      </c>
      <c r="AW10" s="179">
        <f t="shared" si="15"/>
        <v>3</v>
      </c>
      <c r="AX10" s="160">
        <f>SUMIFS('Selected Results Data'!$E:$E,'Selected Results Data'!$A:$A,AX$2,'Selected Results Data'!$B:$B,$A10)</f>
        <v>17.365410000000001</v>
      </c>
      <c r="AY10" s="159">
        <f>RANK(AX10,$AX$3:$AX$81,1)+COUNTIF($AX$3:AX10,AX10)-1</f>
        <v>18</v>
      </c>
      <c r="AZ10" s="179">
        <f t="shared" si="16"/>
        <v>4</v>
      </c>
      <c r="BA10" s="160">
        <f>SUMIFS('Selected Results Data'!$E:$E,'Selected Results Data'!$A:$A,BA$2,'Selected Results Data'!$B:$B,$A10)</f>
        <v>16.158809999999999</v>
      </c>
      <c r="BB10" s="159">
        <f>RANK(BA10,$BA$3:$BA$81,1)+COUNTIF($BA$3:BA10,BA10)-1</f>
        <v>39</v>
      </c>
      <c r="BC10" s="179">
        <f t="shared" si="17"/>
        <v>3</v>
      </c>
      <c r="BD10" s="160">
        <f>SUMIFS('Selected Results Data'!$E:$E,'Selected Results Data'!$A:$A,BD$2,'Selected Results Data'!$B:$B,$A10)</f>
        <v>88.54</v>
      </c>
      <c r="BE10" s="159">
        <f>RANK(BD10,$BD$3:$BD$81,0)+COUNTIF($BD$3:BD10,BD10)-1</f>
        <v>2</v>
      </c>
      <c r="BF10" s="179">
        <f t="shared" si="18"/>
        <v>5</v>
      </c>
      <c r="BG10" s="160">
        <f>SUMIFS('Selected Results Data'!$E:$E,'Selected Results Data'!$A:$A,BG$2,'Selected Results Data'!$B:$B,$A10)</f>
        <v>61.57</v>
      </c>
      <c r="BH10" s="159">
        <f>RANK(BG10,$BG$3:$BG$81,0)+COUNTIF($BG$3:BG10,BG10)-1</f>
        <v>8</v>
      </c>
      <c r="BI10" s="179">
        <f t="shared" si="19"/>
        <v>5</v>
      </c>
      <c r="BJ10" s="160">
        <f>SUMIFS('Selected Results Data'!$E:$E,'Selected Results Data'!$A:$A,BJ$2,'Selected Results Data'!$B:$B,$A10)</f>
        <v>60.97</v>
      </c>
      <c r="BK10" s="159">
        <f>RANK(BJ10,$BJ$3:$BJ$81,0)+COUNTIF($BJ$3:BJ10,BJ10)-1</f>
        <v>3</v>
      </c>
      <c r="BL10" s="179">
        <f t="shared" si="20"/>
        <v>5</v>
      </c>
      <c r="BM10" s="160">
        <f>SUMIFS('Selected Results Data'!$E:$E,'Selected Results Data'!$A:$A,BM$2,'Selected Results Data'!$B:$B,$A10)</f>
        <v>70.209999999999994</v>
      </c>
      <c r="BN10" s="159">
        <f>RANK(BM10,$BM$3:$BM$81,0)+COUNTIF($BM$3:BM10,BM10)-1</f>
        <v>7</v>
      </c>
      <c r="BO10" s="179">
        <f t="shared" si="21"/>
        <v>5</v>
      </c>
      <c r="BP10" s="160">
        <f>SUMIFS('Selected Results Data'!$E:$E,'Selected Results Data'!$A:$A,BP$2,'Selected Results Data'!$B:$B,$A10)</f>
        <v>49.16</v>
      </c>
      <c r="BQ10" s="159">
        <f>RANK(BP10,$BP$3:$BP$81,0)+COUNTIF($BP$3:BP10,BP10)-1</f>
        <v>33</v>
      </c>
      <c r="BR10" s="179">
        <f t="shared" si="22"/>
        <v>3</v>
      </c>
      <c r="BS10" s="160">
        <f>SUMIFS('Selected Results Data'!$E:$E,'Selected Results Data'!$A:$A,BS$2,'Selected Results Data'!$B:$B,$A10)</f>
        <v>87.7</v>
      </c>
      <c r="BT10" s="159">
        <f>RANK(BS10,$BS$3:$BS$81,0)+COUNTIF($BS$3:BS10,BS10)-1</f>
        <v>44</v>
      </c>
      <c r="BU10" s="179">
        <f t="shared" si="23"/>
        <v>3</v>
      </c>
      <c r="BV10" s="160">
        <f>SUMIFS('Selected Results Data'!$E:$E,'Selected Results Data'!$A:$A,BV$2,'Selected Results Data'!$B:$B,$A10)</f>
        <v>85.99</v>
      </c>
      <c r="BW10" s="159">
        <f>RANK(BV10,$BV$3:$BV$81,0)+COUNTIF($BV$3:BV10,BV10)-1</f>
        <v>11</v>
      </c>
      <c r="BX10" s="179">
        <f t="shared" si="24"/>
        <v>5</v>
      </c>
      <c r="BY10" s="160">
        <f>SUMIFS('Selected Results Data'!$E:$E,'Selected Results Data'!$A:$A,BY$2,'Selected Results Data'!$B:$B,$A10)</f>
        <v>36.270000000000003</v>
      </c>
      <c r="BZ10" s="159">
        <f>RANK(BY10,$BY$3:$BY$81,1)+COUNTIF($BY$3:BY10,BY10)-1</f>
        <v>79</v>
      </c>
      <c r="CA10" s="179">
        <f t="shared" si="25"/>
        <v>1</v>
      </c>
      <c r="CB10" s="160">
        <f>SUMIFS('Selected Results Data'!$E:$E,'Selected Results Data'!$A:$A,CB$2,'Selected Results Data'!$B:$B,$A10)</f>
        <v>32.82</v>
      </c>
      <c r="CC10" s="159">
        <f>RANK(CB10,$CB$3:$CB$81,1)+COUNTIF($CB$3:CB10,CB10)-1</f>
        <v>31</v>
      </c>
      <c r="CD10" s="179">
        <f t="shared" si="26"/>
        <v>4</v>
      </c>
      <c r="CE10" s="160">
        <f>SUMIFS('Selected Results Data'!$E:$E,'Selected Results Data'!$A:$A,CE$2,'Selected Results Data'!$B:$B,$A10)</f>
        <v>34.44</v>
      </c>
      <c r="CF10" s="159">
        <f>RANK(CE10,$CE$3:$CE$81,1)+COUNTIF($CE$3:CE10,CE10)-1</f>
        <v>49</v>
      </c>
      <c r="CG10" s="179">
        <f t="shared" si="27"/>
        <v>2</v>
      </c>
      <c r="CH10" s="160">
        <f>SUMIFS('Selected Results Data'!$E:$E,'Selected Results Data'!$A:$A,CH$2,'Selected Results Data'!$B:$B,$A10)</f>
        <v>30.73</v>
      </c>
      <c r="CI10" s="159">
        <f>RANK(CH10,$CH$3:$CH$81,1)+COUNTIF($CH$3:CH10,CH10)-1</f>
        <v>56</v>
      </c>
      <c r="CJ10" s="179">
        <f t="shared" si="28"/>
        <v>2</v>
      </c>
      <c r="CL10" s="46">
        <v>8</v>
      </c>
      <c r="CM10" s="46">
        <v>5</v>
      </c>
    </row>
    <row r="11" spans="1:91">
      <c r="A11" s="162" t="s">
        <v>106</v>
      </c>
      <c r="B11" s="162">
        <f>SUMIFS('Selected Results Data'!$E:$E,'Selected Results Data'!$A:$A,$B$2,'Selected Results Data'!$B:$B,A11)</f>
        <v>27.5</v>
      </c>
      <c r="C11" s="161">
        <f>RANK(B11,$B$3:$B$81,1)+COUNTIF($B$3:B11,B11)-1</f>
        <v>13</v>
      </c>
      <c r="D11" s="179">
        <f t="shared" si="0"/>
        <v>5</v>
      </c>
      <c r="E11" s="160">
        <f>SUMIFS('Selected Results Data'!$E:$E,'Selected Results Data'!$A:$A,E$2,'Selected Results Data'!$B:$B,$A11)</f>
        <v>10.5</v>
      </c>
      <c r="F11" s="159">
        <f>RANK(E11,$E$3:$E$81,1)+COUNTIF($E$3:E11,E11)-1</f>
        <v>4</v>
      </c>
      <c r="G11" s="179">
        <f t="shared" si="1"/>
        <v>5</v>
      </c>
      <c r="H11" s="160">
        <f>SUMIFS('Selected Results Data'!$E:$E,'Selected Results Data'!$A:$A,H$2,'Selected Results Data'!$B:$B,$A11)</f>
        <v>4.5999999999999996</v>
      </c>
      <c r="I11" s="159">
        <f>RANK(H11,$H$3:$H$81,1)+COUNTIF($H$3:H11,H11)-1</f>
        <v>3</v>
      </c>
      <c r="J11" s="179">
        <f t="shared" si="2"/>
        <v>5</v>
      </c>
      <c r="K11" s="160">
        <f>SUMIFS('Selected Results Data'!$E:$E,'Selected Results Data'!$A:$A,K$2,'Selected Results Data'!$B:$B,$A11)</f>
        <v>12.8</v>
      </c>
      <c r="L11" s="159">
        <f>RANK(K11,$K$3:$K$81,1)+COUNTIF($K$3:K11,K11)-1</f>
        <v>30</v>
      </c>
      <c r="M11" s="179">
        <f t="shared" si="3"/>
        <v>4</v>
      </c>
      <c r="N11" s="160">
        <f>SUMIFS('Selected Results Data'!$E:$E,'Selected Results Data'!$A:$A,N$2,'Selected Results Data'!$B:$B,$A11)</f>
        <v>7.99</v>
      </c>
      <c r="O11" s="159">
        <f>RANK(N11,$N$3:$N$81,0)+COUNTIF($N$3:N11,N11)-1</f>
        <v>10</v>
      </c>
      <c r="P11" s="179">
        <f t="shared" si="4"/>
        <v>5</v>
      </c>
      <c r="Q11" s="160">
        <f>SUMIFS('Selected Results Data'!$E:$E,'Selected Results Data'!$A:$A,Q$2,'Selected Results Data'!$B:$B,$A11)</f>
        <v>47.82</v>
      </c>
      <c r="R11" s="159">
        <f>RANK(Q11,$Q$3:$Q$81,0)+COUNTIF($Q$3:Q11,Q11)-1</f>
        <v>14</v>
      </c>
      <c r="S11" s="179">
        <f t="shared" si="5"/>
        <v>5</v>
      </c>
      <c r="T11" s="160">
        <f>SUMIFS('Selected Results Data'!$E:$E,'Selected Results Data'!$A:$A,T$2,'Selected Results Data'!$B:$B,$A11)</f>
        <v>47.9</v>
      </c>
      <c r="U11" s="159">
        <f>RANK(T11,$T$3:$T$81,1)+COUNTIF($T$3:T11,T11)-1</f>
        <v>14</v>
      </c>
      <c r="V11" s="179">
        <f t="shared" si="6"/>
        <v>5</v>
      </c>
      <c r="W11" s="160">
        <f>SUMIFS('Selected Results Data'!$E:$E,'Selected Results Data'!$A:$A,W$2,'Selected Results Data'!$B:$B,$A11)</f>
        <v>1.95</v>
      </c>
      <c r="X11" s="159">
        <f>RANK(W11,$W$3:$W$81,1)+COUNTIF($W$3:W11,W11)-1</f>
        <v>43</v>
      </c>
      <c r="Y11" s="179">
        <f t="shared" si="7"/>
        <v>3</v>
      </c>
      <c r="Z11" s="160">
        <f>SUMIFS('Selected Results Data'!$E:$E,'Selected Results Data'!$A:$A,Z$2,'Selected Results Data'!$B:$B,$A11)</f>
        <v>38.51</v>
      </c>
      <c r="AA11" s="159">
        <f>RANK(Z11,$Z$3:$Z$81,1)+COUNTIF($Z$3:Z11,Z11)-1</f>
        <v>17</v>
      </c>
      <c r="AB11" s="179">
        <f t="shared" si="8"/>
        <v>4</v>
      </c>
      <c r="AC11" s="160">
        <f>SUMIFS('Selected Results Data'!$E:$E,'Selected Results Data'!$A:$A,AC$2,'Selected Results Data'!$B:$B,$A11)</f>
        <v>9.92</v>
      </c>
      <c r="AD11" s="159">
        <f>RANK(AC11,$AC$3:$AC$81,1)+COUNTIF($AC$3:AC11,AC11)-1</f>
        <v>7</v>
      </c>
      <c r="AE11" s="179">
        <f t="shared" si="9"/>
        <v>5</v>
      </c>
      <c r="AF11" s="160">
        <f>SUMIFS('Selected Results Data'!$E:$E,'Selected Results Data'!$A:$A,AF$2,'Selected Results Data'!$B:$B,$A11)</f>
        <v>4.82</v>
      </c>
      <c r="AG11" s="159">
        <f>RANK(AF11,$AF$3:$AF$81,1)+COUNTIF($AF$3:AF11,AF11)-1</f>
        <v>4</v>
      </c>
      <c r="AH11" s="179">
        <f t="shared" si="10"/>
        <v>5</v>
      </c>
      <c r="AI11" s="160">
        <f>SUMIFS('Selected Results Data'!$E:$E,'Selected Results Data'!$A:$A,AI$2,'Selected Results Data'!$B:$B,$A11)</f>
        <v>66.23</v>
      </c>
      <c r="AJ11" s="159">
        <f>RANK(AI11,$AI$3:$AI$81,1)+COUNTIF($AI$3:AI11,AI11)-1</f>
        <v>47</v>
      </c>
      <c r="AK11" s="179">
        <f t="shared" si="11"/>
        <v>3</v>
      </c>
      <c r="AL11" s="160">
        <f>SUMIFS('Selected Results Data'!$E:$E,'Selected Results Data'!$A:$A,AL$2,'Selected Results Data'!$B:$B,$A11)</f>
        <v>44.99</v>
      </c>
      <c r="AM11" s="159">
        <f>RANK(AL11,$AL$3:$AL$81,1)+COUNTIF($AL$3:AL11,AL11)-1</f>
        <v>25</v>
      </c>
      <c r="AN11" s="179">
        <f t="shared" si="12"/>
        <v>4</v>
      </c>
      <c r="AO11" s="160">
        <f>SUMIFS('Selected Results Data'!$E:$E,'Selected Results Data'!$A:$A,AO$2,'Selected Results Data'!$B:$B,$A11)</f>
        <v>8.85</v>
      </c>
      <c r="AP11" s="159">
        <f>RANK(AO11,$AO$3:$AO$81,1)+COUNTIF($AO$3:AO11,AO11)-1</f>
        <v>2</v>
      </c>
      <c r="AQ11" s="179">
        <f t="shared" si="13"/>
        <v>5</v>
      </c>
      <c r="AR11" s="160">
        <f>SUMIFS('Selected Results Data'!$E:$E,'Selected Results Data'!$A:$A,AR$2,'Selected Results Data'!$B:$B,$A11)</f>
        <v>22.18</v>
      </c>
      <c r="AS11" s="159">
        <f>RANK(AR11,$AR$3:$AR$81,1)+COUNTIF($AR$3:AR11,AR11)-1</f>
        <v>10</v>
      </c>
      <c r="AT11" s="179">
        <f t="shared" si="14"/>
        <v>5</v>
      </c>
      <c r="AU11" s="160">
        <f>SUMIFS('Selected Results Data'!$E:$E,'Selected Results Data'!$A:$A,AU$2,'Selected Results Data'!$B:$B,$A11)</f>
        <v>14.90785</v>
      </c>
      <c r="AV11" s="159">
        <f>RANK(AU11,$AU$3:$AU$81,1)+COUNTIF($AU$3:AU11,AU11)-1</f>
        <v>8</v>
      </c>
      <c r="AW11" s="179">
        <f t="shared" si="15"/>
        <v>5</v>
      </c>
      <c r="AX11" s="160">
        <f>SUMIFS('Selected Results Data'!$E:$E,'Selected Results Data'!$A:$A,AX$2,'Selected Results Data'!$B:$B,$A11)</f>
        <v>17.377980000000001</v>
      </c>
      <c r="AY11" s="159">
        <f>RANK(AX11,$AX$3:$AX$81,1)+COUNTIF($AX$3:AX11,AX11)-1</f>
        <v>19</v>
      </c>
      <c r="AZ11" s="179">
        <f t="shared" si="16"/>
        <v>4</v>
      </c>
      <c r="BA11" s="160">
        <f>SUMIFS('Selected Results Data'!$E:$E,'Selected Results Data'!$A:$A,BA$2,'Selected Results Data'!$B:$B,$A11)</f>
        <v>13.274889999999999</v>
      </c>
      <c r="BB11" s="159">
        <f>RANK(BA11,$BA$3:$BA$81,1)+COUNTIF($BA$3:BA11,BA11)-1</f>
        <v>14</v>
      </c>
      <c r="BC11" s="179">
        <f t="shared" si="17"/>
        <v>5</v>
      </c>
      <c r="BD11" s="160">
        <f>SUMIFS('Selected Results Data'!$E:$E,'Selected Results Data'!$A:$A,BD$2,'Selected Results Data'!$B:$B,$A11)</f>
        <v>82.03</v>
      </c>
      <c r="BE11" s="159">
        <f>RANK(BD11,$BD$3:$BD$81,0)+COUNTIF($BD$3:BD11,BD11)-1</f>
        <v>25</v>
      </c>
      <c r="BF11" s="179">
        <f t="shared" si="18"/>
        <v>4</v>
      </c>
      <c r="BG11" s="160">
        <f>SUMIFS('Selected Results Data'!$E:$E,'Selected Results Data'!$A:$A,BG$2,'Selected Results Data'!$B:$B,$A11)</f>
        <v>54.73</v>
      </c>
      <c r="BH11" s="159">
        <f>RANK(BG11,$BG$3:$BG$81,0)+COUNTIF($BG$3:BG11,BG11)-1</f>
        <v>39</v>
      </c>
      <c r="BI11" s="179">
        <f t="shared" si="19"/>
        <v>3</v>
      </c>
      <c r="BJ11" s="160">
        <f>SUMIFS('Selected Results Data'!$E:$E,'Selected Results Data'!$A:$A,BJ$2,'Selected Results Data'!$B:$B,$A11)</f>
        <v>48.38</v>
      </c>
      <c r="BK11" s="159">
        <f>RANK(BJ11,$BJ$3:$BJ$81,0)+COUNTIF($BJ$3:BJ11,BJ11)-1</f>
        <v>47</v>
      </c>
      <c r="BL11" s="179">
        <f t="shared" si="20"/>
        <v>3</v>
      </c>
      <c r="BM11" s="160">
        <f>SUMIFS('Selected Results Data'!$E:$E,'Selected Results Data'!$A:$A,BM$2,'Selected Results Data'!$B:$B,$A11)</f>
        <v>60.37</v>
      </c>
      <c r="BN11" s="159">
        <f>RANK(BM11,$BM$3:$BM$81,0)+COUNTIF($BM$3:BM11,BM11)-1</f>
        <v>49</v>
      </c>
      <c r="BO11" s="179">
        <f t="shared" si="21"/>
        <v>2</v>
      </c>
      <c r="BP11" s="160">
        <f>SUMIFS('Selected Results Data'!$E:$E,'Selected Results Data'!$A:$A,BP$2,'Selected Results Data'!$B:$B,$A11)</f>
        <v>56.97</v>
      </c>
      <c r="BQ11" s="159">
        <f>RANK(BP11,$BP$3:$BP$81,0)+COUNTIF($BP$3:BP11,BP11)-1</f>
        <v>3</v>
      </c>
      <c r="BR11" s="179">
        <f t="shared" si="22"/>
        <v>5</v>
      </c>
      <c r="BS11" s="160">
        <f>SUMIFS('Selected Results Data'!$E:$E,'Selected Results Data'!$A:$A,BS$2,'Selected Results Data'!$B:$B,$A11)</f>
        <v>90.37</v>
      </c>
      <c r="BT11" s="159">
        <f>RANK(BS11,$BS$3:$BS$81,0)+COUNTIF($BS$3:BS11,BS11)-1</f>
        <v>30</v>
      </c>
      <c r="BU11" s="179">
        <f t="shared" si="23"/>
        <v>4</v>
      </c>
      <c r="BV11" s="160">
        <f>SUMIFS('Selected Results Data'!$E:$E,'Selected Results Data'!$A:$A,BV$2,'Selected Results Data'!$B:$B,$A11)</f>
        <v>89.95</v>
      </c>
      <c r="BW11" s="159">
        <f>RANK(BV11,$BV$3:$BV$81,0)+COUNTIF($BV$3:BV11,BV11)-1</f>
        <v>3</v>
      </c>
      <c r="BX11" s="179">
        <f t="shared" si="24"/>
        <v>5</v>
      </c>
      <c r="BY11" s="160">
        <f>SUMIFS('Selected Results Data'!$E:$E,'Selected Results Data'!$A:$A,BY$2,'Selected Results Data'!$B:$B,$A11)</f>
        <v>15.65</v>
      </c>
      <c r="BZ11" s="159">
        <f>RANK(BY11,$BY$3:$BY$81,1)+COUNTIF($BY$3:BY11,BY11)-1</f>
        <v>2</v>
      </c>
      <c r="CA11" s="179">
        <f t="shared" si="25"/>
        <v>5</v>
      </c>
      <c r="CB11" s="160">
        <f>SUMIFS('Selected Results Data'!$E:$E,'Selected Results Data'!$A:$A,CB$2,'Selected Results Data'!$B:$B,$A11)</f>
        <v>18.850000000000001</v>
      </c>
      <c r="CC11" s="159">
        <f>RANK(CB11,$CB$3:$CB$81,1)+COUNTIF($CB$3:CB11,CB11)-1</f>
        <v>1</v>
      </c>
      <c r="CD11" s="179">
        <f t="shared" si="26"/>
        <v>5</v>
      </c>
      <c r="CE11" s="160">
        <f>SUMIFS('Selected Results Data'!$E:$E,'Selected Results Data'!$A:$A,CE$2,'Selected Results Data'!$B:$B,$A11)</f>
        <v>32.42</v>
      </c>
      <c r="CF11" s="159">
        <f>RANK(CE11,$CE$3:$CE$81,1)+COUNTIF($CE$3:CE11,CE11)-1</f>
        <v>27</v>
      </c>
      <c r="CG11" s="179">
        <f t="shared" si="27"/>
        <v>4</v>
      </c>
      <c r="CH11" s="160">
        <f>SUMIFS('Selected Results Data'!$E:$E,'Selected Results Data'!$A:$A,CH$2,'Selected Results Data'!$B:$B,$A11)</f>
        <v>18.309999999999999</v>
      </c>
      <c r="CI11" s="159">
        <f>RANK(CH11,$CH$3:$CH$81,1)+COUNTIF($CH$3:CH11,CH11)-1</f>
        <v>4</v>
      </c>
      <c r="CJ11" s="179">
        <f t="shared" si="28"/>
        <v>5</v>
      </c>
      <c r="CL11" s="46">
        <v>9</v>
      </c>
      <c r="CM11" s="46">
        <v>5</v>
      </c>
    </row>
    <row r="12" spans="1:91">
      <c r="A12" s="162" t="s">
        <v>107</v>
      </c>
      <c r="B12" s="162">
        <f>SUMIFS('Selected Results Data'!$E:$E,'Selected Results Data'!$A:$A,$B$2,'Selected Results Data'!$B:$B,A12)</f>
        <v>26.7</v>
      </c>
      <c r="C12" s="161">
        <f>RANK(B12,$B$3:$B$81,1)+COUNTIF($B$3:B12,B12)-1</f>
        <v>9</v>
      </c>
      <c r="D12" s="179">
        <f t="shared" si="0"/>
        <v>5</v>
      </c>
      <c r="E12" s="160">
        <f>SUMIFS('Selected Results Data'!$E:$E,'Selected Results Data'!$A:$A,E$2,'Selected Results Data'!$B:$B,$A12)</f>
        <v>20.7</v>
      </c>
      <c r="F12" s="159">
        <f>RANK(E12,$E$3:$E$81,1)+COUNTIF($E$3:E12,E12)-1</f>
        <v>32</v>
      </c>
      <c r="G12" s="179">
        <f t="shared" si="1"/>
        <v>4</v>
      </c>
      <c r="H12" s="160">
        <f>SUMIFS('Selected Results Data'!$E:$E,'Selected Results Data'!$A:$A,H$2,'Selected Results Data'!$B:$B,$A12)</f>
        <v>10</v>
      </c>
      <c r="I12" s="159">
        <f>RANK(H12,$H$3:$H$81,1)+COUNTIF($H$3:H12,H12)-1</f>
        <v>32</v>
      </c>
      <c r="J12" s="179">
        <f t="shared" si="2"/>
        <v>4</v>
      </c>
      <c r="K12" s="160">
        <f>SUMIFS('Selected Results Data'!$E:$E,'Selected Results Data'!$A:$A,K$2,'Selected Results Data'!$B:$B,$A12)</f>
        <v>18.8</v>
      </c>
      <c r="L12" s="159">
        <f>RANK(K12,$K$3:$K$81,1)+COUNTIF($K$3:K12,K12)-1</f>
        <v>75</v>
      </c>
      <c r="M12" s="179">
        <f t="shared" si="3"/>
        <v>1</v>
      </c>
      <c r="N12" s="160">
        <f>SUMIFS('Selected Results Data'!$E:$E,'Selected Results Data'!$A:$A,N$2,'Selected Results Data'!$B:$B,$A12)</f>
        <v>4.7300000000000004</v>
      </c>
      <c r="O12" s="159">
        <f>RANK(N12,$N$3:$N$81,0)+COUNTIF($N$3:N12,N12)-1</f>
        <v>56</v>
      </c>
      <c r="P12" s="179">
        <f t="shared" si="4"/>
        <v>2</v>
      </c>
      <c r="Q12" s="160">
        <f>SUMIFS('Selected Results Data'!$E:$E,'Selected Results Data'!$A:$A,Q$2,'Selected Results Data'!$B:$B,$A12)</f>
        <v>41.47</v>
      </c>
      <c r="R12" s="159">
        <f>RANK(Q12,$Q$3:$Q$81,0)+COUNTIF($Q$3:Q12,Q12)-1</f>
        <v>40</v>
      </c>
      <c r="S12" s="179">
        <f t="shared" si="5"/>
        <v>3</v>
      </c>
      <c r="T12" s="160">
        <f>SUMIFS('Selected Results Data'!$E:$E,'Selected Results Data'!$A:$A,T$2,'Selected Results Data'!$B:$B,$A12)</f>
        <v>48.64</v>
      </c>
      <c r="U12" s="159">
        <f>RANK(T12,$T$3:$T$81,1)+COUNTIF($T$3:T12,T12)-1</f>
        <v>17</v>
      </c>
      <c r="V12" s="179">
        <f t="shared" si="6"/>
        <v>4</v>
      </c>
      <c r="W12" s="160">
        <f>SUMIFS('Selected Results Data'!$E:$E,'Selected Results Data'!$A:$A,W$2,'Selected Results Data'!$B:$B,$A12)</f>
        <v>7.77</v>
      </c>
      <c r="X12" s="159">
        <f>RANK(W12,$W$3:$W$81,1)+COUNTIF($W$3:W12,W12)-1</f>
        <v>79</v>
      </c>
      <c r="Y12" s="179">
        <f t="shared" si="7"/>
        <v>1</v>
      </c>
      <c r="Z12" s="160">
        <f>SUMIFS('Selected Results Data'!$E:$E,'Selected Results Data'!$A:$A,Z$2,'Selected Results Data'!$B:$B,$A12)</f>
        <v>49.83</v>
      </c>
      <c r="AA12" s="159">
        <f>RANK(Z12,$Z$3:$Z$81,1)+COUNTIF($Z$3:Z12,Z12)-1</f>
        <v>72</v>
      </c>
      <c r="AB12" s="179">
        <f t="shared" si="8"/>
        <v>1</v>
      </c>
      <c r="AC12" s="160">
        <f>SUMIFS('Selected Results Data'!$E:$E,'Selected Results Data'!$A:$A,AC$2,'Selected Results Data'!$B:$B,$A12)</f>
        <v>21</v>
      </c>
      <c r="AD12" s="159">
        <f>RANK(AC12,$AC$3:$AC$81,1)+COUNTIF($AC$3:AC12,AC12)-1</f>
        <v>57</v>
      </c>
      <c r="AE12" s="179">
        <f t="shared" si="9"/>
        <v>2</v>
      </c>
      <c r="AF12" s="160">
        <f>SUMIFS('Selected Results Data'!$E:$E,'Selected Results Data'!$A:$A,AF$2,'Selected Results Data'!$B:$B,$A12)</f>
        <v>16.37</v>
      </c>
      <c r="AG12" s="159">
        <f>RANK(AF12,$AF$3:$AF$81,1)+COUNTIF($AF$3:AF12,AF12)-1</f>
        <v>55</v>
      </c>
      <c r="AH12" s="179">
        <f t="shared" si="10"/>
        <v>2</v>
      </c>
      <c r="AI12" s="160">
        <f>SUMIFS('Selected Results Data'!$E:$E,'Selected Results Data'!$A:$A,AI$2,'Selected Results Data'!$B:$B,$A12)</f>
        <v>40.020000000000003</v>
      </c>
      <c r="AJ12" s="159">
        <f>RANK(AI12,$AI$3:$AI$81,1)+COUNTIF($AI$3:AI12,AI12)-1</f>
        <v>1</v>
      </c>
      <c r="AK12" s="179">
        <f t="shared" si="11"/>
        <v>5</v>
      </c>
      <c r="AL12" s="160">
        <f>SUMIFS('Selected Results Data'!$E:$E,'Selected Results Data'!$A:$A,AL$2,'Selected Results Data'!$B:$B,$A12)</f>
        <v>26.46</v>
      </c>
      <c r="AM12" s="159">
        <f>RANK(AL12,$AL$3:$AL$81,1)+COUNTIF($AL$3:AL12,AL12)-1</f>
        <v>2</v>
      </c>
      <c r="AN12" s="179">
        <f t="shared" si="12"/>
        <v>5</v>
      </c>
      <c r="AO12" s="160">
        <f>SUMIFS('Selected Results Data'!$E:$E,'Selected Results Data'!$A:$A,AO$2,'Selected Results Data'!$B:$B,$A12)</f>
        <v>19.82</v>
      </c>
      <c r="AP12" s="159">
        <f>RANK(AO12,$AO$3:$AO$81,1)+COUNTIF($AO$3:AO12,AO12)-1</f>
        <v>67</v>
      </c>
      <c r="AQ12" s="179">
        <f t="shared" si="13"/>
        <v>1</v>
      </c>
      <c r="AR12" s="160">
        <f>SUMIFS('Selected Results Data'!$E:$E,'Selected Results Data'!$A:$A,AR$2,'Selected Results Data'!$B:$B,$A12)</f>
        <v>27.75</v>
      </c>
      <c r="AS12" s="159">
        <f>RANK(AR12,$AR$3:$AR$81,1)+COUNTIF($AR$3:AR12,AR12)-1</f>
        <v>28</v>
      </c>
      <c r="AT12" s="179">
        <f t="shared" si="14"/>
        <v>4</v>
      </c>
      <c r="AU12" s="160">
        <f>SUMIFS('Selected Results Data'!$E:$E,'Selected Results Data'!$A:$A,AU$2,'Selected Results Data'!$B:$B,$A12)</f>
        <v>27.688980000000001</v>
      </c>
      <c r="AV12" s="159">
        <f>RANK(AU12,$AU$3:$AU$81,1)+COUNTIF($AU$3:AU12,AU12)-1</f>
        <v>78</v>
      </c>
      <c r="AW12" s="179">
        <f t="shared" si="15"/>
        <v>1</v>
      </c>
      <c r="AX12" s="160">
        <f>SUMIFS('Selected Results Data'!$E:$E,'Selected Results Data'!$A:$A,AX$2,'Selected Results Data'!$B:$B,$A12)</f>
        <v>25.616779999999999</v>
      </c>
      <c r="AY12" s="159">
        <f>RANK(AX12,$AX$3:$AX$81,1)+COUNTIF($AX$3:AX12,AX12)-1</f>
        <v>73</v>
      </c>
      <c r="AZ12" s="179">
        <f t="shared" si="16"/>
        <v>1</v>
      </c>
      <c r="BA12" s="160">
        <f>SUMIFS('Selected Results Data'!$E:$E,'Selected Results Data'!$A:$A,BA$2,'Selected Results Data'!$B:$B,$A12)</f>
        <v>19.435210000000001</v>
      </c>
      <c r="BB12" s="159">
        <f>RANK(BA12,$BA$3:$BA$81,1)+COUNTIF($BA$3:BA12,BA12)-1</f>
        <v>69</v>
      </c>
      <c r="BC12" s="179">
        <f t="shared" si="17"/>
        <v>1</v>
      </c>
      <c r="BD12" s="160">
        <f>SUMIFS('Selected Results Data'!$E:$E,'Selected Results Data'!$A:$A,BD$2,'Selected Results Data'!$B:$B,$A12)</f>
        <v>75.94</v>
      </c>
      <c r="BE12" s="159">
        <f>RANK(BD12,$BD$3:$BD$81,0)+COUNTIF($BD$3:BD12,BD12)-1</f>
        <v>66</v>
      </c>
      <c r="BF12" s="179">
        <f t="shared" si="18"/>
        <v>1</v>
      </c>
      <c r="BG12" s="160">
        <f>SUMIFS('Selected Results Data'!$E:$E,'Selected Results Data'!$A:$A,BG$2,'Selected Results Data'!$B:$B,$A12)</f>
        <v>65.59</v>
      </c>
      <c r="BH12" s="159">
        <f>RANK(BG12,$BG$3:$BG$81,0)+COUNTIF($BG$3:BG12,BG12)-1</f>
        <v>3</v>
      </c>
      <c r="BI12" s="179">
        <f t="shared" si="19"/>
        <v>5</v>
      </c>
      <c r="BJ12" s="160">
        <f>SUMIFS('Selected Results Data'!$E:$E,'Selected Results Data'!$A:$A,BJ$2,'Selected Results Data'!$B:$B,$A12)</f>
        <v>61.59</v>
      </c>
      <c r="BK12" s="159">
        <f>RANK(BJ12,$BJ$3:$BJ$81,0)+COUNTIF($BJ$3:BJ12,BJ12)-1</f>
        <v>2</v>
      </c>
      <c r="BL12" s="179">
        <f t="shared" si="20"/>
        <v>5</v>
      </c>
      <c r="BM12" s="160">
        <f>SUMIFS('Selected Results Data'!$E:$E,'Selected Results Data'!$A:$A,BM$2,'Selected Results Data'!$B:$B,$A12)</f>
        <v>61.84</v>
      </c>
      <c r="BN12" s="159">
        <f>RANK(BM12,$BM$3:$BM$81,0)+COUNTIF($BM$3:BM12,BM12)-1</f>
        <v>39</v>
      </c>
      <c r="BO12" s="179">
        <f t="shared" si="21"/>
        <v>3</v>
      </c>
      <c r="BP12" s="160">
        <f>SUMIFS('Selected Results Data'!$E:$E,'Selected Results Data'!$A:$A,BP$2,'Selected Results Data'!$B:$B,$A12)</f>
        <v>40.450000000000003</v>
      </c>
      <c r="BQ12" s="159">
        <f>RANK(BP12,$BP$3:$BP$81,0)+COUNTIF($BP$3:BP12,BP12)-1</f>
        <v>72</v>
      </c>
      <c r="BR12" s="179">
        <f t="shared" si="22"/>
        <v>1</v>
      </c>
      <c r="BS12" s="160">
        <f>SUMIFS('Selected Results Data'!$E:$E,'Selected Results Data'!$A:$A,BS$2,'Selected Results Data'!$B:$B,$A12)</f>
        <v>84.78</v>
      </c>
      <c r="BT12" s="159">
        <f>RANK(BS12,$BS$3:$BS$81,0)+COUNTIF($BS$3:BS12,BS12)-1</f>
        <v>58</v>
      </c>
      <c r="BU12" s="179">
        <f t="shared" si="23"/>
        <v>2</v>
      </c>
      <c r="BV12" s="160">
        <f>SUMIFS('Selected Results Data'!$E:$E,'Selected Results Data'!$A:$A,BV$2,'Selected Results Data'!$B:$B,$A12)</f>
        <v>74.41</v>
      </c>
      <c r="BW12" s="159">
        <f>RANK(BV12,$BV$3:$BV$81,0)+COUNTIF($BV$3:BV12,BV12)-1</f>
        <v>69</v>
      </c>
      <c r="BX12" s="179">
        <f t="shared" si="24"/>
        <v>1</v>
      </c>
      <c r="BY12" s="160">
        <f>SUMIFS('Selected Results Data'!$E:$E,'Selected Results Data'!$A:$A,BY$2,'Selected Results Data'!$B:$B,$A12)</f>
        <v>30.21</v>
      </c>
      <c r="BZ12" s="159">
        <f>RANK(BY12,$BY$3:$BY$81,1)+COUNTIF($BY$3:BY12,BY12)-1</f>
        <v>69</v>
      </c>
      <c r="CA12" s="179">
        <f t="shared" si="25"/>
        <v>1</v>
      </c>
      <c r="CB12" s="160">
        <f>SUMIFS('Selected Results Data'!$E:$E,'Selected Results Data'!$A:$A,CB$2,'Selected Results Data'!$B:$B,$A12)</f>
        <v>36.369999999999997</v>
      </c>
      <c r="CC12" s="159">
        <f>RANK(CB12,$CB$3:$CB$81,1)+COUNTIF($CB$3:CB12,CB12)-1</f>
        <v>44</v>
      </c>
      <c r="CD12" s="179">
        <f t="shared" si="26"/>
        <v>3</v>
      </c>
      <c r="CE12" s="160">
        <f>SUMIFS('Selected Results Data'!$E:$E,'Selected Results Data'!$A:$A,CE$2,'Selected Results Data'!$B:$B,$A12)</f>
        <v>29.19</v>
      </c>
      <c r="CF12" s="159">
        <f>RANK(CE12,$CE$3:$CE$81,1)+COUNTIF($CE$3:CE12,CE12)-1</f>
        <v>14</v>
      </c>
      <c r="CG12" s="179">
        <f t="shared" si="27"/>
        <v>5</v>
      </c>
      <c r="CH12" s="160">
        <f>SUMIFS('Selected Results Data'!$E:$E,'Selected Results Data'!$A:$A,CH$2,'Selected Results Data'!$B:$B,$A12)</f>
        <v>28.45</v>
      </c>
      <c r="CI12" s="159">
        <f>RANK(CH12,$CH$3:$CH$81,1)+COUNTIF($CH$3:CH12,CH12)-1</f>
        <v>46</v>
      </c>
      <c r="CJ12" s="179">
        <f t="shared" si="28"/>
        <v>3</v>
      </c>
      <c r="CL12" s="46">
        <v>10</v>
      </c>
      <c r="CM12" s="46">
        <v>5</v>
      </c>
    </row>
    <row r="13" spans="1:91">
      <c r="A13" s="162" t="s">
        <v>108</v>
      </c>
      <c r="B13" s="162">
        <f>SUMIFS('Selected Results Data'!$E:$E,'Selected Results Data'!$A:$A,$B$2,'Selected Results Data'!$B:$B,A13)</f>
        <v>23.9</v>
      </c>
      <c r="C13" s="161">
        <f>RANK(B13,$B$3:$B$81,1)+COUNTIF($B$3:B13,B13)-1</f>
        <v>4</v>
      </c>
      <c r="D13" s="179">
        <f t="shared" si="0"/>
        <v>5</v>
      </c>
      <c r="E13" s="160">
        <f>SUMIFS('Selected Results Data'!$E:$E,'Selected Results Data'!$A:$A,E$2,'Selected Results Data'!$B:$B,$A13)</f>
        <v>24.5</v>
      </c>
      <c r="F13" s="159">
        <f>RANK(E13,$E$3:$E$81,1)+COUNTIF($E$3:E13,E13)-1</f>
        <v>54</v>
      </c>
      <c r="G13" s="179">
        <f t="shared" si="1"/>
        <v>2</v>
      </c>
      <c r="H13" s="160">
        <f>SUMIFS('Selected Results Data'!$E:$E,'Selected Results Data'!$A:$A,H$2,'Selected Results Data'!$B:$B,$A13)</f>
        <v>4.9000000000000004</v>
      </c>
      <c r="I13" s="159">
        <f>RANK(H13,$H$3:$H$81,1)+COUNTIF($H$3:H13,H13)-1</f>
        <v>5</v>
      </c>
      <c r="J13" s="179">
        <f t="shared" si="2"/>
        <v>5</v>
      </c>
      <c r="K13" s="160">
        <f>SUMIFS('Selected Results Data'!$E:$E,'Selected Results Data'!$A:$A,K$2,'Selected Results Data'!$B:$B,$A13)</f>
        <v>8.1999999999999993</v>
      </c>
      <c r="L13" s="159">
        <f>RANK(K13,$K$3:$K$81,1)+COUNTIF($K$3:K13,K13)-1</f>
        <v>7</v>
      </c>
      <c r="M13" s="179">
        <f t="shared" si="3"/>
        <v>5</v>
      </c>
      <c r="N13" s="160">
        <f>SUMIFS('Selected Results Data'!$E:$E,'Selected Results Data'!$A:$A,N$2,'Selected Results Data'!$B:$B,$A13)</f>
        <v>4.9000000000000004</v>
      </c>
      <c r="O13" s="159">
        <f>RANK(N13,$N$3:$N$81,0)+COUNTIF($N$3:N13,N13)-1</f>
        <v>48</v>
      </c>
      <c r="P13" s="179">
        <f t="shared" si="4"/>
        <v>3</v>
      </c>
      <c r="Q13" s="160">
        <f>SUMIFS('Selected Results Data'!$E:$E,'Selected Results Data'!$A:$A,Q$2,'Selected Results Data'!$B:$B,$A13)</f>
        <v>39.72</v>
      </c>
      <c r="R13" s="159">
        <f>RANK(Q13,$Q$3:$Q$81,0)+COUNTIF($Q$3:Q13,Q13)-1</f>
        <v>53</v>
      </c>
      <c r="S13" s="179">
        <f t="shared" si="5"/>
        <v>2</v>
      </c>
      <c r="T13" s="160">
        <f>SUMIFS('Selected Results Data'!$E:$E,'Selected Results Data'!$A:$A,T$2,'Selected Results Data'!$B:$B,$A13)</f>
        <v>55.13</v>
      </c>
      <c r="U13" s="159">
        <f>RANK(T13,$T$3:$T$81,1)+COUNTIF($T$3:T13,T13)-1</f>
        <v>48</v>
      </c>
      <c r="V13" s="179">
        <f t="shared" si="6"/>
        <v>3</v>
      </c>
      <c r="W13" s="160">
        <f>SUMIFS('Selected Results Data'!$E:$E,'Selected Results Data'!$A:$A,W$2,'Selected Results Data'!$B:$B,$A13)</f>
        <v>1.1299999999999999</v>
      </c>
      <c r="X13" s="159">
        <f>RANK(W13,$W$3:$W$81,1)+COUNTIF($W$3:W13,W13)-1</f>
        <v>14</v>
      </c>
      <c r="Y13" s="179">
        <f t="shared" si="7"/>
        <v>5</v>
      </c>
      <c r="Z13" s="160">
        <f>SUMIFS('Selected Results Data'!$E:$E,'Selected Results Data'!$A:$A,Z$2,'Selected Results Data'!$B:$B,$A13)</f>
        <v>41.17</v>
      </c>
      <c r="AA13" s="159">
        <f>RANK(Z13,$Z$3:$Z$81,1)+COUNTIF($Z$3:Z13,Z13)-1</f>
        <v>30</v>
      </c>
      <c r="AB13" s="179">
        <f t="shared" si="8"/>
        <v>4</v>
      </c>
      <c r="AC13" s="160">
        <f>SUMIFS('Selected Results Data'!$E:$E,'Selected Results Data'!$A:$A,AC$2,'Selected Results Data'!$B:$B,$A13)</f>
        <v>13.17</v>
      </c>
      <c r="AD13" s="159">
        <f>RANK(AC13,$AC$3:$AC$81,1)+COUNTIF($AC$3:AC13,AC13)-1</f>
        <v>13</v>
      </c>
      <c r="AE13" s="179">
        <f t="shared" si="9"/>
        <v>5</v>
      </c>
      <c r="AF13" s="160">
        <f>SUMIFS('Selected Results Data'!$E:$E,'Selected Results Data'!$A:$A,AF$2,'Selected Results Data'!$B:$B,$A13)</f>
        <v>10.95</v>
      </c>
      <c r="AG13" s="159">
        <f>RANK(AF13,$AF$3:$AF$81,1)+COUNTIF($AF$3:AF13,AF13)-1</f>
        <v>24</v>
      </c>
      <c r="AH13" s="179">
        <f t="shared" si="10"/>
        <v>4</v>
      </c>
      <c r="AI13" s="160">
        <f>SUMIFS('Selected Results Data'!$E:$E,'Selected Results Data'!$A:$A,AI$2,'Selected Results Data'!$B:$B,$A13)</f>
        <v>68.819999999999993</v>
      </c>
      <c r="AJ13" s="159">
        <f>RANK(AI13,$AI$3:$AI$81,1)+COUNTIF($AI$3:AI13,AI13)-1</f>
        <v>61</v>
      </c>
      <c r="AK13" s="179">
        <f t="shared" si="11"/>
        <v>2</v>
      </c>
      <c r="AL13" s="160">
        <f>SUMIFS('Selected Results Data'!$E:$E,'Selected Results Data'!$A:$A,AL$2,'Selected Results Data'!$B:$B,$A13)</f>
        <v>44.86</v>
      </c>
      <c r="AM13" s="159">
        <f>RANK(AL13,$AL$3:$AL$81,1)+COUNTIF($AL$3:AL13,AL13)-1</f>
        <v>21</v>
      </c>
      <c r="AN13" s="179">
        <f t="shared" si="12"/>
        <v>4</v>
      </c>
      <c r="AO13" s="160">
        <f>SUMIFS('Selected Results Data'!$E:$E,'Selected Results Data'!$A:$A,AO$2,'Selected Results Data'!$B:$B,$A13)</f>
        <v>11.48</v>
      </c>
      <c r="AP13" s="159">
        <f>RANK(AO13,$AO$3:$AO$81,1)+COUNTIF($AO$3:AO13,AO13)-1</f>
        <v>14</v>
      </c>
      <c r="AQ13" s="179">
        <f t="shared" si="13"/>
        <v>5</v>
      </c>
      <c r="AR13" s="160">
        <f>SUMIFS('Selected Results Data'!$E:$E,'Selected Results Data'!$A:$A,AR$2,'Selected Results Data'!$B:$B,$A13)</f>
        <v>33.6</v>
      </c>
      <c r="AS13" s="159">
        <f>RANK(AR13,$AR$3:$AR$81,1)+COUNTIF($AR$3:AR13,AR13)-1</f>
        <v>55</v>
      </c>
      <c r="AT13" s="179">
        <f t="shared" si="14"/>
        <v>2</v>
      </c>
      <c r="AU13" s="160">
        <f>SUMIFS('Selected Results Data'!$E:$E,'Selected Results Data'!$A:$A,AU$2,'Selected Results Data'!$B:$B,$A13)</f>
        <v>21.877120000000001</v>
      </c>
      <c r="AV13" s="159">
        <f>RANK(AU13,$AU$3:$AU$81,1)+COUNTIF($AU$3:AU13,AU13)-1</f>
        <v>48</v>
      </c>
      <c r="AW13" s="179">
        <f t="shared" si="15"/>
        <v>3</v>
      </c>
      <c r="AX13" s="160">
        <f>SUMIFS('Selected Results Data'!$E:$E,'Selected Results Data'!$A:$A,AX$2,'Selected Results Data'!$B:$B,$A13)</f>
        <v>20.62153</v>
      </c>
      <c r="AY13" s="159">
        <f>RANK(AX13,$AX$3:$AX$81,1)+COUNTIF($AX$3:AX13,AX13)-1</f>
        <v>42</v>
      </c>
      <c r="AZ13" s="179">
        <f t="shared" si="16"/>
        <v>3</v>
      </c>
      <c r="BA13" s="160">
        <f>SUMIFS('Selected Results Data'!$E:$E,'Selected Results Data'!$A:$A,BA$2,'Selected Results Data'!$B:$B,$A13)</f>
        <v>9.0324670000000005</v>
      </c>
      <c r="BB13" s="159">
        <f>RANK(BA13,$BA$3:$BA$81,1)+COUNTIF($BA$3:BA13,BA13)-1</f>
        <v>5</v>
      </c>
      <c r="BC13" s="179">
        <f t="shared" si="17"/>
        <v>5</v>
      </c>
      <c r="BD13" s="160">
        <f>SUMIFS('Selected Results Data'!$E:$E,'Selected Results Data'!$A:$A,BD$2,'Selected Results Data'!$B:$B,$A13)</f>
        <v>82.9</v>
      </c>
      <c r="BE13" s="159">
        <f>RANK(BD13,$BD$3:$BD$81,0)+COUNTIF($BD$3:BD13,BD13)-1</f>
        <v>16</v>
      </c>
      <c r="BF13" s="179">
        <f t="shared" si="18"/>
        <v>5</v>
      </c>
      <c r="BG13" s="160">
        <f>SUMIFS('Selected Results Data'!$E:$E,'Selected Results Data'!$A:$A,BG$2,'Selected Results Data'!$B:$B,$A13)</f>
        <v>56.09</v>
      </c>
      <c r="BH13" s="159">
        <f>RANK(BG13,$BG$3:$BG$81,0)+COUNTIF($BG$3:BG13,BG13)-1</f>
        <v>27</v>
      </c>
      <c r="BI13" s="179">
        <f t="shared" si="19"/>
        <v>4</v>
      </c>
      <c r="BJ13" s="160">
        <f>SUMIFS('Selected Results Data'!$E:$E,'Selected Results Data'!$A:$A,BJ$2,'Selected Results Data'!$B:$B,$A13)</f>
        <v>50.59</v>
      </c>
      <c r="BK13" s="159">
        <f>RANK(BJ13,$BJ$3:$BJ$81,0)+COUNTIF($BJ$3:BJ13,BJ13)-1</f>
        <v>34</v>
      </c>
      <c r="BL13" s="179">
        <f t="shared" si="20"/>
        <v>3</v>
      </c>
      <c r="BM13" s="160">
        <f>SUMIFS('Selected Results Data'!$E:$E,'Selected Results Data'!$A:$A,BM$2,'Selected Results Data'!$B:$B,$A13)</f>
        <v>69.22</v>
      </c>
      <c r="BN13" s="159">
        <f>RANK(BM13,$BM$3:$BM$81,0)+COUNTIF($BM$3:BM13,BM13)-1</f>
        <v>9</v>
      </c>
      <c r="BO13" s="179">
        <f t="shared" si="21"/>
        <v>5</v>
      </c>
      <c r="BP13" s="160">
        <f>SUMIFS('Selected Results Data'!$E:$E,'Selected Results Data'!$A:$A,BP$2,'Selected Results Data'!$B:$B,$A13)</f>
        <v>51.77</v>
      </c>
      <c r="BQ13" s="159">
        <f>RANK(BP13,$BP$3:$BP$81,0)+COUNTIF($BP$3:BP13,BP13)-1</f>
        <v>22</v>
      </c>
      <c r="BR13" s="179">
        <f t="shared" si="22"/>
        <v>4</v>
      </c>
      <c r="BS13" s="160">
        <f>SUMIFS('Selected Results Data'!$E:$E,'Selected Results Data'!$A:$A,BS$2,'Selected Results Data'!$B:$B,$A13)</f>
        <v>97.51</v>
      </c>
      <c r="BT13" s="159">
        <f>RANK(BS13,$BS$3:$BS$81,0)+COUNTIF($BS$3:BS13,BS13)-1</f>
        <v>1</v>
      </c>
      <c r="BU13" s="179">
        <f t="shared" si="23"/>
        <v>5</v>
      </c>
      <c r="BV13" s="160">
        <f>SUMIFS('Selected Results Data'!$E:$E,'Selected Results Data'!$A:$A,BV$2,'Selected Results Data'!$B:$B,$A13)</f>
        <v>75</v>
      </c>
      <c r="BW13" s="159">
        <f>RANK(BV13,$BV$3:$BV$81,0)+COUNTIF($BV$3:BV13,BV13)-1</f>
        <v>64</v>
      </c>
      <c r="BX13" s="179">
        <f t="shared" si="24"/>
        <v>2</v>
      </c>
      <c r="BY13" s="160">
        <f>SUMIFS('Selected Results Data'!$E:$E,'Selected Results Data'!$A:$A,BY$2,'Selected Results Data'!$B:$B,$A13)</f>
        <v>35.96</v>
      </c>
      <c r="BZ13" s="159">
        <f>RANK(BY13,$BY$3:$BY$81,1)+COUNTIF($BY$3:BY13,BY13)-1</f>
        <v>78</v>
      </c>
      <c r="CA13" s="179">
        <f t="shared" si="25"/>
        <v>1</v>
      </c>
      <c r="CB13" s="160">
        <f>SUMIFS('Selected Results Data'!$E:$E,'Selected Results Data'!$A:$A,CB$2,'Selected Results Data'!$B:$B,$A13)</f>
        <v>30.2</v>
      </c>
      <c r="CC13" s="159">
        <f>RANK(CB13,$CB$3:$CB$81,1)+COUNTIF($CB$3:CB13,CB13)-1</f>
        <v>23</v>
      </c>
      <c r="CD13" s="179">
        <f t="shared" si="26"/>
        <v>4</v>
      </c>
      <c r="CE13" s="160">
        <f>SUMIFS('Selected Results Data'!$E:$E,'Selected Results Data'!$A:$A,CE$2,'Selected Results Data'!$B:$B,$A13)</f>
        <v>46.35</v>
      </c>
      <c r="CF13" s="159">
        <f>RANK(CE13,$CE$3:$CE$81,1)+COUNTIF($CE$3:CE13,CE13)-1</f>
        <v>79</v>
      </c>
      <c r="CG13" s="179">
        <f t="shared" si="27"/>
        <v>1</v>
      </c>
      <c r="CH13" s="160">
        <f>SUMIFS('Selected Results Data'!$E:$E,'Selected Results Data'!$A:$A,CH$2,'Selected Results Data'!$B:$B,$A13)</f>
        <v>30.37</v>
      </c>
      <c r="CI13" s="159">
        <f>RANK(CH13,$CH$3:$CH$81,1)+COUNTIF($CH$3:CH13,CH13)-1</f>
        <v>54</v>
      </c>
      <c r="CJ13" s="179">
        <f t="shared" si="28"/>
        <v>2</v>
      </c>
      <c r="CL13" s="46">
        <v>11</v>
      </c>
      <c r="CM13" s="46">
        <v>5</v>
      </c>
    </row>
    <row r="14" spans="1:91">
      <c r="A14" s="162" t="s">
        <v>109</v>
      </c>
      <c r="B14" s="162">
        <f>SUMIFS('Selected Results Data'!$E:$E,'Selected Results Data'!$A:$A,$B$2,'Selected Results Data'!$B:$B,A14)</f>
        <v>29.7</v>
      </c>
      <c r="C14" s="161">
        <f>RANK(B14,$B$3:$B$81,1)+COUNTIF($B$3:B14,B14)-1</f>
        <v>25</v>
      </c>
      <c r="D14" s="179">
        <f t="shared" si="0"/>
        <v>4</v>
      </c>
      <c r="E14" s="160">
        <f>SUMIFS('Selected Results Data'!$E:$E,'Selected Results Data'!$A:$A,E$2,'Selected Results Data'!$B:$B,$A14)</f>
        <v>25.7</v>
      </c>
      <c r="F14" s="159">
        <f>RANK(E14,$E$3:$E$81,1)+COUNTIF($E$3:E14,E14)-1</f>
        <v>60</v>
      </c>
      <c r="G14" s="179">
        <f t="shared" si="1"/>
        <v>2</v>
      </c>
      <c r="H14" s="160">
        <f>SUMIFS('Selected Results Data'!$E:$E,'Selected Results Data'!$A:$A,H$2,'Selected Results Data'!$B:$B,$A14)</f>
        <v>18</v>
      </c>
      <c r="I14" s="159">
        <f>RANK(H14,$H$3:$H$81,1)+COUNTIF($H$3:H14,H14)-1</f>
        <v>70</v>
      </c>
      <c r="J14" s="179">
        <f t="shared" si="2"/>
        <v>1</v>
      </c>
      <c r="K14" s="160">
        <f>SUMIFS('Selected Results Data'!$E:$E,'Selected Results Data'!$A:$A,K$2,'Selected Results Data'!$B:$B,$A14)</f>
        <v>12.1</v>
      </c>
      <c r="L14" s="159">
        <f>RANK(K14,$K$3:$K$81,1)+COUNTIF($K$3:K14,K14)-1</f>
        <v>26</v>
      </c>
      <c r="M14" s="179">
        <f t="shared" si="3"/>
        <v>4</v>
      </c>
      <c r="N14" s="160">
        <f>SUMIFS('Selected Results Data'!$E:$E,'Selected Results Data'!$A:$A,N$2,'Selected Results Data'!$B:$B,$A14)</f>
        <v>5.41</v>
      </c>
      <c r="O14" s="159">
        <f>RANK(N14,$N$3:$N$81,0)+COUNTIF($N$3:N14,N14)-1</f>
        <v>40</v>
      </c>
      <c r="P14" s="179">
        <f t="shared" si="4"/>
        <v>3</v>
      </c>
      <c r="Q14" s="160">
        <f>SUMIFS('Selected Results Data'!$E:$E,'Selected Results Data'!$A:$A,Q$2,'Selected Results Data'!$B:$B,$A14)</f>
        <v>42.82</v>
      </c>
      <c r="R14" s="159">
        <f>RANK(Q14,$Q$3:$Q$81,0)+COUNTIF($Q$3:Q14,Q14)-1</f>
        <v>33</v>
      </c>
      <c r="S14" s="179">
        <f t="shared" si="5"/>
        <v>3</v>
      </c>
      <c r="T14" s="160">
        <f>SUMIFS('Selected Results Data'!$E:$E,'Selected Results Data'!$A:$A,T$2,'Selected Results Data'!$B:$B,$A14)</f>
        <v>53.86</v>
      </c>
      <c r="U14" s="159">
        <f>RANK(T14,$T$3:$T$81,1)+COUNTIF($T$3:T14,T14)-1</f>
        <v>44</v>
      </c>
      <c r="V14" s="179">
        <f t="shared" si="6"/>
        <v>3</v>
      </c>
      <c r="W14" s="160">
        <f>SUMIFS('Selected Results Data'!$E:$E,'Selected Results Data'!$A:$A,W$2,'Selected Results Data'!$B:$B,$A14)</f>
        <v>1.6</v>
      </c>
      <c r="X14" s="159">
        <f>RANK(W14,$W$3:$W$81,1)+COUNTIF($W$3:W14,W14)-1</f>
        <v>35</v>
      </c>
      <c r="Y14" s="179">
        <f t="shared" si="7"/>
        <v>3</v>
      </c>
      <c r="Z14" s="160">
        <f>SUMIFS('Selected Results Data'!$E:$E,'Selected Results Data'!$A:$A,Z$2,'Selected Results Data'!$B:$B,$A14)</f>
        <v>38.119999999999997</v>
      </c>
      <c r="AA14" s="159">
        <f>RANK(Z14,$Z$3:$Z$81,1)+COUNTIF($Z$3:Z14,Z14)-1</f>
        <v>13</v>
      </c>
      <c r="AB14" s="179">
        <f t="shared" si="8"/>
        <v>5</v>
      </c>
      <c r="AC14" s="160">
        <f>SUMIFS('Selected Results Data'!$E:$E,'Selected Results Data'!$A:$A,AC$2,'Selected Results Data'!$B:$B,$A14)</f>
        <v>15.94</v>
      </c>
      <c r="AD14" s="159">
        <f>RANK(AC14,$AC$3:$AC$81,1)+COUNTIF($AC$3:AC14,AC14)-1</f>
        <v>29</v>
      </c>
      <c r="AE14" s="179">
        <f t="shared" si="9"/>
        <v>4</v>
      </c>
      <c r="AF14" s="160">
        <f>SUMIFS('Selected Results Data'!$E:$E,'Selected Results Data'!$A:$A,AF$2,'Selected Results Data'!$B:$B,$A14)</f>
        <v>12.89</v>
      </c>
      <c r="AG14" s="159">
        <f>RANK(AF14,$AF$3:$AF$81,1)+COUNTIF($AF$3:AF14,AF14)-1</f>
        <v>32</v>
      </c>
      <c r="AH14" s="179">
        <f t="shared" si="10"/>
        <v>4</v>
      </c>
      <c r="AI14" s="160">
        <f>SUMIFS('Selected Results Data'!$E:$E,'Selected Results Data'!$A:$A,AI$2,'Selected Results Data'!$B:$B,$A14)</f>
        <v>69.67</v>
      </c>
      <c r="AJ14" s="159">
        <f>RANK(AI14,$AI$3:$AI$81,1)+COUNTIF($AI$3:AI14,AI14)-1</f>
        <v>65</v>
      </c>
      <c r="AK14" s="179">
        <f t="shared" si="11"/>
        <v>1</v>
      </c>
      <c r="AL14" s="160">
        <f>SUMIFS('Selected Results Data'!$E:$E,'Selected Results Data'!$A:$A,AL$2,'Selected Results Data'!$B:$B,$A14)</f>
        <v>52.93</v>
      </c>
      <c r="AM14" s="159">
        <f>RANK(AL14,$AL$3:$AL$81,1)+COUNTIF($AL$3:AL14,AL14)-1</f>
        <v>63</v>
      </c>
      <c r="AN14" s="179">
        <f t="shared" si="12"/>
        <v>2</v>
      </c>
      <c r="AO14" s="160">
        <f>SUMIFS('Selected Results Data'!$E:$E,'Selected Results Data'!$A:$A,AO$2,'Selected Results Data'!$B:$B,$A14)</f>
        <v>12.65</v>
      </c>
      <c r="AP14" s="159">
        <f>RANK(AO14,$AO$3:$AO$81,1)+COUNTIF($AO$3:AO14,AO14)-1</f>
        <v>23</v>
      </c>
      <c r="AQ14" s="179">
        <f t="shared" si="13"/>
        <v>4</v>
      </c>
      <c r="AR14" s="160">
        <f>SUMIFS('Selected Results Data'!$E:$E,'Selected Results Data'!$A:$A,AR$2,'Selected Results Data'!$B:$B,$A14)</f>
        <v>30.28</v>
      </c>
      <c r="AS14" s="159">
        <f>RANK(AR14,$AR$3:$AR$81,1)+COUNTIF($AR$3:AR14,AR14)-1</f>
        <v>41</v>
      </c>
      <c r="AT14" s="179">
        <f t="shared" si="14"/>
        <v>3</v>
      </c>
      <c r="AU14" s="160">
        <f>SUMIFS('Selected Results Data'!$E:$E,'Selected Results Data'!$A:$A,AU$2,'Selected Results Data'!$B:$B,$A14)</f>
        <v>16.395420000000001</v>
      </c>
      <c r="AV14" s="159">
        <f>RANK(AU14,$AU$3:$AU$81,1)+COUNTIF($AU$3:AU14,AU14)-1</f>
        <v>14</v>
      </c>
      <c r="AW14" s="179">
        <f t="shared" si="15"/>
        <v>5</v>
      </c>
      <c r="AX14" s="160">
        <f>SUMIFS('Selected Results Data'!$E:$E,'Selected Results Data'!$A:$A,AX$2,'Selected Results Data'!$B:$B,$A14)</f>
        <v>18.042179999999998</v>
      </c>
      <c r="AY14" s="159">
        <f>RANK(AX14,$AX$3:$AX$81,1)+COUNTIF($AX$3:AX14,AX14)-1</f>
        <v>24</v>
      </c>
      <c r="AZ14" s="179">
        <f t="shared" si="16"/>
        <v>4</v>
      </c>
      <c r="BA14" s="160">
        <f>SUMIFS('Selected Results Data'!$E:$E,'Selected Results Data'!$A:$A,BA$2,'Selected Results Data'!$B:$B,$A14)</f>
        <v>13.53018</v>
      </c>
      <c r="BB14" s="159">
        <f>RANK(BA14,$BA$3:$BA$81,1)+COUNTIF($BA$3:BA14,BA14)-1</f>
        <v>17</v>
      </c>
      <c r="BC14" s="179">
        <f t="shared" si="17"/>
        <v>4</v>
      </c>
      <c r="BD14" s="160">
        <f>SUMIFS('Selected Results Data'!$E:$E,'Selected Results Data'!$A:$A,BD$2,'Selected Results Data'!$B:$B,$A14)</f>
        <v>79.819999999999993</v>
      </c>
      <c r="BE14" s="159">
        <f>RANK(BD14,$BD$3:$BD$81,0)+COUNTIF($BD$3:BD14,BD14)-1</f>
        <v>37</v>
      </c>
      <c r="BF14" s="179">
        <f t="shared" si="18"/>
        <v>3</v>
      </c>
      <c r="BG14" s="160">
        <f>SUMIFS('Selected Results Data'!$E:$E,'Selected Results Data'!$A:$A,BG$2,'Selected Results Data'!$B:$B,$A14)</f>
        <v>55.87</v>
      </c>
      <c r="BH14" s="159">
        <f>RANK(BG14,$BG$3:$BG$81,0)+COUNTIF($BG$3:BG14,BG14)-1</f>
        <v>28</v>
      </c>
      <c r="BI14" s="179">
        <f t="shared" si="19"/>
        <v>4</v>
      </c>
      <c r="BJ14" s="160">
        <f>SUMIFS('Selected Results Data'!$E:$E,'Selected Results Data'!$A:$A,BJ$2,'Selected Results Data'!$B:$B,$A14)</f>
        <v>59.62</v>
      </c>
      <c r="BK14" s="159">
        <f>RANK(BJ14,$BJ$3:$BJ$81,0)+COUNTIF($BJ$3:BJ14,BJ14)-1</f>
        <v>5</v>
      </c>
      <c r="BL14" s="179">
        <f t="shared" si="20"/>
        <v>5</v>
      </c>
      <c r="BM14" s="160">
        <f>SUMIFS('Selected Results Data'!$E:$E,'Selected Results Data'!$A:$A,BM$2,'Selected Results Data'!$B:$B,$A14)</f>
        <v>64.63</v>
      </c>
      <c r="BN14" s="159">
        <f>RANK(BM14,$BM$3:$BM$81,0)+COUNTIF($BM$3:BM14,BM14)-1</f>
        <v>26</v>
      </c>
      <c r="BO14" s="179">
        <f t="shared" si="21"/>
        <v>4</v>
      </c>
      <c r="BP14" s="160">
        <f>SUMIFS('Selected Results Data'!$E:$E,'Selected Results Data'!$A:$A,BP$2,'Selected Results Data'!$B:$B,$A14)</f>
        <v>53.07</v>
      </c>
      <c r="BQ14" s="159">
        <f>RANK(BP14,$BP$3:$BP$81,0)+COUNTIF($BP$3:BP14,BP14)-1</f>
        <v>18</v>
      </c>
      <c r="BR14" s="179">
        <f t="shared" si="22"/>
        <v>4</v>
      </c>
      <c r="BS14" s="160">
        <f>SUMIFS('Selected Results Data'!$E:$E,'Selected Results Data'!$A:$A,BS$2,'Selected Results Data'!$B:$B,$A14)</f>
        <v>80.72</v>
      </c>
      <c r="BT14" s="159">
        <f>RANK(BS14,$BS$3:$BS$81,0)+COUNTIF($BS$3:BS14,BS14)-1</f>
        <v>75</v>
      </c>
      <c r="BU14" s="179">
        <f t="shared" si="23"/>
        <v>1</v>
      </c>
      <c r="BV14" s="160">
        <f>SUMIFS('Selected Results Data'!$E:$E,'Selected Results Data'!$A:$A,BV$2,'Selected Results Data'!$B:$B,$A14)</f>
        <v>82.06</v>
      </c>
      <c r="BW14" s="159">
        <f>RANK(BV14,$BV$3:$BV$81,0)+COUNTIF($BV$3:BV14,BV14)-1</f>
        <v>26</v>
      </c>
      <c r="BX14" s="179">
        <f t="shared" si="24"/>
        <v>4</v>
      </c>
      <c r="BY14" s="160">
        <f>SUMIFS('Selected Results Data'!$E:$E,'Selected Results Data'!$A:$A,BY$2,'Selected Results Data'!$B:$B,$A14)</f>
        <v>25.68</v>
      </c>
      <c r="BZ14" s="159">
        <f>RANK(BY14,$BY$3:$BY$81,1)+COUNTIF($BY$3:BY14,BY14)-1</f>
        <v>47</v>
      </c>
      <c r="CA14" s="179">
        <f t="shared" si="25"/>
        <v>3</v>
      </c>
      <c r="CB14" s="160">
        <f>SUMIFS('Selected Results Data'!$E:$E,'Selected Results Data'!$A:$A,CB$2,'Selected Results Data'!$B:$B,$A14)</f>
        <v>40.78</v>
      </c>
      <c r="CC14" s="159">
        <f>RANK(CB14,$CB$3:$CB$81,1)+COUNTIF($CB$3:CB14,CB14)-1</f>
        <v>72</v>
      </c>
      <c r="CD14" s="179">
        <f t="shared" si="26"/>
        <v>1</v>
      </c>
      <c r="CE14" s="160">
        <f>SUMIFS('Selected Results Data'!$E:$E,'Selected Results Data'!$A:$A,CE$2,'Selected Results Data'!$B:$B,$A14)</f>
        <v>38.74</v>
      </c>
      <c r="CF14" s="159">
        <f>RANK(CE14,$CE$3:$CE$81,1)+COUNTIF($CE$3:CE14,CE14)-1</f>
        <v>72</v>
      </c>
      <c r="CG14" s="179">
        <f t="shared" si="27"/>
        <v>1</v>
      </c>
      <c r="CH14" s="160">
        <f>SUMIFS('Selected Results Data'!$E:$E,'Selected Results Data'!$A:$A,CH$2,'Selected Results Data'!$B:$B,$A14)</f>
        <v>30.89</v>
      </c>
      <c r="CI14" s="159">
        <f>RANK(CH14,$CH$3:$CH$81,1)+COUNTIF($CH$3:CH14,CH14)-1</f>
        <v>57</v>
      </c>
      <c r="CJ14" s="179">
        <f t="shared" si="28"/>
        <v>2</v>
      </c>
      <c r="CL14" s="46">
        <v>12</v>
      </c>
      <c r="CM14" s="46">
        <v>5</v>
      </c>
    </row>
    <row r="15" spans="1:91">
      <c r="A15" s="162" t="s">
        <v>110</v>
      </c>
      <c r="B15" s="162">
        <f>SUMIFS('Selected Results Data'!$E:$E,'Selected Results Data'!$A:$A,$B$2,'Selected Results Data'!$B:$B,A15)</f>
        <v>34.4</v>
      </c>
      <c r="C15" s="161">
        <f>RANK(B15,$B$3:$B$81,1)+COUNTIF($B$3:B15,B15)-1</f>
        <v>63</v>
      </c>
      <c r="D15" s="179">
        <f t="shared" si="0"/>
        <v>2</v>
      </c>
      <c r="E15" s="160">
        <f>SUMIFS('Selected Results Data'!$E:$E,'Selected Results Data'!$A:$A,E$2,'Selected Results Data'!$B:$B,$A15)</f>
        <v>23.4</v>
      </c>
      <c r="F15" s="159">
        <f>RANK(E15,$E$3:$E$81,1)+COUNTIF($E$3:E15,E15)-1</f>
        <v>44</v>
      </c>
      <c r="G15" s="179">
        <f t="shared" si="1"/>
        <v>3</v>
      </c>
      <c r="H15" s="160">
        <f>SUMIFS('Selected Results Data'!$E:$E,'Selected Results Data'!$A:$A,H$2,'Selected Results Data'!$B:$B,$A15)</f>
        <v>14.7</v>
      </c>
      <c r="I15" s="159">
        <f>RANK(H15,$H$3:$H$81,1)+COUNTIF($H$3:H15,H15)-1</f>
        <v>57</v>
      </c>
      <c r="J15" s="179">
        <f t="shared" si="2"/>
        <v>2</v>
      </c>
      <c r="K15" s="160">
        <f>SUMIFS('Selected Results Data'!$E:$E,'Selected Results Data'!$A:$A,K$2,'Selected Results Data'!$B:$B,$A15)</f>
        <v>13.5</v>
      </c>
      <c r="L15" s="159">
        <f>RANK(K15,$K$3:$K$81,1)+COUNTIF($K$3:K15,K15)-1</f>
        <v>34</v>
      </c>
      <c r="M15" s="179">
        <f t="shared" si="3"/>
        <v>3</v>
      </c>
      <c r="N15" s="160">
        <f>SUMIFS('Selected Results Data'!$E:$E,'Selected Results Data'!$A:$A,N$2,'Selected Results Data'!$B:$B,$A15)</f>
        <v>4.8499999999999996</v>
      </c>
      <c r="O15" s="159">
        <f>RANK(N15,$N$3:$N$81,0)+COUNTIF($N$3:N15,N15)-1</f>
        <v>51</v>
      </c>
      <c r="P15" s="179">
        <f t="shared" si="4"/>
        <v>2</v>
      </c>
      <c r="Q15" s="160">
        <f>SUMIFS('Selected Results Data'!$E:$E,'Selected Results Data'!$A:$A,Q$2,'Selected Results Data'!$B:$B,$A15)</f>
        <v>43.28</v>
      </c>
      <c r="R15" s="159">
        <f>RANK(Q15,$Q$3:$Q$81,0)+COUNTIF($Q$3:Q15,Q15)-1</f>
        <v>31</v>
      </c>
      <c r="S15" s="179">
        <f t="shared" si="5"/>
        <v>4</v>
      </c>
      <c r="T15" s="160">
        <f>SUMIFS('Selected Results Data'!$E:$E,'Selected Results Data'!$A:$A,T$2,'Selected Results Data'!$B:$B,$A15)</f>
        <v>52.21</v>
      </c>
      <c r="U15" s="159">
        <f>RANK(T15,$T$3:$T$81,1)+COUNTIF($T$3:T15,T15)-1</f>
        <v>33</v>
      </c>
      <c r="V15" s="179">
        <f t="shared" si="6"/>
        <v>3</v>
      </c>
      <c r="W15" s="160">
        <f>SUMIFS('Selected Results Data'!$E:$E,'Selected Results Data'!$A:$A,W$2,'Selected Results Data'!$B:$B,$A15)</f>
        <v>1.36</v>
      </c>
      <c r="X15" s="159">
        <f>RANK(W15,$W$3:$W$81,1)+COUNTIF($W$3:W15,W15)-1</f>
        <v>25</v>
      </c>
      <c r="Y15" s="179">
        <f t="shared" si="7"/>
        <v>4</v>
      </c>
      <c r="Z15" s="160">
        <f>SUMIFS('Selected Results Data'!$E:$E,'Selected Results Data'!$A:$A,Z$2,'Selected Results Data'!$B:$B,$A15)</f>
        <v>42.37</v>
      </c>
      <c r="AA15" s="159">
        <f>RANK(Z15,$Z$3:$Z$81,1)+COUNTIF($Z$3:Z15,Z15)-1</f>
        <v>36</v>
      </c>
      <c r="AB15" s="179">
        <f t="shared" si="8"/>
        <v>3</v>
      </c>
      <c r="AC15" s="160">
        <f>SUMIFS('Selected Results Data'!$E:$E,'Selected Results Data'!$A:$A,AC$2,'Selected Results Data'!$B:$B,$A15)</f>
        <v>14.96</v>
      </c>
      <c r="AD15" s="159">
        <f>RANK(AC15,$AC$3:$AC$81,1)+COUNTIF($AC$3:AC15,AC15)-1</f>
        <v>19</v>
      </c>
      <c r="AE15" s="179">
        <f t="shared" si="9"/>
        <v>4</v>
      </c>
      <c r="AF15" s="160">
        <f>SUMIFS('Selected Results Data'!$E:$E,'Selected Results Data'!$A:$A,AF$2,'Selected Results Data'!$B:$B,$A15)</f>
        <v>13.16</v>
      </c>
      <c r="AG15" s="159">
        <f>RANK(AF15,$AF$3:$AF$81,1)+COUNTIF($AF$3:AF15,AF15)-1</f>
        <v>34</v>
      </c>
      <c r="AH15" s="179">
        <f t="shared" si="10"/>
        <v>3</v>
      </c>
      <c r="AI15" s="160">
        <f>SUMIFS('Selected Results Data'!$E:$E,'Selected Results Data'!$A:$A,AI$2,'Selected Results Data'!$B:$B,$A15)</f>
        <v>60.7</v>
      </c>
      <c r="AJ15" s="159">
        <f>RANK(AI15,$AI$3:$AI$81,1)+COUNTIF($AI$3:AI15,AI15)-1</f>
        <v>25</v>
      </c>
      <c r="AK15" s="179">
        <f t="shared" si="11"/>
        <v>4</v>
      </c>
      <c r="AL15" s="160">
        <f>SUMIFS('Selected Results Data'!$E:$E,'Selected Results Data'!$A:$A,AL$2,'Selected Results Data'!$B:$B,$A15)</f>
        <v>44.02</v>
      </c>
      <c r="AM15" s="159">
        <f>RANK(AL15,$AL$3:$AL$81,1)+COUNTIF($AL$3:AL15,AL15)-1</f>
        <v>18</v>
      </c>
      <c r="AN15" s="179">
        <f t="shared" si="12"/>
        <v>4</v>
      </c>
      <c r="AO15" s="160">
        <f>SUMIFS('Selected Results Data'!$E:$E,'Selected Results Data'!$A:$A,AO$2,'Selected Results Data'!$B:$B,$A15)</f>
        <v>15.89</v>
      </c>
      <c r="AP15" s="159">
        <f>RANK(AO15,$AO$3:$AO$81,1)+COUNTIF($AO$3:AO15,AO15)-1</f>
        <v>44</v>
      </c>
      <c r="AQ15" s="179">
        <f t="shared" si="13"/>
        <v>3</v>
      </c>
      <c r="AR15" s="160">
        <f>SUMIFS('Selected Results Data'!$E:$E,'Selected Results Data'!$A:$A,AR$2,'Selected Results Data'!$B:$B,$A15)</f>
        <v>29.77</v>
      </c>
      <c r="AS15" s="159">
        <f>RANK(AR15,$AR$3:$AR$81,1)+COUNTIF($AR$3:AR15,AR15)-1</f>
        <v>40</v>
      </c>
      <c r="AT15" s="179">
        <f t="shared" si="14"/>
        <v>3</v>
      </c>
      <c r="AU15" s="160">
        <f>SUMIFS('Selected Results Data'!$E:$E,'Selected Results Data'!$A:$A,AU$2,'Selected Results Data'!$B:$B,$A15)</f>
        <v>18.41498</v>
      </c>
      <c r="AV15" s="159">
        <f>RANK(AU15,$AU$3:$AU$81,1)+COUNTIF($AU$3:AU15,AU15)-1</f>
        <v>21</v>
      </c>
      <c r="AW15" s="179">
        <f t="shared" si="15"/>
        <v>4</v>
      </c>
      <c r="AX15" s="160">
        <f>SUMIFS('Selected Results Data'!$E:$E,'Selected Results Data'!$A:$A,AX$2,'Selected Results Data'!$B:$B,$A15)</f>
        <v>18.14376</v>
      </c>
      <c r="AY15" s="159">
        <f>RANK(AX15,$AX$3:$AX$81,1)+COUNTIF($AX$3:AX15,AX15)-1</f>
        <v>25</v>
      </c>
      <c r="AZ15" s="179">
        <f t="shared" si="16"/>
        <v>4</v>
      </c>
      <c r="BA15" s="160">
        <f>SUMIFS('Selected Results Data'!$E:$E,'Selected Results Data'!$A:$A,BA$2,'Selected Results Data'!$B:$B,$A15)</f>
        <v>15.370290000000001</v>
      </c>
      <c r="BB15" s="159">
        <f>RANK(BA15,$BA$3:$BA$81,1)+COUNTIF($BA$3:BA15,BA15)-1</f>
        <v>34</v>
      </c>
      <c r="BC15" s="179">
        <f t="shared" si="17"/>
        <v>3</v>
      </c>
      <c r="BD15" s="160">
        <f>SUMIFS('Selected Results Data'!$E:$E,'Selected Results Data'!$A:$A,BD$2,'Selected Results Data'!$B:$B,$A15)</f>
        <v>81.849999999999994</v>
      </c>
      <c r="BE15" s="159">
        <f>RANK(BD15,$BD$3:$BD$81,0)+COUNTIF($BD$3:BD15,BD15)-1</f>
        <v>27</v>
      </c>
      <c r="BF15" s="179">
        <f t="shared" si="18"/>
        <v>4</v>
      </c>
      <c r="BG15" s="160">
        <f>SUMIFS('Selected Results Data'!$E:$E,'Selected Results Data'!$A:$A,BG$2,'Selected Results Data'!$B:$B,$A15)</f>
        <v>59.36</v>
      </c>
      <c r="BH15" s="159">
        <f>RANK(BG15,$BG$3:$BG$81,0)+COUNTIF($BG$3:BG15,BG15)-1</f>
        <v>13</v>
      </c>
      <c r="BI15" s="179">
        <f t="shared" si="19"/>
        <v>5</v>
      </c>
      <c r="BJ15" s="160">
        <f>SUMIFS('Selected Results Data'!$E:$E,'Selected Results Data'!$A:$A,BJ$2,'Selected Results Data'!$B:$B,$A15)</f>
        <v>53.68</v>
      </c>
      <c r="BK15" s="159">
        <f>RANK(BJ15,$BJ$3:$BJ$81,0)+COUNTIF($BJ$3:BJ15,BJ15)-1</f>
        <v>19</v>
      </c>
      <c r="BL15" s="179">
        <f t="shared" si="20"/>
        <v>4</v>
      </c>
      <c r="BM15" s="160">
        <f>SUMIFS('Selected Results Data'!$E:$E,'Selected Results Data'!$A:$A,BM$2,'Selected Results Data'!$B:$B,$A15)</f>
        <v>56</v>
      </c>
      <c r="BN15" s="159">
        <f>RANK(BM15,$BM$3:$BM$81,0)+COUNTIF($BM$3:BM15,BM15)-1</f>
        <v>70</v>
      </c>
      <c r="BO15" s="179">
        <f t="shared" si="21"/>
        <v>1</v>
      </c>
      <c r="BP15" s="160">
        <f>SUMIFS('Selected Results Data'!$E:$E,'Selected Results Data'!$A:$A,BP$2,'Selected Results Data'!$B:$B,$A15)</f>
        <v>49.77</v>
      </c>
      <c r="BQ15" s="159">
        <f>RANK(BP15,$BP$3:$BP$81,0)+COUNTIF($BP$3:BP15,BP15)-1</f>
        <v>29</v>
      </c>
      <c r="BR15" s="179">
        <f t="shared" si="22"/>
        <v>4</v>
      </c>
      <c r="BS15" s="160">
        <f>SUMIFS('Selected Results Data'!$E:$E,'Selected Results Data'!$A:$A,BS$2,'Selected Results Data'!$B:$B,$A15)</f>
        <v>83.71</v>
      </c>
      <c r="BT15" s="159">
        <f>RANK(BS15,$BS$3:$BS$81,0)+COUNTIF($BS$3:BS15,BS15)-1</f>
        <v>69</v>
      </c>
      <c r="BU15" s="179">
        <f t="shared" si="23"/>
        <v>1</v>
      </c>
      <c r="BV15" s="160">
        <f>SUMIFS('Selected Results Data'!$E:$E,'Selected Results Data'!$A:$A,BV$2,'Selected Results Data'!$B:$B,$A15)</f>
        <v>63.93</v>
      </c>
      <c r="BW15" s="159">
        <f>RANK(BV15,$BV$3:$BV$81,0)+COUNTIF($BV$3:BV15,BV15)-1</f>
        <v>79</v>
      </c>
      <c r="BX15" s="179">
        <f t="shared" si="24"/>
        <v>1</v>
      </c>
      <c r="BY15" s="160">
        <f>SUMIFS('Selected Results Data'!$E:$E,'Selected Results Data'!$A:$A,BY$2,'Selected Results Data'!$B:$B,$A15)</f>
        <v>28.6</v>
      </c>
      <c r="BZ15" s="159">
        <f>RANK(BY15,$BY$3:$BY$81,1)+COUNTIF($BY$3:BY15,BY15)-1</f>
        <v>65</v>
      </c>
      <c r="CA15" s="179">
        <f t="shared" si="25"/>
        <v>1</v>
      </c>
      <c r="CB15" s="160">
        <f>SUMIFS('Selected Results Data'!$E:$E,'Selected Results Data'!$A:$A,CB$2,'Selected Results Data'!$B:$B,$A15)</f>
        <v>36.950000000000003</v>
      </c>
      <c r="CC15" s="159">
        <f>RANK(CB15,$CB$3:$CB$81,1)+COUNTIF($CB$3:CB15,CB15)-1</f>
        <v>47</v>
      </c>
      <c r="CD15" s="179">
        <f t="shared" si="26"/>
        <v>3</v>
      </c>
      <c r="CE15" s="160">
        <f>SUMIFS('Selected Results Data'!$E:$E,'Selected Results Data'!$A:$A,CE$2,'Selected Results Data'!$B:$B,$A15)</f>
        <v>34.1</v>
      </c>
      <c r="CF15" s="159">
        <f>RANK(CE15,$CE$3:$CE$81,1)+COUNTIF($CE$3:CE15,CE15)-1</f>
        <v>45</v>
      </c>
      <c r="CG15" s="179">
        <f t="shared" si="27"/>
        <v>3</v>
      </c>
      <c r="CH15" s="160">
        <f>SUMIFS('Selected Results Data'!$E:$E,'Selected Results Data'!$A:$A,CH$2,'Selected Results Data'!$B:$B,$A15)</f>
        <v>28.39</v>
      </c>
      <c r="CI15" s="159">
        <f>RANK(CH15,$CH$3:$CH$81,1)+COUNTIF($CH$3:CH15,CH15)-1</f>
        <v>44</v>
      </c>
      <c r="CJ15" s="179">
        <f t="shared" si="28"/>
        <v>3</v>
      </c>
      <c r="CL15" s="46">
        <v>13</v>
      </c>
      <c r="CM15" s="46">
        <v>5</v>
      </c>
    </row>
    <row r="16" spans="1:91">
      <c r="A16" s="162" t="s">
        <v>111</v>
      </c>
      <c r="B16" s="162">
        <f>SUMIFS('Selected Results Data'!$E:$E,'Selected Results Data'!$A:$A,$B$2,'Selected Results Data'!$B:$B,A16)</f>
        <v>34.5</v>
      </c>
      <c r="C16" s="161">
        <f>RANK(B16,$B$3:$B$81,1)+COUNTIF($B$3:B16,B16)-1</f>
        <v>64</v>
      </c>
      <c r="D16" s="179">
        <f t="shared" si="0"/>
        <v>2</v>
      </c>
      <c r="E16" s="160">
        <f>SUMIFS('Selected Results Data'!$E:$E,'Selected Results Data'!$A:$A,E$2,'Selected Results Data'!$B:$B,$A16)</f>
        <v>23.9</v>
      </c>
      <c r="F16" s="159">
        <f>RANK(E16,$E$3:$E$81,1)+COUNTIF($E$3:E16,E16)-1</f>
        <v>48</v>
      </c>
      <c r="G16" s="179">
        <f t="shared" si="1"/>
        <v>3</v>
      </c>
      <c r="H16" s="160">
        <f>SUMIFS('Selected Results Data'!$E:$E,'Selected Results Data'!$A:$A,H$2,'Selected Results Data'!$B:$B,$A16)</f>
        <v>9.4</v>
      </c>
      <c r="I16" s="159">
        <f>RANK(H16,$H$3:$H$81,1)+COUNTIF($H$3:H16,H16)-1</f>
        <v>28</v>
      </c>
      <c r="J16" s="179">
        <f t="shared" si="2"/>
        <v>4</v>
      </c>
      <c r="K16" s="160">
        <f>SUMIFS('Selected Results Data'!$E:$E,'Selected Results Data'!$A:$A,K$2,'Selected Results Data'!$B:$B,$A16)</f>
        <v>19.5</v>
      </c>
      <c r="L16" s="159">
        <f>RANK(K16,$K$3:$K$81,1)+COUNTIF($K$3:K16,K16)-1</f>
        <v>76</v>
      </c>
      <c r="M16" s="179">
        <f t="shared" si="3"/>
        <v>1</v>
      </c>
      <c r="N16" s="160">
        <f>SUMIFS('Selected Results Data'!$E:$E,'Selected Results Data'!$A:$A,N$2,'Selected Results Data'!$B:$B,$A16)</f>
        <v>3.47</v>
      </c>
      <c r="O16" s="159">
        <f>RANK(N16,$N$3:$N$81,0)+COUNTIF($N$3:N16,N16)-1</f>
        <v>72</v>
      </c>
      <c r="P16" s="179">
        <f t="shared" si="4"/>
        <v>1</v>
      </c>
      <c r="Q16" s="160">
        <f>SUMIFS('Selected Results Data'!$E:$E,'Selected Results Data'!$A:$A,Q$2,'Selected Results Data'!$B:$B,$A16)</f>
        <v>38.68</v>
      </c>
      <c r="R16" s="159">
        <f>RANK(Q16,$Q$3:$Q$81,0)+COUNTIF($Q$3:Q16,Q16)-1</f>
        <v>58</v>
      </c>
      <c r="S16" s="179">
        <f t="shared" si="5"/>
        <v>2</v>
      </c>
      <c r="T16" s="160">
        <f>SUMIFS('Selected Results Data'!$E:$E,'Selected Results Data'!$A:$A,T$2,'Selected Results Data'!$B:$B,$A16)</f>
        <v>56.14</v>
      </c>
      <c r="U16" s="159">
        <f>RANK(T16,$T$3:$T$81,1)+COUNTIF($T$3:T16,T16)-1</f>
        <v>55</v>
      </c>
      <c r="V16" s="179">
        <f t="shared" si="6"/>
        <v>2</v>
      </c>
      <c r="W16" s="160">
        <f>SUMIFS('Selected Results Data'!$E:$E,'Selected Results Data'!$A:$A,W$2,'Selected Results Data'!$B:$B,$A16)</f>
        <v>1.89</v>
      </c>
      <c r="X16" s="159">
        <f>RANK(W16,$W$3:$W$81,1)+COUNTIF($W$3:W16,W16)-1</f>
        <v>41</v>
      </c>
      <c r="Y16" s="179">
        <f t="shared" si="7"/>
        <v>3</v>
      </c>
      <c r="Z16" s="160">
        <f>SUMIFS('Selected Results Data'!$E:$E,'Selected Results Data'!$A:$A,Z$2,'Selected Results Data'!$B:$B,$A16)</f>
        <v>51.02</v>
      </c>
      <c r="AA16" s="159">
        <f>RANK(Z16,$Z$3:$Z$81,1)+COUNTIF($Z$3:Z16,Z16)-1</f>
        <v>75</v>
      </c>
      <c r="AB16" s="179">
        <f t="shared" si="8"/>
        <v>1</v>
      </c>
      <c r="AC16" s="160">
        <f>SUMIFS('Selected Results Data'!$E:$E,'Selected Results Data'!$A:$A,AC$2,'Selected Results Data'!$B:$B,$A16)</f>
        <v>16.52</v>
      </c>
      <c r="AD16" s="159">
        <f>RANK(AC16,$AC$3:$AC$81,1)+COUNTIF($AC$3:AC16,AC16)-1</f>
        <v>35</v>
      </c>
      <c r="AE16" s="179">
        <f t="shared" si="9"/>
        <v>3</v>
      </c>
      <c r="AF16" s="160">
        <f>SUMIFS('Selected Results Data'!$E:$E,'Selected Results Data'!$A:$A,AF$2,'Selected Results Data'!$B:$B,$A16)</f>
        <v>10.91</v>
      </c>
      <c r="AG16" s="159">
        <f>RANK(AF16,$AF$3:$AF$81,1)+COUNTIF($AF$3:AF16,AF16)-1</f>
        <v>23</v>
      </c>
      <c r="AH16" s="179">
        <f t="shared" si="10"/>
        <v>4</v>
      </c>
      <c r="AI16" s="160">
        <f>SUMIFS('Selected Results Data'!$E:$E,'Selected Results Data'!$A:$A,AI$2,'Selected Results Data'!$B:$B,$A16)</f>
        <v>52.52</v>
      </c>
      <c r="AJ16" s="159">
        <f>RANK(AI16,$AI$3:$AI$81,1)+COUNTIF($AI$3:AI16,AI16)-1</f>
        <v>8</v>
      </c>
      <c r="AK16" s="179">
        <f t="shared" si="11"/>
        <v>5</v>
      </c>
      <c r="AL16" s="160">
        <f>SUMIFS('Selected Results Data'!$E:$E,'Selected Results Data'!$A:$A,AL$2,'Selected Results Data'!$B:$B,$A16)</f>
        <v>35.65</v>
      </c>
      <c r="AM16" s="159">
        <f>RANK(AL16,$AL$3:$AL$81,1)+COUNTIF($AL$3:AL16,AL16)-1</f>
        <v>8</v>
      </c>
      <c r="AN16" s="179">
        <f t="shared" si="12"/>
        <v>5</v>
      </c>
      <c r="AO16" s="160">
        <f>SUMIFS('Selected Results Data'!$E:$E,'Selected Results Data'!$A:$A,AO$2,'Selected Results Data'!$B:$B,$A16)</f>
        <v>18.84</v>
      </c>
      <c r="AP16" s="159">
        <f>RANK(AO16,$AO$3:$AO$81,1)+COUNTIF($AO$3:AO16,AO16)-1</f>
        <v>62</v>
      </c>
      <c r="AQ16" s="179">
        <f t="shared" si="13"/>
        <v>2</v>
      </c>
      <c r="AR16" s="160">
        <f>SUMIFS('Selected Results Data'!$E:$E,'Selected Results Data'!$A:$A,AR$2,'Selected Results Data'!$B:$B,$A16)</f>
        <v>26.96</v>
      </c>
      <c r="AS16" s="159">
        <f>RANK(AR16,$AR$3:$AR$81,1)+COUNTIF($AR$3:AR16,AR16)-1</f>
        <v>25</v>
      </c>
      <c r="AT16" s="179">
        <f t="shared" si="14"/>
        <v>4</v>
      </c>
      <c r="AU16" s="160">
        <f>SUMIFS('Selected Results Data'!$E:$E,'Selected Results Data'!$A:$A,AU$2,'Selected Results Data'!$B:$B,$A16)</f>
        <v>26.237649999999999</v>
      </c>
      <c r="AV16" s="159">
        <f>RANK(AU16,$AU$3:$AU$81,1)+COUNTIF($AU$3:AU16,AU16)-1</f>
        <v>73</v>
      </c>
      <c r="AW16" s="179">
        <f t="shared" si="15"/>
        <v>1</v>
      </c>
      <c r="AX16" s="160">
        <f>SUMIFS('Selected Results Data'!$E:$E,'Selected Results Data'!$A:$A,AX$2,'Selected Results Data'!$B:$B,$A16)</f>
        <v>21.85942</v>
      </c>
      <c r="AY16" s="159">
        <f>RANK(AX16,$AX$3:$AX$81,1)+COUNTIF($AX$3:AX16,AX16)-1</f>
        <v>51</v>
      </c>
      <c r="AZ16" s="179">
        <f t="shared" si="16"/>
        <v>2</v>
      </c>
      <c r="BA16" s="160">
        <f>SUMIFS('Selected Results Data'!$E:$E,'Selected Results Data'!$A:$A,BA$2,'Selected Results Data'!$B:$B,$A16)</f>
        <v>17.366599999999998</v>
      </c>
      <c r="BB16" s="159">
        <f>RANK(BA16,$BA$3:$BA$81,1)+COUNTIF($BA$3:BA16,BA16)-1</f>
        <v>50</v>
      </c>
      <c r="BC16" s="179">
        <f t="shared" si="17"/>
        <v>2</v>
      </c>
      <c r="BD16" s="160">
        <f>SUMIFS('Selected Results Data'!$E:$E,'Selected Results Data'!$A:$A,BD$2,'Selected Results Data'!$B:$B,$A16)</f>
        <v>84.02</v>
      </c>
      <c r="BE16" s="159">
        <f>RANK(BD16,$BD$3:$BD$81,0)+COUNTIF($BD$3:BD16,BD16)-1</f>
        <v>11</v>
      </c>
      <c r="BF16" s="179">
        <f t="shared" si="18"/>
        <v>5</v>
      </c>
      <c r="BG16" s="160">
        <f>SUMIFS('Selected Results Data'!$E:$E,'Selected Results Data'!$A:$A,BG$2,'Selected Results Data'!$B:$B,$A16)</f>
        <v>60.86</v>
      </c>
      <c r="BH16" s="159">
        <f>RANK(BG16,$BG$3:$BG$81,0)+COUNTIF($BG$3:BG16,BG16)-1</f>
        <v>9</v>
      </c>
      <c r="BI16" s="179">
        <f t="shared" si="19"/>
        <v>5</v>
      </c>
      <c r="BJ16" s="160">
        <f>SUMIFS('Selected Results Data'!$E:$E,'Selected Results Data'!$A:$A,BJ$2,'Selected Results Data'!$B:$B,$A16)</f>
        <v>57.05</v>
      </c>
      <c r="BK16" s="159">
        <f>RANK(BJ16,$BJ$3:$BJ$81,0)+COUNTIF($BJ$3:BJ16,BJ16)-1</f>
        <v>8</v>
      </c>
      <c r="BL16" s="179">
        <f t="shared" si="20"/>
        <v>5</v>
      </c>
      <c r="BM16" s="160">
        <f>SUMIFS('Selected Results Data'!$E:$E,'Selected Results Data'!$A:$A,BM$2,'Selected Results Data'!$B:$B,$A16)</f>
        <v>49.16</v>
      </c>
      <c r="BN16" s="159">
        <f>RANK(BM16,$BM$3:$BM$81,0)+COUNTIF($BM$3:BM16,BM16)-1</f>
        <v>77</v>
      </c>
      <c r="BO16" s="179">
        <f t="shared" si="21"/>
        <v>1</v>
      </c>
      <c r="BP16" s="160">
        <f>SUMIFS('Selected Results Data'!$E:$E,'Selected Results Data'!$A:$A,BP$2,'Selected Results Data'!$B:$B,$A16)</f>
        <v>45.7</v>
      </c>
      <c r="BQ16" s="159">
        <f>RANK(BP16,$BP$3:$BP$81,0)+COUNTIF($BP$3:BP16,BP16)-1</f>
        <v>56</v>
      </c>
      <c r="BR16" s="179">
        <f t="shared" si="22"/>
        <v>2</v>
      </c>
      <c r="BS16" s="160">
        <f>SUMIFS('Selected Results Data'!$E:$E,'Selected Results Data'!$A:$A,BS$2,'Selected Results Data'!$B:$B,$A16)</f>
        <v>91.29</v>
      </c>
      <c r="BT16" s="159">
        <f>RANK(BS16,$BS$3:$BS$81,0)+COUNTIF($BS$3:BS16,BS16)-1</f>
        <v>25</v>
      </c>
      <c r="BU16" s="179">
        <f t="shared" si="23"/>
        <v>4</v>
      </c>
      <c r="BV16" s="160">
        <f>SUMIFS('Selected Results Data'!$E:$E,'Selected Results Data'!$A:$A,BV$2,'Selected Results Data'!$B:$B,$A16)</f>
        <v>74.459999999999994</v>
      </c>
      <c r="BW16" s="159">
        <f>RANK(BV16,$BV$3:$BV$81,0)+COUNTIF($BV$3:BV16,BV16)-1</f>
        <v>67</v>
      </c>
      <c r="BX16" s="179">
        <f t="shared" si="24"/>
        <v>1</v>
      </c>
      <c r="BY16" s="160">
        <f>SUMIFS('Selected Results Data'!$E:$E,'Selected Results Data'!$A:$A,BY$2,'Selected Results Data'!$B:$B,$A16)</f>
        <v>28.18</v>
      </c>
      <c r="BZ16" s="159">
        <f>RANK(BY16,$BY$3:$BY$81,1)+COUNTIF($BY$3:BY16,BY16)-1</f>
        <v>60</v>
      </c>
      <c r="CA16" s="179">
        <f t="shared" si="25"/>
        <v>2</v>
      </c>
      <c r="CB16" s="160">
        <f>SUMIFS('Selected Results Data'!$E:$E,'Selected Results Data'!$A:$A,CB$2,'Selected Results Data'!$B:$B,$A16)</f>
        <v>40.35</v>
      </c>
      <c r="CC16" s="159">
        <f>RANK(CB16,$CB$3:$CB$81,1)+COUNTIF($CB$3:CB16,CB16)-1</f>
        <v>70</v>
      </c>
      <c r="CD16" s="179">
        <f t="shared" si="26"/>
        <v>1</v>
      </c>
      <c r="CE16" s="160">
        <f>SUMIFS('Selected Results Data'!$E:$E,'Selected Results Data'!$A:$A,CE$2,'Selected Results Data'!$B:$B,$A16)</f>
        <v>31.66</v>
      </c>
      <c r="CF16" s="159">
        <f>RANK(CE16,$CE$3:$CE$81,1)+COUNTIF($CE$3:CE16,CE16)-1</f>
        <v>23</v>
      </c>
      <c r="CG16" s="179">
        <f t="shared" si="27"/>
        <v>4</v>
      </c>
      <c r="CH16" s="160">
        <f>SUMIFS('Selected Results Data'!$E:$E,'Selected Results Data'!$A:$A,CH$2,'Selected Results Data'!$B:$B,$A16)</f>
        <v>30.98</v>
      </c>
      <c r="CI16" s="159">
        <f>RANK(CH16,$CH$3:$CH$81,1)+COUNTIF($CH$3:CH16,CH16)-1</f>
        <v>59</v>
      </c>
      <c r="CJ16" s="179">
        <f t="shared" si="28"/>
        <v>2</v>
      </c>
      <c r="CL16" s="46">
        <v>14</v>
      </c>
      <c r="CM16" s="46">
        <v>5</v>
      </c>
    </row>
    <row r="17" spans="1:91">
      <c r="A17" s="162" t="s">
        <v>112</v>
      </c>
      <c r="B17" s="162">
        <f>SUMIFS('Selected Results Data'!$E:$E,'Selected Results Data'!$A:$A,$B$2,'Selected Results Data'!$B:$B,A17)</f>
        <v>33.5</v>
      </c>
      <c r="C17" s="161">
        <f>RANK(B17,$B$3:$B$81,1)+COUNTIF($B$3:B17,B17)-1</f>
        <v>57</v>
      </c>
      <c r="D17" s="179">
        <f t="shared" si="0"/>
        <v>2</v>
      </c>
      <c r="E17" s="160">
        <f>SUMIFS('Selected Results Data'!$E:$E,'Selected Results Data'!$A:$A,E$2,'Selected Results Data'!$B:$B,$A17)</f>
        <v>30.6</v>
      </c>
      <c r="F17" s="159">
        <f>RANK(E17,$E$3:$E$81,1)+COUNTIF($E$3:E17,E17)-1</f>
        <v>72</v>
      </c>
      <c r="G17" s="179">
        <f t="shared" si="1"/>
        <v>1</v>
      </c>
      <c r="H17" s="160">
        <f>SUMIFS('Selected Results Data'!$E:$E,'Selected Results Data'!$A:$A,H$2,'Selected Results Data'!$B:$B,$A17)</f>
        <v>17.5</v>
      </c>
      <c r="I17" s="159">
        <f>RANK(H17,$H$3:$H$81,1)+COUNTIF($H$3:H17,H17)-1</f>
        <v>67</v>
      </c>
      <c r="J17" s="179">
        <f t="shared" si="2"/>
        <v>1</v>
      </c>
      <c r="K17" s="160">
        <f>SUMIFS('Selected Results Data'!$E:$E,'Selected Results Data'!$A:$A,K$2,'Selected Results Data'!$B:$B,$A17)</f>
        <v>10</v>
      </c>
      <c r="L17" s="159">
        <f>RANK(K17,$K$3:$K$81,1)+COUNTIF($K$3:K17,K17)-1</f>
        <v>15</v>
      </c>
      <c r="M17" s="179">
        <f t="shared" si="3"/>
        <v>5</v>
      </c>
      <c r="N17" s="160">
        <f>SUMIFS('Selected Results Data'!$E:$E,'Selected Results Data'!$A:$A,N$2,'Selected Results Data'!$B:$B,$A17)</f>
        <v>4.74</v>
      </c>
      <c r="O17" s="159">
        <f>RANK(N17,$N$3:$N$81,0)+COUNTIF($N$3:N17,N17)-1</f>
        <v>55</v>
      </c>
      <c r="P17" s="179">
        <f t="shared" si="4"/>
        <v>2</v>
      </c>
      <c r="Q17" s="160">
        <f>SUMIFS('Selected Results Data'!$E:$E,'Selected Results Data'!$A:$A,Q$2,'Selected Results Data'!$B:$B,$A17)</f>
        <v>33.43</v>
      </c>
      <c r="R17" s="159">
        <f>RANK(Q17,$Q$3:$Q$81,0)+COUNTIF($Q$3:Q17,Q17)-1</f>
        <v>76</v>
      </c>
      <c r="S17" s="179">
        <f t="shared" si="5"/>
        <v>1</v>
      </c>
      <c r="T17" s="160">
        <f>SUMIFS('Selected Results Data'!$E:$E,'Selected Results Data'!$A:$A,T$2,'Selected Results Data'!$B:$B,$A17)</f>
        <v>61.36</v>
      </c>
      <c r="U17" s="159">
        <f>RANK(T17,$T$3:$T$81,1)+COUNTIF($T$3:T17,T17)-1</f>
        <v>75</v>
      </c>
      <c r="V17" s="179">
        <f t="shared" si="6"/>
        <v>1</v>
      </c>
      <c r="W17" s="160">
        <f>SUMIFS('Selected Results Data'!$E:$E,'Selected Results Data'!$A:$A,W$2,'Selected Results Data'!$B:$B,$A17)</f>
        <v>1.2</v>
      </c>
      <c r="X17" s="159">
        <f>RANK(W17,$W$3:$W$81,1)+COUNTIF($W$3:W17,W17)-1</f>
        <v>16</v>
      </c>
      <c r="Y17" s="179">
        <f t="shared" si="7"/>
        <v>5</v>
      </c>
      <c r="Z17" s="160">
        <f>SUMIFS('Selected Results Data'!$E:$E,'Selected Results Data'!$A:$A,Z$2,'Selected Results Data'!$B:$B,$A17)</f>
        <v>49.09</v>
      </c>
      <c r="AA17" s="159">
        <f>RANK(Z17,$Z$3:$Z$81,1)+COUNTIF($Z$3:Z17,Z17)-1</f>
        <v>69</v>
      </c>
      <c r="AB17" s="179">
        <f t="shared" si="8"/>
        <v>1</v>
      </c>
      <c r="AC17" s="160">
        <f>SUMIFS('Selected Results Data'!$E:$E,'Selected Results Data'!$A:$A,AC$2,'Selected Results Data'!$B:$B,$A17)</f>
        <v>22.26</v>
      </c>
      <c r="AD17" s="159">
        <f>RANK(AC17,$AC$3:$AC$81,1)+COUNTIF($AC$3:AC17,AC17)-1</f>
        <v>67</v>
      </c>
      <c r="AE17" s="179">
        <f t="shared" si="9"/>
        <v>1</v>
      </c>
      <c r="AF17" s="160">
        <f>SUMIFS('Selected Results Data'!$E:$E,'Selected Results Data'!$A:$A,AF$2,'Selected Results Data'!$B:$B,$A17)</f>
        <v>16.329999999999998</v>
      </c>
      <c r="AG17" s="159">
        <f>RANK(AF17,$AF$3:$AF$81,1)+COUNTIF($AF$3:AF17,AF17)-1</f>
        <v>54</v>
      </c>
      <c r="AH17" s="179">
        <f t="shared" si="10"/>
        <v>2</v>
      </c>
      <c r="AI17" s="160">
        <f>SUMIFS('Selected Results Data'!$E:$E,'Selected Results Data'!$A:$A,AI$2,'Selected Results Data'!$B:$B,$A17)</f>
        <v>59.13</v>
      </c>
      <c r="AJ17" s="159">
        <f>RANK(AI17,$AI$3:$AI$81,1)+COUNTIF($AI$3:AI17,AI17)-1</f>
        <v>19</v>
      </c>
      <c r="AK17" s="179">
        <f t="shared" si="11"/>
        <v>4</v>
      </c>
      <c r="AL17" s="160">
        <f>SUMIFS('Selected Results Data'!$E:$E,'Selected Results Data'!$A:$A,AL$2,'Selected Results Data'!$B:$B,$A17)</f>
        <v>34.51</v>
      </c>
      <c r="AM17" s="159">
        <f>RANK(AL17,$AL$3:$AL$81,1)+COUNTIF($AL$3:AL17,AL17)-1</f>
        <v>7</v>
      </c>
      <c r="AN17" s="179">
        <f t="shared" si="12"/>
        <v>5</v>
      </c>
      <c r="AO17" s="160">
        <f>SUMIFS('Selected Results Data'!$E:$E,'Selected Results Data'!$A:$A,AO$2,'Selected Results Data'!$B:$B,$A17)</f>
        <v>19.37</v>
      </c>
      <c r="AP17" s="159">
        <f>RANK(AO17,$AO$3:$AO$81,1)+COUNTIF($AO$3:AO17,AO17)-1</f>
        <v>65</v>
      </c>
      <c r="AQ17" s="179">
        <f t="shared" si="13"/>
        <v>1</v>
      </c>
      <c r="AR17" s="160">
        <f>SUMIFS('Selected Results Data'!$E:$E,'Selected Results Data'!$A:$A,AR$2,'Selected Results Data'!$B:$B,$A17)</f>
        <v>42.81</v>
      </c>
      <c r="AS17" s="159">
        <f>RANK(AR17,$AR$3:$AR$81,1)+COUNTIF($AR$3:AR17,AR17)-1</f>
        <v>79</v>
      </c>
      <c r="AT17" s="179">
        <f t="shared" si="14"/>
        <v>1</v>
      </c>
      <c r="AU17" s="160">
        <f>SUMIFS('Selected Results Data'!$E:$E,'Selected Results Data'!$A:$A,AU$2,'Selected Results Data'!$B:$B,$A17)</f>
        <v>28.905480000000001</v>
      </c>
      <c r="AV17" s="159">
        <f>RANK(AU17,$AU$3:$AU$81,1)+COUNTIF($AU$3:AU17,AU17)-1</f>
        <v>79</v>
      </c>
      <c r="AW17" s="179">
        <f t="shared" si="15"/>
        <v>1</v>
      </c>
      <c r="AX17" s="160">
        <f>SUMIFS('Selected Results Data'!$E:$E,'Selected Results Data'!$A:$A,AX$2,'Selected Results Data'!$B:$B,$A17)</f>
        <v>30.872679999999999</v>
      </c>
      <c r="AY17" s="159">
        <f>RANK(AX17,$AX$3:$AX$81,1)+COUNTIF($AX$3:AX17,AX17)-1</f>
        <v>79</v>
      </c>
      <c r="AZ17" s="179">
        <f t="shared" si="16"/>
        <v>1</v>
      </c>
      <c r="BA17" s="160">
        <f>SUMIFS('Selected Results Data'!$E:$E,'Selected Results Data'!$A:$A,BA$2,'Selected Results Data'!$B:$B,$A17)</f>
        <v>21.340979999999998</v>
      </c>
      <c r="BB17" s="159">
        <f>RANK(BA17,$BA$3:$BA$81,1)+COUNTIF($BA$3:BA17,BA17)-1</f>
        <v>75</v>
      </c>
      <c r="BC17" s="179">
        <f t="shared" si="17"/>
        <v>1</v>
      </c>
      <c r="BD17" s="160">
        <f>SUMIFS('Selected Results Data'!$E:$E,'Selected Results Data'!$A:$A,BD$2,'Selected Results Data'!$B:$B,$A17)</f>
        <v>79.180000000000007</v>
      </c>
      <c r="BE17" s="159">
        <f>RANK(BD17,$BD$3:$BD$81,0)+COUNTIF($BD$3:BD17,BD17)-1</f>
        <v>45</v>
      </c>
      <c r="BF17" s="179">
        <f t="shared" si="18"/>
        <v>3</v>
      </c>
      <c r="BG17" s="160">
        <f>SUMIFS('Selected Results Data'!$E:$E,'Selected Results Data'!$A:$A,BG$2,'Selected Results Data'!$B:$B,$A17)</f>
        <v>50.55</v>
      </c>
      <c r="BH17" s="159">
        <f>RANK(BG17,$BG$3:$BG$81,0)+COUNTIF($BG$3:BG17,BG17)-1</f>
        <v>65</v>
      </c>
      <c r="BI17" s="179">
        <f t="shared" si="19"/>
        <v>1</v>
      </c>
      <c r="BJ17" s="160">
        <f>SUMIFS('Selected Results Data'!$E:$E,'Selected Results Data'!$A:$A,BJ$2,'Selected Results Data'!$B:$B,$A17)</f>
        <v>45.59</v>
      </c>
      <c r="BK17" s="159">
        <f>RANK(BJ17,$BJ$3:$BJ$81,0)+COUNTIF($BJ$3:BJ17,BJ17)-1</f>
        <v>63</v>
      </c>
      <c r="BL17" s="179">
        <f t="shared" si="20"/>
        <v>2</v>
      </c>
      <c r="BM17" s="160">
        <f>SUMIFS('Selected Results Data'!$E:$E,'Selected Results Data'!$A:$A,BM$2,'Selected Results Data'!$B:$B,$A17)</f>
        <v>73.650000000000006</v>
      </c>
      <c r="BN17" s="159">
        <f>RANK(BM17,$BM$3:$BM$81,0)+COUNTIF($BM$3:BM17,BM17)-1</f>
        <v>2</v>
      </c>
      <c r="BO17" s="179">
        <f t="shared" si="21"/>
        <v>5</v>
      </c>
      <c r="BP17" s="160">
        <f>SUMIFS('Selected Results Data'!$E:$E,'Selected Results Data'!$A:$A,BP$2,'Selected Results Data'!$B:$B,$A17)</f>
        <v>54.5</v>
      </c>
      <c r="BQ17" s="159">
        <f>RANK(BP17,$BP$3:$BP$81,0)+COUNTIF($BP$3:BP17,BP17)-1</f>
        <v>11</v>
      </c>
      <c r="BR17" s="179">
        <f t="shared" si="22"/>
        <v>5</v>
      </c>
      <c r="BS17" s="160">
        <f>SUMIFS('Selected Results Data'!$E:$E,'Selected Results Data'!$A:$A,BS$2,'Selected Results Data'!$B:$B,$A17)</f>
        <v>88.99</v>
      </c>
      <c r="BT17" s="159">
        <f>RANK(BS17,$BS$3:$BS$81,0)+COUNTIF($BS$3:BS17,BS17)-1</f>
        <v>39</v>
      </c>
      <c r="BU17" s="179">
        <f t="shared" si="23"/>
        <v>3</v>
      </c>
      <c r="BV17" s="160">
        <f>SUMIFS('Selected Results Data'!$E:$E,'Selected Results Data'!$A:$A,BV$2,'Selected Results Data'!$B:$B,$A17)</f>
        <v>80.510000000000005</v>
      </c>
      <c r="BW17" s="159">
        <f>RANK(BV17,$BV$3:$BV$81,0)+COUNTIF($BV$3:BV17,BV17)-1</f>
        <v>35</v>
      </c>
      <c r="BX17" s="179">
        <f t="shared" si="24"/>
        <v>3</v>
      </c>
      <c r="BY17" s="160">
        <f>SUMIFS('Selected Results Data'!$E:$E,'Selected Results Data'!$A:$A,BY$2,'Selected Results Data'!$B:$B,$A17)</f>
        <v>32.78</v>
      </c>
      <c r="BZ17" s="159">
        <f>RANK(BY17,$BY$3:$BY$81,1)+COUNTIF($BY$3:BY17,BY17)-1</f>
        <v>74</v>
      </c>
      <c r="CA17" s="179">
        <f t="shared" si="25"/>
        <v>1</v>
      </c>
      <c r="CB17" s="160">
        <f>SUMIFS('Selected Results Data'!$E:$E,'Selected Results Data'!$A:$A,CB$2,'Selected Results Data'!$B:$B,$A17)</f>
        <v>44.97</v>
      </c>
      <c r="CC17" s="159">
        <f>RANK(CB17,$CB$3:$CB$81,1)+COUNTIF($CB$3:CB17,CB17)-1</f>
        <v>78</v>
      </c>
      <c r="CD17" s="179">
        <f t="shared" si="26"/>
        <v>1</v>
      </c>
      <c r="CE17" s="160">
        <f>SUMIFS('Selected Results Data'!$E:$E,'Selected Results Data'!$A:$A,CE$2,'Selected Results Data'!$B:$B,$A17)</f>
        <v>33.409999999999997</v>
      </c>
      <c r="CF17" s="159">
        <f>RANK(CE17,$CE$3:$CE$81,1)+COUNTIF($CE$3:CE17,CE17)-1</f>
        <v>38</v>
      </c>
      <c r="CG17" s="179">
        <f t="shared" si="27"/>
        <v>3</v>
      </c>
      <c r="CH17" s="160">
        <f>SUMIFS('Selected Results Data'!$E:$E,'Selected Results Data'!$A:$A,CH$2,'Selected Results Data'!$B:$B,$A17)</f>
        <v>36.82</v>
      </c>
      <c r="CI17" s="159">
        <f>RANK(CH17,$CH$3:$CH$81,1)+COUNTIF($CH$3:CH17,CH17)-1</f>
        <v>78</v>
      </c>
      <c r="CJ17" s="179">
        <f t="shared" si="28"/>
        <v>1</v>
      </c>
      <c r="CL17" s="46">
        <v>15</v>
      </c>
      <c r="CM17" s="46">
        <v>5</v>
      </c>
    </row>
    <row r="18" spans="1:91">
      <c r="A18" s="162" t="s">
        <v>113</v>
      </c>
      <c r="B18" s="162">
        <f>SUMIFS('Selected Results Data'!$E:$E,'Selected Results Data'!$A:$A,$B$2,'Selected Results Data'!$B:$B,A18)</f>
        <v>30.1</v>
      </c>
      <c r="C18" s="161">
        <f>RANK(B18,$B$3:$B$81,1)+COUNTIF($B$3:B18,B18)-1</f>
        <v>29</v>
      </c>
      <c r="D18" s="179">
        <f t="shared" si="0"/>
        <v>4</v>
      </c>
      <c r="E18" s="160">
        <f>SUMIFS('Selected Results Data'!$E:$E,'Selected Results Data'!$A:$A,E$2,'Selected Results Data'!$B:$B,$A18)</f>
        <v>28.4</v>
      </c>
      <c r="F18" s="159">
        <f>RANK(E18,$E$3:$E$81,1)+COUNTIF($E$3:E18,E18)-1</f>
        <v>67</v>
      </c>
      <c r="G18" s="179">
        <f t="shared" si="1"/>
        <v>1</v>
      </c>
      <c r="H18" s="160">
        <f>SUMIFS('Selected Results Data'!$E:$E,'Selected Results Data'!$A:$A,H$2,'Selected Results Data'!$B:$B,$A18)</f>
        <v>17.100000000000001</v>
      </c>
      <c r="I18" s="159">
        <f>RANK(H18,$H$3:$H$81,1)+COUNTIF($H$3:H18,H18)-1</f>
        <v>65</v>
      </c>
      <c r="J18" s="179">
        <f t="shared" si="2"/>
        <v>1</v>
      </c>
      <c r="K18" s="160">
        <f>SUMIFS('Selected Results Data'!$E:$E,'Selected Results Data'!$A:$A,K$2,'Selected Results Data'!$B:$B,$A18)</f>
        <v>17.600000000000001</v>
      </c>
      <c r="L18" s="159">
        <f>RANK(K18,$K$3:$K$81,1)+COUNTIF($K$3:K18,K18)-1</f>
        <v>70</v>
      </c>
      <c r="M18" s="179">
        <f t="shared" si="3"/>
        <v>1</v>
      </c>
      <c r="N18" s="160">
        <f>SUMIFS('Selected Results Data'!$E:$E,'Selected Results Data'!$A:$A,N$2,'Selected Results Data'!$B:$B,$A18)</f>
        <v>5.49</v>
      </c>
      <c r="O18" s="159">
        <f>RANK(N18,$N$3:$N$81,0)+COUNTIF($N$3:N18,N18)-1</f>
        <v>39</v>
      </c>
      <c r="P18" s="179">
        <f t="shared" si="4"/>
        <v>3</v>
      </c>
      <c r="Q18" s="160">
        <f>SUMIFS('Selected Results Data'!$E:$E,'Selected Results Data'!$A:$A,Q$2,'Selected Results Data'!$B:$B,$A18)</f>
        <v>41.2</v>
      </c>
      <c r="R18" s="159">
        <f>RANK(Q18,$Q$3:$Q$81,0)+COUNTIF($Q$3:Q18,Q18)-1</f>
        <v>42</v>
      </c>
      <c r="S18" s="179">
        <f t="shared" si="5"/>
        <v>3</v>
      </c>
      <c r="T18" s="160">
        <f>SUMIFS('Selected Results Data'!$E:$E,'Selected Results Data'!$A:$A,T$2,'Selected Results Data'!$B:$B,$A18)</f>
        <v>55.98</v>
      </c>
      <c r="U18" s="159">
        <f>RANK(T18,$T$3:$T$81,1)+COUNTIF($T$3:T18,T18)-1</f>
        <v>53</v>
      </c>
      <c r="V18" s="179">
        <f t="shared" si="6"/>
        <v>2</v>
      </c>
      <c r="W18" s="160">
        <f>SUMIFS('Selected Results Data'!$E:$E,'Selected Results Data'!$A:$A,W$2,'Selected Results Data'!$B:$B,$A18)</f>
        <v>1.97</v>
      </c>
      <c r="X18" s="159">
        <f>RANK(W18,$W$3:$W$81,1)+COUNTIF($W$3:W18,W18)-1</f>
        <v>44</v>
      </c>
      <c r="Y18" s="179">
        <f t="shared" si="7"/>
        <v>3</v>
      </c>
      <c r="Z18" s="160">
        <f>SUMIFS('Selected Results Data'!$E:$E,'Selected Results Data'!$A:$A,Z$2,'Selected Results Data'!$B:$B,$A18)</f>
        <v>43.98</v>
      </c>
      <c r="AA18" s="159">
        <f>RANK(Z18,$Z$3:$Z$81,1)+COUNTIF($Z$3:Z18,Z18)-1</f>
        <v>40</v>
      </c>
      <c r="AB18" s="179">
        <f t="shared" si="8"/>
        <v>3</v>
      </c>
      <c r="AC18" s="160">
        <f>SUMIFS('Selected Results Data'!$E:$E,'Selected Results Data'!$A:$A,AC$2,'Selected Results Data'!$B:$B,$A18)</f>
        <v>17.45</v>
      </c>
      <c r="AD18" s="159">
        <f>RANK(AC18,$AC$3:$AC$81,1)+COUNTIF($AC$3:AC18,AC18)-1</f>
        <v>39</v>
      </c>
      <c r="AE18" s="179">
        <f t="shared" si="9"/>
        <v>3</v>
      </c>
      <c r="AF18" s="160">
        <f>SUMIFS('Selected Results Data'!$E:$E,'Selected Results Data'!$A:$A,AF$2,'Selected Results Data'!$B:$B,$A18)</f>
        <v>15.29</v>
      </c>
      <c r="AG18" s="159">
        <f>RANK(AF18,$AF$3:$AF$81,1)+COUNTIF($AF$3:AF18,AF18)-1</f>
        <v>47</v>
      </c>
      <c r="AH18" s="179">
        <f t="shared" si="10"/>
        <v>3</v>
      </c>
      <c r="AI18" s="160">
        <f>SUMIFS('Selected Results Data'!$E:$E,'Selected Results Data'!$A:$A,AI$2,'Selected Results Data'!$B:$B,$A18)</f>
        <v>58.76</v>
      </c>
      <c r="AJ18" s="159">
        <f>RANK(AI18,$AI$3:$AI$81,1)+COUNTIF($AI$3:AI18,AI18)-1</f>
        <v>17</v>
      </c>
      <c r="AK18" s="179">
        <f t="shared" si="11"/>
        <v>4</v>
      </c>
      <c r="AL18" s="160">
        <f>SUMIFS('Selected Results Data'!$E:$E,'Selected Results Data'!$A:$A,AL$2,'Selected Results Data'!$B:$B,$A18)</f>
        <v>44.87</v>
      </c>
      <c r="AM18" s="159">
        <f>RANK(AL18,$AL$3:$AL$81,1)+COUNTIF($AL$3:AL18,AL18)-1</f>
        <v>23</v>
      </c>
      <c r="AN18" s="179">
        <f t="shared" si="12"/>
        <v>4</v>
      </c>
      <c r="AO18" s="160">
        <f>SUMIFS('Selected Results Data'!$E:$E,'Selected Results Data'!$A:$A,AO$2,'Selected Results Data'!$B:$B,$A18)</f>
        <v>20.260000000000002</v>
      </c>
      <c r="AP18" s="159">
        <f>RANK(AO18,$AO$3:$AO$81,1)+COUNTIF($AO$3:AO18,AO18)-1</f>
        <v>70</v>
      </c>
      <c r="AQ18" s="179">
        <f t="shared" si="13"/>
        <v>1</v>
      </c>
      <c r="AR18" s="160">
        <f>SUMIFS('Selected Results Data'!$E:$E,'Selected Results Data'!$A:$A,AR$2,'Selected Results Data'!$B:$B,$A18)</f>
        <v>31.65</v>
      </c>
      <c r="AS18" s="159">
        <f>RANK(AR18,$AR$3:$AR$81,1)+COUNTIF($AR$3:AR18,AR18)-1</f>
        <v>46</v>
      </c>
      <c r="AT18" s="179">
        <f t="shared" si="14"/>
        <v>3</v>
      </c>
      <c r="AU18" s="160">
        <f>SUMIFS('Selected Results Data'!$E:$E,'Selected Results Data'!$A:$A,AU$2,'Selected Results Data'!$B:$B,$A18)</f>
        <v>20.451460000000001</v>
      </c>
      <c r="AV18" s="159">
        <f>RANK(AU18,$AU$3:$AU$81,1)+COUNTIF($AU$3:AU18,AU18)-1</f>
        <v>39</v>
      </c>
      <c r="AW18" s="179">
        <f t="shared" si="15"/>
        <v>3</v>
      </c>
      <c r="AX18" s="160">
        <f>SUMIFS('Selected Results Data'!$E:$E,'Selected Results Data'!$A:$A,AX$2,'Selected Results Data'!$B:$B,$A18)</f>
        <v>18.879519999999999</v>
      </c>
      <c r="AY18" s="159">
        <f>RANK(AX18,$AX$3:$AX$81,1)+COUNTIF($AX$3:AX18,AX18)-1</f>
        <v>30</v>
      </c>
      <c r="AZ18" s="179">
        <f t="shared" si="16"/>
        <v>4</v>
      </c>
      <c r="BA18" s="160">
        <f>SUMIFS('Selected Results Data'!$E:$E,'Selected Results Data'!$A:$A,BA$2,'Selected Results Data'!$B:$B,$A18)</f>
        <v>19.086790000000001</v>
      </c>
      <c r="BB18" s="159">
        <f>RANK(BA18,$BA$3:$BA$81,1)+COUNTIF($BA$3:BA18,BA18)-1</f>
        <v>67</v>
      </c>
      <c r="BC18" s="179">
        <f t="shared" si="17"/>
        <v>1</v>
      </c>
      <c r="BD18" s="160">
        <f>SUMIFS('Selected Results Data'!$E:$E,'Selected Results Data'!$A:$A,BD$2,'Selected Results Data'!$B:$B,$A18)</f>
        <v>81.819999999999993</v>
      </c>
      <c r="BE18" s="159">
        <f>RANK(BD18,$BD$3:$BD$81,0)+COUNTIF($BD$3:BD18,BD18)-1</f>
        <v>28</v>
      </c>
      <c r="BF18" s="179">
        <f t="shared" si="18"/>
        <v>4</v>
      </c>
      <c r="BG18" s="160">
        <f>SUMIFS('Selected Results Data'!$E:$E,'Selected Results Data'!$A:$A,BG$2,'Selected Results Data'!$B:$B,$A18)</f>
        <v>50.44</v>
      </c>
      <c r="BH18" s="159">
        <f>RANK(BG18,$BG$3:$BG$81,0)+COUNTIF($BG$3:BG18,BG18)-1</f>
        <v>66</v>
      </c>
      <c r="BI18" s="179">
        <f t="shared" si="19"/>
        <v>1</v>
      </c>
      <c r="BJ18" s="160">
        <f>SUMIFS('Selected Results Data'!$E:$E,'Selected Results Data'!$A:$A,BJ$2,'Selected Results Data'!$B:$B,$A18)</f>
        <v>51.24</v>
      </c>
      <c r="BK18" s="159">
        <f>RANK(BJ18,$BJ$3:$BJ$81,0)+COUNTIF($BJ$3:BJ18,BJ18)-1</f>
        <v>28</v>
      </c>
      <c r="BL18" s="179">
        <f t="shared" si="20"/>
        <v>4</v>
      </c>
      <c r="BM18" s="160">
        <f>SUMIFS('Selected Results Data'!$E:$E,'Selected Results Data'!$A:$A,BM$2,'Selected Results Data'!$B:$B,$A18)</f>
        <v>62.15</v>
      </c>
      <c r="BN18" s="159">
        <f>RANK(BM18,$BM$3:$BM$81,0)+COUNTIF($BM$3:BM18,BM18)-1</f>
        <v>37</v>
      </c>
      <c r="BO18" s="179">
        <f t="shared" si="21"/>
        <v>3</v>
      </c>
      <c r="BP18" s="160">
        <f>SUMIFS('Selected Results Data'!$E:$E,'Selected Results Data'!$A:$A,BP$2,'Selected Results Data'!$B:$B,$A18)</f>
        <v>50</v>
      </c>
      <c r="BQ18" s="159">
        <f>RANK(BP18,$BP$3:$BP$81,0)+COUNTIF($BP$3:BP18,BP18)-1</f>
        <v>27</v>
      </c>
      <c r="BR18" s="179">
        <f t="shared" si="22"/>
        <v>4</v>
      </c>
      <c r="BS18" s="160">
        <f>SUMIFS('Selected Results Data'!$E:$E,'Selected Results Data'!$A:$A,BS$2,'Selected Results Data'!$B:$B,$A18)</f>
        <v>84.81</v>
      </c>
      <c r="BT18" s="159">
        <f>RANK(BS18,$BS$3:$BS$81,0)+COUNTIF($BS$3:BS18,BS18)-1</f>
        <v>57</v>
      </c>
      <c r="BU18" s="179">
        <f t="shared" si="23"/>
        <v>2</v>
      </c>
      <c r="BV18" s="160">
        <f>SUMIFS('Selected Results Data'!$E:$E,'Selected Results Data'!$A:$A,BV$2,'Selected Results Data'!$B:$B,$A18)</f>
        <v>75.11</v>
      </c>
      <c r="BW18" s="159">
        <f>RANK(BV18,$BV$3:$BV$81,0)+COUNTIF($BV$3:BV18,BV18)-1</f>
        <v>63</v>
      </c>
      <c r="BX18" s="179">
        <f t="shared" si="24"/>
        <v>2</v>
      </c>
      <c r="BY18" s="160">
        <f>SUMIFS('Selected Results Data'!$E:$E,'Selected Results Data'!$A:$A,BY$2,'Selected Results Data'!$B:$B,$A18)</f>
        <v>26.09</v>
      </c>
      <c r="BZ18" s="159">
        <f>RANK(BY18,$BY$3:$BY$81,1)+COUNTIF($BY$3:BY18,BY18)-1</f>
        <v>48</v>
      </c>
      <c r="CA18" s="179">
        <f t="shared" si="25"/>
        <v>3</v>
      </c>
      <c r="CB18" s="160">
        <f>SUMIFS('Selected Results Data'!$E:$E,'Selected Results Data'!$A:$A,CB$2,'Selected Results Data'!$B:$B,$A18)</f>
        <v>39.869999999999997</v>
      </c>
      <c r="CC18" s="159">
        <f>RANK(CB18,$CB$3:$CB$81,1)+COUNTIF($CB$3:CB18,CB18)-1</f>
        <v>68</v>
      </c>
      <c r="CD18" s="179">
        <f t="shared" si="26"/>
        <v>1</v>
      </c>
      <c r="CE18" s="160">
        <f>SUMIFS('Selected Results Data'!$E:$E,'Selected Results Data'!$A:$A,CE$2,'Selected Results Data'!$B:$B,$A18)</f>
        <v>36.89</v>
      </c>
      <c r="CF18" s="159">
        <f>RANK(CE18,$CE$3:$CE$81,1)+COUNTIF($CE$3:CE18,CE18)-1</f>
        <v>65</v>
      </c>
      <c r="CG18" s="179">
        <f t="shared" si="27"/>
        <v>1</v>
      </c>
      <c r="CH18" s="160">
        <f>SUMIFS('Selected Results Data'!$E:$E,'Selected Results Data'!$A:$A,CH$2,'Selected Results Data'!$B:$B,$A18)</f>
        <v>28.72</v>
      </c>
      <c r="CI18" s="159">
        <f>RANK(CH18,$CH$3:$CH$81,1)+COUNTIF($CH$3:CH18,CH18)-1</f>
        <v>49</v>
      </c>
      <c r="CJ18" s="179">
        <f t="shared" si="28"/>
        <v>2</v>
      </c>
      <c r="CL18" s="46">
        <v>16</v>
      </c>
      <c r="CM18" s="46">
        <v>5</v>
      </c>
    </row>
    <row r="19" spans="1:91">
      <c r="A19" s="162" t="s">
        <v>114</v>
      </c>
      <c r="B19" s="162">
        <f>SUMIFS('Selected Results Data'!$E:$E,'Selected Results Data'!$A:$A,$B$2,'Selected Results Data'!$B:$B,A19)</f>
        <v>31.5</v>
      </c>
      <c r="C19" s="161">
        <f>RANK(B19,$B$3:$B$81,1)+COUNTIF($B$3:B19,B19)-1</f>
        <v>40</v>
      </c>
      <c r="D19" s="179">
        <f t="shared" si="0"/>
        <v>3</v>
      </c>
      <c r="E19" s="160">
        <f>SUMIFS('Selected Results Data'!$E:$E,'Selected Results Data'!$A:$A,E$2,'Selected Results Data'!$B:$B,$A19)</f>
        <v>31.7</v>
      </c>
      <c r="F19" s="159">
        <f>RANK(E19,$E$3:$E$81,1)+COUNTIF($E$3:E19,E19)-1</f>
        <v>78</v>
      </c>
      <c r="G19" s="179">
        <f t="shared" si="1"/>
        <v>1</v>
      </c>
      <c r="H19" s="160">
        <f>SUMIFS('Selected Results Data'!$E:$E,'Selected Results Data'!$A:$A,H$2,'Selected Results Data'!$B:$B,$A19)</f>
        <v>11.8</v>
      </c>
      <c r="I19" s="159">
        <f>RANK(H19,$H$3:$H$81,1)+COUNTIF($H$3:H19,H19)-1</f>
        <v>40</v>
      </c>
      <c r="J19" s="179">
        <f t="shared" si="2"/>
        <v>3</v>
      </c>
      <c r="K19" s="160">
        <f>SUMIFS('Selected Results Data'!$E:$E,'Selected Results Data'!$A:$A,K$2,'Selected Results Data'!$B:$B,$A19)</f>
        <v>12.2</v>
      </c>
      <c r="L19" s="159">
        <f>RANK(K19,$K$3:$K$81,1)+COUNTIF($K$3:K19,K19)-1</f>
        <v>27</v>
      </c>
      <c r="M19" s="179">
        <f t="shared" si="3"/>
        <v>4</v>
      </c>
      <c r="N19" s="160">
        <f>SUMIFS('Selected Results Data'!$E:$E,'Selected Results Data'!$A:$A,N$2,'Selected Results Data'!$B:$B,$A19)</f>
        <v>8.1300000000000008</v>
      </c>
      <c r="O19" s="159">
        <f>RANK(N19,$N$3:$N$81,0)+COUNTIF($N$3:N19,N19)-1</f>
        <v>9</v>
      </c>
      <c r="P19" s="179">
        <f t="shared" si="4"/>
        <v>5</v>
      </c>
      <c r="Q19" s="160">
        <f>SUMIFS('Selected Results Data'!$E:$E,'Selected Results Data'!$A:$A,Q$2,'Selected Results Data'!$B:$B,$A19)</f>
        <v>43.56</v>
      </c>
      <c r="R19" s="159">
        <f>RANK(Q19,$Q$3:$Q$81,0)+COUNTIF($Q$3:Q19,Q19)-1</f>
        <v>29</v>
      </c>
      <c r="S19" s="179">
        <f t="shared" si="5"/>
        <v>4</v>
      </c>
      <c r="T19" s="160">
        <f>SUMIFS('Selected Results Data'!$E:$E,'Selected Results Data'!$A:$A,T$2,'Selected Results Data'!$B:$B,$A19)</f>
        <v>53.22</v>
      </c>
      <c r="U19" s="159">
        <f>RANK(T19,$T$3:$T$81,1)+COUNTIF($T$3:T19,T19)-1</f>
        <v>41</v>
      </c>
      <c r="V19" s="179">
        <f t="shared" si="6"/>
        <v>3</v>
      </c>
      <c r="W19" s="160">
        <f>SUMIFS('Selected Results Data'!$E:$E,'Selected Results Data'!$A:$A,W$2,'Selected Results Data'!$B:$B,$A19)</f>
        <v>1.37</v>
      </c>
      <c r="X19" s="159">
        <f>RANK(W19,$W$3:$W$81,1)+COUNTIF($W$3:W19,W19)-1</f>
        <v>26</v>
      </c>
      <c r="Y19" s="179">
        <f t="shared" si="7"/>
        <v>4</v>
      </c>
      <c r="Z19" s="160">
        <f>SUMIFS('Selected Results Data'!$E:$E,'Selected Results Data'!$A:$A,Z$2,'Selected Results Data'!$B:$B,$A19)</f>
        <v>47.92</v>
      </c>
      <c r="AA19" s="159">
        <f>RANK(Z19,$Z$3:$Z$81,1)+COUNTIF($Z$3:Z19,Z19)-1</f>
        <v>63</v>
      </c>
      <c r="AB19" s="179">
        <f t="shared" si="8"/>
        <v>2</v>
      </c>
      <c r="AC19" s="160">
        <f>SUMIFS('Selected Results Data'!$E:$E,'Selected Results Data'!$A:$A,AC$2,'Selected Results Data'!$B:$B,$A19)</f>
        <v>10.119999999999999</v>
      </c>
      <c r="AD19" s="159">
        <f>RANK(AC19,$AC$3:$AC$81,1)+COUNTIF($AC$3:AC19,AC19)-1</f>
        <v>9</v>
      </c>
      <c r="AE19" s="179">
        <f t="shared" si="9"/>
        <v>5</v>
      </c>
      <c r="AF19" s="160">
        <f>SUMIFS('Selected Results Data'!$E:$E,'Selected Results Data'!$A:$A,AF$2,'Selected Results Data'!$B:$B,$A19)</f>
        <v>9.31</v>
      </c>
      <c r="AG19" s="159">
        <f>RANK(AF19,$AF$3:$AF$81,1)+COUNTIF($AF$3:AF19,AF19)-1</f>
        <v>14</v>
      </c>
      <c r="AH19" s="179">
        <f t="shared" si="10"/>
        <v>5</v>
      </c>
      <c r="AI19" s="160">
        <f>SUMIFS('Selected Results Data'!$E:$E,'Selected Results Data'!$A:$A,AI$2,'Selected Results Data'!$B:$B,$A19)</f>
        <v>67.69</v>
      </c>
      <c r="AJ19" s="159">
        <f>RANK(AI19,$AI$3:$AI$81,1)+COUNTIF($AI$3:AI19,AI19)-1</f>
        <v>58</v>
      </c>
      <c r="AK19" s="179">
        <f t="shared" si="11"/>
        <v>2</v>
      </c>
      <c r="AL19" s="160">
        <f>SUMIFS('Selected Results Data'!$E:$E,'Selected Results Data'!$A:$A,AL$2,'Selected Results Data'!$B:$B,$A19)</f>
        <v>49.16</v>
      </c>
      <c r="AM19" s="159">
        <f>RANK(AL19,$AL$3:$AL$81,1)+COUNTIF($AL$3:AL19,AL19)-1</f>
        <v>48</v>
      </c>
      <c r="AN19" s="179">
        <f t="shared" si="12"/>
        <v>3</v>
      </c>
      <c r="AO19" s="160">
        <f>SUMIFS('Selected Results Data'!$E:$E,'Selected Results Data'!$A:$A,AO$2,'Selected Results Data'!$B:$B,$A19)</f>
        <v>14.98</v>
      </c>
      <c r="AP19" s="159">
        <f>RANK(AO19,$AO$3:$AO$81,1)+COUNTIF($AO$3:AO19,AO19)-1</f>
        <v>38</v>
      </c>
      <c r="AQ19" s="179">
        <f t="shared" si="13"/>
        <v>3</v>
      </c>
      <c r="AR19" s="160">
        <f>SUMIFS('Selected Results Data'!$E:$E,'Selected Results Data'!$A:$A,AR$2,'Selected Results Data'!$B:$B,$A19)</f>
        <v>31.96</v>
      </c>
      <c r="AS19" s="159">
        <f>RANK(AR19,$AR$3:$AR$81,1)+COUNTIF($AR$3:AR19,AR19)-1</f>
        <v>47</v>
      </c>
      <c r="AT19" s="179">
        <f t="shared" si="14"/>
        <v>3</v>
      </c>
      <c r="AU19" s="160">
        <f>SUMIFS('Selected Results Data'!$E:$E,'Selected Results Data'!$A:$A,AU$2,'Selected Results Data'!$B:$B,$A19)</f>
        <v>22.52291</v>
      </c>
      <c r="AV19" s="159">
        <f>RANK(AU19,$AU$3:$AU$81,1)+COUNTIF($AU$3:AU19,AU19)-1</f>
        <v>52</v>
      </c>
      <c r="AW19" s="179">
        <f t="shared" si="15"/>
        <v>2</v>
      </c>
      <c r="AX19" s="160">
        <f>SUMIFS('Selected Results Data'!$E:$E,'Selected Results Data'!$A:$A,AX$2,'Selected Results Data'!$B:$B,$A19)</f>
        <v>18.973009999999999</v>
      </c>
      <c r="AY19" s="159">
        <f>RANK(AX19,$AX$3:$AX$81,1)+COUNTIF($AX$3:AX19,AX19)-1</f>
        <v>32</v>
      </c>
      <c r="AZ19" s="179">
        <f t="shared" si="16"/>
        <v>4</v>
      </c>
      <c r="BA19" s="160">
        <f>SUMIFS('Selected Results Data'!$E:$E,'Selected Results Data'!$A:$A,BA$2,'Selected Results Data'!$B:$B,$A19)</f>
        <v>17.121400000000001</v>
      </c>
      <c r="BB19" s="159">
        <f>RANK(BA19,$BA$3:$BA$81,1)+COUNTIF($BA$3:BA19,BA19)-1</f>
        <v>47</v>
      </c>
      <c r="BC19" s="179">
        <f t="shared" si="17"/>
        <v>3</v>
      </c>
      <c r="BD19" s="160">
        <f>SUMIFS('Selected Results Data'!$E:$E,'Selected Results Data'!$A:$A,BD$2,'Selected Results Data'!$B:$B,$A19)</f>
        <v>75.05</v>
      </c>
      <c r="BE19" s="159">
        <f>RANK(BD19,$BD$3:$BD$81,0)+COUNTIF($BD$3:BD19,BD19)-1</f>
        <v>68</v>
      </c>
      <c r="BF19" s="179">
        <f t="shared" si="18"/>
        <v>1</v>
      </c>
      <c r="BG19" s="160">
        <f>SUMIFS('Selected Results Data'!$E:$E,'Selected Results Data'!$A:$A,BG$2,'Selected Results Data'!$B:$B,$A19)</f>
        <v>50.84</v>
      </c>
      <c r="BH19" s="159">
        <f>RANK(BG19,$BG$3:$BG$81,0)+COUNTIF($BG$3:BG19,BG19)-1</f>
        <v>64</v>
      </c>
      <c r="BI19" s="179">
        <f t="shared" si="19"/>
        <v>2</v>
      </c>
      <c r="BJ19" s="160">
        <f>SUMIFS('Selected Results Data'!$E:$E,'Selected Results Data'!$A:$A,BJ$2,'Selected Results Data'!$B:$B,$A19)</f>
        <v>48.66</v>
      </c>
      <c r="BK19" s="159">
        <f>RANK(BJ19,$BJ$3:$BJ$81,0)+COUNTIF($BJ$3:BJ19,BJ19)-1</f>
        <v>44</v>
      </c>
      <c r="BL19" s="179">
        <f t="shared" si="20"/>
        <v>3</v>
      </c>
      <c r="BM19" s="160">
        <f>SUMIFS('Selected Results Data'!$E:$E,'Selected Results Data'!$A:$A,BM$2,'Selected Results Data'!$B:$B,$A19)</f>
        <v>60.3</v>
      </c>
      <c r="BN19" s="159">
        <f>RANK(BM19,$BM$3:$BM$81,0)+COUNTIF($BM$3:BM19,BM19)-1</f>
        <v>51</v>
      </c>
      <c r="BO19" s="179">
        <f t="shared" si="21"/>
        <v>2</v>
      </c>
      <c r="BP19" s="160">
        <f>SUMIFS('Selected Results Data'!$E:$E,'Selected Results Data'!$A:$A,BP$2,'Selected Results Data'!$B:$B,$A19)</f>
        <v>53.93</v>
      </c>
      <c r="BQ19" s="159">
        <f>RANK(BP19,$BP$3:$BP$81,0)+COUNTIF($BP$3:BP19,BP19)-1</f>
        <v>15</v>
      </c>
      <c r="BR19" s="179">
        <f t="shared" si="22"/>
        <v>5</v>
      </c>
      <c r="BS19" s="160">
        <f>SUMIFS('Selected Results Data'!$E:$E,'Selected Results Data'!$A:$A,BS$2,'Selected Results Data'!$B:$B,$A19)</f>
        <v>80.28</v>
      </c>
      <c r="BT19" s="159">
        <f>RANK(BS19,$BS$3:$BS$81,0)+COUNTIF($BS$3:BS19,BS19)-1</f>
        <v>76</v>
      </c>
      <c r="BU19" s="179">
        <f t="shared" si="23"/>
        <v>1</v>
      </c>
      <c r="BV19" s="160">
        <f>SUMIFS('Selected Results Data'!$E:$E,'Selected Results Data'!$A:$A,BV$2,'Selected Results Data'!$B:$B,$A19)</f>
        <v>77.23</v>
      </c>
      <c r="BW19" s="159">
        <f>RANK(BV19,$BV$3:$BV$81,0)+COUNTIF($BV$3:BV19,BV19)-1</f>
        <v>53</v>
      </c>
      <c r="BX19" s="179">
        <f t="shared" si="24"/>
        <v>2</v>
      </c>
      <c r="BY19" s="160">
        <f>SUMIFS('Selected Results Data'!$E:$E,'Selected Results Data'!$A:$A,BY$2,'Selected Results Data'!$B:$B,$A19)</f>
        <v>28.21</v>
      </c>
      <c r="BZ19" s="159">
        <f>RANK(BY19,$BY$3:$BY$81,1)+COUNTIF($BY$3:BY19,BY19)-1</f>
        <v>62</v>
      </c>
      <c r="CA19" s="179">
        <f t="shared" si="25"/>
        <v>2</v>
      </c>
      <c r="CB19" s="160">
        <f>SUMIFS('Selected Results Data'!$E:$E,'Selected Results Data'!$A:$A,CB$2,'Selected Results Data'!$B:$B,$A19)</f>
        <v>37.020000000000003</v>
      </c>
      <c r="CC19" s="159">
        <f>RANK(CB19,$CB$3:$CB$81,1)+COUNTIF($CB$3:CB19,CB19)-1</f>
        <v>48</v>
      </c>
      <c r="CD19" s="179">
        <f t="shared" si="26"/>
        <v>3</v>
      </c>
      <c r="CE19" s="160">
        <f>SUMIFS('Selected Results Data'!$E:$E,'Selected Results Data'!$A:$A,CE$2,'Selected Results Data'!$B:$B,$A19)</f>
        <v>36.35</v>
      </c>
      <c r="CF19" s="159">
        <f>RANK(CE19,$CE$3:$CE$81,1)+COUNTIF($CE$3:CE19,CE19)-1</f>
        <v>61</v>
      </c>
      <c r="CG19" s="179">
        <f t="shared" si="27"/>
        <v>2</v>
      </c>
      <c r="CH19" s="160">
        <f>SUMIFS('Selected Results Data'!$E:$E,'Selected Results Data'!$A:$A,CH$2,'Selected Results Data'!$B:$B,$A19)</f>
        <v>28.15</v>
      </c>
      <c r="CI19" s="159">
        <f>RANK(CH19,$CH$3:$CH$81,1)+COUNTIF($CH$3:CH19,CH19)-1</f>
        <v>42</v>
      </c>
      <c r="CJ19" s="179">
        <f t="shared" si="28"/>
        <v>3</v>
      </c>
      <c r="CL19" s="46">
        <v>17</v>
      </c>
      <c r="CM19" s="46">
        <v>4</v>
      </c>
    </row>
    <row r="20" spans="1:91">
      <c r="A20" s="162" t="s">
        <v>115</v>
      </c>
      <c r="B20" s="162">
        <f>SUMIFS('Selected Results Data'!$E:$E,'Selected Results Data'!$A:$A,$B$2,'Selected Results Data'!$B:$B,A20)</f>
        <v>30.9</v>
      </c>
      <c r="C20" s="161">
        <f>RANK(B20,$B$3:$B$81,1)+COUNTIF($B$3:B20,B20)-1</f>
        <v>38</v>
      </c>
      <c r="D20" s="179">
        <f t="shared" si="0"/>
        <v>3</v>
      </c>
      <c r="E20" s="160">
        <f>SUMIFS('Selected Results Data'!$E:$E,'Selected Results Data'!$A:$A,E$2,'Selected Results Data'!$B:$B,$A20)</f>
        <v>16.7</v>
      </c>
      <c r="F20" s="159">
        <f>RANK(E20,$E$3:$E$81,1)+COUNTIF($E$3:E20,E20)-1</f>
        <v>20</v>
      </c>
      <c r="G20" s="179">
        <f t="shared" si="1"/>
        <v>4</v>
      </c>
      <c r="H20" s="160">
        <f>SUMIFS('Selected Results Data'!$E:$E,'Selected Results Data'!$A:$A,H$2,'Selected Results Data'!$B:$B,$A20)</f>
        <v>6.3</v>
      </c>
      <c r="I20" s="159">
        <f>RANK(H20,$H$3:$H$81,1)+COUNTIF($H$3:H20,H20)-1</f>
        <v>10</v>
      </c>
      <c r="J20" s="179">
        <f t="shared" si="2"/>
        <v>5</v>
      </c>
      <c r="K20" s="160">
        <f>SUMIFS('Selected Results Data'!$E:$E,'Selected Results Data'!$A:$A,K$2,'Selected Results Data'!$B:$B,$A20)</f>
        <v>11.5</v>
      </c>
      <c r="L20" s="159">
        <f>RANK(K20,$K$3:$K$81,1)+COUNTIF($K$3:K20,K20)-1</f>
        <v>22</v>
      </c>
      <c r="M20" s="179">
        <f t="shared" si="3"/>
        <v>4</v>
      </c>
      <c r="N20" s="160">
        <f>SUMIFS('Selected Results Data'!$E:$E,'Selected Results Data'!$A:$A,N$2,'Selected Results Data'!$B:$B,$A20)</f>
        <v>5.0599999999999996</v>
      </c>
      <c r="O20" s="159">
        <f>RANK(N20,$N$3:$N$81,0)+COUNTIF($N$3:N20,N20)-1</f>
        <v>46</v>
      </c>
      <c r="P20" s="179">
        <f t="shared" si="4"/>
        <v>3</v>
      </c>
      <c r="Q20" s="160">
        <f>SUMIFS('Selected Results Data'!$E:$E,'Selected Results Data'!$A:$A,Q$2,'Selected Results Data'!$B:$B,$A20)</f>
        <v>42.75</v>
      </c>
      <c r="R20" s="159">
        <f>RANK(Q20,$Q$3:$Q$81,0)+COUNTIF($Q$3:Q20,Q20)-1</f>
        <v>34</v>
      </c>
      <c r="S20" s="179">
        <f t="shared" si="5"/>
        <v>3</v>
      </c>
      <c r="T20" s="160">
        <f>SUMIFS('Selected Results Data'!$E:$E,'Selected Results Data'!$A:$A,T$2,'Selected Results Data'!$B:$B,$A20)</f>
        <v>52.89</v>
      </c>
      <c r="U20" s="159">
        <f>RANK(T20,$T$3:$T$81,1)+COUNTIF($T$3:T20,T20)-1</f>
        <v>39</v>
      </c>
      <c r="V20" s="179">
        <f t="shared" si="6"/>
        <v>3</v>
      </c>
      <c r="W20" s="160">
        <f>SUMIFS('Selected Results Data'!$E:$E,'Selected Results Data'!$A:$A,W$2,'Selected Results Data'!$B:$B,$A20)</f>
        <v>4.08</v>
      </c>
      <c r="X20" s="159">
        <f>RANK(W20,$W$3:$W$81,1)+COUNTIF($W$3:W20,W20)-1</f>
        <v>72</v>
      </c>
      <c r="Y20" s="179">
        <f t="shared" si="7"/>
        <v>1</v>
      </c>
      <c r="Z20" s="160">
        <f>SUMIFS('Selected Results Data'!$E:$E,'Selected Results Data'!$A:$A,Z$2,'Selected Results Data'!$B:$B,$A20)</f>
        <v>48.47</v>
      </c>
      <c r="AA20" s="159">
        <f>RANK(Z20,$Z$3:$Z$81,1)+COUNTIF($Z$3:Z20,Z20)-1</f>
        <v>65</v>
      </c>
      <c r="AB20" s="179">
        <f t="shared" si="8"/>
        <v>1</v>
      </c>
      <c r="AC20" s="160">
        <f>SUMIFS('Selected Results Data'!$E:$E,'Selected Results Data'!$A:$A,AC$2,'Selected Results Data'!$B:$B,$A20)</f>
        <v>19.82</v>
      </c>
      <c r="AD20" s="159">
        <f>RANK(AC20,$AC$3:$AC$81,1)+COUNTIF($AC$3:AC20,AC20)-1</f>
        <v>51</v>
      </c>
      <c r="AE20" s="179">
        <f t="shared" si="9"/>
        <v>2</v>
      </c>
      <c r="AF20" s="160">
        <f>SUMIFS('Selected Results Data'!$E:$E,'Selected Results Data'!$A:$A,AF$2,'Selected Results Data'!$B:$B,$A20)</f>
        <v>13.35</v>
      </c>
      <c r="AG20" s="159">
        <f>RANK(AF20,$AF$3:$AF$81,1)+COUNTIF($AF$3:AF20,AF20)-1</f>
        <v>36</v>
      </c>
      <c r="AH20" s="179">
        <f t="shared" si="10"/>
        <v>3</v>
      </c>
      <c r="AI20" s="160">
        <f>SUMIFS('Selected Results Data'!$E:$E,'Selected Results Data'!$A:$A,AI$2,'Selected Results Data'!$B:$B,$A20)</f>
        <v>62.46</v>
      </c>
      <c r="AJ20" s="159">
        <f>RANK(AI20,$AI$3:$AI$81,1)+COUNTIF($AI$3:AI20,AI20)-1</f>
        <v>31</v>
      </c>
      <c r="AK20" s="179">
        <f t="shared" si="11"/>
        <v>4</v>
      </c>
      <c r="AL20" s="160">
        <f>SUMIFS('Selected Results Data'!$E:$E,'Selected Results Data'!$A:$A,AL$2,'Selected Results Data'!$B:$B,$A20)</f>
        <v>47.14</v>
      </c>
      <c r="AM20" s="159">
        <f>RANK(AL20,$AL$3:$AL$81,1)+COUNTIF($AL$3:AL20,AL20)-1</f>
        <v>37</v>
      </c>
      <c r="AN20" s="179">
        <f t="shared" si="12"/>
        <v>3</v>
      </c>
      <c r="AO20" s="160">
        <f>SUMIFS('Selected Results Data'!$E:$E,'Selected Results Data'!$A:$A,AO$2,'Selected Results Data'!$B:$B,$A20)</f>
        <v>19.760000000000002</v>
      </c>
      <c r="AP20" s="159">
        <f>RANK(AO20,$AO$3:$AO$81,1)+COUNTIF($AO$3:AO20,AO20)-1</f>
        <v>66</v>
      </c>
      <c r="AQ20" s="179">
        <f t="shared" si="13"/>
        <v>1</v>
      </c>
      <c r="AR20" s="160">
        <f>SUMIFS('Selected Results Data'!$E:$E,'Selected Results Data'!$A:$A,AR$2,'Selected Results Data'!$B:$B,$A20)</f>
        <v>29.47</v>
      </c>
      <c r="AS20" s="159">
        <f>RANK(AR20,$AR$3:$AR$81,1)+COUNTIF($AR$3:AR20,AR20)-1</f>
        <v>37</v>
      </c>
      <c r="AT20" s="179">
        <f t="shared" si="14"/>
        <v>3</v>
      </c>
      <c r="AU20" s="160">
        <f>SUMIFS('Selected Results Data'!$E:$E,'Selected Results Data'!$A:$A,AU$2,'Selected Results Data'!$B:$B,$A20)</f>
        <v>24.19659</v>
      </c>
      <c r="AV20" s="159">
        <f>RANK(AU20,$AU$3:$AU$81,1)+COUNTIF($AU$3:AU20,AU20)-1</f>
        <v>64</v>
      </c>
      <c r="AW20" s="179">
        <f t="shared" si="15"/>
        <v>2</v>
      </c>
      <c r="AX20" s="160">
        <f>SUMIFS('Selected Results Data'!$E:$E,'Selected Results Data'!$A:$A,AX$2,'Selected Results Data'!$B:$B,$A20)</f>
        <v>22.856590000000001</v>
      </c>
      <c r="AY20" s="159">
        <f>RANK(AX20,$AX$3:$AX$81,1)+COUNTIF($AX$3:AX20,AX20)-1</f>
        <v>59</v>
      </c>
      <c r="AZ20" s="179">
        <f t="shared" si="16"/>
        <v>2</v>
      </c>
      <c r="BA20" s="160">
        <f>SUMIFS('Selected Results Data'!$E:$E,'Selected Results Data'!$A:$A,BA$2,'Selected Results Data'!$B:$B,$A20)</f>
        <v>16.417860000000001</v>
      </c>
      <c r="BB20" s="159">
        <f>RANK(BA20,$BA$3:$BA$81,1)+COUNTIF($BA$3:BA20,BA20)-1</f>
        <v>40</v>
      </c>
      <c r="BC20" s="179">
        <f t="shared" si="17"/>
        <v>3</v>
      </c>
      <c r="BD20" s="160">
        <f>SUMIFS('Selected Results Data'!$E:$E,'Selected Results Data'!$A:$A,BD$2,'Selected Results Data'!$B:$B,$A20)</f>
        <v>78.5</v>
      </c>
      <c r="BE20" s="159">
        <f>RANK(BD20,$BD$3:$BD$81,0)+COUNTIF($BD$3:BD20,BD20)-1</f>
        <v>50</v>
      </c>
      <c r="BF20" s="179">
        <f t="shared" si="18"/>
        <v>2</v>
      </c>
      <c r="BG20" s="160">
        <f>SUMIFS('Selected Results Data'!$E:$E,'Selected Results Data'!$A:$A,BG$2,'Selected Results Data'!$B:$B,$A20)</f>
        <v>55.85</v>
      </c>
      <c r="BH20" s="159">
        <f>RANK(BG20,$BG$3:$BG$81,0)+COUNTIF($BG$3:BG20,BG20)-1</f>
        <v>29</v>
      </c>
      <c r="BI20" s="179">
        <f t="shared" si="19"/>
        <v>4</v>
      </c>
      <c r="BJ20" s="160">
        <f>SUMIFS('Selected Results Data'!$E:$E,'Selected Results Data'!$A:$A,BJ$2,'Selected Results Data'!$B:$B,$A20)</f>
        <v>46.93</v>
      </c>
      <c r="BK20" s="159">
        <f>RANK(BJ20,$BJ$3:$BJ$81,0)+COUNTIF($BJ$3:BJ20,BJ20)-1</f>
        <v>57</v>
      </c>
      <c r="BL20" s="179">
        <f t="shared" si="20"/>
        <v>2</v>
      </c>
      <c r="BM20" s="160">
        <f>SUMIFS('Selected Results Data'!$E:$E,'Selected Results Data'!$A:$A,BM$2,'Selected Results Data'!$B:$B,$A20)</f>
        <v>56.24</v>
      </c>
      <c r="BN20" s="159">
        <f>RANK(BM20,$BM$3:$BM$81,0)+COUNTIF($BM$3:BM20,BM20)-1</f>
        <v>69</v>
      </c>
      <c r="BO20" s="179">
        <f t="shared" si="21"/>
        <v>1</v>
      </c>
      <c r="BP20" s="160">
        <f>SUMIFS('Selected Results Data'!$E:$E,'Selected Results Data'!$A:$A,BP$2,'Selected Results Data'!$B:$B,$A20)</f>
        <v>43.14</v>
      </c>
      <c r="BQ20" s="159">
        <f>RANK(BP20,$BP$3:$BP$81,0)+COUNTIF($BP$3:BP20,BP20)-1</f>
        <v>65</v>
      </c>
      <c r="BR20" s="179">
        <f t="shared" si="22"/>
        <v>1</v>
      </c>
      <c r="BS20" s="160">
        <f>SUMIFS('Selected Results Data'!$E:$E,'Selected Results Data'!$A:$A,BS$2,'Selected Results Data'!$B:$B,$A20)</f>
        <v>92.29</v>
      </c>
      <c r="BT20" s="159">
        <f>RANK(BS20,$BS$3:$BS$81,0)+COUNTIF($BS$3:BS20,BS20)-1</f>
        <v>17</v>
      </c>
      <c r="BU20" s="179">
        <f t="shared" si="23"/>
        <v>4</v>
      </c>
      <c r="BV20" s="160">
        <f>SUMIFS('Selected Results Data'!$E:$E,'Selected Results Data'!$A:$A,BV$2,'Selected Results Data'!$B:$B,$A20)</f>
        <v>81.02</v>
      </c>
      <c r="BW20" s="159">
        <f>RANK(BV20,$BV$3:$BV$81,0)+COUNTIF($BV$3:BV20,BV20)-1</f>
        <v>31</v>
      </c>
      <c r="BX20" s="179">
        <f t="shared" si="24"/>
        <v>4</v>
      </c>
      <c r="BY20" s="160">
        <f>SUMIFS('Selected Results Data'!$E:$E,'Selected Results Data'!$A:$A,BY$2,'Selected Results Data'!$B:$B,$A20)</f>
        <v>27.71</v>
      </c>
      <c r="BZ20" s="159">
        <f>RANK(BY20,$BY$3:$BY$81,1)+COUNTIF($BY$3:BY20,BY20)-1</f>
        <v>57</v>
      </c>
      <c r="CA20" s="179">
        <f t="shared" si="25"/>
        <v>2</v>
      </c>
      <c r="CB20" s="160">
        <f>SUMIFS('Selected Results Data'!$E:$E,'Selected Results Data'!$A:$A,CB$2,'Selected Results Data'!$B:$B,$A20)</f>
        <v>30.2</v>
      </c>
      <c r="CC20" s="159">
        <f>RANK(CB20,$CB$3:$CB$81,1)+COUNTIF($CB$3:CB20,CB20)-1</f>
        <v>24</v>
      </c>
      <c r="CD20" s="179">
        <f t="shared" si="26"/>
        <v>4</v>
      </c>
      <c r="CE20" s="160">
        <f>SUMIFS('Selected Results Data'!$E:$E,'Selected Results Data'!$A:$A,CE$2,'Selected Results Data'!$B:$B,$A20)</f>
        <v>27.74</v>
      </c>
      <c r="CF20" s="159">
        <f>RANK(CE20,$CE$3:$CE$81,1)+COUNTIF($CE$3:CE20,CE20)-1</f>
        <v>6</v>
      </c>
      <c r="CG20" s="179">
        <f t="shared" si="27"/>
        <v>5</v>
      </c>
      <c r="CH20" s="160">
        <f>SUMIFS('Selected Results Data'!$E:$E,'Selected Results Data'!$A:$A,CH$2,'Selected Results Data'!$B:$B,$A20)</f>
        <v>27.59</v>
      </c>
      <c r="CI20" s="159">
        <f>RANK(CH20,$CH$3:$CH$81,1)+COUNTIF($CH$3:CH20,CH20)-1</f>
        <v>39</v>
      </c>
      <c r="CJ20" s="179">
        <f t="shared" si="28"/>
        <v>3</v>
      </c>
      <c r="CL20" s="46">
        <v>18</v>
      </c>
      <c r="CM20" s="46">
        <v>4</v>
      </c>
    </row>
    <row r="21" spans="1:91">
      <c r="A21" s="162" t="s">
        <v>116</v>
      </c>
      <c r="B21" s="162">
        <f>SUMIFS('Selected Results Data'!$E:$E,'Selected Results Data'!$A:$A,$B$2,'Selected Results Data'!$B:$B,A21)</f>
        <v>38.9</v>
      </c>
      <c r="C21" s="161">
        <f>RANK(B21,$B$3:$B$81,1)+COUNTIF($B$3:B21,B21)-1</f>
        <v>74</v>
      </c>
      <c r="D21" s="179">
        <f t="shared" si="0"/>
        <v>1</v>
      </c>
      <c r="E21" s="160">
        <f>SUMIFS('Selected Results Data'!$E:$E,'Selected Results Data'!$A:$A,E$2,'Selected Results Data'!$B:$B,$A21)</f>
        <v>20.9</v>
      </c>
      <c r="F21" s="159">
        <f>RANK(E21,$E$3:$E$81,1)+COUNTIF($E$3:E21,E21)-1</f>
        <v>34</v>
      </c>
      <c r="G21" s="179">
        <f t="shared" si="1"/>
        <v>3</v>
      </c>
      <c r="H21" s="160">
        <f>SUMIFS('Selected Results Data'!$E:$E,'Selected Results Data'!$A:$A,H$2,'Selected Results Data'!$B:$B,$A21)</f>
        <v>9.8000000000000007</v>
      </c>
      <c r="I21" s="159">
        <f>RANK(H21,$H$3:$H$81,1)+COUNTIF($H$3:H21,H21)-1</f>
        <v>31</v>
      </c>
      <c r="J21" s="179">
        <f t="shared" si="2"/>
        <v>4</v>
      </c>
      <c r="K21" s="160">
        <f>SUMIFS('Selected Results Data'!$E:$E,'Selected Results Data'!$A:$A,K$2,'Selected Results Data'!$B:$B,$A21)</f>
        <v>19.600000000000001</v>
      </c>
      <c r="L21" s="159">
        <f>RANK(K21,$K$3:$K$81,1)+COUNTIF($K$3:K21,K21)-1</f>
        <v>77</v>
      </c>
      <c r="M21" s="179">
        <f t="shared" si="3"/>
        <v>1</v>
      </c>
      <c r="N21" s="160">
        <f>SUMIFS('Selected Results Data'!$E:$E,'Selected Results Data'!$A:$A,N$2,'Selected Results Data'!$B:$B,$A21)</f>
        <v>6.7</v>
      </c>
      <c r="O21" s="159">
        <f>RANK(N21,$N$3:$N$81,0)+COUNTIF($N$3:N21,N21)-1</f>
        <v>23</v>
      </c>
      <c r="P21" s="179">
        <f t="shared" si="4"/>
        <v>4</v>
      </c>
      <c r="Q21" s="160">
        <f>SUMIFS('Selected Results Data'!$E:$E,'Selected Results Data'!$A:$A,Q$2,'Selected Results Data'!$B:$B,$A21)</f>
        <v>44.83</v>
      </c>
      <c r="R21" s="159">
        <f>RANK(Q21,$Q$3:$Q$81,0)+COUNTIF($Q$3:Q21,Q21)-1</f>
        <v>23</v>
      </c>
      <c r="S21" s="179">
        <f t="shared" si="5"/>
        <v>4</v>
      </c>
      <c r="T21" s="160">
        <f>SUMIFS('Selected Results Data'!$E:$E,'Selected Results Data'!$A:$A,T$2,'Selected Results Data'!$B:$B,$A21)</f>
        <v>50.81</v>
      </c>
      <c r="U21" s="159">
        <f>RANK(T21,$T$3:$T$81,1)+COUNTIF($T$3:T21,T21)-1</f>
        <v>25</v>
      </c>
      <c r="V21" s="179">
        <f t="shared" si="6"/>
        <v>4</v>
      </c>
      <c r="W21" s="160">
        <f>SUMIFS('Selected Results Data'!$E:$E,'Selected Results Data'!$A:$A,W$2,'Selected Results Data'!$B:$B,$A21)</f>
        <v>1.1499999999999999</v>
      </c>
      <c r="X21" s="159">
        <f>RANK(W21,$W$3:$W$81,1)+COUNTIF($W$3:W21,W21)-1</f>
        <v>15</v>
      </c>
      <c r="Y21" s="179">
        <f t="shared" si="7"/>
        <v>5</v>
      </c>
      <c r="Z21" s="160">
        <f>SUMIFS('Selected Results Data'!$E:$E,'Selected Results Data'!$A:$A,Z$2,'Selected Results Data'!$B:$B,$A21)</f>
        <v>48.86</v>
      </c>
      <c r="AA21" s="159">
        <f>RANK(Z21,$Z$3:$Z$81,1)+COUNTIF($Z$3:Z21,Z21)-1</f>
        <v>68</v>
      </c>
      <c r="AB21" s="179">
        <f t="shared" si="8"/>
        <v>1</v>
      </c>
      <c r="AC21" s="160">
        <f>SUMIFS('Selected Results Data'!$E:$E,'Selected Results Data'!$A:$A,AC$2,'Selected Results Data'!$B:$B,$A21)</f>
        <v>15.29</v>
      </c>
      <c r="AD21" s="159">
        <f>RANK(AC21,$AC$3:$AC$81,1)+COUNTIF($AC$3:AC21,AC21)-1</f>
        <v>21</v>
      </c>
      <c r="AE21" s="179">
        <f t="shared" si="9"/>
        <v>4</v>
      </c>
      <c r="AF21" s="160">
        <f>SUMIFS('Selected Results Data'!$E:$E,'Selected Results Data'!$A:$A,AF$2,'Selected Results Data'!$B:$B,$A21)</f>
        <v>13.74</v>
      </c>
      <c r="AG21" s="159">
        <f>RANK(AF21,$AF$3:$AF$81,1)+COUNTIF($AF$3:AF21,AF21)-1</f>
        <v>43</v>
      </c>
      <c r="AH21" s="179">
        <f t="shared" si="10"/>
        <v>3</v>
      </c>
      <c r="AI21" s="160">
        <f>SUMIFS('Selected Results Data'!$E:$E,'Selected Results Data'!$A:$A,AI$2,'Selected Results Data'!$B:$B,$A21)</f>
        <v>67.25</v>
      </c>
      <c r="AJ21" s="159">
        <f>RANK(AI21,$AI$3:$AI$81,1)+COUNTIF($AI$3:AI21,AI21)-1</f>
        <v>56</v>
      </c>
      <c r="AK21" s="179">
        <f t="shared" si="11"/>
        <v>2</v>
      </c>
      <c r="AL21" s="160">
        <f>SUMIFS('Selected Results Data'!$E:$E,'Selected Results Data'!$A:$A,AL$2,'Selected Results Data'!$B:$B,$A21)</f>
        <v>55.67</v>
      </c>
      <c r="AM21" s="159">
        <f>RANK(AL21,$AL$3:$AL$81,1)+COUNTIF($AL$3:AL21,AL21)-1</f>
        <v>73</v>
      </c>
      <c r="AN21" s="179">
        <f t="shared" si="12"/>
        <v>1</v>
      </c>
      <c r="AO21" s="160">
        <f>SUMIFS('Selected Results Data'!$E:$E,'Selected Results Data'!$A:$A,AO$2,'Selected Results Data'!$B:$B,$A21)</f>
        <v>11.59</v>
      </c>
      <c r="AP21" s="159">
        <f>RANK(AO21,$AO$3:$AO$81,1)+COUNTIF($AO$3:AO21,AO21)-1</f>
        <v>16</v>
      </c>
      <c r="AQ21" s="179">
        <f t="shared" si="13"/>
        <v>5</v>
      </c>
      <c r="AR21" s="160">
        <f>SUMIFS('Selected Results Data'!$E:$E,'Selected Results Data'!$A:$A,AR$2,'Selected Results Data'!$B:$B,$A21)</f>
        <v>33.840000000000003</v>
      </c>
      <c r="AS21" s="159">
        <f>RANK(AR21,$AR$3:$AR$81,1)+COUNTIF($AR$3:AR21,AR21)-1</f>
        <v>57</v>
      </c>
      <c r="AT21" s="179">
        <f t="shared" si="14"/>
        <v>2</v>
      </c>
      <c r="AU21" s="160">
        <f>SUMIFS('Selected Results Data'!$E:$E,'Selected Results Data'!$A:$A,AU$2,'Selected Results Data'!$B:$B,$A21)</f>
        <v>18.680869999999999</v>
      </c>
      <c r="AV21" s="159">
        <f>RANK(AU21,$AU$3:$AU$81,1)+COUNTIF($AU$3:AU21,AU21)-1</f>
        <v>24</v>
      </c>
      <c r="AW21" s="179">
        <f t="shared" si="15"/>
        <v>4</v>
      </c>
      <c r="AX21" s="160">
        <f>SUMIFS('Selected Results Data'!$E:$E,'Selected Results Data'!$A:$A,AX$2,'Selected Results Data'!$B:$B,$A21)</f>
        <v>17.947710000000001</v>
      </c>
      <c r="AY21" s="159">
        <f>RANK(AX21,$AX$3:$AX$81,1)+COUNTIF($AX$3:AX21,AX21)-1</f>
        <v>22</v>
      </c>
      <c r="AZ21" s="179">
        <f t="shared" si="16"/>
        <v>4</v>
      </c>
      <c r="BA21" s="160">
        <f>SUMIFS('Selected Results Data'!$E:$E,'Selected Results Data'!$A:$A,BA$2,'Selected Results Data'!$B:$B,$A21)</f>
        <v>14.02533</v>
      </c>
      <c r="BB21" s="159">
        <f>RANK(BA21,$BA$3:$BA$81,1)+COUNTIF($BA$3:BA21,BA21)-1</f>
        <v>21</v>
      </c>
      <c r="BC21" s="179">
        <f t="shared" si="17"/>
        <v>4</v>
      </c>
      <c r="BD21" s="160">
        <f>SUMIFS('Selected Results Data'!$E:$E,'Selected Results Data'!$A:$A,BD$2,'Selected Results Data'!$B:$B,$A21)</f>
        <v>67.28</v>
      </c>
      <c r="BE21" s="159">
        <f>RANK(BD21,$BD$3:$BD$81,0)+COUNTIF($BD$3:BD21,BD21)-1</f>
        <v>78</v>
      </c>
      <c r="BF21" s="179">
        <f t="shared" si="18"/>
        <v>1</v>
      </c>
      <c r="BG21" s="160">
        <f>SUMIFS('Selected Results Data'!$E:$E,'Selected Results Data'!$A:$A,BG$2,'Selected Results Data'!$B:$B,$A21)</f>
        <v>45.7</v>
      </c>
      <c r="BH21" s="159">
        <f>RANK(BG21,$BG$3:$BG$81,0)+COUNTIF($BG$3:BG21,BG21)-1</f>
        <v>75</v>
      </c>
      <c r="BI21" s="179">
        <f t="shared" si="19"/>
        <v>1</v>
      </c>
      <c r="BJ21" s="160">
        <f>SUMIFS('Selected Results Data'!$E:$E,'Selected Results Data'!$A:$A,BJ$2,'Selected Results Data'!$B:$B,$A21)</f>
        <v>44.22</v>
      </c>
      <c r="BK21" s="159">
        <f>RANK(BJ21,$BJ$3:$BJ$81,0)+COUNTIF($BJ$3:BJ21,BJ21)-1</f>
        <v>69</v>
      </c>
      <c r="BL21" s="179">
        <f t="shared" si="20"/>
        <v>1</v>
      </c>
      <c r="BM21" s="160">
        <f>SUMIFS('Selected Results Data'!$E:$E,'Selected Results Data'!$A:$A,BM$2,'Selected Results Data'!$B:$B,$A21)</f>
        <v>68.58</v>
      </c>
      <c r="BN21" s="159">
        <f>RANK(BM21,$BM$3:$BM$81,0)+COUNTIF($BM$3:BM21,BM21)-1</f>
        <v>12</v>
      </c>
      <c r="BO21" s="179">
        <f t="shared" si="21"/>
        <v>5</v>
      </c>
      <c r="BP21" s="160">
        <f>SUMIFS('Selected Results Data'!$E:$E,'Selected Results Data'!$A:$A,BP$2,'Selected Results Data'!$B:$B,$A21)</f>
        <v>54.39</v>
      </c>
      <c r="BQ21" s="159">
        <f>RANK(BP21,$BP$3:$BP$81,0)+COUNTIF($BP$3:BP21,BP21)-1</f>
        <v>12</v>
      </c>
      <c r="BR21" s="179">
        <f t="shared" si="22"/>
        <v>5</v>
      </c>
      <c r="BS21" s="160">
        <f>SUMIFS('Selected Results Data'!$E:$E,'Selected Results Data'!$A:$A,BS$2,'Selected Results Data'!$B:$B,$A21)</f>
        <v>90.1</v>
      </c>
      <c r="BT21" s="159">
        <f>RANK(BS21,$BS$3:$BS$81,0)+COUNTIF($BS$3:BS21,BS21)-1</f>
        <v>33</v>
      </c>
      <c r="BU21" s="179">
        <f t="shared" si="23"/>
        <v>3</v>
      </c>
      <c r="BV21" s="160">
        <f>SUMIFS('Selected Results Data'!$E:$E,'Selected Results Data'!$A:$A,BV$2,'Selected Results Data'!$B:$B,$A21)</f>
        <v>79.430000000000007</v>
      </c>
      <c r="BW21" s="159">
        <f>RANK(BV21,$BV$3:$BV$81,0)+COUNTIF($BV$3:BV21,BV21)-1</f>
        <v>42</v>
      </c>
      <c r="BX21" s="179">
        <f t="shared" si="24"/>
        <v>3</v>
      </c>
      <c r="BY21" s="160">
        <f>SUMIFS('Selected Results Data'!$E:$E,'Selected Results Data'!$A:$A,BY$2,'Selected Results Data'!$B:$B,$A21)</f>
        <v>28.28</v>
      </c>
      <c r="BZ21" s="159">
        <f>RANK(BY21,$BY$3:$BY$81,1)+COUNTIF($BY$3:BY21,BY21)-1</f>
        <v>63</v>
      </c>
      <c r="CA21" s="179">
        <f t="shared" si="25"/>
        <v>2</v>
      </c>
      <c r="CB21" s="160">
        <f>SUMIFS('Selected Results Data'!$E:$E,'Selected Results Data'!$A:$A,CB$2,'Selected Results Data'!$B:$B,$A21)</f>
        <v>39.299999999999997</v>
      </c>
      <c r="CC21" s="159">
        <f>RANK(CB21,$CB$3:$CB$81,1)+COUNTIF($CB$3:CB21,CB21)-1</f>
        <v>65</v>
      </c>
      <c r="CD21" s="179">
        <f t="shared" si="26"/>
        <v>1</v>
      </c>
      <c r="CE21" s="160">
        <f>SUMIFS('Selected Results Data'!$E:$E,'Selected Results Data'!$A:$A,CE$2,'Selected Results Data'!$B:$B,$A21)</f>
        <v>34.409999999999997</v>
      </c>
      <c r="CF21" s="159">
        <f>RANK(CE21,$CE$3:$CE$81,1)+COUNTIF($CE$3:CE21,CE21)-1</f>
        <v>48</v>
      </c>
      <c r="CG21" s="179">
        <f t="shared" si="27"/>
        <v>3</v>
      </c>
      <c r="CH21" s="160">
        <f>SUMIFS('Selected Results Data'!$E:$E,'Selected Results Data'!$A:$A,CH$2,'Selected Results Data'!$B:$B,$A21)</f>
        <v>29.64</v>
      </c>
      <c r="CI21" s="159">
        <f>RANK(CH21,$CH$3:$CH$81,1)+COUNTIF($CH$3:CH21,CH21)-1</f>
        <v>53</v>
      </c>
      <c r="CJ21" s="179">
        <f t="shared" si="28"/>
        <v>2</v>
      </c>
      <c r="CL21" s="46">
        <v>19</v>
      </c>
      <c r="CM21" s="46">
        <v>4</v>
      </c>
    </row>
    <row r="22" spans="1:91">
      <c r="A22" s="162" t="s">
        <v>117</v>
      </c>
      <c r="B22" s="162">
        <f>SUMIFS('Selected Results Data'!$E:$E,'Selected Results Data'!$A:$A,$B$2,'Selected Results Data'!$B:$B,A22)</f>
        <v>32.1</v>
      </c>
      <c r="C22" s="161">
        <f>RANK(B22,$B$3:$B$81,1)+COUNTIF($B$3:B22,B22)-1</f>
        <v>46</v>
      </c>
      <c r="D22" s="179">
        <f t="shared" si="0"/>
        <v>3</v>
      </c>
      <c r="E22" s="160">
        <f>SUMIFS('Selected Results Data'!$E:$E,'Selected Results Data'!$A:$A,E$2,'Selected Results Data'!$B:$B,$A22)</f>
        <v>24.9</v>
      </c>
      <c r="F22" s="159">
        <f>RANK(E22,$E$3:$E$81,1)+COUNTIF($E$3:E22,E22)-1</f>
        <v>56</v>
      </c>
      <c r="G22" s="179">
        <f t="shared" si="1"/>
        <v>2</v>
      </c>
      <c r="H22" s="160">
        <f>SUMIFS('Selected Results Data'!$E:$E,'Selected Results Data'!$A:$A,H$2,'Selected Results Data'!$B:$B,$A22)</f>
        <v>14.4</v>
      </c>
      <c r="I22" s="159">
        <f>RANK(H22,$H$3:$H$81,1)+COUNTIF($H$3:H22,H22)-1</f>
        <v>54</v>
      </c>
      <c r="J22" s="179">
        <f t="shared" si="2"/>
        <v>2</v>
      </c>
      <c r="K22" s="160">
        <f>SUMIFS('Selected Results Data'!$E:$E,'Selected Results Data'!$A:$A,K$2,'Selected Results Data'!$B:$B,$A22)</f>
        <v>15.6</v>
      </c>
      <c r="L22" s="159">
        <f>RANK(K22,$K$3:$K$81,1)+COUNTIF($K$3:K22,K22)-1</f>
        <v>50</v>
      </c>
      <c r="M22" s="179">
        <f t="shared" si="3"/>
        <v>2</v>
      </c>
      <c r="N22" s="160">
        <f>SUMIFS('Selected Results Data'!$E:$E,'Selected Results Data'!$A:$A,N$2,'Selected Results Data'!$B:$B,$A22)</f>
        <v>7.65</v>
      </c>
      <c r="O22" s="159">
        <f>RANK(N22,$N$3:$N$81,0)+COUNTIF($N$3:N22,N22)-1</f>
        <v>15</v>
      </c>
      <c r="P22" s="179">
        <f t="shared" si="4"/>
        <v>5</v>
      </c>
      <c r="Q22" s="160">
        <f>SUMIFS('Selected Results Data'!$E:$E,'Selected Results Data'!$A:$A,Q$2,'Selected Results Data'!$B:$B,$A22)</f>
        <v>41.54</v>
      </c>
      <c r="R22" s="159">
        <f>RANK(Q22,$Q$3:$Q$81,0)+COUNTIF($Q$3:Q22,Q22)-1</f>
        <v>38</v>
      </c>
      <c r="S22" s="179">
        <f t="shared" si="5"/>
        <v>3</v>
      </c>
      <c r="T22" s="160">
        <f>SUMIFS('Selected Results Data'!$E:$E,'Selected Results Data'!$A:$A,T$2,'Selected Results Data'!$B:$B,$A22)</f>
        <v>52.1</v>
      </c>
      <c r="U22" s="159">
        <f>RANK(T22,$T$3:$T$81,1)+COUNTIF($T$3:T22,T22)-1</f>
        <v>32</v>
      </c>
      <c r="V22" s="179">
        <f t="shared" si="6"/>
        <v>4</v>
      </c>
      <c r="W22" s="160">
        <f>SUMIFS('Selected Results Data'!$E:$E,'Selected Results Data'!$A:$A,W$2,'Selected Results Data'!$B:$B,$A22)</f>
        <v>1.26</v>
      </c>
      <c r="X22" s="159">
        <f>RANK(W22,$W$3:$W$81,1)+COUNTIF($W$3:W22,W22)-1</f>
        <v>21</v>
      </c>
      <c r="Y22" s="179">
        <f t="shared" si="7"/>
        <v>4</v>
      </c>
      <c r="Z22" s="160">
        <f>SUMIFS('Selected Results Data'!$E:$E,'Selected Results Data'!$A:$A,Z$2,'Selected Results Data'!$B:$B,$A22)</f>
        <v>45.06</v>
      </c>
      <c r="AA22" s="159">
        <f>RANK(Z22,$Z$3:$Z$81,1)+COUNTIF($Z$3:Z22,Z22)-1</f>
        <v>51</v>
      </c>
      <c r="AB22" s="179">
        <f t="shared" si="8"/>
        <v>2</v>
      </c>
      <c r="AC22" s="160">
        <f>SUMIFS('Selected Results Data'!$E:$E,'Selected Results Data'!$A:$A,AC$2,'Selected Results Data'!$B:$B,$A22)</f>
        <v>21.6</v>
      </c>
      <c r="AD22" s="159">
        <f>RANK(AC22,$AC$3:$AC$81,1)+COUNTIF($AC$3:AC22,AC22)-1</f>
        <v>63</v>
      </c>
      <c r="AE22" s="179">
        <f t="shared" si="9"/>
        <v>2</v>
      </c>
      <c r="AF22" s="160">
        <f>SUMIFS('Selected Results Data'!$E:$E,'Selected Results Data'!$A:$A,AF$2,'Selected Results Data'!$B:$B,$A22)</f>
        <v>18.36</v>
      </c>
      <c r="AG22" s="159">
        <f>RANK(AF22,$AF$3:$AF$81,1)+COUNTIF($AF$3:AF22,AF22)-1</f>
        <v>71</v>
      </c>
      <c r="AH22" s="179">
        <f t="shared" si="10"/>
        <v>1</v>
      </c>
      <c r="AI22" s="160">
        <f>SUMIFS('Selected Results Data'!$E:$E,'Selected Results Data'!$A:$A,AI$2,'Selected Results Data'!$B:$B,$A22)</f>
        <v>65.760000000000005</v>
      </c>
      <c r="AJ22" s="159">
        <f>RANK(AI22,$AI$3:$AI$81,1)+COUNTIF($AI$3:AI22,AI22)-1</f>
        <v>44</v>
      </c>
      <c r="AK22" s="179">
        <f t="shared" si="11"/>
        <v>3</v>
      </c>
      <c r="AL22" s="160">
        <f>SUMIFS('Selected Results Data'!$E:$E,'Selected Results Data'!$A:$A,AL$2,'Selected Results Data'!$B:$B,$A22)</f>
        <v>48.46</v>
      </c>
      <c r="AM22" s="159">
        <f>RANK(AL22,$AL$3:$AL$81,1)+COUNTIF($AL$3:AL22,AL22)-1</f>
        <v>46</v>
      </c>
      <c r="AN22" s="179">
        <f t="shared" si="12"/>
        <v>3</v>
      </c>
      <c r="AO22" s="160">
        <f>SUMIFS('Selected Results Data'!$E:$E,'Selected Results Data'!$A:$A,AO$2,'Selected Results Data'!$B:$B,$A22)</f>
        <v>20.95</v>
      </c>
      <c r="AP22" s="159">
        <f>RANK(AO22,$AO$3:$AO$81,1)+COUNTIF($AO$3:AO22,AO22)-1</f>
        <v>72</v>
      </c>
      <c r="AQ22" s="179">
        <f t="shared" si="13"/>
        <v>1</v>
      </c>
      <c r="AR22" s="160">
        <f>SUMIFS('Selected Results Data'!$E:$E,'Selected Results Data'!$A:$A,AR$2,'Selected Results Data'!$B:$B,$A22)</f>
        <v>34.94</v>
      </c>
      <c r="AS22" s="159">
        <f>RANK(AR22,$AR$3:$AR$81,1)+COUNTIF($AR$3:AR22,AR22)-1</f>
        <v>62</v>
      </c>
      <c r="AT22" s="179">
        <f t="shared" si="14"/>
        <v>2</v>
      </c>
      <c r="AU22" s="160">
        <f>SUMIFS('Selected Results Data'!$E:$E,'Selected Results Data'!$A:$A,AU$2,'Selected Results Data'!$B:$B,$A22)</f>
        <v>25.285039999999999</v>
      </c>
      <c r="AV22" s="159">
        <f>RANK(AU22,$AU$3:$AU$81,1)+COUNTIF($AU$3:AU22,AU22)-1</f>
        <v>71</v>
      </c>
      <c r="AW22" s="179">
        <f t="shared" si="15"/>
        <v>1</v>
      </c>
      <c r="AX22" s="160">
        <f>SUMIFS('Selected Results Data'!$E:$E,'Selected Results Data'!$A:$A,AX$2,'Selected Results Data'!$B:$B,$A22)</f>
        <v>22.38907</v>
      </c>
      <c r="AY22" s="159">
        <f>RANK(AX22,$AX$3:$AX$81,1)+COUNTIF($AX$3:AX22,AX22)-1</f>
        <v>55</v>
      </c>
      <c r="AZ22" s="179">
        <f t="shared" si="16"/>
        <v>2</v>
      </c>
      <c r="BA22" s="160">
        <f>SUMIFS('Selected Results Data'!$E:$E,'Selected Results Data'!$A:$A,BA$2,'Selected Results Data'!$B:$B,$A22)</f>
        <v>18.435839999999999</v>
      </c>
      <c r="BB22" s="159">
        <f>RANK(BA22,$BA$3:$BA$81,1)+COUNTIF($BA$3:BA22,BA22)-1</f>
        <v>61</v>
      </c>
      <c r="BC22" s="179">
        <f t="shared" si="17"/>
        <v>2</v>
      </c>
      <c r="BD22" s="160">
        <f>SUMIFS('Selected Results Data'!$E:$E,'Selected Results Data'!$A:$A,BD$2,'Selected Results Data'!$B:$B,$A22)</f>
        <v>79.290000000000006</v>
      </c>
      <c r="BE22" s="159">
        <f>RANK(BD22,$BD$3:$BD$81,0)+COUNTIF($BD$3:BD22,BD22)-1</f>
        <v>44</v>
      </c>
      <c r="BF22" s="179">
        <f t="shared" si="18"/>
        <v>3</v>
      </c>
      <c r="BG22" s="160">
        <f>SUMIFS('Selected Results Data'!$E:$E,'Selected Results Data'!$A:$A,BG$2,'Selected Results Data'!$B:$B,$A22)</f>
        <v>57.22</v>
      </c>
      <c r="BH22" s="159">
        <f>RANK(BG22,$BG$3:$BG$81,0)+COUNTIF($BG$3:BG22,BG22)-1</f>
        <v>23</v>
      </c>
      <c r="BI22" s="179">
        <f t="shared" si="19"/>
        <v>4</v>
      </c>
      <c r="BJ22" s="160">
        <f>SUMIFS('Selected Results Data'!$E:$E,'Selected Results Data'!$A:$A,BJ$2,'Selected Results Data'!$B:$B,$A22)</f>
        <v>52.33</v>
      </c>
      <c r="BK22" s="159">
        <f>RANK(BJ22,$BJ$3:$BJ$81,0)+COUNTIF($BJ$3:BJ22,BJ22)-1</f>
        <v>25</v>
      </c>
      <c r="BL22" s="179">
        <f t="shared" si="20"/>
        <v>4</v>
      </c>
      <c r="BM22" s="160">
        <f>SUMIFS('Selected Results Data'!$E:$E,'Selected Results Data'!$A:$A,BM$2,'Selected Results Data'!$B:$B,$A22)</f>
        <v>56.45</v>
      </c>
      <c r="BN22" s="159">
        <f>RANK(BM22,$BM$3:$BM$81,0)+COUNTIF($BM$3:BM22,BM22)-1</f>
        <v>68</v>
      </c>
      <c r="BO22" s="179">
        <f t="shared" si="21"/>
        <v>1</v>
      </c>
      <c r="BP22" s="160">
        <f>SUMIFS('Selected Results Data'!$E:$E,'Selected Results Data'!$A:$A,BP$2,'Selected Results Data'!$B:$B,$A22)</f>
        <v>48.86</v>
      </c>
      <c r="BQ22" s="159">
        <f>RANK(BP22,$BP$3:$BP$81,0)+COUNTIF($BP$3:BP22,BP22)-1</f>
        <v>37</v>
      </c>
      <c r="BR22" s="179">
        <f t="shared" si="22"/>
        <v>3</v>
      </c>
      <c r="BS22" s="160">
        <f>SUMIFS('Selected Results Data'!$E:$E,'Selected Results Data'!$A:$A,BS$2,'Selected Results Data'!$B:$B,$A22)</f>
        <v>84.94</v>
      </c>
      <c r="BT22" s="159">
        <f>RANK(BS22,$BS$3:$BS$81,0)+COUNTIF($BS$3:BS22,BS22)-1</f>
        <v>56</v>
      </c>
      <c r="BU22" s="179">
        <f t="shared" si="23"/>
        <v>2</v>
      </c>
      <c r="BV22" s="160">
        <f>SUMIFS('Selected Results Data'!$E:$E,'Selected Results Data'!$A:$A,BV$2,'Selected Results Data'!$B:$B,$A22)</f>
        <v>69.099999999999994</v>
      </c>
      <c r="BW22" s="159">
        <f>RANK(BV22,$BV$3:$BV$81,0)+COUNTIF($BV$3:BV22,BV22)-1</f>
        <v>75</v>
      </c>
      <c r="BX22" s="179">
        <f t="shared" si="24"/>
        <v>1</v>
      </c>
      <c r="BY22" s="160">
        <f>SUMIFS('Selected Results Data'!$E:$E,'Selected Results Data'!$A:$A,BY$2,'Selected Results Data'!$B:$B,$A22)</f>
        <v>25</v>
      </c>
      <c r="BZ22" s="159">
        <f>RANK(BY22,$BY$3:$BY$81,1)+COUNTIF($BY$3:BY22,BY22)-1</f>
        <v>44</v>
      </c>
      <c r="CA22" s="179">
        <f t="shared" si="25"/>
        <v>3</v>
      </c>
      <c r="CB22" s="160">
        <f>SUMIFS('Selected Results Data'!$E:$E,'Selected Results Data'!$A:$A,CB$2,'Selected Results Data'!$B:$B,$A22)</f>
        <v>44.03</v>
      </c>
      <c r="CC22" s="159">
        <f>RANK(CB22,$CB$3:$CB$81,1)+COUNTIF($CB$3:CB22,CB22)-1</f>
        <v>76</v>
      </c>
      <c r="CD22" s="179">
        <f t="shared" si="26"/>
        <v>1</v>
      </c>
      <c r="CE22" s="160">
        <f>SUMIFS('Selected Results Data'!$E:$E,'Selected Results Data'!$A:$A,CE$2,'Selected Results Data'!$B:$B,$A22)</f>
        <v>37.04</v>
      </c>
      <c r="CF22" s="159">
        <f>RANK(CE22,$CE$3:$CE$81,1)+COUNTIF($CE$3:CE22,CE22)-1</f>
        <v>66</v>
      </c>
      <c r="CG22" s="179">
        <f t="shared" si="27"/>
        <v>1</v>
      </c>
      <c r="CH22" s="160">
        <f>SUMIFS('Selected Results Data'!$E:$E,'Selected Results Data'!$A:$A,CH$2,'Selected Results Data'!$B:$B,$A22)</f>
        <v>28.12</v>
      </c>
      <c r="CI22" s="159">
        <f>RANK(CH22,$CH$3:$CH$81,1)+COUNTIF($CH$3:CH22,CH22)-1</f>
        <v>41</v>
      </c>
      <c r="CJ22" s="179">
        <f t="shared" si="28"/>
        <v>3</v>
      </c>
      <c r="CL22" s="46">
        <v>20</v>
      </c>
      <c r="CM22" s="46">
        <v>4</v>
      </c>
    </row>
    <row r="23" spans="1:91">
      <c r="A23" s="162" t="s">
        <v>118</v>
      </c>
      <c r="B23" s="162">
        <f>SUMIFS('Selected Results Data'!$E:$E,'Selected Results Data'!$A:$A,$B$2,'Selected Results Data'!$B:$B,A23)</f>
        <v>32.700000000000003</v>
      </c>
      <c r="C23" s="161">
        <f>RANK(B23,$B$3:$B$81,1)+COUNTIF($B$3:B23,B23)-1</f>
        <v>50</v>
      </c>
      <c r="D23" s="179">
        <f t="shared" si="0"/>
        <v>2</v>
      </c>
      <c r="E23" s="160">
        <f>SUMIFS('Selected Results Data'!$E:$E,'Selected Results Data'!$A:$A,E$2,'Selected Results Data'!$B:$B,$A23)</f>
        <v>31.6</v>
      </c>
      <c r="F23" s="159">
        <f>RANK(E23,$E$3:$E$81,1)+COUNTIF($E$3:E23,E23)-1</f>
        <v>76</v>
      </c>
      <c r="G23" s="179">
        <f t="shared" si="1"/>
        <v>1</v>
      </c>
      <c r="H23" s="160">
        <f>SUMIFS('Selected Results Data'!$E:$E,'Selected Results Data'!$A:$A,H$2,'Selected Results Data'!$B:$B,$A23)</f>
        <v>17.7</v>
      </c>
      <c r="I23" s="159">
        <f>RANK(H23,$H$3:$H$81,1)+COUNTIF($H$3:H23,H23)-1</f>
        <v>68</v>
      </c>
      <c r="J23" s="179">
        <f t="shared" si="2"/>
        <v>1</v>
      </c>
      <c r="K23" s="160">
        <f>SUMIFS('Selected Results Data'!$E:$E,'Selected Results Data'!$A:$A,K$2,'Selected Results Data'!$B:$B,$A23)</f>
        <v>2.2999999999999998</v>
      </c>
      <c r="L23" s="159">
        <f>RANK(K23,$K$3:$K$81,1)+COUNTIF($K$3:K23,K23)-1</f>
        <v>1</v>
      </c>
      <c r="M23" s="179">
        <f t="shared" si="3"/>
        <v>5</v>
      </c>
      <c r="N23" s="160">
        <f>SUMIFS('Selected Results Data'!$E:$E,'Selected Results Data'!$A:$A,N$2,'Selected Results Data'!$B:$B,$A23)</f>
        <v>2.95</v>
      </c>
      <c r="O23" s="159">
        <f>RANK(N23,$N$3:$N$81,0)+COUNTIF($N$3:N23,N23)-1</f>
        <v>75</v>
      </c>
      <c r="P23" s="179">
        <f t="shared" si="4"/>
        <v>1</v>
      </c>
      <c r="Q23" s="160">
        <f>SUMIFS('Selected Results Data'!$E:$E,'Selected Results Data'!$A:$A,Q$2,'Selected Results Data'!$B:$B,$A23)</f>
        <v>33.479999999999997</v>
      </c>
      <c r="R23" s="159">
        <f>RANK(Q23,$Q$3:$Q$81,0)+COUNTIF($Q$3:Q23,Q23)-1</f>
        <v>75</v>
      </c>
      <c r="S23" s="179">
        <f t="shared" si="5"/>
        <v>1</v>
      </c>
      <c r="T23" s="160">
        <f>SUMIFS('Selected Results Data'!$E:$E,'Selected Results Data'!$A:$A,T$2,'Selected Results Data'!$B:$B,$A23)</f>
        <v>62.67</v>
      </c>
      <c r="U23" s="159">
        <f>RANK(T23,$T$3:$T$81,1)+COUNTIF($T$3:T23,T23)-1</f>
        <v>77</v>
      </c>
      <c r="V23" s="179">
        <f t="shared" si="6"/>
        <v>1</v>
      </c>
      <c r="W23" s="160">
        <f>SUMIFS('Selected Results Data'!$E:$E,'Selected Results Data'!$A:$A,W$2,'Selected Results Data'!$B:$B,$A23)</f>
        <v>4.24</v>
      </c>
      <c r="X23" s="159">
        <f>RANK(W23,$W$3:$W$81,1)+COUNTIF($W$3:W23,W23)-1</f>
        <v>73</v>
      </c>
      <c r="Y23" s="179">
        <f t="shared" si="7"/>
        <v>1</v>
      </c>
      <c r="Z23" s="160">
        <f>SUMIFS('Selected Results Data'!$E:$E,'Selected Results Data'!$A:$A,Z$2,'Selected Results Data'!$B:$B,$A23)</f>
        <v>34.049999999999997</v>
      </c>
      <c r="AA23" s="159">
        <f>RANK(Z23,$Z$3:$Z$81,1)+COUNTIF($Z$3:Z23,Z23)-1</f>
        <v>5</v>
      </c>
      <c r="AB23" s="179">
        <f t="shared" si="8"/>
        <v>5</v>
      </c>
      <c r="AC23" s="160">
        <f>SUMIFS('Selected Results Data'!$E:$E,'Selected Results Data'!$A:$A,AC$2,'Selected Results Data'!$B:$B,$A23)</f>
        <v>21.78</v>
      </c>
      <c r="AD23" s="159">
        <f>RANK(AC23,$AC$3:$AC$81,1)+COUNTIF($AC$3:AC23,AC23)-1</f>
        <v>64</v>
      </c>
      <c r="AE23" s="179">
        <f t="shared" si="9"/>
        <v>2</v>
      </c>
      <c r="AF23" s="160">
        <f>SUMIFS('Selected Results Data'!$E:$E,'Selected Results Data'!$A:$A,AF$2,'Selected Results Data'!$B:$B,$A23)</f>
        <v>15.33</v>
      </c>
      <c r="AG23" s="159">
        <f>RANK(AF23,$AF$3:$AF$81,1)+COUNTIF($AF$3:AF23,AF23)-1</f>
        <v>50</v>
      </c>
      <c r="AH23" s="179">
        <f t="shared" si="10"/>
        <v>2</v>
      </c>
      <c r="AI23" s="160">
        <f>SUMIFS('Selected Results Data'!$E:$E,'Selected Results Data'!$A:$A,AI$2,'Selected Results Data'!$B:$B,$A23)</f>
        <v>62.88</v>
      </c>
      <c r="AJ23" s="159">
        <f>RANK(AI23,$AI$3:$AI$81,1)+COUNTIF($AI$3:AI23,AI23)-1</f>
        <v>36</v>
      </c>
      <c r="AK23" s="179">
        <f t="shared" si="11"/>
        <v>3</v>
      </c>
      <c r="AL23" s="160">
        <f>SUMIFS('Selected Results Data'!$E:$E,'Selected Results Data'!$A:$A,AL$2,'Selected Results Data'!$B:$B,$A23)</f>
        <v>47.72</v>
      </c>
      <c r="AM23" s="159">
        <f>RANK(AL23,$AL$3:$AL$81,1)+COUNTIF($AL$3:AL23,AL23)-1</f>
        <v>40</v>
      </c>
      <c r="AN23" s="179">
        <f t="shared" si="12"/>
        <v>3</v>
      </c>
      <c r="AO23" s="160">
        <f>SUMIFS('Selected Results Data'!$E:$E,'Selected Results Data'!$A:$A,AO$2,'Selected Results Data'!$B:$B,$A23)</f>
        <v>21.02</v>
      </c>
      <c r="AP23" s="159">
        <f>RANK(AO23,$AO$3:$AO$81,1)+COUNTIF($AO$3:AO23,AO23)-1</f>
        <v>73</v>
      </c>
      <c r="AQ23" s="179">
        <f t="shared" si="13"/>
        <v>1</v>
      </c>
      <c r="AR23" s="160">
        <f>SUMIFS('Selected Results Data'!$E:$E,'Selected Results Data'!$A:$A,AR$2,'Selected Results Data'!$B:$B,$A23)</f>
        <v>32.25</v>
      </c>
      <c r="AS23" s="159">
        <f>RANK(AR23,$AR$3:$AR$81,1)+COUNTIF($AR$3:AR23,AR23)-1</f>
        <v>49</v>
      </c>
      <c r="AT23" s="179">
        <f t="shared" si="14"/>
        <v>2</v>
      </c>
      <c r="AU23" s="160">
        <f>SUMIFS('Selected Results Data'!$E:$E,'Selected Results Data'!$A:$A,AU$2,'Selected Results Data'!$B:$B,$A23)</f>
        <v>21.65035</v>
      </c>
      <c r="AV23" s="159">
        <f>RANK(AU23,$AU$3:$AU$81,1)+COUNTIF($AU$3:AU23,AU23)-1</f>
        <v>45</v>
      </c>
      <c r="AW23" s="179">
        <f t="shared" si="15"/>
        <v>3</v>
      </c>
      <c r="AX23" s="160">
        <f>SUMIFS('Selected Results Data'!$E:$E,'Selected Results Data'!$A:$A,AX$2,'Selected Results Data'!$B:$B,$A23)</f>
        <v>29.037379999999999</v>
      </c>
      <c r="AY23" s="159">
        <f>RANK(AX23,$AX$3:$AX$81,1)+COUNTIF($AX$3:AX23,AX23)-1</f>
        <v>77</v>
      </c>
      <c r="AZ23" s="179">
        <f t="shared" si="16"/>
        <v>1</v>
      </c>
      <c r="BA23" s="160">
        <f>SUMIFS('Selected Results Data'!$E:$E,'Selected Results Data'!$A:$A,BA$2,'Selected Results Data'!$B:$B,$A23)</f>
        <v>27.034459999999999</v>
      </c>
      <c r="BB23" s="159">
        <f>RANK(BA23,$BA$3:$BA$81,1)+COUNTIF($BA$3:BA23,BA23)-1</f>
        <v>79</v>
      </c>
      <c r="BC23" s="179">
        <f t="shared" si="17"/>
        <v>1</v>
      </c>
      <c r="BD23" s="160">
        <f>SUMIFS('Selected Results Data'!$E:$E,'Selected Results Data'!$A:$A,BD$2,'Selected Results Data'!$B:$B,$A23)</f>
        <v>78.209999999999994</v>
      </c>
      <c r="BE23" s="159">
        <f>RANK(BD23,$BD$3:$BD$81,0)+COUNTIF($BD$3:BD23,BD23)-1</f>
        <v>51</v>
      </c>
      <c r="BF23" s="179">
        <f t="shared" si="18"/>
        <v>2</v>
      </c>
      <c r="BG23" s="160">
        <f>SUMIFS('Selected Results Data'!$E:$E,'Selected Results Data'!$A:$A,BG$2,'Selected Results Data'!$B:$B,$A23)</f>
        <v>55.71</v>
      </c>
      <c r="BH23" s="159">
        <f>RANK(BG23,$BG$3:$BG$81,0)+COUNTIF($BG$3:BG23,BG23)-1</f>
        <v>30</v>
      </c>
      <c r="BI23" s="179">
        <f t="shared" si="19"/>
        <v>4</v>
      </c>
      <c r="BJ23" s="160">
        <f>SUMIFS('Selected Results Data'!$E:$E,'Selected Results Data'!$A:$A,BJ$2,'Selected Results Data'!$B:$B,$A23)</f>
        <v>53.35</v>
      </c>
      <c r="BK23" s="159">
        <f>RANK(BJ23,$BJ$3:$BJ$81,0)+COUNTIF($BJ$3:BJ23,BJ23)-1</f>
        <v>21</v>
      </c>
      <c r="BL23" s="179">
        <f t="shared" si="20"/>
        <v>4</v>
      </c>
      <c r="BM23" s="160">
        <f>SUMIFS('Selected Results Data'!$E:$E,'Selected Results Data'!$A:$A,BM$2,'Selected Results Data'!$B:$B,$A23)</f>
        <v>72.69</v>
      </c>
      <c r="BN23" s="159">
        <f>RANK(BM23,$BM$3:$BM$81,0)+COUNTIF($BM$3:BM23,BM23)-1</f>
        <v>4</v>
      </c>
      <c r="BO23" s="179">
        <f t="shared" si="21"/>
        <v>5</v>
      </c>
      <c r="BP23" s="160">
        <f>SUMIFS('Selected Results Data'!$E:$E,'Selected Results Data'!$A:$A,BP$2,'Selected Results Data'!$B:$B,$A23)</f>
        <v>56.42</v>
      </c>
      <c r="BQ23" s="159">
        <f>RANK(BP23,$BP$3:$BP$81,0)+COUNTIF($BP$3:BP23,BP23)-1</f>
        <v>4</v>
      </c>
      <c r="BR23" s="179">
        <f t="shared" si="22"/>
        <v>5</v>
      </c>
      <c r="BS23" s="160">
        <f>SUMIFS('Selected Results Data'!$E:$E,'Selected Results Data'!$A:$A,BS$2,'Selected Results Data'!$B:$B,$A23)</f>
        <v>95.66</v>
      </c>
      <c r="BT23" s="159">
        <f>RANK(BS23,$BS$3:$BS$81,0)+COUNTIF($BS$3:BS23,BS23)-1</f>
        <v>6</v>
      </c>
      <c r="BU23" s="179">
        <f t="shared" si="23"/>
        <v>5</v>
      </c>
      <c r="BV23" s="160">
        <f>SUMIFS('Selected Results Data'!$E:$E,'Selected Results Data'!$A:$A,BV$2,'Selected Results Data'!$B:$B,$A23)</f>
        <v>79.680000000000007</v>
      </c>
      <c r="BW23" s="159">
        <f>RANK(BV23,$BV$3:$BV$81,0)+COUNTIF($BV$3:BV23,BV23)-1</f>
        <v>39</v>
      </c>
      <c r="BX23" s="179">
        <f t="shared" si="24"/>
        <v>3</v>
      </c>
      <c r="BY23" s="160">
        <f>SUMIFS('Selected Results Data'!$E:$E,'Selected Results Data'!$A:$A,BY$2,'Selected Results Data'!$B:$B,$A23)</f>
        <v>23.71</v>
      </c>
      <c r="BZ23" s="159">
        <f>RANK(BY23,$BY$3:$BY$81,1)+COUNTIF($BY$3:BY23,BY23)-1</f>
        <v>36</v>
      </c>
      <c r="CA23" s="179">
        <f t="shared" si="25"/>
        <v>3</v>
      </c>
      <c r="CB23" s="160">
        <f>SUMIFS('Selected Results Data'!$E:$E,'Selected Results Data'!$A:$A,CB$2,'Selected Results Data'!$B:$B,$A23)</f>
        <v>32.03</v>
      </c>
      <c r="CC23" s="159">
        <f>RANK(CB23,$CB$3:$CB$81,1)+COUNTIF($CB$3:CB23,CB23)-1</f>
        <v>29</v>
      </c>
      <c r="CD23" s="179">
        <f t="shared" si="26"/>
        <v>4</v>
      </c>
      <c r="CE23" s="160">
        <f>SUMIFS('Selected Results Data'!$E:$E,'Selected Results Data'!$A:$A,CE$2,'Selected Results Data'!$B:$B,$A23)</f>
        <v>39.44</v>
      </c>
      <c r="CF23" s="159">
        <f>RANK(CE23,$CE$3:$CE$81,1)+COUNTIF($CE$3:CE23,CE23)-1</f>
        <v>75</v>
      </c>
      <c r="CG23" s="179">
        <f t="shared" si="27"/>
        <v>1</v>
      </c>
      <c r="CH23" s="160">
        <f>SUMIFS('Selected Results Data'!$E:$E,'Selected Results Data'!$A:$A,CH$2,'Selected Results Data'!$B:$B,$A23)</f>
        <v>33.18</v>
      </c>
      <c r="CI23" s="159">
        <f>RANK(CH23,$CH$3:$CH$81,1)+COUNTIF($CH$3:CH23,CH23)-1</f>
        <v>69</v>
      </c>
      <c r="CJ23" s="179">
        <f t="shared" si="28"/>
        <v>1</v>
      </c>
      <c r="CL23" s="46">
        <v>21</v>
      </c>
      <c r="CM23" s="46">
        <v>4</v>
      </c>
    </row>
    <row r="24" spans="1:91">
      <c r="A24" s="162" t="s">
        <v>119</v>
      </c>
      <c r="B24" s="162">
        <f>SUMIFS('Selected Results Data'!$E:$E,'Selected Results Data'!$A:$A,$B$2,'Selected Results Data'!$B:$B,A24)</f>
        <v>31.6</v>
      </c>
      <c r="C24" s="161">
        <f>RANK(B24,$B$3:$B$81,1)+COUNTIF($B$3:B24,B24)-1</f>
        <v>42</v>
      </c>
      <c r="D24" s="179">
        <f t="shared" si="0"/>
        <v>3</v>
      </c>
      <c r="E24" s="160">
        <f>SUMIFS('Selected Results Data'!$E:$E,'Selected Results Data'!$A:$A,E$2,'Selected Results Data'!$B:$B,$A24)</f>
        <v>14.4</v>
      </c>
      <c r="F24" s="159">
        <f>RANK(E24,$E$3:$E$81,1)+COUNTIF($E$3:E24,E24)-1</f>
        <v>10</v>
      </c>
      <c r="G24" s="179">
        <f t="shared" si="1"/>
        <v>5</v>
      </c>
      <c r="H24" s="160">
        <f>SUMIFS('Selected Results Data'!$E:$E,'Selected Results Data'!$A:$A,H$2,'Selected Results Data'!$B:$B,$A24)</f>
        <v>4.0999999999999996</v>
      </c>
      <c r="I24" s="159">
        <f>RANK(H24,$H$3:$H$81,1)+COUNTIF($H$3:H24,H24)-1</f>
        <v>2</v>
      </c>
      <c r="J24" s="179">
        <f t="shared" si="2"/>
        <v>5</v>
      </c>
      <c r="K24" s="160">
        <f>SUMIFS('Selected Results Data'!$E:$E,'Selected Results Data'!$A:$A,K$2,'Selected Results Data'!$B:$B,$A24)</f>
        <v>11.3</v>
      </c>
      <c r="L24" s="159">
        <f>RANK(K24,$K$3:$K$81,1)+COUNTIF($K$3:K24,K24)-1</f>
        <v>20</v>
      </c>
      <c r="M24" s="179">
        <f t="shared" si="3"/>
        <v>4</v>
      </c>
      <c r="N24" s="160">
        <f>SUMIFS('Selected Results Data'!$E:$E,'Selected Results Data'!$A:$A,N$2,'Selected Results Data'!$B:$B,$A24)</f>
        <v>4.84</v>
      </c>
      <c r="O24" s="159">
        <f>RANK(N24,$N$3:$N$81,0)+COUNTIF($N$3:N24,N24)-1</f>
        <v>52</v>
      </c>
      <c r="P24" s="179">
        <f t="shared" si="4"/>
        <v>2</v>
      </c>
      <c r="Q24" s="160">
        <f>SUMIFS('Selected Results Data'!$E:$E,'Selected Results Data'!$A:$A,Q$2,'Selected Results Data'!$B:$B,$A24)</f>
        <v>51.49</v>
      </c>
      <c r="R24" s="159">
        <f>RANK(Q24,$Q$3:$Q$81,0)+COUNTIF($Q$3:Q24,Q24)-1</f>
        <v>2</v>
      </c>
      <c r="S24" s="179">
        <f t="shared" si="5"/>
        <v>5</v>
      </c>
      <c r="T24" s="160">
        <f>SUMIFS('Selected Results Data'!$E:$E,'Selected Results Data'!$A:$A,T$2,'Selected Results Data'!$B:$B,$A24)</f>
        <v>45.16</v>
      </c>
      <c r="U24" s="159">
        <f>RANK(T24,$T$3:$T$81,1)+COUNTIF($T$3:T24,T24)-1</f>
        <v>4</v>
      </c>
      <c r="V24" s="179">
        <f t="shared" si="6"/>
        <v>5</v>
      </c>
      <c r="W24" s="160">
        <f>SUMIFS('Selected Results Data'!$E:$E,'Selected Results Data'!$A:$A,W$2,'Selected Results Data'!$B:$B,$A24)</f>
        <v>1.53</v>
      </c>
      <c r="X24" s="159">
        <f>RANK(W24,$W$3:$W$81,1)+COUNTIF($W$3:W24,W24)-1</f>
        <v>33</v>
      </c>
      <c r="Y24" s="179">
        <f t="shared" si="7"/>
        <v>3</v>
      </c>
      <c r="Z24" s="160">
        <f>SUMIFS('Selected Results Data'!$E:$E,'Selected Results Data'!$A:$A,Z$2,'Selected Results Data'!$B:$B,$A24)</f>
        <v>42.81</v>
      </c>
      <c r="AA24" s="159">
        <f>RANK(Z24,$Z$3:$Z$81,1)+COUNTIF($Z$3:Z24,Z24)-1</f>
        <v>38</v>
      </c>
      <c r="AB24" s="179">
        <f t="shared" si="8"/>
        <v>3</v>
      </c>
      <c r="AC24" s="160">
        <f>SUMIFS('Selected Results Data'!$E:$E,'Selected Results Data'!$A:$A,AC$2,'Selected Results Data'!$B:$B,$A24)</f>
        <v>11.64</v>
      </c>
      <c r="AD24" s="159">
        <f>RANK(AC24,$AC$3:$AC$81,1)+COUNTIF($AC$3:AC24,AC24)-1</f>
        <v>10</v>
      </c>
      <c r="AE24" s="179">
        <f t="shared" si="9"/>
        <v>5</v>
      </c>
      <c r="AF24" s="160">
        <f>SUMIFS('Selected Results Data'!$E:$E,'Selected Results Data'!$A:$A,AF$2,'Selected Results Data'!$B:$B,$A24)</f>
        <v>8.01</v>
      </c>
      <c r="AG24" s="159">
        <f>RANK(AF24,$AF$3:$AF$81,1)+COUNTIF($AF$3:AF24,AF24)-1</f>
        <v>10</v>
      </c>
      <c r="AH24" s="179">
        <f t="shared" si="10"/>
        <v>5</v>
      </c>
      <c r="AI24" s="160">
        <f>SUMIFS('Selected Results Data'!$E:$E,'Selected Results Data'!$A:$A,AI$2,'Selected Results Data'!$B:$B,$A24)</f>
        <v>62.47</v>
      </c>
      <c r="AJ24" s="159">
        <f>RANK(AI24,$AI$3:$AI$81,1)+COUNTIF($AI$3:AI24,AI24)-1</f>
        <v>32</v>
      </c>
      <c r="AK24" s="179">
        <f t="shared" si="11"/>
        <v>4</v>
      </c>
      <c r="AL24" s="160">
        <f>SUMIFS('Selected Results Data'!$E:$E,'Selected Results Data'!$A:$A,AL$2,'Selected Results Data'!$B:$B,$A24)</f>
        <v>42.8</v>
      </c>
      <c r="AM24" s="159">
        <f>RANK(AL24,$AL$3:$AL$81,1)+COUNTIF($AL$3:AL24,AL24)-1</f>
        <v>16</v>
      </c>
      <c r="AN24" s="179">
        <f t="shared" si="12"/>
        <v>5</v>
      </c>
      <c r="AO24" s="160">
        <f>SUMIFS('Selected Results Data'!$E:$E,'Selected Results Data'!$A:$A,AO$2,'Selected Results Data'!$B:$B,$A24)</f>
        <v>9.3699999999999992</v>
      </c>
      <c r="AP24" s="159">
        <f>RANK(AO24,$AO$3:$AO$81,1)+COUNTIF($AO$3:AO24,AO24)-1</f>
        <v>4</v>
      </c>
      <c r="AQ24" s="179">
        <f t="shared" si="13"/>
        <v>5</v>
      </c>
      <c r="AR24" s="160">
        <f>SUMIFS('Selected Results Data'!$E:$E,'Selected Results Data'!$A:$A,AR$2,'Selected Results Data'!$B:$B,$A24)</f>
        <v>21.13</v>
      </c>
      <c r="AS24" s="159">
        <f>RANK(AR24,$AR$3:$AR$81,1)+COUNTIF($AR$3:AR24,AR24)-1</f>
        <v>8</v>
      </c>
      <c r="AT24" s="179">
        <f t="shared" si="14"/>
        <v>5</v>
      </c>
      <c r="AU24" s="160">
        <f>SUMIFS('Selected Results Data'!$E:$E,'Selected Results Data'!$A:$A,AU$2,'Selected Results Data'!$B:$B,$A24)</f>
        <v>19.88166</v>
      </c>
      <c r="AV24" s="159">
        <f>RANK(AU24,$AU$3:$AU$81,1)+COUNTIF($AU$3:AU24,AU24)-1</f>
        <v>35</v>
      </c>
      <c r="AW24" s="179">
        <f t="shared" si="15"/>
        <v>3</v>
      </c>
      <c r="AX24" s="160">
        <f>SUMIFS('Selected Results Data'!$E:$E,'Selected Results Data'!$A:$A,AX$2,'Selected Results Data'!$B:$B,$A24)</f>
        <v>18.017980000000001</v>
      </c>
      <c r="AY24" s="159">
        <f>RANK(AX24,$AX$3:$AX$81,1)+COUNTIF($AX$3:AX24,AX24)-1</f>
        <v>23</v>
      </c>
      <c r="AZ24" s="179">
        <f t="shared" si="16"/>
        <v>4</v>
      </c>
      <c r="BA24" s="160">
        <f>SUMIFS('Selected Results Data'!$E:$E,'Selected Results Data'!$A:$A,BA$2,'Selected Results Data'!$B:$B,$A24)</f>
        <v>14.06082</v>
      </c>
      <c r="BB24" s="159">
        <f>RANK(BA24,$BA$3:$BA$81,1)+COUNTIF($BA$3:BA24,BA24)-1</f>
        <v>22</v>
      </c>
      <c r="BC24" s="179">
        <f t="shared" si="17"/>
        <v>4</v>
      </c>
      <c r="BD24" s="160">
        <f>SUMIFS('Selected Results Data'!$E:$E,'Selected Results Data'!$A:$A,BD$2,'Selected Results Data'!$B:$B,$A24)</f>
        <v>76.02</v>
      </c>
      <c r="BE24" s="159">
        <f>RANK(BD24,$BD$3:$BD$81,0)+COUNTIF($BD$3:BD24,BD24)-1</f>
        <v>65</v>
      </c>
      <c r="BF24" s="179">
        <f t="shared" si="18"/>
        <v>1</v>
      </c>
      <c r="BG24" s="160">
        <f>SUMIFS('Selected Results Data'!$E:$E,'Selected Results Data'!$A:$A,BG$2,'Selected Results Data'!$B:$B,$A24)</f>
        <v>52.68</v>
      </c>
      <c r="BH24" s="159">
        <f>RANK(BG24,$BG$3:$BG$81,0)+COUNTIF($BG$3:BG24,BG24)-1</f>
        <v>52</v>
      </c>
      <c r="BI24" s="179">
        <f t="shared" si="19"/>
        <v>2</v>
      </c>
      <c r="BJ24" s="160">
        <f>SUMIFS('Selected Results Data'!$E:$E,'Selected Results Data'!$A:$A,BJ$2,'Selected Results Data'!$B:$B,$A24)</f>
        <v>46.42</v>
      </c>
      <c r="BK24" s="159">
        <f>RANK(BJ24,$BJ$3:$BJ$81,0)+COUNTIF($BJ$3:BJ24,BJ24)-1</f>
        <v>59</v>
      </c>
      <c r="BL24" s="179">
        <f t="shared" si="20"/>
        <v>2</v>
      </c>
      <c r="BM24" s="160">
        <f>SUMIFS('Selected Results Data'!$E:$E,'Selected Results Data'!$A:$A,BM$2,'Selected Results Data'!$B:$B,$A24)</f>
        <v>58.28</v>
      </c>
      <c r="BN24" s="159">
        <f>RANK(BM24,$BM$3:$BM$81,0)+COUNTIF($BM$3:BM24,BM24)-1</f>
        <v>59</v>
      </c>
      <c r="BO24" s="179">
        <f t="shared" si="21"/>
        <v>2</v>
      </c>
      <c r="BP24" s="160">
        <f>SUMIFS('Selected Results Data'!$E:$E,'Selected Results Data'!$A:$A,BP$2,'Selected Results Data'!$B:$B,$A24)</f>
        <v>47.83</v>
      </c>
      <c r="BQ24" s="159">
        <f>RANK(BP24,$BP$3:$BP$81,0)+COUNTIF($BP$3:BP24,BP24)-1</f>
        <v>47</v>
      </c>
      <c r="BR24" s="179">
        <f t="shared" si="22"/>
        <v>3</v>
      </c>
      <c r="BS24" s="160">
        <f>SUMIFS('Selected Results Data'!$E:$E,'Selected Results Data'!$A:$A,BS$2,'Selected Results Data'!$B:$B,$A24)</f>
        <v>85.26</v>
      </c>
      <c r="BT24" s="159">
        <f>RANK(BS24,$BS$3:$BS$81,0)+COUNTIF($BS$3:BS24,BS24)-1</f>
        <v>54</v>
      </c>
      <c r="BU24" s="179">
        <f t="shared" si="23"/>
        <v>2</v>
      </c>
      <c r="BV24" s="160">
        <f>SUMIFS('Selected Results Data'!$E:$E,'Selected Results Data'!$A:$A,BV$2,'Selected Results Data'!$B:$B,$A24)</f>
        <v>85.06</v>
      </c>
      <c r="BW24" s="159">
        <f>RANK(BV24,$BV$3:$BV$81,0)+COUNTIF($BV$3:BV24,BV24)-1</f>
        <v>14</v>
      </c>
      <c r="BX24" s="179">
        <f t="shared" si="24"/>
        <v>5</v>
      </c>
      <c r="BY24" s="160">
        <f>SUMIFS('Selected Results Data'!$E:$E,'Selected Results Data'!$A:$A,BY$2,'Selected Results Data'!$B:$B,$A24)</f>
        <v>17.88</v>
      </c>
      <c r="BZ24" s="159">
        <f>RANK(BY24,$BY$3:$BY$81,1)+COUNTIF($BY$3:BY24,BY24)-1</f>
        <v>3</v>
      </c>
      <c r="CA24" s="179">
        <f t="shared" si="25"/>
        <v>5</v>
      </c>
      <c r="CB24" s="160">
        <f>SUMIFS('Selected Results Data'!$E:$E,'Selected Results Data'!$A:$A,CB$2,'Selected Results Data'!$B:$B,$A24)</f>
        <v>29.29</v>
      </c>
      <c r="CC24" s="159">
        <f>RANK(CB24,$CB$3:$CB$81,1)+COUNTIF($CB$3:CB24,CB24)-1</f>
        <v>16</v>
      </c>
      <c r="CD24" s="179">
        <f t="shared" si="26"/>
        <v>5</v>
      </c>
      <c r="CE24" s="160">
        <f>SUMIFS('Selected Results Data'!$E:$E,'Selected Results Data'!$A:$A,CE$2,'Selected Results Data'!$B:$B,$A24)</f>
        <v>33.43</v>
      </c>
      <c r="CF24" s="159">
        <f>RANK(CE24,$CE$3:$CE$81,1)+COUNTIF($CE$3:CE24,CE24)-1</f>
        <v>39</v>
      </c>
      <c r="CG24" s="179">
        <f t="shared" si="27"/>
        <v>3</v>
      </c>
      <c r="CH24" s="160">
        <f>SUMIFS('Selected Results Data'!$E:$E,'Selected Results Data'!$A:$A,CH$2,'Selected Results Data'!$B:$B,$A24)</f>
        <v>20.65</v>
      </c>
      <c r="CI24" s="159">
        <f>RANK(CH24,$CH$3:$CH$81,1)+COUNTIF($CH$3:CH24,CH24)-1</f>
        <v>8</v>
      </c>
      <c r="CJ24" s="179">
        <f t="shared" si="28"/>
        <v>5</v>
      </c>
      <c r="CL24" s="46">
        <v>22</v>
      </c>
      <c r="CM24" s="46">
        <v>4</v>
      </c>
    </row>
    <row r="25" spans="1:91">
      <c r="A25" s="162" t="s">
        <v>120</v>
      </c>
      <c r="B25" s="162">
        <f>SUMIFS('Selected Results Data'!$E:$E,'Selected Results Data'!$A:$A,$B$2,'Selected Results Data'!$B:$B,A25)</f>
        <v>26.4</v>
      </c>
      <c r="C25" s="161">
        <f>RANK(B25,$B$3:$B$81,1)+COUNTIF($B$3:B25,B25)-1</f>
        <v>8</v>
      </c>
      <c r="D25" s="179">
        <f t="shared" si="0"/>
        <v>5</v>
      </c>
      <c r="E25" s="160">
        <f>SUMIFS('Selected Results Data'!$E:$E,'Selected Results Data'!$A:$A,E$2,'Selected Results Data'!$B:$B,$A25)</f>
        <v>26.3</v>
      </c>
      <c r="F25" s="159">
        <f>RANK(E25,$E$3:$E$81,1)+COUNTIF($E$3:E25,E25)-1</f>
        <v>62</v>
      </c>
      <c r="G25" s="179">
        <f t="shared" si="1"/>
        <v>2</v>
      </c>
      <c r="H25" s="160">
        <f>SUMIFS('Selected Results Data'!$E:$E,'Selected Results Data'!$A:$A,H$2,'Selected Results Data'!$B:$B,$A25)</f>
        <v>8</v>
      </c>
      <c r="I25" s="159">
        <f>RANK(H25,$H$3:$H$81,1)+COUNTIF($H$3:H25,H25)-1</f>
        <v>21</v>
      </c>
      <c r="J25" s="179">
        <f t="shared" si="2"/>
        <v>4</v>
      </c>
      <c r="K25" s="160">
        <f>SUMIFS('Selected Results Data'!$E:$E,'Selected Results Data'!$A:$A,K$2,'Selected Results Data'!$B:$B,$A25)</f>
        <v>18.2</v>
      </c>
      <c r="L25" s="159">
        <f>RANK(K25,$K$3:$K$81,1)+COUNTIF($K$3:K25,K25)-1</f>
        <v>74</v>
      </c>
      <c r="M25" s="179">
        <f t="shared" si="3"/>
        <v>1</v>
      </c>
      <c r="N25" s="160">
        <f>SUMIFS('Selected Results Data'!$E:$E,'Selected Results Data'!$A:$A,N$2,'Selected Results Data'!$B:$B,$A25)</f>
        <v>4.26</v>
      </c>
      <c r="O25" s="159">
        <f>RANK(N25,$N$3:$N$81,0)+COUNTIF($N$3:N25,N25)-1</f>
        <v>64</v>
      </c>
      <c r="P25" s="179">
        <f t="shared" si="4"/>
        <v>2</v>
      </c>
      <c r="Q25" s="160">
        <f>SUMIFS('Selected Results Data'!$E:$E,'Selected Results Data'!$A:$A,Q$2,'Selected Results Data'!$B:$B,$A25)</f>
        <v>38.32</v>
      </c>
      <c r="R25" s="159">
        <f>RANK(Q25,$Q$3:$Q$81,0)+COUNTIF($Q$3:Q25,Q25)-1</f>
        <v>60</v>
      </c>
      <c r="S25" s="179">
        <f t="shared" si="5"/>
        <v>2</v>
      </c>
      <c r="T25" s="160">
        <f>SUMIFS('Selected Results Data'!$E:$E,'Selected Results Data'!$A:$A,T$2,'Selected Results Data'!$B:$B,$A25)</f>
        <v>57.31</v>
      </c>
      <c r="U25" s="159">
        <f>RANK(T25,$T$3:$T$81,1)+COUNTIF($T$3:T25,T25)-1</f>
        <v>61</v>
      </c>
      <c r="V25" s="179">
        <f t="shared" si="6"/>
        <v>2</v>
      </c>
      <c r="W25" s="160">
        <f>SUMIFS('Selected Results Data'!$E:$E,'Selected Results Data'!$A:$A,W$2,'Selected Results Data'!$B:$B,$A25)</f>
        <v>1.44</v>
      </c>
      <c r="X25" s="159">
        <f>RANK(W25,$W$3:$W$81,1)+COUNTIF($W$3:W25,W25)-1</f>
        <v>30</v>
      </c>
      <c r="Y25" s="179">
        <f t="shared" si="7"/>
        <v>4</v>
      </c>
      <c r="Z25" s="160">
        <f>SUMIFS('Selected Results Data'!$E:$E,'Selected Results Data'!$A:$A,Z$2,'Selected Results Data'!$B:$B,$A25)</f>
        <v>39.020000000000003</v>
      </c>
      <c r="AA25" s="159">
        <f>RANK(Z25,$Z$3:$Z$81,1)+COUNTIF($Z$3:Z25,Z25)-1</f>
        <v>23</v>
      </c>
      <c r="AB25" s="179">
        <f t="shared" si="8"/>
        <v>4</v>
      </c>
      <c r="AC25" s="160">
        <f>SUMIFS('Selected Results Data'!$E:$E,'Selected Results Data'!$A:$A,AC$2,'Selected Results Data'!$B:$B,$A25)</f>
        <v>24.42</v>
      </c>
      <c r="AD25" s="159">
        <f>RANK(AC25,$AC$3:$AC$81,1)+COUNTIF($AC$3:AC25,AC25)-1</f>
        <v>77</v>
      </c>
      <c r="AE25" s="179">
        <f t="shared" si="9"/>
        <v>1</v>
      </c>
      <c r="AF25" s="160">
        <f>SUMIFS('Selected Results Data'!$E:$E,'Selected Results Data'!$A:$A,AF$2,'Selected Results Data'!$B:$B,$A25)</f>
        <v>16.829999999999998</v>
      </c>
      <c r="AG25" s="159">
        <f>RANK(AF25,$AF$3:$AF$81,1)+COUNTIF($AF$3:AF25,AF25)-1</f>
        <v>59</v>
      </c>
      <c r="AH25" s="179">
        <f t="shared" si="10"/>
        <v>2</v>
      </c>
      <c r="AI25" s="160">
        <f>SUMIFS('Selected Results Data'!$E:$E,'Selected Results Data'!$A:$A,AI$2,'Selected Results Data'!$B:$B,$A25)</f>
        <v>62.43</v>
      </c>
      <c r="AJ25" s="159">
        <f>RANK(AI25,$AI$3:$AI$81,1)+COUNTIF($AI$3:AI25,AI25)-1</f>
        <v>30</v>
      </c>
      <c r="AK25" s="179">
        <f t="shared" si="11"/>
        <v>4</v>
      </c>
      <c r="AL25" s="160">
        <f>SUMIFS('Selected Results Data'!$E:$E,'Selected Results Data'!$A:$A,AL$2,'Selected Results Data'!$B:$B,$A25)</f>
        <v>49.5</v>
      </c>
      <c r="AM25" s="159">
        <f>RANK(AL25,$AL$3:$AL$81,1)+COUNTIF($AL$3:AL25,AL25)-1</f>
        <v>50</v>
      </c>
      <c r="AN25" s="179">
        <f t="shared" si="12"/>
        <v>2</v>
      </c>
      <c r="AO25" s="160">
        <f>SUMIFS('Selected Results Data'!$E:$E,'Selected Results Data'!$A:$A,AO$2,'Selected Results Data'!$B:$B,$A25)</f>
        <v>15.47</v>
      </c>
      <c r="AP25" s="159">
        <f>RANK(AO25,$AO$3:$AO$81,1)+COUNTIF($AO$3:AO25,AO25)-1</f>
        <v>42</v>
      </c>
      <c r="AQ25" s="179">
        <f t="shared" si="13"/>
        <v>3</v>
      </c>
      <c r="AR25" s="160">
        <f>SUMIFS('Selected Results Data'!$E:$E,'Selected Results Data'!$A:$A,AR$2,'Selected Results Data'!$B:$B,$A25)</f>
        <v>27.78</v>
      </c>
      <c r="AS25" s="159">
        <f>RANK(AR25,$AR$3:$AR$81,1)+COUNTIF($AR$3:AR25,AR25)-1</f>
        <v>29</v>
      </c>
      <c r="AT25" s="179">
        <f t="shared" si="14"/>
        <v>4</v>
      </c>
      <c r="AU25" s="160">
        <f>SUMIFS('Selected Results Data'!$E:$E,'Selected Results Data'!$A:$A,AU$2,'Selected Results Data'!$B:$B,$A25)</f>
        <v>19.37012</v>
      </c>
      <c r="AV25" s="159">
        <f>RANK(AU25,$AU$3:$AU$81,1)+COUNTIF($AU$3:AU25,AU25)-1</f>
        <v>30</v>
      </c>
      <c r="AW25" s="179">
        <f t="shared" si="15"/>
        <v>4</v>
      </c>
      <c r="AX25" s="160">
        <f>SUMIFS('Selected Results Data'!$E:$E,'Selected Results Data'!$A:$A,AX$2,'Selected Results Data'!$B:$B,$A25)</f>
        <v>20.184100000000001</v>
      </c>
      <c r="AY25" s="159">
        <f>RANK(AX25,$AX$3:$AX$81,1)+COUNTIF($AX$3:AX25,AX25)-1</f>
        <v>40</v>
      </c>
      <c r="AZ25" s="179">
        <f t="shared" si="16"/>
        <v>3</v>
      </c>
      <c r="BA25" s="160">
        <f>SUMIFS('Selected Results Data'!$E:$E,'Selected Results Data'!$A:$A,BA$2,'Selected Results Data'!$B:$B,$A25)</f>
        <v>14.34028</v>
      </c>
      <c r="BB25" s="159">
        <f>RANK(BA25,$BA$3:$BA$81,1)+COUNTIF($BA$3:BA25,BA25)-1</f>
        <v>24</v>
      </c>
      <c r="BC25" s="179">
        <f t="shared" si="17"/>
        <v>4</v>
      </c>
      <c r="BD25" s="160">
        <f>SUMIFS('Selected Results Data'!$E:$E,'Selected Results Data'!$A:$A,BD$2,'Selected Results Data'!$B:$B,$A25)</f>
        <v>82.64</v>
      </c>
      <c r="BE25" s="159">
        <f>RANK(BD25,$BD$3:$BD$81,0)+COUNTIF($BD$3:BD25,BD25)-1</f>
        <v>22</v>
      </c>
      <c r="BF25" s="179">
        <f t="shared" si="18"/>
        <v>4</v>
      </c>
      <c r="BG25" s="160">
        <f>SUMIFS('Selected Results Data'!$E:$E,'Selected Results Data'!$A:$A,BG$2,'Selected Results Data'!$B:$B,$A25)</f>
        <v>51.24</v>
      </c>
      <c r="BH25" s="159">
        <f>RANK(BG25,$BG$3:$BG$81,0)+COUNTIF($BG$3:BG25,BG25)-1</f>
        <v>62</v>
      </c>
      <c r="BI25" s="179">
        <f t="shared" si="19"/>
        <v>2</v>
      </c>
      <c r="BJ25" s="160">
        <f>SUMIFS('Selected Results Data'!$E:$E,'Selected Results Data'!$A:$A,BJ$2,'Selected Results Data'!$B:$B,$A25)</f>
        <v>47.78</v>
      </c>
      <c r="BK25" s="159">
        <f>RANK(BJ25,$BJ$3:$BJ$81,0)+COUNTIF($BJ$3:BJ25,BJ25)-1</f>
        <v>49</v>
      </c>
      <c r="BL25" s="179">
        <f t="shared" si="20"/>
        <v>2</v>
      </c>
      <c r="BM25" s="160">
        <f>SUMIFS('Selected Results Data'!$E:$E,'Selected Results Data'!$A:$A,BM$2,'Selected Results Data'!$B:$B,$A25)</f>
        <v>58.32</v>
      </c>
      <c r="BN25" s="159">
        <f>RANK(BM25,$BM$3:$BM$81,0)+COUNTIF($BM$3:BM25,BM25)-1</f>
        <v>57</v>
      </c>
      <c r="BO25" s="179">
        <f t="shared" si="21"/>
        <v>2</v>
      </c>
      <c r="BP25" s="160">
        <f>SUMIFS('Selected Results Data'!$E:$E,'Selected Results Data'!$A:$A,BP$2,'Selected Results Data'!$B:$B,$A25)</f>
        <v>39.75</v>
      </c>
      <c r="BQ25" s="159">
        <f>RANK(BP25,$BP$3:$BP$81,0)+COUNTIF($BP$3:BP25,BP25)-1</f>
        <v>74</v>
      </c>
      <c r="BR25" s="179">
        <f t="shared" si="22"/>
        <v>1</v>
      </c>
      <c r="BS25" s="160">
        <f>SUMIFS('Selected Results Data'!$E:$E,'Selected Results Data'!$A:$A,BS$2,'Selected Results Data'!$B:$B,$A25)</f>
        <v>84.57</v>
      </c>
      <c r="BT25" s="159">
        <f>RANK(BS25,$BS$3:$BS$81,0)+COUNTIF($BS$3:BS25,BS25)-1</f>
        <v>60</v>
      </c>
      <c r="BU25" s="179">
        <f t="shared" si="23"/>
        <v>2</v>
      </c>
      <c r="BV25" s="160">
        <f>SUMIFS('Selected Results Data'!$E:$E,'Selected Results Data'!$A:$A,BV$2,'Selected Results Data'!$B:$B,$A25)</f>
        <v>76.81</v>
      </c>
      <c r="BW25" s="159">
        <f>RANK(BV25,$BV$3:$BV$81,0)+COUNTIF($BV$3:BV25,BV25)-1</f>
        <v>57</v>
      </c>
      <c r="BX25" s="179">
        <f t="shared" si="24"/>
        <v>2</v>
      </c>
      <c r="BY25" s="160">
        <f>SUMIFS('Selected Results Data'!$E:$E,'Selected Results Data'!$A:$A,BY$2,'Selected Results Data'!$B:$B,$A25)</f>
        <v>24.8</v>
      </c>
      <c r="BZ25" s="159">
        <f>RANK(BY25,$BY$3:$BY$81,1)+COUNTIF($BY$3:BY25,BY25)-1</f>
        <v>43</v>
      </c>
      <c r="CA25" s="179">
        <f t="shared" si="25"/>
        <v>3</v>
      </c>
      <c r="CB25" s="160">
        <f>SUMIFS('Selected Results Data'!$E:$E,'Selected Results Data'!$A:$A,CB$2,'Selected Results Data'!$B:$B,$A25)</f>
        <v>31.01</v>
      </c>
      <c r="CC25" s="159">
        <f>RANK(CB25,$CB$3:$CB$81,1)+COUNTIF($CB$3:CB25,CB25)-1</f>
        <v>26</v>
      </c>
      <c r="CD25" s="179">
        <f t="shared" si="26"/>
        <v>4</v>
      </c>
      <c r="CE25" s="160">
        <f>SUMIFS('Selected Results Data'!$E:$E,'Selected Results Data'!$A:$A,CE$2,'Selected Results Data'!$B:$B,$A25)</f>
        <v>34.67</v>
      </c>
      <c r="CF25" s="159">
        <f>RANK(CE25,$CE$3:$CE$81,1)+COUNTIF($CE$3:CE25,CE25)-1</f>
        <v>52</v>
      </c>
      <c r="CG25" s="179">
        <f t="shared" si="27"/>
        <v>2</v>
      </c>
      <c r="CH25" s="160">
        <f>SUMIFS('Selected Results Data'!$E:$E,'Selected Results Data'!$A:$A,CH$2,'Selected Results Data'!$B:$B,$A25)</f>
        <v>26.51</v>
      </c>
      <c r="CI25" s="159">
        <f>RANK(CH25,$CH$3:$CH$81,1)+COUNTIF($CH$3:CH25,CH25)-1</f>
        <v>32</v>
      </c>
      <c r="CJ25" s="179">
        <f t="shared" si="28"/>
        <v>4</v>
      </c>
      <c r="CL25" s="46">
        <v>23</v>
      </c>
      <c r="CM25" s="46">
        <v>4</v>
      </c>
    </row>
    <row r="26" spans="1:91">
      <c r="A26" s="162" t="s">
        <v>121</v>
      </c>
      <c r="B26" s="162">
        <f>SUMIFS('Selected Results Data'!$E:$E,'Selected Results Data'!$A:$A,$B$2,'Selected Results Data'!$B:$B,A26)</f>
        <v>30.5</v>
      </c>
      <c r="C26" s="161">
        <f>RANK(B26,$B$3:$B$81,1)+COUNTIF($B$3:B26,B26)-1</f>
        <v>31</v>
      </c>
      <c r="D26" s="179">
        <f t="shared" si="0"/>
        <v>4</v>
      </c>
      <c r="E26" s="160">
        <f>SUMIFS('Selected Results Data'!$E:$E,'Selected Results Data'!$A:$A,E$2,'Selected Results Data'!$B:$B,$A26)</f>
        <v>24.4</v>
      </c>
      <c r="F26" s="159">
        <f>RANK(E26,$E$3:$E$81,1)+COUNTIF($E$3:E26,E26)-1</f>
        <v>53</v>
      </c>
      <c r="G26" s="179">
        <f t="shared" si="1"/>
        <v>2</v>
      </c>
      <c r="H26" s="160">
        <f>SUMIFS('Selected Results Data'!$E:$E,'Selected Results Data'!$A:$A,H$2,'Selected Results Data'!$B:$B,$A26)</f>
        <v>13.1</v>
      </c>
      <c r="I26" s="159">
        <f>RANK(H26,$H$3:$H$81,1)+COUNTIF($H$3:H26,H26)-1</f>
        <v>47</v>
      </c>
      <c r="J26" s="179">
        <f t="shared" si="2"/>
        <v>3</v>
      </c>
      <c r="K26" s="160">
        <f>SUMIFS('Selected Results Data'!$E:$E,'Selected Results Data'!$A:$A,K$2,'Selected Results Data'!$B:$B,$A26)</f>
        <v>16.100000000000001</v>
      </c>
      <c r="L26" s="159">
        <f>RANK(K26,$K$3:$K$81,1)+COUNTIF($K$3:K26,K26)-1</f>
        <v>55</v>
      </c>
      <c r="M26" s="179">
        <f t="shared" si="3"/>
        <v>2</v>
      </c>
      <c r="N26" s="160">
        <f>SUMIFS('Selected Results Data'!$E:$E,'Selected Results Data'!$A:$A,N$2,'Selected Results Data'!$B:$B,$A26)</f>
        <v>5.23</v>
      </c>
      <c r="O26" s="159">
        <f>RANK(N26,$N$3:$N$81,0)+COUNTIF($N$3:N26,N26)-1</f>
        <v>43</v>
      </c>
      <c r="P26" s="179">
        <f t="shared" si="4"/>
        <v>3</v>
      </c>
      <c r="Q26" s="160">
        <f>SUMIFS('Selected Results Data'!$E:$E,'Selected Results Data'!$A:$A,Q$2,'Selected Results Data'!$B:$B,$A26)</f>
        <v>35.06</v>
      </c>
      <c r="R26" s="159">
        <f>RANK(Q26,$Q$3:$Q$81,0)+COUNTIF($Q$3:Q26,Q26)-1</f>
        <v>74</v>
      </c>
      <c r="S26" s="179">
        <f t="shared" si="5"/>
        <v>1</v>
      </c>
      <c r="T26" s="160">
        <f>SUMIFS('Selected Results Data'!$E:$E,'Selected Results Data'!$A:$A,T$2,'Selected Results Data'!$B:$B,$A26)</f>
        <v>60.64</v>
      </c>
      <c r="U26" s="159">
        <f>RANK(T26,$T$3:$T$81,1)+COUNTIF($T$3:T26,T26)-1</f>
        <v>74</v>
      </c>
      <c r="V26" s="179">
        <f t="shared" si="6"/>
        <v>1</v>
      </c>
      <c r="W26" s="160">
        <f>SUMIFS('Selected Results Data'!$E:$E,'Selected Results Data'!$A:$A,W$2,'Selected Results Data'!$B:$B,$A26)</f>
        <v>1.81</v>
      </c>
      <c r="X26" s="159">
        <f>RANK(W26,$W$3:$W$81,1)+COUNTIF($W$3:W26,W26)-1</f>
        <v>40</v>
      </c>
      <c r="Y26" s="179">
        <f t="shared" si="7"/>
        <v>3</v>
      </c>
      <c r="Z26" s="160">
        <f>SUMIFS('Selected Results Data'!$E:$E,'Selected Results Data'!$A:$A,Z$2,'Selected Results Data'!$B:$B,$A26)</f>
        <v>33.700000000000003</v>
      </c>
      <c r="AA26" s="159">
        <f>RANK(Z26,$Z$3:$Z$81,1)+COUNTIF($Z$3:Z26,Z26)-1</f>
        <v>4</v>
      </c>
      <c r="AB26" s="179">
        <f t="shared" si="8"/>
        <v>5</v>
      </c>
      <c r="AC26" s="160">
        <f>SUMIFS('Selected Results Data'!$E:$E,'Selected Results Data'!$A:$A,AC$2,'Selected Results Data'!$B:$B,$A26)</f>
        <v>21.07</v>
      </c>
      <c r="AD26" s="159">
        <f>RANK(AC26,$AC$3:$AC$81,1)+COUNTIF($AC$3:AC26,AC26)-1</f>
        <v>58</v>
      </c>
      <c r="AE26" s="179">
        <f t="shared" si="9"/>
        <v>2</v>
      </c>
      <c r="AF26" s="160">
        <f>SUMIFS('Selected Results Data'!$E:$E,'Selected Results Data'!$A:$A,AF$2,'Selected Results Data'!$B:$B,$A26)</f>
        <v>18.239999999999998</v>
      </c>
      <c r="AG26" s="159">
        <f>RANK(AF26,$AF$3:$AF$81,1)+COUNTIF($AF$3:AF26,AF26)-1</f>
        <v>69</v>
      </c>
      <c r="AH26" s="179">
        <f t="shared" si="10"/>
        <v>1</v>
      </c>
      <c r="AI26" s="160">
        <f>SUMIFS('Selected Results Data'!$E:$E,'Selected Results Data'!$A:$A,AI$2,'Selected Results Data'!$B:$B,$A26)</f>
        <v>64.3</v>
      </c>
      <c r="AJ26" s="159">
        <f>RANK(AI26,$AI$3:$AI$81,1)+COUNTIF($AI$3:AI26,AI26)-1</f>
        <v>41</v>
      </c>
      <c r="AK26" s="179">
        <f t="shared" si="11"/>
        <v>3</v>
      </c>
      <c r="AL26" s="160">
        <f>SUMIFS('Selected Results Data'!$E:$E,'Selected Results Data'!$A:$A,AL$2,'Selected Results Data'!$B:$B,$A26)</f>
        <v>49.46</v>
      </c>
      <c r="AM26" s="159">
        <f>RANK(AL26,$AL$3:$AL$81,1)+COUNTIF($AL$3:AL26,AL26)-1</f>
        <v>49</v>
      </c>
      <c r="AN26" s="179">
        <f t="shared" si="12"/>
        <v>2</v>
      </c>
      <c r="AO26" s="160">
        <f>SUMIFS('Selected Results Data'!$E:$E,'Selected Results Data'!$A:$A,AO$2,'Selected Results Data'!$B:$B,$A26)</f>
        <v>10.57</v>
      </c>
      <c r="AP26" s="159">
        <f>RANK(AO26,$AO$3:$AO$81,1)+COUNTIF($AO$3:AO26,AO26)-1</f>
        <v>11</v>
      </c>
      <c r="AQ26" s="179">
        <f t="shared" si="13"/>
        <v>5</v>
      </c>
      <c r="AR26" s="160">
        <f>SUMIFS('Selected Results Data'!$E:$E,'Selected Results Data'!$A:$A,AR$2,'Selected Results Data'!$B:$B,$A26)</f>
        <v>26.26</v>
      </c>
      <c r="AS26" s="159">
        <f>RANK(AR26,$AR$3:$AR$81,1)+COUNTIF($AR$3:AR26,AR26)-1</f>
        <v>23</v>
      </c>
      <c r="AT26" s="179">
        <f t="shared" si="14"/>
        <v>4</v>
      </c>
      <c r="AU26" s="160">
        <f>SUMIFS('Selected Results Data'!$E:$E,'Selected Results Data'!$A:$A,AU$2,'Selected Results Data'!$B:$B,$A26)</f>
        <v>20.204820000000002</v>
      </c>
      <c r="AV26" s="159">
        <f>RANK(AU26,$AU$3:$AU$81,1)+COUNTIF($AU$3:AU26,AU26)-1</f>
        <v>38</v>
      </c>
      <c r="AW26" s="179">
        <f t="shared" si="15"/>
        <v>3</v>
      </c>
      <c r="AX26" s="160">
        <f>SUMIFS('Selected Results Data'!$E:$E,'Selected Results Data'!$A:$A,AX$2,'Selected Results Data'!$B:$B,$A26)</f>
        <v>19.650690000000001</v>
      </c>
      <c r="AY26" s="159">
        <f>RANK(AX26,$AX$3:$AX$81,1)+COUNTIF($AX$3:AX26,AX26)-1</f>
        <v>36</v>
      </c>
      <c r="AZ26" s="179">
        <f t="shared" si="16"/>
        <v>3</v>
      </c>
      <c r="BA26" s="160">
        <f>SUMIFS('Selected Results Data'!$E:$E,'Selected Results Data'!$A:$A,BA$2,'Selected Results Data'!$B:$B,$A26)</f>
        <v>12.221909999999999</v>
      </c>
      <c r="BB26" s="159">
        <f>RANK(BA26,$BA$3:$BA$81,1)+COUNTIF($BA$3:BA26,BA26)-1</f>
        <v>13</v>
      </c>
      <c r="BC26" s="179">
        <f t="shared" si="17"/>
        <v>5</v>
      </c>
      <c r="BD26" s="160">
        <f>SUMIFS('Selected Results Data'!$E:$E,'Selected Results Data'!$A:$A,BD$2,'Selected Results Data'!$B:$B,$A26)</f>
        <v>72.92</v>
      </c>
      <c r="BE26" s="159">
        <f>RANK(BD26,$BD$3:$BD$81,0)+COUNTIF($BD$3:BD26,BD26)-1</f>
        <v>72</v>
      </c>
      <c r="BF26" s="179">
        <f t="shared" si="18"/>
        <v>1</v>
      </c>
      <c r="BG26" s="160">
        <f>SUMIFS('Selected Results Data'!$E:$E,'Selected Results Data'!$A:$A,BG$2,'Selected Results Data'!$B:$B,$A26)</f>
        <v>51.94</v>
      </c>
      <c r="BH26" s="159">
        <f>RANK(BG26,$BG$3:$BG$81,0)+COUNTIF($BG$3:BG26,BG26)-1</f>
        <v>60</v>
      </c>
      <c r="BI26" s="179">
        <f t="shared" si="19"/>
        <v>2</v>
      </c>
      <c r="BJ26" s="160">
        <f>SUMIFS('Selected Results Data'!$E:$E,'Selected Results Data'!$A:$A,BJ$2,'Selected Results Data'!$B:$B,$A26)</f>
        <v>47.52</v>
      </c>
      <c r="BK26" s="159">
        <f>RANK(BJ26,$BJ$3:$BJ$81,0)+COUNTIF($BJ$3:BJ26,BJ26)-1</f>
        <v>52</v>
      </c>
      <c r="BL26" s="179">
        <f t="shared" si="20"/>
        <v>2</v>
      </c>
      <c r="BM26" s="160">
        <f>SUMIFS('Selected Results Data'!$E:$E,'Selected Results Data'!$A:$A,BM$2,'Selected Results Data'!$B:$B,$A26)</f>
        <v>57.47</v>
      </c>
      <c r="BN26" s="159">
        <f>RANK(BM26,$BM$3:$BM$81,0)+COUNTIF($BM$3:BM26,BM26)-1</f>
        <v>66</v>
      </c>
      <c r="BO26" s="179">
        <f t="shared" si="21"/>
        <v>1</v>
      </c>
      <c r="BP26" s="160">
        <f>SUMIFS('Selected Results Data'!$E:$E,'Selected Results Data'!$A:$A,BP$2,'Selected Results Data'!$B:$B,$A26)</f>
        <v>43.61</v>
      </c>
      <c r="BQ26" s="159">
        <f>RANK(BP26,$BP$3:$BP$81,0)+COUNTIF($BP$3:BP26,BP26)-1</f>
        <v>63</v>
      </c>
      <c r="BR26" s="179">
        <f t="shared" si="22"/>
        <v>2</v>
      </c>
      <c r="BS26" s="160">
        <f>SUMIFS('Selected Results Data'!$E:$E,'Selected Results Data'!$A:$A,BS$2,'Selected Results Data'!$B:$B,$A26)</f>
        <v>84.48</v>
      </c>
      <c r="BT26" s="159">
        <f>RANK(BS26,$BS$3:$BS$81,0)+COUNTIF($BS$3:BS26,BS26)-1</f>
        <v>64</v>
      </c>
      <c r="BU26" s="179">
        <f t="shared" si="23"/>
        <v>2</v>
      </c>
      <c r="BV26" s="160">
        <f>SUMIFS('Selected Results Data'!$E:$E,'Selected Results Data'!$A:$A,BV$2,'Selected Results Data'!$B:$B,$A26)</f>
        <v>79.489999999999995</v>
      </c>
      <c r="BW26" s="159">
        <f>RANK(BV26,$BV$3:$BV$81,0)+COUNTIF($BV$3:BV26,BV26)-1</f>
        <v>41</v>
      </c>
      <c r="BX26" s="179">
        <f t="shared" si="24"/>
        <v>3</v>
      </c>
      <c r="BY26" s="160">
        <f>SUMIFS('Selected Results Data'!$E:$E,'Selected Results Data'!$A:$A,BY$2,'Selected Results Data'!$B:$B,$A26)</f>
        <v>18.940000000000001</v>
      </c>
      <c r="BZ26" s="159">
        <f>RANK(BY26,$BY$3:$BY$81,1)+COUNTIF($BY$3:BY26,BY26)-1</f>
        <v>6</v>
      </c>
      <c r="CA26" s="179">
        <f t="shared" si="25"/>
        <v>5</v>
      </c>
      <c r="CB26" s="160">
        <f>SUMIFS('Selected Results Data'!$E:$E,'Selected Results Data'!$A:$A,CB$2,'Selected Results Data'!$B:$B,$A26)</f>
        <v>38.96</v>
      </c>
      <c r="CC26" s="159">
        <f>RANK(CB26,$CB$3:$CB$81,1)+COUNTIF($CB$3:CB26,CB26)-1</f>
        <v>62</v>
      </c>
      <c r="CD26" s="179">
        <f t="shared" si="26"/>
        <v>2</v>
      </c>
      <c r="CE26" s="160">
        <f>SUMIFS('Selected Results Data'!$E:$E,'Selected Results Data'!$A:$A,CE$2,'Selected Results Data'!$B:$B,$A26)</f>
        <v>39.369999999999997</v>
      </c>
      <c r="CF26" s="159">
        <f>RANK(CE26,$CE$3:$CE$81,1)+COUNTIF($CE$3:CE26,CE26)-1</f>
        <v>73</v>
      </c>
      <c r="CG26" s="179">
        <f t="shared" si="27"/>
        <v>1</v>
      </c>
      <c r="CH26" s="160">
        <f>SUMIFS('Selected Results Data'!$E:$E,'Selected Results Data'!$A:$A,CH$2,'Selected Results Data'!$B:$B,$A26)</f>
        <v>26.31</v>
      </c>
      <c r="CI26" s="159">
        <f>RANK(CH26,$CH$3:$CH$81,1)+COUNTIF($CH$3:CH26,CH26)-1</f>
        <v>30</v>
      </c>
      <c r="CJ26" s="179">
        <f t="shared" si="28"/>
        <v>4</v>
      </c>
      <c r="CL26" s="46">
        <v>24</v>
      </c>
      <c r="CM26" s="46">
        <v>4</v>
      </c>
    </row>
    <row r="27" spans="1:91">
      <c r="A27" s="162" t="s">
        <v>122</v>
      </c>
      <c r="B27" s="162">
        <f>SUMIFS('Selected Results Data'!$E:$E,'Selected Results Data'!$A:$A,$B$2,'Selected Results Data'!$B:$B,A27)</f>
        <v>37.9</v>
      </c>
      <c r="C27" s="161">
        <f>RANK(B27,$B$3:$B$81,1)+COUNTIF($B$3:B27,B27)-1</f>
        <v>73</v>
      </c>
      <c r="D27" s="179">
        <f t="shared" si="0"/>
        <v>1</v>
      </c>
      <c r="E27" s="160">
        <f>SUMIFS('Selected Results Data'!$E:$E,'Selected Results Data'!$A:$A,E$2,'Selected Results Data'!$B:$B,$A27)</f>
        <v>22.4</v>
      </c>
      <c r="F27" s="159">
        <f>RANK(E27,$E$3:$E$81,1)+COUNTIF($E$3:E27,E27)-1</f>
        <v>37</v>
      </c>
      <c r="G27" s="179">
        <f t="shared" si="1"/>
        <v>3</v>
      </c>
      <c r="H27" s="160">
        <f>SUMIFS('Selected Results Data'!$E:$E,'Selected Results Data'!$A:$A,H$2,'Selected Results Data'!$B:$B,$A27)</f>
        <v>10.199999999999999</v>
      </c>
      <c r="I27" s="159">
        <f>RANK(H27,$H$3:$H$81,1)+COUNTIF($H$3:H27,H27)-1</f>
        <v>33</v>
      </c>
      <c r="J27" s="179">
        <f t="shared" si="2"/>
        <v>3</v>
      </c>
      <c r="K27" s="160">
        <f>SUMIFS('Selected Results Data'!$E:$E,'Selected Results Data'!$A:$A,K$2,'Selected Results Data'!$B:$B,$A27)</f>
        <v>14.3</v>
      </c>
      <c r="L27" s="159">
        <f>RANK(K27,$K$3:$K$81,1)+COUNTIF($K$3:K27,K27)-1</f>
        <v>39</v>
      </c>
      <c r="M27" s="179">
        <f t="shared" si="3"/>
        <v>3</v>
      </c>
      <c r="N27" s="160">
        <f>SUMIFS('Selected Results Data'!$E:$E,'Selected Results Data'!$A:$A,N$2,'Selected Results Data'!$B:$B,$A27)</f>
        <v>8.24</v>
      </c>
      <c r="O27" s="159">
        <f>RANK(N27,$N$3:$N$81,0)+COUNTIF($N$3:N27,N27)-1</f>
        <v>6</v>
      </c>
      <c r="P27" s="179">
        <f t="shared" si="4"/>
        <v>5</v>
      </c>
      <c r="Q27" s="160">
        <f>SUMIFS('Selected Results Data'!$E:$E,'Selected Results Data'!$A:$A,Q$2,'Selected Results Data'!$B:$B,$A27)</f>
        <v>43.31</v>
      </c>
      <c r="R27" s="159">
        <f>RANK(Q27,$Q$3:$Q$81,0)+COUNTIF($Q$3:Q27,Q27)-1</f>
        <v>30</v>
      </c>
      <c r="S27" s="179">
        <f t="shared" si="5"/>
        <v>4</v>
      </c>
      <c r="T27" s="160">
        <f>SUMIFS('Selected Results Data'!$E:$E,'Selected Results Data'!$A:$A,T$2,'Selected Results Data'!$B:$B,$A27)</f>
        <v>52.47</v>
      </c>
      <c r="U27" s="159">
        <f>RANK(T27,$T$3:$T$81,1)+COUNTIF($T$3:T27,T27)-1</f>
        <v>34</v>
      </c>
      <c r="V27" s="179">
        <f t="shared" si="6"/>
        <v>3</v>
      </c>
      <c r="W27" s="160">
        <f>SUMIFS('Selected Results Data'!$E:$E,'Selected Results Data'!$A:$A,W$2,'Selected Results Data'!$B:$B,$A27)</f>
        <v>2.64</v>
      </c>
      <c r="X27" s="159">
        <f>RANK(W27,$W$3:$W$81,1)+COUNTIF($W$3:W27,W27)-1</f>
        <v>59</v>
      </c>
      <c r="Y27" s="179">
        <f t="shared" si="7"/>
        <v>2</v>
      </c>
      <c r="Z27" s="160">
        <f>SUMIFS('Selected Results Data'!$E:$E,'Selected Results Data'!$A:$A,Z$2,'Selected Results Data'!$B:$B,$A27)</f>
        <v>39.130000000000003</v>
      </c>
      <c r="AA27" s="159">
        <f>RANK(Z27,$Z$3:$Z$81,1)+COUNTIF($Z$3:Z27,Z27)-1</f>
        <v>24</v>
      </c>
      <c r="AB27" s="179">
        <f t="shared" si="8"/>
        <v>4</v>
      </c>
      <c r="AC27" s="160">
        <f>SUMIFS('Selected Results Data'!$E:$E,'Selected Results Data'!$A:$A,AC$2,'Selected Results Data'!$B:$B,$A27)</f>
        <v>14.13</v>
      </c>
      <c r="AD27" s="159">
        <f>RANK(AC27,$AC$3:$AC$81,1)+COUNTIF($AC$3:AC27,AC27)-1</f>
        <v>16</v>
      </c>
      <c r="AE27" s="179">
        <f t="shared" si="9"/>
        <v>5</v>
      </c>
      <c r="AF27" s="160">
        <f>SUMIFS('Selected Results Data'!$E:$E,'Selected Results Data'!$A:$A,AF$2,'Selected Results Data'!$B:$B,$A27)</f>
        <v>12.36</v>
      </c>
      <c r="AG27" s="159">
        <f>RANK(AF27,$AF$3:$AF$81,1)+COUNTIF($AF$3:AF27,AF27)-1</f>
        <v>29</v>
      </c>
      <c r="AH27" s="179">
        <f t="shared" si="10"/>
        <v>4</v>
      </c>
      <c r="AI27" s="160">
        <f>SUMIFS('Selected Results Data'!$E:$E,'Selected Results Data'!$A:$A,AI$2,'Selected Results Data'!$B:$B,$A27)</f>
        <v>62.62</v>
      </c>
      <c r="AJ27" s="159">
        <f>RANK(AI27,$AI$3:$AI$81,1)+COUNTIF($AI$3:AI27,AI27)-1</f>
        <v>33</v>
      </c>
      <c r="AK27" s="179">
        <f t="shared" si="11"/>
        <v>3</v>
      </c>
      <c r="AL27" s="160">
        <f>SUMIFS('Selected Results Data'!$E:$E,'Selected Results Data'!$A:$A,AL$2,'Selected Results Data'!$B:$B,$A27)</f>
        <v>48.15</v>
      </c>
      <c r="AM27" s="159">
        <f>RANK(AL27,$AL$3:$AL$81,1)+COUNTIF($AL$3:AL27,AL27)-1</f>
        <v>43</v>
      </c>
      <c r="AN27" s="179">
        <f t="shared" si="12"/>
        <v>3</v>
      </c>
      <c r="AO27" s="160">
        <f>SUMIFS('Selected Results Data'!$E:$E,'Selected Results Data'!$A:$A,AO$2,'Selected Results Data'!$B:$B,$A27)</f>
        <v>17.71</v>
      </c>
      <c r="AP27" s="159">
        <f>RANK(AO27,$AO$3:$AO$81,1)+COUNTIF($AO$3:AO27,AO27)-1</f>
        <v>56</v>
      </c>
      <c r="AQ27" s="179">
        <f t="shared" si="13"/>
        <v>2</v>
      </c>
      <c r="AR27" s="160">
        <f>SUMIFS('Selected Results Data'!$E:$E,'Selected Results Data'!$A:$A,AR$2,'Selected Results Data'!$B:$B,$A27)</f>
        <v>35.909999999999997</v>
      </c>
      <c r="AS27" s="159">
        <f>RANK(AR27,$AR$3:$AR$81,1)+COUNTIF($AR$3:AR27,AR27)-1</f>
        <v>67</v>
      </c>
      <c r="AT27" s="179">
        <f t="shared" si="14"/>
        <v>1</v>
      </c>
      <c r="AU27" s="160">
        <f>SUMIFS('Selected Results Data'!$E:$E,'Selected Results Data'!$A:$A,AU$2,'Selected Results Data'!$B:$B,$A27)</f>
        <v>23.778770000000002</v>
      </c>
      <c r="AV27" s="159">
        <f>RANK(AU27,$AU$3:$AU$81,1)+COUNTIF($AU$3:AU27,AU27)-1</f>
        <v>62</v>
      </c>
      <c r="AW27" s="179">
        <f t="shared" si="15"/>
        <v>2</v>
      </c>
      <c r="AX27" s="160">
        <f>SUMIFS('Selected Results Data'!$E:$E,'Selected Results Data'!$A:$A,AX$2,'Selected Results Data'!$B:$B,$A27)</f>
        <v>25.19351</v>
      </c>
      <c r="AY27" s="159">
        <f>RANK(AX27,$AX$3:$AX$81,1)+COUNTIF($AX$3:AX27,AX27)-1</f>
        <v>69</v>
      </c>
      <c r="AZ27" s="179">
        <f t="shared" si="16"/>
        <v>1</v>
      </c>
      <c r="BA27" s="160">
        <f>SUMIFS('Selected Results Data'!$E:$E,'Selected Results Data'!$A:$A,BA$2,'Selected Results Data'!$B:$B,$A27)</f>
        <v>14.23874</v>
      </c>
      <c r="BB27" s="159">
        <f>RANK(BA27,$BA$3:$BA$81,1)+COUNTIF($BA$3:BA27,BA27)-1</f>
        <v>23</v>
      </c>
      <c r="BC27" s="179">
        <f t="shared" si="17"/>
        <v>4</v>
      </c>
      <c r="BD27" s="160">
        <f>SUMIFS('Selected Results Data'!$E:$E,'Selected Results Data'!$A:$A,BD$2,'Selected Results Data'!$B:$B,$A27)</f>
        <v>80.23</v>
      </c>
      <c r="BE27" s="159">
        <f>RANK(BD27,$BD$3:$BD$81,0)+COUNTIF($BD$3:BD27,BD27)-1</f>
        <v>34</v>
      </c>
      <c r="BF27" s="179">
        <f t="shared" si="18"/>
        <v>3</v>
      </c>
      <c r="BG27" s="160">
        <f>SUMIFS('Selected Results Data'!$E:$E,'Selected Results Data'!$A:$A,BG$2,'Selected Results Data'!$B:$B,$A27)</f>
        <v>48.11</v>
      </c>
      <c r="BH27" s="159">
        <f>RANK(BG27,$BG$3:$BG$81,0)+COUNTIF($BG$3:BG27,BG27)-1</f>
        <v>69</v>
      </c>
      <c r="BI27" s="179">
        <f t="shared" si="19"/>
        <v>1</v>
      </c>
      <c r="BJ27" s="160">
        <f>SUMIFS('Selected Results Data'!$E:$E,'Selected Results Data'!$A:$A,BJ$2,'Selected Results Data'!$B:$B,$A27)</f>
        <v>43.67</v>
      </c>
      <c r="BK27" s="159">
        <f>RANK(BJ27,$BJ$3:$BJ$81,0)+COUNTIF($BJ$3:BJ27,BJ27)-1</f>
        <v>72</v>
      </c>
      <c r="BL27" s="179">
        <f t="shared" si="20"/>
        <v>1</v>
      </c>
      <c r="BM27" s="160">
        <f>SUMIFS('Selected Results Data'!$E:$E,'Selected Results Data'!$A:$A,BM$2,'Selected Results Data'!$B:$B,$A27)</f>
        <v>64.52</v>
      </c>
      <c r="BN27" s="159">
        <f>RANK(BM27,$BM$3:$BM$81,0)+COUNTIF($BM$3:BM27,BM27)-1</f>
        <v>27</v>
      </c>
      <c r="BO27" s="179">
        <f t="shared" si="21"/>
        <v>4</v>
      </c>
      <c r="BP27" s="160">
        <f>SUMIFS('Selected Results Data'!$E:$E,'Selected Results Data'!$A:$A,BP$2,'Selected Results Data'!$B:$B,$A27)</f>
        <v>54.3</v>
      </c>
      <c r="BQ27" s="159">
        <f>RANK(BP27,$BP$3:$BP$81,0)+COUNTIF($BP$3:BP27,BP27)-1</f>
        <v>13</v>
      </c>
      <c r="BR27" s="179">
        <f t="shared" si="22"/>
        <v>5</v>
      </c>
      <c r="BS27" s="160">
        <f>SUMIFS('Selected Results Data'!$E:$E,'Selected Results Data'!$A:$A,BS$2,'Selected Results Data'!$B:$B,$A27)</f>
        <v>84.53</v>
      </c>
      <c r="BT27" s="159">
        <f>RANK(BS27,$BS$3:$BS$81,0)+COUNTIF($BS$3:BS27,BS27)-1</f>
        <v>62</v>
      </c>
      <c r="BU27" s="179">
        <f t="shared" si="23"/>
        <v>2</v>
      </c>
      <c r="BV27" s="160">
        <f>SUMIFS('Selected Results Data'!$E:$E,'Selected Results Data'!$A:$A,BV$2,'Selected Results Data'!$B:$B,$A27)</f>
        <v>83.95</v>
      </c>
      <c r="BW27" s="159">
        <f>RANK(BV27,$BV$3:$BV$81,0)+COUNTIF($BV$3:BV27,BV27)-1</f>
        <v>16</v>
      </c>
      <c r="BX27" s="179">
        <f t="shared" si="24"/>
        <v>5</v>
      </c>
      <c r="BY27" s="160">
        <f>SUMIFS('Selected Results Data'!$E:$E,'Selected Results Data'!$A:$A,BY$2,'Selected Results Data'!$B:$B,$A27)</f>
        <v>21</v>
      </c>
      <c r="BZ27" s="159">
        <f>RANK(BY27,$BY$3:$BY$81,1)+COUNTIF($BY$3:BY27,BY27)-1</f>
        <v>18</v>
      </c>
      <c r="CA27" s="179">
        <f t="shared" si="25"/>
        <v>4</v>
      </c>
      <c r="CB27" s="160">
        <f>SUMIFS('Selected Results Data'!$E:$E,'Selected Results Data'!$A:$A,CB$2,'Selected Results Data'!$B:$B,$A27)</f>
        <v>38.56</v>
      </c>
      <c r="CC27" s="159">
        <f>RANK(CB27,$CB$3:$CB$81,1)+COUNTIF($CB$3:CB27,CB27)-1</f>
        <v>58</v>
      </c>
      <c r="CD27" s="179">
        <f t="shared" si="26"/>
        <v>2</v>
      </c>
      <c r="CE27" s="160">
        <f>SUMIFS('Selected Results Data'!$E:$E,'Selected Results Data'!$A:$A,CE$2,'Selected Results Data'!$B:$B,$A27)</f>
        <v>40.549999999999997</v>
      </c>
      <c r="CF27" s="159">
        <f>RANK(CE27,$CE$3:$CE$81,1)+COUNTIF($CE$3:CE27,CE27)-1</f>
        <v>77</v>
      </c>
      <c r="CG27" s="179">
        <f t="shared" si="27"/>
        <v>1</v>
      </c>
      <c r="CH27" s="160">
        <f>SUMIFS('Selected Results Data'!$E:$E,'Selected Results Data'!$A:$A,CH$2,'Selected Results Data'!$B:$B,$A27)</f>
        <v>32.79</v>
      </c>
      <c r="CI27" s="159">
        <f>RANK(CH27,$CH$3:$CH$81,1)+COUNTIF($CH$3:CH27,CH27)-1</f>
        <v>67</v>
      </c>
      <c r="CJ27" s="179">
        <f t="shared" si="28"/>
        <v>1</v>
      </c>
      <c r="CL27" s="46">
        <v>25</v>
      </c>
      <c r="CM27" s="46">
        <v>4</v>
      </c>
    </row>
    <row r="28" spans="1:91">
      <c r="A28" s="162" t="s">
        <v>123</v>
      </c>
      <c r="B28" s="162">
        <f>SUMIFS('Selected Results Data'!$E:$E,'Selected Results Data'!$A:$A,$B$2,'Selected Results Data'!$B:$B,A28)</f>
        <v>31.9</v>
      </c>
      <c r="C28" s="161">
        <f>RANK(B28,$B$3:$B$81,1)+COUNTIF($B$3:B28,B28)-1</f>
        <v>44</v>
      </c>
      <c r="D28" s="179">
        <f t="shared" si="0"/>
        <v>3</v>
      </c>
      <c r="E28" s="160">
        <f>SUMIFS('Selected Results Data'!$E:$E,'Selected Results Data'!$A:$A,E$2,'Selected Results Data'!$B:$B,$A28)</f>
        <v>14.9</v>
      </c>
      <c r="F28" s="159">
        <f>RANK(E28,$E$3:$E$81,1)+COUNTIF($E$3:E28,E28)-1</f>
        <v>12</v>
      </c>
      <c r="G28" s="179">
        <f t="shared" si="1"/>
        <v>5</v>
      </c>
      <c r="H28" s="160">
        <f>SUMIFS('Selected Results Data'!$E:$E,'Selected Results Data'!$A:$A,H$2,'Selected Results Data'!$B:$B,$A28)</f>
        <v>11.3</v>
      </c>
      <c r="I28" s="159">
        <f>RANK(H28,$H$3:$H$81,1)+COUNTIF($H$3:H28,H28)-1</f>
        <v>37</v>
      </c>
      <c r="J28" s="179">
        <f t="shared" si="2"/>
        <v>3</v>
      </c>
      <c r="K28" s="160">
        <f>SUMIFS('Selected Results Data'!$E:$E,'Selected Results Data'!$A:$A,K$2,'Selected Results Data'!$B:$B,$A28)</f>
        <v>15.3</v>
      </c>
      <c r="L28" s="159">
        <f>RANK(K28,$K$3:$K$81,1)+COUNTIF($K$3:K28,K28)-1</f>
        <v>48</v>
      </c>
      <c r="M28" s="179">
        <f t="shared" si="3"/>
        <v>3</v>
      </c>
      <c r="N28" s="160">
        <f>SUMIFS('Selected Results Data'!$E:$E,'Selected Results Data'!$A:$A,N$2,'Selected Results Data'!$B:$B,$A28)</f>
        <v>1.49</v>
      </c>
      <c r="O28" s="159">
        <f>RANK(N28,$N$3:$N$81,0)+COUNTIF($N$3:N28,N28)-1</f>
        <v>79</v>
      </c>
      <c r="P28" s="179">
        <f t="shared" si="4"/>
        <v>1</v>
      </c>
      <c r="Q28" s="160">
        <f>SUMIFS('Selected Results Data'!$E:$E,'Selected Results Data'!$A:$A,Q$2,'Selected Results Data'!$B:$B,$A28)</f>
        <v>37.92</v>
      </c>
      <c r="R28" s="159">
        <f>RANK(Q28,$Q$3:$Q$81,0)+COUNTIF($Q$3:Q28,Q28)-1</f>
        <v>63</v>
      </c>
      <c r="S28" s="179">
        <f t="shared" si="5"/>
        <v>2</v>
      </c>
      <c r="T28" s="160">
        <f>SUMIFS('Selected Results Data'!$E:$E,'Selected Results Data'!$A:$A,T$2,'Selected Results Data'!$B:$B,$A28)</f>
        <v>53.71</v>
      </c>
      <c r="U28" s="159">
        <f>RANK(T28,$T$3:$T$81,1)+COUNTIF($T$3:T28,T28)-1</f>
        <v>43</v>
      </c>
      <c r="V28" s="179">
        <f t="shared" si="6"/>
        <v>3</v>
      </c>
      <c r="W28" s="160">
        <f>SUMIFS('Selected Results Data'!$E:$E,'Selected Results Data'!$A:$A,W$2,'Selected Results Data'!$B:$B,$A28)</f>
        <v>7.06</v>
      </c>
      <c r="X28" s="159">
        <f>RANK(W28,$W$3:$W$81,1)+COUNTIF($W$3:W28,W28)-1</f>
        <v>78</v>
      </c>
      <c r="Y28" s="179">
        <f t="shared" si="7"/>
        <v>1</v>
      </c>
      <c r="Z28" s="160">
        <f>SUMIFS('Selected Results Data'!$E:$E,'Selected Results Data'!$A:$A,Z$2,'Selected Results Data'!$B:$B,$A28)</f>
        <v>50.95</v>
      </c>
      <c r="AA28" s="159">
        <f>RANK(Z28,$Z$3:$Z$81,1)+COUNTIF($Z$3:Z28,Z28)-1</f>
        <v>74</v>
      </c>
      <c r="AB28" s="179">
        <f t="shared" si="8"/>
        <v>1</v>
      </c>
      <c r="AC28" s="160">
        <f>SUMIFS('Selected Results Data'!$E:$E,'Selected Results Data'!$A:$A,AC$2,'Selected Results Data'!$B:$B,$A28)</f>
        <v>21.07</v>
      </c>
      <c r="AD28" s="159">
        <f>RANK(AC28,$AC$3:$AC$81,1)+COUNTIF($AC$3:AC28,AC28)-1</f>
        <v>59</v>
      </c>
      <c r="AE28" s="179">
        <f t="shared" si="9"/>
        <v>2</v>
      </c>
      <c r="AF28" s="160">
        <f>SUMIFS('Selected Results Data'!$E:$E,'Selected Results Data'!$A:$A,AF$2,'Selected Results Data'!$B:$B,$A28)</f>
        <v>18.54</v>
      </c>
      <c r="AG28" s="159">
        <f>RANK(AF28,$AF$3:$AF$81,1)+COUNTIF($AF$3:AF28,AF28)-1</f>
        <v>73</v>
      </c>
      <c r="AH28" s="179">
        <f t="shared" si="10"/>
        <v>1</v>
      </c>
      <c r="AI28" s="160">
        <f>SUMIFS('Selected Results Data'!$E:$E,'Selected Results Data'!$A:$A,AI$2,'Selected Results Data'!$B:$B,$A28)</f>
        <v>41.31</v>
      </c>
      <c r="AJ28" s="159">
        <f>RANK(AI28,$AI$3:$AI$81,1)+COUNTIF($AI$3:AI28,AI28)-1</f>
        <v>2</v>
      </c>
      <c r="AK28" s="179">
        <f t="shared" si="11"/>
        <v>5</v>
      </c>
      <c r="AL28" s="160">
        <f>SUMIFS('Selected Results Data'!$E:$E,'Selected Results Data'!$A:$A,AL$2,'Selected Results Data'!$B:$B,$A28)</f>
        <v>25</v>
      </c>
      <c r="AM28" s="159">
        <f>RANK(AL28,$AL$3:$AL$81,1)+COUNTIF($AL$3:AL28,AL28)-1</f>
        <v>1</v>
      </c>
      <c r="AN28" s="179">
        <f t="shared" si="12"/>
        <v>5</v>
      </c>
      <c r="AO28" s="160">
        <f>SUMIFS('Selected Results Data'!$E:$E,'Selected Results Data'!$A:$A,AO$2,'Selected Results Data'!$B:$B,$A28)</f>
        <v>22.11</v>
      </c>
      <c r="AP28" s="159">
        <f>RANK(AO28,$AO$3:$AO$81,1)+COUNTIF($AO$3:AO28,AO28)-1</f>
        <v>76</v>
      </c>
      <c r="AQ28" s="179">
        <f t="shared" si="13"/>
        <v>1</v>
      </c>
      <c r="AR28" s="160">
        <f>SUMIFS('Selected Results Data'!$E:$E,'Selected Results Data'!$A:$A,AR$2,'Selected Results Data'!$B:$B,$A28)</f>
        <v>18.91</v>
      </c>
      <c r="AS28" s="159">
        <f>RANK(AR28,$AR$3:$AR$81,1)+COUNTIF($AR$3:AR28,AR28)-1</f>
        <v>4</v>
      </c>
      <c r="AT28" s="179">
        <f t="shared" si="14"/>
        <v>5</v>
      </c>
      <c r="AU28" s="160">
        <f>SUMIFS('Selected Results Data'!$E:$E,'Selected Results Data'!$A:$A,AU$2,'Selected Results Data'!$B:$B,$A28)</f>
        <v>25.284009999999999</v>
      </c>
      <c r="AV28" s="159">
        <f>RANK(AU28,$AU$3:$AU$81,1)+COUNTIF($AU$3:AU28,AU28)-1</f>
        <v>70</v>
      </c>
      <c r="AW28" s="179">
        <f t="shared" si="15"/>
        <v>1</v>
      </c>
      <c r="AX28" s="160">
        <f>SUMIFS('Selected Results Data'!$E:$E,'Selected Results Data'!$A:$A,AX$2,'Selected Results Data'!$B:$B,$A28)</f>
        <v>26.577290000000001</v>
      </c>
      <c r="AY28" s="159">
        <f>RANK(AX28,$AX$3:$AX$81,1)+COUNTIF($AX$3:AX28,AX28)-1</f>
        <v>76</v>
      </c>
      <c r="AZ28" s="179">
        <f t="shared" si="16"/>
        <v>1</v>
      </c>
      <c r="BA28" s="160">
        <f>SUMIFS('Selected Results Data'!$E:$E,'Selected Results Data'!$A:$A,BA$2,'Selected Results Data'!$B:$B,$A28)</f>
        <v>20.741040000000002</v>
      </c>
      <c r="BB28" s="159">
        <f>RANK(BA28,$BA$3:$BA$81,1)+COUNTIF($BA$3:BA28,BA28)-1</f>
        <v>73</v>
      </c>
      <c r="BC28" s="179">
        <f t="shared" si="17"/>
        <v>1</v>
      </c>
      <c r="BD28" s="160">
        <f>SUMIFS('Selected Results Data'!$E:$E,'Selected Results Data'!$A:$A,BD$2,'Selected Results Data'!$B:$B,$A28)</f>
        <v>78.59</v>
      </c>
      <c r="BE28" s="159">
        <f>RANK(BD28,$BD$3:$BD$81,0)+COUNTIF($BD$3:BD28,BD28)-1</f>
        <v>49</v>
      </c>
      <c r="BF28" s="179">
        <f t="shared" si="18"/>
        <v>2</v>
      </c>
      <c r="BG28" s="160">
        <f>SUMIFS('Selected Results Data'!$E:$E,'Selected Results Data'!$A:$A,BG$2,'Selected Results Data'!$B:$B,$A28)</f>
        <v>64.31</v>
      </c>
      <c r="BH28" s="159">
        <f>RANK(BG28,$BG$3:$BG$81,0)+COUNTIF($BG$3:BG28,BG28)-1</f>
        <v>4</v>
      </c>
      <c r="BI28" s="179">
        <f t="shared" si="19"/>
        <v>5</v>
      </c>
      <c r="BJ28" s="160">
        <f>SUMIFS('Selected Results Data'!$E:$E,'Selected Results Data'!$A:$A,BJ$2,'Selected Results Data'!$B:$B,$A28)</f>
        <v>55.75</v>
      </c>
      <c r="BK28" s="159">
        <f>RANK(BJ28,$BJ$3:$BJ$81,0)+COUNTIF($BJ$3:BJ28,BJ28)-1</f>
        <v>12</v>
      </c>
      <c r="BL28" s="179">
        <f t="shared" si="20"/>
        <v>5</v>
      </c>
      <c r="BM28" s="160">
        <f>SUMIFS('Selected Results Data'!$E:$E,'Selected Results Data'!$A:$A,BM$2,'Selected Results Data'!$B:$B,$A28)</f>
        <v>61.57</v>
      </c>
      <c r="BN28" s="159">
        <f>RANK(BM28,$BM$3:$BM$81,0)+COUNTIF($BM$3:BM28,BM28)-1</f>
        <v>41</v>
      </c>
      <c r="BO28" s="179">
        <f t="shared" si="21"/>
        <v>3</v>
      </c>
      <c r="BP28" s="160">
        <f>SUMIFS('Selected Results Data'!$E:$E,'Selected Results Data'!$A:$A,BP$2,'Selected Results Data'!$B:$B,$A28)</f>
        <v>39.880000000000003</v>
      </c>
      <c r="BQ28" s="159">
        <f>RANK(BP28,$BP$3:$BP$81,0)+COUNTIF($BP$3:BP28,BP28)-1</f>
        <v>73</v>
      </c>
      <c r="BR28" s="179">
        <f t="shared" si="22"/>
        <v>1</v>
      </c>
      <c r="BS28" s="160">
        <f>SUMIFS('Selected Results Data'!$E:$E,'Selected Results Data'!$A:$A,BS$2,'Selected Results Data'!$B:$B,$A28)</f>
        <v>82.98</v>
      </c>
      <c r="BT28" s="159">
        <f>RANK(BS28,$BS$3:$BS$81,0)+COUNTIF($BS$3:BS28,BS28)-1</f>
        <v>72</v>
      </c>
      <c r="BU28" s="179">
        <f t="shared" si="23"/>
        <v>1</v>
      </c>
      <c r="BV28" s="160">
        <f>SUMIFS('Selected Results Data'!$E:$E,'Selected Results Data'!$A:$A,BV$2,'Selected Results Data'!$B:$B,$A28)</f>
        <v>91.31</v>
      </c>
      <c r="BW28" s="159">
        <f>RANK(BV28,$BV$3:$BV$81,0)+COUNTIF($BV$3:BV28,BV28)-1</f>
        <v>1</v>
      </c>
      <c r="BX28" s="179">
        <f t="shared" si="24"/>
        <v>5</v>
      </c>
      <c r="BY28" s="160">
        <f>SUMIFS('Selected Results Data'!$E:$E,'Selected Results Data'!$A:$A,BY$2,'Selected Results Data'!$B:$B,$A28)</f>
        <v>35.450000000000003</v>
      </c>
      <c r="BZ28" s="159">
        <f>RANK(BY28,$BY$3:$BY$81,1)+COUNTIF($BY$3:BY28,BY28)-1</f>
        <v>77</v>
      </c>
      <c r="CA28" s="179">
        <f t="shared" si="25"/>
        <v>1</v>
      </c>
      <c r="CB28" s="160">
        <f>SUMIFS('Selected Results Data'!$E:$E,'Selected Results Data'!$A:$A,CB$2,'Selected Results Data'!$B:$B,$A28)</f>
        <v>31.56</v>
      </c>
      <c r="CC28" s="159">
        <f>RANK(CB28,$CB$3:$CB$81,1)+COUNTIF($CB$3:CB28,CB28)-1</f>
        <v>27</v>
      </c>
      <c r="CD28" s="179">
        <f t="shared" si="26"/>
        <v>4</v>
      </c>
      <c r="CE28" s="160">
        <f>SUMIFS('Selected Results Data'!$E:$E,'Selected Results Data'!$A:$A,CE$2,'Selected Results Data'!$B:$B,$A28)</f>
        <v>29.12</v>
      </c>
      <c r="CF28" s="159">
        <f>RANK(CE28,$CE$3:$CE$81,1)+COUNTIF($CE$3:CE28,CE28)-1</f>
        <v>13</v>
      </c>
      <c r="CG28" s="179">
        <f t="shared" si="27"/>
        <v>5</v>
      </c>
      <c r="CH28" s="160">
        <f>SUMIFS('Selected Results Data'!$E:$E,'Selected Results Data'!$A:$A,CH$2,'Selected Results Data'!$B:$B,$A28)</f>
        <v>20.059999999999999</v>
      </c>
      <c r="CI28" s="159">
        <f>RANK(CH28,$CH$3:$CH$81,1)+COUNTIF($CH$3:CH28,CH28)-1</f>
        <v>7</v>
      </c>
      <c r="CJ28" s="179">
        <f t="shared" si="28"/>
        <v>5</v>
      </c>
      <c r="CL28" s="46">
        <v>26</v>
      </c>
      <c r="CM28" s="46">
        <v>4</v>
      </c>
    </row>
    <row r="29" spans="1:91">
      <c r="A29" s="162" t="s">
        <v>124</v>
      </c>
      <c r="B29" s="162">
        <f>SUMIFS('Selected Results Data'!$E:$E,'Selected Results Data'!$A:$A,$B$2,'Selected Results Data'!$B:$B,A29)</f>
        <v>28.2</v>
      </c>
      <c r="C29" s="161">
        <f>RANK(B29,$B$3:$B$81,1)+COUNTIF($B$3:B29,B29)-1</f>
        <v>15</v>
      </c>
      <c r="D29" s="179">
        <f t="shared" si="0"/>
        <v>5</v>
      </c>
      <c r="E29" s="160">
        <f>SUMIFS('Selected Results Data'!$E:$E,'Selected Results Data'!$A:$A,E$2,'Selected Results Data'!$B:$B,$A29)</f>
        <v>21.7</v>
      </c>
      <c r="F29" s="159">
        <f>RANK(E29,$E$3:$E$81,1)+COUNTIF($E$3:E29,E29)-1</f>
        <v>36</v>
      </c>
      <c r="G29" s="179">
        <f t="shared" si="1"/>
        <v>3</v>
      </c>
      <c r="H29" s="160">
        <f>SUMIFS('Selected Results Data'!$E:$E,'Selected Results Data'!$A:$A,H$2,'Selected Results Data'!$B:$B,$A29)</f>
        <v>8.6999999999999993</v>
      </c>
      <c r="I29" s="159">
        <f>RANK(H29,$H$3:$H$81,1)+COUNTIF($H$3:H29,H29)-1</f>
        <v>25</v>
      </c>
      <c r="J29" s="179">
        <f t="shared" si="2"/>
        <v>4</v>
      </c>
      <c r="K29" s="160">
        <f>SUMIFS('Selected Results Data'!$E:$E,'Selected Results Data'!$A:$A,K$2,'Selected Results Data'!$B:$B,$A29)</f>
        <v>15.6</v>
      </c>
      <c r="L29" s="159">
        <f>RANK(K29,$K$3:$K$81,1)+COUNTIF($K$3:K29,K29)-1</f>
        <v>51</v>
      </c>
      <c r="M29" s="179">
        <f t="shared" si="3"/>
        <v>2</v>
      </c>
      <c r="N29" s="160">
        <f>SUMIFS('Selected Results Data'!$E:$E,'Selected Results Data'!$A:$A,N$2,'Selected Results Data'!$B:$B,$A29)</f>
        <v>6.89</v>
      </c>
      <c r="O29" s="159">
        <f>RANK(N29,$N$3:$N$81,0)+COUNTIF($N$3:N29,N29)-1</f>
        <v>21</v>
      </c>
      <c r="P29" s="179">
        <f t="shared" si="4"/>
        <v>4</v>
      </c>
      <c r="Q29" s="160">
        <f>SUMIFS('Selected Results Data'!$E:$E,'Selected Results Data'!$A:$A,Q$2,'Selected Results Data'!$B:$B,$A29)</f>
        <v>47.13</v>
      </c>
      <c r="R29" s="159">
        <f>RANK(Q29,$Q$3:$Q$81,0)+COUNTIF($Q$3:Q29,Q29)-1</f>
        <v>17</v>
      </c>
      <c r="S29" s="179">
        <f t="shared" si="5"/>
        <v>4</v>
      </c>
      <c r="T29" s="160">
        <f>SUMIFS('Selected Results Data'!$E:$E,'Selected Results Data'!$A:$A,T$2,'Selected Results Data'!$B:$B,$A29)</f>
        <v>47.27</v>
      </c>
      <c r="U29" s="159">
        <f>RANK(T29,$T$3:$T$81,1)+COUNTIF($T$3:T29,T29)-1</f>
        <v>12</v>
      </c>
      <c r="V29" s="179">
        <f t="shared" si="6"/>
        <v>5</v>
      </c>
      <c r="W29" s="160">
        <f>SUMIFS('Selected Results Data'!$E:$E,'Selected Results Data'!$A:$A,W$2,'Selected Results Data'!$B:$B,$A29)</f>
        <v>1.28</v>
      </c>
      <c r="X29" s="159">
        <f>RANK(W29,$W$3:$W$81,1)+COUNTIF($W$3:W29,W29)-1</f>
        <v>22</v>
      </c>
      <c r="Y29" s="179">
        <f t="shared" si="7"/>
        <v>4</v>
      </c>
      <c r="Z29" s="160">
        <f>SUMIFS('Selected Results Data'!$E:$E,'Selected Results Data'!$A:$A,Z$2,'Selected Results Data'!$B:$B,$A29)</f>
        <v>41.29</v>
      </c>
      <c r="AA29" s="159">
        <f>RANK(Z29,$Z$3:$Z$81,1)+COUNTIF($Z$3:Z29,Z29)-1</f>
        <v>31</v>
      </c>
      <c r="AB29" s="179">
        <f t="shared" si="8"/>
        <v>4</v>
      </c>
      <c r="AC29" s="160">
        <f>SUMIFS('Selected Results Data'!$E:$E,'Selected Results Data'!$A:$A,AC$2,'Selected Results Data'!$B:$B,$A29)</f>
        <v>18.059999999999999</v>
      </c>
      <c r="AD29" s="159">
        <f>RANK(AC29,$AC$3:$AC$81,1)+COUNTIF($AC$3:AC29,AC29)-1</f>
        <v>44</v>
      </c>
      <c r="AE29" s="179">
        <f t="shared" si="9"/>
        <v>3</v>
      </c>
      <c r="AF29" s="160">
        <f>SUMIFS('Selected Results Data'!$E:$E,'Selected Results Data'!$A:$A,AF$2,'Selected Results Data'!$B:$B,$A29)</f>
        <v>13.71</v>
      </c>
      <c r="AG29" s="159">
        <f>RANK(AF29,$AF$3:$AF$81,1)+COUNTIF($AF$3:AF29,AF29)-1</f>
        <v>42</v>
      </c>
      <c r="AH29" s="179">
        <f t="shared" si="10"/>
        <v>3</v>
      </c>
      <c r="AI29" s="160">
        <f>SUMIFS('Selected Results Data'!$E:$E,'Selected Results Data'!$A:$A,AI$2,'Selected Results Data'!$B:$B,$A29)</f>
        <v>65.94</v>
      </c>
      <c r="AJ29" s="159">
        <f>RANK(AI29,$AI$3:$AI$81,1)+COUNTIF($AI$3:AI29,AI29)-1</f>
        <v>45</v>
      </c>
      <c r="AK29" s="179">
        <f t="shared" si="11"/>
        <v>3</v>
      </c>
      <c r="AL29" s="160">
        <f>SUMIFS('Selected Results Data'!$E:$E,'Selected Results Data'!$A:$A,AL$2,'Selected Results Data'!$B:$B,$A29)</f>
        <v>50.03</v>
      </c>
      <c r="AM29" s="159">
        <f>RANK(AL29,$AL$3:$AL$81,1)+COUNTIF($AL$3:AL29,AL29)-1</f>
        <v>55</v>
      </c>
      <c r="AN29" s="179">
        <f t="shared" si="12"/>
        <v>2</v>
      </c>
      <c r="AO29" s="160">
        <f>SUMIFS('Selected Results Data'!$E:$E,'Selected Results Data'!$A:$A,AO$2,'Selected Results Data'!$B:$B,$A29)</f>
        <v>18.02</v>
      </c>
      <c r="AP29" s="159">
        <f>RANK(AO29,$AO$3:$AO$81,1)+COUNTIF($AO$3:AO29,AO29)-1</f>
        <v>59</v>
      </c>
      <c r="AQ29" s="179">
        <f t="shared" si="13"/>
        <v>2</v>
      </c>
      <c r="AR29" s="160">
        <f>SUMIFS('Selected Results Data'!$E:$E,'Selected Results Data'!$A:$A,AR$2,'Selected Results Data'!$B:$B,$A29)</f>
        <v>30.8</v>
      </c>
      <c r="AS29" s="159">
        <f>RANK(AR29,$AR$3:$AR$81,1)+COUNTIF($AR$3:AR29,AR29)-1</f>
        <v>43</v>
      </c>
      <c r="AT29" s="179">
        <f t="shared" si="14"/>
        <v>3</v>
      </c>
      <c r="AU29" s="160">
        <f>SUMIFS('Selected Results Data'!$E:$E,'Selected Results Data'!$A:$A,AU$2,'Selected Results Data'!$B:$B,$A29)</f>
        <v>18.553820000000002</v>
      </c>
      <c r="AV29" s="159">
        <f>RANK(AU29,$AU$3:$AU$81,1)+COUNTIF($AU$3:AU29,AU29)-1</f>
        <v>23</v>
      </c>
      <c r="AW29" s="179">
        <f t="shared" si="15"/>
        <v>4</v>
      </c>
      <c r="AX29" s="160">
        <f>SUMIFS('Selected Results Data'!$E:$E,'Selected Results Data'!$A:$A,AX$2,'Selected Results Data'!$B:$B,$A29)</f>
        <v>21.198689999999999</v>
      </c>
      <c r="AY29" s="159">
        <f>RANK(AX29,$AX$3:$AX$81,1)+COUNTIF($AX$3:AX29,AX29)-1</f>
        <v>45</v>
      </c>
      <c r="AZ29" s="179">
        <f t="shared" si="16"/>
        <v>3</v>
      </c>
      <c r="BA29" s="160">
        <f>SUMIFS('Selected Results Data'!$E:$E,'Selected Results Data'!$A:$A,BA$2,'Selected Results Data'!$B:$B,$A29)</f>
        <v>20.553090000000001</v>
      </c>
      <c r="BB29" s="159">
        <f>RANK(BA29,$BA$3:$BA$81,1)+COUNTIF($BA$3:BA29,BA29)-1</f>
        <v>72</v>
      </c>
      <c r="BC29" s="179">
        <f t="shared" si="17"/>
        <v>1</v>
      </c>
      <c r="BD29" s="160">
        <f>SUMIFS('Selected Results Data'!$E:$E,'Selected Results Data'!$A:$A,BD$2,'Selected Results Data'!$B:$B,$A29)</f>
        <v>79.400000000000006</v>
      </c>
      <c r="BE29" s="159">
        <f>RANK(BD29,$BD$3:$BD$81,0)+COUNTIF($BD$3:BD29,BD29)-1</f>
        <v>43</v>
      </c>
      <c r="BF29" s="179">
        <f t="shared" si="18"/>
        <v>3</v>
      </c>
      <c r="BG29" s="160">
        <f>SUMIFS('Selected Results Data'!$E:$E,'Selected Results Data'!$A:$A,BG$2,'Selected Results Data'!$B:$B,$A29)</f>
        <v>53.32</v>
      </c>
      <c r="BH29" s="159">
        <f>RANK(BG29,$BG$3:$BG$81,0)+COUNTIF($BG$3:BG29,BG29)-1</f>
        <v>47</v>
      </c>
      <c r="BI29" s="179">
        <f t="shared" si="19"/>
        <v>3</v>
      </c>
      <c r="BJ29" s="160">
        <f>SUMIFS('Selected Results Data'!$E:$E,'Selected Results Data'!$A:$A,BJ$2,'Selected Results Data'!$B:$B,$A29)</f>
        <v>45.83</v>
      </c>
      <c r="BK29" s="159">
        <f>RANK(BJ29,$BJ$3:$BJ$81,0)+COUNTIF($BJ$3:BJ29,BJ29)-1</f>
        <v>61</v>
      </c>
      <c r="BL29" s="179">
        <f t="shared" si="20"/>
        <v>2</v>
      </c>
      <c r="BM29" s="160">
        <f>SUMIFS('Selected Results Data'!$E:$E,'Selected Results Data'!$A:$A,BM$2,'Selected Results Data'!$B:$B,$A29)</f>
        <v>61.69</v>
      </c>
      <c r="BN29" s="159">
        <f>RANK(BM29,$BM$3:$BM$81,0)+COUNTIF($BM$3:BM29,BM29)-1</f>
        <v>40</v>
      </c>
      <c r="BO29" s="179">
        <f t="shared" si="21"/>
        <v>3</v>
      </c>
      <c r="BP29" s="160">
        <f>SUMIFS('Selected Results Data'!$E:$E,'Selected Results Data'!$A:$A,BP$2,'Selected Results Data'!$B:$B,$A29)</f>
        <v>47.84</v>
      </c>
      <c r="BQ29" s="159">
        <f>RANK(BP29,$BP$3:$BP$81,0)+COUNTIF($BP$3:BP29,BP29)-1</f>
        <v>46</v>
      </c>
      <c r="BR29" s="179">
        <f t="shared" si="22"/>
        <v>3</v>
      </c>
      <c r="BS29" s="160">
        <f>SUMIFS('Selected Results Data'!$E:$E,'Selected Results Data'!$A:$A,BS$2,'Selected Results Data'!$B:$B,$A29)</f>
        <v>87.38</v>
      </c>
      <c r="BT29" s="159">
        <f>RANK(BS29,$BS$3:$BS$81,0)+COUNTIF($BS$3:BS29,BS29)-1</f>
        <v>46</v>
      </c>
      <c r="BU29" s="179">
        <f t="shared" si="23"/>
        <v>3</v>
      </c>
      <c r="BV29" s="160">
        <f>SUMIFS('Selected Results Data'!$E:$E,'Selected Results Data'!$A:$A,BV$2,'Selected Results Data'!$B:$B,$A29)</f>
        <v>80.599999999999994</v>
      </c>
      <c r="BW29" s="159">
        <f>RANK(BV29,$BV$3:$BV$81,0)+COUNTIF($BV$3:BV29,BV29)-1</f>
        <v>34</v>
      </c>
      <c r="BX29" s="179">
        <f t="shared" si="24"/>
        <v>3</v>
      </c>
      <c r="BY29" s="160">
        <f>SUMIFS('Selected Results Data'!$E:$E,'Selected Results Data'!$A:$A,BY$2,'Selected Results Data'!$B:$B,$A29)</f>
        <v>21.07</v>
      </c>
      <c r="BZ29" s="159">
        <f>RANK(BY29,$BY$3:$BY$81,1)+COUNTIF($BY$3:BY29,BY29)-1</f>
        <v>19</v>
      </c>
      <c r="CA29" s="179">
        <f t="shared" si="25"/>
        <v>4</v>
      </c>
      <c r="CB29" s="160">
        <f>SUMIFS('Selected Results Data'!$E:$E,'Selected Results Data'!$A:$A,CB$2,'Selected Results Data'!$B:$B,$A29)</f>
        <v>40.18</v>
      </c>
      <c r="CC29" s="159">
        <f>RANK(CB29,$CB$3:$CB$81,1)+COUNTIF($CB$3:CB29,CB29)-1</f>
        <v>69</v>
      </c>
      <c r="CD29" s="179">
        <f t="shared" si="26"/>
        <v>1</v>
      </c>
      <c r="CE29" s="160">
        <f>SUMIFS('Selected Results Data'!$E:$E,'Selected Results Data'!$A:$A,CE$2,'Selected Results Data'!$B:$B,$A29)</f>
        <v>35.71</v>
      </c>
      <c r="CF29" s="159">
        <f>RANK(CE29,$CE$3:$CE$81,1)+COUNTIF($CE$3:CE29,CE29)-1</f>
        <v>59</v>
      </c>
      <c r="CG29" s="179">
        <f t="shared" si="27"/>
        <v>2</v>
      </c>
      <c r="CH29" s="160">
        <f>SUMIFS('Selected Results Data'!$E:$E,'Selected Results Data'!$A:$A,CH$2,'Selected Results Data'!$B:$B,$A29)</f>
        <v>24.1</v>
      </c>
      <c r="CI29" s="159">
        <f>RANK(CH29,$CH$3:$CH$81,1)+COUNTIF($CH$3:CH29,CH29)-1</f>
        <v>21</v>
      </c>
      <c r="CJ29" s="179">
        <f t="shared" si="28"/>
        <v>4</v>
      </c>
      <c r="CL29" s="46">
        <v>27</v>
      </c>
      <c r="CM29" s="46">
        <v>4</v>
      </c>
    </row>
    <row r="30" spans="1:91">
      <c r="A30" s="162" t="s">
        <v>125</v>
      </c>
      <c r="B30" s="162">
        <f>SUMIFS('Selected Results Data'!$E:$E,'Selected Results Data'!$A:$A,$B$2,'Selected Results Data'!$B:$B,A30)</f>
        <v>34.1</v>
      </c>
      <c r="C30" s="161">
        <f>RANK(B30,$B$3:$B$81,1)+COUNTIF($B$3:B30,B30)-1</f>
        <v>60</v>
      </c>
      <c r="D30" s="179">
        <f t="shared" si="0"/>
        <v>2</v>
      </c>
      <c r="E30" s="160">
        <f>SUMIFS('Selected Results Data'!$E:$E,'Selected Results Data'!$A:$A,E$2,'Selected Results Data'!$B:$B,$A30)</f>
        <v>30.9</v>
      </c>
      <c r="F30" s="159">
        <f>RANK(E30,$E$3:$E$81,1)+COUNTIF($E$3:E30,E30)-1</f>
        <v>74</v>
      </c>
      <c r="G30" s="179">
        <f t="shared" si="1"/>
        <v>1</v>
      </c>
      <c r="H30" s="160">
        <f>SUMIFS('Selected Results Data'!$E:$E,'Selected Results Data'!$A:$A,H$2,'Selected Results Data'!$B:$B,$A30)</f>
        <v>12.5</v>
      </c>
      <c r="I30" s="159">
        <f>RANK(H30,$H$3:$H$81,1)+COUNTIF($H$3:H30,H30)-1</f>
        <v>44</v>
      </c>
      <c r="J30" s="179">
        <f t="shared" si="2"/>
        <v>3</v>
      </c>
      <c r="K30" s="160">
        <f>SUMIFS('Selected Results Data'!$E:$E,'Selected Results Data'!$A:$A,K$2,'Selected Results Data'!$B:$B,$A30)</f>
        <v>12</v>
      </c>
      <c r="L30" s="159">
        <f>RANK(K30,$K$3:$K$81,1)+COUNTIF($K$3:K30,K30)-1</f>
        <v>25</v>
      </c>
      <c r="M30" s="179">
        <f t="shared" si="3"/>
        <v>4</v>
      </c>
      <c r="N30" s="160">
        <f>SUMIFS('Selected Results Data'!$E:$E,'Selected Results Data'!$A:$A,N$2,'Selected Results Data'!$B:$B,$A30)</f>
        <v>4.24</v>
      </c>
      <c r="O30" s="159">
        <f>RANK(N30,$N$3:$N$81,0)+COUNTIF($N$3:N30,N30)-1</f>
        <v>65</v>
      </c>
      <c r="P30" s="179">
        <f t="shared" si="4"/>
        <v>1</v>
      </c>
      <c r="Q30" s="160">
        <f>SUMIFS('Selected Results Data'!$E:$E,'Selected Results Data'!$A:$A,Q$2,'Selected Results Data'!$B:$B,$A30)</f>
        <v>33.369999999999997</v>
      </c>
      <c r="R30" s="159">
        <f>RANK(Q30,$Q$3:$Q$81,0)+COUNTIF($Q$3:Q30,Q30)-1</f>
        <v>77</v>
      </c>
      <c r="S30" s="179">
        <f t="shared" si="5"/>
        <v>1</v>
      </c>
      <c r="T30" s="160">
        <f>SUMIFS('Selected Results Data'!$E:$E,'Selected Results Data'!$A:$A,T$2,'Selected Results Data'!$B:$B,$A30)</f>
        <v>63.04</v>
      </c>
      <c r="U30" s="159">
        <f>RANK(T30,$T$3:$T$81,1)+COUNTIF($T$3:T30,T30)-1</f>
        <v>78</v>
      </c>
      <c r="V30" s="179">
        <f t="shared" si="6"/>
        <v>1</v>
      </c>
      <c r="W30" s="160">
        <f>SUMIFS('Selected Results Data'!$E:$E,'Selected Results Data'!$A:$A,W$2,'Selected Results Data'!$B:$B,$A30)</f>
        <v>2.67</v>
      </c>
      <c r="X30" s="159">
        <f>RANK(W30,$W$3:$W$81,1)+COUNTIF($W$3:W30,W30)-1</f>
        <v>60</v>
      </c>
      <c r="Y30" s="179">
        <f t="shared" si="7"/>
        <v>2</v>
      </c>
      <c r="Z30" s="160">
        <f>SUMIFS('Selected Results Data'!$E:$E,'Selected Results Data'!$A:$A,Z$2,'Selected Results Data'!$B:$B,$A30)</f>
        <v>46.08</v>
      </c>
      <c r="AA30" s="159">
        <f>RANK(Z30,$Z$3:$Z$81,1)+COUNTIF($Z$3:Z30,Z30)-1</f>
        <v>54</v>
      </c>
      <c r="AB30" s="179">
        <f t="shared" si="8"/>
        <v>2</v>
      </c>
      <c r="AC30" s="160">
        <f>SUMIFS('Selected Results Data'!$E:$E,'Selected Results Data'!$A:$A,AC$2,'Selected Results Data'!$B:$B,$A30)</f>
        <v>16.73</v>
      </c>
      <c r="AD30" s="159">
        <f>RANK(AC30,$AC$3:$AC$81,1)+COUNTIF($AC$3:AC30,AC30)-1</f>
        <v>38</v>
      </c>
      <c r="AE30" s="179">
        <f t="shared" si="9"/>
        <v>3</v>
      </c>
      <c r="AF30" s="160">
        <f>SUMIFS('Selected Results Data'!$E:$E,'Selected Results Data'!$A:$A,AF$2,'Selected Results Data'!$B:$B,$A30)</f>
        <v>13.18</v>
      </c>
      <c r="AG30" s="159">
        <f>RANK(AF30,$AF$3:$AF$81,1)+COUNTIF($AF$3:AF30,AF30)-1</f>
        <v>35</v>
      </c>
      <c r="AH30" s="179">
        <f t="shared" si="10"/>
        <v>3</v>
      </c>
      <c r="AI30" s="160">
        <f>SUMIFS('Selected Results Data'!$E:$E,'Selected Results Data'!$A:$A,AI$2,'Selected Results Data'!$B:$B,$A30)</f>
        <v>59.56</v>
      </c>
      <c r="AJ30" s="159">
        <f>RANK(AI30,$AI$3:$AI$81,1)+COUNTIF($AI$3:AI30,AI30)-1</f>
        <v>22</v>
      </c>
      <c r="AK30" s="179">
        <f t="shared" si="11"/>
        <v>4</v>
      </c>
      <c r="AL30" s="160">
        <f>SUMIFS('Selected Results Data'!$E:$E,'Selected Results Data'!$A:$A,AL$2,'Selected Results Data'!$B:$B,$A30)</f>
        <v>42.37</v>
      </c>
      <c r="AM30" s="159">
        <f>RANK(AL30,$AL$3:$AL$81,1)+COUNTIF($AL$3:AL30,AL30)-1</f>
        <v>15</v>
      </c>
      <c r="AN30" s="179">
        <f t="shared" si="12"/>
        <v>5</v>
      </c>
      <c r="AO30" s="160">
        <f>SUMIFS('Selected Results Data'!$E:$E,'Selected Results Data'!$A:$A,AO$2,'Selected Results Data'!$B:$B,$A30)</f>
        <v>17.37</v>
      </c>
      <c r="AP30" s="159">
        <f>RANK(AO30,$AO$3:$AO$81,1)+COUNTIF($AO$3:AO30,AO30)-1</f>
        <v>51</v>
      </c>
      <c r="AQ30" s="179">
        <f t="shared" si="13"/>
        <v>2</v>
      </c>
      <c r="AR30" s="160">
        <f>SUMIFS('Selected Results Data'!$E:$E,'Selected Results Data'!$A:$A,AR$2,'Selected Results Data'!$B:$B,$A30)</f>
        <v>34.43</v>
      </c>
      <c r="AS30" s="159">
        <f>RANK(AR30,$AR$3:$AR$81,1)+COUNTIF($AR$3:AR30,AR30)-1</f>
        <v>59</v>
      </c>
      <c r="AT30" s="179">
        <f t="shared" si="14"/>
        <v>2</v>
      </c>
      <c r="AU30" s="160">
        <f>SUMIFS('Selected Results Data'!$E:$E,'Selected Results Data'!$A:$A,AU$2,'Selected Results Data'!$B:$B,$A30)</f>
        <v>19.788029999999999</v>
      </c>
      <c r="AV30" s="159">
        <f>RANK(AU30,$AU$3:$AU$81,1)+COUNTIF($AU$3:AU30,AU30)-1</f>
        <v>33</v>
      </c>
      <c r="AW30" s="179">
        <f t="shared" si="15"/>
        <v>3</v>
      </c>
      <c r="AX30" s="160">
        <f>SUMIFS('Selected Results Data'!$E:$E,'Selected Results Data'!$A:$A,AX$2,'Selected Results Data'!$B:$B,$A30)</f>
        <v>22.5153</v>
      </c>
      <c r="AY30" s="159">
        <f>RANK(AX30,$AX$3:$AX$81,1)+COUNTIF($AX$3:AX30,AX30)-1</f>
        <v>56</v>
      </c>
      <c r="AZ30" s="179">
        <f t="shared" si="16"/>
        <v>2</v>
      </c>
      <c r="BA30" s="160">
        <f>SUMIFS('Selected Results Data'!$E:$E,'Selected Results Data'!$A:$A,BA$2,'Selected Results Data'!$B:$B,$A30)</f>
        <v>19.053699999999999</v>
      </c>
      <c r="BB30" s="159">
        <f>RANK(BA30,$BA$3:$BA$81,1)+COUNTIF($BA$3:BA30,BA30)-1</f>
        <v>65</v>
      </c>
      <c r="BC30" s="179">
        <f t="shared" si="17"/>
        <v>1</v>
      </c>
      <c r="BD30" s="160">
        <f>SUMIFS('Selected Results Data'!$E:$E,'Selected Results Data'!$A:$A,BD$2,'Selected Results Data'!$B:$B,$A30)</f>
        <v>82.99</v>
      </c>
      <c r="BE30" s="159">
        <f>RANK(BD30,$BD$3:$BD$81,0)+COUNTIF($BD$3:BD30,BD30)-1</f>
        <v>15</v>
      </c>
      <c r="BF30" s="179">
        <f t="shared" si="18"/>
        <v>5</v>
      </c>
      <c r="BG30" s="160">
        <f>SUMIFS('Selected Results Data'!$E:$E,'Selected Results Data'!$A:$A,BG$2,'Selected Results Data'!$B:$B,$A30)</f>
        <v>62</v>
      </c>
      <c r="BH30" s="159">
        <f>RANK(BG30,$BG$3:$BG$81,0)+COUNTIF($BG$3:BG30,BG30)-1</f>
        <v>6</v>
      </c>
      <c r="BI30" s="179">
        <f t="shared" si="19"/>
        <v>5</v>
      </c>
      <c r="BJ30" s="160">
        <f>SUMIFS('Selected Results Data'!$E:$E,'Selected Results Data'!$A:$A,BJ$2,'Selected Results Data'!$B:$B,$A30)</f>
        <v>55.12</v>
      </c>
      <c r="BK30" s="159">
        <f>RANK(BJ30,$BJ$3:$BJ$81,0)+COUNTIF($BJ$3:BJ30,BJ30)-1</f>
        <v>13</v>
      </c>
      <c r="BL30" s="179">
        <f t="shared" si="20"/>
        <v>5</v>
      </c>
      <c r="BM30" s="160">
        <f>SUMIFS('Selected Results Data'!$E:$E,'Selected Results Data'!$A:$A,BM$2,'Selected Results Data'!$B:$B,$A30)</f>
        <v>71.62</v>
      </c>
      <c r="BN30" s="159">
        <f>RANK(BM30,$BM$3:$BM$81,0)+COUNTIF($BM$3:BM30,BM30)-1</f>
        <v>5</v>
      </c>
      <c r="BO30" s="179">
        <f t="shared" si="21"/>
        <v>5</v>
      </c>
      <c r="BP30" s="160">
        <f>SUMIFS('Selected Results Data'!$E:$E,'Selected Results Data'!$A:$A,BP$2,'Selected Results Data'!$B:$B,$A30)</f>
        <v>51.68</v>
      </c>
      <c r="BQ30" s="159">
        <f>RANK(BP30,$BP$3:$BP$81,0)+COUNTIF($BP$3:BP30,BP30)-1</f>
        <v>23</v>
      </c>
      <c r="BR30" s="179">
        <f t="shared" si="22"/>
        <v>4</v>
      </c>
      <c r="BS30" s="160">
        <f>SUMIFS('Selected Results Data'!$E:$E,'Selected Results Data'!$A:$A,BS$2,'Selected Results Data'!$B:$B,$A30)</f>
        <v>90.9</v>
      </c>
      <c r="BT30" s="159">
        <f>RANK(BS30,$BS$3:$BS$81,0)+COUNTIF($BS$3:BS30,BS30)-1</f>
        <v>27</v>
      </c>
      <c r="BU30" s="179">
        <f t="shared" si="23"/>
        <v>4</v>
      </c>
      <c r="BV30" s="160">
        <f>SUMIFS('Selected Results Data'!$E:$E,'Selected Results Data'!$A:$A,BV$2,'Selected Results Data'!$B:$B,$A30)</f>
        <v>76.37</v>
      </c>
      <c r="BW30" s="159">
        <f>RANK(BV30,$BV$3:$BV$81,0)+COUNTIF($BV$3:BV30,BV30)-1</f>
        <v>60</v>
      </c>
      <c r="BX30" s="179">
        <f t="shared" si="24"/>
        <v>2</v>
      </c>
      <c r="BY30" s="160">
        <f>SUMIFS('Selected Results Data'!$E:$E,'Selected Results Data'!$A:$A,BY$2,'Selected Results Data'!$B:$B,$A30)</f>
        <v>28.54</v>
      </c>
      <c r="BZ30" s="159">
        <f>RANK(BY30,$BY$3:$BY$81,1)+COUNTIF($BY$3:BY30,BY30)-1</f>
        <v>64</v>
      </c>
      <c r="CA30" s="179">
        <f t="shared" si="25"/>
        <v>2</v>
      </c>
      <c r="CB30" s="160">
        <f>SUMIFS('Selected Results Data'!$E:$E,'Selected Results Data'!$A:$A,CB$2,'Selected Results Data'!$B:$B,$A30)</f>
        <v>34.86</v>
      </c>
      <c r="CC30" s="159">
        <f>RANK(CB30,$CB$3:$CB$81,1)+COUNTIF($CB$3:CB30,CB30)-1</f>
        <v>37</v>
      </c>
      <c r="CD30" s="179">
        <f t="shared" si="26"/>
        <v>3</v>
      </c>
      <c r="CE30" s="160">
        <f>SUMIFS('Selected Results Data'!$E:$E,'Selected Results Data'!$A:$A,CE$2,'Selected Results Data'!$B:$B,$A30)</f>
        <v>35.17</v>
      </c>
      <c r="CF30" s="159">
        <f>RANK(CE30,$CE$3:$CE$81,1)+COUNTIF($CE$3:CE30,CE30)-1</f>
        <v>56</v>
      </c>
      <c r="CG30" s="179">
        <f t="shared" si="27"/>
        <v>2</v>
      </c>
      <c r="CH30" s="160">
        <f>SUMIFS('Selected Results Data'!$E:$E,'Selected Results Data'!$A:$A,CH$2,'Selected Results Data'!$B:$B,$A30)</f>
        <v>34.29</v>
      </c>
      <c r="CI30" s="159">
        <f>RANK(CH30,$CH$3:$CH$81,1)+COUNTIF($CH$3:CH30,CH30)-1</f>
        <v>73</v>
      </c>
      <c r="CJ30" s="179">
        <f t="shared" si="28"/>
        <v>1</v>
      </c>
      <c r="CL30" s="46">
        <v>28</v>
      </c>
      <c r="CM30" s="46">
        <v>4</v>
      </c>
    </row>
    <row r="31" spans="1:91">
      <c r="A31" s="162" t="s">
        <v>126</v>
      </c>
      <c r="B31" s="162">
        <f>SUMIFS('Selected Results Data'!$E:$E,'Selected Results Data'!$A:$A,$B$2,'Selected Results Data'!$B:$B,A31)</f>
        <v>27.3</v>
      </c>
      <c r="C31" s="161">
        <f>RANK(B31,$B$3:$B$81,1)+COUNTIF($B$3:B31,B31)-1</f>
        <v>11</v>
      </c>
      <c r="D31" s="179">
        <f t="shared" si="0"/>
        <v>5</v>
      </c>
      <c r="E31" s="160">
        <f>SUMIFS('Selected Results Data'!$E:$E,'Selected Results Data'!$A:$A,E$2,'Selected Results Data'!$B:$B,$A31)</f>
        <v>18.600000000000001</v>
      </c>
      <c r="F31" s="159">
        <f>RANK(E31,$E$3:$E$81,1)+COUNTIF($E$3:E31,E31)-1</f>
        <v>26</v>
      </c>
      <c r="G31" s="179">
        <f t="shared" si="1"/>
        <v>4</v>
      </c>
      <c r="H31" s="160">
        <f>SUMIFS('Selected Results Data'!$E:$E,'Selected Results Data'!$A:$A,H$2,'Selected Results Data'!$B:$B,$A31)</f>
        <v>9.1</v>
      </c>
      <c r="I31" s="159">
        <f>RANK(H31,$H$3:$H$81,1)+COUNTIF($H$3:H31,H31)-1</f>
        <v>27</v>
      </c>
      <c r="J31" s="179">
        <f t="shared" si="2"/>
        <v>4</v>
      </c>
      <c r="K31" s="160">
        <f>SUMIFS('Selected Results Data'!$E:$E,'Selected Results Data'!$A:$A,K$2,'Selected Results Data'!$B:$B,$A31)</f>
        <v>4.5999999999999996</v>
      </c>
      <c r="L31" s="159">
        <f>RANK(K31,$K$3:$K$81,1)+COUNTIF($K$3:K31,K31)-1</f>
        <v>2</v>
      </c>
      <c r="M31" s="179">
        <f t="shared" si="3"/>
        <v>5</v>
      </c>
      <c r="N31" s="160">
        <f>SUMIFS('Selected Results Data'!$E:$E,'Selected Results Data'!$A:$A,N$2,'Selected Results Data'!$B:$B,$A31)</f>
        <v>7.07</v>
      </c>
      <c r="O31" s="159">
        <f>RANK(N31,$N$3:$N$81,0)+COUNTIF($N$3:N31,N31)-1</f>
        <v>19</v>
      </c>
      <c r="P31" s="179">
        <f t="shared" si="4"/>
        <v>4</v>
      </c>
      <c r="Q31" s="160">
        <f>SUMIFS('Selected Results Data'!$E:$E,'Selected Results Data'!$A:$A,Q$2,'Selected Results Data'!$B:$B,$A31)</f>
        <v>41.06</v>
      </c>
      <c r="R31" s="159">
        <f>RANK(Q31,$Q$3:$Q$81,0)+COUNTIF($Q$3:Q31,Q31)-1</f>
        <v>43</v>
      </c>
      <c r="S31" s="179">
        <f t="shared" si="5"/>
        <v>3</v>
      </c>
      <c r="T31" s="160">
        <f>SUMIFS('Selected Results Data'!$E:$E,'Selected Results Data'!$A:$A,T$2,'Selected Results Data'!$B:$B,$A31)</f>
        <v>54.71</v>
      </c>
      <c r="U31" s="159">
        <f>RANK(T31,$T$3:$T$81,1)+COUNTIF($T$3:T31,T31)-1</f>
        <v>47</v>
      </c>
      <c r="V31" s="179">
        <f t="shared" si="6"/>
        <v>3</v>
      </c>
      <c r="W31" s="160">
        <f>SUMIFS('Selected Results Data'!$E:$E,'Selected Results Data'!$A:$A,W$2,'Selected Results Data'!$B:$B,$A31)</f>
        <v>1.41</v>
      </c>
      <c r="X31" s="159">
        <f>RANK(W31,$W$3:$W$81,1)+COUNTIF($W$3:W31,W31)-1</f>
        <v>29</v>
      </c>
      <c r="Y31" s="179">
        <f t="shared" si="7"/>
        <v>4</v>
      </c>
      <c r="Z31" s="160">
        <f>SUMIFS('Selected Results Data'!$E:$E,'Selected Results Data'!$A:$A,Z$2,'Selected Results Data'!$B:$B,$A31)</f>
        <v>31.64</v>
      </c>
      <c r="AA31" s="159">
        <f>RANK(Z31,$Z$3:$Z$81,1)+COUNTIF($Z$3:Z31,Z31)-1</f>
        <v>2</v>
      </c>
      <c r="AB31" s="179">
        <f t="shared" si="8"/>
        <v>5</v>
      </c>
      <c r="AC31" s="160">
        <f>SUMIFS('Selected Results Data'!$E:$E,'Selected Results Data'!$A:$A,AC$2,'Selected Results Data'!$B:$B,$A31)</f>
        <v>16.71</v>
      </c>
      <c r="AD31" s="159">
        <f>RANK(AC31,$AC$3:$AC$81,1)+COUNTIF($AC$3:AC31,AC31)-1</f>
        <v>37</v>
      </c>
      <c r="AE31" s="179">
        <f t="shared" si="9"/>
        <v>3</v>
      </c>
      <c r="AF31" s="160">
        <f>SUMIFS('Selected Results Data'!$E:$E,'Selected Results Data'!$A:$A,AF$2,'Selected Results Data'!$B:$B,$A31)</f>
        <v>15.32</v>
      </c>
      <c r="AG31" s="159">
        <f>RANK(AF31,$AF$3:$AF$81,1)+COUNTIF($AF$3:AF31,AF31)-1</f>
        <v>49</v>
      </c>
      <c r="AH31" s="179">
        <f t="shared" si="10"/>
        <v>2</v>
      </c>
      <c r="AI31" s="160">
        <f>SUMIFS('Selected Results Data'!$E:$E,'Selected Results Data'!$A:$A,AI$2,'Selected Results Data'!$B:$B,$A31)</f>
        <v>65.739999999999995</v>
      </c>
      <c r="AJ31" s="159">
        <f>RANK(AI31,$AI$3:$AI$81,1)+COUNTIF($AI$3:AI31,AI31)-1</f>
        <v>43</v>
      </c>
      <c r="AK31" s="179">
        <f t="shared" si="11"/>
        <v>3</v>
      </c>
      <c r="AL31" s="160">
        <f>SUMIFS('Selected Results Data'!$E:$E,'Selected Results Data'!$A:$A,AL$2,'Selected Results Data'!$B:$B,$A31)</f>
        <v>48.25</v>
      </c>
      <c r="AM31" s="159">
        <f>RANK(AL31,$AL$3:$AL$81,1)+COUNTIF($AL$3:AL31,AL31)-1</f>
        <v>45</v>
      </c>
      <c r="AN31" s="179">
        <f t="shared" si="12"/>
        <v>3</v>
      </c>
      <c r="AO31" s="160">
        <f>SUMIFS('Selected Results Data'!$E:$E,'Selected Results Data'!$A:$A,AO$2,'Selected Results Data'!$B:$B,$A31)</f>
        <v>11.96</v>
      </c>
      <c r="AP31" s="159">
        <f>RANK(AO31,$AO$3:$AO$81,1)+COUNTIF($AO$3:AO31,AO31)-1</f>
        <v>18</v>
      </c>
      <c r="AQ31" s="179">
        <f t="shared" si="13"/>
        <v>4</v>
      </c>
      <c r="AR31" s="160">
        <f>SUMIFS('Selected Results Data'!$E:$E,'Selected Results Data'!$A:$A,AR$2,'Selected Results Data'!$B:$B,$A31)</f>
        <v>37.590000000000003</v>
      </c>
      <c r="AS31" s="159">
        <f>RANK(AR31,$AR$3:$AR$81,1)+COUNTIF($AR$3:AR31,AR31)-1</f>
        <v>74</v>
      </c>
      <c r="AT31" s="179">
        <f t="shared" si="14"/>
        <v>1</v>
      </c>
      <c r="AU31" s="160">
        <f>SUMIFS('Selected Results Data'!$E:$E,'Selected Results Data'!$A:$A,AU$2,'Selected Results Data'!$B:$B,$A31)</f>
        <v>17.392119999999998</v>
      </c>
      <c r="AV31" s="159">
        <f>RANK(AU31,$AU$3:$AU$81,1)+COUNTIF($AU$3:AU31,AU31)-1</f>
        <v>17</v>
      </c>
      <c r="AW31" s="179">
        <f t="shared" si="15"/>
        <v>4</v>
      </c>
      <c r="AX31" s="160">
        <f>SUMIFS('Selected Results Data'!$E:$E,'Selected Results Data'!$A:$A,AX$2,'Selected Results Data'!$B:$B,$A31)</f>
        <v>12.264989999999999</v>
      </c>
      <c r="AY31" s="159">
        <f>RANK(AX31,$AX$3:$AX$81,1)+COUNTIF($AX$3:AX31,AX31)-1</f>
        <v>6</v>
      </c>
      <c r="AZ31" s="179">
        <f t="shared" si="16"/>
        <v>5</v>
      </c>
      <c r="BA31" s="160">
        <f>SUMIFS('Selected Results Data'!$E:$E,'Selected Results Data'!$A:$A,BA$2,'Selected Results Data'!$B:$B,$A31)</f>
        <v>8.5472070000000002</v>
      </c>
      <c r="BB31" s="159">
        <f>RANK(BA31,$BA$3:$BA$81,1)+COUNTIF($BA$3:BA31,BA31)-1</f>
        <v>3</v>
      </c>
      <c r="BC31" s="179">
        <f t="shared" si="17"/>
        <v>5</v>
      </c>
      <c r="BD31" s="160">
        <f>SUMIFS('Selected Results Data'!$E:$E,'Selected Results Data'!$A:$A,BD$2,'Selected Results Data'!$B:$B,$A31)</f>
        <v>77.680000000000007</v>
      </c>
      <c r="BE31" s="159">
        <f>RANK(BD31,$BD$3:$BD$81,0)+COUNTIF($BD$3:BD31,BD31)-1</f>
        <v>57</v>
      </c>
      <c r="BF31" s="179">
        <f t="shared" si="18"/>
        <v>2</v>
      </c>
      <c r="BG31" s="160">
        <f>SUMIFS('Selected Results Data'!$E:$E,'Selected Results Data'!$A:$A,BG$2,'Selected Results Data'!$B:$B,$A31)</f>
        <v>44.13</v>
      </c>
      <c r="BH31" s="159">
        <f>RANK(BG31,$BG$3:$BG$81,0)+COUNTIF($BG$3:BG31,BG31)-1</f>
        <v>77</v>
      </c>
      <c r="BI31" s="179">
        <f t="shared" si="19"/>
        <v>1</v>
      </c>
      <c r="BJ31" s="160">
        <f>SUMIFS('Selected Results Data'!$E:$E,'Selected Results Data'!$A:$A,BJ$2,'Selected Results Data'!$B:$B,$A31)</f>
        <v>48.42</v>
      </c>
      <c r="BK31" s="159">
        <f>RANK(BJ31,$BJ$3:$BJ$81,0)+COUNTIF($BJ$3:BJ31,BJ31)-1</f>
        <v>46</v>
      </c>
      <c r="BL31" s="179">
        <f t="shared" si="20"/>
        <v>3</v>
      </c>
      <c r="BM31" s="160">
        <f>SUMIFS('Selected Results Data'!$E:$E,'Selected Results Data'!$A:$A,BM$2,'Selected Results Data'!$B:$B,$A31)</f>
        <v>61.99</v>
      </c>
      <c r="BN31" s="159">
        <f>RANK(BM31,$BM$3:$BM$81,0)+COUNTIF($BM$3:BM31,BM31)-1</f>
        <v>38</v>
      </c>
      <c r="BO31" s="179">
        <f t="shared" si="21"/>
        <v>3</v>
      </c>
      <c r="BP31" s="160">
        <f>SUMIFS('Selected Results Data'!$E:$E,'Selected Results Data'!$A:$A,BP$2,'Selected Results Data'!$B:$B,$A31)</f>
        <v>46.5</v>
      </c>
      <c r="BQ31" s="159">
        <f>RANK(BP31,$BP$3:$BP$81,0)+COUNTIF($BP$3:BP31,BP31)-1</f>
        <v>54</v>
      </c>
      <c r="BR31" s="179">
        <f t="shared" si="22"/>
        <v>2</v>
      </c>
      <c r="BS31" s="160">
        <f>SUMIFS('Selected Results Data'!$E:$E,'Selected Results Data'!$A:$A,BS$2,'Selected Results Data'!$B:$B,$A31)</f>
        <v>84.2</v>
      </c>
      <c r="BT31" s="159">
        <f>RANK(BS31,$BS$3:$BS$81,0)+COUNTIF($BS$3:BS31,BS31)-1</f>
        <v>66</v>
      </c>
      <c r="BU31" s="179">
        <f t="shared" si="23"/>
        <v>1</v>
      </c>
      <c r="BV31" s="160">
        <f>SUMIFS('Selected Results Data'!$E:$E,'Selected Results Data'!$A:$A,BV$2,'Selected Results Data'!$B:$B,$A31)</f>
        <v>70.09</v>
      </c>
      <c r="BW31" s="159">
        <f>RANK(BV31,$BV$3:$BV$81,0)+COUNTIF($BV$3:BV31,BV31)-1</f>
        <v>74</v>
      </c>
      <c r="BX31" s="179">
        <f t="shared" si="24"/>
        <v>1</v>
      </c>
      <c r="BY31" s="160">
        <f>SUMIFS('Selected Results Data'!$E:$E,'Selected Results Data'!$A:$A,BY$2,'Selected Results Data'!$B:$B,$A31)</f>
        <v>20.13</v>
      </c>
      <c r="BZ31" s="159">
        <f>RANK(BY31,$BY$3:$BY$81,1)+COUNTIF($BY$3:BY31,BY31)-1</f>
        <v>11</v>
      </c>
      <c r="CA31" s="179">
        <f t="shared" si="25"/>
        <v>5</v>
      </c>
      <c r="CB31" s="160">
        <f>SUMIFS('Selected Results Data'!$E:$E,'Selected Results Data'!$A:$A,CB$2,'Selected Results Data'!$B:$B,$A31)</f>
        <v>41.26</v>
      </c>
      <c r="CC31" s="159">
        <f>RANK(CB31,$CB$3:$CB$81,1)+COUNTIF($CB$3:CB31,CB31)-1</f>
        <v>74</v>
      </c>
      <c r="CD31" s="179">
        <f t="shared" si="26"/>
        <v>1</v>
      </c>
      <c r="CE31" s="160">
        <f>SUMIFS('Selected Results Data'!$E:$E,'Selected Results Data'!$A:$A,CE$2,'Selected Results Data'!$B:$B,$A31)</f>
        <v>32.82</v>
      </c>
      <c r="CF31" s="159">
        <f>RANK(CE31,$CE$3:$CE$81,1)+COUNTIF($CE$3:CE31,CE31)-1</f>
        <v>31</v>
      </c>
      <c r="CG31" s="179">
        <f t="shared" si="27"/>
        <v>4</v>
      </c>
      <c r="CH31" s="160">
        <f>SUMIFS('Selected Results Data'!$E:$E,'Selected Results Data'!$A:$A,CH$2,'Selected Results Data'!$B:$B,$A31)</f>
        <v>34.5</v>
      </c>
      <c r="CI31" s="159">
        <f>RANK(CH31,$CH$3:$CH$81,1)+COUNTIF($CH$3:CH31,CH31)-1</f>
        <v>74</v>
      </c>
      <c r="CJ31" s="179">
        <f t="shared" si="28"/>
        <v>1</v>
      </c>
      <c r="CL31" s="46">
        <v>29</v>
      </c>
      <c r="CM31" s="46">
        <v>4</v>
      </c>
    </row>
    <row r="32" spans="1:91">
      <c r="A32" s="162" t="s">
        <v>127</v>
      </c>
      <c r="B32" s="162">
        <f>SUMIFS('Selected Results Data'!$E:$E,'Selected Results Data'!$A:$A,$B$2,'Selected Results Data'!$B:$B,A32)</f>
        <v>26.7</v>
      </c>
      <c r="C32" s="161">
        <f>RANK(B32,$B$3:$B$81,1)+COUNTIF($B$3:B32,B32)-1</f>
        <v>10</v>
      </c>
      <c r="D32" s="179">
        <f t="shared" si="0"/>
        <v>5</v>
      </c>
      <c r="E32" s="160">
        <f>SUMIFS('Selected Results Data'!$E:$E,'Selected Results Data'!$A:$A,E$2,'Selected Results Data'!$B:$B,$A32)</f>
        <v>28.6</v>
      </c>
      <c r="F32" s="159">
        <f>RANK(E32,$E$3:$E$81,1)+COUNTIF($E$3:E32,E32)-1</f>
        <v>68</v>
      </c>
      <c r="G32" s="179">
        <f t="shared" si="1"/>
        <v>1</v>
      </c>
      <c r="H32" s="160">
        <f>SUMIFS('Selected Results Data'!$E:$E,'Selected Results Data'!$A:$A,H$2,'Selected Results Data'!$B:$B,$A32)</f>
        <v>15.2</v>
      </c>
      <c r="I32" s="159">
        <f>RANK(H32,$H$3:$H$81,1)+COUNTIF($H$3:H32,H32)-1</f>
        <v>60</v>
      </c>
      <c r="J32" s="179">
        <f t="shared" si="2"/>
        <v>2</v>
      </c>
      <c r="K32" s="160">
        <f>SUMIFS('Selected Results Data'!$E:$E,'Selected Results Data'!$A:$A,K$2,'Selected Results Data'!$B:$B,$A32)</f>
        <v>9.6</v>
      </c>
      <c r="L32" s="159">
        <f>RANK(K32,$K$3:$K$81,1)+COUNTIF($K$3:K32,K32)-1</f>
        <v>13</v>
      </c>
      <c r="M32" s="179">
        <f t="shared" si="3"/>
        <v>5</v>
      </c>
      <c r="N32" s="160">
        <f>SUMIFS('Selected Results Data'!$E:$E,'Selected Results Data'!$A:$A,N$2,'Selected Results Data'!$B:$B,$A32)</f>
        <v>6.21</v>
      </c>
      <c r="O32" s="159">
        <f>RANK(N32,$N$3:$N$81,0)+COUNTIF($N$3:N32,N32)-1</f>
        <v>32</v>
      </c>
      <c r="P32" s="179">
        <f t="shared" si="4"/>
        <v>4</v>
      </c>
      <c r="Q32" s="160">
        <f>SUMIFS('Selected Results Data'!$E:$E,'Selected Results Data'!$A:$A,Q$2,'Selected Results Data'!$B:$B,$A32)</f>
        <v>36.86</v>
      </c>
      <c r="R32" s="159">
        <f>RANK(Q32,$Q$3:$Q$81,0)+COUNTIF($Q$3:Q32,Q32)-1</f>
        <v>67</v>
      </c>
      <c r="S32" s="179">
        <f t="shared" si="5"/>
        <v>1</v>
      </c>
      <c r="T32" s="160">
        <f>SUMIFS('Selected Results Data'!$E:$E,'Selected Results Data'!$A:$A,T$2,'Selected Results Data'!$B:$B,$A32)</f>
        <v>57.46</v>
      </c>
      <c r="U32" s="159">
        <f>RANK(T32,$T$3:$T$81,1)+COUNTIF($T$3:T32,T32)-1</f>
        <v>63</v>
      </c>
      <c r="V32" s="179">
        <f t="shared" si="6"/>
        <v>2</v>
      </c>
      <c r="W32" s="160">
        <f>SUMIFS('Selected Results Data'!$E:$E,'Selected Results Data'!$A:$A,W$2,'Selected Results Data'!$B:$B,$A32)</f>
        <v>1.37</v>
      </c>
      <c r="X32" s="159">
        <f>RANK(W32,$W$3:$W$81,1)+COUNTIF($W$3:W32,W32)-1</f>
        <v>27</v>
      </c>
      <c r="Y32" s="179">
        <f t="shared" si="7"/>
        <v>4</v>
      </c>
      <c r="Z32" s="160">
        <f>SUMIFS('Selected Results Data'!$E:$E,'Selected Results Data'!$A:$A,Z$2,'Selected Results Data'!$B:$B,$A32)</f>
        <v>46.84</v>
      </c>
      <c r="AA32" s="159">
        <f>RANK(Z32,$Z$3:$Z$81,1)+COUNTIF($Z$3:Z32,Z32)-1</f>
        <v>58</v>
      </c>
      <c r="AB32" s="179">
        <f t="shared" si="8"/>
        <v>2</v>
      </c>
      <c r="AC32" s="160">
        <f>SUMIFS('Selected Results Data'!$E:$E,'Selected Results Data'!$A:$A,AC$2,'Selected Results Data'!$B:$B,$A32)</f>
        <v>18.72</v>
      </c>
      <c r="AD32" s="159">
        <f>RANK(AC32,$AC$3:$AC$81,1)+COUNTIF($AC$3:AC32,AC32)-1</f>
        <v>48</v>
      </c>
      <c r="AE32" s="179">
        <f t="shared" si="9"/>
        <v>3</v>
      </c>
      <c r="AF32" s="160">
        <f>SUMIFS('Selected Results Data'!$E:$E,'Selected Results Data'!$A:$A,AF$2,'Selected Results Data'!$B:$B,$A32)</f>
        <v>17.73</v>
      </c>
      <c r="AG32" s="159">
        <f>RANK(AF32,$AF$3:$AF$81,1)+COUNTIF($AF$3:AF32,AF32)-1</f>
        <v>66</v>
      </c>
      <c r="AH32" s="179">
        <f t="shared" si="10"/>
        <v>1</v>
      </c>
      <c r="AI32" s="160">
        <f>SUMIFS('Selected Results Data'!$E:$E,'Selected Results Data'!$A:$A,AI$2,'Selected Results Data'!$B:$B,$A32)</f>
        <v>58.94</v>
      </c>
      <c r="AJ32" s="159">
        <f>RANK(AI32,$AI$3:$AI$81,1)+COUNTIF($AI$3:AI32,AI32)-1</f>
        <v>18</v>
      </c>
      <c r="AK32" s="179">
        <f t="shared" si="11"/>
        <v>4</v>
      </c>
      <c r="AL32" s="160">
        <f>SUMIFS('Selected Results Data'!$E:$E,'Selected Results Data'!$A:$A,AL$2,'Selected Results Data'!$B:$B,$A32)</f>
        <v>47.23</v>
      </c>
      <c r="AM32" s="159">
        <f>RANK(AL32,$AL$3:$AL$81,1)+COUNTIF($AL$3:AL32,AL32)-1</f>
        <v>38</v>
      </c>
      <c r="AN32" s="179">
        <f t="shared" si="12"/>
        <v>3</v>
      </c>
      <c r="AO32" s="160">
        <f>SUMIFS('Selected Results Data'!$E:$E,'Selected Results Data'!$A:$A,AO$2,'Selected Results Data'!$B:$B,$A32)</f>
        <v>13.79</v>
      </c>
      <c r="AP32" s="159">
        <f>RANK(AO32,$AO$3:$AO$81,1)+COUNTIF($AO$3:AO32,AO32)-1</f>
        <v>30</v>
      </c>
      <c r="AQ32" s="179">
        <f t="shared" si="13"/>
        <v>4</v>
      </c>
      <c r="AR32" s="160">
        <f>SUMIFS('Selected Results Data'!$E:$E,'Selected Results Data'!$A:$A,AR$2,'Selected Results Data'!$B:$B,$A32)</f>
        <v>29.67</v>
      </c>
      <c r="AS32" s="159">
        <f>RANK(AR32,$AR$3:$AR$81,1)+COUNTIF($AR$3:AR32,AR32)-1</f>
        <v>39</v>
      </c>
      <c r="AT32" s="179">
        <f t="shared" si="14"/>
        <v>3</v>
      </c>
      <c r="AU32" s="160">
        <f>SUMIFS('Selected Results Data'!$E:$E,'Selected Results Data'!$A:$A,AU$2,'Selected Results Data'!$B:$B,$A32)</f>
        <v>23.238309999999998</v>
      </c>
      <c r="AV32" s="159">
        <f>RANK(AU32,$AU$3:$AU$81,1)+COUNTIF($AU$3:AU32,AU32)-1</f>
        <v>59</v>
      </c>
      <c r="AW32" s="179">
        <f t="shared" si="15"/>
        <v>2</v>
      </c>
      <c r="AX32" s="160">
        <f>SUMIFS('Selected Results Data'!$E:$E,'Selected Results Data'!$A:$A,AX$2,'Selected Results Data'!$B:$B,$A32)</f>
        <v>22.757280000000002</v>
      </c>
      <c r="AY32" s="159">
        <f>RANK(AX32,$AX$3:$AX$81,1)+COUNTIF($AX$3:AX32,AX32)-1</f>
        <v>58</v>
      </c>
      <c r="AZ32" s="179">
        <f t="shared" si="16"/>
        <v>2</v>
      </c>
      <c r="BA32" s="160">
        <f>SUMIFS('Selected Results Data'!$E:$E,'Selected Results Data'!$A:$A,BA$2,'Selected Results Data'!$B:$B,$A32)</f>
        <v>18.007010000000001</v>
      </c>
      <c r="BB32" s="159">
        <f>RANK(BA32,$BA$3:$BA$81,1)+COUNTIF($BA$3:BA32,BA32)-1</f>
        <v>55</v>
      </c>
      <c r="BC32" s="179">
        <f t="shared" si="17"/>
        <v>2</v>
      </c>
      <c r="BD32" s="160">
        <f>SUMIFS('Selected Results Data'!$E:$E,'Selected Results Data'!$A:$A,BD$2,'Selected Results Data'!$B:$B,$A32)</f>
        <v>85.53</v>
      </c>
      <c r="BE32" s="159">
        <f>RANK(BD32,$BD$3:$BD$81,0)+COUNTIF($BD$3:BD32,BD32)-1</f>
        <v>8</v>
      </c>
      <c r="BF32" s="179">
        <f t="shared" si="18"/>
        <v>5</v>
      </c>
      <c r="BG32" s="160">
        <f>SUMIFS('Selected Results Data'!$E:$E,'Selected Results Data'!$A:$A,BG$2,'Selected Results Data'!$B:$B,$A32)</f>
        <v>53.8</v>
      </c>
      <c r="BH32" s="159">
        <f>RANK(BG32,$BG$3:$BG$81,0)+COUNTIF($BG$3:BG32,BG32)-1</f>
        <v>45</v>
      </c>
      <c r="BI32" s="179">
        <f t="shared" si="19"/>
        <v>3</v>
      </c>
      <c r="BJ32" s="160">
        <f>SUMIFS('Selected Results Data'!$E:$E,'Selected Results Data'!$A:$A,BJ$2,'Selected Results Data'!$B:$B,$A32)</f>
        <v>51.1</v>
      </c>
      <c r="BK32" s="159">
        <f>RANK(BJ32,$BJ$3:$BJ$81,0)+COUNTIF($BJ$3:BJ32,BJ32)-1</f>
        <v>29</v>
      </c>
      <c r="BL32" s="179">
        <f t="shared" si="20"/>
        <v>4</v>
      </c>
      <c r="BM32" s="160">
        <f>SUMIFS('Selected Results Data'!$E:$E,'Selected Results Data'!$A:$A,BM$2,'Selected Results Data'!$B:$B,$A32)</f>
        <v>68.31</v>
      </c>
      <c r="BN32" s="159">
        <f>RANK(BM32,$BM$3:$BM$81,0)+COUNTIF($BM$3:BM32,BM32)-1</f>
        <v>13</v>
      </c>
      <c r="BO32" s="179">
        <f t="shared" si="21"/>
        <v>5</v>
      </c>
      <c r="BP32" s="160">
        <f>SUMIFS('Selected Results Data'!$E:$E,'Selected Results Data'!$A:$A,BP$2,'Selected Results Data'!$B:$B,$A32)</f>
        <v>48.4</v>
      </c>
      <c r="BQ32" s="159">
        <f>RANK(BP32,$BP$3:$BP$81,0)+COUNTIF($BP$3:BP32,BP32)-1</f>
        <v>42</v>
      </c>
      <c r="BR32" s="179">
        <f t="shared" si="22"/>
        <v>3</v>
      </c>
      <c r="BS32" s="160">
        <f>SUMIFS('Selected Results Data'!$E:$E,'Selected Results Data'!$A:$A,BS$2,'Selected Results Data'!$B:$B,$A32)</f>
        <v>93.62</v>
      </c>
      <c r="BT32" s="159">
        <f>RANK(BS32,$BS$3:$BS$81,0)+COUNTIF($BS$3:BS32,BS32)-1</f>
        <v>11</v>
      </c>
      <c r="BU32" s="179">
        <f t="shared" si="23"/>
        <v>5</v>
      </c>
      <c r="BV32" s="160">
        <f>SUMIFS('Selected Results Data'!$E:$E,'Selected Results Data'!$A:$A,BV$2,'Selected Results Data'!$B:$B,$A32)</f>
        <v>79.25</v>
      </c>
      <c r="BW32" s="159">
        <f>RANK(BV32,$BV$3:$BV$81,0)+COUNTIF($BV$3:BV32,BV32)-1</f>
        <v>43</v>
      </c>
      <c r="BX32" s="179">
        <f t="shared" si="24"/>
        <v>3</v>
      </c>
      <c r="BY32" s="160">
        <f>SUMIFS('Selected Results Data'!$E:$E,'Selected Results Data'!$A:$A,BY$2,'Selected Results Data'!$B:$B,$A32)</f>
        <v>24.32</v>
      </c>
      <c r="BZ32" s="159">
        <f>RANK(BY32,$BY$3:$BY$81,1)+COUNTIF($BY$3:BY32,BY32)-1</f>
        <v>41</v>
      </c>
      <c r="CA32" s="179">
        <f t="shared" si="25"/>
        <v>3</v>
      </c>
      <c r="CB32" s="160">
        <f>SUMIFS('Selected Results Data'!$E:$E,'Selected Results Data'!$A:$A,CB$2,'Selected Results Data'!$B:$B,$A32)</f>
        <v>28.25</v>
      </c>
      <c r="CC32" s="159">
        <f>RANK(CB32,$CB$3:$CB$81,1)+COUNTIF($CB$3:CB32,CB32)-1</f>
        <v>13</v>
      </c>
      <c r="CD32" s="179">
        <f t="shared" si="26"/>
        <v>5</v>
      </c>
      <c r="CE32" s="160">
        <f>SUMIFS('Selected Results Data'!$E:$E,'Selected Results Data'!$A:$A,CE$2,'Selected Results Data'!$B:$B,$A32)</f>
        <v>26.95</v>
      </c>
      <c r="CF32" s="159">
        <f>RANK(CE32,$CE$3:$CE$81,1)+COUNTIF($CE$3:CE32,CE32)-1</f>
        <v>4</v>
      </c>
      <c r="CG32" s="179">
        <f t="shared" si="27"/>
        <v>5</v>
      </c>
      <c r="CH32" s="160">
        <f>SUMIFS('Selected Results Data'!$E:$E,'Selected Results Data'!$A:$A,CH$2,'Selected Results Data'!$B:$B,$A32)</f>
        <v>35.520000000000003</v>
      </c>
      <c r="CI32" s="159">
        <f>RANK(CH32,$CH$3:$CH$81,1)+COUNTIF($CH$3:CH32,CH32)-1</f>
        <v>76</v>
      </c>
      <c r="CJ32" s="179">
        <f t="shared" si="28"/>
        <v>1</v>
      </c>
      <c r="CL32" s="46">
        <v>30</v>
      </c>
      <c r="CM32" s="46">
        <v>4</v>
      </c>
    </row>
    <row r="33" spans="1:91">
      <c r="A33" s="162" t="s">
        <v>128</v>
      </c>
      <c r="B33" s="162">
        <f>SUMIFS('Selected Results Data'!$E:$E,'Selected Results Data'!$A:$A,$B$2,'Selected Results Data'!$B:$B,A33)</f>
        <v>36.799999999999997</v>
      </c>
      <c r="C33" s="161">
        <f>RANK(B33,$B$3:$B$81,1)+COUNTIF($B$3:B33,B33)-1</f>
        <v>71</v>
      </c>
      <c r="D33" s="179">
        <f t="shared" si="0"/>
        <v>1</v>
      </c>
      <c r="E33" s="160">
        <f>SUMIFS('Selected Results Data'!$E:$E,'Selected Results Data'!$A:$A,E$2,'Selected Results Data'!$B:$B,$A33)</f>
        <v>16.899999999999999</v>
      </c>
      <c r="F33" s="159">
        <f>RANK(E33,$E$3:$E$81,1)+COUNTIF($E$3:E33,E33)-1</f>
        <v>21</v>
      </c>
      <c r="G33" s="179">
        <f t="shared" si="1"/>
        <v>4</v>
      </c>
      <c r="H33" s="160">
        <f>SUMIFS('Selected Results Data'!$E:$E,'Selected Results Data'!$A:$A,H$2,'Selected Results Data'!$B:$B,$A33)</f>
        <v>7.6</v>
      </c>
      <c r="I33" s="159">
        <f>RANK(H33,$H$3:$H$81,1)+COUNTIF($H$3:H33,H33)-1</f>
        <v>20</v>
      </c>
      <c r="J33" s="179">
        <f t="shared" si="2"/>
        <v>4</v>
      </c>
      <c r="K33" s="160">
        <f>SUMIFS('Selected Results Data'!$E:$E,'Selected Results Data'!$A:$A,K$2,'Selected Results Data'!$B:$B,$A33)</f>
        <v>16.8</v>
      </c>
      <c r="L33" s="159">
        <f>RANK(K33,$K$3:$K$81,1)+COUNTIF($K$3:K33,K33)-1</f>
        <v>61</v>
      </c>
      <c r="M33" s="179">
        <f t="shared" si="3"/>
        <v>2</v>
      </c>
      <c r="N33" s="160">
        <f>SUMIFS('Selected Results Data'!$E:$E,'Selected Results Data'!$A:$A,N$2,'Selected Results Data'!$B:$B,$A33)</f>
        <v>7.22</v>
      </c>
      <c r="O33" s="159">
        <f>RANK(N33,$N$3:$N$81,0)+COUNTIF($N$3:N33,N33)-1</f>
        <v>16</v>
      </c>
      <c r="P33" s="179">
        <f t="shared" si="4"/>
        <v>5</v>
      </c>
      <c r="Q33" s="160">
        <f>SUMIFS('Selected Results Data'!$E:$E,'Selected Results Data'!$A:$A,Q$2,'Selected Results Data'!$B:$B,$A33)</f>
        <v>43.8</v>
      </c>
      <c r="R33" s="159">
        <f>RANK(Q33,$Q$3:$Q$81,0)+COUNTIF($Q$3:Q33,Q33)-1</f>
        <v>27</v>
      </c>
      <c r="S33" s="179">
        <f t="shared" si="5"/>
        <v>4</v>
      </c>
      <c r="T33" s="160">
        <f>SUMIFS('Selected Results Data'!$E:$E,'Selected Results Data'!$A:$A,T$2,'Selected Results Data'!$B:$B,$A33)</f>
        <v>51.99</v>
      </c>
      <c r="U33" s="159">
        <f>RANK(T33,$T$3:$T$81,1)+COUNTIF($T$3:T33,T33)-1</f>
        <v>30</v>
      </c>
      <c r="V33" s="179">
        <f t="shared" si="6"/>
        <v>4</v>
      </c>
      <c r="W33" s="160">
        <f>SUMIFS('Selected Results Data'!$E:$E,'Selected Results Data'!$A:$A,W$2,'Selected Results Data'!$B:$B,$A33)</f>
        <v>2.31</v>
      </c>
      <c r="X33" s="159">
        <f>RANK(W33,$W$3:$W$81,1)+COUNTIF($W$3:W33,W33)-1</f>
        <v>52</v>
      </c>
      <c r="Y33" s="179">
        <f t="shared" si="7"/>
        <v>2</v>
      </c>
      <c r="Z33" s="160">
        <f>SUMIFS('Selected Results Data'!$E:$E,'Selected Results Data'!$A:$A,Z$2,'Selected Results Data'!$B:$B,$A33)</f>
        <v>41.72</v>
      </c>
      <c r="AA33" s="159">
        <f>RANK(Z33,$Z$3:$Z$81,1)+COUNTIF($Z$3:Z33,Z33)-1</f>
        <v>34</v>
      </c>
      <c r="AB33" s="179">
        <f t="shared" si="8"/>
        <v>3</v>
      </c>
      <c r="AC33" s="160">
        <f>SUMIFS('Selected Results Data'!$E:$E,'Selected Results Data'!$A:$A,AC$2,'Selected Results Data'!$B:$B,$A33)</f>
        <v>12.96</v>
      </c>
      <c r="AD33" s="159">
        <f>RANK(AC33,$AC$3:$AC$81,1)+COUNTIF($AC$3:AC33,AC33)-1</f>
        <v>12</v>
      </c>
      <c r="AE33" s="179">
        <f t="shared" si="9"/>
        <v>5</v>
      </c>
      <c r="AF33" s="160">
        <f>SUMIFS('Selected Results Data'!$E:$E,'Selected Results Data'!$A:$A,AF$2,'Selected Results Data'!$B:$B,$A33)</f>
        <v>9.0299999999999994</v>
      </c>
      <c r="AG33" s="159">
        <f>RANK(AF33,$AF$3:$AF$81,1)+COUNTIF($AF$3:AF33,AF33)-1</f>
        <v>12</v>
      </c>
      <c r="AH33" s="179">
        <f t="shared" si="10"/>
        <v>5</v>
      </c>
      <c r="AI33" s="160">
        <f>SUMIFS('Selected Results Data'!$E:$E,'Selected Results Data'!$A:$A,AI$2,'Selected Results Data'!$B:$B,$A33)</f>
        <v>61.98</v>
      </c>
      <c r="AJ33" s="159">
        <f>RANK(AI33,$AI$3:$AI$81,1)+COUNTIF($AI$3:AI33,AI33)-1</f>
        <v>28</v>
      </c>
      <c r="AK33" s="179">
        <f t="shared" si="11"/>
        <v>4</v>
      </c>
      <c r="AL33" s="160">
        <f>SUMIFS('Selected Results Data'!$E:$E,'Selected Results Data'!$A:$A,AL$2,'Selected Results Data'!$B:$B,$A33)</f>
        <v>45.95</v>
      </c>
      <c r="AM33" s="159">
        <f>RANK(AL33,$AL$3:$AL$81,1)+COUNTIF($AL$3:AL33,AL33)-1</f>
        <v>31</v>
      </c>
      <c r="AN33" s="179">
        <f t="shared" si="12"/>
        <v>4</v>
      </c>
      <c r="AO33" s="160">
        <f>SUMIFS('Selected Results Data'!$E:$E,'Selected Results Data'!$A:$A,AO$2,'Selected Results Data'!$B:$B,$A33)</f>
        <v>12.1</v>
      </c>
      <c r="AP33" s="159">
        <f>RANK(AO33,$AO$3:$AO$81,1)+COUNTIF($AO$3:AO33,AO33)-1</f>
        <v>19</v>
      </c>
      <c r="AQ33" s="179">
        <f t="shared" si="13"/>
        <v>4</v>
      </c>
      <c r="AR33" s="160">
        <f>SUMIFS('Selected Results Data'!$E:$E,'Selected Results Data'!$A:$A,AR$2,'Selected Results Data'!$B:$B,$A33)</f>
        <v>26.41</v>
      </c>
      <c r="AS33" s="159">
        <f>RANK(AR33,$AR$3:$AR$81,1)+COUNTIF($AR$3:AR33,AR33)-1</f>
        <v>24</v>
      </c>
      <c r="AT33" s="179">
        <f t="shared" si="14"/>
        <v>4</v>
      </c>
      <c r="AU33" s="160">
        <f>SUMIFS('Selected Results Data'!$E:$E,'Selected Results Data'!$A:$A,AU$2,'Selected Results Data'!$B:$B,$A33)</f>
        <v>19.15616</v>
      </c>
      <c r="AV33" s="159">
        <f>RANK(AU33,$AU$3:$AU$81,1)+COUNTIF($AU$3:AU33,AU33)-1</f>
        <v>27</v>
      </c>
      <c r="AW33" s="179">
        <f t="shared" si="15"/>
        <v>4</v>
      </c>
      <c r="AX33" s="160">
        <f>SUMIFS('Selected Results Data'!$E:$E,'Selected Results Data'!$A:$A,AX$2,'Selected Results Data'!$B:$B,$A33)</f>
        <v>17.918240000000001</v>
      </c>
      <c r="AY33" s="159">
        <f>RANK(AX33,$AX$3:$AX$81,1)+COUNTIF($AX$3:AX33,AX33)-1</f>
        <v>21</v>
      </c>
      <c r="AZ33" s="179">
        <f t="shared" si="16"/>
        <v>4</v>
      </c>
      <c r="BA33" s="160">
        <f>SUMIFS('Selected Results Data'!$E:$E,'Selected Results Data'!$A:$A,BA$2,'Selected Results Data'!$B:$B,$A33)</f>
        <v>14.753489999999999</v>
      </c>
      <c r="BB33" s="159">
        <f>RANK(BA33,$BA$3:$BA$81,1)+COUNTIF($BA$3:BA33,BA33)-1</f>
        <v>27</v>
      </c>
      <c r="BC33" s="179">
        <f t="shared" si="17"/>
        <v>4</v>
      </c>
      <c r="BD33" s="160">
        <f>SUMIFS('Selected Results Data'!$E:$E,'Selected Results Data'!$A:$A,BD$2,'Selected Results Data'!$B:$B,$A33)</f>
        <v>77.959999999999994</v>
      </c>
      <c r="BE33" s="159">
        <f>RANK(BD33,$BD$3:$BD$81,0)+COUNTIF($BD$3:BD33,BD33)-1</f>
        <v>54</v>
      </c>
      <c r="BF33" s="179">
        <f t="shared" si="18"/>
        <v>2</v>
      </c>
      <c r="BG33" s="160">
        <f>SUMIFS('Selected Results Data'!$E:$E,'Selected Results Data'!$A:$A,BG$2,'Selected Results Data'!$B:$B,$A33)</f>
        <v>54.77</v>
      </c>
      <c r="BH33" s="159">
        <f>RANK(BG33,$BG$3:$BG$81,0)+COUNTIF($BG$3:BG33,BG33)-1</f>
        <v>38</v>
      </c>
      <c r="BI33" s="179">
        <f t="shared" si="19"/>
        <v>3</v>
      </c>
      <c r="BJ33" s="160">
        <f>SUMIFS('Selected Results Data'!$E:$E,'Selected Results Data'!$A:$A,BJ$2,'Selected Results Data'!$B:$B,$A33)</f>
        <v>47.43</v>
      </c>
      <c r="BK33" s="159">
        <f>RANK(BJ33,$BJ$3:$BJ$81,0)+COUNTIF($BJ$3:BJ33,BJ33)-1</f>
        <v>54</v>
      </c>
      <c r="BL33" s="179">
        <f t="shared" si="20"/>
        <v>2</v>
      </c>
      <c r="BM33" s="160">
        <f>SUMIFS('Selected Results Data'!$E:$E,'Selected Results Data'!$A:$A,BM$2,'Selected Results Data'!$B:$B,$A33)</f>
        <v>53.9</v>
      </c>
      <c r="BN33" s="159">
        <f>RANK(BM33,$BM$3:$BM$81,0)+COUNTIF($BM$3:BM33,BM33)-1</f>
        <v>73</v>
      </c>
      <c r="BO33" s="179">
        <f t="shared" si="21"/>
        <v>1</v>
      </c>
      <c r="BP33" s="160">
        <f>SUMIFS('Selected Results Data'!$E:$E,'Selected Results Data'!$A:$A,BP$2,'Selected Results Data'!$B:$B,$A33)</f>
        <v>43.95</v>
      </c>
      <c r="BQ33" s="159">
        <f>RANK(BP33,$BP$3:$BP$81,0)+COUNTIF($BP$3:BP33,BP33)-1</f>
        <v>61</v>
      </c>
      <c r="BR33" s="179">
        <f t="shared" si="22"/>
        <v>2</v>
      </c>
      <c r="BS33" s="160">
        <f>SUMIFS('Selected Results Data'!$E:$E,'Selected Results Data'!$A:$A,BS$2,'Selected Results Data'!$B:$B,$A33)</f>
        <v>92.44</v>
      </c>
      <c r="BT33" s="159">
        <f>RANK(BS33,$BS$3:$BS$81,0)+COUNTIF($BS$3:BS33,BS33)-1</f>
        <v>16</v>
      </c>
      <c r="BU33" s="179">
        <f t="shared" si="23"/>
        <v>5</v>
      </c>
      <c r="BV33" s="160">
        <f>SUMIFS('Selected Results Data'!$E:$E,'Selected Results Data'!$A:$A,BV$2,'Selected Results Data'!$B:$B,$A33)</f>
        <v>81.63</v>
      </c>
      <c r="BW33" s="159">
        <f>RANK(BV33,$BV$3:$BV$81,0)+COUNTIF($BV$3:BV33,BV33)-1</f>
        <v>27</v>
      </c>
      <c r="BX33" s="179">
        <f t="shared" si="24"/>
        <v>4</v>
      </c>
      <c r="BY33" s="160">
        <f>SUMIFS('Selected Results Data'!$E:$E,'Selected Results Data'!$A:$A,BY$2,'Selected Results Data'!$B:$B,$A33)</f>
        <v>24.19</v>
      </c>
      <c r="BZ33" s="159">
        <f>RANK(BY33,$BY$3:$BY$81,1)+COUNTIF($BY$3:BY33,BY33)-1</f>
        <v>40</v>
      </c>
      <c r="CA33" s="179">
        <f t="shared" si="25"/>
        <v>3</v>
      </c>
      <c r="CB33" s="160">
        <f>SUMIFS('Selected Results Data'!$E:$E,'Selected Results Data'!$A:$A,CB$2,'Selected Results Data'!$B:$B,$A33)</f>
        <v>27.56</v>
      </c>
      <c r="CC33" s="159">
        <f>RANK(CB33,$CB$3:$CB$81,1)+COUNTIF($CB$3:CB33,CB33)-1</f>
        <v>10</v>
      </c>
      <c r="CD33" s="179">
        <f t="shared" si="26"/>
        <v>5</v>
      </c>
      <c r="CE33" s="160">
        <f>SUMIFS('Selected Results Data'!$E:$E,'Selected Results Data'!$A:$A,CE$2,'Selected Results Data'!$B:$B,$A33)</f>
        <v>33.33</v>
      </c>
      <c r="CF33" s="159">
        <f>RANK(CE33,$CE$3:$CE$81,1)+COUNTIF($CE$3:CE33,CE33)-1</f>
        <v>36</v>
      </c>
      <c r="CG33" s="179">
        <f t="shared" si="27"/>
        <v>3</v>
      </c>
      <c r="CH33" s="160">
        <f>SUMIFS('Selected Results Data'!$E:$E,'Selected Results Data'!$A:$A,CH$2,'Selected Results Data'!$B:$B,$A33)</f>
        <v>26.2</v>
      </c>
      <c r="CI33" s="159">
        <f>RANK(CH33,$CH$3:$CH$81,1)+COUNTIF($CH$3:CH33,CH33)-1</f>
        <v>29</v>
      </c>
      <c r="CJ33" s="179">
        <f t="shared" si="28"/>
        <v>4</v>
      </c>
      <c r="CL33" s="46">
        <v>31</v>
      </c>
      <c r="CM33" s="46">
        <v>4</v>
      </c>
    </row>
    <row r="34" spans="1:91">
      <c r="A34" s="162" t="s">
        <v>129</v>
      </c>
      <c r="B34" s="162">
        <f>SUMIFS('Selected Results Data'!$E:$E,'Selected Results Data'!$A:$A,$B$2,'Selected Results Data'!$B:$B,A34)</f>
        <v>27.4</v>
      </c>
      <c r="C34" s="161">
        <f>RANK(B34,$B$3:$B$81,1)+COUNTIF($B$3:B34,B34)-1</f>
        <v>12</v>
      </c>
      <c r="D34" s="179">
        <f t="shared" si="0"/>
        <v>5</v>
      </c>
      <c r="E34" s="160">
        <f>SUMIFS('Selected Results Data'!$E:$E,'Selected Results Data'!$A:$A,E$2,'Selected Results Data'!$B:$B,$A34)</f>
        <v>23.7</v>
      </c>
      <c r="F34" s="159">
        <f>RANK(E34,$E$3:$E$81,1)+COUNTIF($E$3:E34,E34)-1</f>
        <v>47</v>
      </c>
      <c r="G34" s="179">
        <f t="shared" si="1"/>
        <v>3</v>
      </c>
      <c r="H34" s="160">
        <f>SUMIFS('Selected Results Data'!$E:$E,'Selected Results Data'!$A:$A,H$2,'Selected Results Data'!$B:$B,$A34)</f>
        <v>16.5</v>
      </c>
      <c r="I34" s="159">
        <f>RANK(H34,$H$3:$H$81,1)+COUNTIF($H$3:H34,H34)-1</f>
        <v>63</v>
      </c>
      <c r="J34" s="179">
        <f t="shared" si="2"/>
        <v>2</v>
      </c>
      <c r="K34" s="160">
        <f>SUMIFS('Selected Results Data'!$E:$E,'Selected Results Data'!$A:$A,K$2,'Selected Results Data'!$B:$B,$A34)</f>
        <v>14.5</v>
      </c>
      <c r="L34" s="159">
        <f>RANK(K34,$K$3:$K$81,1)+COUNTIF($K$3:K34,K34)-1</f>
        <v>42</v>
      </c>
      <c r="M34" s="179">
        <f t="shared" si="3"/>
        <v>3</v>
      </c>
      <c r="N34" s="160">
        <f>SUMIFS('Selected Results Data'!$E:$E,'Selected Results Data'!$A:$A,N$2,'Selected Results Data'!$B:$B,$A34)</f>
        <v>4.0199999999999996</v>
      </c>
      <c r="O34" s="159">
        <f>RANK(N34,$N$3:$N$81,0)+COUNTIF($N$3:N34,N34)-1</f>
        <v>68</v>
      </c>
      <c r="P34" s="179">
        <f t="shared" si="4"/>
        <v>1</v>
      </c>
      <c r="Q34" s="160">
        <f>SUMIFS('Selected Results Data'!$E:$E,'Selected Results Data'!$A:$A,Q$2,'Selected Results Data'!$B:$B,$A34)</f>
        <v>40.11</v>
      </c>
      <c r="R34" s="159">
        <f>RANK(Q34,$Q$3:$Q$81,0)+COUNTIF($Q$3:Q34,Q34)-1</f>
        <v>51</v>
      </c>
      <c r="S34" s="179">
        <f t="shared" si="5"/>
        <v>2</v>
      </c>
      <c r="T34" s="160">
        <f>SUMIFS('Selected Results Data'!$E:$E,'Selected Results Data'!$A:$A,T$2,'Selected Results Data'!$B:$B,$A34)</f>
        <v>53.35</v>
      </c>
      <c r="U34" s="159">
        <f>RANK(T34,$T$3:$T$81,1)+COUNTIF($T$3:T34,T34)-1</f>
        <v>42</v>
      </c>
      <c r="V34" s="179">
        <f t="shared" si="6"/>
        <v>3</v>
      </c>
      <c r="W34" s="160">
        <f>SUMIFS('Selected Results Data'!$E:$E,'Selected Results Data'!$A:$A,W$2,'Selected Results Data'!$B:$B,$A34)</f>
        <v>2.09</v>
      </c>
      <c r="X34" s="159">
        <f>RANK(W34,$W$3:$W$81,1)+COUNTIF($W$3:W34,W34)-1</f>
        <v>48</v>
      </c>
      <c r="Y34" s="179">
        <f t="shared" si="7"/>
        <v>3</v>
      </c>
      <c r="Z34" s="160">
        <f>SUMIFS('Selected Results Data'!$E:$E,'Selected Results Data'!$A:$A,Z$2,'Selected Results Data'!$B:$B,$A34)</f>
        <v>47.14</v>
      </c>
      <c r="AA34" s="159">
        <f>RANK(Z34,$Z$3:$Z$81,1)+COUNTIF($Z$3:Z34,Z34)-1</f>
        <v>60</v>
      </c>
      <c r="AB34" s="179">
        <f t="shared" si="8"/>
        <v>2</v>
      </c>
      <c r="AC34" s="160">
        <f>SUMIFS('Selected Results Data'!$E:$E,'Selected Results Data'!$A:$A,AC$2,'Selected Results Data'!$B:$B,$A34)</f>
        <v>16.46</v>
      </c>
      <c r="AD34" s="159">
        <f>RANK(AC34,$AC$3:$AC$81,1)+COUNTIF($AC$3:AC34,AC34)-1</f>
        <v>34</v>
      </c>
      <c r="AE34" s="179">
        <f t="shared" si="9"/>
        <v>3</v>
      </c>
      <c r="AF34" s="160">
        <f>SUMIFS('Selected Results Data'!$E:$E,'Selected Results Data'!$A:$A,AF$2,'Selected Results Data'!$B:$B,$A34)</f>
        <v>16.05</v>
      </c>
      <c r="AG34" s="159">
        <f>RANK(AF34,$AF$3:$AF$81,1)+COUNTIF($AF$3:AF34,AF34)-1</f>
        <v>53</v>
      </c>
      <c r="AH34" s="179">
        <f t="shared" si="10"/>
        <v>2</v>
      </c>
      <c r="AI34" s="160">
        <f>SUMIFS('Selected Results Data'!$E:$E,'Selected Results Data'!$A:$A,AI$2,'Selected Results Data'!$B:$B,$A34)</f>
        <v>56.63</v>
      </c>
      <c r="AJ34" s="159">
        <f>RANK(AI34,$AI$3:$AI$81,1)+COUNTIF($AI$3:AI34,AI34)-1</f>
        <v>14</v>
      </c>
      <c r="AK34" s="179">
        <f t="shared" si="11"/>
        <v>5</v>
      </c>
      <c r="AL34" s="160">
        <f>SUMIFS('Selected Results Data'!$E:$E,'Selected Results Data'!$A:$A,AL$2,'Selected Results Data'!$B:$B,$A34)</f>
        <v>45.1</v>
      </c>
      <c r="AM34" s="159">
        <f>RANK(AL34,$AL$3:$AL$81,1)+COUNTIF($AL$3:AL34,AL34)-1</f>
        <v>27</v>
      </c>
      <c r="AN34" s="179">
        <f t="shared" si="12"/>
        <v>4</v>
      </c>
      <c r="AO34" s="160">
        <f>SUMIFS('Selected Results Data'!$E:$E,'Selected Results Data'!$A:$A,AO$2,'Selected Results Data'!$B:$B,$A34)</f>
        <v>13.59</v>
      </c>
      <c r="AP34" s="159">
        <f>RANK(AO34,$AO$3:$AO$81,1)+COUNTIF($AO$3:AO34,AO34)-1</f>
        <v>29</v>
      </c>
      <c r="AQ34" s="179">
        <f t="shared" si="13"/>
        <v>4</v>
      </c>
      <c r="AR34" s="160">
        <f>SUMIFS('Selected Results Data'!$E:$E,'Selected Results Data'!$A:$A,AR$2,'Selected Results Data'!$B:$B,$A34)</f>
        <v>33.54</v>
      </c>
      <c r="AS34" s="159">
        <f>RANK(AR34,$AR$3:$AR$81,1)+COUNTIF($AR$3:AR34,AR34)-1</f>
        <v>54</v>
      </c>
      <c r="AT34" s="179">
        <f t="shared" si="14"/>
        <v>2</v>
      </c>
      <c r="AU34" s="160">
        <f>SUMIFS('Selected Results Data'!$E:$E,'Selected Results Data'!$A:$A,AU$2,'Selected Results Data'!$B:$B,$A34)</f>
        <v>19.446300000000001</v>
      </c>
      <c r="AV34" s="159">
        <f>RANK(AU34,$AU$3:$AU$81,1)+COUNTIF($AU$3:AU34,AU34)-1</f>
        <v>31</v>
      </c>
      <c r="AW34" s="179">
        <f t="shared" si="15"/>
        <v>4</v>
      </c>
      <c r="AX34" s="160">
        <f>SUMIFS('Selected Results Data'!$E:$E,'Selected Results Data'!$A:$A,AX$2,'Selected Results Data'!$B:$B,$A34)</f>
        <v>12.185589999999999</v>
      </c>
      <c r="AY34" s="159">
        <f>RANK(AX34,$AX$3:$AX$81,1)+COUNTIF($AX$3:AX34,AX34)-1</f>
        <v>5</v>
      </c>
      <c r="AZ34" s="179">
        <f t="shared" si="16"/>
        <v>5</v>
      </c>
      <c r="BA34" s="160">
        <f>SUMIFS('Selected Results Data'!$E:$E,'Selected Results Data'!$A:$A,BA$2,'Selected Results Data'!$B:$B,$A34)</f>
        <v>11.13504</v>
      </c>
      <c r="BB34" s="159">
        <f>RANK(BA34,$BA$3:$BA$81,1)+COUNTIF($BA$3:BA34,BA34)-1</f>
        <v>11</v>
      </c>
      <c r="BC34" s="179">
        <f t="shared" si="17"/>
        <v>5</v>
      </c>
      <c r="BD34" s="160">
        <f>SUMIFS('Selected Results Data'!$E:$E,'Selected Results Data'!$A:$A,BD$2,'Selected Results Data'!$B:$B,$A34)</f>
        <v>81.709999999999994</v>
      </c>
      <c r="BE34" s="159">
        <f>RANK(BD34,$BD$3:$BD$81,0)+COUNTIF($BD$3:BD34,BD34)-1</f>
        <v>29</v>
      </c>
      <c r="BF34" s="179">
        <f t="shared" si="18"/>
        <v>4</v>
      </c>
      <c r="BG34" s="160">
        <f>SUMIFS('Selected Results Data'!$E:$E,'Selected Results Data'!$A:$A,BG$2,'Selected Results Data'!$B:$B,$A34)</f>
        <v>54.35</v>
      </c>
      <c r="BH34" s="159">
        <f>RANK(BG34,$BG$3:$BG$81,0)+COUNTIF($BG$3:BG34,BG34)-1</f>
        <v>43</v>
      </c>
      <c r="BI34" s="179">
        <f t="shared" si="19"/>
        <v>3</v>
      </c>
      <c r="BJ34" s="160">
        <f>SUMIFS('Selected Results Data'!$E:$E,'Selected Results Data'!$A:$A,BJ$2,'Selected Results Data'!$B:$B,$A34)</f>
        <v>45.5</v>
      </c>
      <c r="BK34" s="159">
        <f>RANK(BJ34,$BJ$3:$BJ$81,0)+COUNTIF($BJ$3:BJ34,BJ34)-1</f>
        <v>64</v>
      </c>
      <c r="BL34" s="179">
        <f t="shared" si="20"/>
        <v>2</v>
      </c>
      <c r="BM34" s="160">
        <f>SUMIFS('Selected Results Data'!$E:$E,'Selected Results Data'!$A:$A,BM$2,'Selected Results Data'!$B:$B,$A34)</f>
        <v>58.05</v>
      </c>
      <c r="BN34" s="159">
        <f>RANK(BM34,$BM$3:$BM$81,0)+COUNTIF($BM$3:BM34,BM34)-1</f>
        <v>63</v>
      </c>
      <c r="BO34" s="179">
        <f t="shared" si="21"/>
        <v>2</v>
      </c>
      <c r="BP34" s="160">
        <f>SUMIFS('Selected Results Data'!$E:$E,'Selected Results Data'!$A:$A,BP$2,'Selected Results Data'!$B:$B,$A34)</f>
        <v>42.17</v>
      </c>
      <c r="BQ34" s="159">
        <f>RANK(BP34,$BP$3:$BP$81,0)+COUNTIF($BP$3:BP34,BP34)-1</f>
        <v>68</v>
      </c>
      <c r="BR34" s="179">
        <f t="shared" si="22"/>
        <v>1</v>
      </c>
      <c r="BS34" s="160">
        <f>SUMIFS('Selected Results Data'!$E:$E,'Selected Results Data'!$A:$A,BS$2,'Selected Results Data'!$B:$B,$A34)</f>
        <v>89.41</v>
      </c>
      <c r="BT34" s="159">
        <f>RANK(BS34,$BS$3:$BS$81,0)+COUNTIF($BS$3:BS34,BS34)-1</f>
        <v>36</v>
      </c>
      <c r="BU34" s="179">
        <f t="shared" si="23"/>
        <v>3</v>
      </c>
      <c r="BV34" s="160">
        <f>SUMIFS('Selected Results Data'!$E:$E,'Selected Results Data'!$A:$A,BV$2,'Selected Results Data'!$B:$B,$A34)</f>
        <v>82.51</v>
      </c>
      <c r="BW34" s="159">
        <f>RANK(BV34,$BV$3:$BV$81,0)+COUNTIF($BV$3:BV34,BV34)-1</f>
        <v>23</v>
      </c>
      <c r="BX34" s="179">
        <f t="shared" si="24"/>
        <v>4</v>
      </c>
      <c r="BY34" s="160">
        <f>SUMIFS('Selected Results Data'!$E:$E,'Selected Results Data'!$A:$A,BY$2,'Selected Results Data'!$B:$B,$A34)</f>
        <v>23.97</v>
      </c>
      <c r="BZ34" s="159">
        <f>RANK(BY34,$BY$3:$BY$81,1)+COUNTIF($BY$3:BY34,BY34)-1</f>
        <v>39</v>
      </c>
      <c r="CA34" s="179">
        <f t="shared" si="25"/>
        <v>3</v>
      </c>
      <c r="CB34" s="160">
        <f>SUMIFS('Selected Results Data'!$E:$E,'Selected Results Data'!$A:$A,CB$2,'Selected Results Data'!$B:$B,$A34)</f>
        <v>27.01</v>
      </c>
      <c r="CC34" s="159">
        <f>RANK(CB34,$CB$3:$CB$81,1)+COUNTIF($CB$3:CB34,CB34)-1</f>
        <v>8</v>
      </c>
      <c r="CD34" s="179">
        <f t="shared" si="26"/>
        <v>5</v>
      </c>
      <c r="CE34" s="160">
        <f>SUMIFS('Selected Results Data'!$E:$E,'Selected Results Data'!$A:$A,CE$2,'Selected Results Data'!$B:$B,$A34)</f>
        <v>36.590000000000003</v>
      </c>
      <c r="CF34" s="159">
        <f>RANK(CE34,$CE$3:$CE$81,1)+COUNTIF($CE$3:CE34,CE34)-1</f>
        <v>64</v>
      </c>
      <c r="CG34" s="179">
        <f t="shared" si="27"/>
        <v>2</v>
      </c>
      <c r="CH34" s="160">
        <f>SUMIFS('Selected Results Data'!$E:$E,'Selected Results Data'!$A:$A,CH$2,'Selected Results Data'!$B:$B,$A34)</f>
        <v>31.8</v>
      </c>
      <c r="CI34" s="159">
        <f>RANK(CH34,$CH$3:$CH$81,1)+COUNTIF($CH$3:CH34,CH34)-1</f>
        <v>61</v>
      </c>
      <c r="CJ34" s="179">
        <f t="shared" si="28"/>
        <v>2</v>
      </c>
      <c r="CL34" s="46">
        <v>32</v>
      </c>
      <c r="CM34" s="46">
        <v>4</v>
      </c>
    </row>
    <row r="35" spans="1:91">
      <c r="A35" s="162" t="s">
        <v>130</v>
      </c>
      <c r="B35" s="162">
        <f>SUMIFS('Selected Results Data'!$E:$E,'Selected Results Data'!$A:$A,$B$2,'Selected Results Data'!$B:$B,A35)</f>
        <v>35.5</v>
      </c>
      <c r="C35" s="161">
        <f>RANK(B35,$B$3:$B$81,1)+COUNTIF($B$3:B35,B35)-1</f>
        <v>69</v>
      </c>
      <c r="D35" s="179">
        <f t="shared" ref="D35:D66" si="29">VLOOKUP(C35,$CL:$CM,2,FALSE)</f>
        <v>1</v>
      </c>
      <c r="E35" s="160">
        <f>SUMIFS('Selected Results Data'!$E:$E,'Selected Results Data'!$A:$A,E$2,'Selected Results Data'!$B:$B,$A35)</f>
        <v>22.9</v>
      </c>
      <c r="F35" s="159">
        <f>RANK(E35,$E$3:$E$81,1)+COUNTIF($E$3:E35,E35)-1</f>
        <v>40</v>
      </c>
      <c r="G35" s="179">
        <f t="shared" ref="G35:G66" si="30">VLOOKUP(F35,$CL:$CM,2,FALSE)</f>
        <v>3</v>
      </c>
      <c r="H35" s="160">
        <f>SUMIFS('Selected Results Data'!$E:$E,'Selected Results Data'!$A:$A,H$2,'Selected Results Data'!$B:$B,$A35)</f>
        <v>14.4</v>
      </c>
      <c r="I35" s="159">
        <f>RANK(H35,$H$3:$H$81,1)+COUNTIF($H$3:H35,H35)-1</f>
        <v>55</v>
      </c>
      <c r="J35" s="179">
        <f t="shared" ref="J35:J66" si="31">VLOOKUP(I35,$CL:$CM,2,FALSE)</f>
        <v>2</v>
      </c>
      <c r="K35" s="160">
        <f>SUMIFS('Selected Results Data'!$E:$E,'Selected Results Data'!$A:$A,K$2,'Selected Results Data'!$B:$B,$A35)</f>
        <v>17.399999999999999</v>
      </c>
      <c r="L35" s="159">
        <f>RANK(K35,$K$3:$K$81,1)+COUNTIF($K$3:K35,K35)-1</f>
        <v>68</v>
      </c>
      <c r="M35" s="179">
        <f t="shared" ref="M35:M66" si="32">VLOOKUP(L35,$CL:$CM,2,FALSE)</f>
        <v>1</v>
      </c>
      <c r="N35" s="160">
        <f>SUMIFS('Selected Results Data'!$E:$E,'Selected Results Data'!$A:$A,N$2,'Selected Results Data'!$B:$B,$A35)</f>
        <v>2.33</v>
      </c>
      <c r="O35" s="159">
        <f>RANK(N35,$N$3:$N$81,0)+COUNTIF($N$3:N35,N35)-1</f>
        <v>78</v>
      </c>
      <c r="P35" s="179">
        <f t="shared" ref="P35:P66" si="33">VLOOKUP(O35,$CL:$CM,2,FALSE)</f>
        <v>1</v>
      </c>
      <c r="Q35" s="160">
        <f>SUMIFS('Selected Results Data'!$E:$E,'Selected Results Data'!$A:$A,Q$2,'Selected Results Data'!$B:$B,$A35)</f>
        <v>36.01</v>
      </c>
      <c r="R35" s="159">
        <f>RANK(Q35,$Q$3:$Q$81,0)+COUNTIF($Q$3:Q35,Q35)-1</f>
        <v>71</v>
      </c>
      <c r="S35" s="179">
        <f t="shared" ref="S35:S66" si="34">VLOOKUP(R35,$CL:$CM,2,FALSE)</f>
        <v>1</v>
      </c>
      <c r="T35" s="160">
        <f>SUMIFS('Selected Results Data'!$E:$E,'Selected Results Data'!$A:$A,T$2,'Selected Results Data'!$B:$B,$A35)</f>
        <v>58.03</v>
      </c>
      <c r="U35" s="159">
        <f>RANK(T35,$T$3:$T$81,1)+COUNTIF($T$3:T35,T35)-1</f>
        <v>65</v>
      </c>
      <c r="V35" s="179">
        <f t="shared" ref="V35:V66" si="35">VLOOKUP(U35,$CL:$CM,2,FALSE)</f>
        <v>1</v>
      </c>
      <c r="W35" s="160">
        <f>SUMIFS('Selected Results Data'!$E:$E,'Selected Results Data'!$A:$A,W$2,'Selected Results Data'!$B:$B,$A35)</f>
        <v>5.0599999999999996</v>
      </c>
      <c r="X35" s="159">
        <f>RANK(W35,$W$3:$W$81,1)+COUNTIF($W$3:W35,W35)-1</f>
        <v>77</v>
      </c>
      <c r="Y35" s="179">
        <f t="shared" ref="Y35:Y66" si="36">VLOOKUP(X35,$CL:$CM,2,FALSE)</f>
        <v>1</v>
      </c>
      <c r="Z35" s="160">
        <f>SUMIFS('Selected Results Data'!$E:$E,'Selected Results Data'!$A:$A,Z$2,'Selected Results Data'!$B:$B,$A35)</f>
        <v>46.3</v>
      </c>
      <c r="AA35" s="159">
        <f>RANK(Z35,$Z$3:$Z$81,1)+COUNTIF($Z$3:Z35,Z35)-1</f>
        <v>56</v>
      </c>
      <c r="AB35" s="179">
        <f t="shared" ref="AB35:AB66" si="37">VLOOKUP(AA35,$CL:$CM,2,FALSE)</f>
        <v>2</v>
      </c>
      <c r="AC35" s="160">
        <f>SUMIFS('Selected Results Data'!$E:$E,'Selected Results Data'!$A:$A,AC$2,'Selected Results Data'!$B:$B,$A35)</f>
        <v>20.74</v>
      </c>
      <c r="AD35" s="159">
        <f>RANK(AC35,$AC$3:$AC$81,1)+COUNTIF($AC$3:AC35,AC35)-1</f>
        <v>55</v>
      </c>
      <c r="AE35" s="179">
        <f t="shared" ref="AE35:AE66" si="38">VLOOKUP(AD35,$CL:$CM,2,FALSE)</f>
        <v>2</v>
      </c>
      <c r="AF35" s="160">
        <f>SUMIFS('Selected Results Data'!$E:$E,'Selected Results Data'!$A:$A,AF$2,'Selected Results Data'!$B:$B,$A35)</f>
        <v>17.23</v>
      </c>
      <c r="AG35" s="159">
        <f>RANK(AF35,$AF$3:$AF$81,1)+COUNTIF($AF$3:AF35,AF35)-1</f>
        <v>63</v>
      </c>
      <c r="AH35" s="179">
        <f t="shared" ref="AH35:AH66" si="39">VLOOKUP(AG35,$CL:$CM,2,FALSE)</f>
        <v>2</v>
      </c>
      <c r="AI35" s="160">
        <f>SUMIFS('Selected Results Data'!$E:$E,'Selected Results Data'!$A:$A,AI$2,'Selected Results Data'!$B:$B,$A35)</f>
        <v>50.73</v>
      </c>
      <c r="AJ35" s="159">
        <f>RANK(AI35,$AI$3:$AI$81,1)+COUNTIF($AI$3:AI35,AI35)-1</f>
        <v>6</v>
      </c>
      <c r="AK35" s="179">
        <f t="shared" ref="AK35:AK66" si="40">VLOOKUP(AJ35,$CL:$CM,2,FALSE)</f>
        <v>5</v>
      </c>
      <c r="AL35" s="160">
        <f>SUMIFS('Selected Results Data'!$E:$E,'Selected Results Data'!$A:$A,AL$2,'Selected Results Data'!$B:$B,$A35)</f>
        <v>33.14</v>
      </c>
      <c r="AM35" s="159">
        <f>RANK(AL35,$AL$3:$AL$81,1)+COUNTIF($AL$3:AL35,AL35)-1</f>
        <v>4</v>
      </c>
      <c r="AN35" s="179">
        <f t="shared" ref="AN35:AN66" si="41">VLOOKUP(AM35,$CL:$CM,2,FALSE)</f>
        <v>5</v>
      </c>
      <c r="AO35" s="160">
        <f>SUMIFS('Selected Results Data'!$E:$E,'Selected Results Data'!$A:$A,AO$2,'Selected Results Data'!$B:$B,$A35)</f>
        <v>22.37</v>
      </c>
      <c r="AP35" s="159">
        <f>RANK(AO35,$AO$3:$AO$81,1)+COUNTIF($AO$3:AO35,AO35)-1</f>
        <v>78</v>
      </c>
      <c r="AQ35" s="179">
        <f t="shared" ref="AQ35:AQ66" si="42">VLOOKUP(AP35,$CL:$CM,2,FALSE)</f>
        <v>1</v>
      </c>
      <c r="AR35" s="160">
        <f>SUMIFS('Selected Results Data'!$E:$E,'Selected Results Data'!$A:$A,AR$2,'Selected Results Data'!$B:$B,$A35)</f>
        <v>28.17</v>
      </c>
      <c r="AS35" s="159">
        <f>RANK(AR35,$AR$3:$AR$81,1)+COUNTIF($AR$3:AR35,AR35)-1</f>
        <v>31</v>
      </c>
      <c r="AT35" s="179">
        <f t="shared" ref="AT35:AT66" si="43">VLOOKUP(AS35,$CL:$CM,2,FALSE)</f>
        <v>4</v>
      </c>
      <c r="AU35" s="160">
        <f>SUMIFS('Selected Results Data'!$E:$E,'Selected Results Data'!$A:$A,AU$2,'Selected Results Data'!$B:$B,$A35)</f>
        <v>25.243580000000001</v>
      </c>
      <c r="AV35" s="159">
        <f>RANK(AU35,$AU$3:$AU$81,1)+COUNTIF($AU$3:AU35,AU35)-1</f>
        <v>68</v>
      </c>
      <c r="AW35" s="179">
        <f t="shared" ref="AW35:AW66" si="44">VLOOKUP(AV35,$CL:$CM,2,FALSE)</f>
        <v>1</v>
      </c>
      <c r="AX35" s="160">
        <f>SUMIFS('Selected Results Data'!$E:$E,'Selected Results Data'!$A:$A,AX$2,'Selected Results Data'!$B:$B,$A35)</f>
        <v>26.15634</v>
      </c>
      <c r="AY35" s="159">
        <f>RANK(AX35,$AX$3:$AX$81,1)+COUNTIF($AX$3:AX35,AX35)-1</f>
        <v>75</v>
      </c>
      <c r="AZ35" s="179">
        <f t="shared" ref="AZ35:AZ66" si="45">VLOOKUP(AY35,$CL:$CM,2,FALSE)</f>
        <v>1</v>
      </c>
      <c r="BA35" s="160">
        <f>SUMIFS('Selected Results Data'!$E:$E,'Selected Results Data'!$A:$A,BA$2,'Selected Results Data'!$B:$B,$A35)</f>
        <v>23.12012</v>
      </c>
      <c r="BB35" s="159">
        <f>RANK(BA35,$BA$3:$BA$81,1)+COUNTIF($BA$3:BA35,BA35)-1</f>
        <v>78</v>
      </c>
      <c r="BC35" s="179">
        <f t="shared" ref="BC35:BC66" si="46">VLOOKUP(BB35,$CL:$CM,2,FALSE)</f>
        <v>1</v>
      </c>
      <c r="BD35" s="160">
        <f>SUMIFS('Selected Results Data'!$E:$E,'Selected Results Data'!$A:$A,BD$2,'Selected Results Data'!$B:$B,$A35)</f>
        <v>80.150000000000006</v>
      </c>
      <c r="BE35" s="159">
        <f>RANK(BD35,$BD$3:$BD$81,0)+COUNTIF($BD$3:BD35,BD35)-1</f>
        <v>35</v>
      </c>
      <c r="BF35" s="179">
        <f t="shared" si="18"/>
        <v>3</v>
      </c>
      <c r="BG35" s="160">
        <f>SUMIFS('Selected Results Data'!$E:$E,'Selected Results Data'!$A:$A,BG$2,'Selected Results Data'!$B:$B,$A35)</f>
        <v>65.69</v>
      </c>
      <c r="BH35" s="159">
        <f>RANK(BG35,$BG$3:$BG$81,0)+COUNTIF($BG$3:BG35,BG35)-1</f>
        <v>2</v>
      </c>
      <c r="BI35" s="179">
        <f t="shared" si="19"/>
        <v>5</v>
      </c>
      <c r="BJ35" s="160">
        <f>SUMIFS('Selected Results Data'!$E:$E,'Selected Results Data'!$A:$A,BJ$2,'Selected Results Data'!$B:$B,$A35)</f>
        <v>60.12</v>
      </c>
      <c r="BK35" s="159">
        <f>RANK(BJ35,$BJ$3:$BJ$81,0)+COUNTIF($BJ$3:BJ35,BJ35)-1</f>
        <v>4</v>
      </c>
      <c r="BL35" s="179">
        <f t="shared" si="20"/>
        <v>5</v>
      </c>
      <c r="BM35" s="160">
        <f>SUMIFS('Selected Results Data'!$E:$E,'Selected Results Data'!$A:$A,BM$2,'Selected Results Data'!$B:$B,$A35)</f>
        <v>58</v>
      </c>
      <c r="BN35" s="159">
        <f>RANK(BM35,$BM$3:$BM$81,0)+COUNTIF($BM$3:BM35,BM35)-1</f>
        <v>64</v>
      </c>
      <c r="BO35" s="179">
        <f t="shared" si="21"/>
        <v>2</v>
      </c>
      <c r="BP35" s="160">
        <f>SUMIFS('Selected Results Data'!$E:$E,'Selected Results Data'!$A:$A,BP$2,'Selected Results Data'!$B:$B,$A35)</f>
        <v>38.4</v>
      </c>
      <c r="BQ35" s="159">
        <f>RANK(BP35,$BP$3:$BP$81,0)+COUNTIF($BP$3:BP35,BP35)-1</f>
        <v>77</v>
      </c>
      <c r="BR35" s="179">
        <f t="shared" si="22"/>
        <v>1</v>
      </c>
      <c r="BS35" s="160">
        <f>SUMIFS('Selected Results Data'!$E:$E,'Selected Results Data'!$A:$A,BS$2,'Selected Results Data'!$B:$B,$A35)</f>
        <v>83.76</v>
      </c>
      <c r="BT35" s="159">
        <f>RANK(BS35,$BS$3:$BS$81,0)+COUNTIF($BS$3:BS35,BS35)-1</f>
        <v>68</v>
      </c>
      <c r="BU35" s="179">
        <f t="shared" si="23"/>
        <v>1</v>
      </c>
      <c r="BV35" s="160">
        <f>SUMIFS('Selected Results Data'!$E:$E,'Selected Results Data'!$A:$A,BV$2,'Selected Results Data'!$B:$B,$A35)</f>
        <v>79.540000000000006</v>
      </c>
      <c r="BW35" s="159">
        <f>RANK(BV35,$BV$3:$BV$81,0)+COUNTIF($BV$3:BV35,BV35)-1</f>
        <v>40</v>
      </c>
      <c r="BX35" s="179">
        <f t="shared" si="24"/>
        <v>3</v>
      </c>
      <c r="BY35" s="160">
        <f>SUMIFS('Selected Results Data'!$E:$E,'Selected Results Data'!$A:$A,BY$2,'Selected Results Data'!$B:$B,$A35)</f>
        <v>26.29</v>
      </c>
      <c r="BZ35" s="159">
        <f>RANK(BY35,$BY$3:$BY$81,1)+COUNTIF($BY$3:BY35,BY35)-1</f>
        <v>50</v>
      </c>
      <c r="CA35" s="179">
        <f t="shared" si="25"/>
        <v>2</v>
      </c>
      <c r="CB35" s="160">
        <f>SUMIFS('Selected Results Data'!$E:$E,'Selected Results Data'!$A:$A,CB$2,'Selected Results Data'!$B:$B,$A35)</f>
        <v>36.71</v>
      </c>
      <c r="CC35" s="159">
        <f>RANK(CB35,$CB$3:$CB$81,1)+COUNTIF($CB$3:CB35,CB35)-1</f>
        <v>45</v>
      </c>
      <c r="CD35" s="179">
        <f t="shared" si="26"/>
        <v>3</v>
      </c>
      <c r="CE35" s="160">
        <f>SUMIFS('Selected Results Data'!$E:$E,'Selected Results Data'!$A:$A,CE$2,'Selected Results Data'!$B:$B,$A35)</f>
        <v>28.15</v>
      </c>
      <c r="CF35" s="159">
        <f>RANK(CE35,$CE$3:$CE$81,1)+COUNTIF($CE$3:CE35,CE35)-1</f>
        <v>9</v>
      </c>
      <c r="CG35" s="179">
        <f t="shared" si="27"/>
        <v>5</v>
      </c>
      <c r="CH35" s="160">
        <f>SUMIFS('Selected Results Data'!$E:$E,'Selected Results Data'!$A:$A,CH$2,'Selected Results Data'!$B:$B,$A35)</f>
        <v>28.63</v>
      </c>
      <c r="CI35" s="159">
        <f>RANK(CH35,$CH$3:$CH$81,1)+COUNTIF($CH$3:CH35,CH35)-1</f>
        <v>48</v>
      </c>
      <c r="CJ35" s="179">
        <f t="shared" si="28"/>
        <v>3</v>
      </c>
      <c r="CL35" s="46">
        <v>33</v>
      </c>
      <c r="CM35" s="46">
        <v>3</v>
      </c>
    </row>
    <row r="36" spans="1:91">
      <c r="A36" s="162" t="s">
        <v>131</v>
      </c>
      <c r="B36" s="162">
        <f>SUMIFS('Selected Results Data'!$E:$E,'Selected Results Data'!$A:$A,$B$2,'Selected Results Data'!$B:$B,A36)</f>
        <v>28.5</v>
      </c>
      <c r="C36" s="161">
        <f>RANK(B36,$B$3:$B$81,1)+COUNTIF($B$3:B36,B36)-1</f>
        <v>20</v>
      </c>
      <c r="D36" s="179">
        <f t="shared" si="29"/>
        <v>4</v>
      </c>
      <c r="E36" s="160">
        <f>SUMIFS('Selected Results Data'!$E:$E,'Selected Results Data'!$A:$A,E$2,'Selected Results Data'!$B:$B,$A36)</f>
        <v>23.1</v>
      </c>
      <c r="F36" s="159">
        <f>RANK(E36,$E$3:$E$81,1)+COUNTIF($E$3:E36,E36)-1</f>
        <v>41</v>
      </c>
      <c r="G36" s="179">
        <f t="shared" si="30"/>
        <v>3</v>
      </c>
      <c r="H36" s="160">
        <f>SUMIFS('Selected Results Data'!$E:$E,'Selected Results Data'!$A:$A,H$2,'Selected Results Data'!$B:$B,$A36)</f>
        <v>11.7</v>
      </c>
      <c r="I36" s="159">
        <f>RANK(H36,$H$3:$H$81,1)+COUNTIF($H$3:H36,H36)-1</f>
        <v>39</v>
      </c>
      <c r="J36" s="179">
        <f t="shared" si="31"/>
        <v>3</v>
      </c>
      <c r="K36" s="160">
        <f>SUMIFS('Selected Results Data'!$E:$E,'Selected Results Data'!$A:$A,K$2,'Selected Results Data'!$B:$B,$A36)</f>
        <v>8.8000000000000007</v>
      </c>
      <c r="L36" s="159">
        <f>RANK(K36,$K$3:$K$81,1)+COUNTIF($K$3:K36,K36)-1</f>
        <v>8</v>
      </c>
      <c r="M36" s="179">
        <f t="shared" si="32"/>
        <v>5</v>
      </c>
      <c r="N36" s="160">
        <f>SUMIFS('Selected Results Data'!$E:$E,'Selected Results Data'!$A:$A,N$2,'Selected Results Data'!$B:$B,$A36)</f>
        <v>11.3</v>
      </c>
      <c r="O36" s="159">
        <f>RANK(N36,$N$3:$N$81,0)+COUNTIF($N$3:N36,N36)-1</f>
        <v>1</v>
      </c>
      <c r="P36" s="179">
        <f t="shared" si="33"/>
        <v>5</v>
      </c>
      <c r="Q36" s="160">
        <f>SUMIFS('Selected Results Data'!$E:$E,'Selected Results Data'!$A:$A,Q$2,'Selected Results Data'!$B:$B,$A36)</f>
        <v>47.16</v>
      </c>
      <c r="R36" s="159">
        <f>RANK(Q36,$Q$3:$Q$81,0)+COUNTIF($Q$3:Q36,Q36)-1</f>
        <v>16</v>
      </c>
      <c r="S36" s="179">
        <f t="shared" si="34"/>
        <v>5</v>
      </c>
      <c r="T36" s="160">
        <f>SUMIFS('Selected Results Data'!$E:$E,'Selected Results Data'!$A:$A,T$2,'Selected Results Data'!$B:$B,$A36)</f>
        <v>48.94</v>
      </c>
      <c r="U36" s="159">
        <f>RANK(T36,$T$3:$T$81,1)+COUNTIF($T$3:T36,T36)-1</f>
        <v>19</v>
      </c>
      <c r="V36" s="179">
        <f t="shared" si="35"/>
        <v>4</v>
      </c>
      <c r="W36" s="160">
        <f>SUMIFS('Selected Results Data'!$E:$E,'Selected Results Data'!$A:$A,W$2,'Selected Results Data'!$B:$B,$A36)</f>
        <v>4.34</v>
      </c>
      <c r="X36" s="159">
        <f>RANK(W36,$W$3:$W$81,1)+COUNTIF($W$3:W36,W36)-1</f>
        <v>75</v>
      </c>
      <c r="Y36" s="179">
        <f t="shared" si="36"/>
        <v>1</v>
      </c>
      <c r="Z36" s="160">
        <f>SUMIFS('Selected Results Data'!$E:$E,'Selected Results Data'!$A:$A,Z$2,'Selected Results Data'!$B:$B,$A36)</f>
        <v>41.64</v>
      </c>
      <c r="AA36" s="159">
        <f>RANK(Z36,$Z$3:$Z$81,1)+COUNTIF($Z$3:Z36,Z36)-1</f>
        <v>33</v>
      </c>
      <c r="AB36" s="179">
        <f t="shared" si="37"/>
        <v>3</v>
      </c>
      <c r="AC36" s="160">
        <f>SUMIFS('Selected Results Data'!$E:$E,'Selected Results Data'!$A:$A,AC$2,'Selected Results Data'!$B:$B,$A36)</f>
        <v>16.29</v>
      </c>
      <c r="AD36" s="159">
        <f>RANK(AC36,$AC$3:$AC$81,1)+COUNTIF($AC$3:AC36,AC36)-1</f>
        <v>33</v>
      </c>
      <c r="AE36" s="179">
        <f t="shared" si="38"/>
        <v>3</v>
      </c>
      <c r="AF36" s="160">
        <f>SUMIFS('Selected Results Data'!$E:$E,'Selected Results Data'!$A:$A,AF$2,'Selected Results Data'!$B:$B,$A36)</f>
        <v>13.7</v>
      </c>
      <c r="AG36" s="159">
        <f>RANK(AF36,$AF$3:$AF$81,1)+COUNTIF($AF$3:AF36,AF36)-1</f>
        <v>41</v>
      </c>
      <c r="AH36" s="179">
        <f t="shared" si="39"/>
        <v>3</v>
      </c>
      <c r="AI36" s="160">
        <f>SUMIFS('Selected Results Data'!$E:$E,'Selected Results Data'!$A:$A,AI$2,'Selected Results Data'!$B:$B,$A36)</f>
        <v>69.459999999999994</v>
      </c>
      <c r="AJ36" s="159">
        <f>RANK(AI36,$AI$3:$AI$81,1)+COUNTIF($AI$3:AI36,AI36)-1</f>
        <v>63</v>
      </c>
      <c r="AK36" s="179">
        <f t="shared" si="40"/>
        <v>2</v>
      </c>
      <c r="AL36" s="160">
        <f>SUMIFS('Selected Results Data'!$E:$E,'Selected Results Data'!$A:$A,AL$2,'Selected Results Data'!$B:$B,$A36)</f>
        <v>50.7</v>
      </c>
      <c r="AM36" s="159">
        <f>RANK(AL36,$AL$3:$AL$81,1)+COUNTIF($AL$3:AL36,AL36)-1</f>
        <v>58</v>
      </c>
      <c r="AN36" s="179">
        <f t="shared" si="41"/>
        <v>2</v>
      </c>
      <c r="AO36" s="160">
        <f>SUMIFS('Selected Results Data'!$E:$E,'Selected Results Data'!$A:$A,AO$2,'Selected Results Data'!$B:$B,$A36)</f>
        <v>16.68</v>
      </c>
      <c r="AP36" s="159">
        <f>RANK(AO36,$AO$3:$AO$81,1)+COUNTIF($AO$3:AO36,AO36)-1</f>
        <v>50</v>
      </c>
      <c r="AQ36" s="179">
        <f t="shared" si="42"/>
        <v>2</v>
      </c>
      <c r="AR36" s="160">
        <f>SUMIFS('Selected Results Data'!$E:$E,'Selected Results Data'!$A:$A,AR$2,'Selected Results Data'!$B:$B,$A36)</f>
        <v>36.590000000000003</v>
      </c>
      <c r="AS36" s="159">
        <f>RANK(AR36,$AR$3:$AR$81,1)+COUNTIF($AR$3:AR36,AR36)-1</f>
        <v>71</v>
      </c>
      <c r="AT36" s="179">
        <f t="shared" si="43"/>
        <v>1</v>
      </c>
      <c r="AU36" s="160">
        <f>SUMIFS('Selected Results Data'!$E:$E,'Selected Results Data'!$A:$A,AU$2,'Selected Results Data'!$B:$B,$A36)</f>
        <v>22.96237</v>
      </c>
      <c r="AV36" s="159">
        <f>RANK(AU36,$AU$3:$AU$81,1)+COUNTIF($AU$3:AU36,AU36)-1</f>
        <v>57</v>
      </c>
      <c r="AW36" s="179">
        <f t="shared" si="44"/>
        <v>2</v>
      </c>
      <c r="AX36" s="160">
        <f>SUMIFS('Selected Results Data'!$E:$E,'Selected Results Data'!$A:$A,AX$2,'Selected Results Data'!$B:$B,$A36)</f>
        <v>22.195969999999999</v>
      </c>
      <c r="AY36" s="159">
        <f>RANK(AX36,$AX$3:$AX$81,1)+COUNTIF($AX$3:AX36,AX36)-1</f>
        <v>54</v>
      </c>
      <c r="AZ36" s="179">
        <f t="shared" si="45"/>
        <v>2</v>
      </c>
      <c r="BA36" s="160">
        <f>SUMIFS('Selected Results Data'!$E:$E,'Selected Results Data'!$A:$A,BA$2,'Selected Results Data'!$B:$B,$A36)</f>
        <v>17.245039999999999</v>
      </c>
      <c r="BB36" s="159">
        <f>RANK(BA36,$BA$3:$BA$81,1)+COUNTIF($BA$3:BA36,BA36)-1</f>
        <v>49</v>
      </c>
      <c r="BC36" s="179">
        <f t="shared" si="46"/>
        <v>2</v>
      </c>
      <c r="BD36" s="160">
        <f>SUMIFS('Selected Results Data'!$E:$E,'Selected Results Data'!$A:$A,BD$2,'Selected Results Data'!$B:$B,$A36)</f>
        <v>84.99</v>
      </c>
      <c r="BE36" s="159">
        <f>RANK(BD36,$BD$3:$BD$81,0)+COUNTIF($BD$3:BD36,BD36)-1</f>
        <v>10</v>
      </c>
      <c r="BF36" s="179">
        <f t="shared" si="18"/>
        <v>5</v>
      </c>
      <c r="BG36" s="160">
        <f>SUMIFS('Selected Results Data'!$E:$E,'Selected Results Data'!$A:$A,BG$2,'Selected Results Data'!$B:$B,$A36)</f>
        <v>55.6</v>
      </c>
      <c r="BH36" s="159">
        <f>RANK(BG36,$BG$3:$BG$81,0)+COUNTIF($BG$3:BG36,BG36)-1</f>
        <v>32</v>
      </c>
      <c r="BI36" s="179">
        <f t="shared" si="19"/>
        <v>4</v>
      </c>
      <c r="BJ36" s="160">
        <f>SUMIFS('Selected Results Data'!$E:$E,'Selected Results Data'!$A:$A,BJ$2,'Selected Results Data'!$B:$B,$A36)</f>
        <v>47.57</v>
      </c>
      <c r="BK36" s="159">
        <f>RANK(BJ36,$BJ$3:$BJ$81,0)+COUNTIF($BJ$3:BJ36,BJ36)-1</f>
        <v>51</v>
      </c>
      <c r="BL36" s="179">
        <f t="shared" si="20"/>
        <v>2</v>
      </c>
      <c r="BM36" s="160">
        <f>SUMIFS('Selected Results Data'!$E:$E,'Selected Results Data'!$A:$A,BM$2,'Selected Results Data'!$B:$B,$A36)</f>
        <v>61.21</v>
      </c>
      <c r="BN36" s="159">
        <f>RANK(BM36,$BM$3:$BM$81,0)+COUNTIF($BM$3:BM36,BM36)-1</f>
        <v>43</v>
      </c>
      <c r="BO36" s="179">
        <f t="shared" si="21"/>
        <v>3</v>
      </c>
      <c r="BP36" s="160">
        <f>SUMIFS('Selected Results Data'!$E:$E,'Selected Results Data'!$A:$A,BP$2,'Selected Results Data'!$B:$B,$A36)</f>
        <v>47.94</v>
      </c>
      <c r="BQ36" s="159">
        <f>RANK(BP36,$BP$3:$BP$81,0)+COUNTIF($BP$3:BP36,BP36)-1</f>
        <v>44</v>
      </c>
      <c r="BR36" s="179">
        <f t="shared" si="22"/>
        <v>3</v>
      </c>
      <c r="BS36" s="160">
        <f>SUMIFS('Selected Results Data'!$E:$E,'Selected Results Data'!$A:$A,BS$2,'Selected Results Data'!$B:$B,$A36)</f>
        <v>88.27</v>
      </c>
      <c r="BT36" s="159">
        <f>RANK(BS36,$BS$3:$BS$81,0)+COUNTIF($BS$3:BS36,BS36)-1</f>
        <v>43</v>
      </c>
      <c r="BU36" s="179">
        <f t="shared" si="23"/>
        <v>3</v>
      </c>
      <c r="BV36" s="160">
        <f>SUMIFS('Selected Results Data'!$E:$E,'Selected Results Data'!$A:$A,BV$2,'Selected Results Data'!$B:$B,$A36)</f>
        <v>76.44</v>
      </c>
      <c r="BW36" s="159">
        <f>RANK(BV36,$BV$3:$BV$81,0)+COUNTIF($BV$3:BV36,BV36)-1</f>
        <v>59</v>
      </c>
      <c r="BX36" s="179">
        <f t="shared" si="24"/>
        <v>2</v>
      </c>
      <c r="BY36" s="160">
        <f>SUMIFS('Selected Results Data'!$E:$E,'Selected Results Data'!$A:$A,BY$2,'Selected Results Data'!$B:$B,$A36)</f>
        <v>33.99</v>
      </c>
      <c r="BZ36" s="159">
        <f>RANK(BY36,$BY$3:$BY$81,1)+COUNTIF($BY$3:BY36,BY36)-1</f>
        <v>76</v>
      </c>
      <c r="CA36" s="179">
        <f t="shared" si="25"/>
        <v>1</v>
      </c>
      <c r="CB36" s="160">
        <f>SUMIFS('Selected Results Data'!$E:$E,'Selected Results Data'!$A:$A,CB$2,'Selected Results Data'!$B:$B,$A36)</f>
        <v>38.99</v>
      </c>
      <c r="CC36" s="159">
        <f>RANK(CB36,$CB$3:$CB$81,1)+COUNTIF($CB$3:CB36,CB36)-1</f>
        <v>63</v>
      </c>
      <c r="CD36" s="179">
        <f t="shared" si="26"/>
        <v>2</v>
      </c>
      <c r="CE36" s="160">
        <f>SUMIFS('Selected Results Data'!$E:$E,'Selected Results Data'!$A:$A,CE$2,'Selected Results Data'!$B:$B,$A36)</f>
        <v>35.35</v>
      </c>
      <c r="CF36" s="159">
        <f>RANK(CE36,$CE$3:$CE$81,1)+COUNTIF($CE$3:CE36,CE36)-1</f>
        <v>57</v>
      </c>
      <c r="CG36" s="179">
        <f t="shared" si="27"/>
        <v>2</v>
      </c>
      <c r="CH36" s="160">
        <f>SUMIFS('Selected Results Data'!$E:$E,'Selected Results Data'!$A:$A,CH$2,'Selected Results Data'!$B:$B,$A36)</f>
        <v>32.93</v>
      </c>
      <c r="CI36" s="159">
        <f>RANK(CH36,$CH$3:$CH$81,1)+COUNTIF($CH$3:CH36,CH36)-1</f>
        <v>68</v>
      </c>
      <c r="CJ36" s="179">
        <f t="shared" si="28"/>
        <v>1</v>
      </c>
      <c r="CL36" s="46">
        <v>34</v>
      </c>
      <c r="CM36" s="46">
        <v>3</v>
      </c>
    </row>
    <row r="37" spans="1:91">
      <c r="A37" s="162" t="s">
        <v>132</v>
      </c>
      <c r="B37" s="162">
        <f>SUMIFS('Selected Results Data'!$E:$E,'Selected Results Data'!$A:$A,$B$2,'Selected Results Data'!$B:$B,A37)</f>
        <v>29.1</v>
      </c>
      <c r="C37" s="161">
        <f>RANK(B37,$B$3:$B$81,1)+COUNTIF($B$3:B37,B37)-1</f>
        <v>22</v>
      </c>
      <c r="D37" s="179">
        <f t="shared" si="29"/>
        <v>4</v>
      </c>
      <c r="E37" s="160">
        <f>SUMIFS('Selected Results Data'!$E:$E,'Selected Results Data'!$A:$A,E$2,'Selected Results Data'!$B:$B,$A37)</f>
        <v>17.399999999999999</v>
      </c>
      <c r="F37" s="159">
        <f>RANK(E37,$E$3:$E$81,1)+COUNTIF($E$3:E37,E37)-1</f>
        <v>23</v>
      </c>
      <c r="G37" s="179">
        <f t="shared" si="30"/>
        <v>4</v>
      </c>
      <c r="H37" s="160">
        <f>SUMIFS('Selected Results Data'!$E:$E,'Selected Results Data'!$A:$A,H$2,'Selected Results Data'!$B:$B,$A37)</f>
        <v>8.1</v>
      </c>
      <c r="I37" s="159">
        <f>RANK(H37,$H$3:$H$81,1)+COUNTIF($H$3:H37,H37)-1</f>
        <v>22</v>
      </c>
      <c r="J37" s="179">
        <f t="shared" si="31"/>
        <v>4</v>
      </c>
      <c r="K37" s="160">
        <f>SUMIFS('Selected Results Data'!$E:$E,'Selected Results Data'!$A:$A,K$2,'Selected Results Data'!$B:$B,$A37)</f>
        <v>12.7</v>
      </c>
      <c r="L37" s="159">
        <f>RANK(K37,$K$3:$K$81,1)+COUNTIF($K$3:K37,K37)-1</f>
        <v>29</v>
      </c>
      <c r="M37" s="179">
        <f t="shared" si="32"/>
        <v>4</v>
      </c>
      <c r="N37" s="160">
        <f>SUMIFS('Selected Results Data'!$E:$E,'Selected Results Data'!$A:$A,N$2,'Selected Results Data'!$B:$B,$A37)</f>
        <v>5.56</v>
      </c>
      <c r="O37" s="159">
        <f>RANK(N37,$N$3:$N$81,0)+COUNTIF($N$3:N37,N37)-1</f>
        <v>37</v>
      </c>
      <c r="P37" s="179">
        <f t="shared" si="33"/>
        <v>3</v>
      </c>
      <c r="Q37" s="160">
        <f>SUMIFS('Selected Results Data'!$E:$E,'Selected Results Data'!$A:$A,Q$2,'Selected Results Data'!$B:$B,$A37)</f>
        <v>48.74</v>
      </c>
      <c r="R37" s="159">
        <f>RANK(Q37,$Q$3:$Q$81,0)+COUNTIF($Q$3:Q37,Q37)-1</f>
        <v>9</v>
      </c>
      <c r="S37" s="179">
        <f t="shared" si="34"/>
        <v>5</v>
      </c>
      <c r="T37" s="160">
        <f>SUMIFS('Selected Results Data'!$E:$E,'Selected Results Data'!$A:$A,T$2,'Selected Results Data'!$B:$B,$A37)</f>
        <v>46.51</v>
      </c>
      <c r="U37" s="159">
        <f>RANK(T37,$T$3:$T$81,1)+COUNTIF($T$3:T37,T37)-1</f>
        <v>9</v>
      </c>
      <c r="V37" s="179">
        <f t="shared" si="35"/>
        <v>5</v>
      </c>
      <c r="W37" s="160">
        <f>SUMIFS('Selected Results Data'!$E:$E,'Selected Results Data'!$A:$A,W$2,'Selected Results Data'!$B:$B,$A37)</f>
        <v>1.66</v>
      </c>
      <c r="X37" s="159">
        <f>RANK(W37,$W$3:$W$81,1)+COUNTIF($W$3:W37,W37)-1</f>
        <v>38</v>
      </c>
      <c r="Y37" s="179">
        <f t="shared" si="36"/>
        <v>3</v>
      </c>
      <c r="Z37" s="160">
        <f>SUMIFS('Selected Results Data'!$E:$E,'Selected Results Data'!$A:$A,Z$2,'Selected Results Data'!$B:$B,$A37)</f>
        <v>36.119999999999997</v>
      </c>
      <c r="AA37" s="159">
        <f>RANK(Z37,$Z$3:$Z$81,1)+COUNTIF($Z$3:Z37,Z37)-1</f>
        <v>7</v>
      </c>
      <c r="AB37" s="179">
        <f t="shared" si="37"/>
        <v>5</v>
      </c>
      <c r="AC37" s="160">
        <f>SUMIFS('Selected Results Data'!$E:$E,'Selected Results Data'!$A:$A,AC$2,'Selected Results Data'!$B:$B,$A37)</f>
        <v>15.38</v>
      </c>
      <c r="AD37" s="159">
        <f>RANK(AC37,$AC$3:$AC$81,1)+COUNTIF($AC$3:AC37,AC37)-1</f>
        <v>25</v>
      </c>
      <c r="AE37" s="179">
        <f t="shared" si="38"/>
        <v>4</v>
      </c>
      <c r="AF37" s="160">
        <f>SUMIFS('Selected Results Data'!$E:$E,'Selected Results Data'!$A:$A,AF$2,'Selected Results Data'!$B:$B,$A37)</f>
        <v>11.69</v>
      </c>
      <c r="AG37" s="159">
        <f>RANK(AF37,$AF$3:$AF$81,1)+COUNTIF($AF$3:AF37,AF37)-1</f>
        <v>27</v>
      </c>
      <c r="AH37" s="179">
        <f t="shared" si="39"/>
        <v>4</v>
      </c>
      <c r="AI37" s="160">
        <f>SUMIFS('Selected Results Data'!$E:$E,'Selected Results Data'!$A:$A,AI$2,'Selected Results Data'!$B:$B,$A37)</f>
        <v>63.95</v>
      </c>
      <c r="AJ37" s="159">
        <f>RANK(AI37,$AI$3:$AI$81,1)+COUNTIF($AI$3:AI37,AI37)-1</f>
        <v>39</v>
      </c>
      <c r="AK37" s="179">
        <f t="shared" si="40"/>
        <v>3</v>
      </c>
      <c r="AL37" s="160">
        <f>SUMIFS('Selected Results Data'!$E:$E,'Selected Results Data'!$A:$A,AL$2,'Selected Results Data'!$B:$B,$A37)</f>
        <v>43.99</v>
      </c>
      <c r="AM37" s="159">
        <f>RANK(AL37,$AL$3:$AL$81,1)+COUNTIF($AL$3:AL37,AL37)-1</f>
        <v>17</v>
      </c>
      <c r="AN37" s="179">
        <f t="shared" si="41"/>
        <v>4</v>
      </c>
      <c r="AO37" s="160">
        <f>SUMIFS('Selected Results Data'!$E:$E,'Selected Results Data'!$A:$A,AO$2,'Selected Results Data'!$B:$B,$A37)</f>
        <v>10.26</v>
      </c>
      <c r="AP37" s="159">
        <f>RANK(AO37,$AO$3:$AO$81,1)+COUNTIF($AO$3:AO37,AO37)-1</f>
        <v>10</v>
      </c>
      <c r="AQ37" s="179">
        <f t="shared" si="42"/>
        <v>5</v>
      </c>
      <c r="AR37" s="160">
        <f>SUMIFS('Selected Results Data'!$E:$E,'Selected Results Data'!$A:$A,AR$2,'Selected Results Data'!$B:$B,$A37)</f>
        <v>22.75</v>
      </c>
      <c r="AS37" s="159">
        <f>RANK(AR37,$AR$3:$AR$81,1)+COUNTIF($AR$3:AR37,AR37)-1</f>
        <v>11</v>
      </c>
      <c r="AT37" s="179">
        <f t="shared" si="43"/>
        <v>5</v>
      </c>
      <c r="AU37" s="160">
        <f>SUMIFS('Selected Results Data'!$E:$E,'Selected Results Data'!$A:$A,AU$2,'Selected Results Data'!$B:$B,$A37)</f>
        <v>18.817710000000002</v>
      </c>
      <c r="AV37" s="159">
        <f>RANK(AU37,$AU$3:$AU$81,1)+COUNTIF($AU$3:AU37,AU37)-1</f>
        <v>25</v>
      </c>
      <c r="AW37" s="179">
        <f t="shared" si="44"/>
        <v>4</v>
      </c>
      <c r="AX37" s="160">
        <f>SUMIFS('Selected Results Data'!$E:$E,'Selected Results Data'!$A:$A,AX$2,'Selected Results Data'!$B:$B,$A37)</f>
        <v>16.94012</v>
      </c>
      <c r="AY37" s="159">
        <f>RANK(AX37,$AX$3:$AX$81,1)+COUNTIF($AX$3:AX37,AX37)-1</f>
        <v>15</v>
      </c>
      <c r="AZ37" s="179">
        <f t="shared" si="45"/>
        <v>5</v>
      </c>
      <c r="BA37" s="160">
        <f>SUMIFS('Selected Results Data'!$E:$E,'Selected Results Data'!$A:$A,BA$2,'Selected Results Data'!$B:$B,$A37)</f>
        <v>13.389340000000001</v>
      </c>
      <c r="BB37" s="159">
        <f>RANK(BA37,$BA$3:$BA$81,1)+COUNTIF($BA$3:BA37,BA37)-1</f>
        <v>15</v>
      </c>
      <c r="BC37" s="179">
        <f t="shared" si="46"/>
        <v>5</v>
      </c>
      <c r="BD37" s="160">
        <f>SUMIFS('Selected Results Data'!$E:$E,'Selected Results Data'!$A:$A,BD$2,'Selected Results Data'!$B:$B,$A37)</f>
        <v>81.22</v>
      </c>
      <c r="BE37" s="159">
        <f>RANK(BD37,$BD$3:$BD$81,0)+COUNTIF($BD$3:BD37,BD37)-1</f>
        <v>31</v>
      </c>
      <c r="BF37" s="179">
        <f t="shared" si="18"/>
        <v>4</v>
      </c>
      <c r="BG37" s="160">
        <f>SUMIFS('Selected Results Data'!$E:$E,'Selected Results Data'!$A:$A,BG$2,'Selected Results Data'!$B:$B,$A37)</f>
        <v>55.1</v>
      </c>
      <c r="BH37" s="159">
        <f>RANK(BG37,$BG$3:$BG$81,0)+COUNTIF($BG$3:BG37,BG37)-1</f>
        <v>36</v>
      </c>
      <c r="BI37" s="179">
        <f t="shared" si="19"/>
        <v>3</v>
      </c>
      <c r="BJ37" s="160">
        <f>SUMIFS('Selected Results Data'!$E:$E,'Selected Results Data'!$A:$A,BJ$2,'Selected Results Data'!$B:$B,$A37)</f>
        <v>45.47</v>
      </c>
      <c r="BK37" s="159">
        <f>RANK(BJ37,$BJ$3:$BJ$81,0)+COUNTIF($BJ$3:BJ37,BJ37)-1</f>
        <v>65</v>
      </c>
      <c r="BL37" s="179">
        <f t="shared" si="20"/>
        <v>1</v>
      </c>
      <c r="BM37" s="160">
        <f>SUMIFS('Selected Results Data'!$E:$E,'Selected Results Data'!$A:$A,BM$2,'Selected Results Data'!$B:$B,$A37)</f>
        <v>57.32</v>
      </c>
      <c r="BN37" s="159">
        <f>RANK(BM37,$BM$3:$BM$81,0)+COUNTIF($BM$3:BM37,BM37)-1</f>
        <v>67</v>
      </c>
      <c r="BO37" s="179">
        <f t="shared" si="21"/>
        <v>1</v>
      </c>
      <c r="BP37" s="160">
        <f>SUMIFS('Selected Results Data'!$E:$E,'Selected Results Data'!$A:$A,BP$2,'Selected Results Data'!$B:$B,$A37)</f>
        <v>44.81</v>
      </c>
      <c r="BQ37" s="159">
        <f>RANK(BP37,$BP$3:$BP$81,0)+COUNTIF($BP$3:BP37,BP37)-1</f>
        <v>59</v>
      </c>
      <c r="BR37" s="179">
        <f t="shared" si="22"/>
        <v>2</v>
      </c>
      <c r="BS37" s="160">
        <f>SUMIFS('Selected Results Data'!$E:$E,'Selected Results Data'!$A:$A,BS$2,'Selected Results Data'!$B:$B,$A37)</f>
        <v>84.18</v>
      </c>
      <c r="BT37" s="159">
        <f>RANK(BS37,$BS$3:$BS$81,0)+COUNTIF($BS$3:BS37,BS37)-1</f>
        <v>67</v>
      </c>
      <c r="BU37" s="179">
        <f t="shared" si="23"/>
        <v>1</v>
      </c>
      <c r="BV37" s="160">
        <f>SUMIFS('Selected Results Data'!$E:$E,'Selected Results Data'!$A:$A,BV$2,'Selected Results Data'!$B:$B,$A37)</f>
        <v>80.94</v>
      </c>
      <c r="BW37" s="159">
        <f>RANK(BV37,$BV$3:$BV$81,0)+COUNTIF($BV$3:BV37,BV37)-1</f>
        <v>32</v>
      </c>
      <c r="BX37" s="179">
        <f t="shared" si="24"/>
        <v>4</v>
      </c>
      <c r="BY37" s="160">
        <f>SUMIFS('Selected Results Data'!$E:$E,'Selected Results Data'!$A:$A,BY$2,'Selected Results Data'!$B:$B,$A37)</f>
        <v>22.56</v>
      </c>
      <c r="BZ37" s="159">
        <f>RANK(BY37,$BY$3:$BY$81,1)+COUNTIF($BY$3:BY37,BY37)-1</f>
        <v>26</v>
      </c>
      <c r="CA37" s="179">
        <f t="shared" si="25"/>
        <v>4</v>
      </c>
      <c r="CB37" s="160">
        <f>SUMIFS('Selected Results Data'!$E:$E,'Selected Results Data'!$A:$A,CB$2,'Selected Results Data'!$B:$B,$A37)</f>
        <v>28.3</v>
      </c>
      <c r="CC37" s="159">
        <f>RANK(CB37,$CB$3:$CB$81,1)+COUNTIF($CB$3:CB37,CB37)-1</f>
        <v>14</v>
      </c>
      <c r="CD37" s="179">
        <f t="shared" si="26"/>
        <v>5</v>
      </c>
      <c r="CE37" s="160">
        <f>SUMIFS('Selected Results Data'!$E:$E,'Selected Results Data'!$A:$A,CE$2,'Selected Results Data'!$B:$B,$A37)</f>
        <v>29.87</v>
      </c>
      <c r="CF37" s="159">
        <f>RANK(CE37,$CE$3:$CE$81,1)+COUNTIF($CE$3:CE37,CE37)-1</f>
        <v>17</v>
      </c>
      <c r="CG37" s="179">
        <f t="shared" si="27"/>
        <v>4</v>
      </c>
      <c r="CH37" s="160">
        <f>SUMIFS('Selected Results Data'!$E:$E,'Selected Results Data'!$A:$A,CH$2,'Selected Results Data'!$B:$B,$A37)</f>
        <v>21.63</v>
      </c>
      <c r="CI37" s="159">
        <f>RANK(CH37,$CH$3:$CH$81,1)+COUNTIF($CH$3:CH37,CH37)-1</f>
        <v>10</v>
      </c>
      <c r="CJ37" s="179">
        <f t="shared" si="28"/>
        <v>5</v>
      </c>
      <c r="CL37" s="46">
        <v>35</v>
      </c>
      <c r="CM37" s="46">
        <v>3</v>
      </c>
    </row>
    <row r="38" spans="1:91">
      <c r="A38" s="162" t="s">
        <v>133</v>
      </c>
      <c r="B38" s="162">
        <f>SUMIFS('Selected Results Data'!$E:$E,'Selected Results Data'!$A:$A,$B$2,'Selected Results Data'!$B:$B,A38)</f>
        <v>32.200000000000003</v>
      </c>
      <c r="C38" s="161">
        <f>RANK(B38,$B$3:$B$81,1)+COUNTIF($B$3:B38,B38)-1</f>
        <v>47</v>
      </c>
      <c r="D38" s="179">
        <f t="shared" si="29"/>
        <v>3</v>
      </c>
      <c r="E38" s="160">
        <f>SUMIFS('Selected Results Data'!$E:$E,'Selected Results Data'!$A:$A,E$2,'Selected Results Data'!$B:$B,$A38)</f>
        <v>23.3</v>
      </c>
      <c r="F38" s="159">
        <f>RANK(E38,$E$3:$E$81,1)+COUNTIF($E$3:E38,E38)-1</f>
        <v>43</v>
      </c>
      <c r="G38" s="179">
        <f t="shared" si="30"/>
        <v>3</v>
      </c>
      <c r="H38" s="160">
        <f>SUMIFS('Selected Results Data'!$E:$E,'Selected Results Data'!$A:$A,H$2,'Selected Results Data'!$B:$B,$A38)</f>
        <v>8.6999999999999993</v>
      </c>
      <c r="I38" s="159">
        <f>RANK(H38,$H$3:$H$81,1)+COUNTIF($H$3:H38,H38)-1</f>
        <v>26</v>
      </c>
      <c r="J38" s="179">
        <f t="shared" si="31"/>
        <v>4</v>
      </c>
      <c r="K38" s="160">
        <f>SUMIFS('Selected Results Data'!$E:$E,'Selected Results Data'!$A:$A,K$2,'Selected Results Data'!$B:$B,$A38)</f>
        <v>14.9</v>
      </c>
      <c r="L38" s="159">
        <f>RANK(K38,$K$3:$K$81,1)+COUNTIF($K$3:K38,K38)-1</f>
        <v>45</v>
      </c>
      <c r="M38" s="179">
        <f t="shared" si="32"/>
        <v>3</v>
      </c>
      <c r="N38" s="160">
        <f>SUMIFS('Selected Results Data'!$E:$E,'Selected Results Data'!$A:$A,N$2,'Selected Results Data'!$B:$B,$A38)</f>
        <v>3.63</v>
      </c>
      <c r="O38" s="159">
        <f>RANK(N38,$N$3:$N$81,0)+COUNTIF($N$3:N38,N38)-1</f>
        <v>71</v>
      </c>
      <c r="P38" s="179">
        <f t="shared" si="33"/>
        <v>1</v>
      </c>
      <c r="Q38" s="160">
        <f>SUMIFS('Selected Results Data'!$E:$E,'Selected Results Data'!$A:$A,Q$2,'Selected Results Data'!$B:$B,$A38)</f>
        <v>40.18</v>
      </c>
      <c r="R38" s="159">
        <f>RANK(Q38,$Q$3:$Q$81,0)+COUNTIF($Q$3:Q38,Q38)-1</f>
        <v>50</v>
      </c>
      <c r="S38" s="179">
        <f t="shared" si="34"/>
        <v>2</v>
      </c>
      <c r="T38" s="160">
        <f>SUMIFS('Selected Results Data'!$E:$E,'Selected Results Data'!$A:$A,T$2,'Selected Results Data'!$B:$B,$A38)</f>
        <v>55.87</v>
      </c>
      <c r="U38" s="159">
        <f>RANK(T38,$T$3:$T$81,1)+COUNTIF($T$3:T38,T38)-1</f>
        <v>52</v>
      </c>
      <c r="V38" s="179">
        <f t="shared" si="35"/>
        <v>2</v>
      </c>
      <c r="W38" s="160">
        <f>SUMIFS('Selected Results Data'!$E:$E,'Selected Results Data'!$A:$A,W$2,'Selected Results Data'!$B:$B,$A38)</f>
        <v>1.2</v>
      </c>
      <c r="X38" s="159">
        <f>RANK(W38,$W$3:$W$81,1)+COUNTIF($W$3:W38,W38)-1</f>
        <v>17</v>
      </c>
      <c r="Y38" s="179">
        <f t="shared" si="36"/>
        <v>4</v>
      </c>
      <c r="Z38" s="160">
        <f>SUMIFS('Selected Results Data'!$E:$E,'Selected Results Data'!$A:$A,Z$2,'Selected Results Data'!$B:$B,$A38)</f>
        <v>45.28</v>
      </c>
      <c r="AA38" s="159">
        <f>RANK(Z38,$Z$3:$Z$81,1)+COUNTIF($Z$3:Z38,Z38)-1</f>
        <v>52</v>
      </c>
      <c r="AB38" s="179">
        <f t="shared" si="37"/>
        <v>2</v>
      </c>
      <c r="AC38" s="160">
        <f>SUMIFS('Selected Results Data'!$E:$E,'Selected Results Data'!$A:$A,AC$2,'Selected Results Data'!$B:$B,$A38)</f>
        <v>16.11</v>
      </c>
      <c r="AD38" s="159">
        <f>RANK(AC38,$AC$3:$AC$81,1)+COUNTIF($AC$3:AC38,AC38)-1</f>
        <v>30</v>
      </c>
      <c r="AE38" s="179">
        <f t="shared" si="38"/>
        <v>4</v>
      </c>
      <c r="AF38" s="160">
        <f>SUMIFS('Selected Results Data'!$E:$E,'Selected Results Data'!$A:$A,AF$2,'Selected Results Data'!$B:$B,$A38)</f>
        <v>13.65</v>
      </c>
      <c r="AG38" s="159">
        <f>RANK(AF38,$AF$3:$AF$81,1)+COUNTIF($AF$3:AF38,AF38)-1</f>
        <v>40</v>
      </c>
      <c r="AH38" s="179">
        <f t="shared" si="39"/>
        <v>3</v>
      </c>
      <c r="AI38" s="160">
        <f>SUMIFS('Selected Results Data'!$E:$E,'Selected Results Data'!$A:$A,AI$2,'Selected Results Data'!$B:$B,$A38)</f>
        <v>60.3</v>
      </c>
      <c r="AJ38" s="159">
        <f>RANK(AI38,$AI$3:$AI$81,1)+COUNTIF($AI$3:AI38,AI38)-1</f>
        <v>24</v>
      </c>
      <c r="AK38" s="179">
        <f t="shared" si="40"/>
        <v>4</v>
      </c>
      <c r="AL38" s="160">
        <f>SUMIFS('Selected Results Data'!$E:$E,'Selected Results Data'!$A:$A,AL$2,'Selected Results Data'!$B:$B,$A38)</f>
        <v>44.86</v>
      </c>
      <c r="AM38" s="159">
        <f>RANK(AL38,$AL$3:$AL$81,1)+COUNTIF($AL$3:AL38,AL38)-1</f>
        <v>22</v>
      </c>
      <c r="AN38" s="179">
        <f t="shared" si="41"/>
        <v>4</v>
      </c>
      <c r="AO38" s="160">
        <f>SUMIFS('Selected Results Data'!$E:$E,'Selected Results Data'!$A:$A,AO$2,'Selected Results Data'!$B:$B,$A38)</f>
        <v>18.25</v>
      </c>
      <c r="AP38" s="159">
        <f>RANK(AO38,$AO$3:$AO$81,1)+COUNTIF($AO$3:AO38,AO38)-1</f>
        <v>61</v>
      </c>
      <c r="AQ38" s="179">
        <f t="shared" si="42"/>
        <v>2</v>
      </c>
      <c r="AR38" s="160">
        <f>SUMIFS('Selected Results Data'!$E:$E,'Selected Results Data'!$A:$A,AR$2,'Selected Results Data'!$B:$B,$A38)</f>
        <v>25.96</v>
      </c>
      <c r="AS38" s="159">
        <f>RANK(AR38,$AR$3:$AR$81,1)+COUNTIF($AR$3:AR38,AR38)-1</f>
        <v>19</v>
      </c>
      <c r="AT38" s="179">
        <f t="shared" si="43"/>
        <v>4</v>
      </c>
      <c r="AU38" s="160">
        <f>SUMIFS('Selected Results Data'!$E:$E,'Selected Results Data'!$A:$A,AU$2,'Selected Results Data'!$B:$B,$A38)</f>
        <v>20.094999999999999</v>
      </c>
      <c r="AV38" s="159">
        <f>RANK(AU38,$AU$3:$AU$81,1)+COUNTIF($AU$3:AU38,AU38)-1</f>
        <v>36</v>
      </c>
      <c r="AW38" s="179">
        <f t="shared" si="44"/>
        <v>3</v>
      </c>
      <c r="AX38" s="160">
        <f>SUMIFS('Selected Results Data'!$E:$E,'Selected Results Data'!$A:$A,AX$2,'Selected Results Data'!$B:$B,$A38)</f>
        <v>21.807320000000001</v>
      </c>
      <c r="AY38" s="159">
        <f>RANK(AX38,$AX$3:$AX$81,1)+COUNTIF($AX$3:AX38,AX38)-1</f>
        <v>50</v>
      </c>
      <c r="AZ38" s="179">
        <f t="shared" si="45"/>
        <v>2</v>
      </c>
      <c r="BA38" s="160">
        <f>SUMIFS('Selected Results Data'!$E:$E,'Selected Results Data'!$A:$A,BA$2,'Selected Results Data'!$B:$B,$A38)</f>
        <v>18.310300000000002</v>
      </c>
      <c r="BB38" s="159">
        <f>RANK(BA38,$BA$3:$BA$81,1)+COUNTIF($BA$3:BA38,BA38)-1</f>
        <v>58</v>
      </c>
      <c r="BC38" s="179">
        <f t="shared" si="46"/>
        <v>2</v>
      </c>
      <c r="BD38" s="160">
        <f>SUMIFS('Selected Results Data'!$E:$E,'Selected Results Data'!$A:$A,BD$2,'Selected Results Data'!$B:$B,$A38)</f>
        <v>83.36</v>
      </c>
      <c r="BE38" s="159">
        <f>RANK(BD38,$BD$3:$BD$81,0)+COUNTIF($BD$3:BD38,BD38)-1</f>
        <v>12</v>
      </c>
      <c r="BF38" s="179">
        <f t="shared" si="18"/>
        <v>5</v>
      </c>
      <c r="BG38" s="160">
        <f>SUMIFS('Selected Results Data'!$E:$E,'Selected Results Data'!$A:$A,BG$2,'Selected Results Data'!$B:$B,$A38)</f>
        <v>59.24</v>
      </c>
      <c r="BH38" s="159">
        <f>RANK(BG38,$BG$3:$BG$81,0)+COUNTIF($BG$3:BG38,BG38)-1</f>
        <v>14</v>
      </c>
      <c r="BI38" s="179">
        <f t="shared" si="19"/>
        <v>5</v>
      </c>
      <c r="BJ38" s="160">
        <f>SUMIFS('Selected Results Data'!$E:$E,'Selected Results Data'!$A:$A,BJ$2,'Selected Results Data'!$B:$B,$A38)</f>
        <v>50.73</v>
      </c>
      <c r="BK38" s="159">
        <f>RANK(BJ38,$BJ$3:$BJ$81,0)+COUNTIF($BJ$3:BJ38,BJ38)-1</f>
        <v>33</v>
      </c>
      <c r="BL38" s="179">
        <f t="shared" si="20"/>
        <v>3</v>
      </c>
      <c r="BM38" s="160">
        <f>SUMIFS('Selected Results Data'!$E:$E,'Selected Results Data'!$A:$A,BM$2,'Selected Results Data'!$B:$B,$A38)</f>
        <v>60.82</v>
      </c>
      <c r="BN38" s="159">
        <f>RANK(BM38,$BM$3:$BM$81,0)+COUNTIF($BM$3:BM38,BM38)-1</f>
        <v>46</v>
      </c>
      <c r="BO38" s="179">
        <f t="shared" si="21"/>
        <v>3</v>
      </c>
      <c r="BP38" s="160">
        <f>SUMIFS('Selected Results Data'!$E:$E,'Selected Results Data'!$A:$A,BP$2,'Selected Results Data'!$B:$B,$A38)</f>
        <v>41.82</v>
      </c>
      <c r="BQ38" s="159">
        <f>RANK(BP38,$BP$3:$BP$81,0)+COUNTIF($BP$3:BP38,BP38)-1</f>
        <v>69</v>
      </c>
      <c r="BR38" s="179">
        <f t="shared" si="22"/>
        <v>1</v>
      </c>
      <c r="BS38" s="160">
        <f>SUMIFS('Selected Results Data'!$E:$E,'Selected Results Data'!$A:$A,BS$2,'Selected Results Data'!$B:$B,$A38)</f>
        <v>92.1</v>
      </c>
      <c r="BT38" s="159">
        <f>RANK(BS38,$BS$3:$BS$81,0)+COUNTIF($BS$3:BS38,BS38)-1</f>
        <v>19</v>
      </c>
      <c r="BU38" s="179">
        <f t="shared" si="23"/>
        <v>4</v>
      </c>
      <c r="BV38" s="160">
        <f>SUMIFS('Selected Results Data'!$E:$E,'Selected Results Data'!$A:$A,BV$2,'Selected Results Data'!$B:$B,$A38)</f>
        <v>74.459999999999994</v>
      </c>
      <c r="BW38" s="159">
        <f>RANK(BV38,$BV$3:$BV$81,0)+COUNTIF($BV$3:BV38,BV38)-1</f>
        <v>68</v>
      </c>
      <c r="BX38" s="179">
        <f t="shared" si="24"/>
        <v>1</v>
      </c>
      <c r="BY38" s="160">
        <f>SUMIFS('Selected Results Data'!$E:$E,'Selected Results Data'!$A:$A,BY$2,'Selected Results Data'!$B:$B,$A38)</f>
        <v>28.2</v>
      </c>
      <c r="BZ38" s="159">
        <f>RANK(BY38,$BY$3:$BY$81,1)+COUNTIF($BY$3:BY38,BY38)-1</f>
        <v>61</v>
      </c>
      <c r="CA38" s="179">
        <f t="shared" si="25"/>
        <v>2</v>
      </c>
      <c r="CB38" s="160">
        <f>SUMIFS('Selected Results Data'!$E:$E,'Selected Results Data'!$A:$A,CB$2,'Selected Results Data'!$B:$B,$A38)</f>
        <v>34.4</v>
      </c>
      <c r="CC38" s="159">
        <f>RANK(CB38,$CB$3:$CB$81,1)+COUNTIF($CB$3:CB38,CB38)-1</f>
        <v>36</v>
      </c>
      <c r="CD38" s="179">
        <f t="shared" si="26"/>
        <v>3</v>
      </c>
      <c r="CE38" s="160">
        <f>SUMIFS('Selected Results Data'!$E:$E,'Selected Results Data'!$A:$A,CE$2,'Selected Results Data'!$B:$B,$A38)</f>
        <v>33.71</v>
      </c>
      <c r="CF38" s="159">
        <f>RANK(CE38,$CE$3:$CE$81,1)+COUNTIF($CE$3:CE38,CE38)-1</f>
        <v>43</v>
      </c>
      <c r="CG38" s="179">
        <f t="shared" si="27"/>
        <v>3</v>
      </c>
      <c r="CH38" s="160">
        <f>SUMIFS('Selected Results Data'!$E:$E,'Selected Results Data'!$A:$A,CH$2,'Selected Results Data'!$B:$B,$A38)</f>
        <v>21.44</v>
      </c>
      <c r="CI38" s="159">
        <f>RANK(CH38,$CH$3:$CH$81,1)+COUNTIF($CH$3:CH38,CH38)-1</f>
        <v>9</v>
      </c>
      <c r="CJ38" s="179">
        <f t="shared" si="28"/>
        <v>5</v>
      </c>
      <c r="CL38" s="46">
        <v>36</v>
      </c>
      <c r="CM38" s="46">
        <v>3</v>
      </c>
    </row>
    <row r="39" spans="1:91">
      <c r="A39" s="162" t="s">
        <v>134</v>
      </c>
      <c r="B39" s="162">
        <f>SUMIFS('Selected Results Data'!$E:$E,'Selected Results Data'!$A:$A,$B$2,'Selected Results Data'!$B:$B,A39)</f>
        <v>34.1</v>
      </c>
      <c r="C39" s="161">
        <f>RANK(B39,$B$3:$B$81,1)+COUNTIF($B$3:B39,B39)-1</f>
        <v>61</v>
      </c>
      <c r="D39" s="179">
        <f t="shared" si="29"/>
        <v>2</v>
      </c>
      <c r="E39" s="160">
        <f>SUMIFS('Selected Results Data'!$E:$E,'Selected Results Data'!$A:$A,E$2,'Selected Results Data'!$B:$B,$A39)</f>
        <v>20.399999999999999</v>
      </c>
      <c r="F39" s="159">
        <f>RANK(E39,$E$3:$E$81,1)+COUNTIF($E$3:E39,E39)-1</f>
        <v>31</v>
      </c>
      <c r="G39" s="179">
        <f t="shared" si="30"/>
        <v>4</v>
      </c>
      <c r="H39" s="160">
        <f>SUMIFS('Selected Results Data'!$E:$E,'Selected Results Data'!$A:$A,H$2,'Selected Results Data'!$B:$B,$A39)</f>
        <v>13.9</v>
      </c>
      <c r="I39" s="159">
        <f>RANK(H39,$H$3:$H$81,1)+COUNTIF($H$3:H39,H39)-1</f>
        <v>50</v>
      </c>
      <c r="J39" s="179">
        <f t="shared" si="31"/>
        <v>2</v>
      </c>
      <c r="K39" s="160">
        <f>SUMIFS('Selected Results Data'!$E:$E,'Selected Results Data'!$A:$A,K$2,'Selected Results Data'!$B:$B,$A39)</f>
        <v>15.8</v>
      </c>
      <c r="L39" s="159">
        <f>RANK(K39,$K$3:$K$81,1)+COUNTIF($K$3:K39,K39)-1</f>
        <v>52</v>
      </c>
      <c r="M39" s="179">
        <f t="shared" si="32"/>
        <v>2</v>
      </c>
      <c r="N39" s="160">
        <f>SUMIFS('Selected Results Data'!$E:$E,'Selected Results Data'!$A:$A,N$2,'Selected Results Data'!$B:$B,$A39)</f>
        <v>4.3099999999999996</v>
      </c>
      <c r="O39" s="159">
        <f>RANK(N39,$N$3:$N$81,0)+COUNTIF($N$3:N39,N39)-1</f>
        <v>62</v>
      </c>
      <c r="P39" s="179">
        <f t="shared" si="33"/>
        <v>2</v>
      </c>
      <c r="Q39" s="160">
        <f>SUMIFS('Selected Results Data'!$E:$E,'Selected Results Data'!$A:$A,Q$2,'Selected Results Data'!$B:$B,$A39)</f>
        <v>37.090000000000003</v>
      </c>
      <c r="R39" s="159">
        <f>RANK(Q39,$Q$3:$Q$81,0)+COUNTIF($Q$3:Q39,Q39)-1</f>
        <v>65</v>
      </c>
      <c r="S39" s="179">
        <f t="shared" si="34"/>
        <v>1</v>
      </c>
      <c r="T39" s="160">
        <f>SUMIFS('Selected Results Data'!$E:$E,'Selected Results Data'!$A:$A,T$2,'Selected Results Data'!$B:$B,$A39)</f>
        <v>54</v>
      </c>
      <c r="U39" s="159">
        <f>RANK(T39,$T$3:$T$81,1)+COUNTIF($T$3:T39,T39)-1</f>
        <v>46</v>
      </c>
      <c r="V39" s="179">
        <f t="shared" si="35"/>
        <v>3</v>
      </c>
      <c r="W39" s="160">
        <f>SUMIFS('Selected Results Data'!$E:$E,'Selected Results Data'!$A:$A,W$2,'Selected Results Data'!$B:$B,$A39)</f>
        <v>3.52</v>
      </c>
      <c r="X39" s="159">
        <f>RANK(W39,$W$3:$W$81,1)+COUNTIF($W$3:W39,W39)-1</f>
        <v>68</v>
      </c>
      <c r="Y39" s="179">
        <f t="shared" si="36"/>
        <v>1</v>
      </c>
      <c r="Z39" s="160">
        <f>SUMIFS('Selected Results Data'!$E:$E,'Selected Results Data'!$A:$A,Z$2,'Selected Results Data'!$B:$B,$A39)</f>
        <v>38.11</v>
      </c>
      <c r="AA39" s="159">
        <f>RANK(Z39,$Z$3:$Z$81,1)+COUNTIF($Z$3:Z39,Z39)-1</f>
        <v>12</v>
      </c>
      <c r="AB39" s="179">
        <f t="shared" si="37"/>
        <v>5</v>
      </c>
      <c r="AC39" s="160">
        <f>SUMIFS('Selected Results Data'!$E:$E,'Selected Results Data'!$A:$A,AC$2,'Selected Results Data'!$B:$B,$A39)</f>
        <v>21.55</v>
      </c>
      <c r="AD39" s="159">
        <f>RANK(AC39,$AC$3:$AC$81,1)+COUNTIF($AC$3:AC39,AC39)-1</f>
        <v>62</v>
      </c>
      <c r="AE39" s="179">
        <f t="shared" si="38"/>
        <v>2</v>
      </c>
      <c r="AF39" s="160">
        <f>SUMIFS('Selected Results Data'!$E:$E,'Selected Results Data'!$A:$A,AF$2,'Selected Results Data'!$B:$B,$A39)</f>
        <v>18.73</v>
      </c>
      <c r="AG39" s="159">
        <f>RANK(AF39,$AF$3:$AF$81,1)+COUNTIF($AF$3:AF39,AF39)-1</f>
        <v>75</v>
      </c>
      <c r="AH39" s="179">
        <f t="shared" si="39"/>
        <v>1</v>
      </c>
      <c r="AI39" s="160">
        <f>SUMIFS('Selected Results Data'!$E:$E,'Selected Results Data'!$A:$A,AI$2,'Selected Results Data'!$B:$B,$A39)</f>
        <v>63.53</v>
      </c>
      <c r="AJ39" s="159">
        <f>RANK(AI39,$AI$3:$AI$81,1)+COUNTIF($AI$3:AI39,AI39)-1</f>
        <v>37</v>
      </c>
      <c r="AK39" s="179">
        <f t="shared" si="40"/>
        <v>3</v>
      </c>
      <c r="AL39" s="160">
        <f>SUMIFS('Selected Results Data'!$E:$E,'Selected Results Data'!$A:$A,AL$2,'Selected Results Data'!$B:$B,$A39)</f>
        <v>47.81</v>
      </c>
      <c r="AM39" s="159">
        <f>RANK(AL39,$AL$3:$AL$81,1)+COUNTIF($AL$3:AL39,AL39)-1</f>
        <v>41</v>
      </c>
      <c r="AN39" s="179">
        <f t="shared" si="41"/>
        <v>3</v>
      </c>
      <c r="AO39" s="160">
        <f>SUMIFS('Selected Results Data'!$E:$E,'Selected Results Data'!$A:$A,AO$2,'Selected Results Data'!$B:$B,$A39)</f>
        <v>17.52</v>
      </c>
      <c r="AP39" s="159">
        <f>RANK(AO39,$AO$3:$AO$81,1)+COUNTIF($AO$3:AO39,AO39)-1</f>
        <v>54</v>
      </c>
      <c r="AQ39" s="179">
        <f t="shared" si="42"/>
        <v>2</v>
      </c>
      <c r="AR39" s="160">
        <f>SUMIFS('Selected Results Data'!$E:$E,'Selected Results Data'!$A:$A,AR$2,'Selected Results Data'!$B:$B,$A39)</f>
        <v>35.99</v>
      </c>
      <c r="AS39" s="159">
        <f>RANK(AR39,$AR$3:$AR$81,1)+COUNTIF($AR$3:AR39,AR39)-1</f>
        <v>69</v>
      </c>
      <c r="AT39" s="179">
        <f t="shared" si="43"/>
        <v>1</v>
      </c>
      <c r="AU39" s="160">
        <f>SUMIFS('Selected Results Data'!$E:$E,'Selected Results Data'!$A:$A,AU$2,'Selected Results Data'!$B:$B,$A39)</f>
        <v>23.771560000000001</v>
      </c>
      <c r="AV39" s="159">
        <f>RANK(AU39,$AU$3:$AU$81,1)+COUNTIF($AU$3:AU39,AU39)-1</f>
        <v>61</v>
      </c>
      <c r="AW39" s="179">
        <f t="shared" si="44"/>
        <v>2</v>
      </c>
      <c r="AX39" s="160">
        <f>SUMIFS('Selected Results Data'!$E:$E,'Selected Results Data'!$A:$A,AX$2,'Selected Results Data'!$B:$B,$A39)</f>
        <v>25.164359999999999</v>
      </c>
      <c r="AY39" s="159">
        <f>RANK(AX39,$AX$3:$AX$81,1)+COUNTIF($AX$3:AX39,AX39)-1</f>
        <v>68</v>
      </c>
      <c r="AZ39" s="179">
        <f t="shared" si="45"/>
        <v>1</v>
      </c>
      <c r="BA39" s="160">
        <f>SUMIFS('Selected Results Data'!$E:$E,'Selected Results Data'!$A:$A,BA$2,'Selected Results Data'!$B:$B,$A39)</f>
        <v>18.409490000000002</v>
      </c>
      <c r="BB39" s="159">
        <f>RANK(BA39,$BA$3:$BA$81,1)+COUNTIF($BA$3:BA39,BA39)-1</f>
        <v>60</v>
      </c>
      <c r="BC39" s="179">
        <f t="shared" si="46"/>
        <v>2</v>
      </c>
      <c r="BD39" s="160">
        <f>SUMIFS('Selected Results Data'!$E:$E,'Selected Results Data'!$A:$A,BD$2,'Selected Results Data'!$B:$B,$A39)</f>
        <v>86.9</v>
      </c>
      <c r="BE39" s="159">
        <f>RANK(BD39,$BD$3:$BD$81,0)+COUNTIF($BD$3:BD39,BD39)-1</f>
        <v>5</v>
      </c>
      <c r="BF39" s="179">
        <f t="shared" si="18"/>
        <v>5</v>
      </c>
      <c r="BG39" s="160">
        <f>SUMIFS('Selected Results Data'!$E:$E,'Selected Results Data'!$A:$A,BG$2,'Selected Results Data'!$B:$B,$A39)</f>
        <v>54.29</v>
      </c>
      <c r="BH39" s="159">
        <f>RANK(BG39,$BG$3:$BG$81,0)+COUNTIF($BG$3:BG39,BG39)-1</f>
        <v>44</v>
      </c>
      <c r="BI39" s="179">
        <f t="shared" si="19"/>
        <v>3</v>
      </c>
      <c r="BJ39" s="160">
        <f>SUMIFS('Selected Results Data'!$E:$E,'Selected Results Data'!$A:$A,BJ$2,'Selected Results Data'!$B:$B,$A39)</f>
        <v>53.21</v>
      </c>
      <c r="BK39" s="159">
        <f>RANK(BJ39,$BJ$3:$BJ$81,0)+COUNTIF($BJ$3:BJ39,BJ39)-1</f>
        <v>22</v>
      </c>
      <c r="BL39" s="179">
        <f t="shared" si="20"/>
        <v>4</v>
      </c>
      <c r="BM39" s="160">
        <f>SUMIFS('Selected Results Data'!$E:$E,'Selected Results Data'!$A:$A,BM$2,'Selected Results Data'!$B:$B,$A39)</f>
        <v>67.319999999999993</v>
      </c>
      <c r="BN39" s="159">
        <f>RANK(BM39,$BM$3:$BM$81,0)+COUNTIF($BM$3:BM39,BM39)-1</f>
        <v>17</v>
      </c>
      <c r="BO39" s="179">
        <f t="shared" si="21"/>
        <v>4</v>
      </c>
      <c r="BP39" s="160">
        <f>SUMIFS('Selected Results Data'!$E:$E,'Selected Results Data'!$A:$A,BP$2,'Selected Results Data'!$B:$B,$A39)</f>
        <v>52.15</v>
      </c>
      <c r="BQ39" s="159">
        <f>RANK(BP39,$BP$3:$BP$81,0)+COUNTIF($BP$3:BP39,BP39)-1</f>
        <v>20</v>
      </c>
      <c r="BR39" s="179">
        <f t="shared" si="22"/>
        <v>4</v>
      </c>
      <c r="BS39" s="160">
        <f>SUMIFS('Selected Results Data'!$E:$E,'Selected Results Data'!$A:$A,BS$2,'Selected Results Data'!$B:$B,$A39)</f>
        <v>85.38</v>
      </c>
      <c r="BT39" s="159">
        <f>RANK(BS39,$BS$3:$BS$81,0)+COUNTIF($BS$3:BS39,BS39)-1</f>
        <v>52</v>
      </c>
      <c r="BU39" s="179">
        <f t="shared" si="23"/>
        <v>2</v>
      </c>
      <c r="BV39" s="160">
        <f>SUMIFS('Selected Results Data'!$E:$E,'Selected Results Data'!$A:$A,BV$2,'Selected Results Data'!$B:$B,$A39)</f>
        <v>78.17</v>
      </c>
      <c r="BW39" s="159">
        <f>RANK(BV39,$BV$3:$BV$81,0)+COUNTIF($BV$3:BV39,BV39)-1</f>
        <v>46</v>
      </c>
      <c r="BX39" s="179">
        <f t="shared" si="24"/>
        <v>3</v>
      </c>
      <c r="BY39" s="160">
        <f>SUMIFS('Selected Results Data'!$E:$E,'Selected Results Data'!$A:$A,BY$2,'Selected Results Data'!$B:$B,$A39)</f>
        <v>23.64</v>
      </c>
      <c r="BZ39" s="159">
        <f>RANK(BY39,$BY$3:$BY$81,1)+COUNTIF($BY$3:BY39,BY39)-1</f>
        <v>35</v>
      </c>
      <c r="CA39" s="179">
        <f t="shared" si="25"/>
        <v>3</v>
      </c>
      <c r="CB39" s="160">
        <f>SUMIFS('Selected Results Data'!$E:$E,'Selected Results Data'!$A:$A,CB$2,'Selected Results Data'!$B:$B,$A39)</f>
        <v>35.42</v>
      </c>
      <c r="CC39" s="159">
        <f>RANK(CB39,$CB$3:$CB$81,1)+COUNTIF($CB$3:CB39,CB39)-1</f>
        <v>40</v>
      </c>
      <c r="CD39" s="179">
        <f t="shared" si="26"/>
        <v>3</v>
      </c>
      <c r="CE39" s="160">
        <f>SUMIFS('Selected Results Data'!$E:$E,'Selected Results Data'!$A:$A,CE$2,'Selected Results Data'!$B:$B,$A39)</f>
        <v>31.02</v>
      </c>
      <c r="CF39" s="159">
        <f>RANK(CE39,$CE$3:$CE$81,1)+COUNTIF($CE$3:CE39,CE39)-1</f>
        <v>21</v>
      </c>
      <c r="CG39" s="179">
        <f t="shared" si="27"/>
        <v>4</v>
      </c>
      <c r="CH39" s="160">
        <f>SUMIFS('Selected Results Data'!$E:$E,'Selected Results Data'!$A:$A,CH$2,'Selected Results Data'!$B:$B,$A39)</f>
        <v>33.46</v>
      </c>
      <c r="CI39" s="159">
        <f>RANK(CH39,$CH$3:$CH$81,1)+COUNTIF($CH$3:CH39,CH39)-1</f>
        <v>70</v>
      </c>
      <c r="CJ39" s="179">
        <f t="shared" si="28"/>
        <v>1</v>
      </c>
      <c r="CL39" s="46">
        <v>37</v>
      </c>
      <c r="CM39" s="46">
        <v>3</v>
      </c>
    </row>
    <row r="40" spans="1:91">
      <c r="A40" s="162" t="s">
        <v>135</v>
      </c>
      <c r="B40" s="162">
        <f>SUMIFS('Selected Results Data'!$E:$E,'Selected Results Data'!$A:$A,$B$2,'Selected Results Data'!$B:$B,A40)</f>
        <v>23.6</v>
      </c>
      <c r="C40" s="161">
        <f>RANK(B40,$B$3:$B$81,1)+COUNTIF($B$3:B40,B40)-1</f>
        <v>3</v>
      </c>
      <c r="D40" s="179">
        <f t="shared" si="29"/>
        <v>5</v>
      </c>
      <c r="E40" s="160">
        <f>SUMIFS('Selected Results Data'!$E:$E,'Selected Results Data'!$A:$A,E$2,'Selected Results Data'!$B:$B,$A40)</f>
        <v>26.5</v>
      </c>
      <c r="F40" s="159">
        <f>RANK(E40,$E$3:$E$81,1)+COUNTIF($E$3:E40,E40)-1</f>
        <v>63</v>
      </c>
      <c r="G40" s="179">
        <f t="shared" si="30"/>
        <v>2</v>
      </c>
      <c r="H40" s="160">
        <f>SUMIFS('Selected Results Data'!$E:$E,'Selected Results Data'!$A:$A,H$2,'Selected Results Data'!$B:$B,$A40)</f>
        <v>25.6</v>
      </c>
      <c r="I40" s="159">
        <f>RANK(H40,$H$3:$H$81,1)+COUNTIF($H$3:H40,H40)-1</f>
        <v>79</v>
      </c>
      <c r="J40" s="179">
        <f t="shared" si="31"/>
        <v>1</v>
      </c>
      <c r="K40" s="160">
        <f>SUMIFS('Selected Results Data'!$E:$E,'Selected Results Data'!$A:$A,K$2,'Selected Results Data'!$B:$B,$A40)</f>
        <v>9.1999999999999993</v>
      </c>
      <c r="L40" s="159">
        <f>RANK(K40,$K$3:$K$81,1)+COUNTIF($K$3:K40,K40)-1</f>
        <v>11</v>
      </c>
      <c r="M40" s="179">
        <f t="shared" si="32"/>
        <v>5</v>
      </c>
      <c r="N40" s="160">
        <f>SUMIFS('Selected Results Data'!$E:$E,'Selected Results Data'!$A:$A,N$2,'Selected Results Data'!$B:$B,$A40)</f>
        <v>4.4800000000000004</v>
      </c>
      <c r="O40" s="159">
        <f>RANK(N40,$N$3:$N$81,0)+COUNTIF($N$3:N40,N40)-1</f>
        <v>59</v>
      </c>
      <c r="P40" s="179">
        <f t="shared" si="33"/>
        <v>2</v>
      </c>
      <c r="Q40" s="160">
        <f>SUMIFS('Selected Results Data'!$E:$E,'Selected Results Data'!$A:$A,Q$2,'Selected Results Data'!$B:$B,$A40)</f>
        <v>32.92</v>
      </c>
      <c r="R40" s="159">
        <f>RANK(Q40,$Q$3:$Q$81,0)+COUNTIF($Q$3:Q40,Q40)-1</f>
        <v>78</v>
      </c>
      <c r="S40" s="179">
        <f t="shared" si="34"/>
        <v>1</v>
      </c>
      <c r="T40" s="160">
        <f>SUMIFS('Selected Results Data'!$E:$E,'Selected Results Data'!$A:$A,T$2,'Selected Results Data'!$B:$B,$A40)</f>
        <v>60.37</v>
      </c>
      <c r="U40" s="159">
        <f>RANK(T40,$T$3:$T$81,1)+COUNTIF($T$3:T40,T40)-1</f>
        <v>73</v>
      </c>
      <c r="V40" s="179">
        <f t="shared" si="35"/>
        <v>1</v>
      </c>
      <c r="W40" s="160">
        <f>SUMIFS('Selected Results Data'!$E:$E,'Selected Results Data'!$A:$A,W$2,'Selected Results Data'!$B:$B,$A40)</f>
        <v>1.23</v>
      </c>
      <c r="X40" s="159">
        <f>RANK(W40,$W$3:$W$81,1)+COUNTIF($W$3:W40,W40)-1</f>
        <v>18</v>
      </c>
      <c r="Y40" s="179">
        <f t="shared" si="36"/>
        <v>4</v>
      </c>
      <c r="Z40" s="160">
        <f>SUMIFS('Selected Results Data'!$E:$E,'Selected Results Data'!$A:$A,Z$2,'Selected Results Data'!$B:$B,$A40)</f>
        <v>43.08</v>
      </c>
      <c r="AA40" s="159">
        <f>RANK(Z40,$Z$3:$Z$81,1)+COUNTIF($Z$3:Z40,Z40)-1</f>
        <v>39</v>
      </c>
      <c r="AB40" s="179">
        <f t="shared" si="37"/>
        <v>3</v>
      </c>
      <c r="AC40" s="160">
        <f>SUMIFS('Selected Results Data'!$E:$E,'Selected Results Data'!$A:$A,AC$2,'Selected Results Data'!$B:$B,$A40)</f>
        <v>26.88</v>
      </c>
      <c r="AD40" s="159">
        <f>RANK(AC40,$AC$3:$AC$81,1)+COUNTIF($AC$3:AC40,AC40)-1</f>
        <v>79</v>
      </c>
      <c r="AE40" s="179">
        <f t="shared" si="38"/>
        <v>1</v>
      </c>
      <c r="AF40" s="160">
        <f>SUMIFS('Selected Results Data'!$E:$E,'Selected Results Data'!$A:$A,AF$2,'Selected Results Data'!$B:$B,$A40)</f>
        <v>25.49</v>
      </c>
      <c r="AG40" s="159">
        <f>RANK(AF40,$AF$3:$AF$81,1)+COUNTIF($AF$3:AF40,AF40)-1</f>
        <v>79</v>
      </c>
      <c r="AH40" s="179">
        <f t="shared" si="39"/>
        <v>1</v>
      </c>
      <c r="AI40" s="160">
        <f>SUMIFS('Selected Results Data'!$E:$E,'Selected Results Data'!$A:$A,AI$2,'Selected Results Data'!$B:$B,$A40)</f>
        <v>68.67</v>
      </c>
      <c r="AJ40" s="159">
        <f>RANK(AI40,$AI$3:$AI$81,1)+COUNTIF($AI$3:AI40,AI40)-1</f>
        <v>60</v>
      </c>
      <c r="AK40" s="179">
        <f t="shared" si="40"/>
        <v>2</v>
      </c>
      <c r="AL40" s="160">
        <f>SUMIFS('Selected Results Data'!$E:$E,'Selected Results Data'!$A:$A,AL$2,'Selected Results Data'!$B:$B,$A40)</f>
        <v>57.22</v>
      </c>
      <c r="AM40" s="159">
        <f>RANK(AL40,$AL$3:$AL$81,1)+COUNTIF($AL$3:AL40,AL40)-1</f>
        <v>76</v>
      </c>
      <c r="AN40" s="179">
        <f t="shared" si="41"/>
        <v>1</v>
      </c>
      <c r="AO40" s="160">
        <f>SUMIFS('Selected Results Data'!$E:$E,'Selected Results Data'!$A:$A,AO$2,'Selected Results Data'!$B:$B,$A40)</f>
        <v>20.48</v>
      </c>
      <c r="AP40" s="159">
        <f>RANK(AO40,$AO$3:$AO$81,1)+COUNTIF($AO$3:AO40,AO40)-1</f>
        <v>71</v>
      </c>
      <c r="AQ40" s="179">
        <f t="shared" si="42"/>
        <v>1</v>
      </c>
      <c r="AR40" s="160">
        <f>SUMIFS('Selected Results Data'!$E:$E,'Selected Results Data'!$A:$A,AR$2,'Selected Results Data'!$B:$B,$A40)</f>
        <v>38.520000000000003</v>
      </c>
      <c r="AS40" s="159">
        <f>RANK(AR40,$AR$3:$AR$81,1)+COUNTIF($AR$3:AR40,AR40)-1</f>
        <v>77</v>
      </c>
      <c r="AT40" s="179">
        <f t="shared" si="43"/>
        <v>1</v>
      </c>
      <c r="AU40" s="160">
        <f>SUMIFS('Selected Results Data'!$E:$E,'Selected Results Data'!$A:$A,AU$2,'Selected Results Data'!$B:$B,$A40)</f>
        <v>22.853059999999999</v>
      </c>
      <c r="AV40" s="159">
        <f>RANK(AU40,$AU$3:$AU$81,1)+COUNTIF($AU$3:AU40,AU40)-1</f>
        <v>55</v>
      </c>
      <c r="AW40" s="179">
        <f t="shared" si="44"/>
        <v>2</v>
      </c>
      <c r="AX40" s="160">
        <f>SUMIFS('Selected Results Data'!$E:$E,'Selected Results Data'!$A:$A,AX$2,'Selected Results Data'!$B:$B,$A40)</f>
        <v>25.439520000000002</v>
      </c>
      <c r="AY40" s="159">
        <f>RANK(AX40,$AX$3:$AX$81,1)+COUNTIF($AX$3:AX40,AX40)-1</f>
        <v>71</v>
      </c>
      <c r="AZ40" s="179">
        <f t="shared" si="45"/>
        <v>1</v>
      </c>
      <c r="BA40" s="160">
        <f>SUMIFS('Selected Results Data'!$E:$E,'Selected Results Data'!$A:$A,BA$2,'Selected Results Data'!$B:$B,$A40)</f>
        <v>17.847529999999999</v>
      </c>
      <c r="BB40" s="159">
        <f>RANK(BA40,$BA$3:$BA$81,1)+COUNTIF($BA$3:BA40,BA40)-1</f>
        <v>54</v>
      </c>
      <c r="BC40" s="179">
        <f t="shared" si="46"/>
        <v>2</v>
      </c>
      <c r="BD40" s="160">
        <f>SUMIFS('Selected Results Data'!$E:$E,'Selected Results Data'!$A:$A,BD$2,'Selected Results Data'!$B:$B,$A40)</f>
        <v>72.03</v>
      </c>
      <c r="BE40" s="159">
        <f>RANK(BD40,$BD$3:$BD$81,0)+COUNTIF($BD$3:BD40,BD40)-1</f>
        <v>74</v>
      </c>
      <c r="BF40" s="179">
        <f t="shared" si="18"/>
        <v>1</v>
      </c>
      <c r="BG40" s="160">
        <f>SUMIFS('Selected Results Data'!$E:$E,'Selected Results Data'!$A:$A,BG$2,'Selected Results Data'!$B:$B,$A40)</f>
        <v>59.69</v>
      </c>
      <c r="BH40" s="159">
        <f>RANK(BG40,$BG$3:$BG$81,0)+COUNTIF($BG$3:BG40,BG40)-1</f>
        <v>11</v>
      </c>
      <c r="BI40" s="179">
        <f t="shared" si="19"/>
        <v>5</v>
      </c>
      <c r="BJ40" s="160">
        <f>SUMIFS('Selected Results Data'!$E:$E,'Selected Results Data'!$A:$A,BJ$2,'Selected Results Data'!$B:$B,$A40)</f>
        <v>55.01</v>
      </c>
      <c r="BK40" s="159">
        <f>RANK(BJ40,$BJ$3:$BJ$81,0)+COUNTIF($BJ$3:BJ40,BJ40)-1</f>
        <v>14</v>
      </c>
      <c r="BL40" s="179">
        <f t="shared" si="20"/>
        <v>5</v>
      </c>
      <c r="BM40" s="160">
        <f>SUMIFS('Selected Results Data'!$E:$E,'Selected Results Data'!$A:$A,BM$2,'Selected Results Data'!$B:$B,$A40)</f>
        <v>62.75</v>
      </c>
      <c r="BN40" s="159">
        <f>RANK(BM40,$BM$3:$BM$81,0)+COUNTIF($BM$3:BM40,BM40)-1</f>
        <v>34</v>
      </c>
      <c r="BO40" s="179">
        <f t="shared" si="21"/>
        <v>3</v>
      </c>
      <c r="BP40" s="160">
        <f>SUMIFS('Selected Results Data'!$E:$E,'Selected Results Data'!$A:$A,BP$2,'Selected Results Data'!$B:$B,$A40)</f>
        <v>47.19</v>
      </c>
      <c r="BQ40" s="159">
        <f>RANK(BP40,$BP$3:$BP$81,0)+COUNTIF($BP$3:BP40,BP40)-1</f>
        <v>50</v>
      </c>
      <c r="BR40" s="179">
        <f t="shared" si="22"/>
        <v>2</v>
      </c>
      <c r="BS40" s="160">
        <f>SUMIFS('Selected Results Data'!$E:$E,'Selected Results Data'!$A:$A,BS$2,'Selected Results Data'!$B:$B,$A40)</f>
        <v>74.41</v>
      </c>
      <c r="BT40" s="159">
        <f>RANK(BS40,$BS$3:$BS$81,0)+COUNTIF($BS$3:BS40,BS40)-1</f>
        <v>78</v>
      </c>
      <c r="BU40" s="179">
        <f t="shared" si="23"/>
        <v>1</v>
      </c>
      <c r="BV40" s="160">
        <f>SUMIFS('Selected Results Data'!$E:$E,'Selected Results Data'!$A:$A,BV$2,'Selected Results Data'!$B:$B,$A40)</f>
        <v>80.44</v>
      </c>
      <c r="BW40" s="159">
        <f>RANK(BV40,$BV$3:$BV$81,0)+COUNTIF($BV$3:BV40,BV40)-1</f>
        <v>36</v>
      </c>
      <c r="BX40" s="179">
        <f t="shared" si="24"/>
        <v>3</v>
      </c>
      <c r="BY40" s="160">
        <f>SUMIFS('Selected Results Data'!$E:$E,'Selected Results Data'!$A:$A,BY$2,'Selected Results Data'!$B:$B,$A40)</f>
        <v>33.57</v>
      </c>
      <c r="BZ40" s="159">
        <f>RANK(BY40,$BY$3:$BY$81,1)+COUNTIF($BY$3:BY40,BY40)-1</f>
        <v>75</v>
      </c>
      <c r="CA40" s="179">
        <f t="shared" si="25"/>
        <v>1</v>
      </c>
      <c r="CB40" s="160">
        <f>SUMIFS('Selected Results Data'!$E:$E,'Selected Results Data'!$A:$A,CB$2,'Selected Results Data'!$B:$B,$A40)</f>
        <v>30.13</v>
      </c>
      <c r="CC40" s="159">
        <f>RANK(CB40,$CB$3:$CB$81,1)+COUNTIF($CB$3:CB40,CB40)-1</f>
        <v>22</v>
      </c>
      <c r="CD40" s="179">
        <f t="shared" si="26"/>
        <v>4</v>
      </c>
      <c r="CE40" s="160">
        <f>SUMIFS('Selected Results Data'!$E:$E,'Selected Results Data'!$A:$A,CE$2,'Selected Results Data'!$B:$B,$A40)</f>
        <v>22.51</v>
      </c>
      <c r="CF40" s="159">
        <f>RANK(CE40,$CE$3:$CE$81,1)+COUNTIF($CE$3:CE40,CE40)-1</f>
        <v>1</v>
      </c>
      <c r="CG40" s="179">
        <f t="shared" si="27"/>
        <v>5</v>
      </c>
      <c r="CH40" s="160">
        <f>SUMIFS('Selected Results Data'!$E:$E,'Selected Results Data'!$A:$A,CH$2,'Selected Results Data'!$B:$B,$A40)</f>
        <v>39.17</v>
      </c>
      <c r="CI40" s="159">
        <f>RANK(CH40,$CH$3:$CH$81,1)+COUNTIF($CH$3:CH40,CH40)-1</f>
        <v>79</v>
      </c>
      <c r="CJ40" s="179">
        <f t="shared" si="28"/>
        <v>1</v>
      </c>
      <c r="CL40" s="46">
        <v>38</v>
      </c>
      <c r="CM40" s="46">
        <v>3</v>
      </c>
    </row>
    <row r="41" spans="1:91">
      <c r="A41" s="162" t="s">
        <v>136</v>
      </c>
      <c r="B41" s="162">
        <f>SUMIFS('Selected Results Data'!$E:$E,'Selected Results Data'!$A:$A,$B$2,'Selected Results Data'!$B:$B,A41)</f>
        <v>40.299999999999997</v>
      </c>
      <c r="C41" s="161">
        <f>RANK(B41,$B$3:$B$81,1)+COUNTIF($B$3:B41,B41)-1</f>
        <v>79</v>
      </c>
      <c r="D41" s="179">
        <f t="shared" si="29"/>
        <v>1</v>
      </c>
      <c r="E41" s="160">
        <f>SUMIFS('Selected Results Data'!$E:$E,'Selected Results Data'!$A:$A,E$2,'Selected Results Data'!$B:$B,$A41)</f>
        <v>15.3</v>
      </c>
      <c r="F41" s="159">
        <f>RANK(E41,$E$3:$E$81,1)+COUNTIF($E$3:E41,E41)-1</f>
        <v>14</v>
      </c>
      <c r="G41" s="179">
        <f t="shared" si="30"/>
        <v>5</v>
      </c>
      <c r="H41" s="160">
        <f>SUMIFS('Selected Results Data'!$E:$E,'Selected Results Data'!$A:$A,H$2,'Selected Results Data'!$B:$B,$A41)</f>
        <v>7.5</v>
      </c>
      <c r="I41" s="159">
        <f>RANK(H41,$H$3:$H$81,1)+COUNTIF($H$3:H41,H41)-1</f>
        <v>19</v>
      </c>
      <c r="J41" s="179">
        <f t="shared" si="31"/>
        <v>4</v>
      </c>
      <c r="K41" s="160">
        <f>SUMIFS('Selected Results Data'!$E:$E,'Selected Results Data'!$A:$A,K$2,'Selected Results Data'!$B:$B,$A41)</f>
        <v>8.8000000000000007</v>
      </c>
      <c r="L41" s="159">
        <f>RANK(K41,$K$3:$K$81,1)+COUNTIF($K$3:K41,K41)-1</f>
        <v>9</v>
      </c>
      <c r="M41" s="179">
        <f t="shared" si="32"/>
        <v>5</v>
      </c>
      <c r="N41" s="160">
        <f>SUMIFS('Selected Results Data'!$E:$E,'Selected Results Data'!$A:$A,N$2,'Selected Results Data'!$B:$B,$A41)</f>
        <v>5.04</v>
      </c>
      <c r="O41" s="159">
        <f>RANK(N41,$N$3:$N$81,0)+COUNTIF($N$3:N41,N41)-1</f>
        <v>47</v>
      </c>
      <c r="P41" s="179">
        <f t="shared" si="33"/>
        <v>3</v>
      </c>
      <c r="Q41" s="160">
        <f>SUMIFS('Selected Results Data'!$E:$E,'Selected Results Data'!$A:$A,Q$2,'Selected Results Data'!$B:$B,$A41)</f>
        <v>49.32</v>
      </c>
      <c r="R41" s="159">
        <f>RANK(Q41,$Q$3:$Q$81,0)+COUNTIF($Q$3:Q41,Q41)-1</f>
        <v>6</v>
      </c>
      <c r="S41" s="179">
        <f t="shared" si="34"/>
        <v>5</v>
      </c>
      <c r="T41" s="160">
        <f>SUMIFS('Selected Results Data'!$E:$E,'Selected Results Data'!$A:$A,T$2,'Selected Results Data'!$B:$B,$A41)</f>
        <v>46.77</v>
      </c>
      <c r="U41" s="159">
        <f>RANK(T41,$T$3:$T$81,1)+COUNTIF($T$3:T41,T41)-1</f>
        <v>10</v>
      </c>
      <c r="V41" s="179">
        <f t="shared" si="35"/>
        <v>5</v>
      </c>
      <c r="W41" s="160">
        <f>SUMIFS('Selected Results Data'!$E:$E,'Selected Results Data'!$A:$A,W$2,'Selected Results Data'!$B:$B,$A41)</f>
        <v>0.82</v>
      </c>
      <c r="X41" s="159">
        <f>RANK(W41,$W$3:$W$81,1)+COUNTIF($W$3:W41,W41)-1</f>
        <v>5</v>
      </c>
      <c r="Y41" s="179">
        <f t="shared" si="36"/>
        <v>5</v>
      </c>
      <c r="Z41" s="160">
        <f>SUMIFS('Selected Results Data'!$E:$E,'Selected Results Data'!$A:$A,Z$2,'Selected Results Data'!$B:$B,$A41)</f>
        <v>39.979999999999997</v>
      </c>
      <c r="AA41" s="159">
        <f>RANK(Z41,$Z$3:$Z$81,1)+COUNTIF($Z$3:Z41,Z41)-1</f>
        <v>26</v>
      </c>
      <c r="AB41" s="179">
        <f t="shared" si="37"/>
        <v>4</v>
      </c>
      <c r="AC41" s="160">
        <f>SUMIFS('Selected Results Data'!$E:$E,'Selected Results Data'!$A:$A,AC$2,'Selected Results Data'!$B:$B,$A41)</f>
        <v>14.92</v>
      </c>
      <c r="AD41" s="159">
        <f>RANK(AC41,$AC$3:$AC$81,1)+COUNTIF($AC$3:AC41,AC41)-1</f>
        <v>18</v>
      </c>
      <c r="AE41" s="179">
        <f t="shared" si="38"/>
        <v>4</v>
      </c>
      <c r="AF41" s="160">
        <f>SUMIFS('Selected Results Data'!$E:$E,'Selected Results Data'!$A:$A,AF$2,'Selected Results Data'!$B:$B,$A41)</f>
        <v>10.55</v>
      </c>
      <c r="AG41" s="159">
        <f>RANK(AF41,$AF$3:$AF$81,1)+COUNTIF($AF$3:AF41,AF41)-1</f>
        <v>21</v>
      </c>
      <c r="AH41" s="179">
        <f t="shared" si="39"/>
        <v>4</v>
      </c>
      <c r="AI41" s="160">
        <f>SUMIFS('Selected Results Data'!$E:$E,'Selected Results Data'!$A:$A,AI$2,'Selected Results Data'!$B:$B,$A41)</f>
        <v>72.89</v>
      </c>
      <c r="AJ41" s="159">
        <f>RANK(AI41,$AI$3:$AI$81,1)+COUNTIF($AI$3:AI41,AI41)-1</f>
        <v>72</v>
      </c>
      <c r="AK41" s="179">
        <f t="shared" si="40"/>
        <v>1</v>
      </c>
      <c r="AL41" s="160">
        <f>SUMIFS('Selected Results Data'!$E:$E,'Selected Results Data'!$A:$A,AL$2,'Selected Results Data'!$B:$B,$A41)</f>
        <v>55.55</v>
      </c>
      <c r="AM41" s="159">
        <f>RANK(AL41,$AL$3:$AL$81,1)+COUNTIF($AL$3:AL41,AL41)-1</f>
        <v>72</v>
      </c>
      <c r="AN41" s="179">
        <f t="shared" si="41"/>
        <v>1</v>
      </c>
      <c r="AO41" s="160">
        <f>SUMIFS('Selected Results Data'!$E:$E,'Selected Results Data'!$A:$A,AO$2,'Selected Results Data'!$B:$B,$A41)</f>
        <v>12.35</v>
      </c>
      <c r="AP41" s="159">
        <f>RANK(AO41,$AO$3:$AO$81,1)+COUNTIF($AO$3:AO41,AO41)-1</f>
        <v>21</v>
      </c>
      <c r="AQ41" s="179">
        <f t="shared" si="42"/>
        <v>4</v>
      </c>
      <c r="AR41" s="160">
        <f>SUMIFS('Selected Results Data'!$E:$E,'Selected Results Data'!$A:$A,AR$2,'Selected Results Data'!$B:$B,$A41)</f>
        <v>29.5</v>
      </c>
      <c r="AS41" s="159">
        <f>RANK(AR41,$AR$3:$AR$81,1)+COUNTIF($AR$3:AR41,AR41)-1</f>
        <v>38</v>
      </c>
      <c r="AT41" s="179">
        <f t="shared" si="43"/>
        <v>3</v>
      </c>
      <c r="AU41" s="160">
        <f>SUMIFS('Selected Results Data'!$E:$E,'Selected Results Data'!$A:$A,AU$2,'Selected Results Data'!$B:$B,$A41)</f>
        <v>14.59953</v>
      </c>
      <c r="AV41" s="159">
        <f>RANK(AU41,$AU$3:$AU$81,1)+COUNTIF($AU$3:AU41,AU41)-1</f>
        <v>6</v>
      </c>
      <c r="AW41" s="179">
        <f t="shared" si="44"/>
        <v>5</v>
      </c>
      <c r="AX41" s="160">
        <f>SUMIFS('Selected Results Data'!$E:$E,'Selected Results Data'!$A:$A,AX$2,'Selected Results Data'!$B:$B,$A41)</f>
        <v>19.728490000000001</v>
      </c>
      <c r="AY41" s="159">
        <f>RANK(AX41,$AX$3:$AX$81,1)+COUNTIF($AX$3:AX41,AX41)-1</f>
        <v>37</v>
      </c>
      <c r="AZ41" s="179">
        <f t="shared" si="45"/>
        <v>3</v>
      </c>
      <c r="BA41" s="160">
        <f>SUMIFS('Selected Results Data'!$E:$E,'Selected Results Data'!$A:$A,BA$2,'Selected Results Data'!$B:$B,$A41)</f>
        <v>14.40685</v>
      </c>
      <c r="BB41" s="159">
        <f>RANK(BA41,$BA$3:$BA$81,1)+COUNTIF($BA$3:BA41,BA41)-1</f>
        <v>25</v>
      </c>
      <c r="BC41" s="179">
        <f t="shared" si="46"/>
        <v>4</v>
      </c>
      <c r="BD41" s="160">
        <f>SUMIFS('Selected Results Data'!$E:$E,'Selected Results Data'!$A:$A,BD$2,'Selected Results Data'!$B:$B,$A41)</f>
        <v>88.44</v>
      </c>
      <c r="BE41" s="159">
        <f>RANK(BD41,$BD$3:$BD$81,0)+COUNTIF($BD$3:BD41,BD41)-1</f>
        <v>3</v>
      </c>
      <c r="BF41" s="179">
        <f t="shared" si="18"/>
        <v>5</v>
      </c>
      <c r="BG41" s="160">
        <f>SUMIFS('Selected Results Data'!$E:$E,'Selected Results Data'!$A:$A,BG$2,'Selected Results Data'!$B:$B,$A41)</f>
        <v>56.62</v>
      </c>
      <c r="BH41" s="159">
        <f>RANK(BG41,$BG$3:$BG$81,0)+COUNTIF($BG$3:BG41,BG41)-1</f>
        <v>25</v>
      </c>
      <c r="BI41" s="179">
        <f t="shared" si="19"/>
        <v>4</v>
      </c>
      <c r="BJ41" s="160">
        <f>SUMIFS('Selected Results Data'!$E:$E,'Selected Results Data'!$A:$A,BJ$2,'Selected Results Data'!$B:$B,$A41)</f>
        <v>54</v>
      </c>
      <c r="BK41" s="159">
        <f>RANK(BJ41,$BJ$3:$BJ$81,0)+COUNTIF($BJ$3:BJ41,BJ41)-1</f>
        <v>17</v>
      </c>
      <c r="BL41" s="179">
        <f t="shared" si="20"/>
        <v>4</v>
      </c>
      <c r="BM41" s="160">
        <f>SUMIFS('Selected Results Data'!$E:$E,'Selected Results Data'!$A:$A,BM$2,'Selected Results Data'!$B:$B,$A41)</f>
        <v>60.44</v>
      </c>
      <c r="BN41" s="159">
        <f>RANK(BM41,$BM$3:$BM$81,0)+COUNTIF($BM$3:BM41,BM41)-1</f>
        <v>48</v>
      </c>
      <c r="BO41" s="179">
        <f t="shared" si="21"/>
        <v>3</v>
      </c>
      <c r="BP41" s="160">
        <f>SUMIFS('Selected Results Data'!$E:$E,'Selected Results Data'!$A:$A,BP$2,'Selected Results Data'!$B:$B,$A41)</f>
        <v>47.85</v>
      </c>
      <c r="BQ41" s="159">
        <f>RANK(BP41,$BP$3:$BP$81,0)+COUNTIF($BP$3:BP41,BP41)-1</f>
        <v>45</v>
      </c>
      <c r="BR41" s="179">
        <f t="shared" si="22"/>
        <v>3</v>
      </c>
      <c r="BS41" s="160">
        <f>SUMIFS('Selected Results Data'!$E:$E,'Selected Results Data'!$A:$A,BS$2,'Selected Results Data'!$B:$B,$A41)</f>
        <v>91.42</v>
      </c>
      <c r="BT41" s="159">
        <f>RANK(BS41,$BS$3:$BS$81,0)+COUNTIF($BS$3:BS41,BS41)-1</f>
        <v>22</v>
      </c>
      <c r="BU41" s="179">
        <f t="shared" si="23"/>
        <v>4</v>
      </c>
      <c r="BV41" s="160">
        <f>SUMIFS('Selected Results Data'!$E:$E,'Selected Results Data'!$A:$A,BV$2,'Selected Results Data'!$B:$B,$A41)</f>
        <v>77.13</v>
      </c>
      <c r="BW41" s="159">
        <f>RANK(BV41,$BV$3:$BV$81,0)+COUNTIF($BV$3:BV41,BV41)-1</f>
        <v>54</v>
      </c>
      <c r="BX41" s="179">
        <f t="shared" si="24"/>
        <v>2</v>
      </c>
      <c r="BY41" s="160">
        <f>SUMIFS('Selected Results Data'!$E:$E,'Selected Results Data'!$A:$A,BY$2,'Selected Results Data'!$B:$B,$A41)</f>
        <v>20.61</v>
      </c>
      <c r="BZ41" s="159">
        <f>RANK(BY41,$BY$3:$BY$81,1)+COUNTIF($BY$3:BY41,BY41)-1</f>
        <v>14</v>
      </c>
      <c r="CA41" s="179">
        <f t="shared" si="25"/>
        <v>5</v>
      </c>
      <c r="CB41" s="160">
        <f>SUMIFS('Selected Results Data'!$E:$E,'Selected Results Data'!$A:$A,CB$2,'Selected Results Data'!$B:$B,$A41)</f>
        <v>37.14</v>
      </c>
      <c r="CC41" s="159">
        <f>RANK(CB41,$CB$3:$CB$81,1)+COUNTIF($CB$3:CB41,CB41)-1</f>
        <v>50</v>
      </c>
      <c r="CD41" s="179">
        <f t="shared" si="26"/>
        <v>2</v>
      </c>
      <c r="CE41" s="160">
        <f>SUMIFS('Selected Results Data'!$E:$E,'Selected Results Data'!$A:$A,CE$2,'Selected Results Data'!$B:$B,$A41)</f>
        <v>35.04</v>
      </c>
      <c r="CF41" s="159">
        <f>RANK(CE41,$CE$3:$CE$81,1)+COUNTIF($CE$3:CE41,CE41)-1</f>
        <v>55</v>
      </c>
      <c r="CG41" s="179">
        <f t="shared" si="27"/>
        <v>2</v>
      </c>
      <c r="CH41" s="160">
        <f>SUMIFS('Selected Results Data'!$E:$E,'Selected Results Data'!$A:$A,CH$2,'Selected Results Data'!$B:$B,$A41)</f>
        <v>26.57</v>
      </c>
      <c r="CI41" s="159">
        <f>RANK(CH41,$CH$3:$CH$81,1)+COUNTIF($CH$3:CH41,CH41)-1</f>
        <v>33</v>
      </c>
      <c r="CJ41" s="179">
        <f t="shared" si="28"/>
        <v>3</v>
      </c>
      <c r="CL41" s="46">
        <v>39</v>
      </c>
      <c r="CM41" s="46">
        <v>3</v>
      </c>
    </row>
    <row r="42" spans="1:91">
      <c r="A42" s="162" t="s">
        <v>137</v>
      </c>
      <c r="B42" s="162">
        <f>SUMIFS('Selected Results Data'!$E:$E,'Selected Results Data'!$A:$A,$B$2,'Selected Results Data'!$B:$B,A42)</f>
        <v>28.2</v>
      </c>
      <c r="C42" s="161">
        <f>RANK(B42,$B$3:$B$81,1)+COUNTIF($B$3:B42,B42)-1</f>
        <v>16</v>
      </c>
      <c r="D42" s="179">
        <f t="shared" si="29"/>
        <v>5</v>
      </c>
      <c r="E42" s="160">
        <f>SUMIFS('Selected Results Data'!$E:$E,'Selected Results Data'!$A:$A,E$2,'Selected Results Data'!$B:$B,$A42)</f>
        <v>16.600000000000001</v>
      </c>
      <c r="F42" s="159">
        <f>RANK(E42,$E$3:$E$81,1)+COUNTIF($E$3:E42,E42)-1</f>
        <v>19</v>
      </c>
      <c r="G42" s="179">
        <f t="shared" si="30"/>
        <v>4</v>
      </c>
      <c r="H42" s="160">
        <f>SUMIFS('Selected Results Data'!$E:$E,'Selected Results Data'!$A:$A,H$2,'Selected Results Data'!$B:$B,$A42)</f>
        <v>2.7</v>
      </c>
      <c r="I42" s="159">
        <f>RANK(H42,$H$3:$H$81,1)+COUNTIF($H$3:H42,H42)-1</f>
        <v>1</v>
      </c>
      <c r="J42" s="179">
        <f t="shared" si="31"/>
        <v>5</v>
      </c>
      <c r="K42" s="160">
        <f>SUMIFS('Selected Results Data'!$E:$E,'Selected Results Data'!$A:$A,K$2,'Selected Results Data'!$B:$B,$A42)</f>
        <v>11.4</v>
      </c>
      <c r="L42" s="159">
        <f>RANK(K42,$K$3:$K$81,1)+COUNTIF($K$3:K42,K42)-1</f>
        <v>21</v>
      </c>
      <c r="M42" s="179">
        <f t="shared" si="32"/>
        <v>4</v>
      </c>
      <c r="N42" s="160">
        <f>SUMIFS('Selected Results Data'!$E:$E,'Selected Results Data'!$A:$A,N$2,'Selected Results Data'!$B:$B,$A42)</f>
        <v>5.73</v>
      </c>
      <c r="O42" s="159">
        <f>RANK(N42,$N$3:$N$81,0)+COUNTIF($N$3:N42,N42)-1</f>
        <v>35</v>
      </c>
      <c r="P42" s="179">
        <f t="shared" si="33"/>
        <v>3</v>
      </c>
      <c r="Q42" s="160">
        <f>SUMIFS('Selected Results Data'!$E:$E,'Selected Results Data'!$A:$A,Q$2,'Selected Results Data'!$B:$B,$A42)</f>
        <v>45.11</v>
      </c>
      <c r="R42" s="159">
        <f>RANK(Q42,$Q$3:$Q$81,0)+COUNTIF($Q$3:Q42,Q42)-1</f>
        <v>21</v>
      </c>
      <c r="S42" s="179">
        <f t="shared" si="34"/>
        <v>4</v>
      </c>
      <c r="T42" s="160">
        <f>SUMIFS('Selected Results Data'!$E:$E,'Selected Results Data'!$A:$A,T$2,'Selected Results Data'!$B:$B,$A42)</f>
        <v>50.51</v>
      </c>
      <c r="U42" s="159">
        <f>RANK(T42,$T$3:$T$81,1)+COUNTIF($T$3:T42,T42)-1</f>
        <v>24</v>
      </c>
      <c r="V42" s="179">
        <f t="shared" si="35"/>
        <v>4</v>
      </c>
      <c r="W42" s="160">
        <f>SUMIFS('Selected Results Data'!$E:$E,'Selected Results Data'!$A:$A,W$2,'Selected Results Data'!$B:$B,$A42)</f>
        <v>3.44</v>
      </c>
      <c r="X42" s="159">
        <f>RANK(W42,$W$3:$W$81,1)+COUNTIF($W$3:W42,W42)-1</f>
        <v>67</v>
      </c>
      <c r="Y42" s="179">
        <f t="shared" si="36"/>
        <v>1</v>
      </c>
      <c r="Z42" s="160">
        <f>SUMIFS('Selected Results Data'!$E:$E,'Selected Results Data'!$A:$A,Z$2,'Selected Results Data'!$B:$B,$A42)</f>
        <v>44.94</v>
      </c>
      <c r="AA42" s="159">
        <f>RANK(Z42,$Z$3:$Z$81,1)+COUNTIF($Z$3:Z42,Z42)-1</f>
        <v>48</v>
      </c>
      <c r="AB42" s="179">
        <f t="shared" si="37"/>
        <v>3</v>
      </c>
      <c r="AC42" s="160">
        <f>SUMIFS('Selected Results Data'!$E:$E,'Selected Results Data'!$A:$A,AC$2,'Selected Results Data'!$B:$B,$A42)</f>
        <v>8.59</v>
      </c>
      <c r="AD42" s="159">
        <f>RANK(AC42,$AC$3:$AC$81,1)+COUNTIF($AC$3:AC42,AC42)-1</f>
        <v>3</v>
      </c>
      <c r="AE42" s="179">
        <f t="shared" si="38"/>
        <v>5</v>
      </c>
      <c r="AF42" s="160">
        <f>SUMIFS('Selected Results Data'!$E:$E,'Selected Results Data'!$A:$A,AF$2,'Selected Results Data'!$B:$B,$A42)</f>
        <v>5.18</v>
      </c>
      <c r="AG42" s="159">
        <f>RANK(AF42,$AF$3:$AF$81,1)+COUNTIF($AF$3:AF42,AF42)-1</f>
        <v>5</v>
      </c>
      <c r="AH42" s="179">
        <f t="shared" si="39"/>
        <v>5</v>
      </c>
      <c r="AI42" s="160">
        <f>SUMIFS('Selected Results Data'!$E:$E,'Selected Results Data'!$A:$A,AI$2,'Selected Results Data'!$B:$B,$A42)</f>
        <v>55.41</v>
      </c>
      <c r="AJ42" s="159">
        <f>RANK(AI42,$AI$3:$AI$81,1)+COUNTIF($AI$3:AI42,AI42)-1</f>
        <v>13</v>
      </c>
      <c r="AK42" s="179">
        <f t="shared" si="40"/>
        <v>5</v>
      </c>
      <c r="AL42" s="160">
        <f>SUMIFS('Selected Results Data'!$E:$E,'Selected Results Data'!$A:$A,AL$2,'Selected Results Data'!$B:$B,$A42)</f>
        <v>38.39</v>
      </c>
      <c r="AM42" s="159">
        <f>RANK(AL42,$AL$3:$AL$81,1)+COUNTIF($AL$3:AL42,AL42)-1</f>
        <v>11</v>
      </c>
      <c r="AN42" s="179">
        <f t="shared" si="41"/>
        <v>5</v>
      </c>
      <c r="AO42" s="160">
        <f>SUMIFS('Selected Results Data'!$E:$E,'Selected Results Data'!$A:$A,AO$2,'Selected Results Data'!$B:$B,$A42)</f>
        <v>11.33</v>
      </c>
      <c r="AP42" s="159">
        <f>RANK(AO42,$AO$3:$AO$81,1)+COUNTIF($AO$3:AO42,AO42)-1</f>
        <v>13</v>
      </c>
      <c r="AQ42" s="179">
        <f t="shared" si="42"/>
        <v>5</v>
      </c>
      <c r="AR42" s="160">
        <f>SUMIFS('Selected Results Data'!$E:$E,'Selected Results Data'!$A:$A,AR$2,'Selected Results Data'!$B:$B,$A42)</f>
        <v>16.77</v>
      </c>
      <c r="AS42" s="159">
        <f>RANK(AR42,$AR$3:$AR$81,1)+COUNTIF($AR$3:AR42,AR42)-1</f>
        <v>2</v>
      </c>
      <c r="AT42" s="179">
        <f t="shared" si="43"/>
        <v>5</v>
      </c>
      <c r="AU42" s="160">
        <f>SUMIFS('Selected Results Data'!$E:$E,'Selected Results Data'!$A:$A,AU$2,'Selected Results Data'!$B:$B,$A42)</f>
        <v>16.766639999999999</v>
      </c>
      <c r="AV42" s="159">
        <f>RANK(AU42,$AU$3:$AU$81,1)+COUNTIF($AU$3:AU42,AU42)-1</f>
        <v>15</v>
      </c>
      <c r="AW42" s="179">
        <f t="shared" si="44"/>
        <v>5</v>
      </c>
      <c r="AX42" s="160">
        <f>SUMIFS('Selected Results Data'!$E:$E,'Selected Results Data'!$A:$A,AX$2,'Selected Results Data'!$B:$B,$A42)</f>
        <v>19.992830000000001</v>
      </c>
      <c r="AY42" s="159">
        <f>RANK(AX42,$AX$3:$AX$81,1)+COUNTIF($AX$3:AX42,AX42)-1</f>
        <v>39</v>
      </c>
      <c r="AZ42" s="179">
        <f t="shared" si="45"/>
        <v>3</v>
      </c>
      <c r="BA42" s="160">
        <f>SUMIFS('Selected Results Data'!$E:$E,'Selected Results Data'!$A:$A,BA$2,'Selected Results Data'!$B:$B,$A42)</f>
        <v>12.151730000000001</v>
      </c>
      <c r="BB42" s="159">
        <f>RANK(BA42,$BA$3:$BA$81,1)+COUNTIF($BA$3:BA42,BA42)-1</f>
        <v>12</v>
      </c>
      <c r="BC42" s="179">
        <f t="shared" si="46"/>
        <v>5</v>
      </c>
      <c r="BD42" s="160">
        <f>SUMIFS('Selected Results Data'!$E:$E,'Selected Results Data'!$A:$A,BD$2,'Selected Results Data'!$B:$B,$A42)</f>
        <v>82.71</v>
      </c>
      <c r="BE42" s="159">
        <f>RANK(BD42,$BD$3:$BD$81,0)+COUNTIF($BD$3:BD42,BD42)-1</f>
        <v>21</v>
      </c>
      <c r="BF42" s="179">
        <f t="shared" si="18"/>
        <v>4</v>
      </c>
      <c r="BG42" s="160">
        <f>SUMIFS('Selected Results Data'!$E:$E,'Selected Results Data'!$A:$A,BG$2,'Selected Results Data'!$B:$B,$A42)</f>
        <v>61.85</v>
      </c>
      <c r="BH42" s="159">
        <f>RANK(BG42,$BG$3:$BG$81,0)+COUNTIF($BG$3:BG42,BG42)-1</f>
        <v>7</v>
      </c>
      <c r="BI42" s="179">
        <f t="shared" si="19"/>
        <v>5</v>
      </c>
      <c r="BJ42" s="160">
        <f>SUMIFS('Selected Results Data'!$E:$E,'Selected Results Data'!$A:$A,BJ$2,'Selected Results Data'!$B:$B,$A42)</f>
        <v>53.75</v>
      </c>
      <c r="BK42" s="159">
        <f>RANK(BJ42,$BJ$3:$BJ$81,0)+COUNTIF($BJ$3:BJ42,BJ42)-1</f>
        <v>18</v>
      </c>
      <c r="BL42" s="179">
        <f t="shared" si="20"/>
        <v>4</v>
      </c>
      <c r="BM42" s="160">
        <f>SUMIFS('Selected Results Data'!$E:$E,'Selected Results Data'!$A:$A,BM$2,'Selected Results Data'!$B:$B,$A42)</f>
        <v>55.41</v>
      </c>
      <c r="BN42" s="159">
        <f>RANK(BM42,$BM$3:$BM$81,0)+COUNTIF($BM$3:BM42,BM42)-1</f>
        <v>71</v>
      </c>
      <c r="BO42" s="179">
        <f t="shared" si="21"/>
        <v>1</v>
      </c>
      <c r="BP42" s="160">
        <f>SUMIFS('Selected Results Data'!$E:$E,'Selected Results Data'!$A:$A,BP$2,'Selected Results Data'!$B:$B,$A42)</f>
        <v>42.37</v>
      </c>
      <c r="BQ42" s="159">
        <f>RANK(BP42,$BP$3:$BP$81,0)+COUNTIF($BP$3:BP42,BP42)-1</f>
        <v>67</v>
      </c>
      <c r="BR42" s="179">
        <f t="shared" si="22"/>
        <v>1</v>
      </c>
      <c r="BS42" s="160">
        <f>SUMIFS('Selected Results Data'!$E:$E,'Selected Results Data'!$A:$A,BS$2,'Selected Results Data'!$B:$B,$A42)</f>
        <v>89.13</v>
      </c>
      <c r="BT42" s="159">
        <f>RANK(BS42,$BS$3:$BS$81,0)+COUNTIF($BS$3:BS42,BS42)-1</f>
        <v>38</v>
      </c>
      <c r="BU42" s="179">
        <f t="shared" si="23"/>
        <v>3</v>
      </c>
      <c r="BV42" s="160">
        <f>SUMIFS('Selected Results Data'!$E:$E,'Selected Results Data'!$A:$A,BV$2,'Selected Results Data'!$B:$B,$A42)</f>
        <v>87.61</v>
      </c>
      <c r="BW42" s="159">
        <f>RANK(BV42,$BV$3:$BV$81,0)+COUNTIF($BV$3:BV42,BV42)-1</f>
        <v>7</v>
      </c>
      <c r="BX42" s="179">
        <f t="shared" si="24"/>
        <v>5</v>
      </c>
      <c r="BY42" s="160">
        <f>SUMIFS('Selected Results Data'!$E:$E,'Selected Results Data'!$A:$A,BY$2,'Selected Results Data'!$B:$B,$A42)</f>
        <v>20.82</v>
      </c>
      <c r="BZ42" s="159">
        <f>RANK(BY42,$BY$3:$BY$81,1)+COUNTIF($BY$3:BY42,BY42)-1</f>
        <v>17</v>
      </c>
      <c r="CA42" s="179">
        <f t="shared" si="25"/>
        <v>4</v>
      </c>
      <c r="CB42" s="160">
        <f>SUMIFS('Selected Results Data'!$E:$E,'Selected Results Data'!$A:$A,CB$2,'Selected Results Data'!$B:$B,$A42)</f>
        <v>27.61</v>
      </c>
      <c r="CC42" s="159">
        <f>RANK(CB42,$CB$3:$CB$81,1)+COUNTIF($CB$3:CB42,CB42)-1</f>
        <v>11</v>
      </c>
      <c r="CD42" s="179">
        <f t="shared" si="26"/>
        <v>5</v>
      </c>
      <c r="CE42" s="160">
        <f>SUMIFS('Selected Results Data'!$E:$E,'Selected Results Data'!$A:$A,CE$2,'Selected Results Data'!$B:$B,$A42)</f>
        <v>29.63</v>
      </c>
      <c r="CF42" s="159">
        <f>RANK(CE42,$CE$3:$CE$81,1)+COUNTIF($CE$3:CE42,CE42)-1</f>
        <v>15</v>
      </c>
      <c r="CG42" s="179">
        <f t="shared" si="27"/>
        <v>5</v>
      </c>
      <c r="CH42" s="160">
        <f>SUMIFS('Selected Results Data'!$E:$E,'Selected Results Data'!$A:$A,CH$2,'Selected Results Data'!$B:$B,$A42)</f>
        <v>17.5</v>
      </c>
      <c r="CI42" s="159">
        <f>RANK(CH42,$CH$3:$CH$81,1)+COUNTIF($CH$3:CH42,CH42)-1</f>
        <v>1</v>
      </c>
      <c r="CJ42" s="179">
        <f t="shared" si="28"/>
        <v>5</v>
      </c>
      <c r="CL42" s="46">
        <v>40</v>
      </c>
      <c r="CM42" s="46">
        <v>3</v>
      </c>
    </row>
    <row r="43" spans="1:91">
      <c r="A43" s="162" t="s">
        <v>138</v>
      </c>
      <c r="B43" s="162">
        <f>SUMIFS('Selected Results Data'!$E:$E,'Selected Results Data'!$A:$A,$B$2,'Selected Results Data'!$B:$B,A43)</f>
        <v>39.9</v>
      </c>
      <c r="C43" s="161">
        <f>RANK(B43,$B$3:$B$81,1)+COUNTIF($B$3:B43,B43)-1</f>
        <v>77</v>
      </c>
      <c r="D43" s="179">
        <f t="shared" si="29"/>
        <v>1</v>
      </c>
      <c r="E43" s="160">
        <f>SUMIFS('Selected Results Data'!$E:$E,'Selected Results Data'!$A:$A,E$2,'Selected Results Data'!$B:$B,$A43)</f>
        <v>17.100000000000001</v>
      </c>
      <c r="F43" s="159">
        <f>RANK(E43,$E$3:$E$81,1)+COUNTIF($E$3:E43,E43)-1</f>
        <v>22</v>
      </c>
      <c r="G43" s="179">
        <f t="shared" si="30"/>
        <v>4</v>
      </c>
      <c r="H43" s="160">
        <f>SUMIFS('Selected Results Data'!$E:$E,'Selected Results Data'!$A:$A,H$2,'Selected Results Data'!$B:$B,$A43)</f>
        <v>15.1</v>
      </c>
      <c r="I43" s="159">
        <f>RANK(H43,$H$3:$H$81,1)+COUNTIF($H$3:H43,H43)-1</f>
        <v>58</v>
      </c>
      <c r="J43" s="179">
        <f t="shared" si="31"/>
        <v>2</v>
      </c>
      <c r="K43" s="160">
        <f>SUMIFS('Selected Results Data'!$E:$E,'Selected Results Data'!$A:$A,K$2,'Selected Results Data'!$B:$B,$A43)</f>
        <v>17</v>
      </c>
      <c r="L43" s="159">
        <f>RANK(K43,$K$3:$K$81,1)+COUNTIF($K$3:K43,K43)-1</f>
        <v>63</v>
      </c>
      <c r="M43" s="179">
        <f t="shared" si="32"/>
        <v>2</v>
      </c>
      <c r="N43" s="160">
        <f>SUMIFS('Selected Results Data'!$E:$E,'Selected Results Data'!$A:$A,N$2,'Selected Results Data'!$B:$B,$A43)</f>
        <v>7.66</v>
      </c>
      <c r="O43" s="159">
        <f>RANK(N43,$N$3:$N$81,0)+COUNTIF($N$3:N43,N43)-1</f>
        <v>14</v>
      </c>
      <c r="P43" s="179">
        <f t="shared" si="33"/>
        <v>5</v>
      </c>
      <c r="Q43" s="160">
        <f>SUMIFS('Selected Results Data'!$E:$E,'Selected Results Data'!$A:$A,Q$2,'Selected Results Data'!$B:$B,$A43)</f>
        <v>44.4</v>
      </c>
      <c r="R43" s="159">
        <f>RANK(Q43,$Q$3:$Q$81,0)+COUNTIF($Q$3:Q43,Q43)-1</f>
        <v>25</v>
      </c>
      <c r="S43" s="179">
        <f t="shared" si="34"/>
        <v>4</v>
      </c>
      <c r="T43" s="160">
        <f>SUMIFS('Selected Results Data'!$E:$E,'Selected Results Data'!$A:$A,T$2,'Selected Results Data'!$B:$B,$A43)</f>
        <v>50.29</v>
      </c>
      <c r="U43" s="159">
        <f>RANK(T43,$T$3:$T$81,1)+COUNTIF($T$3:T43,T43)-1</f>
        <v>23</v>
      </c>
      <c r="V43" s="179">
        <f t="shared" si="35"/>
        <v>4</v>
      </c>
      <c r="W43" s="160">
        <f>SUMIFS('Selected Results Data'!$E:$E,'Selected Results Data'!$A:$A,W$2,'Selected Results Data'!$B:$B,$A43)</f>
        <v>1.23</v>
      </c>
      <c r="X43" s="159">
        <f>RANK(W43,$W$3:$W$81,1)+COUNTIF($W$3:W43,W43)-1</f>
        <v>19</v>
      </c>
      <c r="Y43" s="179">
        <f t="shared" si="36"/>
        <v>4</v>
      </c>
      <c r="Z43" s="160">
        <f>SUMIFS('Selected Results Data'!$E:$E,'Selected Results Data'!$A:$A,Z$2,'Selected Results Data'!$B:$B,$A43)</f>
        <v>39.89</v>
      </c>
      <c r="AA43" s="159">
        <f>RANK(Z43,$Z$3:$Z$81,1)+COUNTIF($Z$3:Z43,Z43)-1</f>
        <v>25</v>
      </c>
      <c r="AB43" s="179">
        <f t="shared" si="37"/>
        <v>4</v>
      </c>
      <c r="AC43" s="160">
        <f>SUMIFS('Selected Results Data'!$E:$E,'Selected Results Data'!$A:$A,AC$2,'Selected Results Data'!$B:$B,$A43)</f>
        <v>21.2</v>
      </c>
      <c r="AD43" s="159">
        <f>RANK(AC43,$AC$3:$AC$81,1)+COUNTIF($AC$3:AC43,AC43)-1</f>
        <v>60</v>
      </c>
      <c r="AE43" s="179">
        <f t="shared" si="38"/>
        <v>2</v>
      </c>
      <c r="AF43" s="160">
        <f>SUMIFS('Selected Results Data'!$E:$E,'Selected Results Data'!$A:$A,AF$2,'Selected Results Data'!$B:$B,$A43)</f>
        <v>18.22</v>
      </c>
      <c r="AG43" s="159">
        <f>RANK(AF43,$AF$3:$AF$81,1)+COUNTIF($AF$3:AF43,AF43)-1</f>
        <v>68</v>
      </c>
      <c r="AH43" s="179">
        <f t="shared" si="39"/>
        <v>1</v>
      </c>
      <c r="AI43" s="160">
        <f>SUMIFS('Selected Results Data'!$E:$E,'Selected Results Data'!$A:$A,AI$2,'Selected Results Data'!$B:$B,$A43)</f>
        <v>66.62</v>
      </c>
      <c r="AJ43" s="159">
        <f>RANK(AI43,$AI$3:$AI$81,1)+COUNTIF($AI$3:AI43,AI43)-1</f>
        <v>50</v>
      </c>
      <c r="AK43" s="179">
        <f t="shared" si="40"/>
        <v>2</v>
      </c>
      <c r="AL43" s="160">
        <f>SUMIFS('Selected Results Data'!$E:$E,'Selected Results Data'!$A:$A,AL$2,'Selected Results Data'!$B:$B,$A43)</f>
        <v>54.35</v>
      </c>
      <c r="AM43" s="159">
        <f>RANK(AL43,$AL$3:$AL$81,1)+COUNTIF($AL$3:AL43,AL43)-1</f>
        <v>67</v>
      </c>
      <c r="AN43" s="179">
        <f t="shared" si="41"/>
        <v>1</v>
      </c>
      <c r="AO43" s="160">
        <f>SUMIFS('Selected Results Data'!$E:$E,'Selected Results Data'!$A:$A,AO$2,'Selected Results Data'!$B:$B,$A43)</f>
        <v>16.27</v>
      </c>
      <c r="AP43" s="159">
        <f>RANK(AO43,$AO$3:$AO$81,1)+COUNTIF($AO$3:AO43,AO43)-1</f>
        <v>46</v>
      </c>
      <c r="AQ43" s="179">
        <f t="shared" si="42"/>
        <v>3</v>
      </c>
      <c r="AR43" s="160">
        <f>SUMIFS('Selected Results Data'!$E:$E,'Selected Results Data'!$A:$A,AR$2,'Selected Results Data'!$B:$B,$A43)</f>
        <v>20.23</v>
      </c>
      <c r="AS43" s="159">
        <f>RANK(AR43,$AR$3:$AR$81,1)+COUNTIF($AR$3:AR43,AR43)-1</f>
        <v>6</v>
      </c>
      <c r="AT43" s="179">
        <f t="shared" si="43"/>
        <v>5</v>
      </c>
      <c r="AU43" s="160">
        <f>SUMIFS('Selected Results Data'!$E:$E,'Selected Results Data'!$A:$A,AU$2,'Selected Results Data'!$B:$B,$A43)</f>
        <v>19.143370000000001</v>
      </c>
      <c r="AV43" s="159">
        <f>RANK(AU43,$AU$3:$AU$81,1)+COUNTIF($AU$3:AU43,AU43)-1</f>
        <v>26</v>
      </c>
      <c r="AW43" s="179">
        <f t="shared" si="44"/>
        <v>4</v>
      </c>
      <c r="AX43" s="160">
        <f>SUMIFS('Selected Results Data'!$E:$E,'Selected Results Data'!$A:$A,AX$2,'Selected Results Data'!$B:$B,$A43)</f>
        <v>11.268789999999999</v>
      </c>
      <c r="AY43" s="159">
        <f>RANK(AX43,$AX$3:$AX$81,1)+COUNTIF($AX$3:AX43,AX43)-1</f>
        <v>4</v>
      </c>
      <c r="AZ43" s="179">
        <f t="shared" si="45"/>
        <v>5</v>
      </c>
      <c r="BA43" s="160">
        <f>SUMIFS('Selected Results Data'!$E:$E,'Selected Results Data'!$A:$A,BA$2,'Selected Results Data'!$B:$B,$A43)</f>
        <v>9.060829</v>
      </c>
      <c r="BB43" s="159">
        <f>RANK(BA43,$BA$3:$BA$81,1)+COUNTIF($BA$3:BA43,BA43)-1</f>
        <v>6</v>
      </c>
      <c r="BC43" s="179">
        <f t="shared" si="46"/>
        <v>5</v>
      </c>
      <c r="BD43" s="160">
        <f>SUMIFS('Selected Results Data'!$E:$E,'Selected Results Data'!$A:$A,BD$2,'Selected Results Data'!$B:$B,$A43)</f>
        <v>66.819999999999993</v>
      </c>
      <c r="BE43" s="159">
        <f>RANK(BD43,$BD$3:$BD$81,0)+COUNTIF($BD$3:BD43,BD43)-1</f>
        <v>79</v>
      </c>
      <c r="BF43" s="179">
        <f t="shared" si="18"/>
        <v>1</v>
      </c>
      <c r="BG43" s="160">
        <f>SUMIFS('Selected Results Data'!$E:$E,'Selected Results Data'!$A:$A,BG$2,'Selected Results Data'!$B:$B,$A43)</f>
        <v>41.84</v>
      </c>
      <c r="BH43" s="159">
        <f>RANK(BG43,$BG$3:$BG$81,0)+COUNTIF($BG$3:BG43,BG43)-1</f>
        <v>79</v>
      </c>
      <c r="BI43" s="179">
        <f t="shared" si="19"/>
        <v>1</v>
      </c>
      <c r="BJ43" s="160">
        <f>SUMIFS('Selected Results Data'!$E:$E,'Selected Results Data'!$A:$A,BJ$2,'Selected Results Data'!$B:$B,$A43)</f>
        <v>39.94</v>
      </c>
      <c r="BK43" s="159">
        <f>RANK(BJ43,$BJ$3:$BJ$81,0)+COUNTIF($BJ$3:BJ43,BJ43)-1</f>
        <v>78</v>
      </c>
      <c r="BL43" s="179">
        <f t="shared" si="20"/>
        <v>1</v>
      </c>
      <c r="BM43" s="160">
        <f>SUMIFS('Selected Results Data'!$E:$E,'Selected Results Data'!$A:$A,BM$2,'Selected Results Data'!$B:$B,$A43)</f>
        <v>59.55</v>
      </c>
      <c r="BN43" s="159">
        <f>RANK(BM43,$BM$3:$BM$81,0)+COUNTIF($BM$3:BM43,BM43)-1</f>
        <v>53</v>
      </c>
      <c r="BO43" s="179">
        <f t="shared" si="21"/>
        <v>2</v>
      </c>
      <c r="BP43" s="160">
        <f>SUMIFS('Selected Results Data'!$E:$E,'Selected Results Data'!$A:$A,BP$2,'Selected Results Data'!$B:$B,$A43)</f>
        <v>54.68</v>
      </c>
      <c r="BQ43" s="159">
        <f>RANK(BP43,$BP$3:$BP$81,0)+COUNTIF($BP$3:BP43,BP43)-1</f>
        <v>9</v>
      </c>
      <c r="BR43" s="179">
        <f t="shared" si="22"/>
        <v>5</v>
      </c>
      <c r="BS43" s="160">
        <f>SUMIFS('Selected Results Data'!$E:$E,'Selected Results Data'!$A:$A,BS$2,'Selected Results Data'!$B:$B,$A43)</f>
        <v>95.71</v>
      </c>
      <c r="BT43" s="159">
        <f>RANK(BS43,$BS$3:$BS$81,0)+COUNTIF($BS$3:BS43,BS43)-1</f>
        <v>5</v>
      </c>
      <c r="BU43" s="179">
        <f t="shared" si="23"/>
        <v>5</v>
      </c>
      <c r="BV43" s="160">
        <f>SUMIFS('Selected Results Data'!$E:$E,'Selected Results Data'!$A:$A,BV$2,'Selected Results Data'!$B:$B,$A43)</f>
        <v>82.72</v>
      </c>
      <c r="BW43" s="159">
        <f>RANK(BV43,$BV$3:$BV$81,0)+COUNTIF($BV$3:BV43,BV43)-1</f>
        <v>22</v>
      </c>
      <c r="BX43" s="179">
        <f t="shared" si="24"/>
        <v>4</v>
      </c>
      <c r="BY43" s="160">
        <f>SUMIFS('Selected Results Data'!$E:$E,'Selected Results Data'!$A:$A,BY$2,'Selected Results Data'!$B:$B,$A43)</f>
        <v>23.33</v>
      </c>
      <c r="BZ43" s="159">
        <f>RANK(BY43,$BY$3:$BY$81,1)+COUNTIF($BY$3:BY43,BY43)-1</f>
        <v>32</v>
      </c>
      <c r="CA43" s="179">
        <f t="shared" si="25"/>
        <v>4</v>
      </c>
      <c r="CB43" s="160">
        <f>SUMIFS('Selected Results Data'!$E:$E,'Selected Results Data'!$A:$A,CB$2,'Selected Results Data'!$B:$B,$A43)</f>
        <v>33.75</v>
      </c>
      <c r="CC43" s="159">
        <f>RANK(CB43,$CB$3:$CB$81,1)+COUNTIF($CB$3:CB43,CB43)-1</f>
        <v>33</v>
      </c>
      <c r="CD43" s="179">
        <f t="shared" si="26"/>
        <v>3</v>
      </c>
      <c r="CE43" s="160">
        <f>SUMIFS('Selected Results Data'!$E:$E,'Selected Results Data'!$A:$A,CE$2,'Selected Results Data'!$B:$B,$A43)</f>
        <v>28.23</v>
      </c>
      <c r="CF43" s="159">
        <f>RANK(CE43,$CE$3:$CE$81,1)+COUNTIF($CE$3:CE43,CE43)-1</f>
        <v>10</v>
      </c>
      <c r="CG43" s="179">
        <f t="shared" si="27"/>
        <v>5</v>
      </c>
      <c r="CH43" s="160">
        <f>SUMIFS('Selected Results Data'!$E:$E,'Selected Results Data'!$A:$A,CH$2,'Selected Results Data'!$B:$B,$A43)</f>
        <v>22.5</v>
      </c>
      <c r="CI43" s="159">
        <f>RANK(CH43,$CH$3:$CH$81,1)+COUNTIF($CH$3:CH43,CH43)-1</f>
        <v>13</v>
      </c>
      <c r="CJ43" s="179">
        <f t="shared" si="28"/>
        <v>5</v>
      </c>
      <c r="CL43" s="46">
        <v>41</v>
      </c>
      <c r="CM43" s="46">
        <v>3</v>
      </c>
    </row>
    <row r="44" spans="1:91">
      <c r="A44" s="162" t="s">
        <v>139</v>
      </c>
      <c r="B44" s="162">
        <f>SUMIFS('Selected Results Data'!$E:$E,'Selected Results Data'!$A:$A,$B$2,'Selected Results Data'!$B:$B,A44)</f>
        <v>29.7</v>
      </c>
      <c r="C44" s="161">
        <f>RANK(B44,$B$3:$B$81,1)+COUNTIF($B$3:B44,B44)-1</f>
        <v>26</v>
      </c>
      <c r="D44" s="179">
        <f t="shared" si="29"/>
        <v>4</v>
      </c>
      <c r="E44" s="160">
        <f>SUMIFS('Selected Results Data'!$E:$E,'Selected Results Data'!$A:$A,E$2,'Selected Results Data'!$B:$B,$A44)</f>
        <v>15.3</v>
      </c>
      <c r="F44" s="159">
        <f>RANK(E44,$E$3:$E$81,1)+COUNTIF($E$3:E44,E44)-1</f>
        <v>15</v>
      </c>
      <c r="G44" s="179">
        <f t="shared" si="30"/>
        <v>5</v>
      </c>
      <c r="H44" s="160">
        <f>SUMIFS('Selected Results Data'!$E:$E,'Selected Results Data'!$A:$A,H$2,'Selected Results Data'!$B:$B,$A44)</f>
        <v>6.5</v>
      </c>
      <c r="I44" s="159">
        <f>RANK(H44,$H$3:$H$81,1)+COUNTIF($H$3:H44,H44)-1</f>
        <v>12</v>
      </c>
      <c r="J44" s="179">
        <f t="shared" si="31"/>
        <v>5</v>
      </c>
      <c r="K44" s="160">
        <f>SUMIFS('Selected Results Data'!$E:$E,'Selected Results Data'!$A:$A,K$2,'Selected Results Data'!$B:$B,$A44)</f>
        <v>16.100000000000001</v>
      </c>
      <c r="L44" s="159">
        <f>RANK(K44,$K$3:$K$81,1)+COUNTIF($K$3:K44,K44)-1</f>
        <v>56</v>
      </c>
      <c r="M44" s="179">
        <f t="shared" si="32"/>
        <v>2</v>
      </c>
      <c r="N44" s="160">
        <f>SUMIFS('Selected Results Data'!$E:$E,'Selected Results Data'!$A:$A,N$2,'Selected Results Data'!$B:$B,$A44)</f>
        <v>4.38</v>
      </c>
      <c r="O44" s="159">
        <f>RANK(N44,$N$3:$N$81,0)+COUNTIF($N$3:N44,N44)-1</f>
        <v>60</v>
      </c>
      <c r="P44" s="179">
        <f t="shared" si="33"/>
        <v>2</v>
      </c>
      <c r="Q44" s="160">
        <f>SUMIFS('Selected Results Data'!$E:$E,'Selected Results Data'!$A:$A,Q$2,'Selected Results Data'!$B:$B,$A44)</f>
        <v>39.659999999999997</v>
      </c>
      <c r="R44" s="159">
        <f>RANK(Q44,$Q$3:$Q$81,0)+COUNTIF($Q$3:Q44,Q44)-1</f>
        <v>54</v>
      </c>
      <c r="S44" s="179">
        <f t="shared" si="34"/>
        <v>2</v>
      </c>
      <c r="T44" s="160">
        <f>SUMIFS('Selected Results Data'!$E:$E,'Selected Results Data'!$A:$A,T$2,'Selected Results Data'!$B:$B,$A44)</f>
        <v>52.64</v>
      </c>
      <c r="U44" s="159">
        <f>RANK(T44,$T$3:$T$81,1)+COUNTIF($T$3:T44,T44)-1</f>
        <v>37</v>
      </c>
      <c r="V44" s="179">
        <f t="shared" si="35"/>
        <v>3</v>
      </c>
      <c r="W44" s="160">
        <f>SUMIFS('Selected Results Data'!$E:$E,'Selected Results Data'!$A:$A,W$2,'Selected Results Data'!$B:$B,$A44)</f>
        <v>3.16</v>
      </c>
      <c r="X44" s="159">
        <f>RANK(W44,$W$3:$W$81,1)+COUNTIF($W$3:W44,W44)-1</f>
        <v>66</v>
      </c>
      <c r="Y44" s="179">
        <f t="shared" si="36"/>
        <v>1</v>
      </c>
      <c r="Z44" s="160">
        <f>SUMIFS('Selected Results Data'!$E:$E,'Selected Results Data'!$A:$A,Z$2,'Selected Results Data'!$B:$B,$A44)</f>
        <v>44.2</v>
      </c>
      <c r="AA44" s="159">
        <f>RANK(Z44,$Z$3:$Z$81,1)+COUNTIF($Z$3:Z44,Z44)-1</f>
        <v>43</v>
      </c>
      <c r="AB44" s="179">
        <f t="shared" si="37"/>
        <v>3</v>
      </c>
      <c r="AC44" s="160">
        <f>SUMIFS('Selected Results Data'!$E:$E,'Selected Results Data'!$A:$A,AC$2,'Selected Results Data'!$B:$B,$A44)</f>
        <v>15.3</v>
      </c>
      <c r="AD44" s="159">
        <f>RANK(AC44,$AC$3:$AC$81,1)+COUNTIF($AC$3:AC44,AC44)-1</f>
        <v>22</v>
      </c>
      <c r="AE44" s="179">
        <f t="shared" si="38"/>
        <v>4</v>
      </c>
      <c r="AF44" s="160">
        <f>SUMIFS('Selected Results Data'!$E:$E,'Selected Results Data'!$A:$A,AF$2,'Selected Results Data'!$B:$B,$A44)</f>
        <v>12.12</v>
      </c>
      <c r="AG44" s="159">
        <f>RANK(AF44,$AF$3:$AF$81,1)+COUNTIF($AF$3:AF44,AF44)-1</f>
        <v>28</v>
      </c>
      <c r="AH44" s="179">
        <f t="shared" si="39"/>
        <v>4</v>
      </c>
      <c r="AI44" s="160">
        <f>SUMIFS('Selected Results Data'!$E:$E,'Selected Results Data'!$A:$A,AI$2,'Selected Results Data'!$B:$B,$A44)</f>
        <v>52.42</v>
      </c>
      <c r="AJ44" s="159">
        <f>RANK(AI44,$AI$3:$AI$81,1)+COUNTIF($AI$3:AI44,AI44)-1</f>
        <v>7</v>
      </c>
      <c r="AK44" s="179">
        <f t="shared" si="40"/>
        <v>5</v>
      </c>
      <c r="AL44" s="160">
        <f>SUMIFS('Selected Results Data'!$E:$E,'Selected Results Data'!$A:$A,AL$2,'Selected Results Data'!$B:$B,$A44)</f>
        <v>41.07</v>
      </c>
      <c r="AM44" s="159">
        <f>RANK(AL44,$AL$3:$AL$81,1)+COUNTIF($AL$3:AL44,AL44)-1</f>
        <v>13</v>
      </c>
      <c r="AN44" s="179">
        <f t="shared" si="41"/>
        <v>5</v>
      </c>
      <c r="AO44" s="160">
        <f>SUMIFS('Selected Results Data'!$E:$E,'Selected Results Data'!$A:$A,AO$2,'Selected Results Data'!$B:$B,$A44)</f>
        <v>18.059999999999999</v>
      </c>
      <c r="AP44" s="159">
        <f>RANK(AO44,$AO$3:$AO$81,1)+COUNTIF($AO$3:AO44,AO44)-1</f>
        <v>60</v>
      </c>
      <c r="AQ44" s="179">
        <f t="shared" si="42"/>
        <v>2</v>
      </c>
      <c r="AR44" s="160">
        <f>SUMIFS('Selected Results Data'!$E:$E,'Selected Results Data'!$A:$A,AR$2,'Selected Results Data'!$B:$B,$A44)</f>
        <v>25.28</v>
      </c>
      <c r="AS44" s="159">
        <f>RANK(AR44,$AR$3:$AR$81,1)+COUNTIF($AR$3:AR44,AR44)-1</f>
        <v>17</v>
      </c>
      <c r="AT44" s="179">
        <f t="shared" si="43"/>
        <v>4</v>
      </c>
      <c r="AU44" s="160">
        <f>SUMIFS('Selected Results Data'!$E:$E,'Selected Results Data'!$A:$A,AU$2,'Selected Results Data'!$B:$B,$A44)</f>
        <v>22.92351</v>
      </c>
      <c r="AV44" s="159">
        <f>RANK(AU44,$AU$3:$AU$81,1)+COUNTIF($AU$3:AU44,AU44)-1</f>
        <v>56</v>
      </c>
      <c r="AW44" s="179">
        <f t="shared" si="44"/>
        <v>2</v>
      </c>
      <c r="AX44" s="160">
        <f>SUMIFS('Selected Results Data'!$E:$E,'Selected Results Data'!$A:$A,AX$2,'Selected Results Data'!$B:$B,$A44)</f>
        <v>25.866099999999999</v>
      </c>
      <c r="AY44" s="159">
        <f>RANK(AX44,$AX$3:$AX$81,1)+COUNTIF($AX$3:AX44,AX44)-1</f>
        <v>74</v>
      </c>
      <c r="AZ44" s="179">
        <f t="shared" si="45"/>
        <v>1</v>
      </c>
      <c r="BA44" s="160">
        <f>SUMIFS('Selected Results Data'!$E:$E,'Selected Results Data'!$A:$A,BA$2,'Selected Results Data'!$B:$B,$A44)</f>
        <v>18.337959999999999</v>
      </c>
      <c r="BB44" s="159">
        <f>RANK(BA44,$BA$3:$BA$81,1)+COUNTIF($BA$3:BA44,BA44)-1</f>
        <v>59</v>
      </c>
      <c r="BC44" s="179">
        <f t="shared" si="46"/>
        <v>2</v>
      </c>
      <c r="BD44" s="160">
        <f>SUMIFS('Selected Results Data'!$E:$E,'Selected Results Data'!$A:$A,BD$2,'Selected Results Data'!$B:$B,$A44)</f>
        <v>73.34</v>
      </c>
      <c r="BE44" s="159">
        <f>RANK(BD44,$BD$3:$BD$81,0)+COUNTIF($BD$3:BD44,BD44)-1</f>
        <v>70</v>
      </c>
      <c r="BF44" s="179">
        <f t="shared" si="18"/>
        <v>1</v>
      </c>
      <c r="BG44" s="160">
        <f>SUMIFS('Selected Results Data'!$E:$E,'Selected Results Data'!$A:$A,BG$2,'Selected Results Data'!$B:$B,$A44)</f>
        <v>52.82</v>
      </c>
      <c r="BH44" s="159">
        <f>RANK(BG44,$BG$3:$BG$81,0)+COUNTIF($BG$3:BG44,BG44)-1</f>
        <v>50</v>
      </c>
      <c r="BI44" s="179">
        <f t="shared" si="19"/>
        <v>2</v>
      </c>
      <c r="BJ44" s="160">
        <f>SUMIFS('Selected Results Data'!$E:$E,'Selected Results Data'!$A:$A,BJ$2,'Selected Results Data'!$B:$B,$A44)</f>
        <v>46.35</v>
      </c>
      <c r="BK44" s="159">
        <f>RANK(BJ44,$BJ$3:$BJ$81,0)+COUNTIF($BJ$3:BJ44,BJ44)-1</f>
        <v>60</v>
      </c>
      <c r="BL44" s="179">
        <f t="shared" si="20"/>
        <v>2</v>
      </c>
      <c r="BM44" s="160">
        <f>SUMIFS('Selected Results Data'!$E:$E,'Selected Results Data'!$A:$A,BM$2,'Selected Results Data'!$B:$B,$A44)</f>
        <v>63.76</v>
      </c>
      <c r="BN44" s="159">
        <f>RANK(BM44,$BM$3:$BM$81,0)+COUNTIF($BM$3:BM44,BM44)-1</f>
        <v>30</v>
      </c>
      <c r="BO44" s="179">
        <f t="shared" si="21"/>
        <v>4</v>
      </c>
      <c r="BP44" s="160">
        <f>SUMIFS('Selected Results Data'!$E:$E,'Selected Results Data'!$A:$A,BP$2,'Selected Results Data'!$B:$B,$A44)</f>
        <v>41.32</v>
      </c>
      <c r="BQ44" s="159">
        <f>RANK(BP44,$BP$3:$BP$81,0)+COUNTIF($BP$3:BP44,BP44)-1</f>
        <v>70</v>
      </c>
      <c r="BR44" s="179">
        <f t="shared" si="22"/>
        <v>1</v>
      </c>
      <c r="BS44" s="160">
        <f>SUMIFS('Selected Results Data'!$E:$E,'Selected Results Data'!$A:$A,BS$2,'Selected Results Data'!$B:$B,$A44)</f>
        <v>84.49</v>
      </c>
      <c r="BT44" s="159">
        <f>RANK(BS44,$BS$3:$BS$81,0)+COUNTIF($BS$3:BS44,BS44)-1</f>
        <v>63</v>
      </c>
      <c r="BU44" s="179">
        <f t="shared" si="23"/>
        <v>2</v>
      </c>
      <c r="BV44" s="160">
        <f>SUMIFS('Selected Results Data'!$E:$E,'Selected Results Data'!$A:$A,BV$2,'Selected Results Data'!$B:$B,$A44)</f>
        <v>82.79</v>
      </c>
      <c r="BW44" s="159">
        <f>RANK(BV44,$BV$3:$BV$81,0)+COUNTIF($BV$3:BV44,BV44)-1</f>
        <v>21</v>
      </c>
      <c r="BX44" s="179">
        <f t="shared" si="24"/>
        <v>4</v>
      </c>
      <c r="BY44" s="160">
        <f>SUMIFS('Selected Results Data'!$E:$E,'Selected Results Data'!$A:$A,BY$2,'Selected Results Data'!$B:$B,$A44)</f>
        <v>25.12</v>
      </c>
      <c r="BZ44" s="159">
        <f>RANK(BY44,$BY$3:$BY$81,1)+COUNTIF($BY$3:BY44,BY44)-1</f>
        <v>45</v>
      </c>
      <c r="CA44" s="179">
        <f t="shared" si="25"/>
        <v>3</v>
      </c>
      <c r="CB44" s="160">
        <f>SUMIFS('Selected Results Data'!$E:$E,'Selected Results Data'!$A:$A,CB$2,'Selected Results Data'!$B:$B,$A44)</f>
        <v>33.909999999999997</v>
      </c>
      <c r="CC44" s="159">
        <f>RANK(CB44,$CB$3:$CB$81,1)+COUNTIF($CB$3:CB44,CB44)-1</f>
        <v>34</v>
      </c>
      <c r="CD44" s="179">
        <f t="shared" si="26"/>
        <v>3</v>
      </c>
      <c r="CE44" s="160">
        <f>SUMIFS('Selected Results Data'!$E:$E,'Selected Results Data'!$A:$A,CE$2,'Selected Results Data'!$B:$B,$A44)</f>
        <v>28.43</v>
      </c>
      <c r="CF44" s="159">
        <f>RANK(CE44,$CE$3:$CE$81,1)+COUNTIF($CE$3:CE44,CE44)-1</f>
        <v>11</v>
      </c>
      <c r="CG44" s="179">
        <f t="shared" si="27"/>
        <v>5</v>
      </c>
      <c r="CH44" s="160">
        <f>SUMIFS('Selected Results Data'!$E:$E,'Selected Results Data'!$A:$A,CH$2,'Selected Results Data'!$B:$B,$A44)</f>
        <v>27.63</v>
      </c>
      <c r="CI44" s="159">
        <f>RANK(CH44,$CH$3:$CH$81,1)+COUNTIF($CH$3:CH44,CH44)-1</f>
        <v>40</v>
      </c>
      <c r="CJ44" s="179">
        <f t="shared" si="28"/>
        <v>3</v>
      </c>
      <c r="CL44" s="46">
        <v>42</v>
      </c>
      <c r="CM44" s="46">
        <v>3</v>
      </c>
    </row>
    <row r="45" spans="1:91">
      <c r="A45" s="162" t="s">
        <v>140</v>
      </c>
      <c r="B45" s="162">
        <f>SUMIFS('Selected Results Data'!$E:$E,'Selected Results Data'!$A:$A,$B$2,'Selected Results Data'!$B:$B,A45)</f>
        <v>37.6</v>
      </c>
      <c r="C45" s="161">
        <f>RANK(B45,$B$3:$B$81,1)+COUNTIF($B$3:B45,B45)-1</f>
        <v>72</v>
      </c>
      <c r="D45" s="179">
        <f t="shared" si="29"/>
        <v>1</v>
      </c>
      <c r="E45" s="160">
        <f>SUMIFS('Selected Results Data'!$E:$E,'Selected Results Data'!$A:$A,E$2,'Selected Results Data'!$B:$B,$A45)</f>
        <v>14.6</v>
      </c>
      <c r="F45" s="159">
        <f>RANK(E45,$E$3:$E$81,1)+COUNTIF($E$3:E45,E45)-1</f>
        <v>11</v>
      </c>
      <c r="G45" s="179">
        <f t="shared" si="30"/>
        <v>5</v>
      </c>
      <c r="H45" s="160">
        <f>SUMIFS('Selected Results Data'!$E:$E,'Selected Results Data'!$A:$A,H$2,'Selected Results Data'!$B:$B,$A45)</f>
        <v>12.7</v>
      </c>
      <c r="I45" s="159">
        <f>RANK(H45,$H$3:$H$81,1)+COUNTIF($H$3:H45,H45)-1</f>
        <v>45</v>
      </c>
      <c r="J45" s="179">
        <f t="shared" si="31"/>
        <v>3</v>
      </c>
      <c r="K45" s="160">
        <f>SUMIFS('Selected Results Data'!$E:$E,'Selected Results Data'!$A:$A,K$2,'Selected Results Data'!$B:$B,$A45)</f>
        <v>15.1</v>
      </c>
      <c r="L45" s="159">
        <f>RANK(K45,$K$3:$K$81,1)+COUNTIF($K$3:K45,K45)-1</f>
        <v>46</v>
      </c>
      <c r="M45" s="179">
        <f t="shared" si="32"/>
        <v>3</v>
      </c>
      <c r="N45" s="160">
        <f>SUMIFS('Selected Results Data'!$E:$E,'Selected Results Data'!$A:$A,N$2,'Selected Results Data'!$B:$B,$A45)</f>
        <v>4.8899999999999997</v>
      </c>
      <c r="O45" s="159">
        <f>RANK(N45,$N$3:$N$81,0)+COUNTIF($N$3:N45,N45)-1</f>
        <v>49</v>
      </c>
      <c r="P45" s="179">
        <f t="shared" si="33"/>
        <v>2</v>
      </c>
      <c r="Q45" s="160">
        <f>SUMIFS('Selected Results Data'!$E:$E,'Selected Results Data'!$A:$A,Q$2,'Selected Results Data'!$B:$B,$A45)</f>
        <v>42.43</v>
      </c>
      <c r="R45" s="159">
        <f>RANK(Q45,$Q$3:$Q$81,0)+COUNTIF($Q$3:Q45,Q45)-1</f>
        <v>37</v>
      </c>
      <c r="S45" s="179">
        <f t="shared" si="34"/>
        <v>3</v>
      </c>
      <c r="T45" s="160">
        <f>SUMIFS('Selected Results Data'!$E:$E,'Selected Results Data'!$A:$A,T$2,'Selected Results Data'!$B:$B,$A45)</f>
        <v>51.41</v>
      </c>
      <c r="U45" s="159">
        <f>RANK(T45,$T$3:$T$81,1)+COUNTIF($T$3:T45,T45)-1</f>
        <v>28</v>
      </c>
      <c r="V45" s="179">
        <f t="shared" si="35"/>
        <v>4</v>
      </c>
      <c r="W45" s="160">
        <f>SUMIFS('Selected Results Data'!$E:$E,'Selected Results Data'!$A:$A,W$2,'Selected Results Data'!$B:$B,$A45)</f>
        <v>2.54</v>
      </c>
      <c r="X45" s="159">
        <f>RANK(W45,$W$3:$W$81,1)+COUNTIF($W$3:W45,W45)-1</f>
        <v>57</v>
      </c>
      <c r="Y45" s="179">
        <f t="shared" si="36"/>
        <v>2</v>
      </c>
      <c r="Z45" s="160">
        <f>SUMIFS('Selected Results Data'!$E:$E,'Selected Results Data'!$A:$A,Z$2,'Selected Results Data'!$B:$B,$A45)</f>
        <v>42.3</v>
      </c>
      <c r="AA45" s="159">
        <f>RANK(Z45,$Z$3:$Z$81,1)+COUNTIF($Z$3:Z45,Z45)-1</f>
        <v>35</v>
      </c>
      <c r="AB45" s="179">
        <f t="shared" si="37"/>
        <v>3</v>
      </c>
      <c r="AC45" s="160">
        <f>SUMIFS('Selected Results Data'!$E:$E,'Selected Results Data'!$A:$A,AC$2,'Selected Results Data'!$B:$B,$A45)</f>
        <v>15.07</v>
      </c>
      <c r="AD45" s="159">
        <f>RANK(AC45,$AC$3:$AC$81,1)+COUNTIF($AC$3:AC45,AC45)-1</f>
        <v>20</v>
      </c>
      <c r="AE45" s="179">
        <f t="shared" si="38"/>
        <v>4</v>
      </c>
      <c r="AF45" s="160">
        <f>SUMIFS('Selected Results Data'!$E:$E,'Selected Results Data'!$A:$A,AF$2,'Selected Results Data'!$B:$B,$A45)</f>
        <v>13.6</v>
      </c>
      <c r="AG45" s="159">
        <f>RANK(AF45,$AF$3:$AF$81,1)+COUNTIF($AF$3:AF45,AF45)-1</f>
        <v>39</v>
      </c>
      <c r="AH45" s="179">
        <f t="shared" si="39"/>
        <v>3</v>
      </c>
      <c r="AI45" s="160">
        <f>SUMIFS('Selected Results Data'!$E:$E,'Selected Results Data'!$A:$A,AI$2,'Selected Results Data'!$B:$B,$A45)</f>
        <v>62.83</v>
      </c>
      <c r="AJ45" s="159">
        <f>RANK(AI45,$AI$3:$AI$81,1)+COUNTIF($AI$3:AI45,AI45)-1</f>
        <v>35</v>
      </c>
      <c r="AK45" s="179">
        <f t="shared" si="40"/>
        <v>3</v>
      </c>
      <c r="AL45" s="160">
        <f>SUMIFS('Selected Results Data'!$E:$E,'Selected Results Data'!$A:$A,AL$2,'Selected Results Data'!$B:$B,$A45)</f>
        <v>46.7</v>
      </c>
      <c r="AM45" s="159">
        <f>RANK(AL45,$AL$3:$AL$81,1)+COUNTIF($AL$3:AL45,AL45)-1</f>
        <v>34</v>
      </c>
      <c r="AN45" s="179">
        <f t="shared" si="41"/>
        <v>3</v>
      </c>
      <c r="AO45" s="160">
        <f>SUMIFS('Selected Results Data'!$E:$E,'Selected Results Data'!$A:$A,AO$2,'Selected Results Data'!$B:$B,$A45)</f>
        <v>13.07</v>
      </c>
      <c r="AP45" s="159">
        <f>RANK(AO45,$AO$3:$AO$81,1)+COUNTIF($AO$3:AO45,AO45)-1</f>
        <v>27</v>
      </c>
      <c r="AQ45" s="179">
        <f t="shared" si="42"/>
        <v>4</v>
      </c>
      <c r="AR45" s="160">
        <f>SUMIFS('Selected Results Data'!$E:$E,'Selected Results Data'!$A:$A,AR$2,'Selected Results Data'!$B:$B,$A45)</f>
        <v>26.22</v>
      </c>
      <c r="AS45" s="159">
        <f>RANK(AR45,$AR$3:$AR$81,1)+COUNTIF($AR$3:AR45,AR45)-1</f>
        <v>22</v>
      </c>
      <c r="AT45" s="179">
        <f t="shared" si="43"/>
        <v>4</v>
      </c>
      <c r="AU45" s="160">
        <f>SUMIFS('Selected Results Data'!$E:$E,'Selected Results Data'!$A:$A,AU$2,'Selected Results Data'!$B:$B,$A45)</f>
        <v>14.140739999999999</v>
      </c>
      <c r="AV45" s="159">
        <f>RANK(AU45,$AU$3:$AU$81,1)+COUNTIF($AU$3:AU45,AU45)-1</f>
        <v>5</v>
      </c>
      <c r="AW45" s="179">
        <f t="shared" si="44"/>
        <v>5</v>
      </c>
      <c r="AX45" s="160">
        <f>SUMIFS('Selected Results Data'!$E:$E,'Selected Results Data'!$A:$A,AX$2,'Selected Results Data'!$B:$B,$A45)</f>
        <v>18.21077</v>
      </c>
      <c r="AY45" s="159">
        <f>RANK(AX45,$AX$3:$AX$81,1)+COUNTIF($AX$3:AX45,AX45)-1</f>
        <v>26</v>
      </c>
      <c r="AZ45" s="179">
        <f t="shared" si="45"/>
        <v>4</v>
      </c>
      <c r="BA45" s="160">
        <f>SUMIFS('Selected Results Data'!$E:$E,'Selected Results Data'!$A:$A,BA$2,'Selected Results Data'!$B:$B,$A45)</f>
        <v>17.132680000000001</v>
      </c>
      <c r="BB45" s="159">
        <f>RANK(BA45,$BA$3:$BA$81,1)+COUNTIF($BA$3:BA45,BA45)-1</f>
        <v>48</v>
      </c>
      <c r="BC45" s="179">
        <f t="shared" si="46"/>
        <v>3</v>
      </c>
      <c r="BD45" s="160">
        <f>SUMIFS('Selected Results Data'!$E:$E,'Selected Results Data'!$A:$A,BD$2,'Selected Results Data'!$B:$B,$A45)</f>
        <v>79.12</v>
      </c>
      <c r="BE45" s="159">
        <f>RANK(BD45,$BD$3:$BD$81,0)+COUNTIF($BD$3:BD45,BD45)-1</f>
        <v>46</v>
      </c>
      <c r="BF45" s="179">
        <f t="shared" si="18"/>
        <v>3</v>
      </c>
      <c r="BG45" s="160">
        <f>SUMIFS('Selected Results Data'!$E:$E,'Selected Results Data'!$A:$A,BG$2,'Selected Results Data'!$B:$B,$A45)</f>
        <v>54.48</v>
      </c>
      <c r="BH45" s="159">
        <f>RANK(BG45,$BG$3:$BG$81,0)+COUNTIF($BG$3:BG45,BG45)-1</f>
        <v>42</v>
      </c>
      <c r="BI45" s="179">
        <f t="shared" si="19"/>
        <v>3</v>
      </c>
      <c r="BJ45" s="160">
        <f>SUMIFS('Selected Results Data'!$E:$E,'Selected Results Data'!$A:$A,BJ$2,'Selected Results Data'!$B:$B,$A45)</f>
        <v>49.85</v>
      </c>
      <c r="BK45" s="159">
        <f>RANK(BJ45,$BJ$3:$BJ$81,0)+COUNTIF($BJ$3:BJ45,BJ45)-1</f>
        <v>37</v>
      </c>
      <c r="BL45" s="179">
        <f t="shared" si="20"/>
        <v>3</v>
      </c>
      <c r="BM45" s="160">
        <f>SUMIFS('Selected Results Data'!$E:$E,'Selected Results Data'!$A:$A,BM$2,'Selected Results Data'!$B:$B,$A45)</f>
        <v>69.7</v>
      </c>
      <c r="BN45" s="159">
        <f>RANK(BM45,$BM$3:$BM$81,0)+COUNTIF($BM$3:BM45,BM45)-1</f>
        <v>8</v>
      </c>
      <c r="BO45" s="179">
        <f t="shared" si="21"/>
        <v>5</v>
      </c>
      <c r="BP45" s="160">
        <f>SUMIFS('Selected Results Data'!$E:$E,'Selected Results Data'!$A:$A,BP$2,'Selected Results Data'!$B:$B,$A45)</f>
        <v>53.38</v>
      </c>
      <c r="BQ45" s="159">
        <f>RANK(BP45,$BP$3:$BP$81,0)+COUNTIF($BP$3:BP45,BP45)-1</f>
        <v>17</v>
      </c>
      <c r="BR45" s="179">
        <f t="shared" si="22"/>
        <v>4</v>
      </c>
      <c r="BS45" s="160">
        <f>SUMIFS('Selected Results Data'!$E:$E,'Selected Results Data'!$A:$A,BS$2,'Selected Results Data'!$B:$B,$A45)</f>
        <v>91.22</v>
      </c>
      <c r="BT45" s="159">
        <f>RANK(BS45,$BS$3:$BS$81,0)+COUNTIF($BS$3:BS45,BS45)-1</f>
        <v>26</v>
      </c>
      <c r="BU45" s="179">
        <f t="shared" si="23"/>
        <v>4</v>
      </c>
      <c r="BV45" s="160">
        <f>SUMIFS('Selected Results Data'!$E:$E,'Selected Results Data'!$A:$A,BV$2,'Selected Results Data'!$B:$B,$A45)</f>
        <v>66.959999999999994</v>
      </c>
      <c r="BW45" s="159">
        <f>RANK(BV45,$BV$3:$BV$81,0)+COUNTIF($BV$3:BV45,BV45)-1</f>
        <v>78</v>
      </c>
      <c r="BX45" s="179">
        <f t="shared" si="24"/>
        <v>1</v>
      </c>
      <c r="BY45" s="160">
        <f>SUMIFS('Selected Results Data'!$E:$E,'Selected Results Data'!$A:$A,BY$2,'Selected Results Data'!$B:$B,$A45)</f>
        <v>24.36</v>
      </c>
      <c r="BZ45" s="159">
        <f>RANK(BY45,$BY$3:$BY$81,1)+COUNTIF($BY$3:BY45,BY45)-1</f>
        <v>42</v>
      </c>
      <c r="CA45" s="179">
        <f t="shared" si="25"/>
        <v>3</v>
      </c>
      <c r="CB45" s="160">
        <f>SUMIFS('Selected Results Data'!$E:$E,'Selected Results Data'!$A:$A,CB$2,'Selected Results Data'!$B:$B,$A45)</f>
        <v>30.01</v>
      </c>
      <c r="CC45" s="159">
        <f>RANK(CB45,$CB$3:$CB$81,1)+COUNTIF($CB$3:CB45,CB45)-1</f>
        <v>20</v>
      </c>
      <c r="CD45" s="179">
        <f t="shared" si="26"/>
        <v>4</v>
      </c>
      <c r="CE45" s="160">
        <f>SUMIFS('Selected Results Data'!$E:$E,'Selected Results Data'!$A:$A,CE$2,'Selected Results Data'!$B:$B,$A45)</f>
        <v>30.89</v>
      </c>
      <c r="CF45" s="159">
        <f>RANK(CE45,$CE$3:$CE$81,1)+COUNTIF($CE$3:CE45,CE45)-1</f>
        <v>20</v>
      </c>
      <c r="CG45" s="179">
        <f t="shared" si="27"/>
        <v>4</v>
      </c>
      <c r="CH45" s="160">
        <f>SUMIFS('Selected Results Data'!$E:$E,'Selected Results Data'!$A:$A,CH$2,'Selected Results Data'!$B:$B,$A45)</f>
        <v>25.04</v>
      </c>
      <c r="CI45" s="159">
        <f>RANK(CH45,$CH$3:$CH$81,1)+COUNTIF($CH$3:CH45,CH45)-1</f>
        <v>26</v>
      </c>
      <c r="CJ45" s="179">
        <f t="shared" si="28"/>
        <v>4</v>
      </c>
      <c r="CL45" s="46">
        <v>43</v>
      </c>
      <c r="CM45" s="46">
        <v>3</v>
      </c>
    </row>
    <row r="46" spans="1:91">
      <c r="A46" s="162" t="s">
        <v>141</v>
      </c>
      <c r="B46" s="162">
        <f>SUMIFS('Selected Results Data'!$E:$E,'Selected Results Data'!$A:$A,$B$2,'Selected Results Data'!$B:$B,A46)</f>
        <v>22.2</v>
      </c>
      <c r="C46" s="161">
        <f>RANK(B46,$B$3:$B$81,1)+COUNTIF($B$3:B46,B46)-1</f>
        <v>2</v>
      </c>
      <c r="D46" s="179">
        <f t="shared" si="29"/>
        <v>5</v>
      </c>
      <c r="E46" s="160">
        <f>SUMIFS('Selected Results Data'!$E:$E,'Selected Results Data'!$A:$A,E$2,'Selected Results Data'!$B:$B,$A46)</f>
        <v>8.6</v>
      </c>
      <c r="F46" s="159">
        <f>RANK(E46,$E$3:$E$81,1)+COUNTIF($E$3:E46,E46)-1</f>
        <v>1</v>
      </c>
      <c r="G46" s="179">
        <f t="shared" si="30"/>
        <v>5</v>
      </c>
      <c r="H46" s="160">
        <f>SUMIFS('Selected Results Data'!$E:$E,'Selected Results Data'!$A:$A,H$2,'Selected Results Data'!$B:$B,$A46)</f>
        <v>11.5</v>
      </c>
      <c r="I46" s="159">
        <f>RANK(H46,$H$3:$H$81,1)+COUNTIF($H$3:H46,H46)-1</f>
        <v>38</v>
      </c>
      <c r="J46" s="179">
        <f t="shared" si="31"/>
        <v>3</v>
      </c>
      <c r="K46" s="160">
        <f>SUMIFS('Selected Results Data'!$E:$E,'Selected Results Data'!$A:$A,K$2,'Selected Results Data'!$B:$B,$A46)</f>
        <v>17.100000000000001</v>
      </c>
      <c r="L46" s="159">
        <f>RANK(K46,$K$3:$K$81,1)+COUNTIF($K$3:K46,K46)-1</f>
        <v>64</v>
      </c>
      <c r="M46" s="179">
        <f t="shared" si="32"/>
        <v>2</v>
      </c>
      <c r="N46" s="160">
        <f>SUMIFS('Selected Results Data'!$E:$E,'Selected Results Data'!$A:$A,N$2,'Selected Results Data'!$B:$B,$A46)</f>
        <v>5.74</v>
      </c>
      <c r="O46" s="159">
        <f>RANK(N46,$N$3:$N$81,0)+COUNTIF($N$3:N46,N46)-1</f>
        <v>34</v>
      </c>
      <c r="P46" s="179">
        <f t="shared" si="33"/>
        <v>3</v>
      </c>
      <c r="Q46" s="160">
        <f>SUMIFS('Selected Results Data'!$E:$E,'Selected Results Data'!$A:$A,Q$2,'Selected Results Data'!$B:$B,$A46)</f>
        <v>49.47</v>
      </c>
      <c r="R46" s="159">
        <f>RANK(Q46,$Q$3:$Q$81,0)+COUNTIF($Q$3:Q46,Q46)-1</f>
        <v>5</v>
      </c>
      <c r="S46" s="179">
        <f t="shared" si="34"/>
        <v>5</v>
      </c>
      <c r="T46" s="160">
        <f>SUMIFS('Selected Results Data'!$E:$E,'Selected Results Data'!$A:$A,T$2,'Selected Results Data'!$B:$B,$A46)</f>
        <v>45.18</v>
      </c>
      <c r="U46" s="159">
        <f>RANK(T46,$T$3:$T$81,1)+COUNTIF($T$3:T46,T46)-1</f>
        <v>5</v>
      </c>
      <c r="V46" s="179">
        <f t="shared" si="35"/>
        <v>5</v>
      </c>
      <c r="W46" s="160">
        <f>SUMIFS('Selected Results Data'!$E:$E,'Selected Results Data'!$A:$A,W$2,'Selected Results Data'!$B:$B,$A46)</f>
        <v>0.77</v>
      </c>
      <c r="X46" s="159">
        <f>RANK(W46,$W$3:$W$81,1)+COUNTIF($W$3:W46,W46)-1</f>
        <v>3</v>
      </c>
      <c r="Y46" s="179">
        <f t="shared" si="36"/>
        <v>5</v>
      </c>
      <c r="Z46" s="160">
        <f>SUMIFS('Selected Results Data'!$E:$E,'Selected Results Data'!$A:$A,Z$2,'Selected Results Data'!$B:$B,$A46)</f>
        <v>46.93</v>
      </c>
      <c r="AA46" s="159">
        <f>RANK(Z46,$Z$3:$Z$81,1)+COUNTIF($Z$3:Z46,Z46)-1</f>
        <v>59</v>
      </c>
      <c r="AB46" s="179">
        <f t="shared" si="37"/>
        <v>2</v>
      </c>
      <c r="AC46" s="160">
        <f>SUMIFS('Selected Results Data'!$E:$E,'Selected Results Data'!$A:$A,AC$2,'Selected Results Data'!$B:$B,$A46)</f>
        <v>9.06</v>
      </c>
      <c r="AD46" s="159">
        <f>RANK(AC46,$AC$3:$AC$81,1)+COUNTIF($AC$3:AC46,AC46)-1</f>
        <v>4</v>
      </c>
      <c r="AE46" s="179">
        <f t="shared" si="38"/>
        <v>5</v>
      </c>
      <c r="AF46" s="160">
        <f>SUMIFS('Selected Results Data'!$E:$E,'Selected Results Data'!$A:$A,AF$2,'Selected Results Data'!$B:$B,$A46)</f>
        <v>4.26</v>
      </c>
      <c r="AG46" s="159">
        <f>RANK(AF46,$AF$3:$AF$81,1)+COUNTIF($AF$3:AF46,AF46)-1</f>
        <v>3</v>
      </c>
      <c r="AH46" s="179">
        <f t="shared" si="39"/>
        <v>5</v>
      </c>
      <c r="AI46" s="160">
        <f>SUMIFS('Selected Results Data'!$E:$E,'Selected Results Data'!$A:$A,AI$2,'Selected Results Data'!$B:$B,$A46)</f>
        <v>54.8</v>
      </c>
      <c r="AJ46" s="159">
        <f>RANK(AI46,$AI$3:$AI$81,1)+COUNTIF($AI$3:AI46,AI46)-1</f>
        <v>11</v>
      </c>
      <c r="AK46" s="179">
        <f t="shared" si="40"/>
        <v>5</v>
      </c>
      <c r="AL46" s="160">
        <f>SUMIFS('Selected Results Data'!$E:$E,'Selected Results Data'!$A:$A,AL$2,'Selected Results Data'!$B:$B,$A46)</f>
        <v>41.11</v>
      </c>
      <c r="AM46" s="159">
        <f>RANK(AL46,$AL$3:$AL$81,1)+COUNTIF($AL$3:AL46,AL46)-1</f>
        <v>14</v>
      </c>
      <c r="AN46" s="179">
        <f t="shared" si="41"/>
        <v>5</v>
      </c>
      <c r="AO46" s="160">
        <f>SUMIFS('Selected Results Data'!$E:$E,'Selected Results Data'!$A:$A,AO$2,'Selected Results Data'!$B:$B,$A46)</f>
        <v>17.760000000000002</v>
      </c>
      <c r="AP46" s="159">
        <f>RANK(AO46,$AO$3:$AO$81,1)+COUNTIF($AO$3:AO46,AO46)-1</f>
        <v>57</v>
      </c>
      <c r="AQ46" s="179">
        <f t="shared" si="42"/>
        <v>2</v>
      </c>
      <c r="AR46" s="160">
        <f>SUMIFS('Selected Results Data'!$E:$E,'Selected Results Data'!$A:$A,AR$2,'Selected Results Data'!$B:$B,$A46)</f>
        <v>22.05</v>
      </c>
      <c r="AS46" s="159">
        <f>RANK(AR46,$AR$3:$AR$81,1)+COUNTIF($AR$3:AR46,AR46)-1</f>
        <v>9</v>
      </c>
      <c r="AT46" s="179">
        <f t="shared" si="43"/>
        <v>5</v>
      </c>
      <c r="AU46" s="160">
        <f>SUMIFS('Selected Results Data'!$E:$E,'Selected Results Data'!$A:$A,AU$2,'Selected Results Data'!$B:$B,$A46)</f>
        <v>20.09937</v>
      </c>
      <c r="AV46" s="159">
        <f>RANK(AU46,$AU$3:$AU$81,1)+COUNTIF($AU$3:AU46,AU46)-1</f>
        <v>37</v>
      </c>
      <c r="AW46" s="179">
        <f t="shared" si="44"/>
        <v>3</v>
      </c>
      <c r="AX46" s="160">
        <f>SUMIFS('Selected Results Data'!$E:$E,'Selected Results Data'!$A:$A,AX$2,'Selected Results Data'!$B:$B,$A46)</f>
        <v>24.164809999999999</v>
      </c>
      <c r="AY46" s="159">
        <f>RANK(AX46,$AX$3:$AX$81,1)+COUNTIF($AX$3:AX46,AX46)-1</f>
        <v>66</v>
      </c>
      <c r="AZ46" s="179">
        <f t="shared" si="45"/>
        <v>1</v>
      </c>
      <c r="BA46" s="160">
        <f>SUMIFS('Selected Results Data'!$E:$E,'Selected Results Data'!$A:$A,BA$2,'Selected Results Data'!$B:$B,$A46)</f>
        <v>16.784870000000002</v>
      </c>
      <c r="BB46" s="159">
        <f>RANK(BA46,$BA$3:$BA$81,1)+COUNTIF($BA$3:BA46,BA46)-1</f>
        <v>43</v>
      </c>
      <c r="BC46" s="179">
        <f t="shared" si="46"/>
        <v>3</v>
      </c>
      <c r="BD46" s="160">
        <f>SUMIFS('Selected Results Data'!$E:$E,'Selected Results Data'!$A:$A,BD$2,'Selected Results Data'!$B:$B,$A46)</f>
        <v>79.430000000000007</v>
      </c>
      <c r="BE46" s="159">
        <f>RANK(BD46,$BD$3:$BD$81,0)+COUNTIF($BD$3:BD46,BD46)-1</f>
        <v>42</v>
      </c>
      <c r="BF46" s="179">
        <f t="shared" si="18"/>
        <v>3</v>
      </c>
      <c r="BG46" s="160">
        <f>SUMIFS('Selected Results Data'!$E:$E,'Selected Results Data'!$A:$A,BG$2,'Selected Results Data'!$B:$B,$A46)</f>
        <v>52.54</v>
      </c>
      <c r="BH46" s="159">
        <f>RANK(BG46,$BG$3:$BG$81,0)+COUNTIF($BG$3:BG46,BG46)-1</f>
        <v>55</v>
      </c>
      <c r="BI46" s="179">
        <f t="shared" si="19"/>
        <v>2</v>
      </c>
      <c r="BJ46" s="160">
        <f>SUMIFS('Selected Results Data'!$E:$E,'Selected Results Data'!$A:$A,BJ$2,'Selected Results Data'!$B:$B,$A46)</f>
        <v>44.19</v>
      </c>
      <c r="BK46" s="159">
        <f>RANK(BJ46,$BJ$3:$BJ$81,0)+COUNTIF($BJ$3:BJ46,BJ46)-1</f>
        <v>70</v>
      </c>
      <c r="BL46" s="179">
        <f t="shared" si="20"/>
        <v>1</v>
      </c>
      <c r="BM46" s="160">
        <f>SUMIFS('Selected Results Data'!$E:$E,'Selected Results Data'!$A:$A,BM$2,'Selected Results Data'!$B:$B,$A46)</f>
        <v>44.19</v>
      </c>
      <c r="BN46" s="159">
        <f>RANK(BM46,$BM$3:$BM$81,0)+COUNTIF($BM$3:BM46,BM46)-1</f>
        <v>79</v>
      </c>
      <c r="BO46" s="179">
        <f t="shared" si="21"/>
        <v>1</v>
      </c>
      <c r="BP46" s="160">
        <f>SUMIFS('Selected Results Data'!$E:$E,'Selected Results Data'!$A:$A,BP$2,'Selected Results Data'!$B:$B,$A46)</f>
        <v>39.69</v>
      </c>
      <c r="BQ46" s="159">
        <f>RANK(BP46,$BP$3:$BP$81,0)+COUNTIF($BP$3:BP46,BP46)-1</f>
        <v>75</v>
      </c>
      <c r="BR46" s="179">
        <f t="shared" si="22"/>
        <v>1</v>
      </c>
      <c r="BS46" s="160">
        <f>SUMIFS('Selected Results Data'!$E:$E,'Selected Results Data'!$A:$A,BS$2,'Selected Results Data'!$B:$B,$A46)</f>
        <v>69.81</v>
      </c>
      <c r="BT46" s="159">
        <f>RANK(BS46,$BS$3:$BS$81,0)+COUNTIF($BS$3:BS46,BS46)-1</f>
        <v>79</v>
      </c>
      <c r="BU46" s="179">
        <f t="shared" si="23"/>
        <v>1</v>
      </c>
      <c r="BV46" s="160">
        <f>SUMIFS('Selected Results Data'!$E:$E,'Selected Results Data'!$A:$A,BV$2,'Selected Results Data'!$B:$B,$A46)</f>
        <v>90.27</v>
      </c>
      <c r="BW46" s="159">
        <f>RANK(BV46,$BV$3:$BV$81,0)+COUNTIF($BV$3:BV46,BV46)-1</f>
        <v>2</v>
      </c>
      <c r="BX46" s="179">
        <f t="shared" si="24"/>
        <v>5</v>
      </c>
      <c r="BY46" s="160">
        <f>SUMIFS('Selected Results Data'!$E:$E,'Selected Results Data'!$A:$A,BY$2,'Selected Results Data'!$B:$B,$A46)</f>
        <v>20.68</v>
      </c>
      <c r="BZ46" s="159">
        <f>RANK(BY46,$BY$3:$BY$81,1)+COUNTIF($BY$3:BY46,BY46)-1</f>
        <v>16</v>
      </c>
      <c r="CA46" s="179">
        <f t="shared" si="25"/>
        <v>5</v>
      </c>
      <c r="CB46" s="160">
        <f>SUMIFS('Selected Results Data'!$E:$E,'Selected Results Data'!$A:$A,CB$2,'Selected Results Data'!$B:$B,$A46)</f>
        <v>22.82</v>
      </c>
      <c r="CC46" s="159">
        <f>RANK(CB46,$CB$3:$CB$81,1)+COUNTIF($CB$3:CB46,CB46)-1</f>
        <v>3</v>
      </c>
      <c r="CD46" s="179">
        <f t="shared" si="26"/>
        <v>5</v>
      </c>
      <c r="CE46" s="160">
        <f>SUMIFS('Selected Results Data'!$E:$E,'Selected Results Data'!$A:$A,CE$2,'Selected Results Data'!$B:$B,$A46)</f>
        <v>25.4</v>
      </c>
      <c r="CF46" s="159">
        <f>RANK(CE46,$CE$3:$CE$81,1)+COUNTIF($CE$3:CE46,CE46)-1</f>
        <v>3</v>
      </c>
      <c r="CG46" s="179">
        <f t="shared" si="27"/>
        <v>5</v>
      </c>
      <c r="CH46" s="160">
        <f>SUMIFS('Selected Results Data'!$E:$E,'Selected Results Data'!$A:$A,CH$2,'Selected Results Data'!$B:$B,$A46)</f>
        <v>17.78</v>
      </c>
      <c r="CI46" s="159">
        <f>RANK(CH46,$CH$3:$CH$81,1)+COUNTIF($CH$3:CH46,CH46)-1</f>
        <v>3</v>
      </c>
      <c r="CJ46" s="179">
        <f t="shared" si="28"/>
        <v>5</v>
      </c>
      <c r="CL46" s="46">
        <v>44</v>
      </c>
      <c r="CM46" s="46">
        <v>3</v>
      </c>
    </row>
    <row r="47" spans="1:91">
      <c r="A47" s="162" t="s">
        <v>142</v>
      </c>
      <c r="B47" s="162">
        <f>SUMIFS('Selected Results Data'!$E:$E,'Selected Results Data'!$A:$A,$B$2,'Selected Results Data'!$B:$B,A47)</f>
        <v>27.7</v>
      </c>
      <c r="C47" s="161">
        <f>RANK(B47,$B$3:$B$81,1)+COUNTIF($B$3:B47,B47)-1</f>
        <v>14</v>
      </c>
      <c r="D47" s="179">
        <f t="shared" si="29"/>
        <v>5</v>
      </c>
      <c r="E47" s="160">
        <f>SUMIFS('Selected Results Data'!$E:$E,'Selected Results Data'!$A:$A,E$2,'Selected Results Data'!$B:$B,$A47)</f>
        <v>29.6</v>
      </c>
      <c r="F47" s="159">
        <f>RANK(E47,$E$3:$E$81,1)+COUNTIF($E$3:E47,E47)-1</f>
        <v>70</v>
      </c>
      <c r="G47" s="179">
        <f t="shared" si="30"/>
        <v>1</v>
      </c>
      <c r="H47" s="160">
        <f>SUMIFS('Selected Results Data'!$E:$E,'Selected Results Data'!$A:$A,H$2,'Selected Results Data'!$B:$B,$A47)</f>
        <v>17.399999999999999</v>
      </c>
      <c r="I47" s="159">
        <f>RANK(H47,$H$3:$H$81,1)+COUNTIF($H$3:H47,H47)-1</f>
        <v>66</v>
      </c>
      <c r="J47" s="179">
        <f t="shared" si="31"/>
        <v>1</v>
      </c>
      <c r="K47" s="160">
        <f>SUMIFS('Selected Results Data'!$E:$E,'Selected Results Data'!$A:$A,K$2,'Selected Results Data'!$B:$B,$A47)</f>
        <v>22.4</v>
      </c>
      <c r="L47" s="159">
        <f>RANK(K47,$K$3:$K$81,1)+COUNTIF($K$3:K47,K47)-1</f>
        <v>78</v>
      </c>
      <c r="M47" s="179">
        <f t="shared" si="32"/>
        <v>1</v>
      </c>
      <c r="N47" s="160">
        <f>SUMIFS('Selected Results Data'!$E:$E,'Selected Results Data'!$A:$A,N$2,'Selected Results Data'!$B:$B,$A47)</f>
        <v>3.02</v>
      </c>
      <c r="O47" s="159">
        <f>RANK(N47,$N$3:$N$81,0)+COUNTIF($N$3:N47,N47)-1</f>
        <v>74</v>
      </c>
      <c r="P47" s="179">
        <f t="shared" si="33"/>
        <v>1</v>
      </c>
      <c r="Q47" s="160">
        <f>SUMIFS('Selected Results Data'!$E:$E,'Selected Results Data'!$A:$A,Q$2,'Selected Results Data'!$B:$B,$A47)</f>
        <v>35.549999999999997</v>
      </c>
      <c r="R47" s="159">
        <f>RANK(Q47,$Q$3:$Q$81,0)+COUNTIF($Q$3:Q47,Q47)-1</f>
        <v>72</v>
      </c>
      <c r="S47" s="179">
        <f t="shared" si="34"/>
        <v>1</v>
      </c>
      <c r="T47" s="160">
        <f>SUMIFS('Selected Results Data'!$E:$E,'Selected Results Data'!$A:$A,T$2,'Selected Results Data'!$B:$B,$A47)</f>
        <v>57.85</v>
      </c>
      <c r="U47" s="159">
        <f>RANK(T47,$T$3:$T$81,1)+COUNTIF($T$3:T47,T47)-1</f>
        <v>64</v>
      </c>
      <c r="V47" s="179">
        <f t="shared" si="35"/>
        <v>2</v>
      </c>
      <c r="W47" s="160">
        <f>SUMIFS('Selected Results Data'!$E:$E,'Selected Results Data'!$A:$A,W$2,'Selected Results Data'!$B:$B,$A47)</f>
        <v>4.26</v>
      </c>
      <c r="X47" s="159">
        <f>RANK(W47,$W$3:$W$81,1)+COUNTIF($W$3:W47,W47)-1</f>
        <v>74</v>
      </c>
      <c r="Y47" s="179">
        <f t="shared" si="36"/>
        <v>1</v>
      </c>
      <c r="Z47" s="160">
        <f>SUMIFS('Selected Results Data'!$E:$E,'Selected Results Data'!$A:$A,Z$2,'Selected Results Data'!$B:$B,$A47)</f>
        <v>40.369999999999997</v>
      </c>
      <c r="AA47" s="159">
        <f>RANK(Z47,$Z$3:$Z$81,1)+COUNTIF($Z$3:Z47,Z47)-1</f>
        <v>27</v>
      </c>
      <c r="AB47" s="179">
        <f t="shared" si="37"/>
        <v>4</v>
      </c>
      <c r="AC47" s="160">
        <f>SUMIFS('Selected Results Data'!$E:$E,'Selected Results Data'!$A:$A,AC$2,'Selected Results Data'!$B:$B,$A47)</f>
        <v>21.25</v>
      </c>
      <c r="AD47" s="159">
        <f>RANK(AC47,$AC$3:$AC$81,1)+COUNTIF($AC$3:AC47,AC47)-1</f>
        <v>61</v>
      </c>
      <c r="AE47" s="179">
        <f t="shared" si="38"/>
        <v>2</v>
      </c>
      <c r="AF47" s="160">
        <f>SUMIFS('Selected Results Data'!$E:$E,'Selected Results Data'!$A:$A,AF$2,'Selected Results Data'!$B:$B,$A47)</f>
        <v>18.54</v>
      </c>
      <c r="AG47" s="159">
        <f>RANK(AF47,$AF$3:$AF$81,1)+COUNTIF($AF$3:AF47,AF47)-1</f>
        <v>74</v>
      </c>
      <c r="AH47" s="179">
        <f t="shared" si="39"/>
        <v>1</v>
      </c>
      <c r="AI47" s="160">
        <f>SUMIFS('Selected Results Data'!$E:$E,'Selected Results Data'!$A:$A,AI$2,'Selected Results Data'!$B:$B,$A47)</f>
        <v>53.15</v>
      </c>
      <c r="AJ47" s="159">
        <f>RANK(AI47,$AI$3:$AI$81,1)+COUNTIF($AI$3:AI47,AI47)-1</f>
        <v>9</v>
      </c>
      <c r="AK47" s="179">
        <f t="shared" si="40"/>
        <v>5</v>
      </c>
      <c r="AL47" s="160">
        <f>SUMIFS('Selected Results Data'!$E:$E,'Selected Results Data'!$A:$A,AL$2,'Selected Results Data'!$B:$B,$A47)</f>
        <v>37.520000000000003</v>
      </c>
      <c r="AM47" s="159">
        <f>RANK(AL47,$AL$3:$AL$81,1)+COUNTIF($AL$3:AL47,AL47)-1</f>
        <v>9</v>
      </c>
      <c r="AN47" s="179">
        <f t="shared" si="41"/>
        <v>5</v>
      </c>
      <c r="AO47" s="160">
        <f>SUMIFS('Selected Results Data'!$E:$E,'Selected Results Data'!$A:$A,AO$2,'Selected Results Data'!$B:$B,$A47)</f>
        <v>20.18</v>
      </c>
      <c r="AP47" s="159">
        <f>RANK(AO47,$AO$3:$AO$81,1)+COUNTIF($AO$3:AO47,AO47)-1</f>
        <v>69</v>
      </c>
      <c r="AQ47" s="179">
        <f t="shared" si="42"/>
        <v>1</v>
      </c>
      <c r="AR47" s="160">
        <f>SUMIFS('Selected Results Data'!$E:$E,'Selected Results Data'!$A:$A,AR$2,'Selected Results Data'!$B:$B,$A47)</f>
        <v>31.52</v>
      </c>
      <c r="AS47" s="159">
        <f>RANK(AR47,$AR$3:$AR$81,1)+COUNTIF($AR$3:AR47,AR47)-1</f>
        <v>45</v>
      </c>
      <c r="AT47" s="179">
        <f t="shared" si="43"/>
        <v>3</v>
      </c>
      <c r="AU47" s="160">
        <f>SUMIFS('Selected Results Data'!$E:$E,'Selected Results Data'!$A:$A,AU$2,'Selected Results Data'!$B:$B,$A47)</f>
        <v>24.104410000000001</v>
      </c>
      <c r="AV47" s="159">
        <f>RANK(AU47,$AU$3:$AU$81,1)+COUNTIF($AU$3:AU47,AU47)-1</f>
        <v>63</v>
      </c>
      <c r="AW47" s="179">
        <f t="shared" si="44"/>
        <v>2</v>
      </c>
      <c r="AX47" s="160">
        <f>SUMIFS('Selected Results Data'!$E:$E,'Selected Results Data'!$A:$A,AX$2,'Selected Results Data'!$B:$B,$A47)</f>
        <v>21.16797</v>
      </c>
      <c r="AY47" s="159">
        <f>RANK(AX47,$AX$3:$AX$81,1)+COUNTIF($AX$3:AX47,AX47)-1</f>
        <v>44</v>
      </c>
      <c r="AZ47" s="179">
        <f t="shared" si="45"/>
        <v>3</v>
      </c>
      <c r="BA47" s="160">
        <f>SUMIFS('Selected Results Data'!$E:$E,'Selected Results Data'!$A:$A,BA$2,'Selected Results Data'!$B:$B,$A47)</f>
        <v>20.757580000000001</v>
      </c>
      <c r="BB47" s="159">
        <f>RANK(BA47,$BA$3:$BA$81,1)+COUNTIF($BA$3:BA47,BA47)-1</f>
        <v>74</v>
      </c>
      <c r="BC47" s="179">
        <f t="shared" si="46"/>
        <v>1</v>
      </c>
      <c r="BD47" s="160">
        <f>SUMIFS('Selected Results Data'!$E:$E,'Selected Results Data'!$A:$A,BD$2,'Selected Results Data'!$B:$B,$A47)</f>
        <v>82.82</v>
      </c>
      <c r="BE47" s="159">
        <f>RANK(BD47,$BD$3:$BD$81,0)+COUNTIF($BD$3:BD47,BD47)-1</f>
        <v>18</v>
      </c>
      <c r="BF47" s="179">
        <f t="shared" si="18"/>
        <v>4</v>
      </c>
      <c r="BG47" s="160">
        <f>SUMIFS('Selected Results Data'!$E:$E,'Selected Results Data'!$A:$A,BG$2,'Selected Results Data'!$B:$B,$A47)</f>
        <v>62.6</v>
      </c>
      <c r="BH47" s="159">
        <f>RANK(BG47,$BG$3:$BG$81,0)+COUNTIF($BG$3:BG47,BG47)-1</f>
        <v>5</v>
      </c>
      <c r="BI47" s="179">
        <f t="shared" si="19"/>
        <v>5</v>
      </c>
      <c r="BJ47" s="160">
        <f>SUMIFS('Selected Results Data'!$E:$E,'Selected Results Data'!$A:$A,BJ$2,'Selected Results Data'!$B:$B,$A47)</f>
        <v>56.86</v>
      </c>
      <c r="BK47" s="159">
        <f>RANK(BJ47,$BJ$3:$BJ$81,0)+COUNTIF($BJ$3:BJ47,BJ47)-1</f>
        <v>9</v>
      </c>
      <c r="BL47" s="179">
        <f t="shared" si="20"/>
        <v>5</v>
      </c>
      <c r="BM47" s="160">
        <f>SUMIFS('Selected Results Data'!$E:$E,'Selected Results Data'!$A:$A,BM$2,'Selected Results Data'!$B:$B,$A47)</f>
        <v>59.13</v>
      </c>
      <c r="BN47" s="159">
        <f>RANK(BM47,$BM$3:$BM$81,0)+COUNTIF($BM$3:BM47,BM47)-1</f>
        <v>55</v>
      </c>
      <c r="BO47" s="179">
        <f t="shared" si="21"/>
        <v>2</v>
      </c>
      <c r="BP47" s="160">
        <f>SUMIFS('Selected Results Data'!$E:$E,'Selected Results Data'!$A:$A,BP$2,'Selected Results Data'!$B:$B,$A47)</f>
        <v>38.1</v>
      </c>
      <c r="BQ47" s="159">
        <f>RANK(BP47,$BP$3:$BP$81,0)+COUNTIF($BP$3:BP47,BP47)-1</f>
        <v>78</v>
      </c>
      <c r="BR47" s="179">
        <f t="shared" si="22"/>
        <v>1</v>
      </c>
      <c r="BS47" s="160">
        <f>SUMIFS('Selected Results Data'!$E:$E,'Selected Results Data'!$A:$A,BS$2,'Selected Results Data'!$B:$B,$A47)</f>
        <v>90.66</v>
      </c>
      <c r="BT47" s="159">
        <f>RANK(BS47,$BS$3:$BS$81,0)+COUNTIF($BS$3:BS47,BS47)-1</f>
        <v>28</v>
      </c>
      <c r="BU47" s="179">
        <f t="shared" si="23"/>
        <v>4</v>
      </c>
      <c r="BV47" s="160">
        <f>SUMIFS('Selected Results Data'!$E:$E,'Selected Results Data'!$A:$A,BV$2,'Selected Results Data'!$B:$B,$A47)</f>
        <v>80.94</v>
      </c>
      <c r="BW47" s="159">
        <f>RANK(BV47,$BV$3:$BV$81,0)+COUNTIF($BV$3:BV47,BV47)-1</f>
        <v>33</v>
      </c>
      <c r="BX47" s="179">
        <f t="shared" si="24"/>
        <v>3</v>
      </c>
      <c r="BY47" s="160">
        <f>SUMIFS('Selected Results Data'!$E:$E,'Selected Results Data'!$A:$A,BY$2,'Selected Results Data'!$B:$B,$A47)</f>
        <v>27.27</v>
      </c>
      <c r="BZ47" s="159">
        <f>RANK(BY47,$BY$3:$BY$81,1)+COUNTIF($BY$3:BY47,BY47)-1</f>
        <v>53</v>
      </c>
      <c r="CA47" s="179">
        <f t="shared" si="25"/>
        <v>2</v>
      </c>
      <c r="CB47" s="160">
        <f>SUMIFS('Selected Results Data'!$E:$E,'Selected Results Data'!$A:$A,CB$2,'Selected Results Data'!$B:$B,$A47)</f>
        <v>40.56</v>
      </c>
      <c r="CC47" s="159">
        <f>RANK(CB47,$CB$3:$CB$81,1)+COUNTIF($CB$3:CB47,CB47)-1</f>
        <v>71</v>
      </c>
      <c r="CD47" s="179">
        <f t="shared" si="26"/>
        <v>1</v>
      </c>
      <c r="CE47" s="160">
        <f>SUMIFS('Selected Results Data'!$E:$E,'Selected Results Data'!$A:$A,CE$2,'Selected Results Data'!$B:$B,$A47)</f>
        <v>33.51</v>
      </c>
      <c r="CF47" s="159">
        <f>RANK(CE47,$CE$3:$CE$81,1)+COUNTIF($CE$3:CE47,CE47)-1</f>
        <v>40</v>
      </c>
      <c r="CG47" s="179">
        <f t="shared" si="27"/>
        <v>3</v>
      </c>
      <c r="CH47" s="160">
        <f>SUMIFS('Selected Results Data'!$E:$E,'Selected Results Data'!$A:$A,CH$2,'Selected Results Data'!$B:$B,$A47)</f>
        <v>26.42</v>
      </c>
      <c r="CI47" s="159">
        <f>RANK(CH47,$CH$3:$CH$81,1)+COUNTIF($CH$3:CH47,CH47)-1</f>
        <v>31</v>
      </c>
      <c r="CJ47" s="179">
        <f t="shared" si="28"/>
        <v>4</v>
      </c>
      <c r="CL47" s="46">
        <v>45</v>
      </c>
      <c r="CM47" s="46">
        <v>3</v>
      </c>
    </row>
    <row r="48" spans="1:91">
      <c r="A48" s="162" t="s">
        <v>143</v>
      </c>
      <c r="B48" s="162">
        <f>SUMIFS('Selected Results Data'!$E:$E,'Selected Results Data'!$A:$A,$B$2,'Selected Results Data'!$B:$B,A48)</f>
        <v>26.3</v>
      </c>
      <c r="C48" s="161">
        <f>RANK(B48,$B$3:$B$81,1)+COUNTIF($B$3:B48,B48)-1</f>
        <v>7</v>
      </c>
      <c r="D48" s="179">
        <f t="shared" si="29"/>
        <v>5</v>
      </c>
      <c r="E48" s="160">
        <f>SUMIFS('Selected Results Data'!$E:$E,'Selected Results Data'!$A:$A,E$2,'Selected Results Data'!$B:$B,$A48)</f>
        <v>31.6</v>
      </c>
      <c r="F48" s="159">
        <f>RANK(E48,$E$3:$E$81,1)+COUNTIF($E$3:E48,E48)-1</f>
        <v>77</v>
      </c>
      <c r="G48" s="179">
        <f t="shared" si="30"/>
        <v>1</v>
      </c>
      <c r="H48" s="160">
        <f>SUMIFS('Selected Results Data'!$E:$E,'Selected Results Data'!$A:$A,H$2,'Selected Results Data'!$B:$B,$A48)</f>
        <v>16.100000000000001</v>
      </c>
      <c r="I48" s="159">
        <f>RANK(H48,$H$3:$H$81,1)+COUNTIF($H$3:H48,H48)-1</f>
        <v>62</v>
      </c>
      <c r="J48" s="179">
        <f t="shared" si="31"/>
        <v>2</v>
      </c>
      <c r="K48" s="160">
        <f>SUMIFS('Selected Results Data'!$E:$E,'Selected Results Data'!$A:$A,K$2,'Selected Results Data'!$B:$B,$A48)</f>
        <v>12.8</v>
      </c>
      <c r="L48" s="159">
        <f>RANK(K48,$K$3:$K$81,1)+COUNTIF($K$3:K48,K48)-1</f>
        <v>31</v>
      </c>
      <c r="M48" s="179">
        <f t="shared" si="32"/>
        <v>4</v>
      </c>
      <c r="N48" s="160">
        <f>SUMIFS('Selected Results Data'!$E:$E,'Selected Results Data'!$A:$A,N$2,'Selected Results Data'!$B:$B,$A48)</f>
        <v>2.92</v>
      </c>
      <c r="O48" s="159">
        <f>RANK(N48,$N$3:$N$81,0)+COUNTIF($N$3:N48,N48)-1</f>
        <v>76</v>
      </c>
      <c r="P48" s="179">
        <f t="shared" si="33"/>
        <v>1</v>
      </c>
      <c r="Q48" s="160">
        <f>SUMIFS('Selected Results Data'!$E:$E,'Selected Results Data'!$A:$A,Q$2,'Selected Results Data'!$B:$B,$A48)</f>
        <v>39.619999999999997</v>
      </c>
      <c r="R48" s="159">
        <f>RANK(Q48,$Q$3:$Q$81,0)+COUNTIF($Q$3:Q48,Q48)-1</f>
        <v>55</v>
      </c>
      <c r="S48" s="179">
        <f t="shared" si="34"/>
        <v>2</v>
      </c>
      <c r="T48" s="160">
        <f>SUMIFS('Selected Results Data'!$E:$E,'Selected Results Data'!$A:$A,T$2,'Selected Results Data'!$B:$B,$A48)</f>
        <v>53.95</v>
      </c>
      <c r="U48" s="159">
        <f>RANK(T48,$T$3:$T$81,1)+COUNTIF($T$3:T48,T48)-1</f>
        <v>45</v>
      </c>
      <c r="V48" s="179">
        <f t="shared" si="35"/>
        <v>3</v>
      </c>
      <c r="W48" s="160">
        <f>SUMIFS('Selected Results Data'!$E:$E,'Selected Results Data'!$A:$A,W$2,'Selected Results Data'!$B:$B,$A48)</f>
        <v>1.92</v>
      </c>
      <c r="X48" s="159">
        <f>RANK(W48,$W$3:$W$81,1)+COUNTIF($W$3:W48,W48)-1</f>
        <v>42</v>
      </c>
      <c r="Y48" s="179">
        <f t="shared" si="36"/>
        <v>3</v>
      </c>
      <c r="Z48" s="160">
        <f>SUMIFS('Selected Results Data'!$E:$E,'Selected Results Data'!$A:$A,Z$2,'Selected Results Data'!$B:$B,$A48)</f>
        <v>40.590000000000003</v>
      </c>
      <c r="AA48" s="159">
        <f>RANK(Z48,$Z$3:$Z$81,1)+COUNTIF($Z$3:Z48,Z48)-1</f>
        <v>29</v>
      </c>
      <c r="AB48" s="179">
        <f t="shared" si="37"/>
        <v>4</v>
      </c>
      <c r="AC48" s="160">
        <f>SUMIFS('Selected Results Data'!$E:$E,'Selected Results Data'!$A:$A,AC$2,'Selected Results Data'!$B:$B,$A48)</f>
        <v>18.54</v>
      </c>
      <c r="AD48" s="159">
        <f>RANK(AC48,$AC$3:$AC$81,1)+COUNTIF($AC$3:AC48,AC48)-1</f>
        <v>46</v>
      </c>
      <c r="AE48" s="179">
        <f t="shared" si="38"/>
        <v>3</v>
      </c>
      <c r="AF48" s="160">
        <f>SUMIFS('Selected Results Data'!$E:$E,'Selected Results Data'!$A:$A,AF$2,'Selected Results Data'!$B:$B,$A48)</f>
        <v>15.08</v>
      </c>
      <c r="AG48" s="159">
        <f>RANK(AF48,$AF$3:$AF$81,1)+COUNTIF($AF$3:AF48,AF48)-1</f>
        <v>46</v>
      </c>
      <c r="AH48" s="179">
        <f t="shared" si="39"/>
        <v>3</v>
      </c>
      <c r="AI48" s="160">
        <f>SUMIFS('Selected Results Data'!$E:$E,'Selected Results Data'!$A:$A,AI$2,'Selected Results Data'!$B:$B,$A48)</f>
        <v>57.59</v>
      </c>
      <c r="AJ48" s="159">
        <f>RANK(AI48,$AI$3:$AI$81,1)+COUNTIF($AI$3:AI48,AI48)-1</f>
        <v>15</v>
      </c>
      <c r="AK48" s="179">
        <f t="shared" si="40"/>
        <v>5</v>
      </c>
      <c r="AL48" s="160">
        <f>SUMIFS('Selected Results Data'!$E:$E,'Selected Results Data'!$A:$A,AL$2,'Selected Results Data'!$B:$B,$A48)</f>
        <v>47.57</v>
      </c>
      <c r="AM48" s="159">
        <f>RANK(AL48,$AL$3:$AL$81,1)+COUNTIF($AL$3:AL48,AL48)-1</f>
        <v>39</v>
      </c>
      <c r="AN48" s="179">
        <f t="shared" si="41"/>
        <v>3</v>
      </c>
      <c r="AO48" s="160">
        <f>SUMIFS('Selected Results Data'!$E:$E,'Selected Results Data'!$A:$A,AO$2,'Selected Results Data'!$B:$B,$A48)</f>
        <v>17.420000000000002</v>
      </c>
      <c r="AP48" s="159">
        <f>RANK(AO48,$AO$3:$AO$81,1)+COUNTIF($AO$3:AO48,AO48)-1</f>
        <v>52</v>
      </c>
      <c r="AQ48" s="179">
        <f t="shared" si="42"/>
        <v>2</v>
      </c>
      <c r="AR48" s="160">
        <f>SUMIFS('Selected Results Data'!$E:$E,'Selected Results Data'!$A:$A,AR$2,'Selected Results Data'!$B:$B,$A48)</f>
        <v>34.93</v>
      </c>
      <c r="AS48" s="159">
        <f>RANK(AR48,$AR$3:$AR$81,1)+COUNTIF($AR$3:AR48,AR48)-1</f>
        <v>61</v>
      </c>
      <c r="AT48" s="179">
        <f t="shared" si="43"/>
        <v>2</v>
      </c>
      <c r="AU48" s="160">
        <f>SUMIFS('Selected Results Data'!$E:$E,'Selected Results Data'!$A:$A,AU$2,'Selected Results Data'!$B:$B,$A48)</f>
        <v>22.26793</v>
      </c>
      <c r="AV48" s="159">
        <f>RANK(AU48,$AU$3:$AU$81,1)+COUNTIF($AU$3:AU48,AU48)-1</f>
        <v>50</v>
      </c>
      <c r="AW48" s="179">
        <f t="shared" si="44"/>
        <v>2</v>
      </c>
      <c r="AX48" s="160">
        <f>SUMIFS('Selected Results Data'!$E:$E,'Selected Results Data'!$A:$A,AX$2,'Selected Results Data'!$B:$B,$A48)</f>
        <v>21.272410000000001</v>
      </c>
      <c r="AY48" s="159">
        <f>RANK(AX48,$AX$3:$AX$81,1)+COUNTIF($AX$3:AX48,AX48)-1</f>
        <v>46</v>
      </c>
      <c r="AZ48" s="179">
        <f t="shared" si="45"/>
        <v>3</v>
      </c>
      <c r="BA48" s="160">
        <f>SUMIFS('Selected Results Data'!$E:$E,'Selected Results Data'!$A:$A,BA$2,'Selected Results Data'!$B:$B,$A48)</f>
        <v>19.56879</v>
      </c>
      <c r="BB48" s="159">
        <f>RANK(BA48,$BA$3:$BA$81,1)+COUNTIF($BA$3:BA48,BA48)-1</f>
        <v>71</v>
      </c>
      <c r="BC48" s="179">
        <f t="shared" si="46"/>
        <v>1</v>
      </c>
      <c r="BD48" s="160">
        <f>SUMIFS('Selected Results Data'!$E:$E,'Selected Results Data'!$A:$A,BD$2,'Selected Results Data'!$B:$B,$A48)</f>
        <v>85.26</v>
      </c>
      <c r="BE48" s="159">
        <f>RANK(BD48,$BD$3:$BD$81,0)+COUNTIF($BD$3:BD48,BD48)-1</f>
        <v>9</v>
      </c>
      <c r="BF48" s="179">
        <f t="shared" si="18"/>
        <v>5</v>
      </c>
      <c r="BG48" s="160">
        <f>SUMIFS('Selected Results Data'!$E:$E,'Selected Results Data'!$A:$A,BG$2,'Selected Results Data'!$B:$B,$A48)</f>
        <v>53.57</v>
      </c>
      <c r="BH48" s="159">
        <f>RANK(BG48,$BG$3:$BG$81,0)+COUNTIF($BG$3:BG48,BG48)-1</f>
        <v>46</v>
      </c>
      <c r="BI48" s="179">
        <f t="shared" si="19"/>
        <v>3</v>
      </c>
      <c r="BJ48" s="160">
        <f>SUMIFS('Selected Results Data'!$E:$E,'Selected Results Data'!$A:$A,BJ$2,'Selected Results Data'!$B:$B,$A48)</f>
        <v>49.72</v>
      </c>
      <c r="BK48" s="159">
        <f>RANK(BJ48,$BJ$3:$BJ$81,0)+COUNTIF($BJ$3:BJ48,BJ48)-1</f>
        <v>39</v>
      </c>
      <c r="BL48" s="179">
        <f t="shared" si="20"/>
        <v>3</v>
      </c>
      <c r="BM48" s="160">
        <f>SUMIFS('Selected Results Data'!$E:$E,'Selected Results Data'!$A:$A,BM$2,'Selected Results Data'!$B:$B,$A48)</f>
        <v>74.31</v>
      </c>
      <c r="BN48" s="159">
        <f>RANK(BM48,$BM$3:$BM$81,0)+COUNTIF($BM$3:BM48,BM48)-1</f>
        <v>1</v>
      </c>
      <c r="BO48" s="179">
        <f t="shared" si="21"/>
        <v>5</v>
      </c>
      <c r="BP48" s="160">
        <f>SUMIFS('Selected Results Data'!$E:$E,'Selected Results Data'!$A:$A,BP$2,'Selected Results Data'!$B:$B,$A48)</f>
        <v>57.71</v>
      </c>
      <c r="BQ48" s="159">
        <f>RANK(BP48,$BP$3:$BP$81,0)+COUNTIF($BP$3:BP48,BP48)-1</f>
        <v>1</v>
      </c>
      <c r="BR48" s="179">
        <f t="shared" si="22"/>
        <v>5</v>
      </c>
      <c r="BS48" s="160">
        <f>SUMIFS('Selected Results Data'!$E:$E,'Selected Results Data'!$A:$A,BS$2,'Selected Results Data'!$B:$B,$A48)</f>
        <v>92.79</v>
      </c>
      <c r="BT48" s="159">
        <f>RANK(BS48,$BS$3:$BS$81,0)+COUNTIF($BS$3:BS48,BS48)-1</f>
        <v>12</v>
      </c>
      <c r="BU48" s="179">
        <f t="shared" si="23"/>
        <v>5</v>
      </c>
      <c r="BV48" s="160">
        <f>SUMIFS('Selected Results Data'!$E:$E,'Selected Results Data'!$A:$A,BV$2,'Selected Results Data'!$B:$B,$A48)</f>
        <v>79.08</v>
      </c>
      <c r="BW48" s="159">
        <f>RANK(BV48,$BV$3:$BV$81,0)+COUNTIF($BV$3:BV48,BV48)-1</f>
        <v>44</v>
      </c>
      <c r="BX48" s="179">
        <f t="shared" si="24"/>
        <v>3</v>
      </c>
      <c r="BY48" s="160">
        <f>SUMIFS('Selected Results Data'!$E:$E,'Selected Results Data'!$A:$A,BY$2,'Selected Results Data'!$B:$B,$A48)</f>
        <v>20.6</v>
      </c>
      <c r="BZ48" s="159">
        <f>RANK(BY48,$BY$3:$BY$81,1)+COUNTIF($BY$3:BY48,BY48)-1</f>
        <v>13</v>
      </c>
      <c r="CA48" s="179">
        <f t="shared" si="25"/>
        <v>5</v>
      </c>
      <c r="CB48" s="160">
        <f>SUMIFS('Selected Results Data'!$E:$E,'Selected Results Data'!$A:$A,CB$2,'Selected Results Data'!$B:$B,$A48)</f>
        <v>26.28</v>
      </c>
      <c r="CC48" s="159">
        <f>RANK(CB48,$CB$3:$CB$81,1)+COUNTIF($CB$3:CB48,CB48)-1</f>
        <v>6</v>
      </c>
      <c r="CD48" s="179">
        <f t="shared" si="26"/>
        <v>5</v>
      </c>
      <c r="CE48" s="160">
        <f>SUMIFS('Selected Results Data'!$E:$E,'Selected Results Data'!$A:$A,CE$2,'Selected Results Data'!$B:$B,$A48)</f>
        <v>34.700000000000003</v>
      </c>
      <c r="CF48" s="159">
        <f>RANK(CE48,$CE$3:$CE$81,1)+COUNTIF($CE$3:CE48,CE48)-1</f>
        <v>53</v>
      </c>
      <c r="CG48" s="179">
        <f t="shared" si="27"/>
        <v>2</v>
      </c>
      <c r="CH48" s="160">
        <f>SUMIFS('Selected Results Data'!$E:$E,'Selected Results Data'!$A:$A,CH$2,'Selected Results Data'!$B:$B,$A48)</f>
        <v>32.15</v>
      </c>
      <c r="CI48" s="159">
        <f>RANK(CH48,$CH$3:$CH$81,1)+COUNTIF($CH$3:CH48,CH48)-1</f>
        <v>62</v>
      </c>
      <c r="CJ48" s="179">
        <f t="shared" si="28"/>
        <v>2</v>
      </c>
      <c r="CL48" s="46">
        <v>46</v>
      </c>
      <c r="CM48" s="46">
        <v>3</v>
      </c>
    </row>
    <row r="49" spans="1:91">
      <c r="A49" s="162" t="s">
        <v>144</v>
      </c>
      <c r="B49" s="162">
        <f>SUMIFS('Selected Results Data'!$E:$E,'Selected Results Data'!$A:$A,$B$2,'Selected Results Data'!$B:$B,A49)</f>
        <v>30.5</v>
      </c>
      <c r="C49" s="161">
        <f>RANK(B49,$B$3:$B$81,1)+COUNTIF($B$3:B49,B49)-1</f>
        <v>32</v>
      </c>
      <c r="D49" s="179">
        <f t="shared" si="29"/>
        <v>4</v>
      </c>
      <c r="E49" s="160">
        <f>SUMIFS('Selected Results Data'!$E:$E,'Selected Results Data'!$A:$A,E$2,'Selected Results Data'!$B:$B,$A49)</f>
        <v>32.200000000000003</v>
      </c>
      <c r="F49" s="159">
        <f>RANK(E49,$E$3:$E$81,1)+COUNTIF($E$3:E49,E49)-1</f>
        <v>79</v>
      </c>
      <c r="G49" s="179">
        <f t="shared" si="30"/>
        <v>1</v>
      </c>
      <c r="H49" s="160">
        <f>SUMIFS('Selected Results Data'!$E:$E,'Selected Results Data'!$A:$A,H$2,'Selected Results Data'!$B:$B,$A49)</f>
        <v>21.7</v>
      </c>
      <c r="I49" s="159">
        <f>RANK(H49,$H$3:$H$81,1)+COUNTIF($H$3:H49,H49)-1</f>
        <v>77</v>
      </c>
      <c r="J49" s="179">
        <f t="shared" si="31"/>
        <v>1</v>
      </c>
      <c r="K49" s="160">
        <f>SUMIFS('Selected Results Data'!$E:$E,'Selected Results Data'!$A:$A,K$2,'Selected Results Data'!$B:$B,$A49)</f>
        <v>17.399999999999999</v>
      </c>
      <c r="L49" s="159">
        <f>RANK(K49,$K$3:$K$81,1)+COUNTIF($K$3:K49,K49)-1</f>
        <v>69</v>
      </c>
      <c r="M49" s="179">
        <f t="shared" si="32"/>
        <v>1</v>
      </c>
      <c r="N49" s="160">
        <f>SUMIFS('Selected Results Data'!$E:$E,'Selected Results Data'!$A:$A,N$2,'Selected Results Data'!$B:$B,$A49)</f>
        <v>5.68</v>
      </c>
      <c r="O49" s="159">
        <f>RANK(N49,$N$3:$N$81,0)+COUNTIF($N$3:N49,N49)-1</f>
        <v>36</v>
      </c>
      <c r="P49" s="179">
        <f t="shared" si="33"/>
        <v>3</v>
      </c>
      <c r="Q49" s="160">
        <f>SUMIFS('Selected Results Data'!$E:$E,'Selected Results Data'!$A:$A,Q$2,'Selected Results Data'!$B:$B,$A49)</f>
        <v>38.49</v>
      </c>
      <c r="R49" s="159">
        <f>RANK(Q49,$Q$3:$Q$81,0)+COUNTIF($Q$3:Q49,Q49)-1</f>
        <v>59</v>
      </c>
      <c r="S49" s="179">
        <f t="shared" si="34"/>
        <v>2</v>
      </c>
      <c r="T49" s="160">
        <f>SUMIFS('Selected Results Data'!$E:$E,'Selected Results Data'!$A:$A,T$2,'Selected Results Data'!$B:$B,$A49)</f>
        <v>58.48</v>
      </c>
      <c r="U49" s="159">
        <f>RANK(T49,$T$3:$T$81,1)+COUNTIF($T$3:T49,T49)-1</f>
        <v>68</v>
      </c>
      <c r="V49" s="179">
        <f t="shared" si="35"/>
        <v>1</v>
      </c>
      <c r="W49" s="160">
        <f>SUMIFS('Selected Results Data'!$E:$E,'Selected Results Data'!$A:$A,W$2,'Selected Results Data'!$B:$B,$A49)</f>
        <v>1.78</v>
      </c>
      <c r="X49" s="159">
        <f>RANK(W49,$W$3:$W$81,1)+COUNTIF($W$3:W49,W49)-1</f>
        <v>39</v>
      </c>
      <c r="Y49" s="179">
        <f t="shared" si="36"/>
        <v>3</v>
      </c>
      <c r="Z49" s="160">
        <f>SUMIFS('Selected Results Data'!$E:$E,'Selected Results Data'!$A:$A,Z$2,'Selected Results Data'!$B:$B,$A49)</f>
        <v>39</v>
      </c>
      <c r="AA49" s="159">
        <f>RANK(Z49,$Z$3:$Z$81,1)+COUNTIF($Z$3:Z49,Z49)-1</f>
        <v>22</v>
      </c>
      <c r="AB49" s="179">
        <f t="shared" si="37"/>
        <v>4</v>
      </c>
      <c r="AC49" s="160">
        <f>SUMIFS('Selected Results Data'!$E:$E,'Selected Results Data'!$A:$A,AC$2,'Selected Results Data'!$B:$B,$A49)</f>
        <v>23.66</v>
      </c>
      <c r="AD49" s="159">
        <f>RANK(AC49,$AC$3:$AC$81,1)+COUNTIF($AC$3:AC49,AC49)-1</f>
        <v>74</v>
      </c>
      <c r="AE49" s="179">
        <f t="shared" si="38"/>
        <v>1</v>
      </c>
      <c r="AF49" s="160">
        <f>SUMIFS('Selected Results Data'!$E:$E,'Selected Results Data'!$A:$A,AF$2,'Selected Results Data'!$B:$B,$A49)</f>
        <v>17.260000000000002</v>
      </c>
      <c r="AG49" s="159">
        <f>RANK(AF49,$AF$3:$AF$81,1)+COUNTIF($AF$3:AF49,AF49)-1</f>
        <v>64</v>
      </c>
      <c r="AH49" s="179">
        <f t="shared" si="39"/>
        <v>2</v>
      </c>
      <c r="AI49" s="160">
        <f>SUMIFS('Selected Results Data'!$E:$E,'Selected Results Data'!$A:$A,AI$2,'Selected Results Data'!$B:$B,$A49)</f>
        <v>66.56</v>
      </c>
      <c r="AJ49" s="159">
        <f>RANK(AI49,$AI$3:$AI$81,1)+COUNTIF($AI$3:AI49,AI49)-1</f>
        <v>48</v>
      </c>
      <c r="AK49" s="179">
        <f t="shared" si="40"/>
        <v>3</v>
      </c>
      <c r="AL49" s="160">
        <f>SUMIFS('Selected Results Data'!$E:$E,'Selected Results Data'!$A:$A,AL$2,'Selected Results Data'!$B:$B,$A49)</f>
        <v>49.87</v>
      </c>
      <c r="AM49" s="159">
        <f>RANK(AL49,$AL$3:$AL$81,1)+COUNTIF($AL$3:AL49,AL49)-1</f>
        <v>53</v>
      </c>
      <c r="AN49" s="179">
        <f t="shared" si="41"/>
        <v>2</v>
      </c>
      <c r="AO49" s="160">
        <f>SUMIFS('Selected Results Data'!$E:$E,'Selected Results Data'!$A:$A,AO$2,'Selected Results Data'!$B:$B,$A49)</f>
        <v>21.79</v>
      </c>
      <c r="AP49" s="159">
        <f>RANK(AO49,$AO$3:$AO$81,1)+COUNTIF($AO$3:AO49,AO49)-1</f>
        <v>75</v>
      </c>
      <c r="AQ49" s="179">
        <f t="shared" si="42"/>
        <v>1</v>
      </c>
      <c r="AR49" s="160">
        <f>SUMIFS('Selected Results Data'!$E:$E,'Selected Results Data'!$A:$A,AR$2,'Selected Results Data'!$B:$B,$A49)</f>
        <v>32.92</v>
      </c>
      <c r="AS49" s="159">
        <f>RANK(AR49,$AR$3:$AR$81,1)+COUNTIF($AR$3:AR49,AR49)-1</f>
        <v>53</v>
      </c>
      <c r="AT49" s="179">
        <f t="shared" si="43"/>
        <v>2</v>
      </c>
      <c r="AU49" s="160">
        <f>SUMIFS('Selected Results Data'!$E:$E,'Selected Results Data'!$A:$A,AU$2,'Selected Results Data'!$B:$B,$A49)</f>
        <v>25.13006</v>
      </c>
      <c r="AV49" s="159">
        <f>RANK(AU49,$AU$3:$AU$81,1)+COUNTIF($AU$3:AU49,AU49)-1</f>
        <v>67</v>
      </c>
      <c r="AW49" s="179">
        <f t="shared" si="44"/>
        <v>1</v>
      </c>
      <c r="AX49" s="160">
        <f>SUMIFS('Selected Results Data'!$E:$E,'Selected Results Data'!$A:$A,AX$2,'Selected Results Data'!$B:$B,$A49)</f>
        <v>23.8249</v>
      </c>
      <c r="AY49" s="159">
        <f>RANK(AX49,$AX$3:$AX$81,1)+COUNTIF($AX$3:AX49,AX49)-1</f>
        <v>64</v>
      </c>
      <c r="AZ49" s="179">
        <f t="shared" si="45"/>
        <v>2</v>
      </c>
      <c r="BA49" s="160">
        <f>SUMIFS('Selected Results Data'!$E:$E,'Selected Results Data'!$A:$A,BA$2,'Selected Results Data'!$B:$B,$A49)</f>
        <v>18.684950000000001</v>
      </c>
      <c r="BB49" s="159">
        <f>RANK(BA49,$BA$3:$BA$81,1)+COUNTIF($BA$3:BA49,BA49)-1</f>
        <v>62</v>
      </c>
      <c r="BC49" s="179">
        <f t="shared" si="46"/>
        <v>2</v>
      </c>
      <c r="BD49" s="160">
        <f>SUMIFS('Selected Results Data'!$E:$E,'Selected Results Data'!$A:$A,BD$2,'Selected Results Data'!$B:$B,$A49)</f>
        <v>82.74</v>
      </c>
      <c r="BE49" s="159">
        <f>RANK(BD49,$BD$3:$BD$81,0)+COUNTIF($BD$3:BD49,BD49)-1</f>
        <v>19</v>
      </c>
      <c r="BF49" s="179">
        <f t="shared" si="18"/>
        <v>4</v>
      </c>
      <c r="BG49" s="160">
        <f>SUMIFS('Selected Results Data'!$E:$E,'Selected Results Data'!$A:$A,BG$2,'Selected Results Data'!$B:$B,$A49)</f>
        <v>59.13</v>
      </c>
      <c r="BH49" s="159">
        <f>RANK(BG49,$BG$3:$BG$81,0)+COUNTIF($BG$3:BG49,BG49)-1</f>
        <v>15</v>
      </c>
      <c r="BI49" s="179">
        <f t="shared" si="19"/>
        <v>5</v>
      </c>
      <c r="BJ49" s="160">
        <f>SUMIFS('Selected Results Data'!$E:$E,'Selected Results Data'!$A:$A,BJ$2,'Selected Results Data'!$B:$B,$A49)</f>
        <v>57.96</v>
      </c>
      <c r="BK49" s="159">
        <f>RANK(BJ49,$BJ$3:$BJ$81,0)+COUNTIF($BJ$3:BJ49,BJ49)-1</f>
        <v>7</v>
      </c>
      <c r="BL49" s="179">
        <f t="shared" si="20"/>
        <v>5</v>
      </c>
      <c r="BM49" s="160">
        <f>SUMIFS('Selected Results Data'!$E:$E,'Selected Results Data'!$A:$A,BM$2,'Selected Results Data'!$B:$B,$A49)</f>
        <v>51.79</v>
      </c>
      <c r="BN49" s="159">
        <f>RANK(BM49,$BM$3:$BM$81,0)+COUNTIF($BM$3:BM49,BM49)-1</f>
        <v>76</v>
      </c>
      <c r="BO49" s="179">
        <f t="shared" si="21"/>
        <v>1</v>
      </c>
      <c r="BP49" s="160">
        <f>SUMIFS('Selected Results Data'!$E:$E,'Selected Results Data'!$A:$A,BP$2,'Selected Results Data'!$B:$B,$A49)</f>
        <v>44.94</v>
      </c>
      <c r="BQ49" s="159">
        <f>RANK(BP49,$BP$3:$BP$81,0)+COUNTIF($BP$3:BP49,BP49)-1</f>
        <v>58</v>
      </c>
      <c r="BR49" s="179">
        <f t="shared" si="22"/>
        <v>2</v>
      </c>
      <c r="BS49" s="160">
        <f>SUMIFS('Selected Results Data'!$E:$E,'Selected Results Data'!$A:$A,BS$2,'Selected Results Data'!$B:$B,$A49)</f>
        <v>83.38</v>
      </c>
      <c r="BT49" s="159">
        <f>RANK(BS49,$BS$3:$BS$81,0)+COUNTIF($BS$3:BS49,BS49)-1</f>
        <v>71</v>
      </c>
      <c r="BU49" s="179">
        <f t="shared" si="23"/>
        <v>1</v>
      </c>
      <c r="BV49" s="160">
        <f>SUMIFS('Selected Results Data'!$E:$E,'Selected Results Data'!$A:$A,BV$2,'Selected Results Data'!$B:$B,$A49)</f>
        <v>81.33</v>
      </c>
      <c r="BW49" s="159">
        <f>RANK(BV49,$BV$3:$BV$81,0)+COUNTIF($BV$3:BV49,BV49)-1</f>
        <v>29</v>
      </c>
      <c r="BX49" s="179">
        <f t="shared" si="24"/>
        <v>4</v>
      </c>
      <c r="BY49" s="160">
        <f>SUMIFS('Selected Results Data'!$E:$E,'Selected Results Data'!$A:$A,BY$2,'Selected Results Data'!$B:$B,$A49)</f>
        <v>23.92</v>
      </c>
      <c r="BZ49" s="159">
        <f>RANK(BY49,$BY$3:$BY$81,1)+COUNTIF($BY$3:BY49,BY49)-1</f>
        <v>37</v>
      </c>
      <c r="CA49" s="179">
        <f t="shared" si="25"/>
        <v>3</v>
      </c>
      <c r="CB49" s="160">
        <f>SUMIFS('Selected Results Data'!$E:$E,'Selected Results Data'!$A:$A,CB$2,'Selected Results Data'!$B:$B,$A49)</f>
        <v>41.1</v>
      </c>
      <c r="CC49" s="159">
        <f>RANK(CB49,$CB$3:$CB$81,1)+COUNTIF($CB$3:CB49,CB49)-1</f>
        <v>73</v>
      </c>
      <c r="CD49" s="179">
        <f t="shared" si="26"/>
        <v>1</v>
      </c>
      <c r="CE49" s="160">
        <f>SUMIFS('Selected Results Data'!$E:$E,'Selected Results Data'!$A:$A,CE$2,'Selected Results Data'!$B:$B,$A49)</f>
        <v>38.299999999999997</v>
      </c>
      <c r="CF49" s="159">
        <f>RANK(CE49,$CE$3:$CE$81,1)+COUNTIF($CE$3:CE49,CE49)-1</f>
        <v>70</v>
      </c>
      <c r="CG49" s="179">
        <f t="shared" si="27"/>
        <v>1</v>
      </c>
      <c r="CH49" s="160">
        <f>SUMIFS('Selected Results Data'!$E:$E,'Selected Results Data'!$A:$A,CH$2,'Selected Results Data'!$B:$B,$A49)</f>
        <v>30.72</v>
      </c>
      <c r="CI49" s="159">
        <f>RANK(CH49,$CH$3:$CH$81,1)+COUNTIF($CH$3:CH49,CH49)-1</f>
        <v>55</v>
      </c>
      <c r="CJ49" s="179">
        <f t="shared" si="28"/>
        <v>2</v>
      </c>
      <c r="CL49" s="46">
        <v>47</v>
      </c>
      <c r="CM49" s="46">
        <v>3</v>
      </c>
    </row>
    <row r="50" spans="1:91">
      <c r="A50" s="162" t="s">
        <v>145</v>
      </c>
      <c r="B50" s="162">
        <f>SUMIFS('Selected Results Data'!$E:$E,'Selected Results Data'!$A:$A,$B$2,'Selected Results Data'!$B:$B,A50)</f>
        <v>33.6</v>
      </c>
      <c r="C50" s="161">
        <f>RANK(B50,$B$3:$B$81,1)+COUNTIF($B$3:B50,B50)-1</f>
        <v>58</v>
      </c>
      <c r="D50" s="179">
        <f t="shared" si="29"/>
        <v>2</v>
      </c>
      <c r="E50" s="160">
        <f>SUMIFS('Selected Results Data'!$E:$E,'Selected Results Data'!$A:$A,E$2,'Selected Results Data'!$B:$B,$A50)</f>
        <v>25.8</v>
      </c>
      <c r="F50" s="159">
        <f>RANK(E50,$E$3:$E$81,1)+COUNTIF($E$3:E50,E50)-1</f>
        <v>61</v>
      </c>
      <c r="G50" s="179">
        <f t="shared" si="30"/>
        <v>2</v>
      </c>
      <c r="H50" s="160">
        <f>SUMIFS('Selected Results Data'!$E:$E,'Selected Results Data'!$A:$A,H$2,'Selected Results Data'!$B:$B,$A50)</f>
        <v>21.6</v>
      </c>
      <c r="I50" s="159">
        <f>RANK(H50,$H$3:$H$81,1)+COUNTIF($H$3:H50,H50)-1</f>
        <v>76</v>
      </c>
      <c r="J50" s="179">
        <f t="shared" si="31"/>
        <v>1</v>
      </c>
      <c r="K50" s="160">
        <f>SUMIFS('Selected Results Data'!$E:$E,'Selected Results Data'!$A:$A,K$2,'Selected Results Data'!$B:$B,$A50)</f>
        <v>16.5</v>
      </c>
      <c r="L50" s="159">
        <f>RANK(K50,$K$3:$K$81,1)+COUNTIF($K$3:K50,K50)-1</f>
        <v>59</v>
      </c>
      <c r="M50" s="179">
        <f t="shared" si="32"/>
        <v>2</v>
      </c>
      <c r="N50" s="160">
        <f>SUMIFS('Selected Results Data'!$E:$E,'Selected Results Data'!$A:$A,N$2,'Selected Results Data'!$B:$B,$A50)</f>
        <v>5.15</v>
      </c>
      <c r="O50" s="159">
        <f>RANK(N50,$N$3:$N$81,0)+COUNTIF($N$3:N50,N50)-1</f>
        <v>45</v>
      </c>
      <c r="P50" s="179">
        <f t="shared" si="33"/>
        <v>3</v>
      </c>
      <c r="Q50" s="160">
        <f>SUMIFS('Selected Results Data'!$E:$E,'Selected Results Data'!$A:$A,Q$2,'Selected Results Data'!$B:$B,$A50)</f>
        <v>39.11</v>
      </c>
      <c r="R50" s="159">
        <f>RANK(Q50,$Q$3:$Q$81,0)+COUNTIF($Q$3:Q50,Q50)-1</f>
        <v>57</v>
      </c>
      <c r="S50" s="179">
        <f t="shared" si="34"/>
        <v>2</v>
      </c>
      <c r="T50" s="160">
        <f>SUMIFS('Selected Results Data'!$E:$E,'Selected Results Data'!$A:$A,T$2,'Selected Results Data'!$B:$B,$A50)</f>
        <v>56.66</v>
      </c>
      <c r="U50" s="159">
        <f>RANK(T50,$T$3:$T$81,1)+COUNTIF($T$3:T50,T50)-1</f>
        <v>59</v>
      </c>
      <c r="V50" s="179">
        <f t="shared" si="35"/>
        <v>2</v>
      </c>
      <c r="W50" s="160">
        <f>SUMIFS('Selected Results Data'!$E:$E,'Selected Results Data'!$A:$A,W$2,'Selected Results Data'!$B:$B,$A50)</f>
        <v>1.52</v>
      </c>
      <c r="X50" s="159">
        <f>RANK(W50,$W$3:$W$81,1)+COUNTIF($W$3:W50,W50)-1</f>
        <v>32</v>
      </c>
      <c r="Y50" s="179">
        <f t="shared" si="36"/>
        <v>4</v>
      </c>
      <c r="Z50" s="160">
        <f>SUMIFS('Selected Results Data'!$E:$E,'Selected Results Data'!$A:$A,Z$2,'Selected Results Data'!$B:$B,$A50)</f>
        <v>47.29</v>
      </c>
      <c r="AA50" s="159">
        <f>RANK(Z50,$Z$3:$Z$81,1)+COUNTIF($Z$3:Z50,Z50)-1</f>
        <v>61</v>
      </c>
      <c r="AB50" s="179">
        <f t="shared" si="37"/>
        <v>2</v>
      </c>
      <c r="AC50" s="160">
        <f>SUMIFS('Selected Results Data'!$E:$E,'Selected Results Data'!$A:$A,AC$2,'Selected Results Data'!$B:$B,$A50)</f>
        <v>24</v>
      </c>
      <c r="AD50" s="159">
        <f>RANK(AC50,$AC$3:$AC$81,1)+COUNTIF($AC$3:AC50,AC50)-1</f>
        <v>76</v>
      </c>
      <c r="AE50" s="179">
        <f t="shared" si="38"/>
        <v>1</v>
      </c>
      <c r="AF50" s="160">
        <f>SUMIFS('Selected Results Data'!$E:$E,'Selected Results Data'!$A:$A,AF$2,'Selected Results Data'!$B:$B,$A50)</f>
        <v>19.690000000000001</v>
      </c>
      <c r="AG50" s="159">
        <f>RANK(AF50,$AF$3:$AF$81,1)+COUNTIF($AF$3:AF50,AF50)-1</f>
        <v>76</v>
      </c>
      <c r="AH50" s="179">
        <f t="shared" si="39"/>
        <v>1</v>
      </c>
      <c r="AI50" s="160">
        <f>SUMIFS('Selected Results Data'!$E:$E,'Selected Results Data'!$A:$A,AI$2,'Selected Results Data'!$B:$B,$A50)</f>
        <v>68.28</v>
      </c>
      <c r="AJ50" s="159">
        <f>RANK(AI50,$AI$3:$AI$81,1)+COUNTIF($AI$3:AI50,AI50)-1</f>
        <v>59</v>
      </c>
      <c r="AK50" s="179">
        <f t="shared" si="40"/>
        <v>2</v>
      </c>
      <c r="AL50" s="160">
        <f>SUMIFS('Selected Results Data'!$E:$E,'Selected Results Data'!$A:$A,AL$2,'Selected Results Data'!$B:$B,$A50)</f>
        <v>51.51</v>
      </c>
      <c r="AM50" s="159">
        <f>RANK(AL50,$AL$3:$AL$81,1)+COUNTIF($AL$3:AL50,AL50)-1</f>
        <v>61</v>
      </c>
      <c r="AN50" s="179">
        <f t="shared" si="41"/>
        <v>2</v>
      </c>
      <c r="AO50" s="160">
        <f>SUMIFS('Selected Results Data'!$E:$E,'Selected Results Data'!$A:$A,AO$2,'Selected Results Data'!$B:$B,$A50)</f>
        <v>14.62</v>
      </c>
      <c r="AP50" s="159">
        <f>RANK(AO50,$AO$3:$AO$81,1)+COUNTIF($AO$3:AO50,AO50)-1</f>
        <v>35</v>
      </c>
      <c r="AQ50" s="179">
        <f t="shared" si="42"/>
        <v>3</v>
      </c>
      <c r="AR50" s="160">
        <f>SUMIFS('Selected Results Data'!$E:$E,'Selected Results Data'!$A:$A,AR$2,'Selected Results Data'!$B:$B,$A50)</f>
        <v>34.549999999999997</v>
      </c>
      <c r="AS50" s="159">
        <f>RANK(AR50,$AR$3:$AR$81,1)+COUNTIF($AR$3:AR50,AR50)-1</f>
        <v>60</v>
      </c>
      <c r="AT50" s="179">
        <f t="shared" si="43"/>
        <v>2</v>
      </c>
      <c r="AU50" s="160">
        <f>SUMIFS('Selected Results Data'!$E:$E,'Selected Results Data'!$A:$A,AU$2,'Selected Results Data'!$B:$B,$A50)</f>
        <v>26.36196</v>
      </c>
      <c r="AV50" s="159">
        <f>RANK(AU50,$AU$3:$AU$81,1)+COUNTIF($AU$3:AU50,AU50)-1</f>
        <v>74</v>
      </c>
      <c r="AW50" s="179">
        <f t="shared" si="44"/>
        <v>1</v>
      </c>
      <c r="AX50" s="160">
        <f>SUMIFS('Selected Results Data'!$E:$E,'Selected Results Data'!$A:$A,AX$2,'Selected Results Data'!$B:$B,$A50)</f>
        <v>18.80932</v>
      </c>
      <c r="AY50" s="159">
        <f>RANK(AX50,$AX$3:$AX$81,1)+COUNTIF($AX$3:AX50,AX50)-1</f>
        <v>29</v>
      </c>
      <c r="AZ50" s="179">
        <f t="shared" si="45"/>
        <v>4</v>
      </c>
      <c r="BA50" s="160">
        <f>SUMIFS('Selected Results Data'!$E:$E,'Selected Results Data'!$A:$A,BA$2,'Selected Results Data'!$B:$B,$A50)</f>
        <v>15.120839999999999</v>
      </c>
      <c r="BB50" s="159">
        <f>RANK(BA50,$BA$3:$BA$81,1)+COUNTIF($BA$3:BA50,BA50)-1</f>
        <v>32</v>
      </c>
      <c r="BC50" s="179">
        <f t="shared" si="46"/>
        <v>4</v>
      </c>
      <c r="BD50" s="160">
        <f>SUMIFS('Selected Results Data'!$E:$E,'Selected Results Data'!$A:$A,BD$2,'Selected Results Data'!$B:$B,$A50)</f>
        <v>77.98</v>
      </c>
      <c r="BE50" s="159">
        <f>RANK(BD50,$BD$3:$BD$81,0)+COUNTIF($BD$3:BD50,BD50)-1</f>
        <v>53</v>
      </c>
      <c r="BF50" s="179">
        <f t="shared" si="18"/>
        <v>2</v>
      </c>
      <c r="BG50" s="160">
        <f>SUMIFS('Selected Results Data'!$E:$E,'Selected Results Data'!$A:$A,BG$2,'Selected Results Data'!$B:$B,$A50)</f>
        <v>55.36</v>
      </c>
      <c r="BH50" s="159">
        <f>RANK(BG50,$BG$3:$BG$81,0)+COUNTIF($BG$3:BG50,BG50)-1</f>
        <v>34</v>
      </c>
      <c r="BI50" s="179">
        <f t="shared" si="19"/>
        <v>3</v>
      </c>
      <c r="BJ50" s="160">
        <f>SUMIFS('Selected Results Data'!$E:$E,'Selected Results Data'!$A:$A,BJ$2,'Selected Results Data'!$B:$B,$A50)</f>
        <v>54.87</v>
      </c>
      <c r="BK50" s="159">
        <f>RANK(BJ50,$BJ$3:$BJ$81,0)+COUNTIF($BJ$3:BJ50,BJ50)-1</f>
        <v>15</v>
      </c>
      <c r="BL50" s="179">
        <f t="shared" si="20"/>
        <v>5</v>
      </c>
      <c r="BM50" s="160">
        <f>SUMIFS('Selected Results Data'!$E:$E,'Selected Results Data'!$A:$A,BM$2,'Selected Results Data'!$B:$B,$A50)</f>
        <v>63.71</v>
      </c>
      <c r="BN50" s="159">
        <f>RANK(BM50,$BM$3:$BM$81,0)+COUNTIF($BM$3:BM50,BM50)-1</f>
        <v>31</v>
      </c>
      <c r="BO50" s="179">
        <f t="shared" si="21"/>
        <v>4</v>
      </c>
      <c r="BP50" s="160">
        <f>SUMIFS('Selected Results Data'!$E:$E,'Selected Results Data'!$A:$A,BP$2,'Selected Results Data'!$B:$B,$A50)</f>
        <v>49.66</v>
      </c>
      <c r="BQ50" s="159">
        <f>RANK(BP50,$BP$3:$BP$81,0)+COUNTIF($BP$3:BP50,BP50)-1</f>
        <v>30</v>
      </c>
      <c r="BR50" s="179">
        <f t="shared" si="22"/>
        <v>4</v>
      </c>
      <c r="BS50" s="160">
        <f>SUMIFS('Selected Results Data'!$E:$E,'Selected Results Data'!$A:$A,BS$2,'Selected Results Data'!$B:$B,$A50)</f>
        <v>91.51</v>
      </c>
      <c r="BT50" s="159">
        <f>RANK(BS50,$BS$3:$BS$81,0)+COUNTIF($BS$3:BS50,BS50)-1</f>
        <v>21</v>
      </c>
      <c r="BU50" s="179">
        <f t="shared" si="23"/>
        <v>4</v>
      </c>
      <c r="BV50" s="160">
        <f>SUMIFS('Selected Results Data'!$E:$E,'Selected Results Data'!$A:$A,BV$2,'Selected Results Data'!$B:$B,$A50)</f>
        <v>87.91</v>
      </c>
      <c r="BW50" s="159">
        <f>RANK(BV50,$BV$3:$BV$81,0)+COUNTIF($BV$3:BV50,BV50)-1</f>
        <v>5</v>
      </c>
      <c r="BX50" s="179">
        <f t="shared" si="24"/>
        <v>5</v>
      </c>
      <c r="BY50" s="160">
        <f>SUMIFS('Selected Results Data'!$E:$E,'Selected Results Data'!$A:$A,BY$2,'Selected Results Data'!$B:$B,$A50)</f>
        <v>27.34</v>
      </c>
      <c r="BZ50" s="159">
        <f>RANK(BY50,$BY$3:$BY$81,1)+COUNTIF($BY$3:BY50,BY50)-1</f>
        <v>54</v>
      </c>
      <c r="CA50" s="179">
        <f t="shared" si="25"/>
        <v>2</v>
      </c>
      <c r="CB50" s="160">
        <f>SUMIFS('Selected Results Data'!$E:$E,'Selected Results Data'!$A:$A,CB$2,'Selected Results Data'!$B:$B,$A50)</f>
        <v>39.119999999999997</v>
      </c>
      <c r="CC50" s="159">
        <f>RANK(CB50,$CB$3:$CB$81,1)+COUNTIF($CB$3:CB50,CB50)-1</f>
        <v>64</v>
      </c>
      <c r="CD50" s="179">
        <f t="shared" si="26"/>
        <v>2</v>
      </c>
      <c r="CE50" s="160">
        <f>SUMIFS('Selected Results Data'!$E:$E,'Selected Results Data'!$A:$A,CE$2,'Selected Results Data'!$B:$B,$A50)</f>
        <v>30.21</v>
      </c>
      <c r="CF50" s="159">
        <f>RANK(CE50,$CE$3:$CE$81,1)+COUNTIF($CE$3:CE50,CE50)-1</f>
        <v>19</v>
      </c>
      <c r="CG50" s="179">
        <f t="shared" si="27"/>
        <v>4</v>
      </c>
      <c r="CH50" s="160">
        <f>SUMIFS('Selected Results Data'!$E:$E,'Selected Results Data'!$A:$A,CH$2,'Selected Results Data'!$B:$B,$A50)</f>
        <v>35.950000000000003</v>
      </c>
      <c r="CI50" s="159">
        <f>RANK(CH50,$CH$3:$CH$81,1)+COUNTIF($CH$3:CH50,CH50)-1</f>
        <v>77</v>
      </c>
      <c r="CJ50" s="179">
        <f t="shared" si="28"/>
        <v>1</v>
      </c>
      <c r="CL50" s="46">
        <v>48</v>
      </c>
      <c r="CM50" s="46">
        <v>3</v>
      </c>
    </row>
    <row r="51" spans="1:91">
      <c r="A51" s="162" t="s">
        <v>146</v>
      </c>
      <c r="B51" s="162">
        <f>SUMIFS('Selected Results Data'!$E:$E,'Selected Results Data'!$A:$A,$B$2,'Selected Results Data'!$B:$B,A51)</f>
        <v>29.5</v>
      </c>
      <c r="C51" s="161">
        <f>RANK(B51,$B$3:$B$81,1)+COUNTIF($B$3:B51,B51)-1</f>
        <v>24</v>
      </c>
      <c r="D51" s="179">
        <f t="shared" si="29"/>
        <v>4</v>
      </c>
      <c r="E51" s="160">
        <f>SUMIFS('Selected Results Data'!$E:$E,'Selected Results Data'!$A:$A,E$2,'Selected Results Data'!$B:$B,$A51)</f>
        <v>13.1</v>
      </c>
      <c r="F51" s="159">
        <f>RANK(E51,$E$3:$E$81,1)+COUNTIF($E$3:E51,E51)-1</f>
        <v>7</v>
      </c>
      <c r="G51" s="179">
        <f t="shared" si="30"/>
        <v>5</v>
      </c>
      <c r="H51" s="160">
        <f>SUMIFS('Selected Results Data'!$E:$E,'Selected Results Data'!$A:$A,H$2,'Selected Results Data'!$B:$B,$A51)</f>
        <v>6.5</v>
      </c>
      <c r="I51" s="159">
        <f>RANK(H51,$H$3:$H$81,1)+COUNTIF($H$3:H51,H51)-1</f>
        <v>13</v>
      </c>
      <c r="J51" s="179">
        <f t="shared" si="31"/>
        <v>5</v>
      </c>
      <c r="K51" s="160">
        <f>SUMIFS('Selected Results Data'!$E:$E,'Selected Results Data'!$A:$A,K$2,'Selected Results Data'!$B:$B,$A51)</f>
        <v>14.5</v>
      </c>
      <c r="L51" s="159">
        <f>RANK(K51,$K$3:$K$81,1)+COUNTIF($K$3:K51,K51)-1</f>
        <v>43</v>
      </c>
      <c r="M51" s="179">
        <f t="shared" si="32"/>
        <v>3</v>
      </c>
      <c r="N51" s="160">
        <f>SUMIFS('Selected Results Data'!$E:$E,'Selected Results Data'!$A:$A,N$2,'Selected Results Data'!$B:$B,$A51)</f>
        <v>4.1900000000000004</v>
      </c>
      <c r="O51" s="159">
        <f>RANK(N51,$N$3:$N$81,0)+COUNTIF($N$3:N51,N51)-1</f>
        <v>66</v>
      </c>
      <c r="P51" s="179">
        <f t="shared" si="33"/>
        <v>1</v>
      </c>
      <c r="Q51" s="160">
        <f>SUMIFS('Selected Results Data'!$E:$E,'Selected Results Data'!$A:$A,Q$2,'Selected Results Data'!$B:$B,$A51)</f>
        <v>41.21</v>
      </c>
      <c r="R51" s="159">
        <f>RANK(Q51,$Q$3:$Q$81,0)+COUNTIF($Q$3:Q51,Q51)-1</f>
        <v>41</v>
      </c>
      <c r="S51" s="179">
        <f t="shared" si="34"/>
        <v>3</v>
      </c>
      <c r="T51" s="160">
        <f>SUMIFS('Selected Results Data'!$E:$E,'Selected Results Data'!$A:$A,T$2,'Selected Results Data'!$B:$B,$A51)</f>
        <v>52.63</v>
      </c>
      <c r="U51" s="159">
        <f>RANK(T51,$T$3:$T$81,1)+COUNTIF($T$3:T51,T51)-1</f>
        <v>36</v>
      </c>
      <c r="V51" s="179">
        <f t="shared" si="35"/>
        <v>3</v>
      </c>
      <c r="W51" s="160">
        <f>SUMIFS('Selected Results Data'!$E:$E,'Selected Results Data'!$A:$A,W$2,'Selected Results Data'!$B:$B,$A51)</f>
        <v>3.15</v>
      </c>
      <c r="X51" s="159">
        <f>RANK(W51,$W$3:$W$81,1)+COUNTIF($W$3:W51,W51)-1</f>
        <v>65</v>
      </c>
      <c r="Y51" s="179">
        <f t="shared" si="36"/>
        <v>1</v>
      </c>
      <c r="Z51" s="160">
        <f>SUMIFS('Selected Results Data'!$E:$E,'Selected Results Data'!$A:$A,Z$2,'Selected Results Data'!$B:$B,$A51)</f>
        <v>49.52</v>
      </c>
      <c r="AA51" s="159">
        <f>RANK(Z51,$Z$3:$Z$81,1)+COUNTIF($Z$3:Z51,Z51)-1</f>
        <v>71</v>
      </c>
      <c r="AB51" s="179">
        <f t="shared" si="37"/>
        <v>1</v>
      </c>
      <c r="AC51" s="160">
        <f>SUMIFS('Selected Results Data'!$E:$E,'Selected Results Data'!$A:$A,AC$2,'Selected Results Data'!$B:$B,$A51)</f>
        <v>13.59</v>
      </c>
      <c r="AD51" s="159">
        <f>RANK(AC51,$AC$3:$AC$81,1)+COUNTIF($AC$3:AC51,AC51)-1</f>
        <v>14</v>
      </c>
      <c r="AE51" s="179">
        <f t="shared" si="38"/>
        <v>5</v>
      </c>
      <c r="AF51" s="160">
        <f>SUMIFS('Selected Results Data'!$E:$E,'Selected Results Data'!$A:$A,AF$2,'Selected Results Data'!$B:$B,$A51)</f>
        <v>9.5</v>
      </c>
      <c r="AG51" s="159">
        <f>RANK(AF51,$AF$3:$AF$81,1)+COUNTIF($AF$3:AF51,AF51)-1</f>
        <v>16</v>
      </c>
      <c r="AH51" s="179">
        <f t="shared" si="39"/>
        <v>5</v>
      </c>
      <c r="AI51" s="160">
        <f>SUMIFS('Selected Results Data'!$E:$E,'Selected Results Data'!$A:$A,AI$2,'Selected Results Data'!$B:$B,$A51)</f>
        <v>45.14</v>
      </c>
      <c r="AJ51" s="159">
        <f>RANK(AI51,$AI$3:$AI$81,1)+COUNTIF($AI$3:AI51,AI51)-1</f>
        <v>3</v>
      </c>
      <c r="AK51" s="179">
        <f t="shared" si="40"/>
        <v>5</v>
      </c>
      <c r="AL51" s="160">
        <f>SUMIFS('Selected Results Data'!$E:$E,'Selected Results Data'!$A:$A,AL$2,'Selected Results Data'!$B:$B,$A51)</f>
        <v>28.59</v>
      </c>
      <c r="AM51" s="159">
        <f>RANK(AL51,$AL$3:$AL$81,1)+COUNTIF($AL$3:AL51,AL51)-1</f>
        <v>3</v>
      </c>
      <c r="AN51" s="179">
        <f t="shared" si="41"/>
        <v>5</v>
      </c>
      <c r="AO51" s="160">
        <f>SUMIFS('Selected Results Data'!$E:$E,'Selected Results Data'!$A:$A,AO$2,'Selected Results Data'!$B:$B,$A51)</f>
        <v>15.24</v>
      </c>
      <c r="AP51" s="159">
        <f>RANK(AO51,$AO$3:$AO$81,1)+COUNTIF($AO$3:AO51,AO51)-1</f>
        <v>40</v>
      </c>
      <c r="AQ51" s="179">
        <f t="shared" si="42"/>
        <v>3</v>
      </c>
      <c r="AR51" s="160">
        <f>SUMIFS('Selected Results Data'!$E:$E,'Selected Results Data'!$A:$A,AR$2,'Selected Results Data'!$B:$B,$A51)</f>
        <v>16.39</v>
      </c>
      <c r="AS51" s="159">
        <f>RANK(AR51,$AR$3:$AR$81,1)+COUNTIF($AR$3:AR51,AR51)-1</f>
        <v>1</v>
      </c>
      <c r="AT51" s="179">
        <f t="shared" si="43"/>
        <v>5</v>
      </c>
      <c r="AU51" s="160">
        <f>SUMIFS('Selected Results Data'!$E:$E,'Selected Results Data'!$A:$A,AU$2,'Selected Results Data'!$B:$B,$A51)</f>
        <v>20.95889</v>
      </c>
      <c r="AV51" s="159">
        <f>RANK(AU51,$AU$3:$AU$81,1)+COUNTIF($AU$3:AU51,AU51)-1</f>
        <v>42</v>
      </c>
      <c r="AW51" s="179">
        <f t="shared" si="44"/>
        <v>3</v>
      </c>
      <c r="AX51" s="160">
        <f>SUMIFS('Selected Results Data'!$E:$E,'Selected Results Data'!$A:$A,AX$2,'Selected Results Data'!$B:$B,$A51)</f>
        <v>19.06672</v>
      </c>
      <c r="AY51" s="159">
        <f>RANK(AX51,$AX$3:$AX$81,1)+COUNTIF($AX$3:AX51,AX51)-1</f>
        <v>33</v>
      </c>
      <c r="AZ51" s="179">
        <f t="shared" si="45"/>
        <v>3</v>
      </c>
      <c r="BA51" s="160">
        <f>SUMIFS('Selected Results Data'!$E:$E,'Selected Results Data'!$A:$A,BA$2,'Selected Results Data'!$B:$B,$A51)</f>
        <v>15.06936</v>
      </c>
      <c r="BB51" s="159">
        <f>RANK(BA51,$BA$3:$BA$81,1)+COUNTIF($BA$3:BA51,BA51)-1</f>
        <v>31</v>
      </c>
      <c r="BC51" s="179">
        <f t="shared" si="46"/>
        <v>4</v>
      </c>
      <c r="BD51" s="160">
        <f>SUMIFS('Selected Results Data'!$E:$E,'Selected Results Data'!$A:$A,BD$2,'Selected Results Data'!$B:$B,$A51)</f>
        <v>71.98</v>
      </c>
      <c r="BE51" s="159">
        <f>RANK(BD51,$BD$3:$BD$81,0)+COUNTIF($BD$3:BD51,BD51)-1</f>
        <v>75</v>
      </c>
      <c r="BF51" s="179">
        <f t="shared" si="18"/>
        <v>1</v>
      </c>
      <c r="BG51" s="160">
        <f>SUMIFS('Selected Results Data'!$E:$E,'Selected Results Data'!$A:$A,BG$2,'Selected Results Data'!$B:$B,$A51)</f>
        <v>56.83</v>
      </c>
      <c r="BH51" s="159">
        <f>RANK(BG51,$BG$3:$BG$81,0)+COUNTIF($BG$3:BG51,BG51)-1</f>
        <v>24</v>
      </c>
      <c r="BI51" s="179">
        <f t="shared" si="19"/>
        <v>4</v>
      </c>
      <c r="BJ51" s="160">
        <f>SUMIFS('Selected Results Data'!$E:$E,'Selected Results Data'!$A:$A,BJ$2,'Selected Results Data'!$B:$B,$A51)</f>
        <v>50.83</v>
      </c>
      <c r="BK51" s="159">
        <f>RANK(BJ51,$BJ$3:$BJ$81,0)+COUNTIF($BJ$3:BJ51,BJ51)-1</f>
        <v>31</v>
      </c>
      <c r="BL51" s="179">
        <f t="shared" si="20"/>
        <v>4</v>
      </c>
      <c r="BM51" s="160">
        <f>SUMIFS('Selected Results Data'!$E:$E,'Selected Results Data'!$A:$A,BM$2,'Selected Results Data'!$B:$B,$A51)</f>
        <v>60.37</v>
      </c>
      <c r="BN51" s="159">
        <f>RANK(BM51,$BM$3:$BM$81,0)+COUNTIF($BM$3:BM51,BM51)-1</f>
        <v>50</v>
      </c>
      <c r="BO51" s="179">
        <f t="shared" si="21"/>
        <v>2</v>
      </c>
      <c r="BP51" s="160">
        <f>SUMIFS('Selected Results Data'!$E:$E,'Selected Results Data'!$A:$A,BP$2,'Selected Results Data'!$B:$B,$A51)</f>
        <v>47.07</v>
      </c>
      <c r="BQ51" s="159">
        <f>RANK(BP51,$BP$3:$BP$81,0)+COUNTIF($BP$3:BP51,BP51)-1</f>
        <v>52</v>
      </c>
      <c r="BR51" s="179">
        <f t="shared" si="22"/>
        <v>2</v>
      </c>
      <c r="BS51" s="160">
        <f>SUMIFS('Selected Results Data'!$E:$E,'Selected Results Data'!$A:$A,BS$2,'Selected Results Data'!$B:$B,$A51)</f>
        <v>85.33</v>
      </c>
      <c r="BT51" s="159">
        <f>RANK(BS51,$BS$3:$BS$81,0)+COUNTIF($BS$3:BS51,BS51)-1</f>
        <v>53</v>
      </c>
      <c r="BU51" s="179">
        <f t="shared" si="23"/>
        <v>2</v>
      </c>
      <c r="BV51" s="160">
        <f>SUMIFS('Selected Results Data'!$E:$E,'Selected Results Data'!$A:$A,BV$2,'Selected Results Data'!$B:$B,$A51)</f>
        <v>88.57</v>
      </c>
      <c r="BW51" s="159">
        <f>RANK(BV51,$BV$3:$BV$81,0)+COUNTIF($BV$3:BV51,BV51)-1</f>
        <v>4</v>
      </c>
      <c r="BX51" s="179">
        <f t="shared" si="24"/>
        <v>5</v>
      </c>
      <c r="BY51" s="160">
        <f>SUMIFS('Selected Results Data'!$E:$E,'Selected Results Data'!$A:$A,BY$2,'Selected Results Data'!$B:$B,$A51)</f>
        <v>23.37</v>
      </c>
      <c r="BZ51" s="159">
        <f>RANK(BY51,$BY$3:$BY$81,1)+COUNTIF($BY$3:BY51,BY51)-1</f>
        <v>34</v>
      </c>
      <c r="CA51" s="179">
        <f t="shared" si="25"/>
        <v>3</v>
      </c>
      <c r="CB51" s="160">
        <f>SUMIFS('Selected Results Data'!$E:$E,'Selected Results Data'!$A:$A,CB$2,'Selected Results Data'!$B:$B,$A51)</f>
        <v>29.45</v>
      </c>
      <c r="CC51" s="159">
        <f>RANK(CB51,$CB$3:$CB$81,1)+COUNTIF($CB$3:CB51,CB51)-1</f>
        <v>17</v>
      </c>
      <c r="CD51" s="179">
        <f t="shared" si="26"/>
        <v>4</v>
      </c>
      <c r="CE51" s="160">
        <f>SUMIFS('Selected Results Data'!$E:$E,'Selected Results Data'!$A:$A,CE$2,'Selected Results Data'!$B:$B,$A51)</f>
        <v>27.48</v>
      </c>
      <c r="CF51" s="159">
        <f>RANK(CE51,$CE$3:$CE$81,1)+COUNTIF($CE$3:CE51,CE51)-1</f>
        <v>5</v>
      </c>
      <c r="CG51" s="179">
        <f t="shared" si="27"/>
        <v>5</v>
      </c>
      <c r="CH51" s="160">
        <f>SUMIFS('Selected Results Data'!$E:$E,'Selected Results Data'!$A:$A,CH$2,'Selected Results Data'!$B:$B,$A51)</f>
        <v>22.55</v>
      </c>
      <c r="CI51" s="159">
        <f>RANK(CH51,$CH$3:$CH$81,1)+COUNTIF($CH$3:CH51,CH51)-1</f>
        <v>15</v>
      </c>
      <c r="CJ51" s="179">
        <f t="shared" si="28"/>
        <v>5</v>
      </c>
      <c r="CL51" s="46">
        <v>49</v>
      </c>
      <c r="CM51" s="46">
        <v>2</v>
      </c>
    </row>
    <row r="52" spans="1:91">
      <c r="A52" s="162" t="s">
        <v>147</v>
      </c>
      <c r="B52" s="162">
        <f>SUMIFS('Selected Results Data'!$E:$E,'Selected Results Data'!$A:$A,$B$2,'Selected Results Data'!$B:$B,A52)</f>
        <v>35.1</v>
      </c>
      <c r="C52" s="161">
        <f>RANK(B52,$B$3:$B$81,1)+COUNTIF($B$3:B52,B52)-1</f>
        <v>68</v>
      </c>
      <c r="D52" s="179">
        <f t="shared" si="29"/>
        <v>1</v>
      </c>
      <c r="E52" s="160">
        <f>SUMIFS('Selected Results Data'!$E:$E,'Selected Results Data'!$A:$A,E$2,'Selected Results Data'!$B:$B,$A52)</f>
        <v>12.5</v>
      </c>
      <c r="F52" s="159">
        <f>RANK(E52,$E$3:$E$81,1)+COUNTIF($E$3:E52,E52)-1</f>
        <v>6</v>
      </c>
      <c r="G52" s="179">
        <f t="shared" si="30"/>
        <v>5</v>
      </c>
      <c r="H52" s="160">
        <f>SUMIFS('Selected Results Data'!$E:$E,'Selected Results Data'!$A:$A,H$2,'Selected Results Data'!$B:$B,$A52)</f>
        <v>6.4</v>
      </c>
      <c r="I52" s="159">
        <f>RANK(H52,$H$3:$H$81,1)+COUNTIF($H$3:H52,H52)-1</f>
        <v>11</v>
      </c>
      <c r="J52" s="179">
        <f t="shared" si="31"/>
        <v>5</v>
      </c>
      <c r="K52" s="160">
        <f>SUMIFS('Selected Results Data'!$E:$E,'Selected Results Data'!$A:$A,K$2,'Selected Results Data'!$B:$B,$A52)</f>
        <v>14.1</v>
      </c>
      <c r="L52" s="159">
        <f>RANK(K52,$K$3:$K$81,1)+COUNTIF($K$3:K52,K52)-1</f>
        <v>37</v>
      </c>
      <c r="M52" s="179">
        <f t="shared" si="32"/>
        <v>3</v>
      </c>
      <c r="N52" s="160">
        <f>SUMIFS('Selected Results Data'!$E:$E,'Selected Results Data'!$A:$A,N$2,'Selected Results Data'!$B:$B,$A52)</f>
        <v>4.38</v>
      </c>
      <c r="O52" s="159">
        <f>RANK(N52,$N$3:$N$81,0)+COUNTIF($N$3:N52,N52)-1</f>
        <v>61</v>
      </c>
      <c r="P52" s="179">
        <f t="shared" si="33"/>
        <v>2</v>
      </c>
      <c r="Q52" s="160">
        <f>SUMIFS('Selected Results Data'!$E:$E,'Selected Results Data'!$A:$A,Q$2,'Selected Results Data'!$B:$B,$A52)</f>
        <v>47.47</v>
      </c>
      <c r="R52" s="159">
        <f>RANK(Q52,$Q$3:$Q$81,0)+COUNTIF($Q$3:Q52,Q52)-1</f>
        <v>15</v>
      </c>
      <c r="S52" s="179">
        <f t="shared" si="34"/>
        <v>5</v>
      </c>
      <c r="T52" s="160">
        <f>SUMIFS('Selected Results Data'!$E:$E,'Selected Results Data'!$A:$A,T$2,'Selected Results Data'!$B:$B,$A52)</f>
        <v>49.54</v>
      </c>
      <c r="U52" s="159">
        <f>RANK(T52,$T$3:$T$81,1)+COUNTIF($T$3:T52,T52)-1</f>
        <v>21</v>
      </c>
      <c r="V52" s="179">
        <f t="shared" si="35"/>
        <v>4</v>
      </c>
      <c r="W52" s="160">
        <f>SUMIFS('Selected Results Data'!$E:$E,'Selected Results Data'!$A:$A,W$2,'Selected Results Data'!$B:$B,$A52)</f>
        <v>4.67</v>
      </c>
      <c r="X52" s="159">
        <f>RANK(W52,$W$3:$W$81,1)+COUNTIF($W$3:W52,W52)-1</f>
        <v>76</v>
      </c>
      <c r="Y52" s="179">
        <f t="shared" si="36"/>
        <v>1</v>
      </c>
      <c r="Z52" s="160">
        <f>SUMIFS('Selected Results Data'!$E:$E,'Selected Results Data'!$A:$A,Z$2,'Selected Results Data'!$B:$B,$A52)</f>
        <v>36.68</v>
      </c>
      <c r="AA52" s="159">
        <f>RANK(Z52,$Z$3:$Z$81,1)+COUNTIF($Z$3:Z52,Z52)-1</f>
        <v>10</v>
      </c>
      <c r="AB52" s="179">
        <f t="shared" si="37"/>
        <v>5</v>
      </c>
      <c r="AC52" s="160">
        <f>SUMIFS('Selected Results Data'!$E:$E,'Selected Results Data'!$A:$A,AC$2,'Selected Results Data'!$B:$B,$A52)</f>
        <v>15.35</v>
      </c>
      <c r="AD52" s="159">
        <f>RANK(AC52,$AC$3:$AC$81,1)+COUNTIF($AC$3:AC52,AC52)-1</f>
        <v>23</v>
      </c>
      <c r="AE52" s="179">
        <f t="shared" si="38"/>
        <v>4</v>
      </c>
      <c r="AF52" s="160">
        <f>SUMIFS('Selected Results Data'!$E:$E,'Selected Results Data'!$A:$A,AF$2,'Selected Results Data'!$B:$B,$A52)</f>
        <v>9.35</v>
      </c>
      <c r="AG52" s="159">
        <f>RANK(AF52,$AF$3:$AF$81,1)+COUNTIF($AF$3:AF52,AF52)-1</f>
        <v>15</v>
      </c>
      <c r="AH52" s="179">
        <f t="shared" si="39"/>
        <v>5</v>
      </c>
      <c r="AI52" s="160">
        <f>SUMIFS('Selected Results Data'!$E:$E,'Selected Results Data'!$A:$A,AI$2,'Selected Results Data'!$B:$B,$A52)</f>
        <v>64.17</v>
      </c>
      <c r="AJ52" s="159">
        <f>RANK(AI52,$AI$3:$AI$81,1)+COUNTIF($AI$3:AI52,AI52)-1</f>
        <v>40</v>
      </c>
      <c r="AK52" s="179">
        <f t="shared" si="40"/>
        <v>3</v>
      </c>
      <c r="AL52" s="160">
        <f>SUMIFS('Selected Results Data'!$E:$E,'Selected Results Data'!$A:$A,AL$2,'Selected Results Data'!$B:$B,$A52)</f>
        <v>46.65</v>
      </c>
      <c r="AM52" s="159">
        <f>RANK(AL52,$AL$3:$AL$81,1)+COUNTIF($AL$3:AL52,AL52)-1</f>
        <v>33</v>
      </c>
      <c r="AN52" s="179">
        <f t="shared" si="41"/>
        <v>3</v>
      </c>
      <c r="AO52" s="160">
        <f>SUMIFS('Selected Results Data'!$E:$E,'Selected Results Data'!$A:$A,AO$2,'Selected Results Data'!$B:$B,$A52)</f>
        <v>12.45</v>
      </c>
      <c r="AP52" s="159">
        <f>RANK(AO52,$AO$3:$AO$81,1)+COUNTIF($AO$3:AO52,AO52)-1</f>
        <v>22</v>
      </c>
      <c r="AQ52" s="179">
        <f t="shared" si="42"/>
        <v>4</v>
      </c>
      <c r="AR52" s="160">
        <f>SUMIFS('Selected Results Data'!$E:$E,'Selected Results Data'!$A:$A,AR$2,'Selected Results Data'!$B:$B,$A52)</f>
        <v>30.38</v>
      </c>
      <c r="AS52" s="159">
        <f>RANK(AR52,$AR$3:$AR$81,1)+COUNTIF($AR$3:AR52,AR52)-1</f>
        <v>42</v>
      </c>
      <c r="AT52" s="179">
        <f t="shared" si="43"/>
        <v>3</v>
      </c>
      <c r="AU52" s="160">
        <f>SUMIFS('Selected Results Data'!$E:$E,'Selected Results Data'!$A:$A,AU$2,'Selected Results Data'!$B:$B,$A52)</f>
        <v>17.70139</v>
      </c>
      <c r="AV52" s="159">
        <f>RANK(AU52,$AU$3:$AU$81,1)+COUNTIF($AU$3:AU52,AU52)-1</f>
        <v>18</v>
      </c>
      <c r="AW52" s="179">
        <f t="shared" si="44"/>
        <v>4</v>
      </c>
      <c r="AX52" s="160">
        <f>SUMIFS('Selected Results Data'!$E:$E,'Selected Results Data'!$A:$A,AX$2,'Selected Results Data'!$B:$B,$A52)</f>
        <v>19.923860000000001</v>
      </c>
      <c r="AY52" s="159">
        <f>RANK(AX52,$AX$3:$AX$81,1)+COUNTIF($AX$3:AX52,AX52)-1</f>
        <v>38</v>
      </c>
      <c r="AZ52" s="179">
        <f t="shared" si="45"/>
        <v>3</v>
      </c>
      <c r="BA52" s="160">
        <f>SUMIFS('Selected Results Data'!$E:$E,'Selected Results Data'!$A:$A,BA$2,'Selected Results Data'!$B:$B,$A52)</f>
        <v>19.08361</v>
      </c>
      <c r="BB52" s="159">
        <f>RANK(BA52,$BA$3:$BA$81,1)+COUNTIF($BA$3:BA52,BA52)-1</f>
        <v>66</v>
      </c>
      <c r="BC52" s="179">
        <f t="shared" si="46"/>
        <v>1</v>
      </c>
      <c r="BD52" s="160">
        <f>SUMIFS('Selected Results Data'!$E:$E,'Selected Results Data'!$A:$A,BD$2,'Selected Results Data'!$B:$B,$A52)</f>
        <v>78.2</v>
      </c>
      <c r="BE52" s="159">
        <f>RANK(BD52,$BD$3:$BD$81,0)+COUNTIF($BD$3:BD52,BD52)-1</f>
        <v>52</v>
      </c>
      <c r="BF52" s="179">
        <f t="shared" si="18"/>
        <v>2</v>
      </c>
      <c r="BG52" s="160">
        <f>SUMIFS('Selected Results Data'!$E:$E,'Selected Results Data'!$A:$A,BG$2,'Selected Results Data'!$B:$B,$A52)</f>
        <v>55.62</v>
      </c>
      <c r="BH52" s="159">
        <f>RANK(BG52,$BG$3:$BG$81,0)+COUNTIF($BG$3:BG52,BG52)-1</f>
        <v>31</v>
      </c>
      <c r="BI52" s="179">
        <f t="shared" si="19"/>
        <v>4</v>
      </c>
      <c r="BJ52" s="160">
        <f>SUMIFS('Selected Results Data'!$E:$E,'Selected Results Data'!$A:$A,BJ$2,'Selected Results Data'!$B:$B,$A52)</f>
        <v>47.63</v>
      </c>
      <c r="BK52" s="159">
        <f>RANK(BJ52,$BJ$3:$BJ$81,0)+COUNTIF($BJ$3:BJ52,BJ52)-1</f>
        <v>50</v>
      </c>
      <c r="BL52" s="179">
        <f t="shared" si="20"/>
        <v>2</v>
      </c>
      <c r="BM52" s="160">
        <f>SUMIFS('Selected Results Data'!$E:$E,'Selected Results Data'!$A:$A,BM$2,'Selected Results Data'!$B:$B,$A52)</f>
        <v>61.18</v>
      </c>
      <c r="BN52" s="159">
        <f>RANK(BM52,$BM$3:$BM$81,0)+COUNTIF($BM$3:BM52,BM52)-1</f>
        <v>44</v>
      </c>
      <c r="BO52" s="179">
        <f t="shared" si="21"/>
        <v>3</v>
      </c>
      <c r="BP52" s="160">
        <f>SUMIFS('Selected Results Data'!$E:$E,'Selected Results Data'!$A:$A,BP$2,'Selected Results Data'!$B:$B,$A52)</f>
        <v>41.18</v>
      </c>
      <c r="BQ52" s="159">
        <f>RANK(BP52,$BP$3:$BP$81,0)+COUNTIF($BP$3:BP52,BP52)-1</f>
        <v>71</v>
      </c>
      <c r="BR52" s="179">
        <f t="shared" si="22"/>
        <v>1</v>
      </c>
      <c r="BS52" s="160">
        <f>SUMIFS('Selected Results Data'!$E:$E,'Selected Results Data'!$A:$A,BS$2,'Selected Results Data'!$B:$B,$A52)</f>
        <v>79.55</v>
      </c>
      <c r="BT52" s="159">
        <f>RANK(BS52,$BS$3:$BS$81,0)+COUNTIF($BS$3:BS52,BS52)-1</f>
        <v>77</v>
      </c>
      <c r="BU52" s="179">
        <f t="shared" si="23"/>
        <v>1</v>
      </c>
      <c r="BV52" s="160">
        <f>SUMIFS('Selected Results Data'!$E:$E,'Selected Results Data'!$A:$A,BV$2,'Selected Results Data'!$B:$B,$A52)</f>
        <v>83.49</v>
      </c>
      <c r="BW52" s="159">
        <f>RANK(BV52,$BV$3:$BV$81,0)+COUNTIF($BV$3:BV52,BV52)-1</f>
        <v>17</v>
      </c>
      <c r="BX52" s="179">
        <f t="shared" si="24"/>
        <v>4</v>
      </c>
      <c r="BY52" s="160">
        <f>SUMIFS('Selected Results Data'!$E:$E,'Selected Results Data'!$A:$A,BY$2,'Selected Results Data'!$B:$B,$A52)</f>
        <v>21.99</v>
      </c>
      <c r="BZ52" s="159">
        <f>RANK(BY52,$BY$3:$BY$81,1)+COUNTIF($BY$3:BY52,BY52)-1</f>
        <v>23</v>
      </c>
      <c r="CA52" s="179">
        <f t="shared" si="25"/>
        <v>4</v>
      </c>
      <c r="CB52" s="160">
        <f>SUMIFS('Selected Results Data'!$E:$E,'Selected Results Data'!$A:$A,CB$2,'Selected Results Data'!$B:$B,$A52)</f>
        <v>31.63</v>
      </c>
      <c r="CC52" s="159">
        <f>RANK(CB52,$CB$3:$CB$81,1)+COUNTIF($CB$3:CB52,CB52)-1</f>
        <v>28</v>
      </c>
      <c r="CD52" s="179">
        <f t="shared" si="26"/>
        <v>4</v>
      </c>
      <c r="CE52" s="160">
        <f>SUMIFS('Selected Results Data'!$E:$E,'Selected Results Data'!$A:$A,CE$2,'Selected Results Data'!$B:$B,$A52)</f>
        <v>33.69</v>
      </c>
      <c r="CF52" s="159">
        <f>RANK(CE52,$CE$3:$CE$81,1)+COUNTIF($CE$3:CE52,CE52)-1</f>
        <v>42</v>
      </c>
      <c r="CG52" s="179">
        <f t="shared" si="27"/>
        <v>3</v>
      </c>
      <c r="CH52" s="160">
        <f>SUMIFS('Selected Results Data'!$E:$E,'Selected Results Data'!$A:$A,CH$2,'Selected Results Data'!$B:$B,$A52)</f>
        <v>23.03</v>
      </c>
      <c r="CI52" s="159">
        <f>RANK(CH52,$CH$3:$CH$81,1)+COUNTIF($CH$3:CH52,CH52)-1</f>
        <v>18</v>
      </c>
      <c r="CJ52" s="179">
        <f t="shared" si="28"/>
        <v>4</v>
      </c>
      <c r="CL52" s="46">
        <v>50</v>
      </c>
      <c r="CM52" s="46">
        <v>2</v>
      </c>
    </row>
    <row r="53" spans="1:91">
      <c r="A53" s="162" t="s">
        <v>148</v>
      </c>
      <c r="B53" s="162">
        <f>SUMIFS('Selected Results Data'!$E:$E,'Selected Results Data'!$A:$A,$B$2,'Selected Results Data'!$B:$B,A53)</f>
        <v>28.9</v>
      </c>
      <c r="C53" s="161">
        <f>RANK(B53,$B$3:$B$81,1)+COUNTIF($B$3:B53,B53)-1</f>
        <v>21</v>
      </c>
      <c r="D53" s="179">
        <f t="shared" si="29"/>
        <v>4</v>
      </c>
      <c r="E53" s="160">
        <f>SUMIFS('Selected Results Data'!$E:$E,'Selected Results Data'!$A:$A,E$2,'Selected Results Data'!$B:$B,$A53)</f>
        <v>30.7</v>
      </c>
      <c r="F53" s="159">
        <f>RANK(E53,$E$3:$E$81,1)+COUNTIF($E$3:E53,E53)-1</f>
        <v>73</v>
      </c>
      <c r="G53" s="179">
        <f t="shared" si="30"/>
        <v>1</v>
      </c>
      <c r="H53" s="160">
        <f>SUMIFS('Selected Results Data'!$E:$E,'Selected Results Data'!$A:$A,H$2,'Selected Results Data'!$B:$B,$A53)</f>
        <v>17.7</v>
      </c>
      <c r="I53" s="159">
        <f>RANK(H53,$H$3:$H$81,1)+COUNTIF($H$3:H53,H53)-1</f>
        <v>69</v>
      </c>
      <c r="J53" s="179">
        <f t="shared" si="31"/>
        <v>1</v>
      </c>
      <c r="K53" s="160">
        <f>SUMIFS('Selected Results Data'!$E:$E,'Selected Results Data'!$A:$A,K$2,'Selected Results Data'!$B:$B,$A53)</f>
        <v>23.7</v>
      </c>
      <c r="L53" s="159">
        <f>RANK(K53,$K$3:$K$81,1)+COUNTIF($K$3:K53,K53)-1</f>
        <v>79</v>
      </c>
      <c r="M53" s="179">
        <f t="shared" si="32"/>
        <v>1</v>
      </c>
      <c r="N53" s="160">
        <f>SUMIFS('Selected Results Data'!$E:$E,'Selected Results Data'!$A:$A,N$2,'Selected Results Data'!$B:$B,$A53)</f>
        <v>6.55</v>
      </c>
      <c r="O53" s="159">
        <f>RANK(N53,$N$3:$N$81,0)+COUNTIF($N$3:N53,N53)-1</f>
        <v>27</v>
      </c>
      <c r="P53" s="179">
        <f t="shared" si="33"/>
        <v>4</v>
      </c>
      <c r="Q53" s="160">
        <f>SUMIFS('Selected Results Data'!$E:$E,'Selected Results Data'!$A:$A,Q$2,'Selected Results Data'!$B:$B,$A53)</f>
        <v>40.72</v>
      </c>
      <c r="R53" s="159">
        <f>RANK(Q53,$Q$3:$Q$81,0)+COUNTIF($Q$3:Q53,Q53)-1</f>
        <v>46</v>
      </c>
      <c r="S53" s="179">
        <f t="shared" si="34"/>
        <v>3</v>
      </c>
      <c r="T53" s="160">
        <f>SUMIFS('Selected Results Data'!$E:$E,'Selected Results Data'!$A:$A,T$2,'Selected Results Data'!$B:$B,$A53)</f>
        <v>55.46</v>
      </c>
      <c r="U53" s="159">
        <f>RANK(T53,$T$3:$T$81,1)+COUNTIF($T$3:T53,T53)-1</f>
        <v>50</v>
      </c>
      <c r="V53" s="179">
        <f t="shared" si="35"/>
        <v>2</v>
      </c>
      <c r="W53" s="160">
        <f>SUMIFS('Selected Results Data'!$E:$E,'Selected Results Data'!$A:$A,W$2,'Selected Results Data'!$B:$B,$A53)</f>
        <v>2.39</v>
      </c>
      <c r="X53" s="159">
        <f>RANK(W53,$W$3:$W$81,1)+COUNTIF($W$3:W53,W53)-1</f>
        <v>55</v>
      </c>
      <c r="Y53" s="179">
        <f t="shared" si="36"/>
        <v>2</v>
      </c>
      <c r="Z53" s="160">
        <f>SUMIFS('Selected Results Data'!$E:$E,'Selected Results Data'!$A:$A,Z$2,'Selected Results Data'!$B:$B,$A53)</f>
        <v>45.01</v>
      </c>
      <c r="AA53" s="159">
        <f>RANK(Z53,$Z$3:$Z$81,1)+COUNTIF($Z$3:Z53,Z53)-1</f>
        <v>50</v>
      </c>
      <c r="AB53" s="179">
        <f t="shared" si="37"/>
        <v>2</v>
      </c>
      <c r="AC53" s="160">
        <f>SUMIFS('Selected Results Data'!$E:$E,'Selected Results Data'!$A:$A,AC$2,'Selected Results Data'!$B:$B,$A53)</f>
        <v>22.47</v>
      </c>
      <c r="AD53" s="159">
        <f>RANK(AC53,$AC$3:$AC$81,1)+COUNTIF($AC$3:AC53,AC53)-1</f>
        <v>68</v>
      </c>
      <c r="AE53" s="179">
        <f t="shared" si="38"/>
        <v>1</v>
      </c>
      <c r="AF53" s="160">
        <f>SUMIFS('Selected Results Data'!$E:$E,'Selected Results Data'!$A:$A,AF$2,'Selected Results Data'!$B:$B,$A53)</f>
        <v>17.21</v>
      </c>
      <c r="AG53" s="159">
        <f>RANK(AF53,$AF$3:$AF$81,1)+COUNTIF($AF$3:AF53,AF53)-1</f>
        <v>61</v>
      </c>
      <c r="AH53" s="179">
        <f t="shared" si="39"/>
        <v>2</v>
      </c>
      <c r="AI53" s="160">
        <f>SUMIFS('Selected Results Data'!$E:$E,'Selected Results Data'!$A:$A,AI$2,'Selected Results Data'!$B:$B,$A53)</f>
        <v>67.23</v>
      </c>
      <c r="AJ53" s="159">
        <f>RANK(AI53,$AI$3:$AI$81,1)+COUNTIF($AI$3:AI53,AI53)-1</f>
        <v>55</v>
      </c>
      <c r="AK53" s="179">
        <f t="shared" si="40"/>
        <v>2</v>
      </c>
      <c r="AL53" s="160">
        <f>SUMIFS('Selected Results Data'!$E:$E,'Selected Results Data'!$A:$A,AL$2,'Selected Results Data'!$B:$B,$A53)</f>
        <v>51.3</v>
      </c>
      <c r="AM53" s="159">
        <f>RANK(AL53,$AL$3:$AL$81,1)+COUNTIF($AL$3:AL53,AL53)-1</f>
        <v>59</v>
      </c>
      <c r="AN53" s="179">
        <f t="shared" si="41"/>
        <v>2</v>
      </c>
      <c r="AO53" s="160">
        <f>SUMIFS('Selected Results Data'!$E:$E,'Selected Results Data'!$A:$A,AO$2,'Selected Results Data'!$B:$B,$A53)</f>
        <v>16.43</v>
      </c>
      <c r="AP53" s="159">
        <f>RANK(AO53,$AO$3:$AO$81,1)+COUNTIF($AO$3:AO53,AO53)-1</f>
        <v>47</v>
      </c>
      <c r="AQ53" s="179">
        <f t="shared" si="42"/>
        <v>3</v>
      </c>
      <c r="AR53" s="160">
        <f>SUMIFS('Selected Results Data'!$E:$E,'Selected Results Data'!$A:$A,AR$2,'Selected Results Data'!$B:$B,$A53)</f>
        <v>32.47</v>
      </c>
      <c r="AS53" s="159">
        <f>RANK(AR53,$AR$3:$AR$81,1)+COUNTIF($AR$3:AR53,AR53)-1</f>
        <v>51</v>
      </c>
      <c r="AT53" s="179">
        <f t="shared" si="43"/>
        <v>2</v>
      </c>
      <c r="AU53" s="160">
        <f>SUMIFS('Selected Results Data'!$E:$E,'Selected Results Data'!$A:$A,AU$2,'Selected Results Data'!$B:$B,$A53)</f>
        <v>24.880050000000001</v>
      </c>
      <c r="AV53" s="159">
        <f>RANK(AU53,$AU$3:$AU$81,1)+COUNTIF($AU$3:AU53,AU53)-1</f>
        <v>65</v>
      </c>
      <c r="AW53" s="179">
        <f t="shared" si="44"/>
        <v>1</v>
      </c>
      <c r="AX53" s="160">
        <f>SUMIFS('Selected Results Data'!$E:$E,'Selected Results Data'!$A:$A,AX$2,'Selected Results Data'!$B:$B,$A53)</f>
        <v>23.336569999999998</v>
      </c>
      <c r="AY53" s="159">
        <f>RANK(AX53,$AX$3:$AX$81,1)+COUNTIF($AX$3:AX53,AX53)-1</f>
        <v>62</v>
      </c>
      <c r="AZ53" s="179">
        <f t="shared" si="45"/>
        <v>2</v>
      </c>
      <c r="BA53" s="160">
        <f>SUMIFS('Selected Results Data'!$E:$E,'Selected Results Data'!$A:$A,BA$2,'Selected Results Data'!$B:$B,$A53)</f>
        <v>17.554880000000001</v>
      </c>
      <c r="BB53" s="159">
        <f>RANK(BA53,$BA$3:$BA$81,1)+COUNTIF($BA$3:BA53,BA53)-1</f>
        <v>53</v>
      </c>
      <c r="BC53" s="179">
        <f t="shared" si="46"/>
        <v>2</v>
      </c>
      <c r="BD53" s="160">
        <f>SUMIFS('Selected Results Data'!$E:$E,'Selected Results Data'!$A:$A,BD$2,'Selected Results Data'!$B:$B,$A53)</f>
        <v>77.959999999999994</v>
      </c>
      <c r="BE53" s="159">
        <f>RANK(BD53,$BD$3:$BD$81,0)+COUNTIF($BD$3:BD53,BD53)-1</f>
        <v>55</v>
      </c>
      <c r="BF53" s="179">
        <f t="shared" si="18"/>
        <v>2</v>
      </c>
      <c r="BG53" s="160">
        <f>SUMIFS('Selected Results Data'!$E:$E,'Selected Results Data'!$A:$A,BG$2,'Selected Results Data'!$B:$B,$A53)</f>
        <v>52.2</v>
      </c>
      <c r="BH53" s="159">
        <f>RANK(BG53,$BG$3:$BG$81,0)+COUNTIF($BG$3:BG53,BG53)-1</f>
        <v>59</v>
      </c>
      <c r="BI53" s="179">
        <f t="shared" si="19"/>
        <v>2</v>
      </c>
      <c r="BJ53" s="160">
        <f>SUMIFS('Selected Results Data'!$E:$E,'Selected Results Data'!$A:$A,BJ$2,'Selected Results Data'!$B:$B,$A53)</f>
        <v>56.75</v>
      </c>
      <c r="BK53" s="159">
        <f>RANK(BJ53,$BJ$3:$BJ$81,0)+COUNTIF($BJ$3:BJ53,BJ53)-1</f>
        <v>10</v>
      </c>
      <c r="BL53" s="179">
        <f t="shared" si="20"/>
        <v>5</v>
      </c>
      <c r="BM53" s="160">
        <f>SUMIFS('Selected Results Data'!$E:$E,'Selected Results Data'!$A:$A,BM$2,'Selected Results Data'!$B:$B,$A53)</f>
        <v>52.9</v>
      </c>
      <c r="BN53" s="159">
        <f>RANK(BM53,$BM$3:$BM$81,0)+COUNTIF($BM$3:BM53,BM53)-1</f>
        <v>74</v>
      </c>
      <c r="BO53" s="179">
        <f t="shared" si="21"/>
        <v>1</v>
      </c>
      <c r="BP53" s="160">
        <f>SUMIFS('Selected Results Data'!$E:$E,'Selected Results Data'!$A:$A,BP$2,'Selected Results Data'!$B:$B,$A53)</f>
        <v>45.45</v>
      </c>
      <c r="BQ53" s="159">
        <f>RANK(BP53,$BP$3:$BP$81,0)+COUNTIF($BP$3:BP53,BP53)-1</f>
        <v>57</v>
      </c>
      <c r="BR53" s="179">
        <f t="shared" si="22"/>
        <v>2</v>
      </c>
      <c r="BS53" s="160">
        <f>SUMIFS('Selected Results Data'!$E:$E,'Selected Results Data'!$A:$A,BS$2,'Selected Results Data'!$B:$B,$A53)</f>
        <v>90.5</v>
      </c>
      <c r="BT53" s="159">
        <f>RANK(BS53,$BS$3:$BS$81,0)+COUNTIF($BS$3:BS53,BS53)-1</f>
        <v>29</v>
      </c>
      <c r="BU53" s="179">
        <f t="shared" si="23"/>
        <v>4</v>
      </c>
      <c r="BV53" s="160">
        <f>SUMIFS('Selected Results Data'!$E:$E,'Selected Results Data'!$A:$A,BV$2,'Selected Results Data'!$B:$B,$A53)</f>
        <v>77.92</v>
      </c>
      <c r="BW53" s="159">
        <f>RANK(BV53,$BV$3:$BV$81,0)+COUNTIF($BV$3:BV53,BV53)-1</f>
        <v>48</v>
      </c>
      <c r="BX53" s="179">
        <f t="shared" si="24"/>
        <v>3</v>
      </c>
      <c r="BY53" s="160">
        <f>SUMIFS('Selected Results Data'!$E:$E,'Selected Results Data'!$A:$A,BY$2,'Selected Results Data'!$B:$B,$A53)</f>
        <v>27.63</v>
      </c>
      <c r="BZ53" s="159">
        <f>RANK(BY53,$BY$3:$BY$81,1)+COUNTIF($BY$3:BY53,BY53)-1</f>
        <v>56</v>
      </c>
      <c r="CA53" s="179">
        <f t="shared" si="25"/>
        <v>2</v>
      </c>
      <c r="CB53" s="160">
        <f>SUMIFS('Selected Results Data'!$E:$E,'Selected Results Data'!$A:$A,CB$2,'Selected Results Data'!$B:$B,$A53)</f>
        <v>45.55</v>
      </c>
      <c r="CC53" s="159">
        <f>RANK(CB53,$CB$3:$CB$81,1)+COUNTIF($CB$3:CB53,CB53)-1</f>
        <v>79</v>
      </c>
      <c r="CD53" s="179">
        <f t="shared" si="26"/>
        <v>1</v>
      </c>
      <c r="CE53" s="160">
        <f>SUMIFS('Selected Results Data'!$E:$E,'Selected Results Data'!$A:$A,CE$2,'Selected Results Data'!$B:$B,$A53)</f>
        <v>33.369999999999997</v>
      </c>
      <c r="CF53" s="159">
        <f>RANK(CE53,$CE$3:$CE$81,1)+COUNTIF($CE$3:CE53,CE53)-1</f>
        <v>37</v>
      </c>
      <c r="CG53" s="179">
        <f t="shared" si="27"/>
        <v>3</v>
      </c>
      <c r="CH53" s="160">
        <f>SUMIFS('Selected Results Data'!$E:$E,'Selected Results Data'!$A:$A,CH$2,'Selected Results Data'!$B:$B,$A53)</f>
        <v>30.92</v>
      </c>
      <c r="CI53" s="159">
        <f>RANK(CH53,$CH$3:$CH$81,1)+COUNTIF($CH$3:CH53,CH53)-1</f>
        <v>58</v>
      </c>
      <c r="CJ53" s="179">
        <f t="shared" si="28"/>
        <v>2</v>
      </c>
      <c r="CL53" s="46">
        <v>51</v>
      </c>
      <c r="CM53" s="46">
        <v>2</v>
      </c>
    </row>
    <row r="54" spans="1:91">
      <c r="A54" s="162" t="s">
        <v>149</v>
      </c>
      <c r="B54" s="162">
        <f>SUMIFS('Selected Results Data'!$E:$E,'Selected Results Data'!$A:$A,$B$2,'Selected Results Data'!$B:$B,A54)</f>
        <v>34.200000000000003</v>
      </c>
      <c r="C54" s="161">
        <f>RANK(B54,$B$3:$B$81,1)+COUNTIF($B$3:B54,B54)-1</f>
        <v>62</v>
      </c>
      <c r="D54" s="179">
        <f t="shared" si="29"/>
        <v>2</v>
      </c>
      <c r="E54" s="160">
        <f>SUMIFS('Selected Results Data'!$E:$E,'Selected Results Data'!$A:$A,E$2,'Selected Results Data'!$B:$B,$A54)</f>
        <v>16</v>
      </c>
      <c r="F54" s="159">
        <f>RANK(E54,$E$3:$E$81,1)+COUNTIF($E$3:E54,E54)-1</f>
        <v>17</v>
      </c>
      <c r="G54" s="179">
        <f t="shared" si="30"/>
        <v>4</v>
      </c>
      <c r="H54" s="160">
        <f>SUMIFS('Selected Results Data'!$E:$E,'Selected Results Data'!$A:$A,H$2,'Selected Results Data'!$B:$B,$A54)</f>
        <v>9.6</v>
      </c>
      <c r="I54" s="159">
        <f>RANK(H54,$H$3:$H$81,1)+COUNTIF($H$3:H54,H54)-1</f>
        <v>29</v>
      </c>
      <c r="J54" s="179">
        <f t="shared" si="31"/>
        <v>4</v>
      </c>
      <c r="K54" s="160">
        <f>SUMIFS('Selected Results Data'!$E:$E,'Selected Results Data'!$A:$A,K$2,'Selected Results Data'!$B:$B,$A54)</f>
        <v>15.2</v>
      </c>
      <c r="L54" s="159">
        <f>RANK(K54,$K$3:$K$81,1)+COUNTIF($K$3:K54,K54)-1</f>
        <v>47</v>
      </c>
      <c r="M54" s="179">
        <f t="shared" si="32"/>
        <v>3</v>
      </c>
      <c r="N54" s="160">
        <f>SUMIFS('Selected Results Data'!$E:$E,'Selected Results Data'!$A:$A,N$2,'Selected Results Data'!$B:$B,$A54)</f>
        <v>7.19</v>
      </c>
      <c r="O54" s="159">
        <f>RANK(N54,$N$3:$N$81,0)+COUNTIF($N$3:N54,N54)-1</f>
        <v>17</v>
      </c>
      <c r="P54" s="179">
        <f t="shared" si="33"/>
        <v>4</v>
      </c>
      <c r="Q54" s="160">
        <f>SUMIFS('Selected Results Data'!$E:$E,'Selected Results Data'!$A:$A,Q$2,'Selected Results Data'!$B:$B,$A54)</f>
        <v>45.25</v>
      </c>
      <c r="R54" s="159">
        <f>RANK(Q54,$Q$3:$Q$81,0)+COUNTIF($Q$3:Q54,Q54)-1</f>
        <v>20</v>
      </c>
      <c r="S54" s="179">
        <f t="shared" si="34"/>
        <v>4</v>
      </c>
      <c r="T54" s="160">
        <f>SUMIFS('Selected Results Data'!$E:$E,'Selected Results Data'!$A:$A,T$2,'Selected Results Data'!$B:$B,$A54)</f>
        <v>50.03</v>
      </c>
      <c r="U54" s="159">
        <f>RANK(T54,$T$3:$T$81,1)+COUNTIF($T$3:T54,T54)-1</f>
        <v>22</v>
      </c>
      <c r="V54" s="179">
        <f t="shared" si="35"/>
        <v>4</v>
      </c>
      <c r="W54" s="160">
        <f>SUMIFS('Selected Results Data'!$E:$E,'Selected Results Data'!$A:$A,W$2,'Selected Results Data'!$B:$B,$A54)</f>
        <v>1.3</v>
      </c>
      <c r="X54" s="159">
        <f>RANK(W54,$W$3:$W$81,1)+COUNTIF($W$3:W54,W54)-1</f>
        <v>23</v>
      </c>
      <c r="Y54" s="179">
        <f t="shared" si="36"/>
        <v>4</v>
      </c>
      <c r="Z54" s="160">
        <f>SUMIFS('Selected Results Data'!$E:$E,'Selected Results Data'!$A:$A,Z$2,'Selected Results Data'!$B:$B,$A54)</f>
        <v>50.2</v>
      </c>
      <c r="AA54" s="159">
        <f>RANK(Z54,$Z$3:$Z$81,1)+COUNTIF($Z$3:Z54,Z54)-1</f>
        <v>73</v>
      </c>
      <c r="AB54" s="179">
        <f t="shared" si="37"/>
        <v>1</v>
      </c>
      <c r="AC54" s="160">
        <f>SUMIFS('Selected Results Data'!$E:$E,'Selected Results Data'!$A:$A,AC$2,'Selected Results Data'!$B:$B,$A54)</f>
        <v>18.579999999999998</v>
      </c>
      <c r="AD54" s="159">
        <f>RANK(AC54,$AC$3:$AC$81,1)+COUNTIF($AC$3:AC54,AC54)-1</f>
        <v>47</v>
      </c>
      <c r="AE54" s="179">
        <f t="shared" si="38"/>
        <v>3</v>
      </c>
      <c r="AF54" s="160">
        <f>SUMIFS('Selected Results Data'!$E:$E,'Selected Results Data'!$A:$A,AF$2,'Selected Results Data'!$B:$B,$A54)</f>
        <v>12.46</v>
      </c>
      <c r="AG54" s="159">
        <f>RANK(AF54,$AF$3:$AF$81,1)+COUNTIF($AF$3:AF54,AF54)-1</f>
        <v>30</v>
      </c>
      <c r="AH54" s="179">
        <f t="shared" si="39"/>
        <v>4</v>
      </c>
      <c r="AI54" s="160">
        <f>SUMIFS('Selected Results Data'!$E:$E,'Selected Results Data'!$A:$A,AI$2,'Selected Results Data'!$B:$B,$A54)</f>
        <v>58.31</v>
      </c>
      <c r="AJ54" s="159">
        <f>RANK(AI54,$AI$3:$AI$81,1)+COUNTIF($AI$3:AI54,AI54)-1</f>
        <v>16</v>
      </c>
      <c r="AK54" s="179">
        <f t="shared" si="40"/>
        <v>5</v>
      </c>
      <c r="AL54" s="160">
        <f>SUMIFS('Selected Results Data'!$E:$E,'Selected Results Data'!$A:$A,AL$2,'Selected Results Data'!$B:$B,$A54)</f>
        <v>44.17</v>
      </c>
      <c r="AM54" s="159">
        <f>RANK(AL54,$AL$3:$AL$81,1)+COUNTIF($AL$3:AL54,AL54)-1</f>
        <v>19</v>
      </c>
      <c r="AN54" s="179">
        <f t="shared" si="41"/>
        <v>4</v>
      </c>
      <c r="AO54" s="160">
        <f>SUMIFS('Selected Results Data'!$E:$E,'Selected Results Data'!$A:$A,AO$2,'Selected Results Data'!$B:$B,$A54)</f>
        <v>15.64</v>
      </c>
      <c r="AP54" s="159">
        <f>RANK(AO54,$AO$3:$AO$81,1)+COUNTIF($AO$3:AO54,AO54)-1</f>
        <v>43</v>
      </c>
      <c r="AQ54" s="179">
        <f t="shared" si="42"/>
        <v>3</v>
      </c>
      <c r="AR54" s="160">
        <f>SUMIFS('Selected Results Data'!$E:$E,'Selected Results Data'!$A:$A,AR$2,'Selected Results Data'!$B:$B,$A54)</f>
        <v>27.43</v>
      </c>
      <c r="AS54" s="159">
        <f>RANK(AR54,$AR$3:$AR$81,1)+COUNTIF($AR$3:AR54,AR54)-1</f>
        <v>27</v>
      </c>
      <c r="AT54" s="179">
        <f t="shared" si="43"/>
        <v>4</v>
      </c>
      <c r="AU54" s="160">
        <f>SUMIFS('Selected Results Data'!$E:$E,'Selected Results Data'!$A:$A,AU$2,'Selected Results Data'!$B:$B,$A54)</f>
        <v>21.952960000000001</v>
      </c>
      <c r="AV54" s="159">
        <f>RANK(AU54,$AU$3:$AU$81,1)+COUNTIF($AU$3:AU54,AU54)-1</f>
        <v>49</v>
      </c>
      <c r="AW54" s="179">
        <f t="shared" si="44"/>
        <v>2</v>
      </c>
      <c r="AX54" s="160">
        <f>SUMIFS('Selected Results Data'!$E:$E,'Selected Results Data'!$A:$A,AX$2,'Selected Results Data'!$B:$B,$A54)</f>
        <v>21.715409999999999</v>
      </c>
      <c r="AY54" s="159">
        <f>RANK(AX54,$AX$3:$AX$81,1)+COUNTIF($AX$3:AX54,AX54)-1</f>
        <v>49</v>
      </c>
      <c r="AZ54" s="179">
        <f t="shared" si="45"/>
        <v>2</v>
      </c>
      <c r="BA54" s="160">
        <f>SUMIFS('Selected Results Data'!$E:$E,'Selected Results Data'!$A:$A,BA$2,'Selected Results Data'!$B:$B,$A54)</f>
        <v>16.823440000000002</v>
      </c>
      <c r="BB54" s="159">
        <f>RANK(BA54,$BA$3:$BA$81,1)+COUNTIF($BA$3:BA54,BA54)-1</f>
        <v>44</v>
      </c>
      <c r="BC54" s="179">
        <f t="shared" si="46"/>
        <v>3</v>
      </c>
      <c r="BD54" s="160">
        <f>SUMIFS('Selected Results Data'!$E:$E,'Selected Results Data'!$A:$A,BD$2,'Selected Results Data'!$B:$B,$A54)</f>
        <v>81.3</v>
      </c>
      <c r="BE54" s="159">
        <f>RANK(BD54,$BD$3:$BD$81,0)+COUNTIF($BD$3:BD54,BD54)-1</f>
        <v>30</v>
      </c>
      <c r="BF54" s="179">
        <f t="shared" si="18"/>
        <v>4</v>
      </c>
      <c r="BG54" s="160">
        <f>SUMIFS('Selected Results Data'!$E:$E,'Selected Results Data'!$A:$A,BG$2,'Selected Results Data'!$B:$B,$A54)</f>
        <v>59.54</v>
      </c>
      <c r="BH54" s="159">
        <f>RANK(BG54,$BG$3:$BG$81,0)+COUNTIF($BG$3:BG54,BG54)-1</f>
        <v>12</v>
      </c>
      <c r="BI54" s="179">
        <f t="shared" si="19"/>
        <v>5</v>
      </c>
      <c r="BJ54" s="160">
        <f>SUMIFS('Selected Results Data'!$E:$E,'Selected Results Data'!$A:$A,BJ$2,'Selected Results Data'!$B:$B,$A54)</f>
        <v>52.8</v>
      </c>
      <c r="BK54" s="159">
        <f>RANK(BJ54,$BJ$3:$BJ$81,0)+COUNTIF($BJ$3:BJ54,BJ54)-1</f>
        <v>23</v>
      </c>
      <c r="BL54" s="179">
        <f t="shared" si="20"/>
        <v>4</v>
      </c>
      <c r="BM54" s="160">
        <f>SUMIFS('Selected Results Data'!$E:$E,'Selected Results Data'!$A:$A,BM$2,'Selected Results Data'!$B:$B,$A54)</f>
        <v>59.55</v>
      </c>
      <c r="BN54" s="159">
        <f>RANK(BM54,$BM$3:$BM$81,0)+COUNTIF($BM$3:BM54,BM54)-1</f>
        <v>54</v>
      </c>
      <c r="BO54" s="179">
        <f t="shared" si="21"/>
        <v>2</v>
      </c>
      <c r="BP54" s="160">
        <f>SUMIFS('Selected Results Data'!$E:$E,'Selected Results Data'!$A:$A,BP$2,'Selected Results Data'!$B:$B,$A54)</f>
        <v>37.22</v>
      </c>
      <c r="BQ54" s="159">
        <f>RANK(BP54,$BP$3:$BP$81,0)+COUNTIF($BP$3:BP54,BP54)-1</f>
        <v>79</v>
      </c>
      <c r="BR54" s="179">
        <f t="shared" si="22"/>
        <v>1</v>
      </c>
      <c r="BS54" s="160">
        <f>SUMIFS('Selected Results Data'!$E:$E,'Selected Results Data'!$A:$A,BS$2,'Selected Results Data'!$B:$B,$A54)</f>
        <v>87.03</v>
      </c>
      <c r="BT54" s="159">
        <f>RANK(BS54,$BS$3:$BS$81,0)+COUNTIF($BS$3:BS54,BS54)-1</f>
        <v>48</v>
      </c>
      <c r="BU54" s="179">
        <f t="shared" si="23"/>
        <v>3</v>
      </c>
      <c r="BV54" s="160">
        <f>SUMIFS('Selected Results Data'!$E:$E,'Selected Results Data'!$A:$A,BV$2,'Selected Results Data'!$B:$B,$A54)</f>
        <v>73.06</v>
      </c>
      <c r="BW54" s="159">
        <f>RANK(BV54,$BV$3:$BV$81,0)+COUNTIF($BV$3:BV54,BV54)-1</f>
        <v>71</v>
      </c>
      <c r="BX54" s="179">
        <f t="shared" si="24"/>
        <v>1</v>
      </c>
      <c r="BY54" s="160">
        <f>SUMIFS('Selected Results Data'!$E:$E,'Selected Results Data'!$A:$A,BY$2,'Selected Results Data'!$B:$B,$A54)</f>
        <v>28.09</v>
      </c>
      <c r="BZ54" s="159">
        <f>RANK(BY54,$BY$3:$BY$81,1)+COUNTIF($BY$3:BY54,BY54)-1</f>
        <v>58</v>
      </c>
      <c r="CA54" s="179">
        <f t="shared" si="25"/>
        <v>2</v>
      </c>
      <c r="CB54" s="160">
        <f>SUMIFS('Selected Results Data'!$E:$E,'Selected Results Data'!$A:$A,CB$2,'Selected Results Data'!$B:$B,$A54)</f>
        <v>37.979999999999997</v>
      </c>
      <c r="CC54" s="159">
        <f>RANK(CB54,$CB$3:$CB$81,1)+COUNTIF($CB$3:CB54,CB54)-1</f>
        <v>56</v>
      </c>
      <c r="CD54" s="179">
        <f t="shared" si="26"/>
        <v>2</v>
      </c>
      <c r="CE54" s="160">
        <f>SUMIFS('Selected Results Data'!$E:$E,'Selected Results Data'!$A:$A,CE$2,'Selected Results Data'!$B:$B,$A54)</f>
        <v>30.19</v>
      </c>
      <c r="CF54" s="159">
        <f>RANK(CE54,$CE$3:$CE$81,1)+COUNTIF($CE$3:CE54,CE54)-1</f>
        <v>18</v>
      </c>
      <c r="CG54" s="179">
        <f t="shared" si="27"/>
        <v>4</v>
      </c>
      <c r="CH54" s="160">
        <f>SUMIFS('Selected Results Data'!$E:$E,'Selected Results Data'!$A:$A,CH$2,'Selected Results Data'!$B:$B,$A54)</f>
        <v>25.32</v>
      </c>
      <c r="CI54" s="159">
        <f>RANK(CH54,$CH$3:$CH$81,1)+COUNTIF($CH$3:CH54,CH54)-1</f>
        <v>27</v>
      </c>
      <c r="CJ54" s="179">
        <f t="shared" si="28"/>
        <v>4</v>
      </c>
      <c r="CL54" s="46">
        <v>52</v>
      </c>
      <c r="CM54" s="46">
        <v>2</v>
      </c>
    </row>
    <row r="55" spans="1:91">
      <c r="A55" s="162" t="s">
        <v>150</v>
      </c>
      <c r="B55" s="162">
        <f>SUMIFS('Selected Results Data'!$E:$E,'Selected Results Data'!$A:$A,$B$2,'Selected Results Data'!$B:$B,A55)</f>
        <v>33</v>
      </c>
      <c r="C55" s="161">
        <f>RANK(B55,$B$3:$B$81,1)+COUNTIF($B$3:B55,B55)-1</f>
        <v>54</v>
      </c>
      <c r="D55" s="179">
        <f t="shared" si="29"/>
        <v>2</v>
      </c>
      <c r="E55" s="160">
        <f>SUMIFS('Selected Results Data'!$E:$E,'Selected Results Data'!$A:$A,E$2,'Selected Results Data'!$B:$B,$A55)</f>
        <v>23.1</v>
      </c>
      <c r="F55" s="159">
        <f>RANK(E55,$E$3:$E$81,1)+COUNTIF($E$3:E55,E55)-1</f>
        <v>42</v>
      </c>
      <c r="G55" s="179">
        <f t="shared" si="30"/>
        <v>3</v>
      </c>
      <c r="H55" s="160">
        <f>SUMIFS('Selected Results Data'!$E:$E,'Selected Results Data'!$A:$A,H$2,'Selected Results Data'!$B:$B,$A55)</f>
        <v>9.6999999999999993</v>
      </c>
      <c r="I55" s="159">
        <f>RANK(H55,$H$3:$H$81,1)+COUNTIF($H$3:H55,H55)-1</f>
        <v>30</v>
      </c>
      <c r="J55" s="179">
        <f t="shared" si="31"/>
        <v>4</v>
      </c>
      <c r="K55" s="160">
        <f>SUMIFS('Selected Results Data'!$E:$E,'Selected Results Data'!$A:$A,K$2,'Selected Results Data'!$B:$B,$A55)</f>
        <v>16.8</v>
      </c>
      <c r="L55" s="159">
        <f>RANK(K55,$K$3:$K$81,1)+COUNTIF($K$3:K55,K55)-1</f>
        <v>62</v>
      </c>
      <c r="M55" s="179">
        <f t="shared" si="32"/>
        <v>2</v>
      </c>
      <c r="N55" s="160">
        <f>SUMIFS('Selected Results Data'!$E:$E,'Selected Results Data'!$A:$A,N$2,'Selected Results Data'!$B:$B,$A55)</f>
        <v>4.87</v>
      </c>
      <c r="O55" s="159">
        <f>RANK(N55,$N$3:$N$81,0)+COUNTIF($N$3:N55,N55)-1</f>
        <v>50</v>
      </c>
      <c r="P55" s="179">
        <f t="shared" si="33"/>
        <v>2</v>
      </c>
      <c r="Q55" s="160">
        <f>SUMIFS('Selected Results Data'!$E:$E,'Selected Results Data'!$A:$A,Q$2,'Selected Results Data'!$B:$B,$A55)</f>
        <v>41.5</v>
      </c>
      <c r="R55" s="159">
        <f>RANK(Q55,$Q$3:$Q$81,0)+COUNTIF($Q$3:Q55,Q55)-1</f>
        <v>39</v>
      </c>
      <c r="S55" s="179">
        <f t="shared" si="34"/>
        <v>3</v>
      </c>
      <c r="T55" s="160">
        <f>SUMIFS('Selected Results Data'!$E:$E,'Selected Results Data'!$A:$A,T$2,'Selected Results Data'!$B:$B,$A55)</f>
        <v>56.13</v>
      </c>
      <c r="U55" s="159">
        <f>RANK(T55,$T$3:$T$81,1)+COUNTIF($T$3:T55,T55)-1</f>
        <v>54</v>
      </c>
      <c r="V55" s="179">
        <f t="shared" si="35"/>
        <v>2</v>
      </c>
      <c r="W55" s="160">
        <f>SUMIFS('Selected Results Data'!$E:$E,'Selected Results Data'!$A:$A,W$2,'Selected Results Data'!$B:$B,$A55)</f>
        <v>1.65</v>
      </c>
      <c r="X55" s="159">
        <f>RANK(W55,$W$3:$W$81,1)+COUNTIF($W$3:W55,W55)-1</f>
        <v>37</v>
      </c>
      <c r="Y55" s="179">
        <f t="shared" si="36"/>
        <v>3</v>
      </c>
      <c r="Z55" s="160">
        <f>SUMIFS('Selected Results Data'!$E:$E,'Selected Results Data'!$A:$A,Z$2,'Selected Results Data'!$B:$B,$A55)</f>
        <v>38.75</v>
      </c>
      <c r="AA55" s="159">
        <f>RANK(Z55,$Z$3:$Z$81,1)+COUNTIF($Z$3:Z55,Z55)-1</f>
        <v>21</v>
      </c>
      <c r="AB55" s="179">
        <f t="shared" si="37"/>
        <v>4</v>
      </c>
      <c r="AC55" s="160">
        <f>SUMIFS('Selected Results Data'!$E:$E,'Selected Results Data'!$A:$A,AC$2,'Selected Results Data'!$B:$B,$A55)</f>
        <v>25.81</v>
      </c>
      <c r="AD55" s="159">
        <f>RANK(AC55,$AC$3:$AC$81,1)+COUNTIF($AC$3:AC55,AC55)-1</f>
        <v>78</v>
      </c>
      <c r="AE55" s="179">
        <f t="shared" si="38"/>
        <v>1</v>
      </c>
      <c r="AF55" s="160">
        <f>SUMIFS('Selected Results Data'!$E:$E,'Selected Results Data'!$A:$A,AF$2,'Selected Results Data'!$B:$B,$A55)</f>
        <v>16.62</v>
      </c>
      <c r="AG55" s="159">
        <f>RANK(AF55,$AF$3:$AF$81,1)+COUNTIF($AF$3:AF55,AF55)-1</f>
        <v>58</v>
      </c>
      <c r="AH55" s="179">
        <f t="shared" si="39"/>
        <v>2</v>
      </c>
      <c r="AI55" s="160">
        <f>SUMIFS('Selected Results Data'!$E:$E,'Selected Results Data'!$A:$A,AI$2,'Selected Results Data'!$B:$B,$A55)</f>
        <v>70.040000000000006</v>
      </c>
      <c r="AJ55" s="159">
        <f>RANK(AI55,$AI$3:$AI$81,1)+COUNTIF($AI$3:AI55,AI55)-1</f>
        <v>68</v>
      </c>
      <c r="AK55" s="179">
        <f t="shared" si="40"/>
        <v>1</v>
      </c>
      <c r="AL55" s="160">
        <f>SUMIFS('Selected Results Data'!$E:$E,'Selected Results Data'!$A:$A,AL$2,'Selected Results Data'!$B:$B,$A55)</f>
        <v>55.87</v>
      </c>
      <c r="AM55" s="159">
        <f>RANK(AL55,$AL$3:$AL$81,1)+COUNTIF($AL$3:AL55,AL55)-1</f>
        <v>74</v>
      </c>
      <c r="AN55" s="179">
        <f t="shared" si="41"/>
        <v>1</v>
      </c>
      <c r="AO55" s="160">
        <f>SUMIFS('Selected Results Data'!$E:$E,'Selected Results Data'!$A:$A,AO$2,'Selected Results Data'!$B:$B,$A55)</f>
        <v>14.79</v>
      </c>
      <c r="AP55" s="159">
        <f>RANK(AO55,$AO$3:$AO$81,1)+COUNTIF($AO$3:AO55,AO55)-1</f>
        <v>37</v>
      </c>
      <c r="AQ55" s="179">
        <f t="shared" si="42"/>
        <v>3</v>
      </c>
      <c r="AR55" s="160">
        <f>SUMIFS('Selected Results Data'!$E:$E,'Selected Results Data'!$A:$A,AR$2,'Selected Results Data'!$B:$B,$A55)</f>
        <v>28.99</v>
      </c>
      <c r="AS55" s="159">
        <f>RANK(AR55,$AR$3:$AR$81,1)+COUNTIF($AR$3:AR55,AR55)-1</f>
        <v>34</v>
      </c>
      <c r="AT55" s="179">
        <f t="shared" si="43"/>
        <v>3</v>
      </c>
      <c r="AU55" s="160">
        <f>SUMIFS('Selected Results Data'!$E:$E,'Selected Results Data'!$A:$A,AU$2,'Selected Results Data'!$B:$B,$A55)</f>
        <v>22.989139999999999</v>
      </c>
      <c r="AV55" s="159">
        <f>RANK(AU55,$AU$3:$AU$81,1)+COUNTIF($AU$3:AU55,AU55)-1</f>
        <v>58</v>
      </c>
      <c r="AW55" s="179">
        <f t="shared" si="44"/>
        <v>2</v>
      </c>
      <c r="AX55" s="160">
        <f>SUMIFS('Selected Results Data'!$E:$E,'Selected Results Data'!$A:$A,AX$2,'Selected Results Data'!$B:$B,$A55)</f>
        <v>18.43431</v>
      </c>
      <c r="AY55" s="159">
        <f>RANK(AX55,$AX$3:$AX$81,1)+COUNTIF($AX$3:AX55,AX55)-1</f>
        <v>28</v>
      </c>
      <c r="AZ55" s="179">
        <f t="shared" si="45"/>
        <v>4</v>
      </c>
      <c r="BA55" s="160">
        <f>SUMIFS('Selected Results Data'!$E:$E,'Selected Results Data'!$A:$A,BA$2,'Selected Results Data'!$B:$B,$A55)</f>
        <v>17.013380000000002</v>
      </c>
      <c r="BB55" s="159">
        <f>RANK(BA55,$BA$3:$BA$81,1)+COUNTIF($BA$3:BA55,BA55)-1</f>
        <v>46</v>
      </c>
      <c r="BC55" s="179">
        <f t="shared" si="46"/>
        <v>3</v>
      </c>
      <c r="BD55" s="160">
        <f>SUMIFS('Selected Results Data'!$E:$E,'Selected Results Data'!$A:$A,BD$2,'Selected Results Data'!$B:$B,$A55)</f>
        <v>83.33</v>
      </c>
      <c r="BE55" s="159">
        <f>RANK(BD55,$BD$3:$BD$81,0)+COUNTIF($BD$3:BD55,BD55)-1</f>
        <v>13</v>
      </c>
      <c r="BF55" s="179">
        <f t="shared" si="18"/>
        <v>5</v>
      </c>
      <c r="BG55" s="160">
        <f>SUMIFS('Selected Results Data'!$E:$E,'Selected Results Data'!$A:$A,BG$2,'Selected Results Data'!$B:$B,$A55)</f>
        <v>58.36</v>
      </c>
      <c r="BH55" s="159">
        <f>RANK(BG55,$BG$3:$BG$81,0)+COUNTIF($BG$3:BG55,BG55)-1</f>
        <v>18</v>
      </c>
      <c r="BI55" s="179">
        <f t="shared" si="19"/>
        <v>4</v>
      </c>
      <c r="BJ55" s="160">
        <f>SUMIFS('Selected Results Data'!$E:$E,'Selected Results Data'!$A:$A,BJ$2,'Selected Results Data'!$B:$B,$A55)</f>
        <v>50.18</v>
      </c>
      <c r="BK55" s="159">
        <f>RANK(BJ55,$BJ$3:$BJ$81,0)+COUNTIF($BJ$3:BJ55,BJ55)-1</f>
        <v>36</v>
      </c>
      <c r="BL55" s="179">
        <f t="shared" si="20"/>
        <v>3</v>
      </c>
      <c r="BM55" s="160">
        <f>SUMIFS('Selected Results Data'!$E:$E,'Selected Results Data'!$A:$A,BM$2,'Selected Results Data'!$B:$B,$A55)</f>
        <v>61.52</v>
      </c>
      <c r="BN55" s="159">
        <f>RANK(BM55,$BM$3:$BM$81,0)+COUNTIF($BM$3:BM55,BM55)-1</f>
        <v>42</v>
      </c>
      <c r="BO55" s="179">
        <f t="shared" si="21"/>
        <v>3</v>
      </c>
      <c r="BP55" s="160">
        <f>SUMIFS('Selected Results Data'!$E:$E,'Selected Results Data'!$A:$A,BP$2,'Selected Results Data'!$B:$B,$A55)</f>
        <v>43.56</v>
      </c>
      <c r="BQ55" s="159">
        <f>RANK(BP55,$BP$3:$BP$81,0)+COUNTIF($BP$3:BP55,BP55)-1</f>
        <v>64</v>
      </c>
      <c r="BR55" s="179">
        <f t="shared" si="22"/>
        <v>2</v>
      </c>
      <c r="BS55" s="160">
        <f>SUMIFS('Selected Results Data'!$E:$E,'Selected Results Data'!$A:$A,BS$2,'Selected Results Data'!$B:$B,$A55)</f>
        <v>84.59</v>
      </c>
      <c r="BT55" s="159">
        <f>RANK(BS55,$BS$3:$BS$81,0)+COUNTIF($BS$3:BS55,BS55)-1</f>
        <v>59</v>
      </c>
      <c r="BU55" s="179">
        <f t="shared" si="23"/>
        <v>2</v>
      </c>
      <c r="BV55" s="160">
        <f>SUMIFS('Selected Results Data'!$E:$E,'Selected Results Data'!$A:$A,BV$2,'Selected Results Data'!$B:$B,$A55)</f>
        <v>68.86</v>
      </c>
      <c r="BW55" s="159">
        <f>RANK(BV55,$BV$3:$BV$81,0)+COUNTIF($BV$3:BV55,BV55)-1</f>
        <v>76</v>
      </c>
      <c r="BX55" s="179">
        <f t="shared" si="24"/>
        <v>1</v>
      </c>
      <c r="BY55" s="160">
        <f>SUMIFS('Selected Results Data'!$E:$E,'Selected Results Data'!$A:$A,BY$2,'Selected Results Data'!$B:$B,$A55)</f>
        <v>26.23</v>
      </c>
      <c r="BZ55" s="159">
        <f>RANK(BY55,$BY$3:$BY$81,1)+COUNTIF($BY$3:BY55,BY55)-1</f>
        <v>49</v>
      </c>
      <c r="CA55" s="179">
        <f t="shared" si="25"/>
        <v>2</v>
      </c>
      <c r="CB55" s="160">
        <f>SUMIFS('Selected Results Data'!$E:$E,'Selected Results Data'!$A:$A,CB$2,'Selected Results Data'!$B:$B,$A55)</f>
        <v>37.700000000000003</v>
      </c>
      <c r="CC55" s="159">
        <f>RANK(CB55,$CB$3:$CB$81,1)+COUNTIF($CB$3:CB55,CB55)-1</f>
        <v>54</v>
      </c>
      <c r="CD55" s="179">
        <f t="shared" si="26"/>
        <v>2</v>
      </c>
      <c r="CE55" s="160">
        <f>SUMIFS('Selected Results Data'!$E:$E,'Selected Results Data'!$A:$A,CE$2,'Selected Results Data'!$B:$B,$A55)</f>
        <v>31.21</v>
      </c>
      <c r="CF55" s="159">
        <f>RANK(CE55,$CE$3:$CE$81,1)+COUNTIF($CE$3:CE55,CE55)-1</f>
        <v>22</v>
      </c>
      <c r="CG55" s="179">
        <f t="shared" si="27"/>
        <v>4</v>
      </c>
      <c r="CH55" s="160">
        <f>SUMIFS('Selected Results Data'!$E:$E,'Selected Results Data'!$A:$A,CH$2,'Selected Results Data'!$B:$B,$A55)</f>
        <v>28.41</v>
      </c>
      <c r="CI55" s="159">
        <f>RANK(CH55,$CH$3:$CH$81,1)+COUNTIF($CH$3:CH55,CH55)-1</f>
        <v>45</v>
      </c>
      <c r="CJ55" s="179">
        <f t="shared" si="28"/>
        <v>3</v>
      </c>
      <c r="CL55" s="46">
        <v>53</v>
      </c>
      <c r="CM55" s="46">
        <v>2</v>
      </c>
    </row>
    <row r="56" spans="1:91">
      <c r="A56" s="162" t="s">
        <v>151</v>
      </c>
      <c r="B56" s="162">
        <f>SUMIFS('Selected Results Data'!$E:$E,'Selected Results Data'!$A:$A,$B$2,'Selected Results Data'!$B:$B,A56)</f>
        <v>29.9</v>
      </c>
      <c r="C56" s="161">
        <f>RANK(B56,$B$3:$B$81,1)+COUNTIF($B$3:B56,B56)-1</f>
        <v>27</v>
      </c>
      <c r="D56" s="179">
        <f t="shared" si="29"/>
        <v>4</v>
      </c>
      <c r="E56" s="160">
        <f>SUMIFS('Selected Results Data'!$E:$E,'Selected Results Data'!$A:$A,E$2,'Selected Results Data'!$B:$B,$A56)</f>
        <v>19.100000000000001</v>
      </c>
      <c r="F56" s="159">
        <f>RANK(E56,$E$3:$E$81,1)+COUNTIF($E$3:E56,E56)-1</f>
        <v>28</v>
      </c>
      <c r="G56" s="179">
        <f t="shared" si="30"/>
        <v>4</v>
      </c>
      <c r="H56" s="160">
        <f>SUMIFS('Selected Results Data'!$E:$E,'Selected Results Data'!$A:$A,H$2,'Selected Results Data'!$B:$B,$A56)</f>
        <v>10.4</v>
      </c>
      <c r="I56" s="159">
        <f>RANK(H56,$H$3:$H$81,1)+COUNTIF($H$3:H56,H56)-1</f>
        <v>35</v>
      </c>
      <c r="J56" s="179">
        <f t="shared" si="31"/>
        <v>3</v>
      </c>
      <c r="K56" s="160">
        <f>SUMIFS('Selected Results Data'!$E:$E,'Selected Results Data'!$A:$A,K$2,'Selected Results Data'!$B:$B,$A56)</f>
        <v>14.4</v>
      </c>
      <c r="L56" s="159">
        <f>RANK(K56,$K$3:$K$81,1)+COUNTIF($K$3:K56,K56)-1</f>
        <v>41</v>
      </c>
      <c r="M56" s="179">
        <f t="shared" si="32"/>
        <v>3</v>
      </c>
      <c r="N56" s="160">
        <f>SUMIFS('Selected Results Data'!$E:$E,'Selected Results Data'!$A:$A,N$2,'Selected Results Data'!$B:$B,$A56)</f>
        <v>10.68</v>
      </c>
      <c r="O56" s="159">
        <f>RANK(N56,$N$3:$N$81,0)+COUNTIF($N$3:N56,N56)-1</f>
        <v>2</v>
      </c>
      <c r="P56" s="179">
        <f t="shared" si="33"/>
        <v>5</v>
      </c>
      <c r="Q56" s="160">
        <f>SUMIFS('Selected Results Data'!$E:$E,'Selected Results Data'!$A:$A,Q$2,'Selected Results Data'!$B:$B,$A56)</f>
        <v>49.18</v>
      </c>
      <c r="R56" s="159">
        <f>RANK(Q56,$Q$3:$Q$81,0)+COUNTIF($Q$3:Q56,Q56)-1</f>
        <v>7</v>
      </c>
      <c r="S56" s="179">
        <f t="shared" si="34"/>
        <v>5</v>
      </c>
      <c r="T56" s="160">
        <f>SUMIFS('Selected Results Data'!$E:$E,'Selected Results Data'!$A:$A,T$2,'Selected Results Data'!$B:$B,$A56)</f>
        <v>45.37</v>
      </c>
      <c r="U56" s="159">
        <f>RANK(T56,$T$3:$T$81,1)+COUNTIF($T$3:T56,T56)-1</f>
        <v>6</v>
      </c>
      <c r="V56" s="179">
        <f t="shared" si="35"/>
        <v>5</v>
      </c>
      <c r="W56" s="160">
        <f>SUMIFS('Selected Results Data'!$E:$E,'Selected Results Data'!$A:$A,W$2,'Selected Results Data'!$B:$B,$A56)</f>
        <v>0.85</v>
      </c>
      <c r="X56" s="159">
        <f>RANK(W56,$W$3:$W$81,1)+COUNTIF($W$3:W56,W56)-1</f>
        <v>8</v>
      </c>
      <c r="Y56" s="179">
        <f t="shared" si="36"/>
        <v>5</v>
      </c>
      <c r="Z56" s="160">
        <f>SUMIFS('Selected Results Data'!$E:$E,'Selected Results Data'!$A:$A,Z$2,'Selected Results Data'!$B:$B,$A56)</f>
        <v>38.450000000000003</v>
      </c>
      <c r="AA56" s="159">
        <f>RANK(Z56,$Z$3:$Z$81,1)+COUNTIF($Z$3:Z56,Z56)-1</f>
        <v>15</v>
      </c>
      <c r="AB56" s="179">
        <f t="shared" si="37"/>
        <v>5</v>
      </c>
      <c r="AC56" s="160">
        <f>SUMIFS('Selected Results Data'!$E:$E,'Selected Results Data'!$A:$A,AC$2,'Selected Results Data'!$B:$B,$A56)</f>
        <v>20.260000000000002</v>
      </c>
      <c r="AD56" s="159">
        <f>RANK(AC56,$AC$3:$AC$81,1)+COUNTIF($AC$3:AC56,AC56)-1</f>
        <v>54</v>
      </c>
      <c r="AE56" s="179">
        <f t="shared" si="38"/>
        <v>2</v>
      </c>
      <c r="AF56" s="160">
        <f>SUMIFS('Selected Results Data'!$E:$E,'Selected Results Data'!$A:$A,AF$2,'Selected Results Data'!$B:$B,$A56)</f>
        <v>15.33</v>
      </c>
      <c r="AG56" s="159">
        <f>RANK(AF56,$AF$3:$AF$81,1)+COUNTIF($AF$3:AF56,AF56)-1</f>
        <v>51</v>
      </c>
      <c r="AH56" s="179">
        <f t="shared" si="39"/>
        <v>2</v>
      </c>
      <c r="AI56" s="160">
        <f>SUMIFS('Selected Results Data'!$E:$E,'Selected Results Data'!$A:$A,AI$2,'Selected Results Data'!$B:$B,$A56)</f>
        <v>66.72</v>
      </c>
      <c r="AJ56" s="159">
        <f>RANK(AI56,$AI$3:$AI$81,1)+COUNTIF($AI$3:AI56,AI56)-1</f>
        <v>52</v>
      </c>
      <c r="AK56" s="179">
        <f t="shared" si="40"/>
        <v>2</v>
      </c>
      <c r="AL56" s="160">
        <f>SUMIFS('Selected Results Data'!$E:$E,'Selected Results Data'!$A:$A,AL$2,'Selected Results Data'!$B:$B,$A56)</f>
        <v>45.77</v>
      </c>
      <c r="AM56" s="159">
        <f>RANK(AL56,$AL$3:$AL$81,1)+COUNTIF($AL$3:AL56,AL56)-1</f>
        <v>28</v>
      </c>
      <c r="AN56" s="179">
        <f t="shared" si="41"/>
        <v>4</v>
      </c>
      <c r="AO56" s="160">
        <f>SUMIFS('Selected Results Data'!$E:$E,'Selected Results Data'!$A:$A,AO$2,'Selected Results Data'!$B:$B,$A56)</f>
        <v>22.29</v>
      </c>
      <c r="AP56" s="159">
        <f>RANK(AO56,$AO$3:$AO$81,1)+COUNTIF($AO$3:AO56,AO56)-1</f>
        <v>77</v>
      </c>
      <c r="AQ56" s="179">
        <f t="shared" si="42"/>
        <v>1</v>
      </c>
      <c r="AR56" s="160">
        <f>SUMIFS('Selected Results Data'!$E:$E,'Selected Results Data'!$A:$A,AR$2,'Selected Results Data'!$B:$B,$A56)</f>
        <v>35.549999999999997</v>
      </c>
      <c r="AS56" s="159">
        <f>RANK(AR56,$AR$3:$AR$81,1)+COUNTIF($AR$3:AR56,AR56)-1</f>
        <v>65</v>
      </c>
      <c r="AT56" s="179">
        <f t="shared" si="43"/>
        <v>1</v>
      </c>
      <c r="AU56" s="160">
        <f>SUMIFS('Selected Results Data'!$E:$E,'Selected Results Data'!$A:$A,AU$2,'Selected Results Data'!$B:$B,$A56)</f>
        <v>22.83916</v>
      </c>
      <c r="AV56" s="159">
        <f>RANK(AU56,$AU$3:$AU$81,1)+COUNTIF($AU$3:AU56,AU56)-1</f>
        <v>54</v>
      </c>
      <c r="AW56" s="179">
        <f t="shared" si="44"/>
        <v>2</v>
      </c>
      <c r="AX56" s="160">
        <f>SUMIFS('Selected Results Data'!$E:$E,'Selected Results Data'!$A:$A,AX$2,'Selected Results Data'!$B:$B,$A56)</f>
        <v>25.477910000000001</v>
      </c>
      <c r="AY56" s="159">
        <f>RANK(AX56,$AX$3:$AX$81,1)+COUNTIF($AX$3:AX56,AX56)-1</f>
        <v>72</v>
      </c>
      <c r="AZ56" s="179">
        <f t="shared" si="45"/>
        <v>1</v>
      </c>
      <c r="BA56" s="160">
        <f>SUMIFS('Selected Results Data'!$E:$E,'Selected Results Data'!$A:$A,BA$2,'Selected Results Data'!$B:$B,$A56)</f>
        <v>19.435870000000001</v>
      </c>
      <c r="BB56" s="159">
        <f>RANK(BA56,$BA$3:$BA$81,1)+COUNTIF($BA$3:BA56,BA56)-1</f>
        <v>70</v>
      </c>
      <c r="BC56" s="179">
        <f t="shared" si="46"/>
        <v>1</v>
      </c>
      <c r="BD56" s="160">
        <f>SUMIFS('Selected Results Data'!$E:$E,'Selected Results Data'!$A:$A,BD$2,'Selected Results Data'!$B:$B,$A56)</f>
        <v>75.31</v>
      </c>
      <c r="BE56" s="159">
        <f>RANK(BD56,$BD$3:$BD$81,0)+COUNTIF($BD$3:BD56,BD56)-1</f>
        <v>67</v>
      </c>
      <c r="BF56" s="179">
        <f t="shared" si="18"/>
        <v>1</v>
      </c>
      <c r="BG56" s="160">
        <f>SUMIFS('Selected Results Data'!$E:$E,'Selected Results Data'!$A:$A,BG$2,'Selected Results Data'!$B:$B,$A56)</f>
        <v>44.83</v>
      </c>
      <c r="BH56" s="159">
        <f>RANK(BG56,$BG$3:$BG$81,0)+COUNTIF($BG$3:BG56,BG56)-1</f>
        <v>76</v>
      </c>
      <c r="BI56" s="179">
        <f t="shared" si="19"/>
        <v>1</v>
      </c>
      <c r="BJ56" s="160">
        <f>SUMIFS('Selected Results Data'!$E:$E,'Selected Results Data'!$A:$A,BJ$2,'Selected Results Data'!$B:$B,$A56)</f>
        <v>41.25</v>
      </c>
      <c r="BK56" s="159">
        <f>RANK(BJ56,$BJ$3:$BJ$81,0)+COUNTIF($BJ$3:BJ56,BJ56)-1</f>
        <v>76</v>
      </c>
      <c r="BL56" s="179">
        <f t="shared" si="20"/>
        <v>1</v>
      </c>
      <c r="BM56" s="160">
        <f>SUMIFS('Selected Results Data'!$E:$E,'Selected Results Data'!$A:$A,BM$2,'Selected Results Data'!$B:$B,$A56)</f>
        <v>68.64</v>
      </c>
      <c r="BN56" s="159">
        <f>RANK(BM56,$BM$3:$BM$81,0)+COUNTIF($BM$3:BM56,BM56)-1</f>
        <v>10</v>
      </c>
      <c r="BO56" s="179">
        <f t="shared" si="21"/>
        <v>5</v>
      </c>
      <c r="BP56" s="160">
        <f>SUMIFS('Selected Results Data'!$E:$E,'Selected Results Data'!$A:$A,BP$2,'Selected Results Data'!$B:$B,$A56)</f>
        <v>51.96</v>
      </c>
      <c r="BQ56" s="159">
        <f>RANK(BP56,$BP$3:$BP$81,0)+COUNTIF($BP$3:BP56,BP56)-1</f>
        <v>21</v>
      </c>
      <c r="BR56" s="179">
        <f t="shared" si="22"/>
        <v>4</v>
      </c>
      <c r="BS56" s="160">
        <f>SUMIFS('Selected Results Data'!$E:$E,'Selected Results Data'!$A:$A,BS$2,'Selected Results Data'!$B:$B,$A56)</f>
        <v>85.17</v>
      </c>
      <c r="BT56" s="159">
        <f>RANK(BS56,$BS$3:$BS$81,0)+COUNTIF($BS$3:BS56,BS56)-1</f>
        <v>55</v>
      </c>
      <c r="BU56" s="179">
        <f t="shared" si="23"/>
        <v>2</v>
      </c>
      <c r="BV56" s="160">
        <f>SUMIFS('Selected Results Data'!$E:$E,'Selected Results Data'!$A:$A,BV$2,'Selected Results Data'!$B:$B,$A56)</f>
        <v>77.69</v>
      </c>
      <c r="BW56" s="159">
        <f>RANK(BV56,$BV$3:$BV$81,0)+COUNTIF($BV$3:BV56,BV56)-1</f>
        <v>49</v>
      </c>
      <c r="BX56" s="179">
        <f t="shared" si="24"/>
        <v>2</v>
      </c>
      <c r="BY56" s="160">
        <f>SUMIFS('Selected Results Data'!$E:$E,'Selected Results Data'!$A:$A,BY$2,'Selected Results Data'!$B:$B,$A56)</f>
        <v>26.66</v>
      </c>
      <c r="BZ56" s="159">
        <f>RANK(BY56,$BY$3:$BY$81,1)+COUNTIF($BY$3:BY56,BY56)-1</f>
        <v>51</v>
      </c>
      <c r="CA56" s="179">
        <f t="shared" si="25"/>
        <v>2</v>
      </c>
      <c r="CB56" s="160">
        <f>SUMIFS('Selected Results Data'!$E:$E,'Selected Results Data'!$A:$A,CB$2,'Selected Results Data'!$B:$B,$A56)</f>
        <v>35.090000000000003</v>
      </c>
      <c r="CC56" s="159">
        <f>RANK(CB56,$CB$3:$CB$81,1)+COUNTIF($CB$3:CB56,CB56)-1</f>
        <v>38</v>
      </c>
      <c r="CD56" s="179">
        <f t="shared" si="26"/>
        <v>3</v>
      </c>
      <c r="CE56" s="160">
        <f>SUMIFS('Selected Results Data'!$E:$E,'Selected Results Data'!$A:$A,CE$2,'Selected Results Data'!$B:$B,$A56)</f>
        <v>32.69</v>
      </c>
      <c r="CF56" s="159">
        <f>RANK(CE56,$CE$3:$CE$81,1)+COUNTIF($CE$3:CE56,CE56)-1</f>
        <v>29</v>
      </c>
      <c r="CG56" s="179">
        <f t="shared" si="27"/>
        <v>4</v>
      </c>
      <c r="CH56" s="160">
        <f>SUMIFS('Selected Results Data'!$E:$E,'Selected Results Data'!$A:$A,CH$2,'Selected Results Data'!$B:$B,$A56)</f>
        <v>26.8</v>
      </c>
      <c r="CI56" s="159">
        <f>RANK(CH56,$CH$3:$CH$81,1)+COUNTIF($CH$3:CH56,CH56)-1</f>
        <v>35</v>
      </c>
      <c r="CJ56" s="179">
        <f t="shared" si="28"/>
        <v>3</v>
      </c>
      <c r="CL56" s="46">
        <v>54</v>
      </c>
      <c r="CM56" s="46">
        <v>2</v>
      </c>
    </row>
    <row r="57" spans="1:91">
      <c r="A57" s="162" t="s">
        <v>152</v>
      </c>
      <c r="B57" s="162">
        <f>SUMIFS('Selected Results Data'!$E:$E,'Selected Results Data'!$A:$A,$B$2,'Selected Results Data'!$B:$B,A57)</f>
        <v>32.799999999999997</v>
      </c>
      <c r="C57" s="161">
        <f>RANK(B57,$B$3:$B$81,1)+COUNTIF($B$3:B57,B57)-1</f>
        <v>52</v>
      </c>
      <c r="D57" s="179">
        <f t="shared" si="29"/>
        <v>2</v>
      </c>
      <c r="E57" s="160">
        <f>SUMIFS('Selected Results Data'!$E:$E,'Selected Results Data'!$A:$A,E$2,'Selected Results Data'!$B:$B,$A57)</f>
        <v>25.3</v>
      </c>
      <c r="F57" s="159">
        <f>RANK(E57,$E$3:$E$81,1)+COUNTIF($E$3:E57,E57)-1</f>
        <v>58</v>
      </c>
      <c r="G57" s="179">
        <f t="shared" si="30"/>
        <v>2</v>
      </c>
      <c r="H57" s="160">
        <f>SUMIFS('Selected Results Data'!$E:$E,'Selected Results Data'!$A:$A,H$2,'Selected Results Data'!$B:$B,$A57)</f>
        <v>8.1</v>
      </c>
      <c r="I57" s="159">
        <f>RANK(H57,$H$3:$H$81,1)+COUNTIF($H$3:H57,H57)-1</f>
        <v>23</v>
      </c>
      <c r="J57" s="179">
        <f t="shared" si="31"/>
        <v>4</v>
      </c>
      <c r="K57" s="160">
        <f>SUMIFS('Selected Results Data'!$E:$E,'Selected Results Data'!$A:$A,K$2,'Selected Results Data'!$B:$B,$A57)</f>
        <v>17.3</v>
      </c>
      <c r="L57" s="159">
        <f>RANK(K57,$K$3:$K$81,1)+COUNTIF($K$3:K57,K57)-1</f>
        <v>66</v>
      </c>
      <c r="M57" s="179">
        <f t="shared" si="32"/>
        <v>1</v>
      </c>
      <c r="N57" s="160">
        <f>SUMIFS('Selected Results Data'!$E:$E,'Selected Results Data'!$A:$A,N$2,'Selected Results Data'!$B:$B,$A57)</f>
        <v>6.28</v>
      </c>
      <c r="O57" s="159">
        <f>RANK(N57,$N$3:$N$81,0)+COUNTIF($N$3:N57,N57)-1</f>
        <v>29</v>
      </c>
      <c r="P57" s="179">
        <f t="shared" si="33"/>
        <v>4</v>
      </c>
      <c r="Q57" s="160">
        <f>SUMIFS('Selected Results Data'!$E:$E,'Selected Results Data'!$A:$A,Q$2,'Selected Results Data'!$B:$B,$A57)</f>
        <v>40.200000000000003</v>
      </c>
      <c r="R57" s="159">
        <f>RANK(Q57,$Q$3:$Q$81,0)+COUNTIF($Q$3:Q57,Q57)-1</f>
        <v>49</v>
      </c>
      <c r="S57" s="179">
        <f t="shared" si="34"/>
        <v>2</v>
      </c>
      <c r="T57" s="160">
        <f>SUMIFS('Selected Results Data'!$E:$E,'Selected Results Data'!$A:$A,T$2,'Selected Results Data'!$B:$B,$A57)</f>
        <v>55.13</v>
      </c>
      <c r="U57" s="159">
        <f>RANK(T57,$T$3:$T$81,1)+COUNTIF($T$3:T57,T57)-1</f>
        <v>49</v>
      </c>
      <c r="V57" s="179">
        <f t="shared" si="35"/>
        <v>2</v>
      </c>
      <c r="W57" s="160">
        <f>SUMIFS('Selected Results Data'!$E:$E,'Selected Results Data'!$A:$A,W$2,'Selected Results Data'!$B:$B,$A57)</f>
        <v>2.5499999999999998</v>
      </c>
      <c r="X57" s="159">
        <f>RANK(W57,$W$3:$W$81,1)+COUNTIF($W$3:W57,W57)-1</f>
        <v>58</v>
      </c>
      <c r="Y57" s="179">
        <f t="shared" si="36"/>
        <v>2</v>
      </c>
      <c r="Z57" s="160">
        <f>SUMIFS('Selected Results Data'!$E:$E,'Selected Results Data'!$A:$A,Z$2,'Selected Results Data'!$B:$B,$A57)</f>
        <v>42.52</v>
      </c>
      <c r="AA57" s="159">
        <f>RANK(Z57,$Z$3:$Z$81,1)+COUNTIF($Z$3:Z57,Z57)-1</f>
        <v>37</v>
      </c>
      <c r="AB57" s="179">
        <f t="shared" si="37"/>
        <v>3</v>
      </c>
      <c r="AC57" s="160">
        <f>SUMIFS('Selected Results Data'!$E:$E,'Selected Results Data'!$A:$A,AC$2,'Selected Results Data'!$B:$B,$A57)</f>
        <v>19.329999999999998</v>
      </c>
      <c r="AD57" s="159">
        <f>RANK(AC57,$AC$3:$AC$81,1)+COUNTIF($AC$3:AC57,AC57)-1</f>
        <v>49</v>
      </c>
      <c r="AE57" s="179">
        <f t="shared" si="38"/>
        <v>2</v>
      </c>
      <c r="AF57" s="160">
        <f>SUMIFS('Selected Results Data'!$E:$E,'Selected Results Data'!$A:$A,AF$2,'Selected Results Data'!$B:$B,$A57)</f>
        <v>11.64</v>
      </c>
      <c r="AG57" s="159">
        <f>RANK(AF57,$AF$3:$AF$81,1)+COUNTIF($AF$3:AF57,AF57)-1</f>
        <v>26</v>
      </c>
      <c r="AH57" s="179">
        <f t="shared" si="39"/>
        <v>4</v>
      </c>
      <c r="AI57" s="160">
        <f>SUMIFS('Selected Results Data'!$E:$E,'Selected Results Data'!$A:$A,AI$2,'Selected Results Data'!$B:$B,$A57)</f>
        <v>74.040000000000006</v>
      </c>
      <c r="AJ57" s="159">
        <f>RANK(AI57,$AI$3:$AI$81,1)+COUNTIF($AI$3:AI57,AI57)-1</f>
        <v>74</v>
      </c>
      <c r="AK57" s="179">
        <f t="shared" si="40"/>
        <v>1</v>
      </c>
      <c r="AL57" s="160">
        <f>SUMIFS('Selected Results Data'!$E:$E,'Selected Results Data'!$A:$A,AL$2,'Selected Results Data'!$B:$B,$A57)</f>
        <v>54.91</v>
      </c>
      <c r="AM57" s="159">
        <f>RANK(AL57,$AL$3:$AL$81,1)+COUNTIF($AL$3:AL57,AL57)-1</f>
        <v>71</v>
      </c>
      <c r="AN57" s="179">
        <f t="shared" si="41"/>
        <v>1</v>
      </c>
      <c r="AO57" s="160">
        <f>SUMIFS('Selected Results Data'!$E:$E,'Selected Results Data'!$A:$A,AO$2,'Selected Results Data'!$B:$B,$A57)</f>
        <v>15.29</v>
      </c>
      <c r="AP57" s="159">
        <f>RANK(AO57,$AO$3:$AO$81,1)+COUNTIF($AO$3:AO57,AO57)-1</f>
        <v>41</v>
      </c>
      <c r="AQ57" s="179">
        <f t="shared" si="42"/>
        <v>3</v>
      </c>
      <c r="AR57" s="160">
        <f>SUMIFS('Selected Results Data'!$E:$E,'Selected Results Data'!$A:$A,AR$2,'Selected Results Data'!$B:$B,$A57)</f>
        <v>26.11</v>
      </c>
      <c r="AS57" s="159">
        <f>RANK(AR57,$AR$3:$AR$81,1)+COUNTIF($AR$3:AR57,AR57)-1</f>
        <v>21</v>
      </c>
      <c r="AT57" s="179">
        <f t="shared" si="43"/>
        <v>4</v>
      </c>
      <c r="AU57" s="160">
        <f>SUMIFS('Selected Results Data'!$E:$E,'Selected Results Data'!$A:$A,AU$2,'Selected Results Data'!$B:$B,$A57)</f>
        <v>21.50254</v>
      </c>
      <c r="AV57" s="159">
        <f>RANK(AU57,$AU$3:$AU$81,1)+COUNTIF($AU$3:AU57,AU57)-1</f>
        <v>44</v>
      </c>
      <c r="AW57" s="179">
        <f t="shared" si="44"/>
        <v>3</v>
      </c>
      <c r="AX57" s="160">
        <f>SUMIFS('Selected Results Data'!$E:$E,'Selected Results Data'!$A:$A,AX$2,'Selected Results Data'!$B:$B,$A57)</f>
        <v>25.324909999999999</v>
      </c>
      <c r="AY57" s="159">
        <f>RANK(AX57,$AX$3:$AX$81,1)+COUNTIF($AX$3:AX57,AX57)-1</f>
        <v>70</v>
      </c>
      <c r="AZ57" s="179">
        <f t="shared" si="45"/>
        <v>1</v>
      </c>
      <c r="BA57" s="160">
        <f>SUMIFS('Selected Results Data'!$E:$E,'Selected Results Data'!$A:$A,BA$2,'Selected Results Data'!$B:$B,$A57)</f>
        <v>19.33051</v>
      </c>
      <c r="BB57" s="159">
        <f>RANK(BA57,$BA$3:$BA$81,1)+COUNTIF($BA$3:BA57,BA57)-1</f>
        <v>68</v>
      </c>
      <c r="BC57" s="179">
        <f t="shared" si="46"/>
        <v>1</v>
      </c>
      <c r="BD57" s="160">
        <f>SUMIFS('Selected Results Data'!$E:$E,'Selected Results Data'!$A:$A,BD$2,'Selected Results Data'!$B:$B,$A57)</f>
        <v>76.510000000000005</v>
      </c>
      <c r="BE57" s="159">
        <f>RANK(BD57,$BD$3:$BD$81,0)+COUNTIF($BD$3:BD57,BD57)-1</f>
        <v>64</v>
      </c>
      <c r="BF57" s="179">
        <f t="shared" si="18"/>
        <v>2</v>
      </c>
      <c r="BG57" s="160">
        <f>SUMIFS('Selected Results Data'!$E:$E,'Selected Results Data'!$A:$A,BG$2,'Selected Results Data'!$B:$B,$A57)</f>
        <v>46.13</v>
      </c>
      <c r="BH57" s="159">
        <f>RANK(BG57,$BG$3:$BG$81,0)+COUNTIF($BG$3:BG57,BG57)-1</f>
        <v>74</v>
      </c>
      <c r="BI57" s="179">
        <f t="shared" si="19"/>
        <v>1</v>
      </c>
      <c r="BJ57" s="160">
        <f>SUMIFS('Selected Results Data'!$E:$E,'Selected Results Data'!$A:$A,BJ$2,'Selected Results Data'!$B:$B,$A57)</f>
        <v>40.74</v>
      </c>
      <c r="BK57" s="159">
        <f>RANK(BJ57,$BJ$3:$BJ$81,0)+COUNTIF($BJ$3:BJ57,BJ57)-1</f>
        <v>77</v>
      </c>
      <c r="BL57" s="179">
        <f t="shared" si="20"/>
        <v>1</v>
      </c>
      <c r="BM57" s="160">
        <f>SUMIFS('Selected Results Data'!$E:$E,'Selected Results Data'!$A:$A,BM$2,'Selected Results Data'!$B:$B,$A57)</f>
        <v>52.64</v>
      </c>
      <c r="BN57" s="159">
        <f>RANK(BM57,$BM$3:$BM$81,0)+COUNTIF($BM$3:BM57,BM57)-1</f>
        <v>75</v>
      </c>
      <c r="BO57" s="179">
        <f t="shared" si="21"/>
        <v>1</v>
      </c>
      <c r="BP57" s="160">
        <f>SUMIFS('Selected Results Data'!$E:$E,'Selected Results Data'!$A:$A,BP$2,'Selected Results Data'!$B:$B,$A57)</f>
        <v>52.19</v>
      </c>
      <c r="BQ57" s="159">
        <f>RANK(BP57,$BP$3:$BP$81,0)+COUNTIF($BP$3:BP57,BP57)-1</f>
        <v>19</v>
      </c>
      <c r="BR57" s="179">
        <f t="shared" si="22"/>
        <v>4</v>
      </c>
      <c r="BS57" s="160">
        <f>SUMIFS('Selected Results Data'!$E:$E,'Selected Results Data'!$A:$A,BS$2,'Selected Results Data'!$B:$B,$A57)</f>
        <v>94.83</v>
      </c>
      <c r="BT57" s="159">
        <f>RANK(BS57,$BS$3:$BS$81,0)+COUNTIF($BS$3:BS57,BS57)-1</f>
        <v>10</v>
      </c>
      <c r="BU57" s="179">
        <f t="shared" si="23"/>
        <v>5</v>
      </c>
      <c r="BV57" s="160">
        <f>SUMIFS('Selected Results Data'!$E:$E,'Selected Results Data'!$A:$A,BV$2,'Selected Results Data'!$B:$B,$A57)</f>
        <v>77.930000000000007</v>
      </c>
      <c r="BW57" s="159">
        <f>RANK(BV57,$BV$3:$BV$81,0)+COUNTIF($BV$3:BV57,BV57)-1</f>
        <v>47</v>
      </c>
      <c r="BX57" s="179">
        <f t="shared" si="24"/>
        <v>3</v>
      </c>
      <c r="BY57" s="160">
        <f>SUMIFS('Selected Results Data'!$E:$E,'Selected Results Data'!$A:$A,BY$2,'Selected Results Data'!$B:$B,$A57)</f>
        <v>19.93</v>
      </c>
      <c r="BZ57" s="159">
        <f>RANK(BY57,$BY$3:$BY$81,1)+COUNTIF($BY$3:BY57,BY57)-1</f>
        <v>10</v>
      </c>
      <c r="CA57" s="179">
        <f t="shared" si="25"/>
        <v>5</v>
      </c>
      <c r="CB57" s="160">
        <f>SUMIFS('Selected Results Data'!$E:$E,'Selected Results Data'!$A:$A,CB$2,'Selected Results Data'!$B:$B,$A57)</f>
        <v>38.770000000000003</v>
      </c>
      <c r="CC57" s="159">
        <f>RANK(CB57,$CB$3:$CB$81,1)+COUNTIF($CB$3:CB57,CB57)-1</f>
        <v>60</v>
      </c>
      <c r="CD57" s="179">
        <f t="shared" si="26"/>
        <v>2</v>
      </c>
      <c r="CE57" s="160">
        <f>SUMIFS('Selected Results Data'!$E:$E,'Selected Results Data'!$A:$A,CE$2,'Selected Results Data'!$B:$B,$A57)</f>
        <v>32.85</v>
      </c>
      <c r="CF57" s="159">
        <f>RANK(CE57,$CE$3:$CE$81,1)+COUNTIF($CE$3:CE57,CE57)-1</f>
        <v>33</v>
      </c>
      <c r="CG57" s="179">
        <f t="shared" si="27"/>
        <v>3</v>
      </c>
      <c r="CH57" s="160">
        <f>SUMIFS('Selected Results Data'!$E:$E,'Selected Results Data'!$A:$A,CH$2,'Selected Results Data'!$B:$B,$A57)</f>
        <v>22.98</v>
      </c>
      <c r="CI57" s="159">
        <f>RANK(CH57,$CH$3:$CH$81,1)+COUNTIF($CH$3:CH57,CH57)-1</f>
        <v>17</v>
      </c>
      <c r="CJ57" s="179">
        <f t="shared" si="28"/>
        <v>4</v>
      </c>
      <c r="CL57" s="46">
        <v>55</v>
      </c>
      <c r="CM57" s="46">
        <v>2</v>
      </c>
    </row>
    <row r="58" spans="1:91">
      <c r="A58" s="162" t="s">
        <v>153</v>
      </c>
      <c r="B58" s="162">
        <f>SUMIFS('Selected Results Data'!$E:$E,'Selected Results Data'!$A:$A,$B$2,'Selected Results Data'!$B:$B,A58)</f>
        <v>29.9</v>
      </c>
      <c r="C58" s="161">
        <f>RANK(B58,$B$3:$B$81,1)+COUNTIF($B$3:B58,B58)-1</f>
        <v>28</v>
      </c>
      <c r="D58" s="179">
        <f t="shared" si="29"/>
        <v>4</v>
      </c>
      <c r="E58" s="160">
        <f>SUMIFS('Selected Results Data'!$E:$E,'Selected Results Data'!$A:$A,E$2,'Selected Results Data'!$B:$B,$A58)</f>
        <v>15.2</v>
      </c>
      <c r="F58" s="159">
        <f>RANK(E58,$E$3:$E$81,1)+COUNTIF($E$3:E58,E58)-1</f>
        <v>13</v>
      </c>
      <c r="G58" s="179">
        <f t="shared" si="30"/>
        <v>5</v>
      </c>
      <c r="H58" s="160">
        <f>SUMIFS('Selected Results Data'!$E:$E,'Selected Results Data'!$A:$A,H$2,'Selected Results Data'!$B:$B,$A58)</f>
        <v>18.7</v>
      </c>
      <c r="I58" s="159">
        <f>RANK(H58,$H$3:$H$81,1)+COUNTIF($H$3:H58,H58)-1</f>
        <v>71</v>
      </c>
      <c r="J58" s="179">
        <f t="shared" si="31"/>
        <v>1</v>
      </c>
      <c r="K58" s="160">
        <f>SUMIFS('Selected Results Data'!$E:$E,'Selected Results Data'!$A:$A,K$2,'Selected Results Data'!$B:$B,$A58)</f>
        <v>9.8000000000000007</v>
      </c>
      <c r="L58" s="159">
        <f>RANK(K58,$K$3:$K$81,1)+COUNTIF($K$3:K58,K58)-1</f>
        <v>14</v>
      </c>
      <c r="M58" s="179">
        <f t="shared" si="32"/>
        <v>5</v>
      </c>
      <c r="N58" s="160">
        <f>SUMIFS('Selected Results Data'!$E:$E,'Selected Results Data'!$A:$A,N$2,'Selected Results Data'!$B:$B,$A58)</f>
        <v>4.53</v>
      </c>
      <c r="O58" s="159">
        <f>RANK(N58,$N$3:$N$81,0)+COUNTIF($N$3:N58,N58)-1</f>
        <v>58</v>
      </c>
      <c r="P58" s="179">
        <f t="shared" si="33"/>
        <v>2</v>
      </c>
      <c r="Q58" s="160">
        <f>SUMIFS('Selected Results Data'!$E:$E,'Selected Results Data'!$A:$A,Q$2,'Selected Results Data'!$B:$B,$A58)</f>
        <v>48.77</v>
      </c>
      <c r="R58" s="159">
        <f>RANK(Q58,$Q$3:$Q$81,0)+COUNTIF($Q$3:Q58,Q58)-1</f>
        <v>8</v>
      </c>
      <c r="S58" s="179">
        <f t="shared" si="34"/>
        <v>5</v>
      </c>
      <c r="T58" s="160">
        <f>SUMIFS('Selected Results Data'!$E:$E,'Selected Results Data'!$A:$A,T$2,'Selected Results Data'!$B:$B,$A58)</f>
        <v>47.53</v>
      </c>
      <c r="U58" s="159">
        <f>RANK(T58,$T$3:$T$81,1)+COUNTIF($T$3:T58,T58)-1</f>
        <v>13</v>
      </c>
      <c r="V58" s="179">
        <f t="shared" si="35"/>
        <v>5</v>
      </c>
      <c r="W58" s="160">
        <f>SUMIFS('Selected Results Data'!$E:$E,'Selected Results Data'!$A:$A,W$2,'Selected Results Data'!$B:$B,$A58)</f>
        <v>1.51</v>
      </c>
      <c r="X58" s="159">
        <f>RANK(W58,$W$3:$W$81,1)+COUNTIF($W$3:W58,W58)-1</f>
        <v>31</v>
      </c>
      <c r="Y58" s="179">
        <f t="shared" si="36"/>
        <v>4</v>
      </c>
      <c r="Z58" s="160">
        <f>SUMIFS('Selected Results Data'!$E:$E,'Selected Results Data'!$A:$A,Z$2,'Selected Results Data'!$B:$B,$A58)</f>
        <v>46.19</v>
      </c>
      <c r="AA58" s="159">
        <f>RANK(Z58,$Z$3:$Z$81,1)+COUNTIF($Z$3:Z58,Z58)-1</f>
        <v>55</v>
      </c>
      <c r="AB58" s="179">
        <f t="shared" si="37"/>
        <v>2</v>
      </c>
      <c r="AC58" s="160">
        <f>SUMIFS('Selected Results Data'!$E:$E,'Selected Results Data'!$A:$A,AC$2,'Selected Results Data'!$B:$B,$A58)</f>
        <v>18.12</v>
      </c>
      <c r="AD58" s="159">
        <f>RANK(AC58,$AC$3:$AC$81,1)+COUNTIF($AC$3:AC58,AC58)-1</f>
        <v>45</v>
      </c>
      <c r="AE58" s="179">
        <f t="shared" si="38"/>
        <v>3</v>
      </c>
      <c r="AF58" s="160">
        <f>SUMIFS('Selected Results Data'!$E:$E,'Selected Results Data'!$A:$A,AF$2,'Selected Results Data'!$B:$B,$A58)</f>
        <v>17.13</v>
      </c>
      <c r="AG58" s="159">
        <f>RANK(AF58,$AF$3:$AF$81,1)+COUNTIF($AF$3:AF58,AF58)-1</f>
        <v>60</v>
      </c>
      <c r="AH58" s="179">
        <f t="shared" si="39"/>
        <v>2</v>
      </c>
      <c r="AI58" s="160">
        <f>SUMIFS('Selected Results Data'!$E:$E,'Selected Results Data'!$A:$A,AI$2,'Selected Results Data'!$B:$B,$A58)</f>
        <v>70.239999999999995</v>
      </c>
      <c r="AJ58" s="159">
        <f>RANK(AI58,$AI$3:$AI$81,1)+COUNTIF($AI$3:AI58,AI58)-1</f>
        <v>69</v>
      </c>
      <c r="AK58" s="179">
        <f t="shared" si="40"/>
        <v>1</v>
      </c>
      <c r="AL58" s="160">
        <f>SUMIFS('Selected Results Data'!$E:$E,'Selected Results Data'!$A:$A,AL$2,'Selected Results Data'!$B:$B,$A58)</f>
        <v>44.29</v>
      </c>
      <c r="AM58" s="159">
        <f>RANK(AL58,$AL$3:$AL$81,1)+COUNTIF($AL$3:AL58,AL58)-1</f>
        <v>20</v>
      </c>
      <c r="AN58" s="179">
        <f t="shared" si="41"/>
        <v>4</v>
      </c>
      <c r="AO58" s="160">
        <f>SUMIFS('Selected Results Data'!$E:$E,'Selected Results Data'!$A:$A,AO$2,'Selected Results Data'!$B:$B,$A58)</f>
        <v>9.59</v>
      </c>
      <c r="AP58" s="159">
        <f>RANK(AO58,$AO$3:$AO$81,1)+COUNTIF($AO$3:AO58,AO58)-1</f>
        <v>5</v>
      </c>
      <c r="AQ58" s="179">
        <f t="shared" si="42"/>
        <v>5</v>
      </c>
      <c r="AR58" s="160">
        <f>SUMIFS('Selected Results Data'!$E:$E,'Selected Results Data'!$A:$A,AR$2,'Selected Results Data'!$B:$B,$A58)</f>
        <v>38.11</v>
      </c>
      <c r="AS58" s="159">
        <f>RANK(AR58,$AR$3:$AR$81,1)+COUNTIF($AR$3:AR58,AR58)-1</f>
        <v>75</v>
      </c>
      <c r="AT58" s="179">
        <f t="shared" si="43"/>
        <v>1</v>
      </c>
      <c r="AU58" s="160">
        <f>SUMIFS('Selected Results Data'!$E:$E,'Selected Results Data'!$A:$A,AU$2,'Selected Results Data'!$B:$B,$A58)</f>
        <v>15.99985</v>
      </c>
      <c r="AV58" s="159">
        <f>RANK(AU58,$AU$3:$AU$81,1)+COUNTIF($AU$3:AU58,AU58)-1</f>
        <v>11</v>
      </c>
      <c r="AW58" s="179">
        <f t="shared" si="44"/>
        <v>5</v>
      </c>
      <c r="AX58" s="160">
        <f>SUMIFS('Selected Results Data'!$E:$E,'Selected Results Data'!$A:$A,AX$2,'Selected Results Data'!$B:$B,$A58)</f>
        <v>29.387799999999999</v>
      </c>
      <c r="AY58" s="159">
        <f>RANK(AX58,$AX$3:$AX$81,1)+COUNTIF($AX$3:AX58,AX58)-1</f>
        <v>78</v>
      </c>
      <c r="AZ58" s="179">
        <f t="shared" si="45"/>
        <v>1</v>
      </c>
      <c r="BA58" s="160">
        <f>SUMIFS('Selected Results Data'!$E:$E,'Selected Results Data'!$A:$A,BA$2,'Selected Results Data'!$B:$B,$A58)</f>
        <v>22.861840000000001</v>
      </c>
      <c r="BB58" s="159">
        <f>RANK(BA58,$BA$3:$BA$81,1)+COUNTIF($BA$3:BA58,BA58)-1</f>
        <v>76</v>
      </c>
      <c r="BC58" s="179">
        <f t="shared" si="46"/>
        <v>1</v>
      </c>
      <c r="BD58" s="160">
        <f>SUMIFS('Selected Results Data'!$E:$E,'Selected Results Data'!$A:$A,BD$2,'Selected Results Data'!$B:$B,$A58)</f>
        <v>81.069999999999993</v>
      </c>
      <c r="BE58" s="159">
        <f>RANK(BD58,$BD$3:$BD$81,0)+COUNTIF($BD$3:BD58,BD58)-1</f>
        <v>33</v>
      </c>
      <c r="BF58" s="179">
        <f t="shared" si="18"/>
        <v>3</v>
      </c>
      <c r="BG58" s="160">
        <f>SUMIFS('Selected Results Data'!$E:$E,'Selected Results Data'!$A:$A,BG$2,'Selected Results Data'!$B:$B,$A58)</f>
        <v>57.76</v>
      </c>
      <c r="BH58" s="159">
        <f>RANK(BG58,$BG$3:$BG$81,0)+COUNTIF($BG$3:BG58,BG58)-1</f>
        <v>22</v>
      </c>
      <c r="BI58" s="179">
        <f t="shared" si="19"/>
        <v>4</v>
      </c>
      <c r="BJ58" s="160">
        <f>SUMIFS('Selected Results Data'!$E:$E,'Selected Results Data'!$A:$A,BJ$2,'Selected Results Data'!$B:$B,$A58)</f>
        <v>50.42</v>
      </c>
      <c r="BK58" s="159">
        <f>RANK(BJ58,$BJ$3:$BJ$81,0)+COUNTIF($BJ$3:BJ58,BJ58)-1</f>
        <v>35</v>
      </c>
      <c r="BL58" s="179">
        <f t="shared" si="20"/>
        <v>3</v>
      </c>
      <c r="BM58" s="160">
        <f>SUMIFS('Selected Results Data'!$E:$E,'Selected Results Data'!$A:$A,BM$2,'Selected Results Data'!$B:$B,$A58)</f>
        <v>62.35</v>
      </c>
      <c r="BN58" s="159">
        <f>RANK(BM58,$BM$3:$BM$81,0)+COUNTIF($BM$3:BM58,BM58)-1</f>
        <v>35</v>
      </c>
      <c r="BO58" s="179">
        <f t="shared" si="21"/>
        <v>3</v>
      </c>
      <c r="BP58" s="160">
        <f>SUMIFS('Selected Results Data'!$E:$E,'Selected Results Data'!$A:$A,BP$2,'Selected Results Data'!$B:$B,$A58)</f>
        <v>43.76</v>
      </c>
      <c r="BQ58" s="159">
        <f>RANK(BP58,$BP$3:$BP$81,0)+COUNTIF($BP$3:BP58,BP58)-1</f>
        <v>62</v>
      </c>
      <c r="BR58" s="179">
        <f t="shared" si="22"/>
        <v>2</v>
      </c>
      <c r="BS58" s="160">
        <f>SUMIFS('Selected Results Data'!$E:$E,'Selected Results Data'!$A:$A,BS$2,'Selected Results Data'!$B:$B,$A58)</f>
        <v>82.96</v>
      </c>
      <c r="BT58" s="159">
        <f>RANK(BS58,$BS$3:$BS$81,0)+COUNTIF($BS$3:BS58,BS58)-1</f>
        <v>73</v>
      </c>
      <c r="BU58" s="179">
        <f t="shared" si="23"/>
        <v>1</v>
      </c>
      <c r="BV58" s="160">
        <f>SUMIFS('Selected Results Data'!$E:$E,'Selected Results Data'!$A:$A,BV$2,'Selected Results Data'!$B:$B,$A58)</f>
        <v>77.09</v>
      </c>
      <c r="BW58" s="159">
        <f>RANK(BV58,$BV$3:$BV$81,0)+COUNTIF($BV$3:BV58,BV58)-1</f>
        <v>55</v>
      </c>
      <c r="BX58" s="179">
        <f t="shared" si="24"/>
        <v>2</v>
      </c>
      <c r="BY58" s="160">
        <f>SUMIFS('Selected Results Data'!$E:$E,'Selected Results Data'!$A:$A,BY$2,'Selected Results Data'!$B:$B,$A58)</f>
        <v>20.66</v>
      </c>
      <c r="BZ58" s="159">
        <f>RANK(BY58,$BY$3:$BY$81,1)+COUNTIF($BY$3:BY58,BY58)-1</f>
        <v>15</v>
      </c>
      <c r="CA58" s="179">
        <f t="shared" si="25"/>
        <v>5</v>
      </c>
      <c r="CB58" s="160">
        <f>SUMIFS('Selected Results Data'!$E:$E,'Selected Results Data'!$A:$A,CB$2,'Selected Results Data'!$B:$B,$A58)</f>
        <v>35.51</v>
      </c>
      <c r="CC58" s="159">
        <f>RANK(CB58,$CB$3:$CB$81,1)+COUNTIF($CB$3:CB58,CB58)-1</f>
        <v>41</v>
      </c>
      <c r="CD58" s="179">
        <f t="shared" si="26"/>
        <v>3</v>
      </c>
      <c r="CE58" s="160">
        <f>SUMIFS('Selected Results Data'!$E:$E,'Selected Results Data'!$A:$A,CE$2,'Selected Results Data'!$B:$B,$A58)</f>
        <v>37.119999999999997</v>
      </c>
      <c r="CF58" s="159">
        <f>RANK(CE58,$CE$3:$CE$81,1)+COUNTIF($CE$3:CE58,CE58)-1</f>
        <v>67</v>
      </c>
      <c r="CG58" s="179">
        <f t="shared" si="27"/>
        <v>1</v>
      </c>
      <c r="CH58" s="160">
        <f>SUMIFS('Selected Results Data'!$E:$E,'Selected Results Data'!$A:$A,CH$2,'Selected Results Data'!$B:$B,$A58)</f>
        <v>32.22</v>
      </c>
      <c r="CI58" s="159">
        <f>RANK(CH58,$CH$3:$CH$81,1)+COUNTIF($CH$3:CH58,CH58)-1</f>
        <v>64</v>
      </c>
      <c r="CJ58" s="179">
        <f t="shared" si="28"/>
        <v>2</v>
      </c>
      <c r="CL58" s="46">
        <v>56</v>
      </c>
      <c r="CM58" s="46">
        <v>2</v>
      </c>
    </row>
    <row r="59" spans="1:91">
      <c r="A59" s="162" t="s">
        <v>154</v>
      </c>
      <c r="B59" s="162">
        <f>SUMIFS('Selected Results Data'!$E:$E,'Selected Results Data'!$A:$A,$B$2,'Selected Results Data'!$B:$B,A59)</f>
        <v>30.5</v>
      </c>
      <c r="C59" s="161">
        <f>RANK(B59,$B$3:$B$81,1)+COUNTIF($B$3:B59,B59)-1</f>
        <v>33</v>
      </c>
      <c r="D59" s="179">
        <f t="shared" si="29"/>
        <v>3</v>
      </c>
      <c r="E59" s="160">
        <f>SUMIFS('Selected Results Data'!$E:$E,'Selected Results Data'!$A:$A,E$2,'Selected Results Data'!$B:$B,$A59)</f>
        <v>14.2</v>
      </c>
      <c r="F59" s="159">
        <f>RANK(E59,$E$3:$E$81,1)+COUNTIF($E$3:E59,E59)-1</f>
        <v>9</v>
      </c>
      <c r="G59" s="179">
        <f t="shared" si="30"/>
        <v>5</v>
      </c>
      <c r="H59" s="160">
        <f>SUMIFS('Selected Results Data'!$E:$E,'Selected Results Data'!$A:$A,H$2,'Selected Results Data'!$B:$B,$A59)</f>
        <v>6.2</v>
      </c>
      <c r="I59" s="159">
        <f>RANK(H59,$H$3:$H$81,1)+COUNTIF($H$3:H59,H59)-1</f>
        <v>9</v>
      </c>
      <c r="J59" s="179">
        <f t="shared" si="31"/>
        <v>5</v>
      </c>
      <c r="K59" s="160">
        <f>SUMIFS('Selected Results Data'!$E:$E,'Selected Results Data'!$A:$A,K$2,'Selected Results Data'!$B:$B,$A59)</f>
        <v>15.9</v>
      </c>
      <c r="L59" s="159">
        <f>RANK(K59,$K$3:$K$81,1)+COUNTIF($K$3:K59,K59)-1</f>
        <v>53</v>
      </c>
      <c r="M59" s="179">
        <f t="shared" si="32"/>
        <v>2</v>
      </c>
      <c r="N59" s="160">
        <f>SUMIFS('Selected Results Data'!$E:$E,'Selected Results Data'!$A:$A,N$2,'Selected Results Data'!$B:$B,$A59)</f>
        <v>6.58</v>
      </c>
      <c r="O59" s="159">
        <f>RANK(N59,$N$3:$N$81,0)+COUNTIF($N$3:N59,N59)-1</f>
        <v>26</v>
      </c>
      <c r="P59" s="179">
        <f t="shared" si="33"/>
        <v>4</v>
      </c>
      <c r="Q59" s="160">
        <f>SUMIFS('Selected Results Data'!$E:$E,'Selected Results Data'!$A:$A,Q$2,'Selected Results Data'!$B:$B,$A59)</f>
        <v>48.42</v>
      </c>
      <c r="R59" s="159">
        <f>RANK(Q59,$Q$3:$Q$81,0)+COUNTIF($Q$3:Q59,Q59)-1</f>
        <v>10</v>
      </c>
      <c r="S59" s="179">
        <f t="shared" si="34"/>
        <v>5</v>
      </c>
      <c r="T59" s="160">
        <f>SUMIFS('Selected Results Data'!$E:$E,'Selected Results Data'!$A:$A,T$2,'Selected Results Data'!$B:$B,$A59)</f>
        <v>45.84</v>
      </c>
      <c r="U59" s="159">
        <f>RANK(T59,$T$3:$T$81,1)+COUNTIF($T$3:T59,T59)-1</f>
        <v>8</v>
      </c>
      <c r="V59" s="179">
        <f t="shared" si="35"/>
        <v>5</v>
      </c>
      <c r="W59" s="160">
        <f>SUMIFS('Selected Results Data'!$E:$E,'Selected Results Data'!$A:$A,W$2,'Selected Results Data'!$B:$B,$A59)</f>
        <v>2.06</v>
      </c>
      <c r="X59" s="159">
        <f>RANK(W59,$W$3:$W$81,1)+COUNTIF($W$3:W59,W59)-1</f>
        <v>47</v>
      </c>
      <c r="Y59" s="179">
        <f t="shared" si="36"/>
        <v>3</v>
      </c>
      <c r="Z59" s="160">
        <f>SUMIFS('Selected Results Data'!$E:$E,'Selected Results Data'!$A:$A,Z$2,'Selected Results Data'!$B:$B,$A59)</f>
        <v>36.69</v>
      </c>
      <c r="AA59" s="159">
        <f>RANK(Z59,$Z$3:$Z$81,1)+COUNTIF($Z$3:Z59,Z59)-1</f>
        <v>11</v>
      </c>
      <c r="AB59" s="179">
        <f t="shared" si="37"/>
        <v>5</v>
      </c>
      <c r="AC59" s="160">
        <f>SUMIFS('Selected Results Data'!$E:$E,'Selected Results Data'!$A:$A,AC$2,'Selected Results Data'!$B:$B,$A59)</f>
        <v>15.36</v>
      </c>
      <c r="AD59" s="159">
        <f>RANK(AC59,$AC$3:$AC$81,1)+COUNTIF($AC$3:AC59,AC59)-1</f>
        <v>24</v>
      </c>
      <c r="AE59" s="179">
        <f t="shared" si="38"/>
        <v>4</v>
      </c>
      <c r="AF59" s="160">
        <f>SUMIFS('Selected Results Data'!$E:$E,'Selected Results Data'!$A:$A,AF$2,'Selected Results Data'!$B:$B,$A59)</f>
        <v>10.18</v>
      </c>
      <c r="AG59" s="159">
        <f>RANK(AF59,$AF$3:$AF$81,1)+COUNTIF($AF$3:AF59,AF59)-1</f>
        <v>19</v>
      </c>
      <c r="AH59" s="179">
        <f t="shared" si="39"/>
        <v>4</v>
      </c>
      <c r="AI59" s="160">
        <f>SUMIFS('Selected Results Data'!$E:$E,'Selected Results Data'!$A:$A,AI$2,'Selected Results Data'!$B:$B,$A59)</f>
        <v>69.78</v>
      </c>
      <c r="AJ59" s="159">
        <f>RANK(AI59,$AI$3:$AI$81,1)+COUNTIF($AI$3:AI59,AI59)-1</f>
        <v>66</v>
      </c>
      <c r="AK59" s="179">
        <f t="shared" si="40"/>
        <v>1</v>
      </c>
      <c r="AL59" s="160">
        <f>SUMIFS('Selected Results Data'!$E:$E,'Selected Results Data'!$A:$A,AL$2,'Selected Results Data'!$B:$B,$A59)</f>
        <v>46.91</v>
      </c>
      <c r="AM59" s="159">
        <f>RANK(AL59,$AL$3:$AL$81,1)+COUNTIF($AL$3:AL59,AL59)-1</f>
        <v>36</v>
      </c>
      <c r="AN59" s="179">
        <f t="shared" si="41"/>
        <v>3</v>
      </c>
      <c r="AO59" s="160">
        <f>SUMIFS('Selected Results Data'!$E:$E,'Selected Results Data'!$A:$A,AO$2,'Selected Results Data'!$B:$B,$A59)</f>
        <v>13.48</v>
      </c>
      <c r="AP59" s="159">
        <f>RANK(AO59,$AO$3:$AO$81,1)+COUNTIF($AO$3:AO59,AO59)-1</f>
        <v>28</v>
      </c>
      <c r="AQ59" s="179">
        <f t="shared" si="42"/>
        <v>4</v>
      </c>
      <c r="AR59" s="160">
        <f>SUMIFS('Selected Results Data'!$E:$E,'Selected Results Data'!$A:$A,AR$2,'Selected Results Data'!$B:$B,$A59)</f>
        <v>33.81</v>
      </c>
      <c r="AS59" s="159">
        <f>RANK(AR59,$AR$3:$AR$81,1)+COUNTIF($AR$3:AR59,AR59)-1</f>
        <v>56</v>
      </c>
      <c r="AT59" s="179">
        <f t="shared" si="43"/>
        <v>2</v>
      </c>
      <c r="AU59" s="160">
        <f>SUMIFS('Selected Results Data'!$E:$E,'Selected Results Data'!$A:$A,AU$2,'Selected Results Data'!$B:$B,$A59)</f>
        <v>19.308789999999998</v>
      </c>
      <c r="AV59" s="159">
        <f>RANK(AU59,$AU$3:$AU$81,1)+COUNTIF($AU$3:AU59,AU59)-1</f>
        <v>29</v>
      </c>
      <c r="AW59" s="179">
        <f t="shared" si="44"/>
        <v>4</v>
      </c>
      <c r="AX59" s="160">
        <f>SUMIFS('Selected Results Data'!$E:$E,'Selected Results Data'!$A:$A,AX$2,'Selected Results Data'!$B:$B,$A59)</f>
        <v>17.003350000000001</v>
      </c>
      <c r="AY59" s="159">
        <f>RANK(AX59,$AX$3:$AX$81,1)+COUNTIF($AX$3:AX59,AX59)-1</f>
        <v>17</v>
      </c>
      <c r="AZ59" s="179">
        <f t="shared" si="45"/>
        <v>4</v>
      </c>
      <c r="BA59" s="160">
        <f>SUMIFS('Selected Results Data'!$E:$E,'Selected Results Data'!$A:$A,BA$2,'Selected Results Data'!$B:$B,$A59)</f>
        <v>13.44998</v>
      </c>
      <c r="BB59" s="159">
        <f>RANK(BA59,$BA$3:$BA$81,1)+COUNTIF($BA$3:BA59,BA59)-1</f>
        <v>16</v>
      </c>
      <c r="BC59" s="179">
        <f t="shared" si="46"/>
        <v>5</v>
      </c>
      <c r="BD59" s="160">
        <f>SUMIFS('Selected Results Data'!$E:$E,'Selected Results Data'!$A:$A,BD$2,'Selected Results Data'!$B:$B,$A59)</f>
        <v>77.400000000000006</v>
      </c>
      <c r="BE59" s="159">
        <f>RANK(BD59,$BD$3:$BD$81,0)+COUNTIF($BD$3:BD59,BD59)-1</f>
        <v>59</v>
      </c>
      <c r="BF59" s="179">
        <f t="shared" si="18"/>
        <v>2</v>
      </c>
      <c r="BG59" s="160">
        <f>SUMIFS('Selected Results Data'!$E:$E,'Selected Results Data'!$A:$A,BG$2,'Selected Results Data'!$B:$B,$A59)</f>
        <v>50.9</v>
      </c>
      <c r="BH59" s="159">
        <f>RANK(BG59,$BG$3:$BG$81,0)+COUNTIF($BG$3:BG59,BG59)-1</f>
        <v>63</v>
      </c>
      <c r="BI59" s="179">
        <f t="shared" si="19"/>
        <v>2</v>
      </c>
      <c r="BJ59" s="160">
        <f>SUMIFS('Selected Results Data'!$E:$E,'Selected Results Data'!$A:$A,BJ$2,'Selected Results Data'!$B:$B,$A59)</f>
        <v>43.74</v>
      </c>
      <c r="BK59" s="159">
        <f>RANK(BJ59,$BJ$3:$BJ$81,0)+COUNTIF($BJ$3:BJ59,BJ59)-1</f>
        <v>71</v>
      </c>
      <c r="BL59" s="179">
        <f t="shared" si="20"/>
        <v>1</v>
      </c>
      <c r="BM59" s="160">
        <f>SUMIFS('Selected Results Data'!$E:$E,'Selected Results Data'!$A:$A,BM$2,'Selected Results Data'!$B:$B,$A59)</f>
        <v>65.680000000000007</v>
      </c>
      <c r="BN59" s="159">
        <f>RANK(BM59,$BM$3:$BM$81,0)+COUNTIF($BM$3:BM59,BM59)-1</f>
        <v>22</v>
      </c>
      <c r="BO59" s="179">
        <f t="shared" si="21"/>
        <v>4</v>
      </c>
      <c r="BP59" s="160">
        <f>SUMIFS('Selected Results Data'!$E:$E,'Selected Results Data'!$A:$A,BP$2,'Selected Results Data'!$B:$B,$A59)</f>
        <v>47.71</v>
      </c>
      <c r="BQ59" s="159">
        <f>RANK(BP59,$BP$3:$BP$81,0)+COUNTIF($BP$3:BP59,BP59)-1</f>
        <v>48</v>
      </c>
      <c r="BR59" s="179">
        <f t="shared" si="22"/>
        <v>3</v>
      </c>
      <c r="BS59" s="160">
        <f>SUMIFS('Selected Results Data'!$E:$E,'Selected Results Data'!$A:$A,BS$2,'Selected Results Data'!$B:$B,$A59)</f>
        <v>96.11</v>
      </c>
      <c r="BT59" s="159">
        <f>RANK(BS59,$BS$3:$BS$81,0)+COUNTIF($BS$3:BS59,BS59)-1</f>
        <v>3</v>
      </c>
      <c r="BU59" s="179">
        <f t="shared" si="23"/>
        <v>5</v>
      </c>
      <c r="BV59" s="160">
        <f>SUMIFS('Selected Results Data'!$E:$E,'Selected Results Data'!$A:$A,BV$2,'Selected Results Data'!$B:$B,$A59)</f>
        <v>77.400000000000006</v>
      </c>
      <c r="BW59" s="159">
        <f>RANK(BV59,$BV$3:$BV$81,0)+COUNTIF($BV$3:BV59,BV59)-1</f>
        <v>51</v>
      </c>
      <c r="BX59" s="179">
        <f t="shared" si="24"/>
        <v>2</v>
      </c>
      <c r="BY59" s="160">
        <f>SUMIFS('Selected Results Data'!$E:$E,'Selected Results Data'!$A:$A,BY$2,'Selected Results Data'!$B:$B,$A59)</f>
        <v>18.63</v>
      </c>
      <c r="BZ59" s="159">
        <f>RANK(BY59,$BY$3:$BY$81,1)+COUNTIF($BY$3:BY59,BY59)-1</f>
        <v>4</v>
      </c>
      <c r="CA59" s="179">
        <f t="shared" si="25"/>
        <v>5</v>
      </c>
      <c r="CB59" s="160">
        <f>SUMIFS('Selected Results Data'!$E:$E,'Selected Results Data'!$A:$A,CB$2,'Selected Results Data'!$B:$B,$A59)</f>
        <v>32.159999999999997</v>
      </c>
      <c r="CC59" s="159">
        <f>RANK(CB59,$CB$3:$CB$81,1)+COUNTIF($CB$3:CB59,CB59)-1</f>
        <v>30</v>
      </c>
      <c r="CD59" s="179">
        <f t="shared" si="26"/>
        <v>4</v>
      </c>
      <c r="CE59" s="160">
        <f>SUMIFS('Selected Results Data'!$E:$E,'Selected Results Data'!$A:$A,CE$2,'Selected Results Data'!$B:$B,$A59)</f>
        <v>36.369999999999997</v>
      </c>
      <c r="CF59" s="159">
        <f>RANK(CE59,$CE$3:$CE$81,1)+COUNTIF($CE$3:CE59,CE59)-1</f>
        <v>62</v>
      </c>
      <c r="CG59" s="179">
        <f t="shared" si="27"/>
        <v>2</v>
      </c>
      <c r="CH59" s="160">
        <f>SUMIFS('Selected Results Data'!$E:$E,'Selected Results Data'!$A:$A,CH$2,'Selected Results Data'!$B:$B,$A59)</f>
        <v>26.01</v>
      </c>
      <c r="CI59" s="159">
        <f>RANK(CH59,$CH$3:$CH$81,1)+COUNTIF($CH$3:CH59,CH59)-1</f>
        <v>28</v>
      </c>
      <c r="CJ59" s="179">
        <f t="shared" si="28"/>
        <v>4</v>
      </c>
      <c r="CL59" s="46">
        <v>57</v>
      </c>
      <c r="CM59" s="46">
        <v>2</v>
      </c>
    </row>
    <row r="60" spans="1:91">
      <c r="A60" s="162" t="s">
        <v>155</v>
      </c>
      <c r="B60" s="162">
        <f>SUMIFS('Selected Results Data'!$E:$E,'Selected Results Data'!$A:$A,$B$2,'Selected Results Data'!$B:$B,A60)</f>
        <v>31.5</v>
      </c>
      <c r="C60" s="161">
        <f>RANK(B60,$B$3:$B$81,1)+COUNTIF($B$3:B60,B60)-1</f>
        <v>41</v>
      </c>
      <c r="D60" s="179">
        <f t="shared" si="29"/>
        <v>3</v>
      </c>
      <c r="E60" s="160">
        <f>SUMIFS('Selected Results Data'!$E:$E,'Selected Results Data'!$A:$A,E$2,'Selected Results Data'!$B:$B,$A60)</f>
        <v>27.9</v>
      </c>
      <c r="F60" s="159">
        <f>RANK(E60,$E$3:$E$81,1)+COUNTIF($E$3:E60,E60)-1</f>
        <v>66</v>
      </c>
      <c r="G60" s="179">
        <f t="shared" si="30"/>
        <v>1</v>
      </c>
      <c r="H60" s="160">
        <f>SUMIFS('Selected Results Data'!$E:$E,'Selected Results Data'!$A:$A,H$2,'Selected Results Data'!$B:$B,$A60)</f>
        <v>19.3</v>
      </c>
      <c r="I60" s="159">
        <f>RANK(H60,$H$3:$H$81,1)+COUNTIF($H$3:H60,H60)-1</f>
        <v>74</v>
      </c>
      <c r="J60" s="179">
        <f t="shared" si="31"/>
        <v>1</v>
      </c>
      <c r="K60" s="160">
        <f>SUMIFS('Selected Results Data'!$E:$E,'Selected Results Data'!$A:$A,K$2,'Selected Results Data'!$B:$B,$A60)</f>
        <v>12.6</v>
      </c>
      <c r="L60" s="159">
        <f>RANK(K60,$K$3:$K$81,1)+COUNTIF($K$3:K60,K60)-1</f>
        <v>28</v>
      </c>
      <c r="M60" s="179">
        <f t="shared" si="32"/>
        <v>4</v>
      </c>
      <c r="N60" s="160">
        <f>SUMIFS('Selected Results Data'!$E:$E,'Selected Results Data'!$A:$A,N$2,'Selected Results Data'!$B:$B,$A60)</f>
        <v>6.12</v>
      </c>
      <c r="O60" s="159">
        <f>RANK(N60,$N$3:$N$81,0)+COUNTIF($N$3:N60,N60)-1</f>
        <v>33</v>
      </c>
      <c r="P60" s="179">
        <f t="shared" si="33"/>
        <v>3</v>
      </c>
      <c r="Q60" s="160">
        <f>SUMIFS('Selected Results Data'!$E:$E,'Selected Results Data'!$A:$A,Q$2,'Selected Results Data'!$B:$B,$A60)</f>
        <v>37.68</v>
      </c>
      <c r="R60" s="159">
        <f>RANK(Q60,$Q$3:$Q$81,0)+COUNTIF($Q$3:Q60,Q60)-1</f>
        <v>64</v>
      </c>
      <c r="S60" s="179">
        <f t="shared" si="34"/>
        <v>2</v>
      </c>
      <c r="T60" s="160">
        <f>SUMIFS('Selected Results Data'!$E:$E,'Selected Results Data'!$A:$A,T$2,'Selected Results Data'!$B:$B,$A60)</f>
        <v>59.22</v>
      </c>
      <c r="U60" s="159">
        <f>RANK(T60,$T$3:$T$81,1)+COUNTIF($T$3:T60,T60)-1</f>
        <v>70</v>
      </c>
      <c r="V60" s="179">
        <f t="shared" si="35"/>
        <v>1</v>
      </c>
      <c r="W60" s="160">
        <f>SUMIFS('Selected Results Data'!$E:$E,'Selected Results Data'!$A:$A,W$2,'Selected Results Data'!$B:$B,$A60)</f>
        <v>2.33</v>
      </c>
      <c r="X60" s="159">
        <f>RANK(W60,$W$3:$W$81,1)+COUNTIF($W$3:W60,W60)-1</f>
        <v>54</v>
      </c>
      <c r="Y60" s="179">
        <f t="shared" si="36"/>
        <v>2</v>
      </c>
      <c r="Z60" s="160">
        <f>SUMIFS('Selected Results Data'!$E:$E,'Selected Results Data'!$A:$A,Z$2,'Selected Results Data'!$B:$B,$A60)</f>
        <v>44.69</v>
      </c>
      <c r="AA60" s="159">
        <f>RANK(Z60,$Z$3:$Z$81,1)+COUNTIF($Z$3:Z60,Z60)-1</f>
        <v>45</v>
      </c>
      <c r="AB60" s="179">
        <f t="shared" si="37"/>
        <v>3</v>
      </c>
      <c r="AC60" s="160">
        <f>SUMIFS('Selected Results Data'!$E:$E,'Selected Results Data'!$A:$A,AC$2,'Selected Results Data'!$B:$B,$A60)</f>
        <v>20.190000000000001</v>
      </c>
      <c r="AD60" s="159">
        <f>RANK(AC60,$AC$3:$AC$81,1)+COUNTIF($AC$3:AC60,AC60)-1</f>
        <v>53</v>
      </c>
      <c r="AE60" s="179">
        <f t="shared" si="38"/>
        <v>2</v>
      </c>
      <c r="AF60" s="160">
        <f>SUMIFS('Selected Results Data'!$E:$E,'Selected Results Data'!$A:$A,AF$2,'Selected Results Data'!$B:$B,$A60)</f>
        <v>16.579999999999998</v>
      </c>
      <c r="AG60" s="159">
        <f>RANK(AF60,$AF$3:$AF$81,1)+COUNTIF($AF$3:AF60,AF60)-1</f>
        <v>56</v>
      </c>
      <c r="AH60" s="179">
        <f t="shared" si="39"/>
        <v>2</v>
      </c>
      <c r="AI60" s="160">
        <f>SUMIFS('Selected Results Data'!$E:$E,'Selected Results Data'!$A:$A,AI$2,'Selected Results Data'!$B:$B,$A60)</f>
        <v>66.13</v>
      </c>
      <c r="AJ60" s="159">
        <f>RANK(AI60,$AI$3:$AI$81,1)+COUNTIF($AI$3:AI60,AI60)-1</f>
        <v>46</v>
      </c>
      <c r="AK60" s="179">
        <f t="shared" si="40"/>
        <v>3</v>
      </c>
      <c r="AL60" s="160">
        <f>SUMIFS('Selected Results Data'!$E:$E,'Selected Results Data'!$A:$A,AL$2,'Selected Results Data'!$B:$B,$A60)</f>
        <v>53.16</v>
      </c>
      <c r="AM60" s="159">
        <f>RANK(AL60,$AL$3:$AL$81,1)+COUNTIF($AL$3:AL60,AL60)-1</f>
        <v>64</v>
      </c>
      <c r="AN60" s="179">
        <f t="shared" si="41"/>
        <v>2</v>
      </c>
      <c r="AO60" s="160">
        <f>SUMIFS('Selected Results Data'!$E:$E,'Selected Results Data'!$A:$A,AO$2,'Selected Results Data'!$B:$B,$A60)</f>
        <v>18.84</v>
      </c>
      <c r="AP60" s="159">
        <f>RANK(AO60,$AO$3:$AO$81,1)+COUNTIF($AO$3:AO60,AO60)-1</f>
        <v>63</v>
      </c>
      <c r="AQ60" s="179">
        <f t="shared" si="42"/>
        <v>2</v>
      </c>
      <c r="AR60" s="160">
        <f>SUMIFS('Selected Results Data'!$E:$E,'Selected Results Data'!$A:$A,AR$2,'Selected Results Data'!$B:$B,$A60)</f>
        <v>28.55</v>
      </c>
      <c r="AS60" s="159">
        <f>RANK(AR60,$AR$3:$AR$81,1)+COUNTIF($AR$3:AR60,AR60)-1</f>
        <v>33</v>
      </c>
      <c r="AT60" s="179">
        <f t="shared" si="43"/>
        <v>3</v>
      </c>
      <c r="AU60" s="160">
        <f>SUMIFS('Selected Results Data'!$E:$E,'Selected Results Data'!$A:$A,AU$2,'Selected Results Data'!$B:$B,$A60)</f>
        <v>27.36814</v>
      </c>
      <c r="AV60" s="159">
        <f>RANK(AU60,$AU$3:$AU$81,1)+COUNTIF($AU$3:AU60,AU60)-1</f>
        <v>76</v>
      </c>
      <c r="AW60" s="179">
        <f t="shared" si="44"/>
        <v>1</v>
      </c>
      <c r="AX60" s="160">
        <f>SUMIFS('Selected Results Data'!$E:$E,'Selected Results Data'!$A:$A,AX$2,'Selected Results Data'!$B:$B,$A60)</f>
        <v>22.634789999999999</v>
      </c>
      <c r="AY60" s="159">
        <f>RANK(AX60,$AX$3:$AX$81,1)+COUNTIF($AX$3:AX60,AX60)-1</f>
        <v>57</v>
      </c>
      <c r="AZ60" s="179">
        <f t="shared" si="45"/>
        <v>2</v>
      </c>
      <c r="BA60" s="160">
        <f>SUMIFS('Selected Results Data'!$E:$E,'Selected Results Data'!$A:$A,BA$2,'Selected Results Data'!$B:$B,$A60)</f>
        <v>22.970199999999998</v>
      </c>
      <c r="BB60" s="159">
        <f>RANK(BA60,$BA$3:$BA$81,1)+COUNTIF($BA$3:BA60,BA60)-1</f>
        <v>77</v>
      </c>
      <c r="BC60" s="179">
        <f t="shared" si="46"/>
        <v>1</v>
      </c>
      <c r="BD60" s="160">
        <f>SUMIFS('Selected Results Data'!$E:$E,'Selected Results Data'!$A:$A,BD$2,'Selected Results Data'!$B:$B,$A60)</f>
        <v>87.21</v>
      </c>
      <c r="BE60" s="159">
        <f>RANK(BD60,$BD$3:$BD$81,0)+COUNTIF($BD$3:BD60,BD60)-1</f>
        <v>4</v>
      </c>
      <c r="BF60" s="179">
        <f t="shared" si="18"/>
        <v>5</v>
      </c>
      <c r="BG60" s="160">
        <f>SUMIFS('Selected Results Data'!$E:$E,'Selected Results Data'!$A:$A,BG$2,'Selected Results Data'!$B:$B,$A60)</f>
        <v>52.27</v>
      </c>
      <c r="BH60" s="159">
        <f>RANK(BG60,$BG$3:$BG$81,0)+COUNTIF($BG$3:BG60,BG60)-1</f>
        <v>58</v>
      </c>
      <c r="BI60" s="179">
        <f t="shared" si="19"/>
        <v>2</v>
      </c>
      <c r="BJ60" s="160">
        <f>SUMIFS('Selected Results Data'!$E:$E,'Selected Results Data'!$A:$A,BJ$2,'Selected Results Data'!$B:$B,$A60)</f>
        <v>47.17</v>
      </c>
      <c r="BK60" s="159">
        <f>RANK(BJ60,$BJ$3:$BJ$81,0)+COUNTIF($BJ$3:BJ60,BJ60)-1</f>
        <v>56</v>
      </c>
      <c r="BL60" s="179">
        <f t="shared" si="20"/>
        <v>2</v>
      </c>
      <c r="BM60" s="160">
        <f>SUMIFS('Selected Results Data'!$E:$E,'Selected Results Data'!$A:$A,BM$2,'Selected Results Data'!$B:$B,$A60)</f>
        <v>60.28</v>
      </c>
      <c r="BN60" s="159">
        <f>RANK(BM60,$BM$3:$BM$81,0)+COUNTIF($BM$3:BM60,BM60)-1</f>
        <v>52</v>
      </c>
      <c r="BO60" s="179">
        <f t="shared" si="21"/>
        <v>2</v>
      </c>
      <c r="BP60" s="160">
        <f>SUMIFS('Selected Results Data'!$E:$E,'Selected Results Data'!$A:$A,BP$2,'Selected Results Data'!$B:$B,$A60)</f>
        <v>55.82</v>
      </c>
      <c r="BQ60" s="159">
        <f>RANK(BP60,$BP$3:$BP$81,0)+COUNTIF($BP$3:BP60,BP60)-1</f>
        <v>7</v>
      </c>
      <c r="BR60" s="179">
        <f t="shared" si="22"/>
        <v>5</v>
      </c>
      <c r="BS60" s="160">
        <f>SUMIFS('Selected Results Data'!$E:$E,'Selected Results Data'!$A:$A,BS$2,'Selected Results Data'!$B:$B,$A60)</f>
        <v>83.69</v>
      </c>
      <c r="BT60" s="159">
        <f>RANK(BS60,$BS$3:$BS$81,0)+COUNTIF($BS$3:BS60,BS60)-1</f>
        <v>70</v>
      </c>
      <c r="BU60" s="179">
        <f t="shared" si="23"/>
        <v>1</v>
      </c>
      <c r="BV60" s="160">
        <f>SUMIFS('Selected Results Data'!$E:$E,'Selected Results Data'!$A:$A,BV$2,'Selected Results Data'!$B:$B,$A60)</f>
        <v>76.150000000000006</v>
      </c>
      <c r="BW60" s="159">
        <f>RANK(BV60,$BV$3:$BV$81,0)+COUNTIF($BV$3:BV60,BV60)-1</f>
        <v>62</v>
      </c>
      <c r="BX60" s="179">
        <f t="shared" si="24"/>
        <v>2</v>
      </c>
      <c r="BY60" s="160">
        <f>SUMIFS('Selected Results Data'!$E:$E,'Selected Results Data'!$A:$A,BY$2,'Selected Results Data'!$B:$B,$A60)</f>
        <v>28.99</v>
      </c>
      <c r="BZ60" s="159">
        <f>RANK(BY60,$BY$3:$BY$81,1)+COUNTIF($BY$3:BY60,BY60)-1</f>
        <v>67</v>
      </c>
      <c r="CA60" s="179">
        <f t="shared" si="25"/>
        <v>1</v>
      </c>
      <c r="CB60" s="160">
        <f>SUMIFS('Selected Results Data'!$E:$E,'Selected Results Data'!$A:$A,CB$2,'Selected Results Data'!$B:$B,$A60)</f>
        <v>39.5</v>
      </c>
      <c r="CC60" s="159">
        <f>RANK(CB60,$CB$3:$CB$81,1)+COUNTIF($CB$3:CB60,CB60)-1</f>
        <v>66</v>
      </c>
      <c r="CD60" s="179">
        <f t="shared" si="26"/>
        <v>1</v>
      </c>
      <c r="CE60" s="160">
        <f>SUMIFS('Selected Results Data'!$E:$E,'Selected Results Data'!$A:$A,CE$2,'Selected Results Data'!$B:$B,$A60)</f>
        <v>35.42</v>
      </c>
      <c r="CF60" s="159">
        <f>RANK(CE60,$CE$3:$CE$81,1)+COUNTIF($CE$3:CE60,CE60)-1</f>
        <v>58</v>
      </c>
      <c r="CG60" s="179">
        <f t="shared" si="27"/>
        <v>2</v>
      </c>
      <c r="CH60" s="160">
        <f>SUMIFS('Selected Results Data'!$E:$E,'Selected Results Data'!$A:$A,CH$2,'Selected Results Data'!$B:$B,$A60)</f>
        <v>32.729999999999997</v>
      </c>
      <c r="CI60" s="159">
        <f>RANK(CH60,$CH$3:$CH$81,1)+COUNTIF($CH$3:CH60,CH60)-1</f>
        <v>66</v>
      </c>
      <c r="CJ60" s="179">
        <f t="shared" si="28"/>
        <v>1</v>
      </c>
      <c r="CL60" s="46">
        <v>58</v>
      </c>
      <c r="CM60" s="46">
        <v>2</v>
      </c>
    </row>
    <row r="61" spans="1:91">
      <c r="A61" s="162" t="s">
        <v>156</v>
      </c>
      <c r="B61" s="162">
        <f>SUMIFS('Selected Results Data'!$E:$E,'Selected Results Data'!$A:$A,$B$2,'Selected Results Data'!$B:$B,A61)</f>
        <v>29.3</v>
      </c>
      <c r="C61" s="161">
        <f>RANK(B61,$B$3:$B$81,1)+COUNTIF($B$3:B61,B61)-1</f>
        <v>23</v>
      </c>
      <c r="D61" s="179">
        <f t="shared" si="29"/>
        <v>4</v>
      </c>
      <c r="E61" s="160">
        <f>SUMIFS('Selected Results Data'!$E:$E,'Selected Results Data'!$A:$A,E$2,'Selected Results Data'!$B:$B,$A61)</f>
        <v>10.199999999999999</v>
      </c>
      <c r="F61" s="159">
        <f>RANK(E61,$E$3:$E$81,1)+COUNTIF($E$3:E61,E61)-1</f>
        <v>2</v>
      </c>
      <c r="G61" s="179">
        <f t="shared" si="30"/>
        <v>5</v>
      </c>
      <c r="H61" s="160">
        <f>SUMIFS('Selected Results Data'!$E:$E,'Selected Results Data'!$A:$A,H$2,'Selected Results Data'!$B:$B,$A61)</f>
        <v>6.6</v>
      </c>
      <c r="I61" s="159">
        <f>RANK(H61,$H$3:$H$81,1)+COUNTIF($H$3:H61,H61)-1</f>
        <v>15</v>
      </c>
      <c r="J61" s="179">
        <f t="shared" si="31"/>
        <v>5</v>
      </c>
      <c r="K61" s="160">
        <f>SUMIFS('Selected Results Data'!$E:$E,'Selected Results Data'!$A:$A,K$2,'Selected Results Data'!$B:$B,$A61)</f>
        <v>9.4</v>
      </c>
      <c r="L61" s="159">
        <f>RANK(K61,$K$3:$K$81,1)+COUNTIF($K$3:K61,K61)-1</f>
        <v>12</v>
      </c>
      <c r="M61" s="179">
        <f t="shared" si="32"/>
        <v>5</v>
      </c>
      <c r="N61" s="160">
        <f>SUMIFS('Selected Results Data'!$E:$E,'Selected Results Data'!$A:$A,N$2,'Selected Results Data'!$B:$B,$A61)</f>
        <v>5.2</v>
      </c>
      <c r="O61" s="159">
        <f>RANK(N61,$N$3:$N$81,0)+COUNTIF($N$3:N61,N61)-1</f>
        <v>44</v>
      </c>
      <c r="P61" s="179">
        <f t="shared" si="33"/>
        <v>3</v>
      </c>
      <c r="Q61" s="160">
        <f>SUMIFS('Selected Results Data'!$E:$E,'Selected Results Data'!$A:$A,Q$2,'Selected Results Data'!$B:$B,$A61)</f>
        <v>50.7</v>
      </c>
      <c r="R61" s="159">
        <f>RANK(Q61,$Q$3:$Q$81,0)+COUNTIF($Q$3:Q61,Q61)-1</f>
        <v>4</v>
      </c>
      <c r="S61" s="179">
        <f t="shared" si="34"/>
        <v>5</v>
      </c>
      <c r="T61" s="160">
        <f>SUMIFS('Selected Results Data'!$E:$E,'Selected Results Data'!$A:$A,T$2,'Selected Results Data'!$B:$B,$A61)</f>
        <v>44.35</v>
      </c>
      <c r="U61" s="159">
        <f>RANK(T61,$T$3:$T$81,1)+COUNTIF($T$3:T61,T61)-1</f>
        <v>2</v>
      </c>
      <c r="V61" s="179">
        <f t="shared" si="35"/>
        <v>5</v>
      </c>
      <c r="W61" s="160">
        <f>SUMIFS('Selected Results Data'!$E:$E,'Selected Results Data'!$A:$A,W$2,'Selected Results Data'!$B:$B,$A61)</f>
        <v>0.33</v>
      </c>
      <c r="X61" s="159">
        <f>RANK(W61,$W$3:$W$81,1)+COUNTIF($W$3:W61,W61)-1</f>
        <v>1</v>
      </c>
      <c r="Y61" s="179">
        <f t="shared" si="36"/>
        <v>5</v>
      </c>
      <c r="Z61" s="160">
        <f>SUMIFS('Selected Results Data'!$E:$E,'Selected Results Data'!$A:$A,Z$2,'Selected Results Data'!$B:$B,$A61)</f>
        <v>38.56</v>
      </c>
      <c r="AA61" s="159">
        <f>RANK(Z61,$Z$3:$Z$81,1)+COUNTIF($Z$3:Z61,Z61)-1</f>
        <v>18</v>
      </c>
      <c r="AB61" s="179">
        <f t="shared" si="37"/>
        <v>4</v>
      </c>
      <c r="AC61" s="160">
        <f>SUMIFS('Selected Results Data'!$E:$E,'Selected Results Data'!$A:$A,AC$2,'Selected Results Data'!$B:$B,$A61)</f>
        <v>10.08</v>
      </c>
      <c r="AD61" s="159">
        <f>RANK(AC61,$AC$3:$AC$81,1)+COUNTIF($AC$3:AC61,AC61)-1</f>
        <v>8</v>
      </c>
      <c r="AE61" s="179">
        <f t="shared" si="38"/>
        <v>5</v>
      </c>
      <c r="AF61" s="160">
        <f>SUMIFS('Selected Results Data'!$E:$E,'Selected Results Data'!$A:$A,AF$2,'Selected Results Data'!$B:$B,$A61)</f>
        <v>6.65</v>
      </c>
      <c r="AG61" s="159">
        <f>RANK(AF61,$AF$3:$AF$81,1)+COUNTIF($AF$3:AF61,AF61)-1</f>
        <v>9</v>
      </c>
      <c r="AH61" s="179">
        <f t="shared" si="39"/>
        <v>5</v>
      </c>
      <c r="AI61" s="160">
        <f>SUMIFS('Selected Results Data'!$E:$E,'Selected Results Data'!$A:$A,AI$2,'Selected Results Data'!$B:$B,$A61)</f>
        <v>68.849999999999994</v>
      </c>
      <c r="AJ61" s="159">
        <f>RANK(AI61,$AI$3:$AI$81,1)+COUNTIF($AI$3:AI61,AI61)-1</f>
        <v>62</v>
      </c>
      <c r="AK61" s="179">
        <f t="shared" si="40"/>
        <v>2</v>
      </c>
      <c r="AL61" s="160">
        <f>SUMIFS('Selected Results Data'!$E:$E,'Selected Results Data'!$A:$A,AL$2,'Selected Results Data'!$B:$B,$A61)</f>
        <v>51.47</v>
      </c>
      <c r="AM61" s="159">
        <f>RANK(AL61,$AL$3:$AL$81,1)+COUNTIF($AL$3:AL61,AL61)-1</f>
        <v>60</v>
      </c>
      <c r="AN61" s="179">
        <f t="shared" si="41"/>
        <v>2</v>
      </c>
      <c r="AO61" s="160">
        <f>SUMIFS('Selected Results Data'!$E:$E,'Selected Results Data'!$A:$A,AO$2,'Selected Results Data'!$B:$B,$A61)</f>
        <v>10.86</v>
      </c>
      <c r="AP61" s="159">
        <f>RANK(AO61,$AO$3:$AO$81,1)+COUNTIF($AO$3:AO61,AO61)-1</f>
        <v>12</v>
      </c>
      <c r="AQ61" s="179">
        <f t="shared" si="42"/>
        <v>5</v>
      </c>
      <c r="AR61" s="160">
        <f>SUMIFS('Selected Results Data'!$E:$E,'Selected Results Data'!$A:$A,AR$2,'Selected Results Data'!$B:$B,$A61)</f>
        <v>24.56</v>
      </c>
      <c r="AS61" s="159">
        <f>RANK(AR61,$AR$3:$AR$81,1)+COUNTIF($AR$3:AR61,AR61)-1</f>
        <v>16</v>
      </c>
      <c r="AT61" s="179">
        <f t="shared" si="43"/>
        <v>5</v>
      </c>
      <c r="AU61" s="160">
        <f>SUMIFS('Selected Results Data'!$E:$E,'Selected Results Data'!$A:$A,AU$2,'Selected Results Data'!$B:$B,$A61)</f>
        <v>8.3271119999999996</v>
      </c>
      <c r="AV61" s="159">
        <f>RANK(AU61,$AU$3:$AU$81,1)+COUNTIF($AU$3:AU61,AU61)-1</f>
        <v>1</v>
      </c>
      <c r="AW61" s="179">
        <f t="shared" si="44"/>
        <v>5</v>
      </c>
      <c r="AX61" s="160">
        <f>SUMIFS('Selected Results Data'!$E:$E,'Selected Results Data'!$A:$A,AX$2,'Selected Results Data'!$B:$B,$A61)</f>
        <v>14.65518</v>
      </c>
      <c r="AY61" s="159">
        <f>RANK(AX61,$AX$3:$AX$81,1)+COUNTIF($AX$3:AX61,AX61)-1</f>
        <v>9</v>
      </c>
      <c r="AZ61" s="179">
        <f t="shared" si="45"/>
        <v>5</v>
      </c>
      <c r="BA61" s="160">
        <f>SUMIFS('Selected Results Data'!$E:$E,'Selected Results Data'!$A:$A,BA$2,'Selected Results Data'!$B:$B,$A61)</f>
        <v>14.81696</v>
      </c>
      <c r="BB61" s="159">
        <f>RANK(BA61,$BA$3:$BA$81,1)+COUNTIF($BA$3:BA61,BA61)-1</f>
        <v>29</v>
      </c>
      <c r="BC61" s="179">
        <f t="shared" si="46"/>
        <v>4</v>
      </c>
      <c r="BD61" s="160">
        <f>SUMIFS('Selected Results Data'!$E:$E,'Selected Results Data'!$A:$A,BD$2,'Selected Results Data'!$B:$B,$A61)</f>
        <v>78.7</v>
      </c>
      <c r="BE61" s="159">
        <f>RANK(BD61,$BD$3:$BD$81,0)+COUNTIF($BD$3:BD61,BD61)-1</f>
        <v>48</v>
      </c>
      <c r="BF61" s="179">
        <f t="shared" si="18"/>
        <v>3</v>
      </c>
      <c r="BG61" s="160">
        <f>SUMIFS('Selected Results Data'!$E:$E,'Selected Results Data'!$A:$A,BG$2,'Selected Results Data'!$B:$B,$A61)</f>
        <v>52.55</v>
      </c>
      <c r="BH61" s="159">
        <f>RANK(BG61,$BG$3:$BG$81,0)+COUNTIF($BG$3:BG61,BG61)-1</f>
        <v>54</v>
      </c>
      <c r="BI61" s="179">
        <f t="shared" si="19"/>
        <v>2</v>
      </c>
      <c r="BJ61" s="160">
        <f>SUMIFS('Selected Results Data'!$E:$E,'Selected Results Data'!$A:$A,BJ$2,'Selected Results Data'!$B:$B,$A61)</f>
        <v>44.98</v>
      </c>
      <c r="BK61" s="159">
        <f>RANK(BJ61,$BJ$3:$BJ$81,0)+COUNTIF($BJ$3:BJ61,BJ61)-1</f>
        <v>68</v>
      </c>
      <c r="BL61" s="179">
        <f t="shared" si="20"/>
        <v>1</v>
      </c>
      <c r="BM61" s="160">
        <f>SUMIFS('Selected Results Data'!$E:$E,'Selected Results Data'!$A:$A,BM$2,'Selected Results Data'!$B:$B,$A61)</f>
        <v>58.18</v>
      </c>
      <c r="BN61" s="159">
        <f>RANK(BM61,$BM$3:$BM$81,0)+COUNTIF($BM$3:BM61,BM61)-1</f>
        <v>61</v>
      </c>
      <c r="BO61" s="179">
        <f t="shared" si="21"/>
        <v>2</v>
      </c>
      <c r="BP61" s="160">
        <f>SUMIFS('Selected Results Data'!$E:$E,'Selected Results Data'!$A:$A,BP$2,'Selected Results Data'!$B:$B,$A61)</f>
        <v>48.42</v>
      </c>
      <c r="BQ61" s="159">
        <f>RANK(BP61,$BP$3:$BP$81,0)+COUNTIF($BP$3:BP61,BP61)-1</f>
        <v>41</v>
      </c>
      <c r="BR61" s="179">
        <f t="shared" si="22"/>
        <v>3</v>
      </c>
      <c r="BS61" s="160">
        <f>SUMIFS('Selected Results Data'!$E:$E,'Selected Results Data'!$A:$A,BS$2,'Selected Results Data'!$B:$B,$A61)</f>
        <v>87.29</v>
      </c>
      <c r="BT61" s="159">
        <f>RANK(BS61,$BS$3:$BS$81,0)+COUNTIF($BS$3:BS61,BS61)-1</f>
        <v>47</v>
      </c>
      <c r="BU61" s="179">
        <f t="shared" si="23"/>
        <v>3</v>
      </c>
      <c r="BV61" s="160">
        <f>SUMIFS('Selected Results Data'!$E:$E,'Selected Results Data'!$A:$A,BV$2,'Selected Results Data'!$B:$B,$A61)</f>
        <v>76.58</v>
      </c>
      <c r="BW61" s="159">
        <f>RANK(BV61,$BV$3:$BV$81,0)+COUNTIF($BV$3:BV61,BV61)-1</f>
        <v>58</v>
      </c>
      <c r="BX61" s="179">
        <f t="shared" si="24"/>
        <v>2</v>
      </c>
      <c r="BY61" s="160">
        <f>SUMIFS('Selected Results Data'!$E:$E,'Selected Results Data'!$A:$A,BY$2,'Selected Results Data'!$B:$B,$A61)</f>
        <v>20.149999999999999</v>
      </c>
      <c r="BZ61" s="159">
        <f>RANK(BY61,$BY$3:$BY$81,1)+COUNTIF($BY$3:BY61,BY61)-1</f>
        <v>12</v>
      </c>
      <c r="CA61" s="179">
        <f t="shared" si="25"/>
        <v>5</v>
      </c>
      <c r="CB61" s="160">
        <f>SUMIFS('Selected Results Data'!$E:$E,'Selected Results Data'!$A:$A,CB$2,'Selected Results Data'!$B:$B,$A61)</f>
        <v>26.39</v>
      </c>
      <c r="CC61" s="159">
        <f>RANK(CB61,$CB$3:$CB$81,1)+COUNTIF($CB$3:CB61,CB61)-1</f>
        <v>7</v>
      </c>
      <c r="CD61" s="179">
        <f t="shared" si="26"/>
        <v>5</v>
      </c>
      <c r="CE61" s="160">
        <f>SUMIFS('Selected Results Data'!$E:$E,'Selected Results Data'!$A:$A,CE$2,'Selected Results Data'!$B:$B,$A61)</f>
        <v>34.450000000000003</v>
      </c>
      <c r="CF61" s="159">
        <f>RANK(CE61,$CE$3:$CE$81,1)+COUNTIF($CE$3:CE61,CE61)-1</f>
        <v>50</v>
      </c>
      <c r="CG61" s="179">
        <f t="shared" si="27"/>
        <v>2</v>
      </c>
      <c r="CH61" s="160">
        <f>SUMIFS('Selected Results Data'!$E:$E,'Selected Results Data'!$A:$A,CH$2,'Selected Results Data'!$B:$B,$A61)</f>
        <v>18.559999999999999</v>
      </c>
      <c r="CI61" s="159">
        <f>RANK(CH61,$CH$3:$CH$81,1)+COUNTIF($CH$3:CH61,CH61)-1</f>
        <v>5</v>
      </c>
      <c r="CJ61" s="179">
        <f t="shared" si="28"/>
        <v>5</v>
      </c>
      <c r="CL61" s="46">
        <v>59</v>
      </c>
      <c r="CM61" s="46">
        <v>2</v>
      </c>
    </row>
    <row r="62" spans="1:91">
      <c r="A62" s="162" t="s">
        <v>157</v>
      </c>
      <c r="B62" s="162">
        <f>SUMIFS('Selected Results Data'!$E:$E,'Selected Results Data'!$A:$A,$B$2,'Selected Results Data'!$B:$B,A62)</f>
        <v>31.6</v>
      </c>
      <c r="C62" s="161">
        <f>RANK(B62,$B$3:$B$81,1)+COUNTIF($B$3:B62,B62)-1</f>
        <v>43</v>
      </c>
      <c r="D62" s="179">
        <f t="shared" si="29"/>
        <v>3</v>
      </c>
      <c r="E62" s="160">
        <f>SUMIFS('Selected Results Data'!$E:$E,'Selected Results Data'!$A:$A,E$2,'Selected Results Data'!$B:$B,$A62)</f>
        <v>29.9</v>
      </c>
      <c r="F62" s="159">
        <f>RANK(E62,$E$3:$E$81,1)+COUNTIF($E$3:E62,E62)-1</f>
        <v>71</v>
      </c>
      <c r="G62" s="179">
        <f t="shared" si="30"/>
        <v>1</v>
      </c>
      <c r="H62" s="160">
        <f>SUMIFS('Selected Results Data'!$E:$E,'Selected Results Data'!$A:$A,H$2,'Selected Results Data'!$B:$B,$A62)</f>
        <v>25.4</v>
      </c>
      <c r="I62" s="159">
        <f>RANK(H62,$H$3:$H$81,1)+COUNTIF($H$3:H62,H62)-1</f>
        <v>78</v>
      </c>
      <c r="J62" s="179">
        <f t="shared" si="31"/>
        <v>1</v>
      </c>
      <c r="K62" s="160">
        <f>SUMIFS('Selected Results Data'!$E:$E,'Selected Results Data'!$A:$A,K$2,'Selected Results Data'!$B:$B,$A62)</f>
        <v>17.899999999999999</v>
      </c>
      <c r="L62" s="159">
        <f>RANK(K62,$K$3:$K$81,1)+COUNTIF($K$3:K62,K62)-1</f>
        <v>71</v>
      </c>
      <c r="M62" s="179">
        <f t="shared" si="32"/>
        <v>1</v>
      </c>
      <c r="N62" s="160">
        <f>SUMIFS('Selected Results Data'!$E:$E,'Selected Results Data'!$A:$A,N$2,'Selected Results Data'!$B:$B,$A62)</f>
        <v>4.67</v>
      </c>
      <c r="O62" s="159">
        <f>RANK(N62,$N$3:$N$81,0)+COUNTIF($N$3:N62,N62)-1</f>
        <v>57</v>
      </c>
      <c r="P62" s="179">
        <f t="shared" si="33"/>
        <v>2</v>
      </c>
      <c r="Q62" s="160">
        <f>SUMIFS('Selected Results Data'!$E:$E,'Selected Results Data'!$A:$A,Q$2,'Selected Results Data'!$B:$B,$A62)</f>
        <v>36.28</v>
      </c>
      <c r="R62" s="159">
        <f>RANK(Q62,$Q$3:$Q$81,0)+COUNTIF($Q$3:Q62,Q62)-1</f>
        <v>70</v>
      </c>
      <c r="S62" s="179">
        <f t="shared" si="34"/>
        <v>1</v>
      </c>
      <c r="T62" s="160">
        <f>SUMIFS('Selected Results Data'!$E:$E,'Selected Results Data'!$A:$A,T$2,'Selected Results Data'!$B:$B,$A62)</f>
        <v>59.4</v>
      </c>
      <c r="U62" s="159">
        <f>RANK(T62,$T$3:$T$81,1)+COUNTIF($T$3:T62,T62)-1</f>
        <v>71</v>
      </c>
      <c r="V62" s="179">
        <f t="shared" si="35"/>
        <v>1</v>
      </c>
      <c r="W62" s="160">
        <f>SUMIFS('Selected Results Data'!$E:$E,'Selected Results Data'!$A:$A,W$2,'Selected Results Data'!$B:$B,$A62)</f>
        <v>2.2200000000000002</v>
      </c>
      <c r="X62" s="159">
        <f>RANK(W62,$W$3:$W$81,1)+COUNTIF($W$3:W62,W62)-1</f>
        <v>51</v>
      </c>
      <c r="Y62" s="179">
        <f t="shared" si="36"/>
        <v>2</v>
      </c>
      <c r="Z62" s="160">
        <f>SUMIFS('Selected Results Data'!$E:$E,'Selected Results Data'!$A:$A,Z$2,'Selected Results Data'!$B:$B,$A62)</f>
        <v>48.83</v>
      </c>
      <c r="AA62" s="159">
        <f>RANK(Z62,$Z$3:$Z$81,1)+COUNTIF($Z$3:Z62,Z62)-1</f>
        <v>67</v>
      </c>
      <c r="AB62" s="179">
        <f t="shared" si="37"/>
        <v>1</v>
      </c>
      <c r="AC62" s="160">
        <f>SUMIFS('Selected Results Data'!$E:$E,'Selected Results Data'!$A:$A,AC$2,'Selected Results Data'!$B:$B,$A62)</f>
        <v>23.48</v>
      </c>
      <c r="AD62" s="159">
        <f>RANK(AC62,$AC$3:$AC$81,1)+COUNTIF($AC$3:AC62,AC62)-1</f>
        <v>73</v>
      </c>
      <c r="AE62" s="179">
        <f t="shared" si="38"/>
        <v>1</v>
      </c>
      <c r="AF62" s="160">
        <f>SUMIFS('Selected Results Data'!$E:$E,'Selected Results Data'!$A:$A,AF$2,'Selected Results Data'!$B:$B,$A62)</f>
        <v>20.82</v>
      </c>
      <c r="AG62" s="159">
        <f>RANK(AF62,$AF$3:$AF$81,1)+COUNTIF($AF$3:AF62,AF62)-1</f>
        <v>77</v>
      </c>
      <c r="AH62" s="179">
        <f t="shared" si="39"/>
        <v>1</v>
      </c>
      <c r="AI62" s="160">
        <f>SUMIFS('Selected Results Data'!$E:$E,'Selected Results Data'!$A:$A,AI$2,'Selected Results Data'!$B:$B,$A62)</f>
        <v>76.23</v>
      </c>
      <c r="AJ62" s="159">
        <f>RANK(AI62,$AI$3:$AI$81,1)+COUNTIF($AI$3:AI62,AI62)-1</f>
        <v>77</v>
      </c>
      <c r="AK62" s="179">
        <f t="shared" si="40"/>
        <v>1</v>
      </c>
      <c r="AL62" s="160">
        <f>SUMIFS('Selected Results Data'!$E:$E,'Selected Results Data'!$A:$A,AL$2,'Selected Results Data'!$B:$B,$A62)</f>
        <v>54.51</v>
      </c>
      <c r="AM62" s="159">
        <f>RANK(AL62,$AL$3:$AL$81,1)+COUNTIF($AL$3:AL62,AL62)-1</f>
        <v>69</v>
      </c>
      <c r="AN62" s="179">
        <f t="shared" si="41"/>
        <v>1</v>
      </c>
      <c r="AO62" s="160">
        <f>SUMIFS('Selected Results Data'!$E:$E,'Selected Results Data'!$A:$A,AO$2,'Selected Results Data'!$B:$B,$A62)</f>
        <v>9.8000000000000007</v>
      </c>
      <c r="AP62" s="159">
        <f>RANK(AO62,$AO$3:$AO$81,1)+COUNTIF($AO$3:AO62,AO62)-1</f>
        <v>7</v>
      </c>
      <c r="AQ62" s="179">
        <f t="shared" si="42"/>
        <v>5</v>
      </c>
      <c r="AR62" s="160">
        <f>SUMIFS('Selected Results Data'!$E:$E,'Selected Results Data'!$A:$A,AR$2,'Selected Results Data'!$B:$B,$A62)</f>
        <v>23.86</v>
      </c>
      <c r="AS62" s="159">
        <f>RANK(AR62,$AR$3:$AR$81,1)+COUNTIF($AR$3:AR62,AR62)-1</f>
        <v>14</v>
      </c>
      <c r="AT62" s="179">
        <f t="shared" si="43"/>
        <v>5</v>
      </c>
      <c r="AU62" s="160">
        <f>SUMIFS('Selected Results Data'!$E:$E,'Selected Results Data'!$A:$A,AU$2,'Selected Results Data'!$B:$B,$A62)</f>
        <v>15.285209999999999</v>
      </c>
      <c r="AV62" s="159">
        <f>RANK(AU62,$AU$3:$AU$81,1)+COUNTIF($AU$3:AU62,AU62)-1</f>
        <v>10</v>
      </c>
      <c r="AW62" s="179">
        <f t="shared" si="44"/>
        <v>5</v>
      </c>
      <c r="AX62" s="160">
        <f>SUMIFS('Selected Results Data'!$E:$E,'Selected Results Data'!$A:$A,AX$2,'Selected Results Data'!$B:$B,$A62)</f>
        <v>9.6719469999999994</v>
      </c>
      <c r="AY62" s="159">
        <f>RANK(AX62,$AX$3:$AX$81,1)+COUNTIF($AX$3:AX62,AX62)-1</f>
        <v>1</v>
      </c>
      <c r="AZ62" s="179">
        <f t="shared" si="45"/>
        <v>5</v>
      </c>
      <c r="BA62" s="160">
        <f>SUMIFS('Selected Results Data'!$E:$E,'Selected Results Data'!$A:$A,BA$2,'Selected Results Data'!$B:$B,$A62)</f>
        <v>5.9365860000000001</v>
      </c>
      <c r="BB62" s="159">
        <f>RANK(BA62,$BA$3:$BA$81,1)+COUNTIF($BA$3:BA62,BA62)-1</f>
        <v>1</v>
      </c>
      <c r="BC62" s="179">
        <f t="shared" si="46"/>
        <v>5</v>
      </c>
      <c r="BD62" s="160">
        <f>SUMIFS('Selected Results Data'!$E:$E,'Selected Results Data'!$A:$A,BD$2,'Selected Results Data'!$B:$B,$A62)</f>
        <v>77.41</v>
      </c>
      <c r="BE62" s="159">
        <f>RANK(BD62,$BD$3:$BD$81,0)+COUNTIF($BD$3:BD62,BD62)-1</f>
        <v>58</v>
      </c>
      <c r="BF62" s="179">
        <f t="shared" si="18"/>
        <v>2</v>
      </c>
      <c r="BG62" s="160">
        <f>SUMIFS('Selected Results Data'!$E:$E,'Selected Results Data'!$A:$A,BG$2,'Selected Results Data'!$B:$B,$A62)</f>
        <v>53.02</v>
      </c>
      <c r="BH62" s="159">
        <f>RANK(BG62,$BG$3:$BG$81,0)+COUNTIF($BG$3:BG62,BG62)-1</f>
        <v>48</v>
      </c>
      <c r="BI62" s="179">
        <f t="shared" si="19"/>
        <v>3</v>
      </c>
      <c r="BJ62" s="160">
        <f>SUMIFS('Selected Results Data'!$E:$E,'Selected Results Data'!$A:$A,BJ$2,'Selected Results Data'!$B:$B,$A62)</f>
        <v>51.27</v>
      </c>
      <c r="BK62" s="159">
        <f>RANK(BJ62,$BJ$3:$BJ$81,0)+COUNTIF($BJ$3:BJ62,BJ62)-1</f>
        <v>27</v>
      </c>
      <c r="BL62" s="179">
        <f t="shared" si="20"/>
        <v>4</v>
      </c>
      <c r="BM62" s="160">
        <f>SUMIFS('Selected Results Data'!$E:$E,'Selected Results Data'!$A:$A,BM$2,'Selected Results Data'!$B:$B,$A62)</f>
        <v>64.12</v>
      </c>
      <c r="BN62" s="159">
        <f>RANK(BM62,$BM$3:$BM$81,0)+COUNTIF($BM$3:BM62,BM62)-1</f>
        <v>28</v>
      </c>
      <c r="BO62" s="179">
        <f t="shared" si="21"/>
        <v>4</v>
      </c>
      <c r="BP62" s="160">
        <f>SUMIFS('Selected Results Data'!$E:$E,'Selected Results Data'!$A:$A,BP$2,'Selected Results Data'!$B:$B,$A62)</f>
        <v>51.05</v>
      </c>
      <c r="BQ62" s="159">
        <f>RANK(BP62,$BP$3:$BP$81,0)+COUNTIF($BP$3:BP62,BP62)-1</f>
        <v>24</v>
      </c>
      <c r="BR62" s="179">
        <f t="shared" si="22"/>
        <v>4</v>
      </c>
      <c r="BS62" s="160">
        <f>SUMIFS('Selected Results Data'!$E:$E,'Selected Results Data'!$A:$A,BS$2,'Selected Results Data'!$B:$B,$A62)</f>
        <v>90.26</v>
      </c>
      <c r="BT62" s="159">
        <f>RANK(BS62,$BS$3:$BS$81,0)+COUNTIF($BS$3:BS62,BS62)-1</f>
        <v>31</v>
      </c>
      <c r="BU62" s="179">
        <f t="shared" si="23"/>
        <v>4</v>
      </c>
      <c r="BV62" s="160">
        <f>SUMIFS('Selected Results Data'!$E:$E,'Selected Results Data'!$A:$A,BV$2,'Selected Results Data'!$B:$B,$A62)</f>
        <v>81.2</v>
      </c>
      <c r="BW62" s="159">
        <f>RANK(BV62,$BV$3:$BV$81,0)+COUNTIF($BV$3:BV62,BV62)-1</f>
        <v>30</v>
      </c>
      <c r="BX62" s="179">
        <f t="shared" si="24"/>
        <v>4</v>
      </c>
      <c r="BY62" s="160">
        <f>SUMIFS('Selected Results Data'!$E:$E,'Selected Results Data'!$A:$A,BY$2,'Selected Results Data'!$B:$B,$A62)</f>
        <v>30.7</v>
      </c>
      <c r="BZ62" s="159">
        <f>RANK(BY62,$BY$3:$BY$81,1)+COUNTIF($BY$3:BY62,BY62)-1</f>
        <v>71</v>
      </c>
      <c r="CA62" s="179">
        <f t="shared" si="25"/>
        <v>1</v>
      </c>
      <c r="CB62" s="160">
        <f>SUMIFS('Selected Results Data'!$E:$E,'Selected Results Data'!$A:$A,CB$2,'Selected Results Data'!$B:$B,$A62)</f>
        <v>37.29</v>
      </c>
      <c r="CC62" s="159">
        <f>RANK(CB62,$CB$3:$CB$81,1)+COUNTIF($CB$3:CB62,CB62)-1</f>
        <v>51</v>
      </c>
      <c r="CD62" s="179">
        <f t="shared" si="26"/>
        <v>2</v>
      </c>
      <c r="CE62" s="160">
        <f>SUMIFS('Selected Results Data'!$E:$E,'Selected Results Data'!$A:$A,CE$2,'Selected Results Data'!$B:$B,$A62)</f>
        <v>36.42</v>
      </c>
      <c r="CF62" s="159">
        <f>RANK(CE62,$CE$3:$CE$81,1)+COUNTIF($CE$3:CE62,CE62)-1</f>
        <v>63</v>
      </c>
      <c r="CG62" s="179">
        <f t="shared" si="27"/>
        <v>2</v>
      </c>
      <c r="CH62" s="160">
        <f>SUMIFS('Selected Results Data'!$E:$E,'Selected Results Data'!$A:$A,CH$2,'Selected Results Data'!$B:$B,$A62)</f>
        <v>22.53</v>
      </c>
      <c r="CI62" s="159">
        <f>RANK(CH62,$CH$3:$CH$81,1)+COUNTIF($CH$3:CH62,CH62)-1</f>
        <v>14</v>
      </c>
      <c r="CJ62" s="179">
        <f t="shared" si="28"/>
        <v>5</v>
      </c>
      <c r="CL62" s="46">
        <v>60</v>
      </c>
      <c r="CM62" s="46">
        <v>2</v>
      </c>
    </row>
    <row r="63" spans="1:91">
      <c r="A63" s="162" t="s">
        <v>158</v>
      </c>
      <c r="B63" s="162">
        <f>SUMIFS('Selected Results Data'!$E:$E,'Selected Results Data'!$A:$A,$B$2,'Selected Results Data'!$B:$B,A63)</f>
        <v>28.4</v>
      </c>
      <c r="C63" s="161">
        <f>RANK(B63,$B$3:$B$81,1)+COUNTIF($B$3:B63,B63)-1</f>
        <v>19</v>
      </c>
      <c r="D63" s="179">
        <f t="shared" si="29"/>
        <v>4</v>
      </c>
      <c r="E63" s="160">
        <f>SUMIFS('Selected Results Data'!$E:$E,'Selected Results Data'!$A:$A,E$2,'Selected Results Data'!$B:$B,$A63)</f>
        <v>15.9</v>
      </c>
      <c r="F63" s="159">
        <f>RANK(E63,$E$3:$E$81,1)+COUNTIF($E$3:E63,E63)-1</f>
        <v>16</v>
      </c>
      <c r="G63" s="179">
        <f t="shared" si="30"/>
        <v>5</v>
      </c>
      <c r="H63" s="160">
        <f>SUMIFS('Selected Results Data'!$E:$E,'Selected Results Data'!$A:$A,H$2,'Selected Results Data'!$B:$B,$A63)</f>
        <v>7.1</v>
      </c>
      <c r="I63" s="159">
        <f>RANK(H63,$H$3:$H$81,1)+COUNTIF($H$3:H63,H63)-1</f>
        <v>16</v>
      </c>
      <c r="J63" s="179">
        <f t="shared" si="31"/>
        <v>5</v>
      </c>
      <c r="K63" s="160">
        <f>SUMIFS('Selected Results Data'!$E:$E,'Selected Results Data'!$A:$A,K$2,'Selected Results Data'!$B:$B,$A63)</f>
        <v>9</v>
      </c>
      <c r="L63" s="159">
        <f>RANK(K63,$K$3:$K$81,1)+COUNTIF($K$3:K63,K63)-1</f>
        <v>10</v>
      </c>
      <c r="M63" s="179">
        <f t="shared" si="32"/>
        <v>5</v>
      </c>
      <c r="N63" s="160">
        <f>SUMIFS('Selected Results Data'!$E:$E,'Selected Results Data'!$A:$A,N$2,'Selected Results Data'!$B:$B,$A63)</f>
        <v>10.48</v>
      </c>
      <c r="O63" s="159">
        <f>RANK(N63,$N$3:$N$81,0)+COUNTIF($N$3:N63,N63)-1</f>
        <v>3</v>
      </c>
      <c r="P63" s="179">
        <f t="shared" si="33"/>
        <v>5</v>
      </c>
      <c r="Q63" s="160">
        <f>SUMIFS('Selected Results Data'!$E:$E,'Selected Results Data'!$A:$A,Q$2,'Selected Results Data'!$B:$B,$A63)</f>
        <v>36.979999999999997</v>
      </c>
      <c r="R63" s="159">
        <f>RANK(Q63,$Q$3:$Q$81,0)+COUNTIF($Q$3:Q63,Q63)-1</f>
        <v>66</v>
      </c>
      <c r="S63" s="179">
        <f t="shared" si="34"/>
        <v>1</v>
      </c>
      <c r="T63" s="160">
        <f>SUMIFS('Selected Results Data'!$E:$E,'Selected Results Data'!$A:$A,T$2,'Selected Results Data'!$B:$B,$A63)</f>
        <v>61.68</v>
      </c>
      <c r="U63" s="159">
        <f>RANK(T63,$T$3:$T$81,1)+COUNTIF($T$3:T63,T63)-1</f>
        <v>76</v>
      </c>
      <c r="V63" s="179">
        <f t="shared" si="35"/>
        <v>1</v>
      </c>
      <c r="W63" s="160">
        <f>SUMIFS('Selected Results Data'!$E:$E,'Selected Results Data'!$A:$A,W$2,'Selected Results Data'!$B:$B,$A63)</f>
        <v>0.49</v>
      </c>
      <c r="X63" s="159">
        <f>RANK(W63,$W$3:$W$81,1)+COUNTIF($W$3:W63,W63)-1</f>
        <v>2</v>
      </c>
      <c r="Y63" s="179">
        <f t="shared" si="36"/>
        <v>5</v>
      </c>
      <c r="Z63" s="160">
        <f>SUMIFS('Selected Results Data'!$E:$E,'Selected Results Data'!$A:$A,Z$2,'Selected Results Data'!$B:$B,$A63)</f>
        <v>44.15</v>
      </c>
      <c r="AA63" s="159">
        <f>RANK(Z63,$Z$3:$Z$81,1)+COUNTIF($Z$3:Z63,Z63)-1</f>
        <v>42</v>
      </c>
      <c r="AB63" s="179">
        <f t="shared" si="37"/>
        <v>3</v>
      </c>
      <c r="AC63" s="160">
        <f>SUMIFS('Selected Results Data'!$E:$E,'Selected Results Data'!$A:$A,AC$2,'Selected Results Data'!$B:$B,$A63)</f>
        <v>0.83</v>
      </c>
      <c r="AD63" s="159">
        <f>RANK(AC63,$AC$3:$AC$81,1)+COUNTIF($AC$3:AC63,AC63)-1</f>
        <v>1</v>
      </c>
      <c r="AE63" s="179">
        <f t="shared" si="38"/>
        <v>5</v>
      </c>
      <c r="AF63" s="160">
        <f>SUMIFS('Selected Results Data'!$E:$E,'Selected Results Data'!$A:$A,AF$2,'Selected Results Data'!$B:$B,$A63)</f>
        <v>0.6</v>
      </c>
      <c r="AG63" s="159">
        <f>RANK(AF63,$AF$3:$AF$81,1)+COUNTIF($AF$3:AF63,AF63)-1</f>
        <v>1</v>
      </c>
      <c r="AH63" s="179">
        <f t="shared" si="39"/>
        <v>5</v>
      </c>
      <c r="AI63" s="160">
        <f>SUMIFS('Selected Results Data'!$E:$E,'Selected Results Data'!$A:$A,AI$2,'Selected Results Data'!$B:$B,$A63)</f>
        <v>80.53</v>
      </c>
      <c r="AJ63" s="159">
        <f>RANK(AI63,$AI$3:$AI$81,1)+COUNTIF($AI$3:AI63,AI63)-1</f>
        <v>79</v>
      </c>
      <c r="AK63" s="179">
        <f t="shared" si="40"/>
        <v>1</v>
      </c>
      <c r="AL63" s="160">
        <f>SUMIFS('Selected Results Data'!$E:$E,'Selected Results Data'!$A:$A,AL$2,'Selected Results Data'!$B:$B,$A63)</f>
        <v>58.2</v>
      </c>
      <c r="AM63" s="159">
        <f>RANK(AL63,$AL$3:$AL$81,1)+COUNTIF($AL$3:AL63,AL63)-1</f>
        <v>77</v>
      </c>
      <c r="AN63" s="179">
        <f t="shared" si="41"/>
        <v>1</v>
      </c>
      <c r="AO63" s="160">
        <f>SUMIFS('Selected Results Data'!$E:$E,'Selected Results Data'!$A:$A,AO$2,'Selected Results Data'!$B:$B,$A63)</f>
        <v>14.21</v>
      </c>
      <c r="AP63" s="159">
        <f>RANK(AO63,$AO$3:$AO$81,1)+COUNTIF($AO$3:AO63,AO63)-1</f>
        <v>33</v>
      </c>
      <c r="AQ63" s="179">
        <f t="shared" si="42"/>
        <v>3</v>
      </c>
      <c r="AR63" s="160">
        <f>SUMIFS('Selected Results Data'!$E:$E,'Selected Results Data'!$A:$A,AR$2,'Selected Results Data'!$B:$B,$A63)</f>
        <v>29.46</v>
      </c>
      <c r="AS63" s="159">
        <f>RANK(AR63,$AR$3:$AR$81,1)+COUNTIF($AR$3:AR63,AR63)-1</f>
        <v>36</v>
      </c>
      <c r="AT63" s="179">
        <f t="shared" si="43"/>
        <v>3</v>
      </c>
      <c r="AU63" s="160">
        <f>SUMIFS('Selected Results Data'!$E:$E,'Selected Results Data'!$A:$A,AU$2,'Selected Results Data'!$B:$B,$A63)</f>
        <v>20.551010000000002</v>
      </c>
      <c r="AV63" s="159">
        <f>RANK(AU63,$AU$3:$AU$81,1)+COUNTIF($AU$3:AU63,AU63)-1</f>
        <v>40</v>
      </c>
      <c r="AW63" s="179">
        <f t="shared" si="44"/>
        <v>3</v>
      </c>
      <c r="AX63" s="160">
        <f>SUMIFS('Selected Results Data'!$E:$E,'Selected Results Data'!$A:$A,AX$2,'Selected Results Data'!$B:$B,$A63)</f>
        <v>10.66469</v>
      </c>
      <c r="AY63" s="159">
        <f>RANK(AX63,$AX$3:$AX$81,1)+COUNTIF($AX$3:AX63,AX63)-1</f>
        <v>2</v>
      </c>
      <c r="AZ63" s="179">
        <f t="shared" si="45"/>
        <v>5</v>
      </c>
      <c r="BA63" s="160">
        <f>SUMIFS('Selected Results Data'!$E:$E,'Selected Results Data'!$A:$A,BA$2,'Selected Results Data'!$B:$B,$A63)</f>
        <v>10.823829999999999</v>
      </c>
      <c r="BB63" s="159">
        <f>RANK(BA63,$BA$3:$BA$81,1)+COUNTIF($BA$3:BA63,BA63)-1</f>
        <v>9</v>
      </c>
      <c r="BC63" s="179">
        <f t="shared" si="46"/>
        <v>5</v>
      </c>
      <c r="BD63" s="160">
        <f>SUMIFS('Selected Results Data'!$E:$E,'Selected Results Data'!$A:$A,BD$2,'Selected Results Data'!$B:$B,$A63)</f>
        <v>74.930000000000007</v>
      </c>
      <c r="BE63" s="159">
        <f>RANK(BD63,$BD$3:$BD$81,0)+COUNTIF($BD$3:BD63,BD63)-1</f>
        <v>69</v>
      </c>
      <c r="BF63" s="179">
        <f t="shared" si="18"/>
        <v>1</v>
      </c>
      <c r="BG63" s="160">
        <f>SUMIFS('Selected Results Data'!$E:$E,'Selected Results Data'!$A:$A,BG$2,'Selected Results Data'!$B:$B,$A63)</f>
        <v>55.13</v>
      </c>
      <c r="BH63" s="159">
        <f>RANK(BG63,$BG$3:$BG$81,0)+COUNTIF($BG$3:BG63,BG63)-1</f>
        <v>35</v>
      </c>
      <c r="BI63" s="179">
        <f t="shared" si="19"/>
        <v>3</v>
      </c>
      <c r="BJ63" s="160">
        <f>SUMIFS('Selected Results Data'!$E:$E,'Selected Results Data'!$A:$A,BJ$2,'Selected Results Data'!$B:$B,$A63)</f>
        <v>47.48</v>
      </c>
      <c r="BK63" s="159">
        <f>RANK(BJ63,$BJ$3:$BJ$81,0)+COUNTIF($BJ$3:BJ63,BJ63)-1</f>
        <v>53</v>
      </c>
      <c r="BL63" s="179">
        <f t="shared" si="20"/>
        <v>2</v>
      </c>
      <c r="BM63" s="160">
        <f>SUMIFS('Selected Results Data'!$E:$E,'Selected Results Data'!$A:$A,BM$2,'Selected Results Data'!$B:$B,$A63)</f>
        <v>72.739999999999995</v>
      </c>
      <c r="BN63" s="159">
        <f>RANK(BM63,$BM$3:$BM$81,0)+COUNTIF($BM$3:BM63,BM63)-1</f>
        <v>3</v>
      </c>
      <c r="BO63" s="179">
        <f t="shared" si="21"/>
        <v>5</v>
      </c>
      <c r="BP63" s="160">
        <f>SUMIFS('Selected Results Data'!$E:$E,'Selected Results Data'!$A:$A,BP$2,'Selected Results Data'!$B:$B,$A63)</f>
        <v>55.16</v>
      </c>
      <c r="BQ63" s="159">
        <f>RANK(BP63,$BP$3:$BP$81,0)+COUNTIF($BP$3:BP63,BP63)-1</f>
        <v>8</v>
      </c>
      <c r="BR63" s="179">
        <f t="shared" si="22"/>
        <v>5</v>
      </c>
      <c r="BS63" s="160">
        <f>SUMIFS('Selected Results Data'!$E:$E,'Selected Results Data'!$A:$A,BS$2,'Selected Results Data'!$B:$B,$A63)</f>
        <v>92.18</v>
      </c>
      <c r="BT63" s="159">
        <f>RANK(BS63,$BS$3:$BS$81,0)+COUNTIF($BS$3:BS63,BS63)-1</f>
        <v>18</v>
      </c>
      <c r="BU63" s="179">
        <f t="shared" si="23"/>
        <v>4</v>
      </c>
      <c r="BV63" s="160">
        <f>SUMIFS('Selected Results Data'!$E:$E,'Selected Results Data'!$A:$A,BV$2,'Selected Results Data'!$B:$B,$A63)</f>
        <v>83.23</v>
      </c>
      <c r="BW63" s="159">
        <f>RANK(BV63,$BV$3:$BV$81,0)+COUNTIF($BV$3:BV63,BV63)-1</f>
        <v>18</v>
      </c>
      <c r="BX63" s="179">
        <f t="shared" si="24"/>
        <v>4</v>
      </c>
      <c r="BY63" s="160">
        <f>SUMIFS('Selected Results Data'!$E:$E,'Selected Results Data'!$A:$A,BY$2,'Selected Results Data'!$B:$B,$A63)</f>
        <v>23.18</v>
      </c>
      <c r="BZ63" s="159">
        <f>RANK(BY63,$BY$3:$BY$81,1)+COUNTIF($BY$3:BY63,BY63)-1</f>
        <v>31</v>
      </c>
      <c r="CA63" s="179">
        <f t="shared" si="25"/>
        <v>4</v>
      </c>
      <c r="CB63" s="160">
        <f>SUMIFS('Selected Results Data'!$E:$E,'Selected Results Data'!$A:$A,CB$2,'Selected Results Data'!$B:$B,$A63)</f>
        <v>29.11</v>
      </c>
      <c r="CC63" s="159">
        <f>RANK(CB63,$CB$3:$CB$81,1)+COUNTIF($CB$3:CB63,CB63)-1</f>
        <v>15</v>
      </c>
      <c r="CD63" s="179">
        <f t="shared" si="26"/>
        <v>5</v>
      </c>
      <c r="CE63" s="160">
        <f>SUMIFS('Selected Results Data'!$E:$E,'Selected Results Data'!$A:$A,CE$2,'Selected Results Data'!$B:$B,$A63)</f>
        <v>25.12</v>
      </c>
      <c r="CF63" s="159">
        <f>RANK(CE63,$CE$3:$CE$81,1)+COUNTIF($CE$3:CE63,CE63)-1</f>
        <v>2</v>
      </c>
      <c r="CG63" s="179">
        <f t="shared" si="27"/>
        <v>5</v>
      </c>
      <c r="CH63" s="160">
        <f>SUMIFS('Selected Results Data'!$E:$E,'Selected Results Data'!$A:$A,CH$2,'Selected Results Data'!$B:$B,$A63)</f>
        <v>32.18</v>
      </c>
      <c r="CI63" s="159">
        <f>RANK(CH63,$CH$3:$CH$81,1)+COUNTIF($CH$3:CH63,CH63)-1</f>
        <v>63</v>
      </c>
      <c r="CJ63" s="179">
        <f t="shared" si="28"/>
        <v>2</v>
      </c>
      <c r="CL63" s="46">
        <v>61</v>
      </c>
      <c r="CM63" s="46">
        <v>2</v>
      </c>
    </row>
    <row r="64" spans="1:91">
      <c r="A64" s="162" t="s">
        <v>159</v>
      </c>
      <c r="B64" s="162">
        <f>SUMIFS('Selected Results Data'!$E:$E,'Selected Results Data'!$A:$A,$B$2,'Selected Results Data'!$B:$B,A64)</f>
        <v>30.6</v>
      </c>
      <c r="C64" s="161">
        <f>RANK(B64,$B$3:$B$81,1)+COUNTIF($B$3:B64,B64)-1</f>
        <v>34</v>
      </c>
      <c r="D64" s="179">
        <f t="shared" si="29"/>
        <v>3</v>
      </c>
      <c r="E64" s="160">
        <f>SUMIFS('Selected Results Data'!$E:$E,'Selected Results Data'!$A:$A,E$2,'Selected Results Data'!$B:$B,$A64)</f>
        <v>24.6</v>
      </c>
      <c r="F64" s="159">
        <f>RANK(E64,$E$3:$E$81,1)+COUNTIF($E$3:E64,E64)-1</f>
        <v>55</v>
      </c>
      <c r="G64" s="179">
        <f t="shared" si="30"/>
        <v>2</v>
      </c>
      <c r="H64" s="160">
        <f>SUMIFS('Selected Results Data'!$E:$E,'Selected Results Data'!$A:$A,H$2,'Selected Results Data'!$B:$B,$A64)</f>
        <v>16.600000000000001</v>
      </c>
      <c r="I64" s="159">
        <f>RANK(H64,$H$3:$H$81,1)+COUNTIF($H$3:H64,H64)-1</f>
        <v>64</v>
      </c>
      <c r="J64" s="179">
        <f t="shared" si="31"/>
        <v>2</v>
      </c>
      <c r="K64" s="160">
        <f>SUMIFS('Selected Results Data'!$E:$E,'Selected Results Data'!$A:$A,K$2,'Selected Results Data'!$B:$B,$A64)</f>
        <v>12.8</v>
      </c>
      <c r="L64" s="159">
        <f>RANK(K64,$K$3:$K$81,1)+COUNTIF($K$3:K64,K64)-1</f>
        <v>32</v>
      </c>
      <c r="M64" s="179">
        <f t="shared" si="32"/>
        <v>4</v>
      </c>
      <c r="N64" s="160">
        <f>SUMIFS('Selected Results Data'!$E:$E,'Selected Results Data'!$A:$A,N$2,'Selected Results Data'!$B:$B,$A64)</f>
        <v>4.84</v>
      </c>
      <c r="O64" s="159">
        <f>RANK(N64,$N$3:$N$81,0)+COUNTIF($N$3:N64,N64)-1</f>
        <v>53</v>
      </c>
      <c r="P64" s="179">
        <f t="shared" si="33"/>
        <v>2</v>
      </c>
      <c r="Q64" s="160">
        <f>SUMIFS('Selected Results Data'!$E:$E,'Selected Results Data'!$A:$A,Q$2,'Selected Results Data'!$B:$B,$A64)</f>
        <v>41.05</v>
      </c>
      <c r="R64" s="159">
        <f>RANK(Q64,$Q$3:$Q$81,0)+COUNTIF($Q$3:Q64,Q64)-1</f>
        <v>44</v>
      </c>
      <c r="S64" s="179">
        <f t="shared" si="34"/>
        <v>3</v>
      </c>
      <c r="T64" s="160">
        <f>SUMIFS('Selected Results Data'!$E:$E,'Selected Results Data'!$A:$A,T$2,'Selected Results Data'!$B:$B,$A64)</f>
        <v>56.41</v>
      </c>
      <c r="U64" s="159">
        <f>RANK(T64,$T$3:$T$81,1)+COUNTIF($T$3:T64,T64)-1</f>
        <v>56</v>
      </c>
      <c r="V64" s="179">
        <f t="shared" si="35"/>
        <v>2</v>
      </c>
      <c r="W64" s="160">
        <f>SUMIFS('Selected Results Data'!$E:$E,'Selected Results Data'!$A:$A,W$2,'Selected Results Data'!$B:$B,$A64)</f>
        <v>2</v>
      </c>
      <c r="X64" s="159">
        <f>RANK(W64,$W$3:$W$81,1)+COUNTIF($W$3:W64,W64)-1</f>
        <v>45</v>
      </c>
      <c r="Y64" s="179">
        <f t="shared" si="36"/>
        <v>3</v>
      </c>
      <c r="Z64" s="160">
        <f>SUMIFS('Selected Results Data'!$E:$E,'Selected Results Data'!$A:$A,Z$2,'Selected Results Data'!$B:$B,$A64)</f>
        <v>38.590000000000003</v>
      </c>
      <c r="AA64" s="159">
        <f>RANK(Z64,$Z$3:$Z$81,1)+COUNTIF($Z$3:Z64,Z64)-1</f>
        <v>19</v>
      </c>
      <c r="AB64" s="179">
        <f t="shared" si="37"/>
        <v>4</v>
      </c>
      <c r="AC64" s="160">
        <f>SUMIFS('Selected Results Data'!$E:$E,'Selected Results Data'!$A:$A,AC$2,'Selected Results Data'!$B:$B,$A64)</f>
        <v>19.86</v>
      </c>
      <c r="AD64" s="159">
        <f>RANK(AC64,$AC$3:$AC$81,1)+COUNTIF($AC$3:AC64,AC64)-1</f>
        <v>52</v>
      </c>
      <c r="AE64" s="179">
        <f t="shared" si="38"/>
        <v>2</v>
      </c>
      <c r="AF64" s="160">
        <f>SUMIFS('Selected Results Data'!$E:$E,'Selected Results Data'!$A:$A,AF$2,'Selected Results Data'!$B:$B,$A64)</f>
        <v>14.37</v>
      </c>
      <c r="AG64" s="159">
        <f>RANK(AF64,$AF$3:$AF$81,1)+COUNTIF($AF$3:AF64,AF64)-1</f>
        <v>44</v>
      </c>
      <c r="AH64" s="179">
        <f t="shared" si="39"/>
        <v>3</v>
      </c>
      <c r="AI64" s="160">
        <f>SUMIFS('Selected Results Data'!$E:$E,'Selected Results Data'!$A:$A,AI$2,'Selected Results Data'!$B:$B,$A64)</f>
        <v>66.63</v>
      </c>
      <c r="AJ64" s="159">
        <f>RANK(AI64,$AI$3:$AI$81,1)+COUNTIF($AI$3:AI64,AI64)-1</f>
        <v>51</v>
      </c>
      <c r="AK64" s="179">
        <f t="shared" si="40"/>
        <v>2</v>
      </c>
      <c r="AL64" s="160">
        <f>SUMIFS('Selected Results Data'!$E:$E,'Selected Results Data'!$A:$A,AL$2,'Selected Results Data'!$B:$B,$A64)</f>
        <v>46.84</v>
      </c>
      <c r="AM64" s="159">
        <f>RANK(AL64,$AL$3:$AL$81,1)+COUNTIF($AL$3:AL64,AL64)-1</f>
        <v>35</v>
      </c>
      <c r="AN64" s="179">
        <f t="shared" si="41"/>
        <v>3</v>
      </c>
      <c r="AO64" s="160">
        <f>SUMIFS('Selected Results Data'!$E:$E,'Selected Results Data'!$A:$A,AO$2,'Selected Results Data'!$B:$B,$A64)</f>
        <v>21.52</v>
      </c>
      <c r="AP64" s="159">
        <f>RANK(AO64,$AO$3:$AO$81,1)+COUNTIF($AO$3:AO64,AO64)-1</f>
        <v>74</v>
      </c>
      <c r="AQ64" s="179">
        <f t="shared" si="42"/>
        <v>1</v>
      </c>
      <c r="AR64" s="160">
        <f>SUMIFS('Selected Results Data'!$E:$E,'Selected Results Data'!$A:$A,AR$2,'Selected Results Data'!$B:$B,$A64)</f>
        <v>35.49</v>
      </c>
      <c r="AS64" s="159">
        <f>RANK(AR64,$AR$3:$AR$81,1)+COUNTIF($AR$3:AR64,AR64)-1</f>
        <v>64</v>
      </c>
      <c r="AT64" s="179">
        <f t="shared" si="43"/>
        <v>2</v>
      </c>
      <c r="AU64" s="160">
        <f>SUMIFS('Selected Results Data'!$E:$E,'Selected Results Data'!$A:$A,AU$2,'Selected Results Data'!$B:$B,$A64)</f>
        <v>16.811019999999999</v>
      </c>
      <c r="AV64" s="159">
        <f>RANK(AU64,$AU$3:$AU$81,1)+COUNTIF($AU$3:AU64,AU64)-1</f>
        <v>16</v>
      </c>
      <c r="AW64" s="179">
        <f t="shared" si="44"/>
        <v>5</v>
      </c>
      <c r="AX64" s="160">
        <f>SUMIFS('Selected Results Data'!$E:$E,'Selected Results Data'!$A:$A,AX$2,'Selected Results Data'!$B:$B,$A64)</f>
        <v>19.5824</v>
      </c>
      <c r="AY64" s="159">
        <f>RANK(AX64,$AX$3:$AX$81,1)+COUNTIF($AX$3:AX64,AX64)-1</f>
        <v>35</v>
      </c>
      <c r="AZ64" s="179">
        <f t="shared" si="45"/>
        <v>3</v>
      </c>
      <c r="BA64" s="160">
        <f>SUMIFS('Selected Results Data'!$E:$E,'Selected Results Data'!$A:$A,BA$2,'Selected Results Data'!$B:$B,$A64)</f>
        <v>13.68051</v>
      </c>
      <c r="BB64" s="159">
        <f>RANK(BA64,$BA$3:$BA$81,1)+COUNTIF($BA$3:BA64,BA64)-1</f>
        <v>18</v>
      </c>
      <c r="BC64" s="179">
        <f t="shared" si="46"/>
        <v>4</v>
      </c>
      <c r="BD64" s="160">
        <f>SUMIFS('Selected Results Data'!$E:$E,'Selected Results Data'!$A:$A,BD$2,'Selected Results Data'!$B:$B,$A64)</f>
        <v>72.13</v>
      </c>
      <c r="BE64" s="159">
        <f>RANK(BD64,$BD$3:$BD$81,0)+COUNTIF($BD$3:BD64,BD64)-1</f>
        <v>73</v>
      </c>
      <c r="BF64" s="179">
        <f t="shared" si="18"/>
        <v>1</v>
      </c>
      <c r="BG64" s="160">
        <f>SUMIFS('Selected Results Data'!$E:$E,'Selected Results Data'!$A:$A,BG$2,'Selected Results Data'!$B:$B,$A64)</f>
        <v>44.11</v>
      </c>
      <c r="BH64" s="159">
        <f>RANK(BG64,$BG$3:$BG$81,0)+COUNTIF($BG$3:BG64,BG64)-1</f>
        <v>78</v>
      </c>
      <c r="BI64" s="179">
        <f t="shared" si="19"/>
        <v>1</v>
      </c>
      <c r="BJ64" s="160">
        <f>SUMIFS('Selected Results Data'!$E:$E,'Selected Results Data'!$A:$A,BJ$2,'Selected Results Data'!$B:$B,$A64)</f>
        <v>43.55</v>
      </c>
      <c r="BK64" s="159">
        <f>RANK(BJ64,$BJ$3:$BJ$81,0)+COUNTIF($BJ$3:BJ64,BJ64)-1</f>
        <v>73</v>
      </c>
      <c r="BL64" s="179">
        <f t="shared" si="20"/>
        <v>1</v>
      </c>
      <c r="BM64" s="160">
        <f>SUMIFS('Selected Results Data'!$E:$E,'Selected Results Data'!$A:$A,BM$2,'Selected Results Data'!$B:$B,$A64)</f>
        <v>67.61</v>
      </c>
      <c r="BN64" s="159">
        <f>RANK(BM64,$BM$3:$BM$81,0)+COUNTIF($BM$3:BM64,BM64)-1</f>
        <v>15</v>
      </c>
      <c r="BO64" s="179">
        <f t="shared" si="21"/>
        <v>5</v>
      </c>
      <c r="BP64" s="160">
        <f>SUMIFS('Selected Results Data'!$E:$E,'Selected Results Data'!$A:$A,BP$2,'Selected Results Data'!$B:$B,$A64)</f>
        <v>47.25</v>
      </c>
      <c r="BQ64" s="159">
        <f>RANK(BP64,$BP$3:$BP$81,0)+COUNTIF($BP$3:BP64,BP64)-1</f>
        <v>49</v>
      </c>
      <c r="BR64" s="179">
        <f t="shared" si="22"/>
        <v>2</v>
      </c>
      <c r="BS64" s="160">
        <f>SUMIFS('Selected Results Data'!$E:$E,'Selected Results Data'!$A:$A,BS$2,'Selected Results Data'!$B:$B,$A64)</f>
        <v>91.42</v>
      </c>
      <c r="BT64" s="159">
        <f>RANK(BS64,$BS$3:$BS$81,0)+COUNTIF($BS$3:BS64,BS64)-1</f>
        <v>23</v>
      </c>
      <c r="BU64" s="179">
        <f t="shared" si="23"/>
        <v>4</v>
      </c>
      <c r="BV64" s="160">
        <f>SUMIFS('Selected Results Data'!$E:$E,'Selected Results Data'!$A:$A,BV$2,'Selected Results Data'!$B:$B,$A64)</f>
        <v>76.36</v>
      </c>
      <c r="BW64" s="159">
        <f>RANK(BV64,$BV$3:$BV$81,0)+COUNTIF($BV$3:BV64,BV64)-1</f>
        <v>61</v>
      </c>
      <c r="BX64" s="179">
        <f t="shared" si="24"/>
        <v>2</v>
      </c>
      <c r="BY64" s="160">
        <f>SUMIFS('Selected Results Data'!$E:$E,'Selected Results Data'!$A:$A,BY$2,'Selected Results Data'!$B:$B,$A64)</f>
        <v>27.54</v>
      </c>
      <c r="BZ64" s="159">
        <f>RANK(BY64,$BY$3:$BY$81,1)+COUNTIF($BY$3:BY64,BY64)-1</f>
        <v>55</v>
      </c>
      <c r="CA64" s="179">
        <f t="shared" si="25"/>
        <v>2</v>
      </c>
      <c r="CB64" s="160">
        <f>SUMIFS('Selected Results Data'!$E:$E,'Selected Results Data'!$A:$A,CB$2,'Selected Results Data'!$B:$B,$A64)</f>
        <v>36.229999999999997</v>
      </c>
      <c r="CC64" s="159">
        <f>RANK(CB64,$CB$3:$CB$81,1)+COUNTIF($CB$3:CB64,CB64)-1</f>
        <v>42</v>
      </c>
      <c r="CD64" s="179">
        <f t="shared" si="26"/>
        <v>3</v>
      </c>
      <c r="CE64" s="160">
        <f>SUMIFS('Selected Results Data'!$E:$E,'Selected Results Data'!$A:$A,CE$2,'Selected Results Data'!$B:$B,$A64)</f>
        <v>33.22</v>
      </c>
      <c r="CF64" s="159">
        <f>RANK(CE64,$CE$3:$CE$81,1)+COUNTIF($CE$3:CE64,CE64)-1</f>
        <v>34</v>
      </c>
      <c r="CG64" s="179">
        <f t="shared" si="27"/>
        <v>3</v>
      </c>
      <c r="CH64" s="160">
        <f>SUMIFS('Selected Results Data'!$E:$E,'Selected Results Data'!$A:$A,CH$2,'Selected Results Data'!$B:$B,$A64)</f>
        <v>31.68</v>
      </c>
      <c r="CI64" s="159">
        <f>RANK(CH64,$CH$3:$CH$81,1)+COUNTIF($CH$3:CH64,CH64)-1</f>
        <v>60</v>
      </c>
      <c r="CJ64" s="179">
        <f t="shared" si="28"/>
        <v>2</v>
      </c>
      <c r="CL64" s="46">
        <v>62</v>
      </c>
      <c r="CM64" s="46">
        <v>2</v>
      </c>
    </row>
    <row r="65" spans="1:91">
      <c r="A65" s="162" t="s">
        <v>160</v>
      </c>
      <c r="B65" s="162">
        <f>SUMIFS('Selected Results Data'!$E:$E,'Selected Results Data'!$A:$A,$B$2,'Selected Results Data'!$B:$B,A65)</f>
        <v>31</v>
      </c>
      <c r="C65" s="161">
        <f>RANK(B65,$B$3:$B$81,1)+COUNTIF($B$3:B65,B65)-1</f>
        <v>39</v>
      </c>
      <c r="D65" s="179">
        <f t="shared" si="29"/>
        <v>3</v>
      </c>
      <c r="E65" s="160">
        <f>SUMIFS('Selected Results Data'!$E:$E,'Selected Results Data'!$A:$A,E$2,'Selected Results Data'!$B:$B,$A65)</f>
        <v>19.399999999999999</v>
      </c>
      <c r="F65" s="159">
        <f>RANK(E65,$E$3:$E$81,1)+COUNTIF($E$3:E65,E65)-1</f>
        <v>29</v>
      </c>
      <c r="G65" s="179">
        <f t="shared" si="30"/>
        <v>4</v>
      </c>
      <c r="H65" s="160">
        <f>SUMIFS('Selected Results Data'!$E:$E,'Selected Results Data'!$A:$A,H$2,'Selected Results Data'!$B:$B,$A65)</f>
        <v>12.2</v>
      </c>
      <c r="I65" s="159">
        <f>RANK(H65,$H$3:$H$81,1)+COUNTIF($H$3:H65,H65)-1</f>
        <v>42</v>
      </c>
      <c r="J65" s="179">
        <f t="shared" si="31"/>
        <v>3</v>
      </c>
      <c r="K65" s="160">
        <f>SUMIFS('Selected Results Data'!$E:$E,'Selected Results Data'!$A:$A,K$2,'Selected Results Data'!$B:$B,$A65)</f>
        <v>11.7</v>
      </c>
      <c r="L65" s="159">
        <f>RANK(K65,$K$3:$K$81,1)+COUNTIF($K$3:K65,K65)-1</f>
        <v>23</v>
      </c>
      <c r="M65" s="179">
        <f t="shared" si="32"/>
        <v>4</v>
      </c>
      <c r="N65" s="160">
        <f>SUMIFS('Selected Results Data'!$E:$E,'Selected Results Data'!$A:$A,N$2,'Selected Results Data'!$B:$B,$A65)</f>
        <v>6.22</v>
      </c>
      <c r="O65" s="159">
        <f>RANK(N65,$N$3:$N$81,0)+COUNTIF($N$3:N65,N65)-1</f>
        <v>31</v>
      </c>
      <c r="P65" s="179">
        <f t="shared" si="33"/>
        <v>4</v>
      </c>
      <c r="Q65" s="160">
        <f>SUMIFS('Selected Results Data'!$E:$E,'Selected Results Data'!$A:$A,Q$2,'Selected Results Data'!$B:$B,$A65)</f>
        <v>30.52</v>
      </c>
      <c r="R65" s="159">
        <f>RANK(Q65,$Q$3:$Q$81,0)+COUNTIF($Q$3:Q65,Q65)-1</f>
        <v>79</v>
      </c>
      <c r="S65" s="179">
        <f t="shared" si="34"/>
        <v>1</v>
      </c>
      <c r="T65" s="160">
        <f>SUMIFS('Selected Results Data'!$E:$E,'Selected Results Data'!$A:$A,T$2,'Selected Results Data'!$B:$B,$A65)</f>
        <v>64.459999999999994</v>
      </c>
      <c r="U65" s="159">
        <f>RANK(T65,$T$3:$T$81,1)+COUNTIF($T$3:T65,T65)-1</f>
        <v>79</v>
      </c>
      <c r="V65" s="179">
        <f t="shared" si="35"/>
        <v>1</v>
      </c>
      <c r="W65" s="160">
        <f>SUMIFS('Selected Results Data'!$E:$E,'Selected Results Data'!$A:$A,W$2,'Selected Results Data'!$B:$B,$A65)</f>
        <v>0.9</v>
      </c>
      <c r="X65" s="159">
        <f>RANK(W65,$W$3:$W$81,1)+COUNTIF($W$3:W65,W65)-1</f>
        <v>10</v>
      </c>
      <c r="Y65" s="179">
        <f t="shared" si="36"/>
        <v>5</v>
      </c>
      <c r="Z65" s="160">
        <f>SUMIFS('Selected Results Data'!$E:$E,'Selected Results Data'!$A:$A,Z$2,'Selected Results Data'!$B:$B,$A65)</f>
        <v>36.590000000000003</v>
      </c>
      <c r="AA65" s="159">
        <f>RANK(Z65,$Z$3:$Z$81,1)+COUNTIF($Z$3:Z65,Z65)-1</f>
        <v>9</v>
      </c>
      <c r="AB65" s="179">
        <f t="shared" si="37"/>
        <v>5</v>
      </c>
      <c r="AC65" s="160">
        <f>SUMIFS('Selected Results Data'!$E:$E,'Selected Results Data'!$A:$A,AC$2,'Selected Results Data'!$B:$B,$A65)</f>
        <v>7.67</v>
      </c>
      <c r="AD65" s="159">
        <f>RANK(AC65,$AC$3:$AC$81,1)+COUNTIF($AC$3:AC65,AC65)-1</f>
        <v>2</v>
      </c>
      <c r="AE65" s="179">
        <f t="shared" si="38"/>
        <v>5</v>
      </c>
      <c r="AF65" s="160">
        <f>SUMIFS('Selected Results Data'!$E:$E,'Selected Results Data'!$A:$A,AF$2,'Selected Results Data'!$B:$B,$A65)</f>
        <v>6.36</v>
      </c>
      <c r="AG65" s="159">
        <f>RANK(AF65,$AF$3:$AF$81,1)+COUNTIF($AF$3:AF65,AF65)-1</f>
        <v>8</v>
      </c>
      <c r="AH65" s="179">
        <f t="shared" si="39"/>
        <v>5</v>
      </c>
      <c r="AI65" s="160">
        <f>SUMIFS('Selected Results Data'!$E:$E,'Selected Results Data'!$A:$A,AI$2,'Selected Results Data'!$B:$B,$A65)</f>
        <v>59.84</v>
      </c>
      <c r="AJ65" s="159">
        <f>RANK(AI65,$AI$3:$AI$81,1)+COUNTIF($AI$3:AI65,AI65)-1</f>
        <v>23</v>
      </c>
      <c r="AK65" s="179">
        <f t="shared" si="40"/>
        <v>4</v>
      </c>
      <c r="AL65" s="160">
        <f>SUMIFS('Selected Results Data'!$E:$E,'Selected Results Data'!$A:$A,AL$2,'Selected Results Data'!$B:$B,$A65)</f>
        <v>44.9</v>
      </c>
      <c r="AM65" s="159">
        <f>RANK(AL65,$AL$3:$AL$81,1)+COUNTIF($AL$3:AL65,AL65)-1</f>
        <v>24</v>
      </c>
      <c r="AN65" s="179">
        <f t="shared" si="41"/>
        <v>4</v>
      </c>
      <c r="AO65" s="160">
        <f>SUMIFS('Selected Results Data'!$E:$E,'Selected Results Data'!$A:$A,AO$2,'Selected Results Data'!$B:$B,$A65)</f>
        <v>8.01</v>
      </c>
      <c r="AP65" s="159">
        <f>RANK(AO65,$AO$3:$AO$81,1)+COUNTIF($AO$3:AO65,AO65)-1</f>
        <v>1</v>
      </c>
      <c r="AQ65" s="179">
        <f t="shared" si="42"/>
        <v>5</v>
      </c>
      <c r="AR65" s="160">
        <f>SUMIFS('Selected Results Data'!$E:$E,'Selected Results Data'!$A:$A,AR$2,'Selected Results Data'!$B:$B,$A65)</f>
        <v>19.71</v>
      </c>
      <c r="AS65" s="159">
        <f>RANK(AR65,$AR$3:$AR$81,1)+COUNTIF($AR$3:AR65,AR65)-1</f>
        <v>5</v>
      </c>
      <c r="AT65" s="179">
        <f t="shared" si="43"/>
        <v>5</v>
      </c>
      <c r="AU65" s="160">
        <f>SUMIFS('Selected Results Data'!$E:$E,'Selected Results Data'!$A:$A,AU$2,'Selected Results Data'!$B:$B,$A65)</f>
        <v>15.282959999999999</v>
      </c>
      <c r="AV65" s="159">
        <f>RANK(AU65,$AU$3:$AU$81,1)+COUNTIF($AU$3:AU65,AU65)-1</f>
        <v>9</v>
      </c>
      <c r="AW65" s="179">
        <f t="shared" si="44"/>
        <v>5</v>
      </c>
      <c r="AX65" s="160">
        <f>SUMIFS('Selected Results Data'!$E:$E,'Selected Results Data'!$A:$A,AX$2,'Selected Results Data'!$B:$B,$A65)</f>
        <v>16.980930000000001</v>
      </c>
      <c r="AY65" s="159">
        <f>RANK(AX65,$AX$3:$AX$81,1)+COUNTIF($AX$3:AX65,AX65)-1</f>
        <v>16</v>
      </c>
      <c r="AZ65" s="179">
        <f t="shared" si="45"/>
        <v>5</v>
      </c>
      <c r="BA65" s="160">
        <f>SUMIFS('Selected Results Data'!$E:$E,'Selected Results Data'!$A:$A,BA$2,'Selected Results Data'!$B:$B,$A65)</f>
        <v>10.13815</v>
      </c>
      <c r="BB65" s="159">
        <f>RANK(BA65,$BA$3:$BA$81,1)+COUNTIF($BA$3:BA65,BA65)-1</f>
        <v>7</v>
      </c>
      <c r="BC65" s="179">
        <f t="shared" si="46"/>
        <v>5</v>
      </c>
      <c r="BD65" s="160">
        <f>SUMIFS('Selected Results Data'!$E:$E,'Selected Results Data'!$A:$A,BD$2,'Selected Results Data'!$B:$B,$A65)</f>
        <v>73.13</v>
      </c>
      <c r="BE65" s="159">
        <f>RANK(BD65,$BD$3:$BD$81,0)+COUNTIF($BD$3:BD65,BD65)-1</f>
        <v>71</v>
      </c>
      <c r="BF65" s="179">
        <f t="shared" si="18"/>
        <v>1</v>
      </c>
      <c r="BG65" s="160">
        <f>SUMIFS('Selected Results Data'!$E:$E,'Selected Results Data'!$A:$A,BG$2,'Selected Results Data'!$B:$B,$A65)</f>
        <v>55.09</v>
      </c>
      <c r="BH65" s="159">
        <f>RANK(BG65,$BG$3:$BG$81,0)+COUNTIF($BG$3:BG65,BG65)-1</f>
        <v>37</v>
      </c>
      <c r="BI65" s="179">
        <f t="shared" si="19"/>
        <v>3</v>
      </c>
      <c r="BJ65" s="160">
        <f>SUMIFS('Selected Results Data'!$E:$E,'Selected Results Data'!$A:$A,BJ$2,'Selected Results Data'!$B:$B,$A65)</f>
        <v>49.58</v>
      </c>
      <c r="BK65" s="159">
        <f>RANK(BJ65,$BJ$3:$BJ$81,0)+COUNTIF($BJ$3:BJ65,BJ65)-1</f>
        <v>40</v>
      </c>
      <c r="BL65" s="179">
        <f t="shared" si="20"/>
        <v>3</v>
      </c>
      <c r="BM65" s="160">
        <f>SUMIFS('Selected Results Data'!$E:$E,'Selected Results Data'!$A:$A,BM$2,'Selected Results Data'!$B:$B,$A65)</f>
        <v>70.88</v>
      </c>
      <c r="BN65" s="159">
        <f>RANK(BM65,$BM$3:$BM$81,0)+COUNTIF($BM$3:BM65,BM65)-1</f>
        <v>6</v>
      </c>
      <c r="BO65" s="179">
        <f t="shared" si="21"/>
        <v>5</v>
      </c>
      <c r="BP65" s="160">
        <f>SUMIFS('Selected Results Data'!$E:$E,'Selected Results Data'!$A:$A,BP$2,'Selected Results Data'!$B:$B,$A65)</f>
        <v>48.22</v>
      </c>
      <c r="BQ65" s="159">
        <f>RANK(BP65,$BP$3:$BP$81,0)+COUNTIF($BP$3:BP65,BP65)-1</f>
        <v>43</v>
      </c>
      <c r="BR65" s="179">
        <f t="shared" si="22"/>
        <v>3</v>
      </c>
      <c r="BS65" s="160">
        <f>SUMIFS('Selected Results Data'!$E:$E,'Selected Results Data'!$A:$A,BS$2,'Selected Results Data'!$B:$B,$A65)</f>
        <v>95.54</v>
      </c>
      <c r="BT65" s="159">
        <f>RANK(BS65,$BS$3:$BS$81,0)+COUNTIF($BS$3:BS65,BS65)-1</f>
        <v>7</v>
      </c>
      <c r="BU65" s="179">
        <f t="shared" si="23"/>
        <v>5</v>
      </c>
      <c r="BV65" s="160">
        <f>SUMIFS('Selected Results Data'!$E:$E,'Selected Results Data'!$A:$A,BV$2,'Selected Results Data'!$B:$B,$A65)</f>
        <v>80.09</v>
      </c>
      <c r="BW65" s="159">
        <f>RANK(BV65,$BV$3:$BV$81,0)+COUNTIF($BV$3:BV65,BV65)-1</f>
        <v>37</v>
      </c>
      <c r="BX65" s="179">
        <f t="shared" si="24"/>
        <v>3</v>
      </c>
      <c r="BY65" s="160">
        <f>SUMIFS('Selected Results Data'!$E:$E,'Selected Results Data'!$A:$A,BY$2,'Selected Results Data'!$B:$B,$A65)</f>
        <v>22.86</v>
      </c>
      <c r="BZ65" s="159">
        <f>RANK(BY65,$BY$3:$BY$81,1)+COUNTIF($BY$3:BY65,BY65)-1</f>
        <v>29</v>
      </c>
      <c r="CA65" s="179">
        <f t="shared" si="25"/>
        <v>4</v>
      </c>
      <c r="CB65" s="160">
        <f>SUMIFS('Selected Results Data'!$E:$E,'Selected Results Data'!$A:$A,CB$2,'Selected Results Data'!$B:$B,$A65)</f>
        <v>22.24</v>
      </c>
      <c r="CC65" s="159">
        <f>RANK(CB65,$CB$3:$CB$81,1)+COUNTIF($CB$3:CB65,CB65)-1</f>
        <v>2</v>
      </c>
      <c r="CD65" s="179">
        <f t="shared" si="26"/>
        <v>5</v>
      </c>
      <c r="CE65" s="160">
        <f>SUMIFS('Selected Results Data'!$E:$E,'Selected Results Data'!$A:$A,CE$2,'Selected Results Data'!$B:$B,$A65)</f>
        <v>27.89</v>
      </c>
      <c r="CF65" s="159">
        <f>RANK(CE65,$CE$3:$CE$81,1)+COUNTIF($CE$3:CE65,CE65)-1</f>
        <v>8</v>
      </c>
      <c r="CG65" s="179">
        <f t="shared" si="27"/>
        <v>5</v>
      </c>
      <c r="CH65" s="160">
        <f>SUMIFS('Selected Results Data'!$E:$E,'Selected Results Data'!$A:$A,CH$2,'Selected Results Data'!$B:$B,$A65)</f>
        <v>24.36</v>
      </c>
      <c r="CI65" s="159">
        <f>RANK(CH65,$CH$3:$CH$81,1)+COUNTIF($CH$3:CH65,CH65)-1</f>
        <v>23</v>
      </c>
      <c r="CJ65" s="179">
        <f t="shared" si="28"/>
        <v>4</v>
      </c>
      <c r="CL65" s="46">
        <v>63</v>
      </c>
      <c r="CM65" s="46">
        <v>2</v>
      </c>
    </row>
    <row r="66" spans="1:91">
      <c r="A66" s="162" t="s">
        <v>161</v>
      </c>
      <c r="B66" s="162">
        <f>SUMIFS('Selected Results Data'!$E:$E,'Selected Results Data'!$A:$A,$B$2,'Selected Results Data'!$B:$B,A66)</f>
        <v>25</v>
      </c>
      <c r="C66" s="161">
        <f>RANK(B66,$B$3:$B$81,1)+COUNTIF($B$3:B66,B66)-1</f>
        <v>5</v>
      </c>
      <c r="D66" s="179">
        <f t="shared" si="29"/>
        <v>5</v>
      </c>
      <c r="E66" s="160">
        <f>SUMIFS('Selected Results Data'!$E:$E,'Selected Results Data'!$A:$A,E$2,'Selected Results Data'!$B:$B,$A66)</f>
        <v>10.199999999999999</v>
      </c>
      <c r="F66" s="159">
        <f>RANK(E66,$E$3:$E$81,1)+COUNTIF($E$3:E66,E66)-1</f>
        <v>3</v>
      </c>
      <c r="G66" s="179">
        <f t="shared" si="30"/>
        <v>5</v>
      </c>
      <c r="H66" s="160">
        <f>SUMIFS('Selected Results Data'!$E:$E,'Selected Results Data'!$A:$A,H$2,'Selected Results Data'!$B:$B,$A66)</f>
        <v>5.2</v>
      </c>
      <c r="I66" s="159">
        <f>RANK(H66,$H$3:$H$81,1)+COUNTIF($H$3:H66,H66)-1</f>
        <v>6</v>
      </c>
      <c r="J66" s="179">
        <f t="shared" si="31"/>
        <v>5</v>
      </c>
      <c r="K66" s="160">
        <f>SUMIFS('Selected Results Data'!$E:$E,'Selected Results Data'!$A:$A,K$2,'Selected Results Data'!$B:$B,$A66)</f>
        <v>10.1</v>
      </c>
      <c r="L66" s="159">
        <f>RANK(K66,$K$3:$K$81,1)+COUNTIF($K$3:K66,K66)-1</f>
        <v>16</v>
      </c>
      <c r="M66" s="179">
        <f t="shared" si="32"/>
        <v>5</v>
      </c>
      <c r="N66" s="160">
        <f>SUMIFS('Selected Results Data'!$E:$E,'Selected Results Data'!$A:$A,N$2,'Selected Results Data'!$B:$B,$A66)</f>
        <v>8.9499999999999993</v>
      </c>
      <c r="O66" s="159">
        <f>RANK(N66,$N$3:$N$81,0)+COUNTIF($N$3:N66,N66)-1</f>
        <v>5</v>
      </c>
      <c r="P66" s="179">
        <f t="shared" si="33"/>
        <v>5</v>
      </c>
      <c r="Q66" s="160">
        <f>SUMIFS('Selected Results Data'!$E:$E,'Selected Results Data'!$A:$A,Q$2,'Selected Results Data'!$B:$B,$A66)</f>
        <v>45.81</v>
      </c>
      <c r="R66" s="159">
        <f>RANK(Q66,$Q$3:$Q$81,0)+COUNTIF($Q$3:Q66,Q66)-1</f>
        <v>18</v>
      </c>
      <c r="S66" s="179">
        <f t="shared" si="34"/>
        <v>4</v>
      </c>
      <c r="T66" s="160">
        <f>SUMIFS('Selected Results Data'!$E:$E,'Selected Results Data'!$A:$A,T$2,'Selected Results Data'!$B:$B,$A66)</f>
        <v>48.51</v>
      </c>
      <c r="U66" s="159">
        <f>RANK(T66,$T$3:$T$81,1)+COUNTIF($T$3:T66,T66)-1</f>
        <v>16</v>
      </c>
      <c r="V66" s="179">
        <f t="shared" si="35"/>
        <v>5</v>
      </c>
      <c r="W66" s="160">
        <f>SUMIFS('Selected Results Data'!$E:$E,'Selected Results Data'!$A:$A,W$2,'Selected Results Data'!$B:$B,$A66)</f>
        <v>0.84</v>
      </c>
      <c r="X66" s="159">
        <f>RANK(W66,$W$3:$W$81,1)+COUNTIF($W$3:W66,W66)-1</f>
        <v>7</v>
      </c>
      <c r="Y66" s="179">
        <f t="shared" si="36"/>
        <v>5</v>
      </c>
      <c r="Z66" s="160">
        <f>SUMIFS('Selected Results Data'!$E:$E,'Selected Results Data'!$A:$A,Z$2,'Selected Results Data'!$B:$B,$A66)</f>
        <v>44.07</v>
      </c>
      <c r="AA66" s="159">
        <f>RANK(Z66,$Z$3:$Z$81,1)+COUNTIF($Z$3:Z66,Z66)-1</f>
        <v>41</v>
      </c>
      <c r="AB66" s="179">
        <f t="shared" si="37"/>
        <v>3</v>
      </c>
      <c r="AC66" s="160">
        <f>SUMIFS('Selected Results Data'!$E:$E,'Selected Results Data'!$A:$A,AC$2,'Selected Results Data'!$B:$B,$A66)</f>
        <v>17.73</v>
      </c>
      <c r="AD66" s="159">
        <f>RANK(AC66,$AC$3:$AC$81,1)+COUNTIF($AC$3:AC66,AC66)-1</f>
        <v>41</v>
      </c>
      <c r="AE66" s="179">
        <f t="shared" si="38"/>
        <v>3</v>
      </c>
      <c r="AF66" s="160">
        <f>SUMIFS('Selected Results Data'!$E:$E,'Selected Results Data'!$A:$A,AF$2,'Selected Results Data'!$B:$B,$A66)</f>
        <v>9.6999999999999993</v>
      </c>
      <c r="AG66" s="159">
        <f>RANK(AF66,$AF$3:$AF$81,1)+COUNTIF($AF$3:AF66,AF66)-1</f>
        <v>17</v>
      </c>
      <c r="AH66" s="179">
        <f t="shared" si="39"/>
        <v>4</v>
      </c>
      <c r="AI66" s="160">
        <f>SUMIFS('Selected Results Data'!$E:$E,'Selected Results Data'!$A:$A,AI$2,'Selected Results Data'!$B:$B,$A66)</f>
        <v>75.23</v>
      </c>
      <c r="AJ66" s="159">
        <f>RANK(AI66,$AI$3:$AI$81,1)+COUNTIF($AI$3:AI66,AI66)-1</f>
        <v>76</v>
      </c>
      <c r="AK66" s="179">
        <f t="shared" si="40"/>
        <v>1</v>
      </c>
      <c r="AL66" s="160">
        <f>SUMIFS('Selected Results Data'!$E:$E,'Selected Results Data'!$A:$A,AL$2,'Selected Results Data'!$B:$B,$A66)</f>
        <v>50.18</v>
      </c>
      <c r="AM66" s="159">
        <f>RANK(AL66,$AL$3:$AL$81,1)+COUNTIF($AL$3:AL66,AL66)-1</f>
        <v>56</v>
      </c>
      <c r="AN66" s="179">
        <f t="shared" si="41"/>
        <v>2</v>
      </c>
      <c r="AO66" s="160">
        <f>SUMIFS('Selected Results Data'!$E:$E,'Selected Results Data'!$A:$A,AO$2,'Selected Results Data'!$B:$B,$A66)</f>
        <v>13.02</v>
      </c>
      <c r="AP66" s="159">
        <f>RANK(AO66,$AO$3:$AO$81,1)+COUNTIF($AO$3:AO66,AO66)-1</f>
        <v>26</v>
      </c>
      <c r="AQ66" s="179">
        <f t="shared" si="42"/>
        <v>4</v>
      </c>
      <c r="AR66" s="160">
        <f>SUMIFS('Selected Results Data'!$E:$E,'Selected Results Data'!$A:$A,AR$2,'Selected Results Data'!$B:$B,$A66)</f>
        <v>24.11</v>
      </c>
      <c r="AS66" s="159">
        <f>RANK(AR66,$AR$3:$AR$81,1)+COUNTIF($AR$3:AR66,AR66)-1</f>
        <v>15</v>
      </c>
      <c r="AT66" s="179">
        <f t="shared" si="43"/>
        <v>5</v>
      </c>
      <c r="AU66" s="160">
        <f>SUMIFS('Selected Results Data'!$E:$E,'Selected Results Data'!$A:$A,AU$2,'Selected Results Data'!$B:$B,$A66)</f>
        <v>11.07587</v>
      </c>
      <c r="AV66" s="159">
        <f>RANK(AU66,$AU$3:$AU$81,1)+COUNTIF($AU$3:AU66,AU66)-1</f>
        <v>2</v>
      </c>
      <c r="AW66" s="179">
        <f t="shared" si="44"/>
        <v>5</v>
      </c>
      <c r="AX66" s="160">
        <f>SUMIFS('Selected Results Data'!$E:$E,'Selected Results Data'!$A:$A,AX$2,'Selected Results Data'!$B:$B,$A66)</f>
        <v>16.09761</v>
      </c>
      <c r="AY66" s="159">
        <f>RANK(AX66,$AX$3:$AX$81,1)+COUNTIF($AX$3:AX66,AX66)-1</f>
        <v>12</v>
      </c>
      <c r="AZ66" s="179">
        <f t="shared" si="45"/>
        <v>5</v>
      </c>
      <c r="BA66" s="160">
        <f>SUMIFS('Selected Results Data'!$E:$E,'Selected Results Data'!$A:$A,BA$2,'Selected Results Data'!$B:$B,$A66)</f>
        <v>15.775169999999999</v>
      </c>
      <c r="BB66" s="159">
        <f>RANK(BA66,$BA$3:$BA$81,1)+COUNTIF($BA$3:BA66,BA66)-1</f>
        <v>38</v>
      </c>
      <c r="BC66" s="179">
        <f t="shared" si="46"/>
        <v>3</v>
      </c>
      <c r="BD66" s="160">
        <f>SUMIFS('Selected Results Data'!$E:$E,'Selected Results Data'!$A:$A,BD$2,'Selected Results Data'!$B:$B,$A66)</f>
        <v>82.72</v>
      </c>
      <c r="BE66" s="159">
        <f>RANK(BD66,$BD$3:$BD$81,0)+COUNTIF($BD$3:BD66,BD66)-1</f>
        <v>20</v>
      </c>
      <c r="BF66" s="179">
        <f t="shared" si="18"/>
        <v>4</v>
      </c>
      <c r="BG66" s="160">
        <f>SUMIFS('Selected Results Data'!$E:$E,'Selected Results Data'!$A:$A,BG$2,'Selected Results Data'!$B:$B,$A66)</f>
        <v>58.66</v>
      </c>
      <c r="BH66" s="159">
        <f>RANK(BG66,$BG$3:$BG$81,0)+COUNTIF($BG$3:BG66,BG66)-1</f>
        <v>16</v>
      </c>
      <c r="BI66" s="179">
        <f t="shared" si="19"/>
        <v>5</v>
      </c>
      <c r="BJ66" s="160">
        <f>SUMIFS('Selected Results Data'!$E:$E,'Selected Results Data'!$A:$A,BJ$2,'Selected Results Data'!$B:$B,$A66)</f>
        <v>49.78</v>
      </c>
      <c r="BK66" s="159">
        <f>RANK(BJ66,$BJ$3:$BJ$81,0)+COUNTIF($BJ$3:BJ66,BJ66)-1</f>
        <v>38</v>
      </c>
      <c r="BL66" s="179">
        <f t="shared" si="20"/>
        <v>3</v>
      </c>
      <c r="BM66" s="160">
        <f>SUMIFS('Selected Results Data'!$E:$E,'Selected Results Data'!$A:$A,BM$2,'Selected Results Data'!$B:$B,$A66)</f>
        <v>62.21</v>
      </c>
      <c r="BN66" s="159">
        <f>RANK(BM66,$BM$3:$BM$81,0)+COUNTIF($BM$3:BM66,BM66)-1</f>
        <v>36</v>
      </c>
      <c r="BO66" s="179">
        <f t="shared" si="21"/>
        <v>3</v>
      </c>
      <c r="BP66" s="160">
        <f>SUMIFS('Selected Results Data'!$E:$E,'Selected Results Data'!$A:$A,BP$2,'Selected Results Data'!$B:$B,$A66)</f>
        <v>53.52</v>
      </c>
      <c r="BQ66" s="159">
        <f>RANK(BP66,$BP$3:$BP$81,0)+COUNTIF($BP$3:BP66,BP66)-1</f>
        <v>16</v>
      </c>
      <c r="BR66" s="179">
        <f t="shared" si="22"/>
        <v>5</v>
      </c>
      <c r="BS66" s="160">
        <f>SUMIFS('Selected Results Data'!$E:$E,'Selected Results Data'!$A:$A,BS$2,'Selected Results Data'!$B:$B,$A66)</f>
        <v>84.57</v>
      </c>
      <c r="BT66" s="159">
        <f>RANK(BS66,$BS$3:$BS$81,0)+COUNTIF($BS$3:BS66,BS66)-1</f>
        <v>61</v>
      </c>
      <c r="BU66" s="179">
        <f t="shared" si="23"/>
        <v>2</v>
      </c>
      <c r="BV66" s="160">
        <f>SUMIFS('Selected Results Data'!$E:$E,'Selected Results Data'!$A:$A,BV$2,'Selected Results Data'!$B:$B,$A66)</f>
        <v>83.07</v>
      </c>
      <c r="BW66" s="159">
        <f>RANK(BV66,$BV$3:$BV$81,0)+COUNTIF($BV$3:BV66,BV66)-1</f>
        <v>20</v>
      </c>
      <c r="BX66" s="179">
        <f t="shared" si="24"/>
        <v>4</v>
      </c>
      <c r="BY66" s="160">
        <f>SUMIFS('Selected Results Data'!$E:$E,'Selected Results Data'!$A:$A,BY$2,'Selected Results Data'!$B:$B,$A66)</f>
        <v>19.71</v>
      </c>
      <c r="BZ66" s="159">
        <f>RANK(BY66,$BY$3:$BY$81,1)+COUNTIF($BY$3:BY66,BY66)-1</f>
        <v>8</v>
      </c>
      <c r="CA66" s="179">
        <f t="shared" si="25"/>
        <v>5</v>
      </c>
      <c r="CB66" s="160">
        <f>SUMIFS('Selected Results Data'!$E:$E,'Selected Results Data'!$A:$A,CB$2,'Selected Results Data'!$B:$B,$A66)</f>
        <v>29.65</v>
      </c>
      <c r="CC66" s="159">
        <f>RANK(CB66,$CB$3:$CB$81,1)+COUNTIF($CB$3:CB66,CB66)-1</f>
        <v>18</v>
      </c>
      <c r="CD66" s="179">
        <f t="shared" si="26"/>
        <v>4</v>
      </c>
      <c r="CE66" s="160">
        <f>SUMIFS('Selected Results Data'!$E:$E,'Selected Results Data'!$A:$A,CE$2,'Selected Results Data'!$B:$B,$A66)</f>
        <v>33.979999999999997</v>
      </c>
      <c r="CF66" s="159">
        <f>RANK(CE66,$CE$3:$CE$81,1)+COUNTIF($CE$3:CE66,CE66)-1</f>
        <v>44</v>
      </c>
      <c r="CG66" s="179">
        <f t="shared" si="27"/>
        <v>3</v>
      </c>
      <c r="CH66" s="160">
        <f>SUMIFS('Selected Results Data'!$E:$E,'Selected Results Data'!$A:$A,CH$2,'Selected Results Data'!$B:$B,$A66)</f>
        <v>19.18</v>
      </c>
      <c r="CI66" s="159">
        <f>RANK(CH66,$CH$3:$CH$81,1)+COUNTIF($CH$3:CH66,CH66)-1</f>
        <v>6</v>
      </c>
      <c r="CJ66" s="179">
        <f t="shared" si="28"/>
        <v>5</v>
      </c>
      <c r="CL66" s="46">
        <v>64</v>
      </c>
      <c r="CM66" s="46">
        <v>2</v>
      </c>
    </row>
    <row r="67" spans="1:91">
      <c r="A67" s="162" t="s">
        <v>162</v>
      </c>
      <c r="B67" s="162">
        <f>SUMIFS('Selected Results Data'!$E:$E,'Selected Results Data'!$A:$A,$B$2,'Selected Results Data'!$B:$B,A67)</f>
        <v>34.9</v>
      </c>
      <c r="C67" s="161">
        <f>RANK(B67,$B$3:$B$81,1)+COUNTIF($B$3:B67,B67)-1</f>
        <v>66</v>
      </c>
      <c r="D67" s="179">
        <f t="shared" ref="D67:D81" si="47">VLOOKUP(C67,$CL:$CM,2,FALSE)</f>
        <v>1</v>
      </c>
      <c r="E67" s="160">
        <f>SUMIFS('Selected Results Data'!$E:$E,'Selected Results Data'!$A:$A,E$2,'Selected Results Data'!$B:$B,$A67)</f>
        <v>24.3</v>
      </c>
      <c r="F67" s="159">
        <f>RANK(E67,$E$3:$E$81,1)+COUNTIF($E$3:E67,E67)-1</f>
        <v>52</v>
      </c>
      <c r="G67" s="179">
        <f t="shared" ref="G67:G81" si="48">VLOOKUP(F67,$CL:$CM,2,FALSE)</f>
        <v>2</v>
      </c>
      <c r="H67" s="160">
        <f>SUMIFS('Selected Results Data'!$E:$E,'Selected Results Data'!$A:$A,H$2,'Selected Results Data'!$B:$B,$A67)</f>
        <v>19.3</v>
      </c>
      <c r="I67" s="159">
        <f>RANK(H67,$H$3:$H$81,1)+COUNTIF($H$3:H67,H67)-1</f>
        <v>75</v>
      </c>
      <c r="J67" s="179">
        <f t="shared" ref="J67:J81" si="49">VLOOKUP(I67,$CL:$CM,2,FALSE)</f>
        <v>1</v>
      </c>
      <c r="K67" s="160">
        <f>SUMIFS('Selected Results Data'!$E:$E,'Selected Results Data'!$A:$A,K$2,'Selected Results Data'!$B:$B,$A67)</f>
        <v>10.9</v>
      </c>
      <c r="L67" s="159">
        <f>RANK(K67,$K$3:$K$81,1)+COUNTIF($K$3:K67,K67)-1</f>
        <v>19</v>
      </c>
      <c r="M67" s="179">
        <f t="shared" ref="M67:M81" si="50">VLOOKUP(L67,$CL:$CM,2,FALSE)</f>
        <v>4</v>
      </c>
      <c r="N67" s="160">
        <f>SUMIFS('Selected Results Data'!$E:$E,'Selected Results Data'!$A:$A,N$2,'Selected Results Data'!$B:$B,$A67)</f>
        <v>6.26</v>
      </c>
      <c r="O67" s="159">
        <f>RANK(N67,$N$3:$N$81,0)+COUNTIF($N$3:N67,N67)-1</f>
        <v>30</v>
      </c>
      <c r="P67" s="179">
        <f t="shared" ref="P67:P81" si="51">VLOOKUP(O67,$CL:$CM,2,FALSE)</f>
        <v>4</v>
      </c>
      <c r="Q67" s="160">
        <f>SUMIFS('Selected Results Data'!$E:$E,'Selected Results Data'!$A:$A,Q$2,'Selected Results Data'!$B:$B,$A67)</f>
        <v>35.26</v>
      </c>
      <c r="R67" s="159">
        <f>RANK(Q67,$Q$3:$Q$81,0)+COUNTIF($Q$3:Q67,Q67)-1</f>
        <v>73</v>
      </c>
      <c r="S67" s="179">
        <f t="shared" ref="S67:S81" si="52">VLOOKUP(R67,$CL:$CM,2,FALSE)</f>
        <v>1</v>
      </c>
      <c r="T67" s="160">
        <f>SUMIFS('Selected Results Data'!$E:$E,'Selected Results Data'!$A:$A,T$2,'Selected Results Data'!$B:$B,$A67)</f>
        <v>58.32</v>
      </c>
      <c r="U67" s="159">
        <f>RANK(T67,$T$3:$T$81,1)+COUNTIF($T$3:T67,T67)-1</f>
        <v>66</v>
      </c>
      <c r="V67" s="179">
        <f t="shared" ref="V67:V81" si="53">VLOOKUP(U67,$CL:$CM,2,FALSE)</f>
        <v>1</v>
      </c>
      <c r="W67" s="160">
        <f>SUMIFS('Selected Results Data'!$E:$E,'Selected Results Data'!$A:$A,W$2,'Selected Results Data'!$B:$B,$A67)</f>
        <v>1.08</v>
      </c>
      <c r="X67" s="159">
        <f>RANK(W67,$W$3:$W$81,1)+COUNTIF($W$3:W67,W67)-1</f>
        <v>13</v>
      </c>
      <c r="Y67" s="179">
        <f t="shared" ref="Y67" si="54">VLOOKUP(X67,$CL:$CM,2,FALSE)</f>
        <v>5</v>
      </c>
      <c r="Z67" s="160">
        <f>SUMIFS('Selected Results Data'!$E:$E,'Selected Results Data'!$A:$A,Z$2,'Selected Results Data'!$B:$B,$A67)</f>
        <v>56.12</v>
      </c>
      <c r="AA67" s="159">
        <f>RANK(Z67,$Z$3:$Z$81,1)+COUNTIF($Z$3:Z67,Z67)-1</f>
        <v>78</v>
      </c>
      <c r="AB67" s="179">
        <f t="shared" ref="AB67" si="55">VLOOKUP(AA67,$CL:$CM,2,FALSE)</f>
        <v>1</v>
      </c>
      <c r="AC67" s="160">
        <f>SUMIFS('Selected Results Data'!$E:$E,'Selected Results Data'!$A:$A,AC$2,'Selected Results Data'!$B:$B,$A67)</f>
        <v>15.63</v>
      </c>
      <c r="AD67" s="159">
        <f>RANK(AC67,$AC$3:$AC$81,1)+COUNTIF($AC$3:AC67,AC67)-1</f>
        <v>26</v>
      </c>
      <c r="AE67" s="179">
        <f t="shared" ref="AE67:AE68" si="56">VLOOKUP(AD67,$CL:$CM,2,FALSE)</f>
        <v>4</v>
      </c>
      <c r="AF67" s="160">
        <f>SUMIFS('Selected Results Data'!$E:$E,'Selected Results Data'!$A:$A,AF$2,'Selected Results Data'!$B:$B,$A67)</f>
        <v>12.86</v>
      </c>
      <c r="AG67" s="159">
        <f>RANK(AF67,$AF$3:$AF$81,1)+COUNTIF($AF$3:AF67,AF67)-1</f>
        <v>31</v>
      </c>
      <c r="AH67" s="179">
        <f t="shared" ref="AH67:AH81" si="57">VLOOKUP(AG67,$CL:$CM,2,FALSE)</f>
        <v>4</v>
      </c>
      <c r="AI67" s="160">
        <f>SUMIFS('Selected Results Data'!$E:$E,'Selected Results Data'!$A:$A,AI$2,'Selected Results Data'!$B:$B,$A67)</f>
        <v>66.98</v>
      </c>
      <c r="AJ67" s="159">
        <f>RANK(AI67,$AI$3:$AI$81,1)+COUNTIF($AI$3:AI67,AI67)-1</f>
        <v>54</v>
      </c>
      <c r="AK67" s="179">
        <f t="shared" ref="AK67:AK81" si="58">VLOOKUP(AJ67,$CL:$CM,2,FALSE)</f>
        <v>2</v>
      </c>
      <c r="AL67" s="160">
        <f>SUMIFS('Selected Results Data'!$E:$E,'Selected Results Data'!$A:$A,AL$2,'Selected Results Data'!$B:$B,$A67)</f>
        <v>48.1</v>
      </c>
      <c r="AM67" s="159">
        <f>RANK(AL67,$AL$3:$AL$81,1)+COUNTIF($AL$3:AL67,AL67)-1</f>
        <v>42</v>
      </c>
      <c r="AN67" s="179">
        <f t="shared" ref="AN67:AN81" si="59">VLOOKUP(AM67,$CL:$CM,2,FALSE)</f>
        <v>3</v>
      </c>
      <c r="AO67" s="160">
        <f>SUMIFS('Selected Results Data'!$E:$E,'Selected Results Data'!$A:$A,AO$2,'Selected Results Data'!$B:$B,$A67)</f>
        <v>17.5</v>
      </c>
      <c r="AP67" s="159">
        <f>RANK(AO67,$AO$3:$AO$81,1)+COUNTIF($AO$3:AO67,AO67)-1</f>
        <v>53</v>
      </c>
      <c r="AQ67" s="179">
        <f t="shared" ref="AQ67:AQ81" si="60">VLOOKUP(AP67,$CL:$CM,2,FALSE)</f>
        <v>2</v>
      </c>
      <c r="AR67" s="160">
        <f>SUMIFS('Selected Results Data'!$E:$E,'Selected Results Data'!$A:$A,AR$2,'Selected Results Data'!$B:$B,$A67)</f>
        <v>37.07</v>
      </c>
      <c r="AS67" s="159">
        <f>RANK(AR67,$AR$3:$AR$81,1)+COUNTIF($AR$3:AR67,AR67)-1</f>
        <v>72</v>
      </c>
      <c r="AT67" s="179">
        <f t="shared" ref="AT67:AT81" si="61">VLOOKUP(AS67,$CL:$CM,2,FALSE)</f>
        <v>1</v>
      </c>
      <c r="AU67" s="160">
        <f>SUMIFS('Selected Results Data'!$E:$E,'Selected Results Data'!$A:$A,AU$2,'Selected Results Data'!$B:$B,$A67)</f>
        <v>25.269490000000001</v>
      </c>
      <c r="AV67" s="159">
        <f>RANK(AU67,$AU$3:$AU$81,1)+COUNTIF($AU$3:AU67,AU67)-1</f>
        <v>69</v>
      </c>
      <c r="AW67" s="179">
        <f t="shared" ref="AW67:AW81" si="62">VLOOKUP(AV67,$CL:$CM,2,FALSE)</f>
        <v>1</v>
      </c>
      <c r="AX67" s="160">
        <f>SUMIFS('Selected Results Data'!$E:$E,'Selected Results Data'!$A:$A,AX$2,'Selected Results Data'!$B:$B,$A67)</f>
        <v>25.05491</v>
      </c>
      <c r="AY67" s="159">
        <f>RANK(AX67,$AX$3:$AX$81,1)+COUNTIF($AX$3:AX67,AX67)-1</f>
        <v>67</v>
      </c>
      <c r="AZ67" s="179">
        <f t="shared" ref="AZ67:AZ81" si="63">VLOOKUP(AY67,$CL:$CM,2,FALSE)</f>
        <v>1</v>
      </c>
      <c r="BA67" s="160">
        <f>SUMIFS('Selected Results Data'!$E:$E,'Selected Results Data'!$A:$A,BA$2,'Selected Results Data'!$B:$B,$A67)</f>
        <v>10.83736</v>
      </c>
      <c r="BB67" s="159">
        <f>RANK(BA67,$BA$3:$BA$81,1)+COUNTIF($BA$3:BA67,BA67)-1</f>
        <v>10</v>
      </c>
      <c r="BC67" s="179">
        <f t="shared" ref="BC67:BC81" si="64">VLOOKUP(BB67,$CL:$CM,2,FALSE)</f>
        <v>5</v>
      </c>
      <c r="BD67" s="160">
        <f>SUMIFS('Selected Results Data'!$E:$E,'Selected Results Data'!$A:$A,BD$2,'Selected Results Data'!$B:$B,$A67)</f>
        <v>76.95</v>
      </c>
      <c r="BE67" s="159">
        <f>RANK(BD67,$BD$3:$BD$81,0)+COUNTIF($BD$3:BD67,BD67)-1</f>
        <v>62</v>
      </c>
      <c r="BF67" s="179">
        <f t="shared" si="18"/>
        <v>2</v>
      </c>
      <c r="BG67" s="160">
        <f>SUMIFS('Selected Results Data'!$E:$E,'Selected Results Data'!$A:$A,BG$2,'Selected Results Data'!$B:$B,$A67)</f>
        <v>58.22</v>
      </c>
      <c r="BH67" s="159">
        <f>RANK(BG67,$BG$3:$BG$81,0)+COUNTIF($BG$3:BG67,BG67)-1</f>
        <v>20</v>
      </c>
      <c r="BI67" s="179">
        <f t="shared" si="19"/>
        <v>4</v>
      </c>
      <c r="BJ67" s="160">
        <f>SUMIFS('Selected Results Data'!$E:$E,'Selected Results Data'!$A:$A,BJ$2,'Selected Results Data'!$B:$B,$A67)</f>
        <v>53.62</v>
      </c>
      <c r="BK67" s="159">
        <f>RANK(BJ67,$BJ$3:$BJ$81,0)+COUNTIF($BJ$3:BJ67,BJ67)-1</f>
        <v>20</v>
      </c>
      <c r="BL67" s="179">
        <f t="shared" si="20"/>
        <v>4</v>
      </c>
      <c r="BM67" s="160">
        <f>SUMIFS('Selected Results Data'!$E:$E,'Selected Results Data'!$A:$A,BM$2,'Selected Results Data'!$B:$B,$A67)</f>
        <v>66.760000000000005</v>
      </c>
      <c r="BN67" s="159">
        <f>RANK(BM67,$BM$3:$BM$81,0)+COUNTIF($BM$3:BM67,BM67)-1</f>
        <v>18</v>
      </c>
      <c r="BO67" s="179">
        <f t="shared" si="21"/>
        <v>4</v>
      </c>
      <c r="BP67" s="160">
        <f>SUMIFS('Selected Results Data'!$E:$E,'Selected Results Data'!$A:$A,BP$2,'Selected Results Data'!$B:$B,$A67)</f>
        <v>56.16</v>
      </c>
      <c r="BQ67" s="159">
        <f>RANK(BP67,$BP$3:$BP$81,0)+COUNTIF($BP$3:BP67,BP67)-1</f>
        <v>5</v>
      </c>
      <c r="BR67" s="179">
        <f t="shared" si="22"/>
        <v>5</v>
      </c>
      <c r="BS67" s="160">
        <f>SUMIFS('Selected Results Data'!$E:$E,'Selected Results Data'!$A:$A,BS$2,'Selected Results Data'!$B:$B,$A67)</f>
        <v>92.63</v>
      </c>
      <c r="BT67" s="159">
        <f>RANK(BS67,$BS$3:$BS$81,0)+COUNTIF($BS$3:BS67,BS67)-1</f>
        <v>13</v>
      </c>
      <c r="BU67" s="179">
        <f t="shared" si="23"/>
        <v>5</v>
      </c>
      <c r="BV67" s="160">
        <f>SUMIFS('Selected Results Data'!$E:$E,'Selected Results Data'!$A:$A,BV$2,'Selected Results Data'!$B:$B,$A67)</f>
        <v>77.489999999999995</v>
      </c>
      <c r="BW67" s="159">
        <f>RANK(BV67,$BV$3:$BV$81,0)+COUNTIF($BV$3:BV67,BV67)-1</f>
        <v>50</v>
      </c>
      <c r="BX67" s="179">
        <f t="shared" si="24"/>
        <v>2</v>
      </c>
      <c r="BY67" s="160">
        <f>SUMIFS('Selected Results Data'!$E:$E,'Selected Results Data'!$A:$A,BY$2,'Selected Results Data'!$B:$B,$A67)</f>
        <v>22.76</v>
      </c>
      <c r="BZ67" s="159">
        <f>RANK(BY67,$BY$3:$BY$81,1)+COUNTIF($BY$3:BY67,BY67)-1</f>
        <v>28</v>
      </c>
      <c r="CA67" s="179">
        <f t="shared" si="25"/>
        <v>4</v>
      </c>
      <c r="CB67" s="160">
        <f>SUMIFS('Selected Results Data'!$E:$E,'Selected Results Data'!$A:$A,CB$2,'Selected Results Data'!$B:$B,$A67)</f>
        <v>33.380000000000003</v>
      </c>
      <c r="CC67" s="159">
        <f>RANK(CB67,$CB$3:$CB$81,1)+COUNTIF($CB$3:CB67,CB67)-1</f>
        <v>32</v>
      </c>
      <c r="CD67" s="179">
        <f t="shared" si="26"/>
        <v>4</v>
      </c>
      <c r="CE67" s="160">
        <f>SUMIFS('Selected Results Data'!$E:$E,'Selected Results Data'!$A:$A,CE$2,'Selected Results Data'!$B:$B,$A67)</f>
        <v>37.85</v>
      </c>
      <c r="CF67" s="159">
        <f>RANK(CE67,$CE$3:$CE$81,1)+COUNTIF($CE$3:CE67,CE67)-1</f>
        <v>68</v>
      </c>
      <c r="CG67" s="179">
        <f t="shared" si="27"/>
        <v>1</v>
      </c>
      <c r="CH67" s="160">
        <f>SUMIFS('Selected Results Data'!$E:$E,'Selected Results Data'!$A:$A,CH$2,'Selected Results Data'!$B:$B,$A67)</f>
        <v>28.76</v>
      </c>
      <c r="CI67" s="159">
        <f>RANK(CH67,$CH$3:$CH$81,1)+COUNTIF($CH$3:CH67,CH67)-1</f>
        <v>50</v>
      </c>
      <c r="CJ67" s="179">
        <f t="shared" si="28"/>
        <v>2</v>
      </c>
      <c r="CL67" s="46">
        <v>65</v>
      </c>
      <c r="CM67" s="46">
        <v>1</v>
      </c>
    </row>
    <row r="68" spans="1:91">
      <c r="A68" s="162" t="s">
        <v>163</v>
      </c>
      <c r="B68" s="162">
        <f>SUMIFS('Selected Results Data'!$E:$E,'Selected Results Data'!$A:$A,$B$2,'Selected Results Data'!$B:$B,A68)</f>
        <v>39.9</v>
      </c>
      <c r="C68" s="161">
        <f>RANK(B68,$B$3:$B$81,1)+COUNTIF($B$3:B68,B68)-1</f>
        <v>78</v>
      </c>
      <c r="D68" s="179">
        <f t="shared" si="47"/>
        <v>1</v>
      </c>
      <c r="E68" s="160">
        <f>SUMIFS('Selected Results Data'!$E:$E,'Selected Results Data'!$A:$A,E$2,'Selected Results Data'!$B:$B,$A68)</f>
        <v>18.7</v>
      </c>
      <c r="F68" s="159">
        <f>RANK(E68,$E$3:$E$81,1)+COUNTIF($E$3:E68,E68)-1</f>
        <v>27</v>
      </c>
      <c r="G68" s="179">
        <f t="shared" si="48"/>
        <v>4</v>
      </c>
      <c r="H68" s="160">
        <f>SUMIFS('Selected Results Data'!$E:$E,'Selected Results Data'!$A:$A,H$2,'Selected Results Data'!$B:$B,$A68)</f>
        <v>5.3</v>
      </c>
      <c r="I68" s="159">
        <f>RANK(H68,$H$3:$H$81,1)+COUNTIF($H$3:H68,H68)-1</f>
        <v>7</v>
      </c>
      <c r="J68" s="179">
        <f t="shared" si="49"/>
        <v>5</v>
      </c>
      <c r="K68" s="160">
        <f>SUMIFS('Selected Results Data'!$E:$E,'Selected Results Data'!$A:$A,K$2,'Selected Results Data'!$B:$B,$A68)</f>
        <v>17.100000000000001</v>
      </c>
      <c r="L68" s="159">
        <f>RANK(K68,$K$3:$K$81,1)+COUNTIF($K$3:K68,K68)-1</f>
        <v>65</v>
      </c>
      <c r="M68" s="179">
        <f t="shared" si="50"/>
        <v>1</v>
      </c>
      <c r="N68" s="160">
        <f>SUMIFS('Selected Results Data'!$E:$E,'Selected Results Data'!$A:$A,N$2,'Selected Results Data'!$B:$B,$A68)</f>
        <v>5.53</v>
      </c>
      <c r="O68" s="159">
        <f>RANK(N68,$N$3:$N$81,0)+COUNTIF($N$3:N68,N68)-1</f>
        <v>38</v>
      </c>
      <c r="P68" s="179">
        <f t="shared" si="51"/>
        <v>3</v>
      </c>
      <c r="Q68" s="160">
        <f>SUMIFS('Selected Results Data'!$E:$E,'Selected Results Data'!$A:$A,Q$2,'Selected Results Data'!$B:$B,$A68)</f>
        <v>38.229999999999997</v>
      </c>
      <c r="R68" s="159">
        <f>RANK(Q68,$Q$3:$Q$81,0)+COUNTIF($Q$3:Q68,Q68)-1</f>
        <v>61</v>
      </c>
      <c r="S68" s="179">
        <f t="shared" si="52"/>
        <v>2</v>
      </c>
      <c r="T68" s="160">
        <f>SUMIFS('Selected Results Data'!$E:$E,'Selected Results Data'!$A:$A,T$2,'Selected Results Data'!$B:$B,$A68)</f>
        <v>58.63</v>
      </c>
      <c r="U68" s="159">
        <f>RANK(T68,$T$3:$T$81,1)+COUNTIF($T$3:T68,T68)-1</f>
        <v>69</v>
      </c>
      <c r="V68" s="179">
        <f t="shared" si="53"/>
        <v>1</v>
      </c>
      <c r="W68" s="160">
        <f>SUMIFS('Selected Results Data'!$E:$E,'Selected Results Data'!$A:$A,W$2,'Selected Results Data'!$B:$B,$A68)</f>
        <v>1.3</v>
      </c>
      <c r="X68" s="159">
        <f>RANK(W68,$W$3:$W$81,1)+COUNTIF($W$3:W68,W68)-1</f>
        <v>24</v>
      </c>
      <c r="Y68" s="179">
        <f t="shared" ref="Y68:Y81" si="65">VLOOKUP(X68,$CL:$CM,2,FALSE)</f>
        <v>4</v>
      </c>
      <c r="Z68" s="160">
        <f>SUMIFS('Selected Results Data'!$E:$E,'Selected Results Data'!$A:$A,Z$2,'Selected Results Data'!$B:$B,$A68)</f>
        <v>44.94</v>
      </c>
      <c r="AA68" s="159">
        <f>RANK(Z68,$Z$3:$Z$81,1)+COUNTIF($Z$3:Z68,Z68)-1</f>
        <v>49</v>
      </c>
      <c r="AB68" s="179">
        <f t="shared" ref="AB68:AB81" si="66">VLOOKUP(AA68,$CL:$CM,2,FALSE)</f>
        <v>2</v>
      </c>
      <c r="AC68" s="160">
        <f>SUMIFS('Selected Results Data'!$E:$E,'Selected Results Data'!$A:$A,AC$2,'Selected Results Data'!$B:$B,$A68)</f>
        <v>17.670000000000002</v>
      </c>
      <c r="AD68" s="159">
        <f>RANK(AC68,$AC$3:$AC$81,1)+COUNTIF($AC$3:AC68,AC68)-1</f>
        <v>40</v>
      </c>
      <c r="AE68" s="179">
        <f t="shared" si="56"/>
        <v>3</v>
      </c>
      <c r="AF68" s="160">
        <f>SUMIFS('Selected Results Data'!$E:$E,'Selected Results Data'!$A:$A,AF$2,'Selected Results Data'!$B:$B,$A68)</f>
        <v>5.47</v>
      </c>
      <c r="AG68" s="159">
        <f>RANK(AF68,$AF$3:$AF$81,1)+COUNTIF($AF$3:AF68,AF68)-1</f>
        <v>6</v>
      </c>
      <c r="AH68" s="179">
        <f t="shared" si="57"/>
        <v>5</v>
      </c>
      <c r="AI68" s="160">
        <f>SUMIFS('Selected Results Data'!$E:$E,'Selected Results Data'!$A:$A,AI$2,'Selected Results Data'!$B:$B,$A68)</f>
        <v>74.12</v>
      </c>
      <c r="AJ68" s="159">
        <f>RANK(AI68,$AI$3:$AI$81,1)+COUNTIF($AI$3:AI68,AI68)-1</f>
        <v>75</v>
      </c>
      <c r="AK68" s="179">
        <f t="shared" si="58"/>
        <v>1</v>
      </c>
      <c r="AL68" s="160">
        <f>SUMIFS('Selected Results Data'!$E:$E,'Selected Results Data'!$A:$A,AL$2,'Selected Results Data'!$B:$B,$A68)</f>
        <v>59.23</v>
      </c>
      <c r="AM68" s="159">
        <f>RANK(AL68,$AL$3:$AL$81,1)+COUNTIF($AL$3:AL68,AL68)-1</f>
        <v>78</v>
      </c>
      <c r="AN68" s="179">
        <f t="shared" si="59"/>
        <v>1</v>
      </c>
      <c r="AO68" s="160">
        <f>SUMIFS('Selected Results Data'!$E:$E,'Selected Results Data'!$A:$A,AO$2,'Selected Results Data'!$B:$B,$A68)</f>
        <v>9.0500000000000007</v>
      </c>
      <c r="AP68" s="159">
        <f>RANK(AO68,$AO$3:$AO$81,1)+COUNTIF($AO$3:AO68,AO68)-1</f>
        <v>3</v>
      </c>
      <c r="AQ68" s="179">
        <f t="shared" si="60"/>
        <v>5</v>
      </c>
      <c r="AR68" s="160">
        <f>SUMIFS('Selected Results Data'!$E:$E,'Selected Results Data'!$A:$A,AR$2,'Selected Results Data'!$B:$B,$A68)</f>
        <v>18.66</v>
      </c>
      <c r="AS68" s="159">
        <f>RANK(AR68,$AR$3:$AR$81,1)+COUNTIF($AR$3:AR68,AR68)-1</f>
        <v>3</v>
      </c>
      <c r="AT68" s="179">
        <f t="shared" si="61"/>
        <v>5</v>
      </c>
      <c r="AU68" s="160">
        <f>SUMIFS('Selected Results Data'!$E:$E,'Selected Results Data'!$A:$A,AU$2,'Selected Results Data'!$B:$B,$A68)</f>
        <v>11.09037</v>
      </c>
      <c r="AV68" s="159">
        <f>RANK(AU68,$AU$3:$AU$81,1)+COUNTIF($AU$3:AU68,AU68)-1</f>
        <v>3</v>
      </c>
      <c r="AW68" s="179">
        <f t="shared" si="62"/>
        <v>5</v>
      </c>
      <c r="AX68" s="160">
        <f>SUMIFS('Selected Results Data'!$E:$E,'Selected Results Data'!$A:$A,AX$2,'Selected Results Data'!$B:$B,$A68)</f>
        <v>14.536630000000001</v>
      </c>
      <c r="AY68" s="159">
        <f>RANK(AX68,$AX$3:$AX$81,1)+COUNTIF($AX$3:AX68,AX68)-1</f>
        <v>8</v>
      </c>
      <c r="AZ68" s="179">
        <f t="shared" si="63"/>
        <v>5</v>
      </c>
      <c r="BA68" s="160">
        <f>SUMIFS('Selected Results Data'!$E:$E,'Selected Results Data'!$A:$A,BA$2,'Selected Results Data'!$B:$B,$A68)</f>
        <v>6.5870350000000002</v>
      </c>
      <c r="BB68" s="159">
        <f>RANK(BA68,$BA$3:$BA$81,1)+COUNTIF($BA$3:BA68,BA68)-1</f>
        <v>2</v>
      </c>
      <c r="BC68" s="179">
        <f t="shared" si="64"/>
        <v>5</v>
      </c>
      <c r="BD68" s="160">
        <f>SUMIFS('Selected Results Data'!$E:$E,'Selected Results Data'!$A:$A,BD$2,'Selected Results Data'!$B:$B,$A68)</f>
        <v>81.95</v>
      </c>
      <c r="BE68" s="159">
        <f>RANK(BD68,$BD$3:$BD$81,0)+COUNTIF($BD$3:BD68,BD68)-1</f>
        <v>26</v>
      </c>
      <c r="BF68" s="179">
        <f t="shared" ref="BF68:BF81" si="67">VLOOKUP(BE68,$CL:$CM,2,FALSE)</f>
        <v>4</v>
      </c>
      <c r="BG68" s="160">
        <f>SUMIFS('Selected Results Data'!$E:$E,'Selected Results Data'!$A:$A,BG$2,'Selected Results Data'!$B:$B,$A68)</f>
        <v>46.23</v>
      </c>
      <c r="BH68" s="159">
        <f>RANK(BG68,$BG$3:$BG$81,0)+COUNTIF($BG$3:BG68,BG68)-1</f>
        <v>73</v>
      </c>
      <c r="BI68" s="179">
        <f t="shared" ref="BI68:BI81" si="68">VLOOKUP(BH68,$CL:$CM,2,FALSE)</f>
        <v>1</v>
      </c>
      <c r="BJ68" s="160">
        <f>SUMIFS('Selected Results Data'!$E:$E,'Selected Results Data'!$A:$A,BJ$2,'Selected Results Data'!$B:$B,$A68)</f>
        <v>38.409999999999997</v>
      </c>
      <c r="BK68" s="159">
        <f>RANK(BJ68,$BJ$3:$BJ$81,0)+COUNTIF($BJ$3:BJ68,BJ68)-1</f>
        <v>79</v>
      </c>
      <c r="BL68" s="179">
        <f t="shared" ref="BL68:BL81" si="69">VLOOKUP(BK68,$CL:$CM,2,FALSE)</f>
        <v>1</v>
      </c>
      <c r="BM68" s="160">
        <f>SUMIFS('Selected Results Data'!$E:$E,'Selected Results Data'!$A:$A,BM$2,'Selected Results Data'!$B:$B,$A68)</f>
        <v>65.680000000000007</v>
      </c>
      <c r="BN68" s="159">
        <f>RANK(BM68,$BM$3:$BM$81,0)+COUNTIF($BM$3:BM68,BM68)-1</f>
        <v>23</v>
      </c>
      <c r="BO68" s="179">
        <f t="shared" ref="BO68:BO81" si="70">VLOOKUP(BN68,$CL:$CM,2,FALSE)</f>
        <v>4</v>
      </c>
      <c r="BP68" s="160">
        <f>SUMIFS('Selected Results Data'!$E:$E,'Selected Results Data'!$A:$A,BP$2,'Selected Results Data'!$B:$B,$A68)</f>
        <v>47.17</v>
      </c>
      <c r="BQ68" s="159">
        <f>RANK(BP68,$BP$3:$BP$81,0)+COUNTIF($BP$3:BP68,BP68)-1</f>
        <v>51</v>
      </c>
      <c r="BR68" s="179">
        <f t="shared" ref="BR68:BR81" si="71">VLOOKUP(BQ68,$CL:$CM,2,FALSE)</f>
        <v>2</v>
      </c>
      <c r="BS68" s="160">
        <f>SUMIFS('Selected Results Data'!$E:$E,'Selected Results Data'!$A:$A,BS$2,'Selected Results Data'!$B:$B,$A68)</f>
        <v>92.05</v>
      </c>
      <c r="BT68" s="159">
        <f>RANK(BS68,$BS$3:$BS$81,0)+COUNTIF($BS$3:BS68,BS68)-1</f>
        <v>20</v>
      </c>
      <c r="BU68" s="179">
        <f t="shared" ref="BU68:BU81" si="72">VLOOKUP(BT68,$CL:$CM,2,FALSE)</f>
        <v>4</v>
      </c>
      <c r="BV68" s="160">
        <f>SUMIFS('Selected Results Data'!$E:$E,'Selected Results Data'!$A:$A,BV$2,'Selected Results Data'!$B:$B,$A68)</f>
        <v>84.18</v>
      </c>
      <c r="BW68" s="159">
        <f>RANK(BV68,$BV$3:$BV$81,0)+COUNTIF($BV$3:BV68,BV68)-1</f>
        <v>15</v>
      </c>
      <c r="BX68" s="179">
        <f t="shared" ref="BX68:BX81" si="73">VLOOKUP(BW68,$CL:$CM,2,FALSE)</f>
        <v>5</v>
      </c>
      <c r="BY68" s="160">
        <f>SUMIFS('Selected Results Data'!$E:$E,'Selected Results Data'!$A:$A,BY$2,'Selected Results Data'!$B:$B,$A68)</f>
        <v>18.760000000000002</v>
      </c>
      <c r="BZ68" s="159">
        <f>RANK(BY68,$BY$3:$BY$81,1)+COUNTIF($BY$3:BY68,BY68)-1</f>
        <v>5</v>
      </c>
      <c r="CA68" s="179">
        <f t="shared" ref="CA68:CA81" si="74">VLOOKUP(BZ68,$CL:$CM,2,FALSE)</f>
        <v>5</v>
      </c>
      <c r="CB68" s="160">
        <f>SUMIFS('Selected Results Data'!$E:$E,'Selected Results Data'!$A:$A,CB$2,'Selected Results Data'!$B:$B,$A68)</f>
        <v>37.090000000000003</v>
      </c>
      <c r="CC68" s="159">
        <f>RANK(CB68,$CB$3:$CB$81,1)+COUNTIF($CB$3:CB68,CB68)-1</f>
        <v>49</v>
      </c>
      <c r="CD68" s="179">
        <f t="shared" ref="CD68:CD81" si="75">VLOOKUP(CC68,$CL:$CM,2,FALSE)</f>
        <v>2</v>
      </c>
      <c r="CE68" s="160">
        <f>SUMIFS('Selected Results Data'!$E:$E,'Selected Results Data'!$A:$A,CE$2,'Selected Results Data'!$B:$B,$A68)</f>
        <v>31.71</v>
      </c>
      <c r="CF68" s="159">
        <f>RANK(CE68,$CE$3:$CE$81,1)+COUNTIF($CE$3:CE68,CE68)-1</f>
        <v>24</v>
      </c>
      <c r="CG68" s="179">
        <f t="shared" ref="CG68:CG81" si="76">VLOOKUP(CF68,$CL:$CM,2,FALSE)</f>
        <v>4</v>
      </c>
      <c r="CH68" s="160">
        <f>SUMIFS('Selected Results Data'!$E:$E,'Selected Results Data'!$A:$A,CH$2,'Selected Results Data'!$B:$B,$A68)</f>
        <v>17.73</v>
      </c>
      <c r="CI68" s="159">
        <f>RANK(CH68,$CH$3:$CH$81,1)+COUNTIF($CH$3:CH68,CH68)-1</f>
        <v>2</v>
      </c>
      <c r="CJ68" s="179">
        <f t="shared" ref="CJ68:CJ81" si="77">VLOOKUP(CI68,$CL:$CM,2,FALSE)</f>
        <v>5</v>
      </c>
      <c r="CL68" s="46">
        <v>66</v>
      </c>
      <c r="CM68" s="46">
        <v>1</v>
      </c>
    </row>
    <row r="69" spans="1:91">
      <c r="A69" s="162" t="s">
        <v>164</v>
      </c>
      <c r="B69" s="162">
        <f>SUMIFS('Selected Results Data'!$E:$E,'Selected Results Data'!$A:$A,$B$2,'Selected Results Data'!$B:$B,A69)</f>
        <v>21.3</v>
      </c>
      <c r="C69" s="161">
        <f>RANK(B69,$B$3:$B$81,1)+COUNTIF($B$3:B69,B69)-1</f>
        <v>1</v>
      </c>
      <c r="D69" s="179">
        <f t="shared" si="47"/>
        <v>5</v>
      </c>
      <c r="E69" s="160">
        <f>SUMIFS('Selected Results Data'!$E:$E,'Selected Results Data'!$A:$A,E$2,'Selected Results Data'!$B:$B,$A69)</f>
        <v>28.6</v>
      </c>
      <c r="F69" s="159">
        <f>RANK(E69,$E$3:$E$81,1)+COUNTIF($E$3:E69,E69)-1</f>
        <v>69</v>
      </c>
      <c r="G69" s="179">
        <f t="shared" si="48"/>
        <v>1</v>
      </c>
      <c r="H69" s="160">
        <f>SUMIFS('Selected Results Data'!$E:$E,'Selected Results Data'!$A:$A,H$2,'Selected Results Data'!$B:$B,$A69)</f>
        <v>15.1</v>
      </c>
      <c r="I69" s="159">
        <f>RANK(H69,$H$3:$H$81,1)+COUNTIF($H$3:H69,H69)-1</f>
        <v>59</v>
      </c>
      <c r="J69" s="179">
        <f t="shared" si="49"/>
        <v>2</v>
      </c>
      <c r="K69" s="160">
        <f>SUMIFS('Selected Results Data'!$E:$E,'Selected Results Data'!$A:$A,K$2,'Selected Results Data'!$B:$B,$A69)</f>
        <v>6.8</v>
      </c>
      <c r="L69" s="159">
        <f>RANK(K69,$K$3:$K$81,1)+COUNTIF($K$3:K69,K69)-1</f>
        <v>5</v>
      </c>
      <c r="M69" s="179">
        <f t="shared" si="50"/>
        <v>5</v>
      </c>
      <c r="N69" s="160">
        <f>SUMIFS('Selected Results Data'!$E:$E,'Selected Results Data'!$A:$A,N$2,'Selected Results Data'!$B:$B,$A69)</f>
        <v>8.18</v>
      </c>
      <c r="O69" s="159">
        <f>RANK(N69,$N$3:$N$81,0)+COUNTIF($N$3:N69,N69)-1</f>
        <v>7</v>
      </c>
      <c r="P69" s="179">
        <f t="shared" si="51"/>
        <v>5</v>
      </c>
      <c r="Q69" s="160">
        <f>SUMIFS('Selected Results Data'!$E:$E,'Selected Results Data'!$A:$A,Q$2,'Selected Results Data'!$B:$B,$A69)</f>
        <v>43.76</v>
      </c>
      <c r="R69" s="159">
        <f>RANK(Q69,$Q$3:$Q$81,0)+COUNTIF($Q$3:Q69,Q69)-1</f>
        <v>28</v>
      </c>
      <c r="S69" s="179">
        <f t="shared" si="52"/>
        <v>4</v>
      </c>
      <c r="T69" s="160">
        <f>SUMIFS('Selected Results Data'!$E:$E,'Selected Results Data'!$A:$A,T$2,'Selected Results Data'!$B:$B,$A69)</f>
        <v>50.99</v>
      </c>
      <c r="U69" s="159">
        <f>RANK(T69,$T$3:$T$81,1)+COUNTIF($T$3:T69,T69)-1</f>
        <v>26</v>
      </c>
      <c r="V69" s="179">
        <f t="shared" si="53"/>
        <v>4</v>
      </c>
      <c r="W69" s="160">
        <f>SUMIFS('Selected Results Data'!$E:$E,'Selected Results Data'!$A:$A,W$2,'Selected Results Data'!$B:$B,$A69)</f>
        <v>2.11</v>
      </c>
      <c r="X69" s="159">
        <f>RANK(W69,$W$3:$W$81,1)+COUNTIF($W$3:W69,W69)-1</f>
        <v>49</v>
      </c>
      <c r="Y69" s="179">
        <f t="shared" si="65"/>
        <v>2</v>
      </c>
      <c r="Z69" s="160">
        <f>SUMIFS('Selected Results Data'!$E:$E,'Selected Results Data'!$A:$A,Z$2,'Selected Results Data'!$B:$B,$A69)</f>
        <v>38.630000000000003</v>
      </c>
      <c r="AA69" s="159">
        <f>RANK(Z69,$Z$3:$Z$81,1)+COUNTIF($Z$3:Z69,Z69)-1</f>
        <v>20</v>
      </c>
      <c r="AB69" s="179">
        <f t="shared" si="66"/>
        <v>4</v>
      </c>
      <c r="AC69" s="160">
        <f>SUMIFS('Selected Results Data'!$E:$E,'Selected Results Data'!$A:$A,AC$2,'Selected Results Data'!$B:$B,$A69)</f>
        <v>23.23</v>
      </c>
      <c r="AD69" s="159">
        <f>RANK(AC69,$AC$3:$AC$81,1)+COUNTIF($AC$3:AC69,AC69)-1</f>
        <v>71</v>
      </c>
      <c r="AE69" s="179">
        <f t="shared" ref="AE69:AE81" si="78">VLOOKUP(AD69,$CL:$CM,2,FALSE)</f>
        <v>1</v>
      </c>
      <c r="AF69" s="160">
        <f>SUMIFS('Selected Results Data'!$E:$E,'Selected Results Data'!$A:$A,AF$2,'Selected Results Data'!$B:$B,$A69)</f>
        <v>21.54</v>
      </c>
      <c r="AG69" s="159">
        <f>RANK(AF69,$AF$3:$AF$81,1)+COUNTIF($AF$3:AF69,AF69)-1</f>
        <v>78</v>
      </c>
      <c r="AH69" s="179">
        <f t="shared" si="57"/>
        <v>1</v>
      </c>
      <c r="AI69" s="160">
        <f>SUMIFS('Selected Results Data'!$E:$E,'Selected Results Data'!$A:$A,AI$2,'Selected Results Data'!$B:$B,$A69)</f>
        <v>54.76</v>
      </c>
      <c r="AJ69" s="159">
        <f>RANK(AI69,$AI$3:$AI$81,1)+COUNTIF($AI$3:AI69,AI69)-1</f>
        <v>10</v>
      </c>
      <c r="AK69" s="179">
        <f t="shared" si="58"/>
        <v>5</v>
      </c>
      <c r="AL69" s="160">
        <f>SUMIFS('Selected Results Data'!$E:$E,'Selected Results Data'!$A:$A,AL$2,'Selected Results Data'!$B:$B,$A69)</f>
        <v>38.32</v>
      </c>
      <c r="AM69" s="159">
        <f>RANK(AL69,$AL$3:$AL$81,1)+COUNTIF($AL$3:AL69,AL69)-1</f>
        <v>10</v>
      </c>
      <c r="AN69" s="179">
        <f t="shared" si="59"/>
        <v>5</v>
      </c>
      <c r="AO69" s="160">
        <f>SUMIFS('Selected Results Data'!$E:$E,'Selected Results Data'!$A:$A,AO$2,'Selected Results Data'!$B:$B,$A69)</f>
        <v>23.26</v>
      </c>
      <c r="AP69" s="159">
        <f>RANK(AO69,$AO$3:$AO$81,1)+COUNTIF($AO$3:AO69,AO69)-1</f>
        <v>79</v>
      </c>
      <c r="AQ69" s="179">
        <f t="shared" si="60"/>
        <v>1</v>
      </c>
      <c r="AR69" s="160">
        <f>SUMIFS('Selected Results Data'!$E:$E,'Selected Results Data'!$A:$A,AR$2,'Selected Results Data'!$B:$B,$A69)</f>
        <v>33.869999999999997</v>
      </c>
      <c r="AS69" s="159">
        <f>RANK(AR69,$AR$3:$AR$81,1)+COUNTIF($AR$3:AR69,AR69)-1</f>
        <v>58</v>
      </c>
      <c r="AT69" s="179">
        <f t="shared" si="61"/>
        <v>2</v>
      </c>
      <c r="AU69" s="160">
        <f>SUMIFS('Selected Results Data'!$E:$E,'Selected Results Data'!$A:$A,AU$2,'Selected Results Data'!$B:$B,$A69)</f>
        <v>27.029920000000001</v>
      </c>
      <c r="AV69" s="159">
        <f>RANK(AU69,$AU$3:$AU$81,1)+COUNTIF($AU$3:AU69,AU69)-1</f>
        <v>75</v>
      </c>
      <c r="AW69" s="179">
        <f t="shared" si="62"/>
        <v>1</v>
      </c>
      <c r="AX69" s="160">
        <f>SUMIFS('Selected Results Data'!$E:$E,'Selected Results Data'!$A:$A,AX$2,'Selected Results Data'!$B:$B,$A69)</f>
        <v>23.040489999999998</v>
      </c>
      <c r="AY69" s="159">
        <f>RANK(AX69,$AX$3:$AX$81,1)+COUNTIF($AX$3:AX69,AX69)-1</f>
        <v>60</v>
      </c>
      <c r="AZ69" s="179">
        <f t="shared" si="63"/>
        <v>2</v>
      </c>
      <c r="BA69" s="160">
        <f>SUMIFS('Selected Results Data'!$E:$E,'Selected Results Data'!$A:$A,BA$2,'Selected Results Data'!$B:$B,$A69)</f>
        <v>18.303049999999999</v>
      </c>
      <c r="BB69" s="159">
        <f>RANK(BA69,$BA$3:$BA$81,1)+COUNTIF($BA$3:BA69,BA69)-1</f>
        <v>57</v>
      </c>
      <c r="BC69" s="179">
        <f t="shared" si="64"/>
        <v>2</v>
      </c>
      <c r="BD69" s="160">
        <f>SUMIFS('Selected Results Data'!$E:$E,'Selected Results Data'!$A:$A,BD$2,'Selected Results Data'!$B:$B,$A69)</f>
        <v>85.97</v>
      </c>
      <c r="BE69" s="159">
        <f>RANK(BD69,$BD$3:$BD$81,0)+COUNTIF($BD$3:BD69,BD69)-1</f>
        <v>6</v>
      </c>
      <c r="BF69" s="179">
        <f t="shared" si="67"/>
        <v>5</v>
      </c>
      <c r="BG69" s="160">
        <f>SUMIFS('Selected Results Data'!$E:$E,'Selected Results Data'!$A:$A,BG$2,'Selected Results Data'!$B:$B,$A69)</f>
        <v>52.68</v>
      </c>
      <c r="BH69" s="159">
        <f>RANK(BG69,$BG$3:$BG$81,0)+COUNTIF($BG$3:BG69,BG69)-1</f>
        <v>53</v>
      </c>
      <c r="BI69" s="179">
        <f t="shared" si="68"/>
        <v>2</v>
      </c>
      <c r="BJ69" s="160">
        <f>SUMIFS('Selected Results Data'!$E:$E,'Selected Results Data'!$A:$A,BJ$2,'Selected Results Data'!$B:$B,$A69)</f>
        <v>58.16</v>
      </c>
      <c r="BK69" s="159">
        <f>RANK(BJ69,$BJ$3:$BJ$81,0)+COUNTIF($BJ$3:BJ69,BJ69)-1</f>
        <v>6</v>
      </c>
      <c r="BL69" s="179">
        <f t="shared" si="69"/>
        <v>5</v>
      </c>
      <c r="BM69" s="160">
        <f>SUMIFS('Selected Results Data'!$E:$E,'Selected Results Data'!$A:$A,BM$2,'Selected Results Data'!$B:$B,$A69)</f>
        <v>66.349999999999994</v>
      </c>
      <c r="BN69" s="159">
        <f>RANK(BM69,$BM$3:$BM$81,0)+COUNTIF($BM$3:BM69,BM69)-1</f>
        <v>20</v>
      </c>
      <c r="BO69" s="179">
        <f t="shared" si="70"/>
        <v>4</v>
      </c>
      <c r="BP69" s="160">
        <f>SUMIFS('Selected Results Data'!$E:$E,'Selected Results Data'!$A:$A,BP$2,'Selected Results Data'!$B:$B,$A69)</f>
        <v>48.75</v>
      </c>
      <c r="BQ69" s="159">
        <f>RANK(BP69,$BP$3:$BP$81,0)+COUNTIF($BP$3:BP69,BP69)-1</f>
        <v>38</v>
      </c>
      <c r="BR69" s="179">
        <f t="shared" si="71"/>
        <v>3</v>
      </c>
      <c r="BS69" s="160">
        <f>SUMIFS('Selected Results Data'!$E:$E,'Selected Results Data'!$A:$A,BS$2,'Selected Results Data'!$B:$B,$A69)</f>
        <v>89.38</v>
      </c>
      <c r="BT69" s="159">
        <f>RANK(BS69,$BS$3:$BS$81,0)+COUNTIF($BS$3:BS69,BS69)-1</f>
        <v>37</v>
      </c>
      <c r="BU69" s="179">
        <f t="shared" si="72"/>
        <v>3</v>
      </c>
      <c r="BV69" s="160">
        <f>SUMIFS('Selected Results Data'!$E:$E,'Selected Results Data'!$A:$A,BV$2,'Selected Results Data'!$B:$B,$A69)</f>
        <v>81.56</v>
      </c>
      <c r="BW69" s="159">
        <f>RANK(BV69,$BV$3:$BV$81,0)+COUNTIF($BV$3:BV69,BV69)-1</f>
        <v>28</v>
      </c>
      <c r="BX69" s="179">
        <f t="shared" si="73"/>
        <v>4</v>
      </c>
      <c r="BY69" s="160">
        <f>SUMIFS('Selected Results Data'!$E:$E,'Selected Results Data'!$A:$A,BY$2,'Selected Results Data'!$B:$B,$A69)</f>
        <v>31.2</v>
      </c>
      <c r="BZ69" s="159">
        <f>RANK(BY69,$BY$3:$BY$81,1)+COUNTIF($BY$3:BY69,BY69)-1</f>
        <v>72</v>
      </c>
      <c r="CA69" s="179">
        <f t="shared" si="74"/>
        <v>1</v>
      </c>
      <c r="CB69" s="160">
        <f>SUMIFS('Selected Results Data'!$E:$E,'Selected Results Data'!$A:$A,CB$2,'Selected Results Data'!$B:$B,$A69)</f>
        <v>30.68</v>
      </c>
      <c r="CC69" s="159">
        <f>RANK(CB69,$CB$3:$CB$81,1)+COUNTIF($CB$3:CB69,CB69)-1</f>
        <v>25</v>
      </c>
      <c r="CD69" s="179">
        <f t="shared" si="75"/>
        <v>4</v>
      </c>
      <c r="CE69" s="160">
        <f>SUMIFS('Selected Results Data'!$E:$E,'Selected Results Data'!$A:$A,CE$2,'Selected Results Data'!$B:$B,$A69)</f>
        <v>39.54</v>
      </c>
      <c r="CF69" s="159">
        <f>RANK(CE69,$CE$3:$CE$81,1)+COUNTIF($CE$3:CE69,CE69)-1</f>
        <v>76</v>
      </c>
      <c r="CG69" s="179">
        <f t="shared" si="76"/>
        <v>1</v>
      </c>
      <c r="CH69" s="160">
        <f>SUMIFS('Selected Results Data'!$E:$E,'Selected Results Data'!$A:$A,CH$2,'Selected Results Data'!$B:$B,$A69)</f>
        <v>26.64</v>
      </c>
      <c r="CI69" s="159">
        <f>RANK(CH69,$CH$3:$CH$81,1)+COUNTIF($CH$3:CH69,CH69)-1</f>
        <v>34</v>
      </c>
      <c r="CJ69" s="179">
        <f t="shared" si="77"/>
        <v>3</v>
      </c>
      <c r="CL69" s="46">
        <v>67</v>
      </c>
      <c r="CM69" s="46">
        <v>1</v>
      </c>
    </row>
    <row r="70" spans="1:91">
      <c r="A70" s="162" t="s">
        <v>165</v>
      </c>
      <c r="B70" s="162">
        <f>SUMIFS('Selected Results Data'!$E:$E,'Selected Results Data'!$A:$A,$B$2,'Selected Results Data'!$B:$B,A70)</f>
        <v>35.700000000000003</v>
      </c>
      <c r="C70" s="161">
        <f>RANK(B70,$B$3:$B$81,1)+COUNTIF($B$3:B70,B70)-1</f>
        <v>70</v>
      </c>
      <c r="D70" s="179">
        <f t="shared" si="47"/>
        <v>1</v>
      </c>
      <c r="E70" s="160">
        <f>SUMIFS('Selected Results Data'!$E:$E,'Selected Results Data'!$A:$A,E$2,'Selected Results Data'!$B:$B,$A70)</f>
        <v>23.9</v>
      </c>
      <c r="F70" s="159">
        <f>RANK(E70,$E$3:$E$81,1)+COUNTIF($E$3:E70,E70)-1</f>
        <v>49</v>
      </c>
      <c r="G70" s="179">
        <f t="shared" si="48"/>
        <v>2</v>
      </c>
      <c r="H70" s="160">
        <f>SUMIFS('Selected Results Data'!$E:$E,'Selected Results Data'!$A:$A,H$2,'Selected Results Data'!$B:$B,$A70)</f>
        <v>13.4</v>
      </c>
      <c r="I70" s="159">
        <f>RANK(H70,$H$3:$H$81,1)+COUNTIF($H$3:H70,H70)-1</f>
        <v>49</v>
      </c>
      <c r="J70" s="179">
        <f t="shared" si="49"/>
        <v>2</v>
      </c>
      <c r="K70" s="160">
        <f>SUMIFS('Selected Results Data'!$E:$E,'Selected Results Data'!$A:$A,K$2,'Selected Results Data'!$B:$B,$A70)</f>
        <v>6.2</v>
      </c>
      <c r="L70" s="159">
        <f>RANK(K70,$K$3:$K$81,1)+COUNTIF($K$3:K70,K70)-1</f>
        <v>3</v>
      </c>
      <c r="M70" s="179">
        <f t="shared" si="50"/>
        <v>5</v>
      </c>
      <c r="N70" s="160">
        <f>SUMIFS('Selected Results Data'!$E:$E,'Selected Results Data'!$A:$A,N$2,'Selected Results Data'!$B:$B,$A70)</f>
        <v>9.81</v>
      </c>
      <c r="O70" s="159">
        <f>RANK(N70,$N$3:$N$81,0)+COUNTIF($N$3:N70,N70)-1</f>
        <v>4</v>
      </c>
      <c r="P70" s="179">
        <f t="shared" si="51"/>
        <v>5</v>
      </c>
      <c r="Q70" s="160">
        <f>SUMIFS('Selected Results Data'!$E:$E,'Selected Results Data'!$A:$A,Q$2,'Selected Results Data'!$B:$B,$A70)</f>
        <v>45.49</v>
      </c>
      <c r="R70" s="159">
        <f>RANK(Q70,$Q$3:$Q$81,0)+COUNTIF($Q$3:Q70,Q70)-1</f>
        <v>19</v>
      </c>
      <c r="S70" s="179">
        <f t="shared" si="52"/>
        <v>4</v>
      </c>
      <c r="T70" s="160">
        <f>SUMIFS('Selected Results Data'!$E:$E,'Selected Results Data'!$A:$A,T$2,'Selected Results Data'!$B:$B,$A70)</f>
        <v>49.51</v>
      </c>
      <c r="U70" s="159">
        <f>RANK(T70,$T$3:$T$81,1)+COUNTIF($T$3:T70,T70)-1</f>
        <v>20</v>
      </c>
      <c r="V70" s="179">
        <f t="shared" si="53"/>
        <v>4</v>
      </c>
      <c r="W70" s="160">
        <f>SUMIFS('Selected Results Data'!$E:$E,'Selected Results Data'!$A:$A,W$2,'Selected Results Data'!$B:$B,$A70)</f>
        <v>1.02</v>
      </c>
      <c r="X70" s="159">
        <f>RANK(W70,$W$3:$W$81,1)+COUNTIF($W$3:W70,W70)-1</f>
        <v>12</v>
      </c>
      <c r="Y70" s="179">
        <f t="shared" si="65"/>
        <v>5</v>
      </c>
      <c r="Z70" s="160">
        <f>SUMIFS('Selected Results Data'!$E:$E,'Selected Results Data'!$A:$A,Z$2,'Selected Results Data'!$B:$B,$A70)</f>
        <v>30.93</v>
      </c>
      <c r="AA70" s="159">
        <f>RANK(Z70,$Z$3:$Z$81,1)+COUNTIF($Z$3:Z70,Z70)-1</f>
        <v>1</v>
      </c>
      <c r="AB70" s="179">
        <f t="shared" si="66"/>
        <v>5</v>
      </c>
      <c r="AC70" s="160">
        <f>SUMIFS('Selected Results Data'!$E:$E,'Selected Results Data'!$A:$A,AC$2,'Selected Results Data'!$B:$B,$A70)</f>
        <v>14.43</v>
      </c>
      <c r="AD70" s="159">
        <f>RANK(AC70,$AC$3:$AC$81,1)+COUNTIF($AC$3:AC70,AC70)-1</f>
        <v>17</v>
      </c>
      <c r="AE70" s="179">
        <f t="shared" si="78"/>
        <v>4</v>
      </c>
      <c r="AF70" s="160">
        <f>SUMIFS('Selected Results Data'!$E:$E,'Selected Results Data'!$A:$A,AF$2,'Selected Results Data'!$B:$B,$A70)</f>
        <v>9.23</v>
      </c>
      <c r="AG70" s="159">
        <f>RANK(AF70,$AF$3:$AF$81,1)+COUNTIF($AF$3:AF70,AF70)-1</f>
        <v>13</v>
      </c>
      <c r="AH70" s="179">
        <f t="shared" si="57"/>
        <v>5</v>
      </c>
      <c r="AI70" s="160">
        <f>SUMIFS('Selected Results Data'!$E:$E,'Selected Results Data'!$A:$A,AI$2,'Selected Results Data'!$B:$B,$A70)</f>
        <v>72.59</v>
      </c>
      <c r="AJ70" s="159">
        <f>RANK(AI70,$AI$3:$AI$81,1)+COUNTIF($AI$3:AI70,AI70)-1</f>
        <v>71</v>
      </c>
      <c r="AK70" s="179">
        <f t="shared" si="58"/>
        <v>1</v>
      </c>
      <c r="AL70" s="160">
        <f>SUMIFS('Selected Results Data'!$E:$E,'Selected Results Data'!$A:$A,AL$2,'Selected Results Data'!$B:$B,$A70)</f>
        <v>56.34</v>
      </c>
      <c r="AM70" s="159">
        <f>RANK(AL70,$AL$3:$AL$81,1)+COUNTIF($AL$3:AL70,AL70)-1</f>
        <v>75</v>
      </c>
      <c r="AN70" s="179">
        <f t="shared" si="59"/>
        <v>1</v>
      </c>
      <c r="AO70" s="160">
        <f>SUMIFS('Selected Results Data'!$E:$E,'Selected Results Data'!$A:$A,AO$2,'Selected Results Data'!$B:$B,$A70)</f>
        <v>12.74</v>
      </c>
      <c r="AP70" s="159">
        <f>RANK(AO70,$AO$3:$AO$81,1)+COUNTIF($AO$3:AO70,AO70)-1</f>
        <v>24</v>
      </c>
      <c r="AQ70" s="179">
        <f t="shared" si="60"/>
        <v>4</v>
      </c>
      <c r="AR70" s="160">
        <f>SUMIFS('Selected Results Data'!$E:$E,'Selected Results Data'!$A:$A,AR$2,'Selected Results Data'!$B:$B,$A70)</f>
        <v>29.05</v>
      </c>
      <c r="AS70" s="159">
        <f>RANK(AR70,$AR$3:$AR$81,1)+COUNTIF($AR$3:AR70,AR70)-1</f>
        <v>35</v>
      </c>
      <c r="AT70" s="179">
        <f t="shared" si="61"/>
        <v>3</v>
      </c>
      <c r="AU70" s="160">
        <f>SUMIFS('Selected Results Data'!$E:$E,'Selected Results Data'!$A:$A,AU$2,'Selected Results Data'!$B:$B,$A70)</f>
        <v>14.813179999999999</v>
      </c>
      <c r="AV70" s="159">
        <f>RANK(AU70,$AU$3:$AU$81,1)+COUNTIF($AU$3:AU70,AU70)-1</f>
        <v>7</v>
      </c>
      <c r="AW70" s="179">
        <f t="shared" si="62"/>
        <v>5</v>
      </c>
      <c r="AX70" s="160">
        <f>SUMIFS('Selected Results Data'!$E:$E,'Selected Results Data'!$A:$A,AX$2,'Selected Results Data'!$B:$B,$A70)</f>
        <v>13.706950000000001</v>
      </c>
      <c r="AY70" s="159">
        <f>RANK(AX70,$AX$3:$AX$81,1)+COUNTIF($AX$3:AX70,AX70)-1</f>
        <v>7</v>
      </c>
      <c r="AZ70" s="179">
        <f t="shared" si="63"/>
        <v>5</v>
      </c>
      <c r="BA70" s="160">
        <f>SUMIFS('Selected Results Data'!$E:$E,'Selected Results Data'!$A:$A,BA$2,'Selected Results Data'!$B:$B,$A70)</f>
        <v>8.7708270000000006</v>
      </c>
      <c r="BB70" s="159">
        <f>RANK(BA70,$BA$3:$BA$81,1)+COUNTIF($BA$3:BA70,BA70)-1</f>
        <v>4</v>
      </c>
      <c r="BC70" s="179">
        <f t="shared" si="64"/>
        <v>5</v>
      </c>
      <c r="BD70" s="160">
        <f>SUMIFS('Selected Results Data'!$E:$E,'Selected Results Data'!$A:$A,BD$2,'Selected Results Data'!$B:$B,$A70)</f>
        <v>83.32</v>
      </c>
      <c r="BE70" s="159">
        <f>RANK(BD70,$BD$3:$BD$81,0)+COUNTIF($BD$3:BD70,BD70)-1</f>
        <v>14</v>
      </c>
      <c r="BF70" s="179">
        <f t="shared" si="67"/>
        <v>5</v>
      </c>
      <c r="BG70" s="160">
        <f>SUMIFS('Selected Results Data'!$E:$E,'Selected Results Data'!$A:$A,BG$2,'Selected Results Data'!$B:$B,$A70)</f>
        <v>52.87</v>
      </c>
      <c r="BH70" s="159">
        <f>RANK(BG70,$BG$3:$BG$81,0)+COUNTIF($BG$3:BG70,BG70)-1</f>
        <v>49</v>
      </c>
      <c r="BI70" s="179">
        <f t="shared" si="68"/>
        <v>2</v>
      </c>
      <c r="BJ70" s="160">
        <f>SUMIFS('Selected Results Data'!$E:$E,'Selected Results Data'!$A:$A,BJ$2,'Selected Results Data'!$B:$B,$A70)</f>
        <v>47.43</v>
      </c>
      <c r="BK70" s="159">
        <f>RANK(BJ70,$BJ$3:$BJ$81,0)+COUNTIF($BJ$3:BJ70,BJ70)-1</f>
        <v>55</v>
      </c>
      <c r="BL70" s="179">
        <f t="shared" si="69"/>
        <v>2</v>
      </c>
      <c r="BM70" s="160">
        <f>SUMIFS('Selected Results Data'!$E:$E,'Selected Results Data'!$A:$A,BM$2,'Selected Results Data'!$B:$B,$A70)</f>
        <v>60.68</v>
      </c>
      <c r="BN70" s="159">
        <f>RANK(BM70,$BM$3:$BM$81,0)+COUNTIF($BM$3:BM70,BM70)-1</f>
        <v>47</v>
      </c>
      <c r="BO70" s="179">
        <f t="shared" si="70"/>
        <v>3</v>
      </c>
      <c r="BP70" s="160">
        <f>SUMIFS('Selected Results Data'!$E:$E,'Selected Results Data'!$A:$A,BP$2,'Selected Results Data'!$B:$B,$A70)</f>
        <v>48.72</v>
      </c>
      <c r="BQ70" s="159">
        <f>RANK(BP70,$BP$3:$BP$81,0)+COUNTIF($BP$3:BP70,BP70)-1</f>
        <v>39</v>
      </c>
      <c r="BR70" s="179">
        <f t="shared" si="71"/>
        <v>3</v>
      </c>
      <c r="BS70" s="160">
        <f>SUMIFS('Selected Results Data'!$E:$E,'Selected Results Data'!$A:$A,BS$2,'Selected Results Data'!$B:$B,$A70)</f>
        <v>90.2</v>
      </c>
      <c r="BT70" s="159">
        <f>RANK(BS70,$BS$3:$BS$81,0)+COUNTIF($BS$3:BS70,BS70)-1</f>
        <v>32</v>
      </c>
      <c r="BU70" s="179">
        <f t="shared" si="72"/>
        <v>4</v>
      </c>
      <c r="BV70" s="160">
        <f>SUMIFS('Selected Results Data'!$E:$E,'Selected Results Data'!$A:$A,BV$2,'Selected Results Data'!$B:$B,$A70)</f>
        <v>79.97</v>
      </c>
      <c r="BW70" s="159">
        <f>RANK(BV70,$BV$3:$BV$81,0)+COUNTIF($BV$3:BV70,BV70)-1</f>
        <v>38</v>
      </c>
      <c r="BX70" s="179">
        <f t="shared" si="73"/>
        <v>3</v>
      </c>
      <c r="BY70" s="160">
        <f>SUMIFS('Selected Results Data'!$E:$E,'Selected Results Data'!$A:$A,BY$2,'Selected Results Data'!$B:$B,$A70)</f>
        <v>21.8</v>
      </c>
      <c r="BZ70" s="159">
        <f>RANK(BY70,$BY$3:$BY$81,1)+COUNTIF($BY$3:BY70,BY70)-1</f>
        <v>22</v>
      </c>
      <c r="CA70" s="179">
        <f t="shared" si="74"/>
        <v>4</v>
      </c>
      <c r="CB70" s="160">
        <f>SUMIFS('Selected Results Data'!$E:$E,'Selected Results Data'!$A:$A,CB$2,'Selected Results Data'!$B:$B,$A70)</f>
        <v>35.18</v>
      </c>
      <c r="CC70" s="159">
        <f>RANK(CB70,$CB$3:$CB$81,1)+COUNTIF($CB$3:CB70,CB70)-1</f>
        <v>39</v>
      </c>
      <c r="CD70" s="179">
        <f t="shared" si="75"/>
        <v>3</v>
      </c>
      <c r="CE70" s="160">
        <f>SUMIFS('Selected Results Data'!$E:$E,'Selected Results Data'!$A:$A,CE$2,'Selected Results Data'!$B:$B,$A70)</f>
        <v>34.479999999999997</v>
      </c>
      <c r="CF70" s="159">
        <f>RANK(CE70,$CE$3:$CE$81,1)+COUNTIF($CE$3:CE70,CE70)-1</f>
        <v>51</v>
      </c>
      <c r="CG70" s="179">
        <f t="shared" si="76"/>
        <v>2</v>
      </c>
      <c r="CH70" s="160">
        <f>SUMIFS('Selected Results Data'!$E:$E,'Selected Results Data'!$A:$A,CH$2,'Selected Results Data'!$B:$B,$A70)</f>
        <v>28.47</v>
      </c>
      <c r="CI70" s="159">
        <f>RANK(CH70,$CH$3:$CH$81,1)+COUNTIF($CH$3:CH70,CH70)-1</f>
        <v>47</v>
      </c>
      <c r="CJ70" s="179">
        <f t="shared" si="77"/>
        <v>3</v>
      </c>
      <c r="CL70" s="46">
        <v>68</v>
      </c>
      <c r="CM70" s="46">
        <v>1</v>
      </c>
    </row>
    <row r="71" spans="1:91">
      <c r="A71" s="162" t="s">
        <v>166</v>
      </c>
      <c r="B71" s="162">
        <f>SUMIFS('Selected Results Data'!$E:$E,'Selected Results Data'!$A:$A,$B$2,'Selected Results Data'!$B:$B,A71)</f>
        <v>39.299999999999997</v>
      </c>
      <c r="C71" s="161">
        <f>RANK(B71,$B$3:$B$81,1)+COUNTIF($B$3:B71,B71)-1</f>
        <v>75</v>
      </c>
      <c r="D71" s="179">
        <f t="shared" si="47"/>
        <v>1</v>
      </c>
      <c r="E71" s="160">
        <f>SUMIFS('Selected Results Data'!$E:$E,'Selected Results Data'!$A:$A,E$2,'Selected Results Data'!$B:$B,$A71)</f>
        <v>21.6</v>
      </c>
      <c r="F71" s="159">
        <f>RANK(E71,$E$3:$E$81,1)+COUNTIF($E$3:E71,E71)-1</f>
        <v>35</v>
      </c>
      <c r="G71" s="179">
        <f t="shared" si="48"/>
        <v>3</v>
      </c>
      <c r="H71" s="160">
        <f>SUMIFS('Selected Results Data'!$E:$E,'Selected Results Data'!$A:$A,H$2,'Selected Results Data'!$B:$B,$A71)</f>
        <v>12.4</v>
      </c>
      <c r="I71" s="159">
        <f>RANK(H71,$H$3:$H$81,1)+COUNTIF($H$3:H71,H71)-1</f>
        <v>43</v>
      </c>
      <c r="J71" s="179">
        <f t="shared" si="49"/>
        <v>3</v>
      </c>
      <c r="K71" s="160">
        <f>SUMIFS('Selected Results Data'!$E:$E,'Selected Results Data'!$A:$A,K$2,'Selected Results Data'!$B:$B,$A71)</f>
        <v>14.6</v>
      </c>
      <c r="L71" s="159">
        <f>RANK(K71,$K$3:$K$81,1)+COUNTIF($K$3:K71,K71)-1</f>
        <v>44</v>
      </c>
      <c r="M71" s="179">
        <f t="shared" si="50"/>
        <v>3</v>
      </c>
      <c r="N71" s="160">
        <f>SUMIFS('Selected Results Data'!$E:$E,'Selected Results Data'!$A:$A,N$2,'Selected Results Data'!$B:$B,$A71)</f>
        <v>7.14</v>
      </c>
      <c r="O71" s="159">
        <f>RANK(N71,$N$3:$N$81,0)+COUNTIF($N$3:N71,N71)-1</f>
        <v>18</v>
      </c>
      <c r="P71" s="179">
        <f t="shared" si="51"/>
        <v>4</v>
      </c>
      <c r="Q71" s="160">
        <f>SUMIFS('Selected Results Data'!$E:$E,'Selected Results Data'!$A:$A,Q$2,'Selected Results Data'!$B:$B,$A71)</f>
        <v>45.08</v>
      </c>
      <c r="R71" s="159">
        <f>RANK(Q71,$Q$3:$Q$81,0)+COUNTIF($Q$3:Q71,Q71)-1</f>
        <v>22</v>
      </c>
      <c r="S71" s="179">
        <f t="shared" si="52"/>
        <v>4</v>
      </c>
      <c r="T71" s="160">
        <f>SUMIFS('Selected Results Data'!$E:$E,'Selected Results Data'!$A:$A,T$2,'Selected Results Data'!$B:$B,$A71)</f>
        <v>51.23</v>
      </c>
      <c r="U71" s="159">
        <f>RANK(T71,$T$3:$T$81,1)+COUNTIF($T$3:T71,T71)-1</f>
        <v>27</v>
      </c>
      <c r="V71" s="179">
        <f t="shared" si="53"/>
        <v>4</v>
      </c>
      <c r="W71" s="160">
        <f>SUMIFS('Selected Results Data'!$E:$E,'Selected Results Data'!$A:$A,W$2,'Selected Results Data'!$B:$B,$A71)</f>
        <v>1.23</v>
      </c>
      <c r="X71" s="159">
        <f>RANK(W71,$W$3:$W$81,1)+COUNTIF($W$3:W71,W71)-1</f>
        <v>20</v>
      </c>
      <c r="Y71" s="179">
        <f t="shared" si="65"/>
        <v>4</v>
      </c>
      <c r="Z71" s="160">
        <f>SUMIFS('Selected Results Data'!$E:$E,'Selected Results Data'!$A:$A,Z$2,'Selected Results Data'!$B:$B,$A71)</f>
        <v>47.88</v>
      </c>
      <c r="AA71" s="159">
        <f>RANK(Z71,$Z$3:$Z$81,1)+COUNTIF($Z$3:Z71,Z71)-1</f>
        <v>62</v>
      </c>
      <c r="AB71" s="179">
        <f t="shared" si="66"/>
        <v>2</v>
      </c>
      <c r="AC71" s="160">
        <f>SUMIFS('Selected Results Data'!$E:$E,'Selected Results Data'!$A:$A,AC$2,'Selected Results Data'!$B:$B,$A71)</f>
        <v>9.09</v>
      </c>
      <c r="AD71" s="159">
        <f>RANK(AC71,$AC$3:$AC$81,1)+COUNTIF($AC$3:AC71,AC71)-1</f>
        <v>5</v>
      </c>
      <c r="AE71" s="179">
        <f t="shared" si="78"/>
        <v>5</v>
      </c>
      <c r="AF71" s="160">
        <f>SUMIFS('Selected Results Data'!$E:$E,'Selected Results Data'!$A:$A,AF$2,'Selected Results Data'!$B:$B,$A71)</f>
        <v>8.06</v>
      </c>
      <c r="AG71" s="159">
        <f>RANK(AF71,$AF$3:$AF$81,1)+COUNTIF($AF$3:AF71,AF71)-1</f>
        <v>11</v>
      </c>
      <c r="AH71" s="179">
        <f t="shared" si="57"/>
        <v>5</v>
      </c>
      <c r="AI71" s="160">
        <f>SUMIFS('Selected Results Data'!$E:$E,'Selected Results Data'!$A:$A,AI$2,'Selected Results Data'!$B:$B,$A71)</f>
        <v>69.86</v>
      </c>
      <c r="AJ71" s="159">
        <f>RANK(AI71,$AI$3:$AI$81,1)+COUNTIF($AI$3:AI71,AI71)-1</f>
        <v>67</v>
      </c>
      <c r="AK71" s="179">
        <f t="shared" si="58"/>
        <v>1</v>
      </c>
      <c r="AL71" s="160">
        <f>SUMIFS('Selected Results Data'!$E:$E,'Selected Results Data'!$A:$A,AL$2,'Selected Results Data'!$B:$B,$A71)</f>
        <v>49.81</v>
      </c>
      <c r="AM71" s="159">
        <f>RANK(AL71,$AL$3:$AL$81,1)+COUNTIF($AL$3:AL71,AL71)-1</f>
        <v>52</v>
      </c>
      <c r="AN71" s="179">
        <f t="shared" si="59"/>
        <v>2</v>
      </c>
      <c r="AO71" s="160">
        <f>SUMIFS('Selected Results Data'!$E:$E,'Selected Results Data'!$A:$A,AO$2,'Selected Results Data'!$B:$B,$A71)</f>
        <v>12.9</v>
      </c>
      <c r="AP71" s="159">
        <f>RANK(AO71,$AO$3:$AO$81,1)+COUNTIF($AO$3:AO71,AO71)-1</f>
        <v>25</v>
      </c>
      <c r="AQ71" s="179">
        <f t="shared" si="60"/>
        <v>4</v>
      </c>
      <c r="AR71" s="160">
        <f>SUMIFS('Selected Results Data'!$E:$E,'Selected Results Data'!$A:$A,AR$2,'Selected Results Data'!$B:$B,$A71)</f>
        <v>31.17</v>
      </c>
      <c r="AS71" s="159">
        <f>RANK(AR71,$AR$3:$AR$81,1)+COUNTIF($AR$3:AR71,AR71)-1</f>
        <v>44</v>
      </c>
      <c r="AT71" s="179">
        <f t="shared" si="61"/>
        <v>3</v>
      </c>
      <c r="AU71" s="160">
        <f>SUMIFS('Selected Results Data'!$E:$E,'Selected Results Data'!$A:$A,AU$2,'Selected Results Data'!$B:$B,$A71)</f>
        <v>17.968900000000001</v>
      </c>
      <c r="AV71" s="159">
        <f>RANK(AU71,$AU$3:$AU$81,1)+COUNTIF($AU$3:AU71,AU71)-1</f>
        <v>19</v>
      </c>
      <c r="AW71" s="179">
        <f t="shared" si="62"/>
        <v>4</v>
      </c>
      <c r="AX71" s="160">
        <f>SUMIFS('Selected Results Data'!$E:$E,'Selected Results Data'!$A:$A,AX$2,'Selected Results Data'!$B:$B,$A71)</f>
        <v>15.19483</v>
      </c>
      <c r="AY71" s="159">
        <f>RANK(AX71,$AX$3:$AX$81,1)+COUNTIF($AX$3:AX71,AX71)-1</f>
        <v>11</v>
      </c>
      <c r="AZ71" s="179">
        <f t="shared" si="63"/>
        <v>5</v>
      </c>
      <c r="BA71" s="160">
        <f>SUMIFS('Selected Results Data'!$E:$E,'Selected Results Data'!$A:$A,BA$2,'Selected Results Data'!$B:$B,$A71)</f>
        <v>14.795489999999999</v>
      </c>
      <c r="BB71" s="159">
        <f>RANK(BA71,$BA$3:$BA$81,1)+COUNTIF($BA$3:BA71,BA71)-1</f>
        <v>28</v>
      </c>
      <c r="BC71" s="179">
        <f t="shared" si="64"/>
        <v>4</v>
      </c>
      <c r="BD71" s="160">
        <f>SUMIFS('Selected Results Data'!$E:$E,'Selected Results Data'!$A:$A,BD$2,'Selected Results Data'!$B:$B,$A71)</f>
        <v>77.790000000000006</v>
      </c>
      <c r="BE71" s="159">
        <f>RANK(BD71,$BD$3:$BD$81,0)+COUNTIF($BD$3:BD71,BD71)-1</f>
        <v>56</v>
      </c>
      <c r="BF71" s="179">
        <f t="shared" si="67"/>
        <v>2</v>
      </c>
      <c r="BG71" s="160">
        <f>SUMIFS('Selected Results Data'!$E:$E,'Selected Results Data'!$A:$A,BG$2,'Selected Results Data'!$B:$B,$A71)</f>
        <v>51.77</v>
      </c>
      <c r="BH71" s="159">
        <f>RANK(BG71,$BG$3:$BG$81,0)+COUNTIF($BG$3:BG71,BG71)-1</f>
        <v>61</v>
      </c>
      <c r="BI71" s="179">
        <f t="shared" si="68"/>
        <v>2</v>
      </c>
      <c r="BJ71" s="160">
        <f>SUMIFS('Selected Results Data'!$E:$E,'Selected Results Data'!$A:$A,BJ$2,'Selected Results Data'!$B:$B,$A71)</f>
        <v>46.55</v>
      </c>
      <c r="BK71" s="159">
        <f>RANK(BJ71,$BJ$3:$BJ$81,0)+COUNTIF($BJ$3:BJ71,BJ71)-1</f>
        <v>58</v>
      </c>
      <c r="BL71" s="179">
        <f t="shared" si="69"/>
        <v>2</v>
      </c>
      <c r="BM71" s="160">
        <f>SUMIFS('Selected Results Data'!$E:$E,'Selected Results Data'!$A:$A,BM$2,'Selected Results Data'!$B:$B,$A71)</f>
        <v>65.989999999999995</v>
      </c>
      <c r="BN71" s="159">
        <f>RANK(BM71,$BM$3:$BM$81,0)+COUNTIF($BM$3:BM71,BM71)-1</f>
        <v>21</v>
      </c>
      <c r="BO71" s="179">
        <f t="shared" si="70"/>
        <v>4</v>
      </c>
      <c r="BP71" s="160">
        <f>SUMIFS('Selected Results Data'!$E:$E,'Selected Results Data'!$A:$A,BP$2,'Selected Results Data'!$B:$B,$A71)</f>
        <v>57.18</v>
      </c>
      <c r="BQ71" s="159">
        <f>RANK(BP71,$BP$3:$BP$81,0)+COUNTIF($BP$3:BP71,BP71)-1</f>
        <v>2</v>
      </c>
      <c r="BR71" s="179">
        <f t="shared" si="71"/>
        <v>5</v>
      </c>
      <c r="BS71" s="160">
        <f>SUMIFS('Selected Results Data'!$E:$E,'Selected Results Data'!$A:$A,BS$2,'Selected Results Data'!$B:$B,$A71)</f>
        <v>96.95</v>
      </c>
      <c r="BT71" s="159">
        <f>RANK(BS71,$BS$3:$BS$81,0)+COUNTIF($BS$3:BS71,BS71)-1</f>
        <v>2</v>
      </c>
      <c r="BU71" s="179">
        <f t="shared" si="72"/>
        <v>5</v>
      </c>
      <c r="BV71" s="160">
        <f>SUMIFS('Selected Results Data'!$E:$E,'Selected Results Data'!$A:$A,BV$2,'Selected Results Data'!$B:$B,$A71)</f>
        <v>86.91</v>
      </c>
      <c r="BW71" s="159">
        <f>RANK(BV71,$BV$3:$BV$81,0)+COUNTIF($BV$3:BV71,BV71)-1</f>
        <v>9</v>
      </c>
      <c r="BX71" s="179">
        <f t="shared" si="73"/>
        <v>5</v>
      </c>
      <c r="BY71" s="160">
        <f>SUMIFS('Selected Results Data'!$E:$E,'Selected Results Data'!$A:$A,BY$2,'Selected Results Data'!$B:$B,$A71)</f>
        <v>23.96</v>
      </c>
      <c r="BZ71" s="159">
        <f>RANK(BY71,$BY$3:$BY$81,1)+COUNTIF($BY$3:BY71,BY71)-1</f>
        <v>38</v>
      </c>
      <c r="CA71" s="179">
        <f t="shared" si="74"/>
        <v>3</v>
      </c>
      <c r="CB71" s="160">
        <f>SUMIFS('Selected Results Data'!$E:$E,'Selected Results Data'!$A:$A,CB$2,'Selected Results Data'!$B:$B,$A71)</f>
        <v>39.840000000000003</v>
      </c>
      <c r="CC71" s="159">
        <f>RANK(CB71,$CB$3:$CB$81,1)+COUNTIF($CB$3:CB71,CB71)-1</f>
        <v>67</v>
      </c>
      <c r="CD71" s="179">
        <f t="shared" si="75"/>
        <v>1</v>
      </c>
      <c r="CE71" s="160">
        <f>SUMIFS('Selected Results Data'!$E:$E,'Selected Results Data'!$A:$A,CE$2,'Selected Results Data'!$B:$B,$A71)</f>
        <v>38.340000000000003</v>
      </c>
      <c r="CF71" s="159">
        <f>RANK(CE71,$CE$3:$CE$81,1)+COUNTIF($CE$3:CE71,CE71)-1</f>
        <v>71</v>
      </c>
      <c r="CG71" s="179">
        <f t="shared" si="76"/>
        <v>1</v>
      </c>
      <c r="CH71" s="160">
        <f>SUMIFS('Selected Results Data'!$E:$E,'Selected Results Data'!$A:$A,CH$2,'Selected Results Data'!$B:$B,$A71)</f>
        <v>27.46</v>
      </c>
      <c r="CI71" s="159">
        <f>RANK(CH71,$CH$3:$CH$81,1)+COUNTIF($CH$3:CH71,CH71)-1</f>
        <v>38</v>
      </c>
      <c r="CJ71" s="179">
        <f t="shared" si="77"/>
        <v>3</v>
      </c>
      <c r="CL71" s="46">
        <v>69</v>
      </c>
      <c r="CM71" s="46">
        <v>1</v>
      </c>
    </row>
    <row r="72" spans="1:91">
      <c r="A72" s="162" t="s">
        <v>167</v>
      </c>
      <c r="B72" s="162">
        <f>SUMIFS('Selected Results Data'!$E:$E,'Selected Results Data'!$A:$A,$B$2,'Selected Results Data'!$B:$B,A72)</f>
        <v>32.700000000000003</v>
      </c>
      <c r="C72" s="161">
        <f>RANK(B72,$B$3:$B$81,1)+COUNTIF($B$3:B72,B72)-1</f>
        <v>51</v>
      </c>
      <c r="D72" s="179">
        <f t="shared" si="47"/>
        <v>2</v>
      </c>
      <c r="E72" s="160">
        <f>SUMIFS('Selected Results Data'!$E:$E,'Selected Results Data'!$A:$A,E$2,'Selected Results Data'!$B:$B,$A72)</f>
        <v>24.1</v>
      </c>
      <c r="F72" s="159">
        <f>RANK(E72,$E$3:$E$81,1)+COUNTIF($E$3:E72,E72)-1</f>
        <v>50</v>
      </c>
      <c r="G72" s="179">
        <f t="shared" si="48"/>
        <v>2</v>
      </c>
      <c r="H72" s="160">
        <f>SUMIFS('Selected Results Data'!$E:$E,'Selected Results Data'!$A:$A,H$2,'Selected Results Data'!$B:$B,$A72)</f>
        <v>12</v>
      </c>
      <c r="I72" s="159">
        <f>RANK(H72,$H$3:$H$81,1)+COUNTIF($H$3:H72,H72)-1</f>
        <v>41</v>
      </c>
      <c r="J72" s="179">
        <f t="shared" si="49"/>
        <v>3</v>
      </c>
      <c r="K72" s="160">
        <f>SUMIFS('Selected Results Data'!$E:$E,'Selected Results Data'!$A:$A,K$2,'Selected Results Data'!$B:$B,$A72)</f>
        <v>16.100000000000001</v>
      </c>
      <c r="L72" s="159">
        <f>RANK(K72,$K$3:$K$81,1)+COUNTIF($K$3:K72,K72)-1</f>
        <v>57</v>
      </c>
      <c r="M72" s="179">
        <f t="shared" si="50"/>
        <v>2</v>
      </c>
      <c r="N72" s="160">
        <f>SUMIFS('Selected Results Data'!$E:$E,'Selected Results Data'!$A:$A,N$2,'Selected Results Data'!$B:$B,$A72)</f>
        <v>3.73</v>
      </c>
      <c r="O72" s="159">
        <f>RANK(N72,$N$3:$N$81,0)+COUNTIF($N$3:N72,N72)-1</f>
        <v>70</v>
      </c>
      <c r="P72" s="179">
        <f t="shared" si="51"/>
        <v>1</v>
      </c>
      <c r="Q72" s="160">
        <f>SUMIFS('Selected Results Data'!$E:$E,'Selected Results Data'!$A:$A,Q$2,'Selected Results Data'!$B:$B,$A72)</f>
        <v>40.090000000000003</v>
      </c>
      <c r="R72" s="159">
        <f>RANK(Q72,$Q$3:$Q$81,0)+COUNTIF($Q$3:Q72,Q72)-1</f>
        <v>52</v>
      </c>
      <c r="S72" s="179">
        <f t="shared" si="52"/>
        <v>2</v>
      </c>
      <c r="T72" s="160">
        <f>SUMIFS('Selected Results Data'!$E:$E,'Selected Results Data'!$A:$A,T$2,'Selected Results Data'!$B:$B,$A72)</f>
        <v>56.43</v>
      </c>
      <c r="U72" s="159">
        <f>RANK(T72,$T$3:$T$81,1)+COUNTIF($T$3:T72,T72)-1</f>
        <v>57</v>
      </c>
      <c r="V72" s="179">
        <f t="shared" si="53"/>
        <v>2</v>
      </c>
      <c r="W72" s="160">
        <f>SUMIFS('Selected Results Data'!$E:$E,'Selected Results Data'!$A:$A,W$2,'Selected Results Data'!$B:$B,$A72)</f>
        <v>2.04</v>
      </c>
      <c r="X72" s="159">
        <f>RANK(W72,$W$3:$W$81,1)+COUNTIF($W$3:W72,W72)-1</f>
        <v>46</v>
      </c>
      <c r="Y72" s="179">
        <f t="shared" si="65"/>
        <v>3</v>
      </c>
      <c r="Z72" s="160">
        <f>SUMIFS('Selected Results Data'!$E:$E,'Selected Results Data'!$A:$A,Z$2,'Selected Results Data'!$B:$B,$A72)</f>
        <v>48.02</v>
      </c>
      <c r="AA72" s="159">
        <f>RANK(Z72,$Z$3:$Z$81,1)+COUNTIF($Z$3:Z72,Z72)-1</f>
        <v>64</v>
      </c>
      <c r="AB72" s="179">
        <f t="shared" si="66"/>
        <v>2</v>
      </c>
      <c r="AC72" s="160">
        <f>SUMIFS('Selected Results Data'!$E:$E,'Selected Results Data'!$A:$A,AC$2,'Selected Results Data'!$B:$B,$A72)</f>
        <v>19.809999999999999</v>
      </c>
      <c r="AD72" s="159">
        <f>RANK(AC72,$AC$3:$AC$81,1)+COUNTIF($AC$3:AC72,AC72)-1</f>
        <v>50</v>
      </c>
      <c r="AE72" s="179">
        <f t="shared" si="78"/>
        <v>2</v>
      </c>
      <c r="AF72" s="160">
        <f>SUMIFS('Selected Results Data'!$E:$E,'Selected Results Data'!$A:$A,AF$2,'Selected Results Data'!$B:$B,$A72)</f>
        <v>15.31</v>
      </c>
      <c r="AG72" s="159">
        <f>RANK(AF72,$AF$3:$AF$81,1)+COUNTIF($AF$3:AF72,AF72)-1</f>
        <v>48</v>
      </c>
      <c r="AH72" s="179">
        <f t="shared" si="57"/>
        <v>3</v>
      </c>
      <c r="AI72" s="160">
        <f>SUMIFS('Selected Results Data'!$E:$E,'Selected Results Data'!$A:$A,AI$2,'Selected Results Data'!$B:$B,$A72)</f>
        <v>61.11</v>
      </c>
      <c r="AJ72" s="159">
        <f>RANK(AI72,$AI$3:$AI$81,1)+COUNTIF($AI$3:AI72,AI72)-1</f>
        <v>27</v>
      </c>
      <c r="AK72" s="179">
        <f t="shared" si="58"/>
        <v>4</v>
      </c>
      <c r="AL72" s="160">
        <f>SUMIFS('Selected Results Data'!$E:$E,'Selected Results Data'!$A:$A,AL$2,'Selected Results Data'!$B:$B,$A72)</f>
        <v>45.83</v>
      </c>
      <c r="AM72" s="159">
        <f>RANK(AL72,$AL$3:$AL$81,1)+COUNTIF($AL$3:AL72,AL72)-1</f>
        <v>29</v>
      </c>
      <c r="AN72" s="179">
        <f t="shared" si="59"/>
        <v>4</v>
      </c>
      <c r="AO72" s="160">
        <f>SUMIFS('Selected Results Data'!$E:$E,'Selected Results Data'!$A:$A,AO$2,'Selected Results Data'!$B:$B,$A72)</f>
        <v>16.66</v>
      </c>
      <c r="AP72" s="159">
        <f>RANK(AO72,$AO$3:$AO$81,1)+COUNTIF($AO$3:AO72,AO72)-1</f>
        <v>49</v>
      </c>
      <c r="AQ72" s="179">
        <f t="shared" si="60"/>
        <v>2</v>
      </c>
      <c r="AR72" s="160">
        <f>SUMIFS('Selected Results Data'!$E:$E,'Selected Results Data'!$A:$A,AR$2,'Selected Results Data'!$B:$B,$A72)</f>
        <v>32.54</v>
      </c>
      <c r="AS72" s="159">
        <f>RANK(AR72,$AR$3:$AR$81,1)+COUNTIF($AR$3:AR72,AR72)-1</f>
        <v>52</v>
      </c>
      <c r="AT72" s="179">
        <f t="shared" si="61"/>
        <v>2</v>
      </c>
      <c r="AU72" s="160">
        <f>SUMIFS('Selected Results Data'!$E:$E,'Selected Results Data'!$A:$A,AU$2,'Selected Results Data'!$B:$B,$A72)</f>
        <v>18.354289999999999</v>
      </c>
      <c r="AV72" s="159">
        <f>RANK(AU72,$AU$3:$AU$81,1)+COUNTIF($AU$3:AU72,AU72)-1</f>
        <v>20</v>
      </c>
      <c r="AW72" s="179">
        <f t="shared" si="62"/>
        <v>4</v>
      </c>
      <c r="AX72" s="160">
        <f>SUMIFS('Selected Results Data'!$E:$E,'Selected Results Data'!$A:$A,AX$2,'Selected Results Data'!$B:$B,$A72)</f>
        <v>23.768899999999999</v>
      </c>
      <c r="AY72" s="159">
        <f>RANK(AX72,$AX$3:$AX$81,1)+COUNTIF($AX$3:AX72,AX72)-1</f>
        <v>63</v>
      </c>
      <c r="AZ72" s="179">
        <f t="shared" si="63"/>
        <v>2</v>
      </c>
      <c r="BA72" s="160">
        <f>SUMIFS('Selected Results Data'!$E:$E,'Selected Results Data'!$A:$A,BA$2,'Selected Results Data'!$B:$B,$A72)</f>
        <v>15.74372</v>
      </c>
      <c r="BB72" s="159">
        <f>RANK(BA72,$BA$3:$BA$81,1)+COUNTIF($BA$3:BA72,BA72)-1</f>
        <v>37</v>
      </c>
      <c r="BC72" s="179">
        <f t="shared" si="64"/>
        <v>3</v>
      </c>
      <c r="BD72" s="160">
        <f>SUMIFS('Selected Results Data'!$E:$E,'Selected Results Data'!$A:$A,BD$2,'Selected Results Data'!$B:$B,$A72)</f>
        <v>79.94</v>
      </c>
      <c r="BE72" s="159">
        <f>RANK(BD72,$BD$3:$BD$81,0)+COUNTIF($BD$3:BD72,BD72)-1</f>
        <v>36</v>
      </c>
      <c r="BF72" s="179">
        <f t="shared" si="67"/>
        <v>3</v>
      </c>
      <c r="BG72" s="160">
        <f>SUMIFS('Selected Results Data'!$E:$E,'Selected Results Data'!$A:$A,BG$2,'Selected Results Data'!$B:$B,$A72)</f>
        <v>54.54</v>
      </c>
      <c r="BH72" s="159">
        <f>RANK(BG72,$BG$3:$BG$81,0)+COUNTIF($BG$3:BG72,BG72)-1</f>
        <v>41</v>
      </c>
      <c r="BI72" s="179">
        <f t="shared" si="68"/>
        <v>3</v>
      </c>
      <c r="BJ72" s="160">
        <f>SUMIFS('Selected Results Data'!$E:$E,'Selected Results Data'!$A:$A,BJ$2,'Selected Results Data'!$B:$B,$A72)</f>
        <v>48.78</v>
      </c>
      <c r="BK72" s="159">
        <f>RANK(BJ72,$BJ$3:$BJ$81,0)+COUNTIF($BJ$3:BJ72,BJ72)-1</f>
        <v>42</v>
      </c>
      <c r="BL72" s="179">
        <f t="shared" si="69"/>
        <v>3</v>
      </c>
      <c r="BM72" s="160">
        <f>SUMIFS('Selected Results Data'!$E:$E,'Selected Results Data'!$A:$A,BM$2,'Selected Results Data'!$B:$B,$A72)</f>
        <v>63.91</v>
      </c>
      <c r="BN72" s="159">
        <f>RANK(BM72,$BM$3:$BM$81,0)+COUNTIF($BM$3:BM72,BM72)-1</f>
        <v>29</v>
      </c>
      <c r="BO72" s="179">
        <f t="shared" si="70"/>
        <v>4</v>
      </c>
      <c r="BP72" s="160">
        <f>SUMIFS('Selected Results Data'!$E:$E,'Selected Results Data'!$A:$A,BP$2,'Selected Results Data'!$B:$B,$A72)</f>
        <v>54.56</v>
      </c>
      <c r="BQ72" s="159">
        <f>RANK(BP72,$BP$3:$BP$81,0)+COUNTIF($BP$3:BP72,BP72)-1</f>
        <v>10</v>
      </c>
      <c r="BR72" s="179">
        <f t="shared" si="71"/>
        <v>5</v>
      </c>
      <c r="BS72" s="160">
        <f>SUMIFS('Selected Results Data'!$E:$E,'Selected Results Data'!$A:$A,BS$2,'Selected Results Data'!$B:$B,$A72)</f>
        <v>87.58</v>
      </c>
      <c r="BT72" s="159">
        <f>RANK(BS72,$BS$3:$BS$81,0)+COUNTIF($BS$3:BS72,BS72)-1</f>
        <v>45</v>
      </c>
      <c r="BU72" s="179">
        <f t="shared" si="72"/>
        <v>3</v>
      </c>
      <c r="BV72" s="160">
        <f>SUMIFS('Selected Results Data'!$E:$E,'Selected Results Data'!$A:$A,BV$2,'Selected Results Data'!$B:$B,$A72)</f>
        <v>82.5</v>
      </c>
      <c r="BW72" s="159">
        <f>RANK(BV72,$BV$3:$BV$81,0)+COUNTIF($BV$3:BV72,BV72)-1</f>
        <v>24</v>
      </c>
      <c r="BX72" s="179">
        <f t="shared" si="73"/>
        <v>4</v>
      </c>
      <c r="BY72" s="160">
        <f>SUMIFS('Selected Results Data'!$E:$E,'Selected Results Data'!$A:$A,BY$2,'Selected Results Data'!$B:$B,$A72)</f>
        <v>28.67</v>
      </c>
      <c r="BZ72" s="159">
        <f>RANK(BY72,$BY$3:$BY$81,1)+COUNTIF($BY$3:BY72,BY72)-1</f>
        <v>66</v>
      </c>
      <c r="CA72" s="179">
        <f t="shared" si="74"/>
        <v>1</v>
      </c>
      <c r="CB72" s="160">
        <f>SUMIFS('Selected Results Data'!$E:$E,'Selected Results Data'!$A:$A,CB$2,'Selected Results Data'!$B:$B,$A72)</f>
        <v>38.880000000000003</v>
      </c>
      <c r="CC72" s="159">
        <f>RANK(CB72,$CB$3:$CB$81,1)+COUNTIF($CB$3:CB72,CB72)-1</f>
        <v>61</v>
      </c>
      <c r="CD72" s="179">
        <f t="shared" si="75"/>
        <v>2</v>
      </c>
      <c r="CE72" s="160">
        <f>SUMIFS('Selected Results Data'!$E:$E,'Selected Results Data'!$A:$A,CE$2,'Selected Results Data'!$B:$B,$A72)</f>
        <v>32.549999999999997</v>
      </c>
      <c r="CF72" s="159">
        <f>RANK(CE72,$CE$3:$CE$81,1)+COUNTIF($CE$3:CE72,CE72)-1</f>
        <v>28</v>
      </c>
      <c r="CG72" s="179">
        <f t="shared" si="76"/>
        <v>4</v>
      </c>
      <c r="CH72" s="160">
        <f>SUMIFS('Selected Results Data'!$E:$E,'Selected Results Data'!$A:$A,CH$2,'Selected Results Data'!$B:$B,$A72)</f>
        <v>29.57</v>
      </c>
      <c r="CI72" s="159">
        <f>RANK(CH72,$CH$3:$CH$81,1)+COUNTIF($CH$3:CH72,CH72)-1</f>
        <v>52</v>
      </c>
      <c r="CJ72" s="179">
        <f t="shared" si="77"/>
        <v>2</v>
      </c>
      <c r="CL72" s="46">
        <v>70</v>
      </c>
      <c r="CM72" s="46">
        <v>1</v>
      </c>
    </row>
    <row r="73" spans="1:91">
      <c r="A73" s="162" t="s">
        <v>168</v>
      </c>
      <c r="B73" s="162">
        <f>SUMIFS('Selected Results Data'!$E:$E,'Selected Results Data'!$A:$A,$B$2,'Selected Results Data'!$B:$B,A73)</f>
        <v>33</v>
      </c>
      <c r="C73" s="161">
        <f>RANK(B73,$B$3:$B$81,1)+COUNTIF($B$3:B73,B73)-1</f>
        <v>55</v>
      </c>
      <c r="D73" s="179">
        <f t="shared" si="47"/>
        <v>2</v>
      </c>
      <c r="E73" s="160">
        <f>SUMIFS('Selected Results Data'!$E:$E,'Selected Results Data'!$A:$A,E$2,'Selected Results Data'!$B:$B,$A73)</f>
        <v>24.1</v>
      </c>
      <c r="F73" s="159">
        <f>RANK(E73,$E$3:$E$81,1)+COUNTIF($E$3:E73,E73)-1</f>
        <v>51</v>
      </c>
      <c r="G73" s="179">
        <f t="shared" si="48"/>
        <v>2</v>
      </c>
      <c r="H73" s="160">
        <f>SUMIFS('Selected Results Data'!$E:$E,'Selected Results Data'!$A:$A,H$2,'Selected Results Data'!$B:$B,$A73)</f>
        <v>14.2</v>
      </c>
      <c r="I73" s="159">
        <f>RANK(H73,$H$3:$H$81,1)+COUNTIF($H$3:H73,H73)-1</f>
        <v>52</v>
      </c>
      <c r="J73" s="179">
        <f t="shared" si="49"/>
        <v>2</v>
      </c>
      <c r="K73" s="160">
        <f>SUMIFS('Selected Results Data'!$E:$E,'Selected Results Data'!$A:$A,K$2,'Selected Results Data'!$B:$B,$A73)</f>
        <v>12.9</v>
      </c>
      <c r="L73" s="159">
        <f>RANK(K73,$K$3:$K$81,1)+COUNTIF($K$3:K73,K73)-1</f>
        <v>33</v>
      </c>
      <c r="M73" s="179">
        <f t="shared" si="50"/>
        <v>3</v>
      </c>
      <c r="N73" s="160">
        <f>SUMIFS('Selected Results Data'!$E:$E,'Selected Results Data'!$A:$A,N$2,'Selected Results Data'!$B:$B,$A73)</f>
        <v>4.1100000000000003</v>
      </c>
      <c r="O73" s="159">
        <f>RANK(N73,$N$3:$N$81,0)+COUNTIF($N$3:N73,N73)-1</f>
        <v>67</v>
      </c>
      <c r="P73" s="179">
        <f t="shared" si="51"/>
        <v>1</v>
      </c>
      <c r="Q73" s="160">
        <f>SUMIFS('Selected Results Data'!$E:$E,'Selected Results Data'!$A:$A,Q$2,'Selected Results Data'!$B:$B,$A73)</f>
        <v>42.49</v>
      </c>
      <c r="R73" s="159">
        <f>RANK(Q73,$Q$3:$Q$81,0)+COUNTIF($Q$3:Q73,Q73)-1</f>
        <v>36</v>
      </c>
      <c r="S73" s="179">
        <f t="shared" si="52"/>
        <v>3</v>
      </c>
      <c r="T73" s="160">
        <f>SUMIFS('Selected Results Data'!$E:$E,'Selected Results Data'!$A:$A,T$2,'Selected Results Data'!$B:$B,$A73)</f>
        <v>48.85</v>
      </c>
      <c r="U73" s="159">
        <f>RANK(T73,$T$3:$T$81,1)+COUNTIF($T$3:T73,T73)-1</f>
        <v>18</v>
      </c>
      <c r="V73" s="179">
        <f t="shared" si="53"/>
        <v>4</v>
      </c>
      <c r="W73" s="160">
        <f>SUMIFS('Selected Results Data'!$E:$E,'Selected Results Data'!$A:$A,W$2,'Selected Results Data'!$B:$B,$A73)</f>
        <v>1.54</v>
      </c>
      <c r="X73" s="159">
        <f>RANK(W73,$W$3:$W$81,1)+COUNTIF($W$3:W73,W73)-1</f>
        <v>34</v>
      </c>
      <c r="Y73" s="179">
        <f t="shared" si="65"/>
        <v>3</v>
      </c>
      <c r="Z73" s="160">
        <f>SUMIFS('Selected Results Data'!$E:$E,'Selected Results Data'!$A:$A,Z$2,'Selected Results Data'!$B:$B,$A73)</f>
        <v>32.53</v>
      </c>
      <c r="AA73" s="159">
        <f>RANK(Z73,$Z$3:$Z$81,1)+COUNTIF($Z$3:Z73,Z73)-1</f>
        <v>3</v>
      </c>
      <c r="AB73" s="179">
        <f t="shared" si="66"/>
        <v>5</v>
      </c>
      <c r="AC73" s="160">
        <f>SUMIFS('Selected Results Data'!$E:$E,'Selected Results Data'!$A:$A,AC$2,'Selected Results Data'!$B:$B,$A73)</f>
        <v>18.02</v>
      </c>
      <c r="AD73" s="159">
        <f>RANK(AC73,$AC$3:$AC$81,1)+COUNTIF($AC$3:AC73,AC73)-1</f>
        <v>43</v>
      </c>
      <c r="AE73" s="179">
        <f t="shared" si="78"/>
        <v>3</v>
      </c>
      <c r="AF73" s="160">
        <f>SUMIFS('Selected Results Data'!$E:$E,'Selected Results Data'!$A:$A,AF$2,'Selected Results Data'!$B:$B,$A73)</f>
        <v>11.27</v>
      </c>
      <c r="AG73" s="159">
        <f>RANK(AF73,$AF$3:$AF$81,1)+COUNTIF($AF$3:AF73,AF73)-1</f>
        <v>25</v>
      </c>
      <c r="AH73" s="179">
        <f t="shared" si="57"/>
        <v>4</v>
      </c>
      <c r="AI73" s="160">
        <f>SUMIFS('Selected Results Data'!$E:$E,'Selected Results Data'!$A:$A,AI$2,'Selected Results Data'!$B:$B,$A73)</f>
        <v>64.81</v>
      </c>
      <c r="AJ73" s="159">
        <f>RANK(AI73,$AI$3:$AI$81,1)+COUNTIF($AI$3:AI73,AI73)-1</f>
        <v>42</v>
      </c>
      <c r="AK73" s="179">
        <f t="shared" si="58"/>
        <v>3</v>
      </c>
      <c r="AL73" s="160">
        <f>SUMIFS('Selected Results Data'!$E:$E,'Selected Results Data'!$A:$A,AL$2,'Selected Results Data'!$B:$B,$A73)</f>
        <v>53.39</v>
      </c>
      <c r="AM73" s="159">
        <f>RANK(AL73,$AL$3:$AL$81,1)+COUNTIF($AL$3:AL73,AL73)-1</f>
        <v>65</v>
      </c>
      <c r="AN73" s="179">
        <f t="shared" si="59"/>
        <v>1</v>
      </c>
      <c r="AO73" s="160">
        <f>SUMIFS('Selected Results Data'!$E:$E,'Selected Results Data'!$A:$A,AO$2,'Selected Results Data'!$B:$B,$A73)</f>
        <v>9.7799999999999994</v>
      </c>
      <c r="AP73" s="159">
        <f>RANK(AO73,$AO$3:$AO$81,1)+COUNTIF($AO$3:AO73,AO73)-1</f>
        <v>6</v>
      </c>
      <c r="AQ73" s="179">
        <f t="shared" si="60"/>
        <v>5</v>
      </c>
      <c r="AR73" s="160">
        <f>SUMIFS('Selected Results Data'!$E:$E,'Selected Results Data'!$A:$A,AR$2,'Selected Results Data'!$B:$B,$A73)</f>
        <v>26.03</v>
      </c>
      <c r="AS73" s="159">
        <f>RANK(AR73,$AR$3:$AR$81,1)+COUNTIF($AR$3:AR73,AR73)-1</f>
        <v>20</v>
      </c>
      <c r="AT73" s="179">
        <f t="shared" si="61"/>
        <v>4</v>
      </c>
      <c r="AU73" s="160">
        <f>SUMIFS('Selected Results Data'!$E:$E,'Selected Results Data'!$A:$A,AU$2,'Selected Results Data'!$B:$B,$A73)</f>
        <v>21.301770000000001</v>
      </c>
      <c r="AV73" s="159">
        <f>RANK(AU73,$AU$3:$AU$81,1)+COUNTIF($AU$3:AU73,AU73)-1</f>
        <v>43</v>
      </c>
      <c r="AW73" s="179">
        <f t="shared" si="62"/>
        <v>3</v>
      </c>
      <c r="AX73" s="160">
        <f>SUMIFS('Selected Results Data'!$E:$E,'Selected Results Data'!$A:$A,AX$2,'Selected Results Data'!$B:$B,$A73)</f>
        <v>14.853350000000001</v>
      </c>
      <c r="AY73" s="159">
        <f>RANK(AX73,$AX$3:$AX$81,1)+COUNTIF($AX$3:AX73,AX73)-1</f>
        <v>10</v>
      </c>
      <c r="AZ73" s="179">
        <f t="shared" si="63"/>
        <v>5</v>
      </c>
      <c r="BA73" s="160">
        <f>SUMIFS('Selected Results Data'!$E:$E,'Selected Results Data'!$A:$A,BA$2,'Selected Results Data'!$B:$B,$A73)</f>
        <v>13.77633</v>
      </c>
      <c r="BB73" s="159">
        <f>RANK(BA73,$BA$3:$BA$81,1)+COUNTIF($BA$3:BA73,BA73)-1</f>
        <v>19</v>
      </c>
      <c r="BC73" s="179">
        <f t="shared" si="64"/>
        <v>4</v>
      </c>
      <c r="BD73" s="160">
        <f>SUMIFS('Selected Results Data'!$E:$E,'Selected Results Data'!$A:$A,BD$2,'Selected Results Data'!$B:$B,$A73)</f>
        <v>79.58</v>
      </c>
      <c r="BE73" s="159">
        <f>RANK(BD73,$BD$3:$BD$81,0)+COUNTIF($BD$3:BD73,BD73)-1</f>
        <v>41</v>
      </c>
      <c r="BF73" s="179">
        <f t="shared" si="67"/>
        <v>3</v>
      </c>
      <c r="BG73" s="160">
        <f>SUMIFS('Selected Results Data'!$E:$E,'Selected Results Data'!$A:$A,BG$2,'Selected Results Data'!$B:$B,$A73)</f>
        <v>58.29</v>
      </c>
      <c r="BH73" s="159">
        <f>RANK(BG73,$BG$3:$BG$81,0)+COUNTIF($BG$3:BG73,BG73)-1</f>
        <v>19</v>
      </c>
      <c r="BI73" s="179">
        <f t="shared" si="68"/>
        <v>4</v>
      </c>
      <c r="BJ73" s="160">
        <f>SUMIFS('Selected Results Data'!$E:$E,'Selected Results Data'!$A:$A,BJ$2,'Selected Results Data'!$B:$B,$A73)</f>
        <v>51.75</v>
      </c>
      <c r="BK73" s="159">
        <f>RANK(BJ73,$BJ$3:$BJ$81,0)+COUNTIF($BJ$3:BJ73,BJ73)-1</f>
        <v>26</v>
      </c>
      <c r="BL73" s="179">
        <f t="shared" si="69"/>
        <v>4</v>
      </c>
      <c r="BM73" s="160">
        <f>SUMIFS('Selected Results Data'!$E:$E,'Selected Results Data'!$A:$A,BM$2,'Selected Results Data'!$B:$B,$A73)</f>
        <v>64.83</v>
      </c>
      <c r="BN73" s="159">
        <f>RANK(BM73,$BM$3:$BM$81,0)+COUNTIF($BM$3:BM73,BM73)-1</f>
        <v>25</v>
      </c>
      <c r="BO73" s="179">
        <f t="shared" si="70"/>
        <v>4</v>
      </c>
      <c r="BP73" s="160">
        <f>SUMIFS('Selected Results Data'!$E:$E,'Selected Results Data'!$A:$A,BP$2,'Selected Results Data'!$B:$B,$A73)</f>
        <v>49.43</v>
      </c>
      <c r="BQ73" s="159">
        <f>RANK(BP73,$BP$3:$BP$81,0)+COUNTIF($BP$3:BP73,BP73)-1</f>
        <v>32</v>
      </c>
      <c r="BR73" s="179">
        <f t="shared" si="71"/>
        <v>4</v>
      </c>
      <c r="BS73" s="160">
        <f>SUMIFS('Selected Results Data'!$E:$E,'Selected Results Data'!$A:$A,BS$2,'Selected Results Data'!$B:$B,$A73)</f>
        <v>95.17</v>
      </c>
      <c r="BT73" s="159">
        <f>RANK(BS73,$BS$3:$BS$81,0)+COUNTIF($BS$3:BS73,BS73)-1</f>
        <v>9</v>
      </c>
      <c r="BU73" s="179">
        <f t="shared" si="72"/>
        <v>5</v>
      </c>
      <c r="BV73" s="160">
        <f>SUMIFS('Selected Results Data'!$E:$E,'Selected Results Data'!$A:$A,BV$2,'Selected Results Data'!$B:$B,$A73)</f>
        <v>74.989999999999995</v>
      </c>
      <c r="BW73" s="159">
        <f>RANK(BV73,$BV$3:$BV$81,0)+COUNTIF($BV$3:BV73,BV73)-1</f>
        <v>65</v>
      </c>
      <c r="BX73" s="179">
        <f t="shared" si="73"/>
        <v>1</v>
      </c>
      <c r="BY73" s="160">
        <f>SUMIFS('Selected Results Data'!$E:$E,'Selected Results Data'!$A:$A,BY$2,'Selected Results Data'!$B:$B,$A73)</f>
        <v>22.57</v>
      </c>
      <c r="BZ73" s="159">
        <f>RANK(BY73,$BY$3:$BY$81,1)+COUNTIF($BY$3:BY73,BY73)-1</f>
        <v>27</v>
      </c>
      <c r="CA73" s="179">
        <f t="shared" si="74"/>
        <v>4</v>
      </c>
      <c r="CB73" s="160">
        <f>SUMIFS('Selected Results Data'!$E:$E,'Selected Results Data'!$A:$A,CB$2,'Selected Results Data'!$B:$B,$A73)</f>
        <v>30.05</v>
      </c>
      <c r="CC73" s="159">
        <f>RANK(CB73,$CB$3:$CB$81,1)+COUNTIF($CB$3:CB73,CB73)-1</f>
        <v>21</v>
      </c>
      <c r="CD73" s="179">
        <f t="shared" si="75"/>
        <v>4</v>
      </c>
      <c r="CE73" s="160">
        <f>SUMIFS('Selected Results Data'!$E:$E,'Selected Results Data'!$A:$A,CE$2,'Selected Results Data'!$B:$B,$A73)</f>
        <v>32.04</v>
      </c>
      <c r="CF73" s="159">
        <f>RANK(CE73,$CE$3:$CE$81,1)+COUNTIF($CE$3:CE73,CE73)-1</f>
        <v>26</v>
      </c>
      <c r="CG73" s="179">
        <f t="shared" si="76"/>
        <v>4</v>
      </c>
      <c r="CH73" s="160">
        <f>SUMIFS('Selected Results Data'!$E:$E,'Selected Results Data'!$A:$A,CH$2,'Selected Results Data'!$B:$B,$A73)</f>
        <v>24.87</v>
      </c>
      <c r="CI73" s="159">
        <f>RANK(CH73,$CH$3:$CH$81,1)+COUNTIF($CH$3:CH73,CH73)-1</f>
        <v>25</v>
      </c>
      <c r="CJ73" s="179">
        <f t="shared" si="77"/>
        <v>4</v>
      </c>
      <c r="CL73" s="46">
        <v>71</v>
      </c>
      <c r="CM73" s="46">
        <v>1</v>
      </c>
    </row>
    <row r="74" spans="1:91">
      <c r="A74" s="162" t="s">
        <v>169</v>
      </c>
      <c r="B74" s="162">
        <f>SUMIFS('Selected Results Data'!$E:$E,'Selected Results Data'!$A:$A,$B$2,'Selected Results Data'!$B:$B,A74)</f>
        <v>39.799999999999997</v>
      </c>
      <c r="C74" s="161">
        <f>RANK(B74,$B$3:$B$81,1)+COUNTIF($B$3:B74,B74)-1</f>
        <v>76</v>
      </c>
      <c r="D74" s="179">
        <f t="shared" si="47"/>
        <v>1</v>
      </c>
      <c r="E74" s="160">
        <f>SUMIFS('Selected Results Data'!$E:$E,'Selected Results Data'!$A:$A,E$2,'Selected Results Data'!$B:$B,$A74)</f>
        <v>22.7</v>
      </c>
      <c r="F74" s="159">
        <f>RANK(E74,$E$3:$E$81,1)+COUNTIF($E$3:E74,E74)-1</f>
        <v>39</v>
      </c>
      <c r="G74" s="179">
        <f t="shared" si="48"/>
        <v>3</v>
      </c>
      <c r="H74" s="160">
        <f>SUMIFS('Selected Results Data'!$E:$E,'Selected Results Data'!$A:$A,H$2,'Selected Results Data'!$B:$B,$A74)</f>
        <v>18.7</v>
      </c>
      <c r="I74" s="159">
        <f>RANK(H74,$H$3:$H$81,1)+COUNTIF($H$3:H74,H74)-1</f>
        <v>72</v>
      </c>
      <c r="J74" s="179">
        <f t="shared" si="49"/>
        <v>1</v>
      </c>
      <c r="K74" s="160">
        <f>SUMIFS('Selected Results Data'!$E:$E,'Selected Results Data'!$A:$A,K$2,'Selected Results Data'!$B:$B,$A74)</f>
        <v>6.5</v>
      </c>
      <c r="L74" s="159">
        <f>RANK(K74,$K$3:$K$81,1)+COUNTIF($K$3:K74,K74)-1</f>
        <v>4</v>
      </c>
      <c r="M74" s="179">
        <f t="shared" si="50"/>
        <v>5</v>
      </c>
      <c r="N74" s="160">
        <f>SUMIFS('Selected Results Data'!$E:$E,'Selected Results Data'!$A:$A,N$2,'Selected Results Data'!$B:$B,$A74)</f>
        <v>3.19</v>
      </c>
      <c r="O74" s="159">
        <f>RANK(N74,$N$3:$N$81,0)+COUNTIF($N$3:N74,N74)-1</f>
        <v>73</v>
      </c>
      <c r="P74" s="179">
        <f t="shared" si="51"/>
        <v>1</v>
      </c>
      <c r="Q74" s="160">
        <f>SUMIFS('Selected Results Data'!$E:$E,'Selected Results Data'!$A:$A,Q$2,'Selected Results Data'!$B:$B,$A74)</f>
        <v>40.61</v>
      </c>
      <c r="R74" s="159">
        <f>RANK(Q74,$Q$3:$Q$81,0)+COUNTIF($Q$3:Q74,Q74)-1</f>
        <v>47</v>
      </c>
      <c r="S74" s="179">
        <f t="shared" si="52"/>
        <v>3</v>
      </c>
      <c r="T74" s="160">
        <f>SUMIFS('Selected Results Data'!$E:$E,'Selected Results Data'!$A:$A,T$2,'Selected Results Data'!$B:$B,$A74)</f>
        <v>52.91</v>
      </c>
      <c r="U74" s="159">
        <f>RANK(T74,$T$3:$T$81,1)+COUNTIF($T$3:T74,T74)-1</f>
        <v>40</v>
      </c>
      <c r="V74" s="179">
        <f t="shared" si="53"/>
        <v>3</v>
      </c>
      <c r="W74" s="160">
        <f>SUMIFS('Selected Results Data'!$E:$E,'Selected Results Data'!$A:$A,W$2,'Selected Results Data'!$B:$B,$A74)</f>
        <v>2.3199999999999998</v>
      </c>
      <c r="X74" s="159">
        <f>RANK(W74,$W$3:$W$81,1)+COUNTIF($W$3:W74,W74)-1</f>
        <v>53</v>
      </c>
      <c r="Y74" s="179">
        <f t="shared" si="65"/>
        <v>2</v>
      </c>
      <c r="Z74" s="160">
        <f>SUMIFS('Selected Results Data'!$E:$E,'Selected Results Data'!$A:$A,Z$2,'Selected Results Data'!$B:$B,$A74)</f>
        <v>57.06</v>
      </c>
      <c r="AA74" s="159">
        <f>RANK(Z74,$Z$3:$Z$81,1)+COUNTIF($Z$3:Z74,Z74)-1</f>
        <v>79</v>
      </c>
      <c r="AB74" s="179">
        <f t="shared" si="66"/>
        <v>1</v>
      </c>
      <c r="AC74" s="160">
        <f>SUMIFS('Selected Results Data'!$E:$E,'Selected Results Data'!$A:$A,AC$2,'Selected Results Data'!$B:$B,$A74)</f>
        <v>16.239999999999998</v>
      </c>
      <c r="AD74" s="159">
        <f>RANK(AC74,$AC$3:$AC$81,1)+COUNTIF($AC$3:AC74,AC74)-1</f>
        <v>32</v>
      </c>
      <c r="AE74" s="179">
        <f t="shared" si="78"/>
        <v>4</v>
      </c>
      <c r="AF74" s="160">
        <f>SUMIFS('Selected Results Data'!$E:$E,'Selected Results Data'!$A:$A,AF$2,'Selected Results Data'!$B:$B,$A74)</f>
        <v>13.54</v>
      </c>
      <c r="AG74" s="159">
        <f>RANK(AF74,$AF$3:$AF$81,1)+COUNTIF($AF$3:AF74,AF74)-1</f>
        <v>38</v>
      </c>
      <c r="AH74" s="179">
        <f t="shared" si="57"/>
        <v>3</v>
      </c>
      <c r="AI74" s="160">
        <f>SUMIFS('Selected Results Data'!$E:$E,'Selected Results Data'!$A:$A,AI$2,'Selected Results Data'!$B:$B,$A74)</f>
        <v>66.97</v>
      </c>
      <c r="AJ74" s="159">
        <f>RANK(AI74,$AI$3:$AI$81,1)+COUNTIF($AI$3:AI74,AI74)-1</f>
        <v>53</v>
      </c>
      <c r="AK74" s="179">
        <f t="shared" si="58"/>
        <v>2</v>
      </c>
      <c r="AL74" s="160">
        <f>SUMIFS('Selected Results Data'!$E:$E,'Selected Results Data'!$A:$A,AL$2,'Selected Results Data'!$B:$B,$A74)</f>
        <v>50.21</v>
      </c>
      <c r="AM74" s="159">
        <f>RANK(AL74,$AL$3:$AL$81,1)+COUNTIF($AL$3:AL74,AL74)-1</f>
        <v>57</v>
      </c>
      <c r="AN74" s="179">
        <f t="shared" si="59"/>
        <v>2</v>
      </c>
      <c r="AO74" s="160">
        <f>SUMIFS('Selected Results Data'!$E:$E,'Selected Results Data'!$A:$A,AO$2,'Selected Results Data'!$B:$B,$A74)</f>
        <v>11.61</v>
      </c>
      <c r="AP74" s="159">
        <f>RANK(AO74,$AO$3:$AO$81,1)+COUNTIF($AO$3:AO74,AO74)-1</f>
        <v>17</v>
      </c>
      <c r="AQ74" s="179">
        <f t="shared" si="60"/>
        <v>4</v>
      </c>
      <c r="AR74" s="160">
        <f>SUMIFS('Selected Results Data'!$E:$E,'Selected Results Data'!$A:$A,AR$2,'Selected Results Data'!$B:$B,$A74)</f>
        <v>27.91</v>
      </c>
      <c r="AS74" s="159">
        <f>RANK(AR74,$AR$3:$AR$81,1)+COUNTIF($AR$3:AR74,AR74)-1</f>
        <v>30</v>
      </c>
      <c r="AT74" s="179">
        <f t="shared" si="61"/>
        <v>4</v>
      </c>
      <c r="AU74" s="160">
        <f>SUMIFS('Selected Results Data'!$E:$E,'Selected Results Data'!$A:$A,AU$2,'Selected Results Data'!$B:$B,$A74)</f>
        <v>27.388680000000001</v>
      </c>
      <c r="AV74" s="159">
        <f>RANK(AU74,$AU$3:$AU$81,1)+COUNTIF($AU$3:AU74,AU74)-1</f>
        <v>77</v>
      </c>
      <c r="AW74" s="179">
        <f t="shared" si="62"/>
        <v>1</v>
      </c>
      <c r="AX74" s="160">
        <f>SUMIFS('Selected Results Data'!$E:$E,'Selected Results Data'!$A:$A,AX$2,'Selected Results Data'!$B:$B,$A74)</f>
        <v>21.424029999999998</v>
      </c>
      <c r="AY74" s="159">
        <f>RANK(AX74,$AX$3:$AX$81,1)+COUNTIF($AX$3:AX74,AX74)-1</f>
        <v>47</v>
      </c>
      <c r="AZ74" s="179">
        <f t="shared" si="63"/>
        <v>3</v>
      </c>
      <c r="BA74" s="160">
        <f>SUMIFS('Selected Results Data'!$E:$E,'Selected Results Data'!$A:$A,BA$2,'Selected Results Data'!$B:$B,$A74)</f>
        <v>18.878139999999998</v>
      </c>
      <c r="BB74" s="159">
        <f>RANK(BA74,$BA$3:$BA$81,1)+COUNTIF($BA$3:BA74,BA74)-1</f>
        <v>64</v>
      </c>
      <c r="BC74" s="179">
        <f t="shared" si="64"/>
        <v>2</v>
      </c>
      <c r="BD74" s="160">
        <f>SUMIFS('Selected Results Data'!$E:$E,'Selected Results Data'!$A:$A,BD$2,'Selected Results Data'!$B:$B,$A74)</f>
        <v>82.31</v>
      </c>
      <c r="BE74" s="159">
        <f>RANK(BD74,$BD$3:$BD$81,0)+COUNTIF($BD$3:BD74,BD74)-1</f>
        <v>24</v>
      </c>
      <c r="BF74" s="179">
        <f t="shared" si="67"/>
        <v>4</v>
      </c>
      <c r="BG74" s="160">
        <f>SUMIFS('Selected Results Data'!$E:$E,'Selected Results Data'!$A:$A,BG$2,'Selected Results Data'!$B:$B,$A74)</f>
        <v>56.28</v>
      </c>
      <c r="BH74" s="159">
        <f>RANK(BG74,$BG$3:$BG$81,0)+COUNTIF($BG$3:BG74,BG74)-1</f>
        <v>26</v>
      </c>
      <c r="BI74" s="179">
        <f t="shared" si="68"/>
        <v>4</v>
      </c>
      <c r="BJ74" s="160">
        <f>SUMIFS('Selected Results Data'!$E:$E,'Selected Results Data'!$A:$A,BJ$2,'Selected Results Data'!$B:$B,$A74)</f>
        <v>50.83</v>
      </c>
      <c r="BK74" s="159">
        <f>RANK(BJ74,$BJ$3:$BJ$81,0)+COUNTIF($BJ$3:BJ74,BJ74)-1</f>
        <v>32</v>
      </c>
      <c r="BL74" s="179">
        <f t="shared" si="69"/>
        <v>4</v>
      </c>
      <c r="BM74" s="160">
        <f>SUMIFS('Selected Results Data'!$E:$E,'Selected Results Data'!$A:$A,BM$2,'Selected Results Data'!$B:$B,$A74)</f>
        <v>63.63</v>
      </c>
      <c r="BN74" s="159">
        <f>RANK(BM74,$BM$3:$BM$81,0)+COUNTIF($BM$3:BM74,BM74)-1</f>
        <v>32</v>
      </c>
      <c r="BO74" s="179">
        <f t="shared" si="70"/>
        <v>4</v>
      </c>
      <c r="BP74" s="160">
        <f>SUMIFS('Selected Results Data'!$E:$E,'Selected Results Data'!$A:$A,BP$2,'Selected Results Data'!$B:$B,$A74)</f>
        <v>43.12</v>
      </c>
      <c r="BQ74" s="159">
        <f>RANK(BP74,$BP$3:$BP$81,0)+COUNTIF($BP$3:BP74,BP74)-1</f>
        <v>66</v>
      </c>
      <c r="BR74" s="179">
        <f t="shared" si="71"/>
        <v>1</v>
      </c>
      <c r="BS74" s="160">
        <f>SUMIFS('Selected Results Data'!$E:$E,'Selected Results Data'!$A:$A,BS$2,'Selected Results Data'!$B:$B,$A74)</f>
        <v>86.92</v>
      </c>
      <c r="BT74" s="159">
        <f>RANK(BS74,$BS$3:$BS$81,0)+COUNTIF($BS$3:BS74,BS74)-1</f>
        <v>49</v>
      </c>
      <c r="BU74" s="179">
        <f t="shared" si="72"/>
        <v>2</v>
      </c>
      <c r="BV74" s="160">
        <f>SUMIFS('Selected Results Data'!$E:$E,'Selected Results Data'!$A:$A,BV$2,'Selected Results Data'!$B:$B,$A74)</f>
        <v>76.819999999999993</v>
      </c>
      <c r="BW74" s="159">
        <f>RANK(BV74,$BV$3:$BV$81,0)+COUNTIF($BV$3:BV74,BV74)-1</f>
        <v>56</v>
      </c>
      <c r="BX74" s="179">
        <f t="shared" si="73"/>
        <v>2</v>
      </c>
      <c r="BY74" s="160">
        <f>SUMIFS('Selected Results Data'!$E:$E,'Selected Results Data'!$A:$A,BY$2,'Selected Results Data'!$B:$B,$A74)</f>
        <v>28.12</v>
      </c>
      <c r="BZ74" s="159">
        <f>RANK(BY74,$BY$3:$BY$81,1)+COUNTIF($BY$3:BY74,BY74)-1</f>
        <v>59</v>
      </c>
      <c r="CA74" s="179">
        <f t="shared" si="74"/>
        <v>2</v>
      </c>
      <c r="CB74" s="160">
        <f>SUMIFS('Selected Results Data'!$E:$E,'Selected Results Data'!$A:$A,CB$2,'Selected Results Data'!$B:$B,$A74)</f>
        <v>24.16</v>
      </c>
      <c r="CC74" s="159">
        <f>RANK(CB74,$CB$3:$CB$81,1)+COUNTIF($CB$3:CB74,CB74)-1</f>
        <v>4</v>
      </c>
      <c r="CD74" s="179">
        <f t="shared" si="75"/>
        <v>5</v>
      </c>
      <c r="CE74" s="160">
        <f>SUMIFS('Selected Results Data'!$E:$E,'Selected Results Data'!$A:$A,CE$2,'Selected Results Data'!$B:$B,$A74)</f>
        <v>36.22</v>
      </c>
      <c r="CF74" s="159">
        <f>RANK(CE74,$CE$3:$CE$81,1)+COUNTIF($CE$3:CE74,CE74)-1</f>
        <v>60</v>
      </c>
      <c r="CG74" s="179">
        <f t="shared" si="76"/>
        <v>2</v>
      </c>
      <c r="CH74" s="160">
        <f>SUMIFS('Selected Results Data'!$E:$E,'Selected Results Data'!$A:$A,CH$2,'Selected Results Data'!$B:$B,$A74)</f>
        <v>24.04</v>
      </c>
      <c r="CI74" s="159">
        <f>RANK(CH74,$CH$3:$CH$81,1)+COUNTIF($CH$3:CH74,CH74)-1</f>
        <v>20</v>
      </c>
      <c r="CJ74" s="179">
        <f t="shared" si="77"/>
        <v>4</v>
      </c>
      <c r="CL74" s="46">
        <v>72</v>
      </c>
      <c r="CM74" s="46">
        <v>1</v>
      </c>
    </row>
    <row r="75" spans="1:91">
      <c r="A75" s="162" t="s">
        <v>170</v>
      </c>
      <c r="B75" s="162">
        <f>SUMIFS('Selected Results Data'!$E:$E,'Selected Results Data'!$A:$A,$B$2,'Selected Results Data'!$B:$B,A75)</f>
        <v>30.8</v>
      </c>
      <c r="C75" s="161">
        <f>RANK(B75,$B$3:$B$81,1)+COUNTIF($B$3:B75,B75)-1</f>
        <v>37</v>
      </c>
      <c r="D75" s="179">
        <f t="shared" si="47"/>
        <v>3</v>
      </c>
      <c r="E75" s="160">
        <f>SUMIFS('Selected Results Data'!$E:$E,'Selected Results Data'!$A:$A,E$2,'Selected Results Data'!$B:$B,$A75)</f>
        <v>16</v>
      </c>
      <c r="F75" s="159">
        <f>RANK(E75,$E$3:$E$81,1)+COUNTIF($E$3:E75,E75)-1</f>
        <v>18</v>
      </c>
      <c r="G75" s="179">
        <f t="shared" si="48"/>
        <v>4</v>
      </c>
      <c r="H75" s="160">
        <f>SUMIFS('Selected Results Data'!$E:$E,'Selected Results Data'!$A:$A,H$2,'Selected Results Data'!$B:$B,$A75)</f>
        <v>6.1</v>
      </c>
      <c r="I75" s="159">
        <f>RANK(H75,$H$3:$H$81,1)+COUNTIF($H$3:H75,H75)-1</f>
        <v>8</v>
      </c>
      <c r="J75" s="179">
        <f t="shared" si="49"/>
        <v>5</v>
      </c>
      <c r="K75" s="160">
        <f>SUMIFS('Selected Results Data'!$E:$E,'Selected Results Data'!$A:$A,K$2,'Selected Results Data'!$B:$B,$A75)</f>
        <v>15.3</v>
      </c>
      <c r="L75" s="159">
        <f>RANK(K75,$K$3:$K$81,1)+COUNTIF($K$3:K75,K75)-1</f>
        <v>49</v>
      </c>
      <c r="M75" s="179">
        <f t="shared" si="50"/>
        <v>2</v>
      </c>
      <c r="N75" s="160">
        <f>SUMIFS('Selected Results Data'!$E:$E,'Selected Results Data'!$A:$A,N$2,'Selected Results Data'!$B:$B,$A75)</f>
        <v>5.26</v>
      </c>
      <c r="O75" s="159">
        <f>RANK(N75,$N$3:$N$81,0)+COUNTIF($N$3:N75,N75)-1</f>
        <v>42</v>
      </c>
      <c r="P75" s="179">
        <f t="shared" si="51"/>
        <v>3</v>
      </c>
      <c r="Q75" s="160">
        <f>SUMIFS('Selected Results Data'!$E:$E,'Selected Results Data'!$A:$A,Q$2,'Selected Results Data'!$B:$B,$A75)</f>
        <v>42.61</v>
      </c>
      <c r="R75" s="159">
        <f>RANK(Q75,$Q$3:$Q$81,0)+COUNTIF($Q$3:Q75,Q75)-1</f>
        <v>35</v>
      </c>
      <c r="S75" s="179">
        <f t="shared" si="52"/>
        <v>3</v>
      </c>
      <c r="T75" s="160">
        <f>SUMIFS('Selected Results Data'!$E:$E,'Selected Results Data'!$A:$A,T$2,'Selected Results Data'!$B:$B,$A75)</f>
        <v>52.61</v>
      </c>
      <c r="U75" s="159">
        <f>RANK(T75,$T$3:$T$81,1)+COUNTIF($T$3:T75,T75)-1</f>
        <v>35</v>
      </c>
      <c r="V75" s="179">
        <f t="shared" si="53"/>
        <v>3</v>
      </c>
      <c r="W75" s="160">
        <f>SUMIFS('Selected Results Data'!$E:$E,'Selected Results Data'!$A:$A,W$2,'Selected Results Data'!$B:$B,$A75)</f>
        <v>2.98</v>
      </c>
      <c r="X75" s="159">
        <f>RANK(W75,$W$3:$W$81,1)+COUNTIF($W$3:W75,W75)-1</f>
        <v>64</v>
      </c>
      <c r="Y75" s="179">
        <f t="shared" si="65"/>
        <v>2</v>
      </c>
      <c r="Z75" s="160">
        <f>SUMIFS('Selected Results Data'!$E:$E,'Selected Results Data'!$A:$A,Z$2,'Selected Results Data'!$B:$B,$A75)</f>
        <v>46.62</v>
      </c>
      <c r="AA75" s="159">
        <f>RANK(Z75,$Z$3:$Z$81,1)+COUNTIF($Z$3:Z75,Z75)-1</f>
        <v>57</v>
      </c>
      <c r="AB75" s="179">
        <f t="shared" si="66"/>
        <v>2</v>
      </c>
      <c r="AC75" s="160">
        <f>SUMIFS('Selected Results Data'!$E:$E,'Selected Results Data'!$A:$A,AC$2,'Selected Results Data'!$B:$B,$A75)</f>
        <v>11.82</v>
      </c>
      <c r="AD75" s="159">
        <f>RANK(AC75,$AC$3:$AC$81,1)+COUNTIF($AC$3:AC75,AC75)-1</f>
        <v>11</v>
      </c>
      <c r="AE75" s="179">
        <f t="shared" si="78"/>
        <v>5</v>
      </c>
      <c r="AF75" s="160">
        <f>SUMIFS('Selected Results Data'!$E:$E,'Selected Results Data'!$A:$A,AF$2,'Selected Results Data'!$B:$B,$A75)</f>
        <v>6.22</v>
      </c>
      <c r="AG75" s="159">
        <f>RANK(AF75,$AF$3:$AF$81,1)+COUNTIF($AF$3:AF75,AF75)-1</f>
        <v>7</v>
      </c>
      <c r="AH75" s="179">
        <f t="shared" si="57"/>
        <v>5</v>
      </c>
      <c r="AI75" s="160">
        <f>SUMIFS('Selected Results Data'!$E:$E,'Selected Results Data'!$A:$A,AI$2,'Selected Results Data'!$B:$B,$A75)</f>
        <v>55.32</v>
      </c>
      <c r="AJ75" s="159">
        <f>RANK(AI75,$AI$3:$AI$81,1)+COUNTIF($AI$3:AI75,AI75)-1</f>
        <v>12</v>
      </c>
      <c r="AK75" s="179">
        <f t="shared" si="58"/>
        <v>5</v>
      </c>
      <c r="AL75" s="160">
        <f>SUMIFS('Selected Results Data'!$E:$E,'Selected Results Data'!$A:$A,AL$2,'Selected Results Data'!$B:$B,$A75)</f>
        <v>39.07</v>
      </c>
      <c r="AM75" s="159">
        <f>RANK(AL75,$AL$3:$AL$81,1)+COUNTIF($AL$3:AL75,AL75)-1</f>
        <v>12</v>
      </c>
      <c r="AN75" s="179">
        <f t="shared" si="59"/>
        <v>5</v>
      </c>
      <c r="AO75" s="160">
        <f>SUMIFS('Selected Results Data'!$E:$E,'Selected Results Data'!$A:$A,AO$2,'Selected Results Data'!$B:$B,$A75)</f>
        <v>9.81</v>
      </c>
      <c r="AP75" s="159">
        <f>RANK(AO75,$AO$3:$AO$81,1)+COUNTIF($AO$3:AO75,AO75)-1</f>
        <v>8</v>
      </c>
      <c r="AQ75" s="179">
        <f t="shared" si="60"/>
        <v>5</v>
      </c>
      <c r="AR75" s="160">
        <f>SUMIFS('Selected Results Data'!$E:$E,'Selected Results Data'!$A:$A,AR$2,'Selected Results Data'!$B:$B,$A75)</f>
        <v>20.55</v>
      </c>
      <c r="AS75" s="159">
        <f>RANK(AR75,$AR$3:$AR$81,1)+COUNTIF($AR$3:AR75,AR75)-1</f>
        <v>7</v>
      </c>
      <c r="AT75" s="179">
        <f t="shared" si="61"/>
        <v>5</v>
      </c>
      <c r="AU75" s="160">
        <f>SUMIFS('Selected Results Data'!$E:$E,'Selected Results Data'!$A:$A,AU$2,'Selected Results Data'!$B:$B,$A75)</f>
        <v>19.81616</v>
      </c>
      <c r="AV75" s="159">
        <f>RANK(AU75,$AU$3:$AU$81,1)+COUNTIF($AU$3:AU75,AU75)-1</f>
        <v>34</v>
      </c>
      <c r="AW75" s="179">
        <f t="shared" si="62"/>
        <v>3</v>
      </c>
      <c r="AX75" s="160">
        <f>SUMIFS('Selected Results Data'!$E:$E,'Selected Results Data'!$A:$A,AX$2,'Selected Results Data'!$B:$B,$A75)</f>
        <v>16.353960000000001</v>
      </c>
      <c r="AY75" s="159">
        <f>RANK(AX75,$AX$3:$AX$81,1)+COUNTIF($AX$3:AX75,AX75)-1</f>
        <v>13</v>
      </c>
      <c r="AZ75" s="179">
        <f t="shared" si="63"/>
        <v>5</v>
      </c>
      <c r="BA75" s="160">
        <f>SUMIFS('Selected Results Data'!$E:$E,'Selected Results Data'!$A:$A,BA$2,'Selected Results Data'!$B:$B,$A75)</f>
        <v>14.654109999999999</v>
      </c>
      <c r="BB75" s="159">
        <f>RANK(BA75,$BA$3:$BA$81,1)+COUNTIF($BA$3:BA75,BA75)-1</f>
        <v>26</v>
      </c>
      <c r="BC75" s="179">
        <f t="shared" si="64"/>
        <v>4</v>
      </c>
      <c r="BD75" s="160">
        <f>SUMIFS('Selected Results Data'!$E:$E,'Selected Results Data'!$A:$A,BD$2,'Selected Results Data'!$B:$B,$A75)</f>
        <v>71.209999999999994</v>
      </c>
      <c r="BE75" s="159">
        <f>RANK(BD75,$BD$3:$BD$81,0)+COUNTIF($BD$3:BD75,BD75)-1</f>
        <v>76</v>
      </c>
      <c r="BF75" s="179">
        <f t="shared" si="67"/>
        <v>1</v>
      </c>
      <c r="BG75" s="160">
        <f>SUMIFS('Selected Results Data'!$E:$E,'Selected Results Data'!$A:$A,BG$2,'Selected Results Data'!$B:$B,$A75)</f>
        <v>52.41</v>
      </c>
      <c r="BH75" s="159">
        <f>RANK(BG75,$BG$3:$BG$81,0)+COUNTIF($BG$3:BG75,BG75)-1</f>
        <v>56</v>
      </c>
      <c r="BI75" s="179">
        <f t="shared" si="68"/>
        <v>2</v>
      </c>
      <c r="BJ75" s="160">
        <f>SUMIFS('Selected Results Data'!$E:$E,'Selected Results Data'!$A:$A,BJ$2,'Selected Results Data'!$B:$B,$A75)</f>
        <v>45.35</v>
      </c>
      <c r="BK75" s="159">
        <f>RANK(BJ75,$BJ$3:$BJ$81,0)+COUNTIF($BJ$3:BJ75,BJ75)-1</f>
        <v>67</v>
      </c>
      <c r="BL75" s="179">
        <f t="shared" si="69"/>
        <v>1</v>
      </c>
      <c r="BM75" s="160">
        <f>SUMIFS('Selected Results Data'!$E:$E,'Selected Results Data'!$A:$A,BM$2,'Selected Results Data'!$B:$B,$A75)</f>
        <v>47.13</v>
      </c>
      <c r="BN75" s="159">
        <f>RANK(BM75,$BM$3:$BM$81,0)+COUNTIF($BM$3:BM75,BM75)-1</f>
        <v>78</v>
      </c>
      <c r="BO75" s="179">
        <f t="shared" si="70"/>
        <v>1</v>
      </c>
      <c r="BP75" s="160">
        <f>SUMIFS('Selected Results Data'!$E:$E,'Selected Results Data'!$A:$A,BP$2,'Selected Results Data'!$B:$B,$A75)</f>
        <v>44.59</v>
      </c>
      <c r="BQ75" s="159">
        <f>RANK(BP75,$BP$3:$BP$81,0)+COUNTIF($BP$3:BP75,BP75)-1</f>
        <v>60</v>
      </c>
      <c r="BR75" s="179">
        <f t="shared" si="71"/>
        <v>2</v>
      </c>
      <c r="BS75" s="160">
        <f>SUMIFS('Selected Results Data'!$E:$E,'Selected Results Data'!$A:$A,BS$2,'Selected Results Data'!$B:$B,$A75)</f>
        <v>86.91</v>
      </c>
      <c r="BT75" s="159">
        <f>RANK(BS75,$BS$3:$BS$81,0)+COUNTIF($BS$3:BS75,BS75)-1</f>
        <v>50</v>
      </c>
      <c r="BU75" s="179">
        <f t="shared" si="72"/>
        <v>2</v>
      </c>
      <c r="BV75" s="160">
        <f>SUMIFS('Selected Results Data'!$E:$E,'Selected Results Data'!$A:$A,BV$2,'Selected Results Data'!$B:$B,$A75)</f>
        <v>85.58</v>
      </c>
      <c r="BW75" s="159">
        <f>RANK(BV75,$BV$3:$BV$81,0)+COUNTIF($BV$3:BV75,BV75)-1</f>
        <v>12</v>
      </c>
      <c r="BX75" s="179">
        <f t="shared" si="73"/>
        <v>5</v>
      </c>
      <c r="BY75" s="160">
        <f>SUMIFS('Selected Results Data'!$E:$E,'Selected Results Data'!$A:$A,BY$2,'Selected Results Data'!$B:$B,$A75)</f>
        <v>21.72</v>
      </c>
      <c r="BZ75" s="159">
        <f>RANK(BY75,$BY$3:$BY$81,1)+COUNTIF($BY$3:BY75,BY75)-1</f>
        <v>21</v>
      </c>
      <c r="CA75" s="179">
        <f t="shared" si="74"/>
        <v>4</v>
      </c>
      <c r="CB75" s="160">
        <f>SUMIFS('Selected Results Data'!$E:$E,'Selected Results Data'!$A:$A,CB$2,'Selected Results Data'!$B:$B,$A75)</f>
        <v>25.44</v>
      </c>
      <c r="CC75" s="159">
        <f>RANK(CB75,$CB$3:$CB$81,1)+COUNTIF($CB$3:CB75,CB75)-1</f>
        <v>5</v>
      </c>
      <c r="CD75" s="179">
        <f t="shared" si="75"/>
        <v>5</v>
      </c>
      <c r="CE75" s="160">
        <f>SUMIFS('Selected Results Data'!$E:$E,'Selected Results Data'!$A:$A,CE$2,'Selected Results Data'!$B:$B,$A75)</f>
        <v>27.76</v>
      </c>
      <c r="CF75" s="159">
        <f>RANK(CE75,$CE$3:$CE$81,1)+COUNTIF($CE$3:CE75,CE75)-1</f>
        <v>7</v>
      </c>
      <c r="CG75" s="179">
        <f t="shared" si="76"/>
        <v>5</v>
      </c>
      <c r="CH75" s="160">
        <f>SUMIFS('Selected Results Data'!$E:$E,'Selected Results Data'!$A:$A,CH$2,'Selected Results Data'!$B:$B,$A75)</f>
        <v>22.57</v>
      </c>
      <c r="CI75" s="159">
        <f>RANK(CH75,$CH$3:$CH$81,1)+COUNTIF($CH$3:CH75,CH75)-1</f>
        <v>16</v>
      </c>
      <c r="CJ75" s="179">
        <f t="shared" si="77"/>
        <v>5</v>
      </c>
      <c r="CL75" s="46">
        <v>73</v>
      </c>
      <c r="CM75" s="46">
        <v>1</v>
      </c>
    </row>
    <row r="76" spans="1:91">
      <c r="A76" s="162" t="s">
        <v>171</v>
      </c>
      <c r="B76" s="162">
        <f>SUMIFS('Selected Results Data'!$E:$E,'Selected Results Data'!$A:$A,$B$2,'Selected Results Data'!$B:$B,A76)</f>
        <v>34.9</v>
      </c>
      <c r="C76" s="161">
        <f>RANK(B76,$B$3:$B$81,1)+COUNTIF($B$3:B76,B76)-1</f>
        <v>67</v>
      </c>
      <c r="D76" s="179">
        <f t="shared" si="47"/>
        <v>1</v>
      </c>
      <c r="E76" s="160">
        <f>SUMIFS('Selected Results Data'!$E:$E,'Selected Results Data'!$A:$A,E$2,'Selected Results Data'!$B:$B,$A76)</f>
        <v>22.6</v>
      </c>
      <c r="F76" s="159">
        <f>RANK(E76,$E$3:$E$81,1)+COUNTIF($E$3:E76,E76)-1</f>
        <v>38</v>
      </c>
      <c r="G76" s="179">
        <f t="shared" si="48"/>
        <v>3</v>
      </c>
      <c r="H76" s="160">
        <f>SUMIFS('Selected Results Data'!$E:$E,'Selected Results Data'!$A:$A,H$2,'Selected Results Data'!$B:$B,$A76)</f>
        <v>13</v>
      </c>
      <c r="I76" s="159">
        <f>RANK(H76,$H$3:$H$81,1)+COUNTIF($H$3:H76,H76)-1</f>
        <v>46</v>
      </c>
      <c r="J76" s="179">
        <f t="shared" si="49"/>
        <v>3</v>
      </c>
      <c r="K76" s="160">
        <f>SUMIFS('Selected Results Data'!$E:$E,'Selected Results Data'!$A:$A,K$2,'Selected Results Data'!$B:$B,$A76)</f>
        <v>17.3</v>
      </c>
      <c r="L76" s="159">
        <f>RANK(K76,$K$3:$K$81,1)+COUNTIF($K$3:K76,K76)-1</f>
        <v>67</v>
      </c>
      <c r="M76" s="179">
        <f t="shared" si="50"/>
        <v>1</v>
      </c>
      <c r="N76" s="160">
        <f>SUMIFS('Selected Results Data'!$E:$E,'Selected Results Data'!$A:$A,N$2,'Selected Results Data'!$B:$B,$A76)</f>
        <v>2.4500000000000002</v>
      </c>
      <c r="O76" s="159">
        <f>RANK(N76,$N$3:$N$81,0)+COUNTIF($N$3:N76,N76)-1</f>
        <v>77</v>
      </c>
      <c r="P76" s="179">
        <f t="shared" si="51"/>
        <v>1</v>
      </c>
      <c r="Q76" s="160">
        <f>SUMIFS('Selected Results Data'!$E:$E,'Selected Results Data'!$A:$A,Q$2,'Selected Results Data'!$B:$B,$A76)</f>
        <v>44.22</v>
      </c>
      <c r="R76" s="159">
        <f>RANK(Q76,$Q$3:$Q$81,0)+COUNTIF($Q$3:Q76,Q76)-1</f>
        <v>26</v>
      </c>
      <c r="S76" s="179">
        <f t="shared" si="52"/>
        <v>4</v>
      </c>
      <c r="T76" s="160">
        <f>SUMIFS('Selected Results Data'!$E:$E,'Selected Results Data'!$A:$A,T$2,'Selected Results Data'!$B:$B,$A76)</f>
        <v>52</v>
      </c>
      <c r="U76" s="159">
        <f>RANK(T76,$T$3:$T$81,1)+COUNTIF($T$3:T76,T76)-1</f>
        <v>31</v>
      </c>
      <c r="V76" s="179">
        <f t="shared" si="53"/>
        <v>4</v>
      </c>
      <c r="W76" s="160">
        <f>SUMIFS('Selected Results Data'!$E:$E,'Selected Results Data'!$A:$A,W$2,'Selected Results Data'!$B:$B,$A76)</f>
        <v>4.04</v>
      </c>
      <c r="X76" s="159">
        <f>RANK(W76,$W$3:$W$81,1)+COUNTIF($W$3:W76,W76)-1</f>
        <v>71</v>
      </c>
      <c r="Y76" s="179">
        <f t="shared" si="65"/>
        <v>1</v>
      </c>
      <c r="Z76" s="160">
        <f>SUMIFS('Selected Results Data'!$E:$E,'Selected Results Data'!$A:$A,Z$2,'Selected Results Data'!$B:$B,$A76)</f>
        <v>44.36</v>
      </c>
      <c r="AA76" s="159">
        <f>RANK(Z76,$Z$3:$Z$81,1)+COUNTIF($Z$3:Z76,Z76)-1</f>
        <v>44</v>
      </c>
      <c r="AB76" s="179">
        <f t="shared" si="66"/>
        <v>3</v>
      </c>
      <c r="AC76" s="160">
        <f>SUMIFS('Selected Results Data'!$E:$E,'Selected Results Data'!$A:$A,AC$2,'Selected Results Data'!$B:$B,$A76)</f>
        <v>23.03</v>
      </c>
      <c r="AD76" s="159">
        <f>RANK(AC76,$AC$3:$AC$81,1)+COUNTIF($AC$3:AC76,AC76)-1</f>
        <v>70</v>
      </c>
      <c r="AE76" s="179">
        <f t="shared" si="78"/>
        <v>1</v>
      </c>
      <c r="AF76" s="160">
        <f>SUMIFS('Selected Results Data'!$E:$E,'Selected Results Data'!$A:$A,AF$2,'Selected Results Data'!$B:$B,$A76)</f>
        <v>18.39</v>
      </c>
      <c r="AG76" s="159">
        <f>RANK(AF76,$AF$3:$AF$81,1)+COUNTIF($AF$3:AF76,AF76)-1</f>
        <v>72</v>
      </c>
      <c r="AH76" s="179">
        <f t="shared" si="57"/>
        <v>1</v>
      </c>
      <c r="AI76" s="160">
        <f>SUMIFS('Selected Results Data'!$E:$E,'Selected Results Data'!$A:$A,AI$2,'Selected Results Data'!$B:$B,$A76)</f>
        <v>47.77</v>
      </c>
      <c r="AJ76" s="159">
        <f>RANK(AI76,$AI$3:$AI$81,1)+COUNTIF($AI$3:AI76,AI76)-1</f>
        <v>4</v>
      </c>
      <c r="AK76" s="179">
        <f t="shared" si="58"/>
        <v>5</v>
      </c>
      <c r="AL76" s="160">
        <f>SUMIFS('Selected Results Data'!$E:$E,'Selected Results Data'!$A:$A,AL$2,'Selected Results Data'!$B:$B,$A76)</f>
        <v>33.450000000000003</v>
      </c>
      <c r="AM76" s="159">
        <f>RANK(AL76,$AL$3:$AL$81,1)+COUNTIF($AL$3:AL76,AL76)-1</f>
        <v>6</v>
      </c>
      <c r="AN76" s="179">
        <f t="shared" si="59"/>
        <v>5</v>
      </c>
      <c r="AO76" s="160">
        <f>SUMIFS('Selected Results Data'!$E:$E,'Selected Results Data'!$A:$A,AO$2,'Selected Results Data'!$B:$B,$A76)</f>
        <v>16.5</v>
      </c>
      <c r="AP76" s="159">
        <f>RANK(AO76,$AO$3:$AO$81,1)+COUNTIF($AO$3:AO76,AO76)-1</f>
        <v>48</v>
      </c>
      <c r="AQ76" s="179">
        <f t="shared" si="60"/>
        <v>3</v>
      </c>
      <c r="AR76" s="160">
        <f>SUMIFS('Selected Results Data'!$E:$E,'Selected Results Data'!$A:$A,AR$2,'Selected Results Data'!$B:$B,$A76)</f>
        <v>32.340000000000003</v>
      </c>
      <c r="AS76" s="159">
        <f>RANK(AR76,$AR$3:$AR$81,1)+COUNTIF($AR$3:AR76,AR76)-1</f>
        <v>50</v>
      </c>
      <c r="AT76" s="179">
        <f t="shared" si="61"/>
        <v>2</v>
      </c>
      <c r="AU76" s="160">
        <f>SUMIFS('Selected Results Data'!$E:$E,'Selected Results Data'!$A:$A,AU$2,'Selected Results Data'!$B:$B,$A76)</f>
        <v>23.318860000000001</v>
      </c>
      <c r="AV76" s="159">
        <f>RANK(AU76,$AU$3:$AU$81,1)+COUNTIF($AU$3:AU76,AU76)-1</f>
        <v>60</v>
      </c>
      <c r="AW76" s="179">
        <f t="shared" si="62"/>
        <v>2</v>
      </c>
      <c r="AX76" s="160">
        <f>SUMIFS('Selected Results Data'!$E:$E,'Selected Results Data'!$A:$A,AX$2,'Selected Results Data'!$B:$B,$A76)</f>
        <v>22.184249999999999</v>
      </c>
      <c r="AY76" s="159">
        <f>RANK(AX76,$AX$3:$AX$81,1)+COUNTIF($AX$3:AX76,AX76)-1</f>
        <v>52</v>
      </c>
      <c r="AZ76" s="179">
        <f t="shared" si="63"/>
        <v>2</v>
      </c>
      <c r="BA76" s="160">
        <f>SUMIFS('Selected Results Data'!$E:$E,'Selected Results Data'!$A:$A,BA$2,'Selected Results Data'!$B:$B,$A76)</f>
        <v>14.01445</v>
      </c>
      <c r="BB76" s="159">
        <f>RANK(BA76,$BA$3:$BA$81,1)+COUNTIF($BA$3:BA76,BA76)-1</f>
        <v>20</v>
      </c>
      <c r="BC76" s="179">
        <f t="shared" si="64"/>
        <v>4</v>
      </c>
      <c r="BD76" s="160">
        <f>SUMIFS('Selected Results Data'!$E:$E,'Selected Results Data'!$A:$A,BD$2,'Selected Results Data'!$B:$B,$A76)</f>
        <v>82.33</v>
      </c>
      <c r="BE76" s="159">
        <f>RANK(BD76,$BD$3:$BD$81,0)+COUNTIF($BD$3:BD76,BD76)-1</f>
        <v>23</v>
      </c>
      <c r="BF76" s="179">
        <f t="shared" si="67"/>
        <v>4</v>
      </c>
      <c r="BG76" s="160">
        <f>SUMIFS('Selected Results Data'!$E:$E,'Selected Results Data'!$A:$A,BG$2,'Selected Results Data'!$B:$B,$A76)</f>
        <v>67.97</v>
      </c>
      <c r="BH76" s="159">
        <f>RANK(BG76,$BG$3:$BG$81,0)+COUNTIF($BG$3:BG76,BG76)-1</f>
        <v>1</v>
      </c>
      <c r="BI76" s="179">
        <f t="shared" si="68"/>
        <v>5</v>
      </c>
      <c r="BJ76" s="160">
        <f>SUMIFS('Selected Results Data'!$E:$E,'Selected Results Data'!$A:$A,BJ$2,'Selected Results Data'!$B:$B,$A76)</f>
        <v>64.17</v>
      </c>
      <c r="BK76" s="159">
        <f>RANK(BJ76,$BJ$3:$BJ$81,0)+COUNTIF($BJ$3:BJ76,BJ76)-1</f>
        <v>1</v>
      </c>
      <c r="BL76" s="179">
        <f t="shared" si="69"/>
        <v>5</v>
      </c>
      <c r="BM76" s="160">
        <f>SUMIFS('Selected Results Data'!$E:$E,'Selected Results Data'!$A:$A,BM$2,'Selected Results Data'!$B:$B,$A76)</f>
        <v>61.05</v>
      </c>
      <c r="BN76" s="159">
        <f>RANK(BM76,$BM$3:$BM$81,0)+COUNTIF($BM$3:BM76,BM76)-1</f>
        <v>45</v>
      </c>
      <c r="BO76" s="179">
        <f t="shared" si="70"/>
        <v>3</v>
      </c>
      <c r="BP76" s="160">
        <f>SUMIFS('Selected Results Data'!$E:$E,'Selected Results Data'!$A:$A,BP$2,'Selected Results Data'!$B:$B,$A76)</f>
        <v>39.5</v>
      </c>
      <c r="BQ76" s="159">
        <f>RANK(BP76,$BP$3:$BP$81,0)+COUNTIF($BP$3:BP76,BP76)-1</f>
        <v>76</v>
      </c>
      <c r="BR76" s="179">
        <f t="shared" si="71"/>
        <v>1</v>
      </c>
      <c r="BS76" s="160">
        <f>SUMIFS('Selected Results Data'!$E:$E,'Selected Results Data'!$A:$A,BS$2,'Selected Results Data'!$B:$B,$A76)</f>
        <v>95.83</v>
      </c>
      <c r="BT76" s="159">
        <f>RANK(BS76,$BS$3:$BS$81,0)+COUNTIF($BS$3:BS76,BS76)-1</f>
        <v>4</v>
      </c>
      <c r="BU76" s="179">
        <f t="shared" si="72"/>
        <v>5</v>
      </c>
      <c r="BV76" s="160">
        <f>SUMIFS('Selected Results Data'!$E:$E,'Selected Results Data'!$A:$A,BV$2,'Selected Results Data'!$B:$B,$A76)</f>
        <v>72.37</v>
      </c>
      <c r="BW76" s="159">
        <f>RANK(BV76,$BV$3:$BV$81,0)+COUNTIF($BV$3:BV76,BV76)-1</f>
        <v>73</v>
      </c>
      <c r="BX76" s="179">
        <f t="shared" si="73"/>
        <v>1</v>
      </c>
      <c r="BY76" s="160">
        <f>SUMIFS('Selected Results Data'!$E:$E,'Selected Results Data'!$A:$A,BY$2,'Selected Results Data'!$B:$B,$A76)</f>
        <v>30.38</v>
      </c>
      <c r="BZ76" s="159">
        <f>RANK(BY76,$BY$3:$BY$81,1)+COUNTIF($BY$3:BY76,BY76)-1</f>
        <v>70</v>
      </c>
      <c r="CA76" s="179">
        <f t="shared" si="74"/>
        <v>1</v>
      </c>
      <c r="CB76" s="160">
        <f>SUMIFS('Selected Results Data'!$E:$E,'Selected Results Data'!$A:$A,CB$2,'Selected Results Data'!$B:$B,$A76)</f>
        <v>38.24</v>
      </c>
      <c r="CC76" s="159">
        <f>RANK(CB76,$CB$3:$CB$81,1)+COUNTIF($CB$3:CB76,CB76)-1</f>
        <v>57</v>
      </c>
      <c r="CD76" s="179">
        <f t="shared" si="75"/>
        <v>2</v>
      </c>
      <c r="CE76" s="160">
        <f>SUMIFS('Selected Results Data'!$E:$E,'Selected Results Data'!$A:$A,CE$2,'Selected Results Data'!$B:$B,$A76)</f>
        <v>32.82</v>
      </c>
      <c r="CF76" s="159">
        <f>RANK(CE76,$CE$3:$CE$81,1)+COUNTIF($CE$3:CE76,CE76)-1</f>
        <v>32</v>
      </c>
      <c r="CG76" s="179">
        <f t="shared" si="76"/>
        <v>4</v>
      </c>
      <c r="CH76" s="160">
        <f>SUMIFS('Selected Results Data'!$E:$E,'Selected Results Data'!$A:$A,CH$2,'Selected Results Data'!$B:$B,$A76)</f>
        <v>28.21</v>
      </c>
      <c r="CI76" s="159">
        <f>RANK(CH76,$CH$3:$CH$81,1)+COUNTIF($CH$3:CH76,CH76)-1</f>
        <v>43</v>
      </c>
      <c r="CJ76" s="179">
        <f t="shared" si="77"/>
        <v>3</v>
      </c>
      <c r="CL76" s="46">
        <v>74</v>
      </c>
      <c r="CM76" s="46">
        <v>1</v>
      </c>
    </row>
    <row r="77" spans="1:91">
      <c r="A77" s="162" t="s">
        <v>172</v>
      </c>
      <c r="B77" s="162">
        <f>SUMIFS('Selected Results Data'!$E:$E,'Selected Results Data'!$A:$A,$B$2,'Selected Results Data'!$B:$B,A77)</f>
        <v>34.5</v>
      </c>
      <c r="C77" s="161">
        <f>RANK(B77,$B$3:$B$81,1)+COUNTIF($B$3:B77,B77)-1</f>
        <v>65</v>
      </c>
      <c r="D77" s="179">
        <f t="shared" si="47"/>
        <v>1</v>
      </c>
      <c r="E77" s="160">
        <f>SUMIFS('Selected Results Data'!$E:$E,'Selected Results Data'!$A:$A,E$2,'Selected Results Data'!$B:$B,$A77)</f>
        <v>26.9</v>
      </c>
      <c r="F77" s="159">
        <f>RANK(E77,$E$3:$E$81,1)+COUNTIF($E$3:E77,E77)-1</f>
        <v>64</v>
      </c>
      <c r="G77" s="179">
        <f t="shared" si="48"/>
        <v>2</v>
      </c>
      <c r="H77" s="160">
        <f>SUMIFS('Selected Results Data'!$E:$E,'Selected Results Data'!$A:$A,H$2,'Selected Results Data'!$B:$B,$A77)</f>
        <v>13.9</v>
      </c>
      <c r="I77" s="159">
        <f>RANK(H77,$H$3:$H$81,1)+COUNTIF($H$3:H77,H77)-1</f>
        <v>51</v>
      </c>
      <c r="J77" s="179">
        <f t="shared" si="49"/>
        <v>2</v>
      </c>
      <c r="K77" s="160">
        <f>SUMIFS('Selected Results Data'!$E:$E,'Selected Results Data'!$A:$A,K$2,'Selected Results Data'!$B:$B,$A77)</f>
        <v>15.9</v>
      </c>
      <c r="L77" s="159">
        <f>RANK(K77,$K$3:$K$81,1)+COUNTIF($K$3:K77,K77)-1</f>
        <v>54</v>
      </c>
      <c r="M77" s="179">
        <f t="shared" si="50"/>
        <v>2</v>
      </c>
      <c r="N77" s="160">
        <f>SUMIFS('Selected Results Data'!$E:$E,'Selected Results Data'!$A:$A,N$2,'Selected Results Data'!$B:$B,$A77)</f>
        <v>5.41</v>
      </c>
      <c r="O77" s="159">
        <f>RANK(N77,$N$3:$N$81,0)+COUNTIF($N$3:N77,N77)-1</f>
        <v>41</v>
      </c>
      <c r="P77" s="179">
        <f t="shared" si="51"/>
        <v>3</v>
      </c>
      <c r="Q77" s="160">
        <f>SUMIFS('Selected Results Data'!$E:$E,'Selected Results Data'!$A:$A,Q$2,'Selected Results Data'!$B:$B,$A77)</f>
        <v>39.229999999999997</v>
      </c>
      <c r="R77" s="159">
        <f>RANK(Q77,$Q$3:$Q$81,0)+COUNTIF($Q$3:Q77,Q77)-1</f>
        <v>56</v>
      </c>
      <c r="S77" s="179">
        <f t="shared" si="52"/>
        <v>2</v>
      </c>
      <c r="T77" s="160">
        <f>SUMIFS('Selected Results Data'!$E:$E,'Selected Results Data'!$A:$A,T$2,'Selected Results Data'!$B:$B,$A77)</f>
        <v>56.9</v>
      </c>
      <c r="U77" s="159">
        <f>RANK(T77,$T$3:$T$81,1)+COUNTIF($T$3:T77,T77)-1</f>
        <v>60</v>
      </c>
      <c r="V77" s="179">
        <f t="shared" si="53"/>
        <v>2</v>
      </c>
      <c r="W77" s="160">
        <f>SUMIFS('Selected Results Data'!$E:$E,'Selected Results Data'!$A:$A,W$2,'Selected Results Data'!$B:$B,$A77)</f>
        <v>0.97</v>
      </c>
      <c r="X77" s="159">
        <f>RANK(W77,$W$3:$W$81,1)+COUNTIF($W$3:W77,W77)-1</f>
        <v>11</v>
      </c>
      <c r="Y77" s="179">
        <f t="shared" si="65"/>
        <v>5</v>
      </c>
      <c r="Z77" s="160">
        <f>SUMIFS('Selected Results Data'!$E:$E,'Selected Results Data'!$A:$A,Z$2,'Selected Results Data'!$B:$B,$A77)</f>
        <v>38.450000000000003</v>
      </c>
      <c r="AA77" s="159">
        <f>RANK(Z77,$Z$3:$Z$81,1)+COUNTIF($Z$3:Z77,Z77)-1</f>
        <v>16</v>
      </c>
      <c r="AB77" s="179">
        <f t="shared" si="66"/>
        <v>5</v>
      </c>
      <c r="AC77" s="160">
        <f>SUMIFS('Selected Results Data'!$E:$E,'Selected Results Data'!$A:$A,AC$2,'Selected Results Data'!$B:$B,$A77)</f>
        <v>16.16</v>
      </c>
      <c r="AD77" s="159">
        <f>RANK(AC77,$AC$3:$AC$81,1)+COUNTIF($AC$3:AC77,AC77)-1</f>
        <v>31</v>
      </c>
      <c r="AE77" s="179">
        <f t="shared" si="78"/>
        <v>4</v>
      </c>
      <c r="AF77" s="160">
        <f>SUMIFS('Selected Results Data'!$E:$E,'Selected Results Data'!$A:$A,AF$2,'Selected Results Data'!$B:$B,$A77)</f>
        <v>12.96</v>
      </c>
      <c r="AG77" s="159">
        <f>RANK(AF77,$AF$3:$AF$81,1)+COUNTIF($AF$3:AF77,AF77)-1</f>
        <v>33</v>
      </c>
      <c r="AH77" s="179">
        <f t="shared" si="57"/>
        <v>3</v>
      </c>
      <c r="AI77" s="160">
        <f>SUMIFS('Selected Results Data'!$E:$E,'Selected Results Data'!$A:$A,AI$2,'Selected Results Data'!$B:$B,$A77)</f>
        <v>72.55</v>
      </c>
      <c r="AJ77" s="159">
        <f>RANK(AI77,$AI$3:$AI$81,1)+COUNTIF($AI$3:AI77,AI77)-1</f>
        <v>70</v>
      </c>
      <c r="AK77" s="179">
        <f t="shared" si="58"/>
        <v>1</v>
      </c>
      <c r="AL77" s="160">
        <f>SUMIFS('Selected Results Data'!$E:$E,'Selected Results Data'!$A:$A,AL$2,'Selected Results Data'!$B:$B,$A77)</f>
        <v>54.56</v>
      </c>
      <c r="AM77" s="159">
        <f>RANK(AL77,$AL$3:$AL$81,1)+COUNTIF($AL$3:AL77,AL77)-1</f>
        <v>70</v>
      </c>
      <c r="AN77" s="179">
        <f t="shared" si="59"/>
        <v>1</v>
      </c>
      <c r="AO77" s="160">
        <f>SUMIFS('Selected Results Data'!$E:$E,'Selected Results Data'!$A:$A,AO$2,'Selected Results Data'!$B:$B,$A77)</f>
        <v>14.04</v>
      </c>
      <c r="AP77" s="159">
        <f>RANK(AO77,$AO$3:$AO$81,1)+COUNTIF($AO$3:AO77,AO77)-1</f>
        <v>31</v>
      </c>
      <c r="AQ77" s="179">
        <f t="shared" si="60"/>
        <v>4</v>
      </c>
      <c r="AR77" s="160">
        <f>SUMIFS('Selected Results Data'!$E:$E,'Selected Results Data'!$A:$A,AR$2,'Selected Results Data'!$B:$B,$A77)</f>
        <v>32.020000000000003</v>
      </c>
      <c r="AS77" s="159">
        <f>RANK(AR77,$AR$3:$AR$81,1)+COUNTIF($AR$3:AR77,AR77)-1</f>
        <v>48</v>
      </c>
      <c r="AT77" s="179">
        <f t="shared" si="61"/>
        <v>3</v>
      </c>
      <c r="AU77" s="160">
        <f>SUMIFS('Selected Results Data'!$E:$E,'Selected Results Data'!$A:$A,AU$2,'Selected Results Data'!$B:$B,$A77)</f>
        <v>21.749970000000001</v>
      </c>
      <c r="AV77" s="159">
        <f>RANK(AU77,$AU$3:$AU$81,1)+COUNTIF($AU$3:AU77,AU77)-1</f>
        <v>46</v>
      </c>
      <c r="AW77" s="179">
        <f t="shared" si="62"/>
        <v>3</v>
      </c>
      <c r="AX77" s="160">
        <f>SUMIFS('Selected Results Data'!$E:$E,'Selected Results Data'!$A:$A,AX$2,'Selected Results Data'!$B:$B,$A77)</f>
        <v>20.931989999999999</v>
      </c>
      <c r="AY77" s="159">
        <f>RANK(AX77,$AX$3:$AX$81,1)+COUNTIF($AX$3:AX77,AX77)-1</f>
        <v>43</v>
      </c>
      <c r="AZ77" s="179">
        <f t="shared" si="63"/>
        <v>3</v>
      </c>
      <c r="BA77" s="160">
        <f>SUMIFS('Selected Results Data'!$E:$E,'Selected Results Data'!$A:$A,BA$2,'Selected Results Data'!$B:$B,$A77)</f>
        <v>17.476479999999999</v>
      </c>
      <c r="BB77" s="159">
        <f>RANK(BA77,$BA$3:$BA$81,1)+COUNTIF($BA$3:BA77,BA77)-1</f>
        <v>52</v>
      </c>
      <c r="BC77" s="179">
        <f t="shared" si="64"/>
        <v>2</v>
      </c>
      <c r="BD77" s="160">
        <f>SUMIFS('Selected Results Data'!$E:$E,'Selected Results Data'!$A:$A,BD$2,'Selected Results Data'!$B:$B,$A77)</f>
        <v>79.819999999999993</v>
      </c>
      <c r="BE77" s="159">
        <f>RANK(BD77,$BD$3:$BD$81,0)+COUNTIF($BD$3:BD77,BD77)-1</f>
        <v>38</v>
      </c>
      <c r="BF77" s="179">
        <f t="shared" si="67"/>
        <v>3</v>
      </c>
      <c r="BG77" s="160">
        <f>SUMIFS('Selected Results Data'!$E:$E,'Selected Results Data'!$A:$A,BG$2,'Selected Results Data'!$B:$B,$A77)</f>
        <v>58.18</v>
      </c>
      <c r="BH77" s="159">
        <f>RANK(BG77,$BG$3:$BG$81,0)+COUNTIF($BG$3:BG77,BG77)-1</f>
        <v>21</v>
      </c>
      <c r="BI77" s="179">
        <f t="shared" si="68"/>
        <v>4</v>
      </c>
      <c r="BJ77" s="160">
        <f>SUMIFS('Selected Results Data'!$E:$E,'Selected Results Data'!$A:$A,BJ$2,'Selected Results Data'!$B:$B,$A77)</f>
        <v>52.37</v>
      </c>
      <c r="BK77" s="159">
        <f>RANK(BJ77,$BJ$3:$BJ$81,0)+COUNTIF($BJ$3:BJ77,BJ77)-1</f>
        <v>24</v>
      </c>
      <c r="BL77" s="179">
        <f t="shared" si="69"/>
        <v>4</v>
      </c>
      <c r="BM77" s="160">
        <f>SUMIFS('Selected Results Data'!$E:$E,'Selected Results Data'!$A:$A,BM$2,'Selected Results Data'!$B:$B,$A77)</f>
        <v>67.39</v>
      </c>
      <c r="BN77" s="159">
        <f>RANK(BM77,$BM$3:$BM$81,0)+COUNTIF($BM$3:BM77,BM77)-1</f>
        <v>16</v>
      </c>
      <c r="BO77" s="179">
        <f t="shared" si="70"/>
        <v>5</v>
      </c>
      <c r="BP77" s="160">
        <f>SUMIFS('Selected Results Data'!$E:$E,'Selected Results Data'!$A:$A,BP$2,'Selected Results Data'!$B:$B,$A77)</f>
        <v>55.93</v>
      </c>
      <c r="BQ77" s="159">
        <f>RANK(BP77,$BP$3:$BP$81,0)+COUNTIF($BP$3:BP77,BP77)-1</f>
        <v>6</v>
      </c>
      <c r="BR77" s="179">
        <f t="shared" si="71"/>
        <v>5</v>
      </c>
      <c r="BS77" s="160">
        <f>SUMIFS('Selected Results Data'!$E:$E,'Selected Results Data'!$A:$A,BS$2,'Selected Results Data'!$B:$B,$A77)</f>
        <v>86.34</v>
      </c>
      <c r="BT77" s="159">
        <f>RANK(BS77,$BS$3:$BS$81,0)+COUNTIF($BS$3:BS77,BS77)-1</f>
        <v>51</v>
      </c>
      <c r="BU77" s="179">
        <f t="shared" si="72"/>
        <v>2</v>
      </c>
      <c r="BV77" s="160">
        <f>SUMIFS('Selected Results Data'!$E:$E,'Selected Results Data'!$A:$A,BV$2,'Selected Results Data'!$B:$B,$A77)</f>
        <v>87.09</v>
      </c>
      <c r="BW77" s="159">
        <f>RANK(BV77,$BV$3:$BV$81,0)+COUNTIF($BV$3:BV77,BV77)-1</f>
        <v>8</v>
      </c>
      <c r="BX77" s="179">
        <f t="shared" si="73"/>
        <v>5</v>
      </c>
      <c r="BY77" s="160">
        <f>SUMIFS('Selected Results Data'!$E:$E,'Selected Results Data'!$A:$A,BY$2,'Selected Results Data'!$B:$B,$A77)</f>
        <v>27.09</v>
      </c>
      <c r="BZ77" s="159">
        <f>RANK(BY77,$BY$3:$BY$81,1)+COUNTIF($BY$3:BY77,BY77)-1</f>
        <v>52</v>
      </c>
      <c r="CA77" s="179">
        <f t="shared" si="74"/>
        <v>2</v>
      </c>
      <c r="CB77" s="160">
        <f>SUMIFS('Selected Results Data'!$E:$E,'Selected Results Data'!$A:$A,CB$2,'Selected Results Data'!$B:$B,$A77)</f>
        <v>36.299999999999997</v>
      </c>
      <c r="CC77" s="159">
        <f>RANK(CB77,$CB$3:$CB$81,1)+COUNTIF($CB$3:CB77,CB77)-1</f>
        <v>43</v>
      </c>
      <c r="CD77" s="179">
        <f t="shared" si="75"/>
        <v>3</v>
      </c>
      <c r="CE77" s="160">
        <f>SUMIFS('Selected Results Data'!$E:$E,'Selected Results Data'!$A:$A,CE$2,'Selected Results Data'!$B:$B,$A77)</f>
        <v>32.76</v>
      </c>
      <c r="CF77" s="159">
        <f>RANK(CE77,$CE$3:$CE$81,1)+COUNTIF($CE$3:CE77,CE77)-1</f>
        <v>30</v>
      </c>
      <c r="CG77" s="179">
        <f t="shared" si="76"/>
        <v>4</v>
      </c>
      <c r="CH77" s="160">
        <f>SUMIFS('Selected Results Data'!$E:$E,'Selected Results Data'!$A:$A,CH$2,'Selected Results Data'!$B:$B,$A77)</f>
        <v>32.299999999999997</v>
      </c>
      <c r="CI77" s="159">
        <f>RANK(CH77,$CH$3:$CH$81,1)+COUNTIF($CH$3:CH77,CH77)-1</f>
        <v>65</v>
      </c>
      <c r="CJ77" s="179">
        <f t="shared" si="77"/>
        <v>1</v>
      </c>
      <c r="CL77" s="46">
        <v>75</v>
      </c>
      <c r="CM77" s="46">
        <v>1</v>
      </c>
    </row>
    <row r="78" spans="1:91">
      <c r="A78" s="162" t="s">
        <v>173</v>
      </c>
      <c r="B78" s="162">
        <f>SUMIFS('Selected Results Data'!$E:$E,'Selected Results Data'!$A:$A,$B$2,'Selected Results Data'!$B:$B,A78)</f>
        <v>32.799999999999997</v>
      </c>
      <c r="C78" s="161">
        <f>RANK(B78,$B$3:$B$81,1)+COUNTIF($B$3:B78,B78)-1</f>
        <v>53</v>
      </c>
      <c r="D78" s="179">
        <f t="shared" si="47"/>
        <v>2</v>
      </c>
      <c r="E78" s="160">
        <f>SUMIFS('Selected Results Data'!$E:$E,'Selected Results Data'!$A:$A,E$2,'Selected Results Data'!$B:$B,$A78)</f>
        <v>25</v>
      </c>
      <c r="F78" s="159">
        <f>RANK(E78,$E$3:$E$81,1)+COUNTIF($E$3:E78,E78)-1</f>
        <v>57</v>
      </c>
      <c r="G78" s="179">
        <f t="shared" si="48"/>
        <v>2</v>
      </c>
      <c r="H78" s="160">
        <f>SUMIFS('Selected Results Data'!$E:$E,'Selected Results Data'!$A:$A,H$2,'Selected Results Data'!$B:$B,$A78)</f>
        <v>15.8</v>
      </c>
      <c r="I78" s="159">
        <f>RANK(H78,$H$3:$H$81,1)+COUNTIF($H$3:H78,H78)-1</f>
        <v>61</v>
      </c>
      <c r="J78" s="179">
        <f t="shared" si="49"/>
        <v>2</v>
      </c>
      <c r="K78" s="160">
        <f>SUMIFS('Selected Results Data'!$E:$E,'Selected Results Data'!$A:$A,K$2,'Selected Results Data'!$B:$B,$A78)</f>
        <v>18</v>
      </c>
      <c r="L78" s="159">
        <f>RANK(K78,$K$3:$K$81,1)+COUNTIF($K$3:K78,K78)-1</f>
        <v>72</v>
      </c>
      <c r="M78" s="179">
        <f t="shared" si="50"/>
        <v>1</v>
      </c>
      <c r="N78" s="160">
        <f>SUMIFS('Selected Results Data'!$E:$E,'Selected Results Data'!$A:$A,N$2,'Selected Results Data'!$B:$B,$A78)</f>
        <v>3.9</v>
      </c>
      <c r="O78" s="159">
        <f>RANK(N78,$N$3:$N$81,0)+COUNTIF($N$3:N78,N78)-1</f>
        <v>69</v>
      </c>
      <c r="P78" s="179">
        <f t="shared" si="51"/>
        <v>1</v>
      </c>
      <c r="Q78" s="160">
        <f>SUMIFS('Selected Results Data'!$E:$E,'Selected Results Data'!$A:$A,Q$2,'Selected Results Data'!$B:$B,$A78)</f>
        <v>36.57</v>
      </c>
      <c r="R78" s="159">
        <f>RANK(Q78,$Q$3:$Q$81,0)+COUNTIF($Q$3:Q78,Q78)-1</f>
        <v>68</v>
      </c>
      <c r="S78" s="179">
        <f t="shared" si="52"/>
        <v>1</v>
      </c>
      <c r="T78" s="160">
        <f>SUMIFS('Selected Results Data'!$E:$E,'Selected Results Data'!$A:$A,T$2,'Selected Results Data'!$B:$B,$A78)</f>
        <v>57.39</v>
      </c>
      <c r="U78" s="159">
        <f>RANK(T78,$T$3:$T$81,1)+COUNTIF($T$3:T78,T78)-1</f>
        <v>62</v>
      </c>
      <c r="V78" s="179">
        <f t="shared" si="53"/>
        <v>2</v>
      </c>
      <c r="W78" s="160">
        <f>SUMIFS('Selected Results Data'!$E:$E,'Selected Results Data'!$A:$A,W$2,'Selected Results Data'!$B:$B,$A78)</f>
        <v>2.4500000000000002</v>
      </c>
      <c r="X78" s="159">
        <f>RANK(W78,$W$3:$W$81,1)+COUNTIF($W$3:W78,W78)-1</f>
        <v>56</v>
      </c>
      <c r="Y78" s="179">
        <f t="shared" si="65"/>
        <v>2</v>
      </c>
      <c r="Z78" s="160">
        <f>SUMIFS('Selected Results Data'!$E:$E,'Selected Results Data'!$A:$A,Z$2,'Selected Results Data'!$B:$B,$A78)</f>
        <v>55.56</v>
      </c>
      <c r="AA78" s="159">
        <f>RANK(Z78,$Z$3:$Z$81,1)+COUNTIF($Z$3:Z78,Z78)-1</f>
        <v>77</v>
      </c>
      <c r="AB78" s="179">
        <f t="shared" si="66"/>
        <v>1</v>
      </c>
      <c r="AC78" s="160">
        <f>SUMIFS('Selected Results Data'!$E:$E,'Selected Results Data'!$A:$A,AC$2,'Selected Results Data'!$B:$B,$A78)</f>
        <v>20.8</v>
      </c>
      <c r="AD78" s="159">
        <f>RANK(AC78,$AC$3:$AC$81,1)+COUNTIF($AC$3:AC78,AC78)-1</f>
        <v>56</v>
      </c>
      <c r="AE78" s="179">
        <f t="shared" si="78"/>
        <v>2</v>
      </c>
      <c r="AF78" s="160">
        <f>SUMIFS('Selected Results Data'!$E:$E,'Selected Results Data'!$A:$A,AF$2,'Selected Results Data'!$B:$B,$A78)</f>
        <v>15.43</v>
      </c>
      <c r="AG78" s="159">
        <f>RANK(AF78,$AF$3:$AF$81,1)+COUNTIF($AF$3:AF78,AF78)-1</f>
        <v>52</v>
      </c>
      <c r="AH78" s="179">
        <f t="shared" si="57"/>
        <v>2</v>
      </c>
      <c r="AI78" s="160">
        <f>SUMIFS('Selected Results Data'!$E:$E,'Selected Results Data'!$A:$A,AI$2,'Selected Results Data'!$B:$B,$A78)</f>
        <v>49.15</v>
      </c>
      <c r="AJ78" s="159">
        <f>RANK(AI78,$AI$3:$AI$81,1)+COUNTIF($AI$3:AI78,AI78)-1</f>
        <v>5</v>
      </c>
      <c r="AK78" s="179">
        <f t="shared" si="58"/>
        <v>5</v>
      </c>
      <c r="AL78" s="160">
        <f>SUMIFS('Selected Results Data'!$E:$E,'Selected Results Data'!$A:$A,AL$2,'Selected Results Data'!$B:$B,$A78)</f>
        <v>33.28</v>
      </c>
      <c r="AM78" s="159">
        <f>RANK(AL78,$AL$3:$AL$81,1)+COUNTIF($AL$3:AL78,AL78)-1</f>
        <v>5</v>
      </c>
      <c r="AN78" s="179">
        <f t="shared" si="59"/>
        <v>5</v>
      </c>
      <c r="AO78" s="160">
        <f>SUMIFS('Selected Results Data'!$E:$E,'Selected Results Data'!$A:$A,AO$2,'Selected Results Data'!$B:$B,$A78)</f>
        <v>15.89</v>
      </c>
      <c r="AP78" s="159">
        <f>RANK(AO78,$AO$3:$AO$81,1)+COUNTIF($AO$3:AO78,AO78)-1</f>
        <v>45</v>
      </c>
      <c r="AQ78" s="179">
        <f t="shared" si="60"/>
        <v>3</v>
      </c>
      <c r="AR78" s="160">
        <f>SUMIFS('Selected Results Data'!$E:$E,'Selected Results Data'!$A:$A,AR$2,'Selected Results Data'!$B:$B,$A78)</f>
        <v>25.91</v>
      </c>
      <c r="AS78" s="159">
        <f>RANK(AR78,$AR$3:$AR$81,1)+COUNTIF($AR$3:AR78,AR78)-1</f>
        <v>18</v>
      </c>
      <c r="AT78" s="179">
        <f t="shared" si="61"/>
        <v>4</v>
      </c>
      <c r="AU78" s="160">
        <f>SUMIFS('Selected Results Data'!$E:$E,'Selected Results Data'!$A:$A,AU$2,'Selected Results Data'!$B:$B,$A78)</f>
        <v>19.76249</v>
      </c>
      <c r="AV78" s="159">
        <f>RANK(AU78,$AU$3:$AU$81,1)+COUNTIF($AU$3:AU78,AU78)-1</f>
        <v>32</v>
      </c>
      <c r="AW78" s="179">
        <f t="shared" si="62"/>
        <v>4</v>
      </c>
      <c r="AX78" s="160">
        <f>SUMIFS('Selected Results Data'!$E:$E,'Selected Results Data'!$A:$A,AX$2,'Selected Results Data'!$B:$B,$A78)</f>
        <v>23.888169999999999</v>
      </c>
      <c r="AY78" s="159">
        <f>RANK(AX78,$AX$3:$AX$81,1)+COUNTIF($AX$3:AX78,AX78)-1</f>
        <v>65</v>
      </c>
      <c r="AZ78" s="179">
        <f t="shared" si="63"/>
        <v>1</v>
      </c>
      <c r="BA78" s="160">
        <f>SUMIFS('Selected Results Data'!$E:$E,'Selected Results Data'!$A:$A,BA$2,'Selected Results Data'!$B:$B,$A78)</f>
        <v>18.849499999999999</v>
      </c>
      <c r="BB78" s="159">
        <f>RANK(BA78,$BA$3:$BA$81,1)+COUNTIF($BA$3:BA78,BA78)-1</f>
        <v>63</v>
      </c>
      <c r="BC78" s="179">
        <f t="shared" si="64"/>
        <v>2</v>
      </c>
      <c r="BD78" s="160">
        <f>SUMIFS('Selected Results Data'!$E:$E,'Selected Results Data'!$A:$A,BD$2,'Selected Results Data'!$B:$B,$A78)</f>
        <v>77.08</v>
      </c>
      <c r="BE78" s="159">
        <f>RANK(BD78,$BD$3:$BD$81,0)+COUNTIF($BD$3:BD78,BD78)-1</f>
        <v>61</v>
      </c>
      <c r="BF78" s="179">
        <f t="shared" si="67"/>
        <v>2</v>
      </c>
      <c r="BG78" s="160">
        <f>SUMIFS('Selected Results Data'!$E:$E,'Selected Results Data'!$A:$A,BG$2,'Selected Results Data'!$B:$B,$A78)</f>
        <v>60.58</v>
      </c>
      <c r="BH78" s="159">
        <f>RANK(BG78,$BG$3:$BG$81,0)+COUNTIF($BG$3:BG78,BG78)-1</f>
        <v>10</v>
      </c>
      <c r="BI78" s="179">
        <f t="shared" si="68"/>
        <v>5</v>
      </c>
      <c r="BJ78" s="160">
        <f>SUMIFS('Selected Results Data'!$E:$E,'Selected Results Data'!$A:$A,BJ$2,'Selected Results Data'!$B:$B,$A78)</f>
        <v>54.4</v>
      </c>
      <c r="BK78" s="159">
        <f>RANK(BJ78,$BJ$3:$BJ$81,0)+COUNTIF($BJ$3:BJ78,BJ78)-1</f>
        <v>16</v>
      </c>
      <c r="BL78" s="179">
        <f t="shared" si="69"/>
        <v>5</v>
      </c>
      <c r="BM78" s="160">
        <f>SUMIFS('Selected Results Data'!$E:$E,'Selected Results Data'!$A:$A,BM$2,'Selected Results Data'!$B:$B,$A78)</f>
        <v>55.29</v>
      </c>
      <c r="BN78" s="159">
        <f>RANK(BM78,$BM$3:$BM$81,0)+COUNTIF($BM$3:BM78,BM78)-1</f>
        <v>72</v>
      </c>
      <c r="BO78" s="179">
        <f t="shared" si="70"/>
        <v>1</v>
      </c>
      <c r="BP78" s="160">
        <f>SUMIFS('Selected Results Data'!$E:$E,'Selected Results Data'!$A:$A,BP$2,'Selected Results Data'!$B:$B,$A78)</f>
        <v>49.64</v>
      </c>
      <c r="BQ78" s="159">
        <f>RANK(BP78,$BP$3:$BP$81,0)+COUNTIF($BP$3:BP78,BP78)-1</f>
        <v>31</v>
      </c>
      <c r="BR78" s="179">
        <f t="shared" si="71"/>
        <v>4</v>
      </c>
      <c r="BS78" s="160">
        <f>SUMIFS('Selected Results Data'!$E:$E,'Selected Results Data'!$A:$A,BS$2,'Selected Results Data'!$B:$B,$A78)</f>
        <v>89.98</v>
      </c>
      <c r="BT78" s="159">
        <f>RANK(BS78,$BS$3:$BS$81,0)+COUNTIF($BS$3:BS78,BS78)-1</f>
        <v>34</v>
      </c>
      <c r="BU78" s="179">
        <f t="shared" si="72"/>
        <v>3</v>
      </c>
      <c r="BV78" s="160">
        <f>SUMIFS('Selected Results Data'!$E:$E,'Selected Results Data'!$A:$A,BV$2,'Selected Results Data'!$B:$B,$A78)</f>
        <v>82.46</v>
      </c>
      <c r="BW78" s="159">
        <f>RANK(BV78,$BV$3:$BV$81,0)+COUNTIF($BV$3:BV78,BV78)-1</f>
        <v>25</v>
      </c>
      <c r="BX78" s="179">
        <f t="shared" si="73"/>
        <v>4</v>
      </c>
      <c r="BY78" s="160">
        <f>SUMIFS('Selected Results Data'!$E:$E,'Selected Results Data'!$A:$A,BY$2,'Selected Results Data'!$B:$B,$A78)</f>
        <v>22.96</v>
      </c>
      <c r="BZ78" s="159">
        <f>RANK(BY78,$BY$3:$BY$81,1)+COUNTIF($BY$3:BY78,BY78)-1</f>
        <v>30</v>
      </c>
      <c r="CA78" s="179">
        <f t="shared" si="74"/>
        <v>4</v>
      </c>
      <c r="CB78" s="160">
        <f>SUMIFS('Selected Results Data'!$E:$E,'Selected Results Data'!$A:$A,CB$2,'Selected Results Data'!$B:$B,$A78)</f>
        <v>37.590000000000003</v>
      </c>
      <c r="CC78" s="159">
        <f>RANK(CB78,$CB$3:$CB$81,1)+COUNTIF($CB$3:CB78,CB78)-1</f>
        <v>52</v>
      </c>
      <c r="CD78" s="179">
        <f t="shared" si="75"/>
        <v>2</v>
      </c>
      <c r="CE78" s="160">
        <f>SUMIFS('Selected Results Data'!$E:$E,'Selected Results Data'!$A:$A,CE$2,'Selected Results Data'!$B:$B,$A78)</f>
        <v>29.63</v>
      </c>
      <c r="CF78" s="159">
        <f>RANK(CE78,$CE$3:$CE$81,1)+COUNTIF($CE$3:CE78,CE78)-1</f>
        <v>16</v>
      </c>
      <c r="CG78" s="179">
        <f t="shared" si="76"/>
        <v>5</v>
      </c>
      <c r="CH78" s="160">
        <f>SUMIFS('Selected Results Data'!$E:$E,'Selected Results Data'!$A:$A,CH$2,'Selected Results Data'!$B:$B,$A78)</f>
        <v>23.54</v>
      </c>
      <c r="CI78" s="159">
        <f>RANK(CH78,$CH$3:$CH$81,1)+COUNTIF($CH$3:CH78,CH78)-1</f>
        <v>19</v>
      </c>
      <c r="CJ78" s="179">
        <f t="shared" si="77"/>
        <v>4</v>
      </c>
      <c r="CL78" s="46">
        <v>76</v>
      </c>
      <c r="CM78" s="46">
        <v>1</v>
      </c>
    </row>
    <row r="79" spans="1:91">
      <c r="A79" s="162" t="s">
        <v>174</v>
      </c>
      <c r="B79" s="162">
        <f>SUMIFS('Selected Results Data'!$E:$E,'Selected Results Data'!$A:$A,$B$2,'Selected Results Data'!$B:$B,A79)</f>
        <v>26</v>
      </c>
      <c r="C79" s="161">
        <f>RANK(B79,$B$3:$B$81,1)+COUNTIF($B$3:B79,B79)-1</f>
        <v>6</v>
      </c>
      <c r="D79" s="179">
        <f t="shared" si="47"/>
        <v>5</v>
      </c>
      <c r="E79" s="160">
        <f>SUMIFS('Selected Results Data'!$E:$E,'Selected Results Data'!$A:$A,E$2,'Selected Results Data'!$B:$B,$A79)</f>
        <v>13.2</v>
      </c>
      <c r="F79" s="159">
        <f>RANK(E79,$E$3:$E$81,1)+COUNTIF($E$3:E79,E79)-1</f>
        <v>8</v>
      </c>
      <c r="G79" s="179">
        <f t="shared" si="48"/>
        <v>5</v>
      </c>
      <c r="H79" s="160">
        <f>SUMIFS('Selected Results Data'!$E:$E,'Selected Results Data'!$A:$A,H$2,'Selected Results Data'!$B:$B,$A79)</f>
        <v>4.7</v>
      </c>
      <c r="I79" s="159">
        <f>RANK(H79,$H$3:$H$81,1)+COUNTIF($H$3:H79,H79)-1</f>
        <v>4</v>
      </c>
      <c r="J79" s="179">
        <f t="shared" si="49"/>
        <v>5</v>
      </c>
      <c r="K79" s="160">
        <f>SUMIFS('Selected Results Data'!$E:$E,'Selected Results Data'!$A:$A,K$2,'Selected Results Data'!$B:$B,$A79)</f>
        <v>14.3</v>
      </c>
      <c r="L79" s="159">
        <f>RANK(K79,$K$3:$K$81,1)+COUNTIF($K$3:K79,K79)-1</f>
        <v>40</v>
      </c>
      <c r="M79" s="179">
        <f t="shared" si="50"/>
        <v>3</v>
      </c>
      <c r="N79" s="160">
        <f>SUMIFS('Selected Results Data'!$E:$E,'Selected Results Data'!$A:$A,N$2,'Selected Results Data'!$B:$B,$A79)</f>
        <v>7.8</v>
      </c>
      <c r="O79" s="159">
        <f>RANK(N79,$N$3:$N$81,0)+COUNTIF($N$3:N79,N79)-1</f>
        <v>12</v>
      </c>
      <c r="P79" s="179">
        <f t="shared" si="51"/>
        <v>5</v>
      </c>
      <c r="Q79" s="160">
        <f>SUMIFS('Selected Results Data'!$E:$E,'Selected Results Data'!$A:$A,Q$2,'Selected Results Data'!$B:$B,$A79)</f>
        <v>48</v>
      </c>
      <c r="R79" s="159">
        <f>RANK(Q79,$Q$3:$Q$81,0)+COUNTIF($Q$3:Q79,Q79)-1</f>
        <v>12</v>
      </c>
      <c r="S79" s="179">
        <f t="shared" si="52"/>
        <v>5</v>
      </c>
      <c r="T79" s="160">
        <f>SUMIFS('Selected Results Data'!$E:$E,'Selected Results Data'!$A:$A,T$2,'Selected Results Data'!$B:$B,$A79)</f>
        <v>47.19</v>
      </c>
      <c r="U79" s="159">
        <f>RANK(T79,$T$3:$T$81,1)+COUNTIF($T$3:T79,T79)-1</f>
        <v>11</v>
      </c>
      <c r="V79" s="179">
        <f t="shared" si="53"/>
        <v>5</v>
      </c>
      <c r="W79" s="160">
        <f>SUMIFS('Selected Results Data'!$E:$E,'Selected Results Data'!$A:$A,W$2,'Selected Results Data'!$B:$B,$A79)</f>
        <v>2.71</v>
      </c>
      <c r="X79" s="159">
        <f>RANK(W79,$W$3:$W$81,1)+COUNTIF($W$3:W79,W79)-1</f>
        <v>61</v>
      </c>
      <c r="Y79" s="179">
        <f t="shared" si="65"/>
        <v>2</v>
      </c>
      <c r="Z79" s="160">
        <f>SUMIFS('Selected Results Data'!$E:$E,'Selected Results Data'!$A:$A,Z$2,'Selected Results Data'!$B:$B,$A79)</f>
        <v>41.42</v>
      </c>
      <c r="AA79" s="159">
        <f>RANK(Z79,$Z$3:$Z$81,1)+COUNTIF($Z$3:Z79,Z79)-1</f>
        <v>32</v>
      </c>
      <c r="AB79" s="179">
        <f t="shared" si="66"/>
        <v>4</v>
      </c>
      <c r="AC79" s="160">
        <f>SUMIFS('Selected Results Data'!$E:$E,'Selected Results Data'!$A:$A,AC$2,'Selected Results Data'!$B:$B,$A79)</f>
        <v>15.81</v>
      </c>
      <c r="AD79" s="159">
        <f>RANK(AC79,$AC$3:$AC$81,1)+COUNTIF($AC$3:AC79,AC79)-1</f>
        <v>28</v>
      </c>
      <c r="AE79" s="179">
        <f t="shared" si="78"/>
        <v>4</v>
      </c>
      <c r="AF79" s="160">
        <f>SUMIFS('Selected Results Data'!$E:$E,'Selected Results Data'!$A:$A,AF$2,'Selected Results Data'!$B:$B,$A79)</f>
        <v>10.02</v>
      </c>
      <c r="AG79" s="159">
        <f>RANK(AF79,$AF$3:$AF$81,1)+COUNTIF($AF$3:AF79,AF79)-1</f>
        <v>18</v>
      </c>
      <c r="AH79" s="179">
        <f t="shared" si="57"/>
        <v>4</v>
      </c>
      <c r="AI79" s="160">
        <f>SUMIFS('Selected Results Data'!$E:$E,'Selected Results Data'!$A:$A,AI$2,'Selected Results Data'!$B:$B,$A79)</f>
        <v>69.64</v>
      </c>
      <c r="AJ79" s="159">
        <f>RANK(AI79,$AI$3:$AI$81,1)+COUNTIF($AI$3:AI79,AI79)-1</f>
        <v>64</v>
      </c>
      <c r="AK79" s="179">
        <f t="shared" si="58"/>
        <v>2</v>
      </c>
      <c r="AL79" s="160">
        <f>SUMIFS('Selected Results Data'!$E:$E,'Selected Results Data'!$A:$A,AL$2,'Selected Results Data'!$B:$B,$A79)</f>
        <v>52.82</v>
      </c>
      <c r="AM79" s="159">
        <f>RANK(AL79,$AL$3:$AL$81,1)+COUNTIF($AL$3:AL79,AL79)-1</f>
        <v>62</v>
      </c>
      <c r="AN79" s="179">
        <f t="shared" si="59"/>
        <v>2</v>
      </c>
      <c r="AO79" s="160">
        <f>SUMIFS('Selected Results Data'!$E:$E,'Selected Results Data'!$A:$A,AO$2,'Selected Results Data'!$B:$B,$A79)</f>
        <v>12.2</v>
      </c>
      <c r="AP79" s="159">
        <f>RANK(AO79,$AO$3:$AO$81,1)+COUNTIF($AO$3:AO79,AO79)-1</f>
        <v>20</v>
      </c>
      <c r="AQ79" s="179">
        <f t="shared" si="60"/>
        <v>4</v>
      </c>
      <c r="AR79" s="160">
        <f>SUMIFS('Selected Results Data'!$E:$E,'Selected Results Data'!$A:$A,AR$2,'Selected Results Data'!$B:$B,$A79)</f>
        <v>27.03</v>
      </c>
      <c r="AS79" s="159">
        <f>RANK(AR79,$AR$3:$AR$81,1)+COUNTIF($AR$3:AR79,AR79)-1</f>
        <v>26</v>
      </c>
      <c r="AT79" s="179">
        <f t="shared" si="61"/>
        <v>4</v>
      </c>
      <c r="AU79" s="160">
        <f>SUMIFS('Selected Results Data'!$E:$E,'Selected Results Data'!$A:$A,AU$2,'Selected Results Data'!$B:$B,$A79)</f>
        <v>19.233709999999999</v>
      </c>
      <c r="AV79" s="159">
        <f>RANK(AU79,$AU$3:$AU$81,1)+COUNTIF($AU$3:AU79,AU79)-1</f>
        <v>28</v>
      </c>
      <c r="AW79" s="179">
        <f t="shared" si="62"/>
        <v>4</v>
      </c>
      <c r="AX79" s="160">
        <f>SUMIFS('Selected Results Data'!$E:$E,'Selected Results Data'!$A:$A,AX$2,'Selected Results Data'!$B:$B,$A79)</f>
        <v>18.940539999999999</v>
      </c>
      <c r="AY79" s="159">
        <f>RANK(AX79,$AX$3:$AX$81,1)+COUNTIF($AX$3:AX79,AX79)-1</f>
        <v>31</v>
      </c>
      <c r="AZ79" s="179">
        <f t="shared" si="63"/>
        <v>4</v>
      </c>
      <c r="BA79" s="160">
        <f>SUMIFS('Selected Results Data'!$E:$E,'Selected Results Data'!$A:$A,BA$2,'Selected Results Data'!$B:$B,$A79)</f>
        <v>16.475829999999998</v>
      </c>
      <c r="BB79" s="159">
        <f>RANK(BA79,$BA$3:$BA$81,1)+COUNTIF($BA$3:BA79,BA79)-1</f>
        <v>41</v>
      </c>
      <c r="BC79" s="179">
        <f t="shared" si="64"/>
        <v>3</v>
      </c>
      <c r="BD79" s="160">
        <f>SUMIFS('Selected Results Data'!$E:$E,'Selected Results Data'!$A:$A,BD$2,'Selected Results Data'!$B:$B,$A79)</f>
        <v>79.61</v>
      </c>
      <c r="BE79" s="159">
        <f>RANK(BD79,$BD$3:$BD$81,0)+COUNTIF($BD$3:BD79,BD79)-1</f>
        <v>40</v>
      </c>
      <c r="BF79" s="179">
        <f t="shared" si="67"/>
        <v>3</v>
      </c>
      <c r="BG79" s="160">
        <f>SUMIFS('Selected Results Data'!$E:$E,'Selected Results Data'!$A:$A,BG$2,'Selected Results Data'!$B:$B,$A79)</f>
        <v>52.77</v>
      </c>
      <c r="BH79" s="159">
        <f>RANK(BG79,$BG$3:$BG$81,0)+COUNTIF($BG$3:BG79,BG79)-1</f>
        <v>51</v>
      </c>
      <c r="BI79" s="179">
        <f t="shared" si="68"/>
        <v>2</v>
      </c>
      <c r="BJ79" s="160">
        <f>SUMIFS('Selected Results Data'!$E:$E,'Selected Results Data'!$A:$A,BJ$2,'Selected Results Data'!$B:$B,$A79)</f>
        <v>49.4</v>
      </c>
      <c r="BK79" s="159">
        <f>RANK(BJ79,$BJ$3:$BJ$81,0)+COUNTIF($BJ$3:BJ79,BJ79)-1</f>
        <v>41</v>
      </c>
      <c r="BL79" s="179">
        <f t="shared" si="69"/>
        <v>3</v>
      </c>
      <c r="BM79" s="160">
        <f>SUMIFS('Selected Results Data'!$E:$E,'Selected Results Data'!$A:$A,BM$2,'Selected Results Data'!$B:$B,$A79)</f>
        <v>58.28</v>
      </c>
      <c r="BN79" s="159">
        <f>RANK(BM79,$BM$3:$BM$81,0)+COUNTIF($BM$3:BM79,BM79)-1</f>
        <v>60</v>
      </c>
      <c r="BO79" s="179">
        <f t="shared" si="70"/>
        <v>2</v>
      </c>
      <c r="BP79" s="160">
        <f>SUMIFS('Selected Results Data'!$E:$E,'Selected Results Data'!$A:$A,BP$2,'Selected Results Data'!$B:$B,$A79)</f>
        <v>49.88</v>
      </c>
      <c r="BQ79" s="159">
        <f>RANK(BP79,$BP$3:$BP$81,0)+COUNTIF($BP$3:BP79,BP79)-1</f>
        <v>28</v>
      </c>
      <c r="BR79" s="179">
        <f t="shared" si="71"/>
        <v>4</v>
      </c>
      <c r="BS79" s="160">
        <f>SUMIFS('Selected Results Data'!$E:$E,'Selected Results Data'!$A:$A,BS$2,'Selected Results Data'!$B:$B,$A79)</f>
        <v>82.2</v>
      </c>
      <c r="BT79" s="159">
        <f>RANK(BS79,$BS$3:$BS$81,0)+COUNTIF($BS$3:BS79,BS79)-1</f>
        <v>74</v>
      </c>
      <c r="BU79" s="179">
        <f t="shared" si="72"/>
        <v>1</v>
      </c>
      <c r="BV79" s="160">
        <f>SUMIFS('Selected Results Data'!$E:$E,'Selected Results Data'!$A:$A,BV$2,'Selected Results Data'!$B:$B,$A79)</f>
        <v>85.37</v>
      </c>
      <c r="BW79" s="159">
        <f>RANK(BV79,$BV$3:$BV$81,0)+COUNTIF($BV$3:BV79,BV79)-1</f>
        <v>13</v>
      </c>
      <c r="BX79" s="179">
        <f t="shared" si="73"/>
        <v>5</v>
      </c>
      <c r="BY79" s="160">
        <f>SUMIFS('Selected Results Data'!$E:$E,'Selected Results Data'!$A:$A,BY$2,'Selected Results Data'!$B:$B,$A79)</f>
        <v>19.52</v>
      </c>
      <c r="BZ79" s="159">
        <f>RANK(BY79,$BY$3:$BY$81,1)+COUNTIF($BY$3:BY79,BY79)-1</f>
        <v>7</v>
      </c>
      <c r="CA79" s="179">
        <f t="shared" si="74"/>
        <v>5</v>
      </c>
      <c r="CB79" s="160">
        <f>SUMIFS('Selected Results Data'!$E:$E,'Selected Results Data'!$A:$A,CB$2,'Selected Results Data'!$B:$B,$A79)</f>
        <v>29.97</v>
      </c>
      <c r="CC79" s="159">
        <f>RANK(CB79,$CB$3:$CB$81,1)+COUNTIF($CB$3:CB79,CB79)-1</f>
        <v>19</v>
      </c>
      <c r="CD79" s="179">
        <f t="shared" si="75"/>
        <v>4</v>
      </c>
      <c r="CE79" s="160">
        <f>SUMIFS('Selected Results Data'!$E:$E,'Selected Results Data'!$A:$A,CE$2,'Selected Results Data'!$B:$B,$A79)</f>
        <v>33.65</v>
      </c>
      <c r="CF79" s="159">
        <f>RANK(CE79,$CE$3:$CE$81,1)+COUNTIF($CE$3:CE79,CE79)-1</f>
        <v>41</v>
      </c>
      <c r="CG79" s="179">
        <f t="shared" si="76"/>
        <v>3</v>
      </c>
      <c r="CH79" s="160">
        <f>SUMIFS('Selected Results Data'!$E:$E,'Selected Results Data'!$A:$A,CH$2,'Selected Results Data'!$B:$B,$A79)</f>
        <v>21.85</v>
      </c>
      <c r="CI79" s="159">
        <f>RANK(CH79,$CH$3:$CH$81,1)+COUNTIF($CH$3:CH79,CH79)-1</f>
        <v>11</v>
      </c>
      <c r="CJ79" s="179">
        <f t="shared" si="77"/>
        <v>5</v>
      </c>
      <c r="CL79" s="46">
        <v>77</v>
      </c>
      <c r="CM79" s="46">
        <v>1</v>
      </c>
    </row>
    <row r="80" spans="1:91">
      <c r="A80" s="162" t="s">
        <v>175</v>
      </c>
      <c r="B80" s="162">
        <f>SUMIFS('Selected Results Data'!$E:$E,'Selected Results Data'!$A:$A,$B$2,'Selected Results Data'!$B:$B,A80)</f>
        <v>32.6</v>
      </c>
      <c r="C80" s="161">
        <f>RANK(B80,$B$3:$B$81,1)+COUNTIF($B$3:B80,B80)-1</f>
        <v>49</v>
      </c>
      <c r="D80" s="179">
        <f t="shared" si="47"/>
        <v>2</v>
      </c>
      <c r="E80" s="160">
        <f>SUMIFS('Selected Results Data'!$E:$E,'Selected Results Data'!$A:$A,E$2,'Selected Results Data'!$B:$B,$A80)</f>
        <v>17.899999999999999</v>
      </c>
      <c r="F80" s="159">
        <f>RANK(E80,$E$3:$E$81,1)+COUNTIF($E$3:E80,E80)-1</f>
        <v>24</v>
      </c>
      <c r="G80" s="179">
        <f t="shared" si="48"/>
        <v>4</v>
      </c>
      <c r="H80" s="160">
        <f>SUMIFS('Selected Results Data'!$E:$E,'Selected Results Data'!$A:$A,H$2,'Selected Results Data'!$B:$B,$A80)</f>
        <v>14.6</v>
      </c>
      <c r="I80" s="159">
        <f>RANK(H80,$H$3:$H$81,1)+COUNTIF($H$3:H80,H80)-1</f>
        <v>56</v>
      </c>
      <c r="J80" s="179">
        <f t="shared" si="49"/>
        <v>2</v>
      </c>
      <c r="K80" s="160">
        <f>SUMIFS('Selected Results Data'!$E:$E,'Selected Results Data'!$A:$A,K$2,'Selected Results Data'!$B:$B,$A80)</f>
        <v>16.3</v>
      </c>
      <c r="L80" s="159">
        <f>RANK(K80,$K$3:$K$81,1)+COUNTIF($K$3:K80,K80)-1</f>
        <v>58</v>
      </c>
      <c r="M80" s="179">
        <f t="shared" si="50"/>
        <v>2</v>
      </c>
      <c r="N80" s="160">
        <f>SUMIFS('Selected Results Data'!$E:$E,'Selected Results Data'!$A:$A,N$2,'Selected Results Data'!$B:$B,$A80)</f>
        <v>6.3</v>
      </c>
      <c r="O80" s="159">
        <f>RANK(N80,$N$3:$N$81,0)+COUNTIF($N$3:N80,N80)-1</f>
        <v>28</v>
      </c>
      <c r="P80" s="179">
        <f t="shared" si="51"/>
        <v>4</v>
      </c>
      <c r="Q80" s="160">
        <f>SUMIFS('Selected Results Data'!$E:$E,'Selected Results Data'!$A:$A,Q$2,'Selected Results Data'!$B:$B,$A80)</f>
        <v>44.5</v>
      </c>
      <c r="R80" s="159">
        <f>RANK(Q80,$Q$3:$Q$81,0)+COUNTIF($Q$3:Q80,Q80)-1</f>
        <v>24</v>
      </c>
      <c r="S80" s="179">
        <f t="shared" si="52"/>
        <v>4</v>
      </c>
      <c r="T80" s="160">
        <f>SUMIFS('Selected Results Data'!$E:$E,'Selected Results Data'!$A:$A,T$2,'Selected Results Data'!$B:$B,$A80)</f>
        <v>52.7</v>
      </c>
      <c r="U80" s="159">
        <f>RANK(T80,$T$3:$T$81,1)+COUNTIF($T$3:T80,T80)-1</f>
        <v>38</v>
      </c>
      <c r="V80" s="179">
        <f t="shared" si="53"/>
        <v>3</v>
      </c>
      <c r="W80" s="160">
        <f>SUMIFS('Selected Results Data'!$E:$E,'Selected Results Data'!$A:$A,W$2,'Selected Results Data'!$B:$B,$A80)</f>
        <v>1.62</v>
      </c>
      <c r="X80" s="159">
        <f>RANK(W80,$W$3:$W$81,1)+COUNTIF($W$3:W80,W80)-1</f>
        <v>36</v>
      </c>
      <c r="Y80" s="179">
        <f t="shared" si="65"/>
        <v>3</v>
      </c>
      <c r="Z80" s="160">
        <f>SUMIFS('Selected Results Data'!$E:$E,'Selected Results Data'!$A:$A,Z$2,'Selected Results Data'!$B:$B,$A80)</f>
        <v>38.270000000000003</v>
      </c>
      <c r="AA80" s="159">
        <f>RANK(Z80,$Z$3:$Z$81,1)+COUNTIF($Z$3:Z80,Z80)-1</f>
        <v>14</v>
      </c>
      <c r="AB80" s="179">
        <f t="shared" si="66"/>
        <v>5</v>
      </c>
      <c r="AC80" s="160">
        <f>SUMIFS('Selected Results Data'!$E:$E,'Selected Results Data'!$A:$A,AC$2,'Selected Results Data'!$B:$B,$A80)</f>
        <v>16.53</v>
      </c>
      <c r="AD80" s="159">
        <f>RANK(AC80,$AC$3:$AC$81,1)+COUNTIF($AC$3:AC80,AC80)-1</f>
        <v>36</v>
      </c>
      <c r="AE80" s="179">
        <f t="shared" si="78"/>
        <v>3</v>
      </c>
      <c r="AF80" s="160">
        <f>SUMIFS('Selected Results Data'!$E:$E,'Selected Results Data'!$A:$A,AF$2,'Selected Results Data'!$B:$B,$A80)</f>
        <v>10.85</v>
      </c>
      <c r="AG80" s="159">
        <f>RANK(AF80,$AF$3:$AF$81,1)+COUNTIF($AF$3:AF80,AF80)-1</f>
        <v>22</v>
      </c>
      <c r="AH80" s="179">
        <f t="shared" si="57"/>
        <v>4</v>
      </c>
      <c r="AI80" s="160">
        <f>SUMIFS('Selected Results Data'!$E:$E,'Selected Results Data'!$A:$A,AI$2,'Selected Results Data'!$B:$B,$A80)</f>
        <v>66.58</v>
      </c>
      <c r="AJ80" s="159">
        <f>RANK(AI80,$AI$3:$AI$81,1)+COUNTIF($AI$3:AI80,AI80)-1</f>
        <v>49</v>
      </c>
      <c r="AK80" s="179">
        <f t="shared" si="58"/>
        <v>2</v>
      </c>
      <c r="AL80" s="160">
        <f>SUMIFS('Selected Results Data'!$E:$E,'Selected Results Data'!$A:$A,AL$2,'Selected Results Data'!$B:$B,$A80)</f>
        <v>49.58</v>
      </c>
      <c r="AM80" s="159">
        <f>RANK(AL80,$AL$3:$AL$81,1)+COUNTIF($AL$3:AL80,AL80)-1</f>
        <v>51</v>
      </c>
      <c r="AN80" s="179">
        <f t="shared" si="59"/>
        <v>2</v>
      </c>
      <c r="AO80" s="160">
        <f>SUMIFS('Selected Results Data'!$E:$E,'Selected Results Data'!$A:$A,AO$2,'Selected Results Data'!$B:$B,$A80)</f>
        <v>14.61</v>
      </c>
      <c r="AP80" s="159">
        <f>RANK(AO80,$AO$3:$AO$81,1)+COUNTIF($AO$3:AO80,AO80)-1</f>
        <v>34</v>
      </c>
      <c r="AQ80" s="179">
        <f t="shared" si="60"/>
        <v>3</v>
      </c>
      <c r="AR80" s="160">
        <f>SUMIFS('Selected Results Data'!$E:$E,'Selected Results Data'!$A:$A,AR$2,'Selected Results Data'!$B:$B,$A80)</f>
        <v>38.119999999999997</v>
      </c>
      <c r="AS80" s="159">
        <f>RANK(AR80,$AR$3:$AR$81,1)+COUNTIF($AR$3:AR80,AR80)-1</f>
        <v>76</v>
      </c>
      <c r="AT80" s="179">
        <f t="shared" si="61"/>
        <v>1</v>
      </c>
      <c r="AU80" s="160">
        <f>SUMIFS('Selected Results Data'!$E:$E,'Selected Results Data'!$A:$A,AU$2,'Selected Results Data'!$B:$B,$A80)</f>
        <v>18.485749999999999</v>
      </c>
      <c r="AV80" s="159">
        <f>RANK(AU80,$AU$3:$AU$81,1)+COUNTIF($AU$3:AU80,AU80)-1</f>
        <v>22</v>
      </c>
      <c r="AW80" s="179">
        <f t="shared" si="62"/>
        <v>4</v>
      </c>
      <c r="AX80" s="160">
        <f>SUMIFS('Selected Results Data'!$E:$E,'Selected Results Data'!$A:$A,AX$2,'Selected Results Data'!$B:$B,$A80)</f>
        <v>22.190930000000002</v>
      </c>
      <c r="AY80" s="159">
        <f>RANK(AX80,$AX$3:$AX$81,1)+COUNTIF($AX$3:AX80,AX80)-1</f>
        <v>53</v>
      </c>
      <c r="AZ80" s="179">
        <f t="shared" si="63"/>
        <v>2</v>
      </c>
      <c r="BA80" s="160">
        <f>SUMIFS('Selected Results Data'!$E:$E,'Selected Results Data'!$A:$A,BA$2,'Selected Results Data'!$B:$B,$A80)</f>
        <v>17.418970000000002</v>
      </c>
      <c r="BB80" s="159">
        <f>RANK(BA80,$BA$3:$BA$81,1)+COUNTIF($BA$3:BA80,BA80)-1</f>
        <v>51</v>
      </c>
      <c r="BC80" s="179">
        <f t="shared" si="64"/>
        <v>2</v>
      </c>
      <c r="BD80" s="160">
        <f>SUMIFS('Selected Results Data'!$E:$E,'Selected Results Data'!$A:$A,BD$2,'Selected Results Data'!$B:$B,$A80)</f>
        <v>81.12</v>
      </c>
      <c r="BE80" s="159">
        <f>RANK(BD80,$BD$3:$BD$81,0)+COUNTIF($BD$3:BD80,BD80)-1</f>
        <v>32</v>
      </c>
      <c r="BF80" s="179">
        <f t="shared" si="67"/>
        <v>4</v>
      </c>
      <c r="BG80" s="160">
        <f>SUMIFS('Selected Results Data'!$E:$E,'Selected Results Data'!$A:$A,BG$2,'Selected Results Data'!$B:$B,$A80)</f>
        <v>52.39</v>
      </c>
      <c r="BH80" s="159">
        <f>RANK(BG80,$BG$3:$BG$81,0)+COUNTIF($BG$3:BG80,BG80)-1</f>
        <v>57</v>
      </c>
      <c r="BI80" s="179">
        <f t="shared" si="68"/>
        <v>2</v>
      </c>
      <c r="BJ80" s="160">
        <f>SUMIFS('Selected Results Data'!$E:$E,'Selected Results Data'!$A:$A,BJ$2,'Selected Results Data'!$B:$B,$A80)</f>
        <v>48.48</v>
      </c>
      <c r="BK80" s="159">
        <f>RANK(BJ80,$BJ$3:$BJ$81,0)+COUNTIF($BJ$3:BJ80,BJ80)-1</f>
        <v>45</v>
      </c>
      <c r="BL80" s="179">
        <f t="shared" si="69"/>
        <v>3</v>
      </c>
      <c r="BM80" s="160">
        <f>SUMIFS('Selected Results Data'!$E:$E,'Selected Results Data'!$A:$A,BM$2,'Selected Results Data'!$B:$B,$A80)</f>
        <v>65.53</v>
      </c>
      <c r="BN80" s="159">
        <f>RANK(BM80,$BM$3:$BM$81,0)+COUNTIF($BM$3:BM80,BM80)-1</f>
        <v>24</v>
      </c>
      <c r="BO80" s="179">
        <f t="shared" si="70"/>
        <v>4</v>
      </c>
      <c r="BP80" s="160">
        <f>SUMIFS('Selected Results Data'!$E:$E,'Selected Results Data'!$A:$A,BP$2,'Selected Results Data'!$B:$B,$A80)</f>
        <v>50.92</v>
      </c>
      <c r="BQ80" s="159">
        <f>RANK(BP80,$BP$3:$BP$81,0)+COUNTIF($BP$3:BP80,BP80)-1</f>
        <v>25</v>
      </c>
      <c r="BR80" s="179">
        <f t="shared" si="71"/>
        <v>4</v>
      </c>
      <c r="BS80" s="160">
        <f>SUMIFS('Selected Results Data'!$E:$E,'Selected Results Data'!$A:$A,BS$2,'Selected Results Data'!$B:$B,$A80)</f>
        <v>95.45</v>
      </c>
      <c r="BT80" s="159">
        <f>RANK(BS80,$BS$3:$BS$81,0)+COUNTIF($BS$3:BS80,BS80)-1</f>
        <v>8</v>
      </c>
      <c r="BU80" s="179">
        <f t="shared" si="72"/>
        <v>5</v>
      </c>
      <c r="BV80" s="160">
        <f>SUMIFS('Selected Results Data'!$E:$E,'Selected Results Data'!$A:$A,BV$2,'Selected Results Data'!$B:$B,$A80)</f>
        <v>77.38</v>
      </c>
      <c r="BW80" s="159">
        <f>RANK(BV80,$BV$3:$BV$81,0)+COUNTIF($BV$3:BV80,BV80)-1</f>
        <v>52</v>
      </c>
      <c r="BX80" s="179">
        <f t="shared" si="73"/>
        <v>2</v>
      </c>
      <c r="BY80" s="160">
        <f>SUMIFS('Selected Results Data'!$E:$E,'Selected Results Data'!$A:$A,BY$2,'Selected Results Data'!$B:$B,$A80)</f>
        <v>25.29</v>
      </c>
      <c r="BZ80" s="159">
        <f>RANK(BY80,$BY$3:$BY$81,1)+COUNTIF($BY$3:BY80,BY80)-1</f>
        <v>46</v>
      </c>
      <c r="CA80" s="179">
        <f t="shared" si="74"/>
        <v>3</v>
      </c>
      <c r="CB80" s="160">
        <f>SUMIFS('Selected Results Data'!$E:$E,'Selected Results Data'!$A:$A,CB$2,'Selected Results Data'!$B:$B,$A80)</f>
        <v>36.840000000000003</v>
      </c>
      <c r="CC80" s="159">
        <f>RANK(CB80,$CB$3:$CB$81,1)+COUNTIF($CB$3:CB80,CB80)-1</f>
        <v>46</v>
      </c>
      <c r="CD80" s="179">
        <f t="shared" si="75"/>
        <v>3</v>
      </c>
      <c r="CE80" s="160">
        <f>SUMIFS('Selected Results Data'!$E:$E,'Selected Results Data'!$A:$A,CE$2,'Selected Results Data'!$B:$B,$A80)</f>
        <v>38.22</v>
      </c>
      <c r="CF80" s="159">
        <f>RANK(CE80,$CE$3:$CE$81,1)+COUNTIF($CE$3:CE80,CE80)-1</f>
        <v>69</v>
      </c>
      <c r="CG80" s="179">
        <f t="shared" si="76"/>
        <v>1</v>
      </c>
      <c r="CH80" s="160">
        <f>SUMIFS('Selected Results Data'!$E:$E,'Selected Results Data'!$A:$A,CH$2,'Selected Results Data'!$B:$B,$A80)</f>
        <v>29.1</v>
      </c>
      <c r="CI80" s="159">
        <f>RANK(CH80,$CH$3:$CH$81,1)+COUNTIF($CH$3:CH80,CH80)-1</f>
        <v>51</v>
      </c>
      <c r="CJ80" s="179">
        <f t="shared" si="77"/>
        <v>2</v>
      </c>
      <c r="CL80" s="46">
        <v>78</v>
      </c>
      <c r="CM80" s="46">
        <v>1</v>
      </c>
    </row>
    <row r="81" spans="1:91">
      <c r="A81" s="162" t="s">
        <v>176</v>
      </c>
      <c r="B81" s="162">
        <f>SUMIFS('Selected Results Data'!$E:$E,'Selected Results Data'!$A:$A,$B$2,'Selected Results Data'!$B:$B,A81)</f>
        <v>28.2</v>
      </c>
      <c r="C81" s="161">
        <f>RANK(B81,$B$3:$B$81,1)+COUNTIF($B$3:B81,B81)-1</f>
        <v>17</v>
      </c>
      <c r="D81" s="179">
        <f t="shared" si="47"/>
        <v>4</v>
      </c>
      <c r="E81" s="160">
        <f>SUMIFS('Selected Results Data'!$E:$E,'Selected Results Data'!$A:$A,E$2,'Selected Results Data'!$B:$B,$A81)</f>
        <v>27</v>
      </c>
      <c r="F81" s="159">
        <f>RANK(E81,$E$3:$E$81,1)+COUNTIF($E$3:E81,E81)-1</f>
        <v>65</v>
      </c>
      <c r="G81" s="179">
        <f t="shared" si="48"/>
        <v>1</v>
      </c>
      <c r="H81" s="160">
        <f>SUMIFS('Selected Results Data'!$E:$E,'Selected Results Data'!$A:$A,H$2,'Selected Results Data'!$B:$B,$A81)</f>
        <v>13.3</v>
      </c>
      <c r="I81" s="159">
        <f>RANK(H81,$H$3:$H$81,1)+COUNTIF($H$3:H81,H81)-1</f>
        <v>48</v>
      </c>
      <c r="J81" s="179">
        <f t="shared" si="49"/>
        <v>3</v>
      </c>
      <c r="K81" s="160">
        <f>SUMIFS('Selected Results Data'!$E:$E,'Selected Results Data'!$A:$A,K$2,'Selected Results Data'!$B:$B,$A81)</f>
        <v>10.4</v>
      </c>
      <c r="L81" s="159">
        <f>RANK(K81,$K$3:$K$81,1)+COUNTIF($K$3:K81,K81)-1</f>
        <v>18</v>
      </c>
      <c r="M81" s="179">
        <f t="shared" si="50"/>
        <v>4</v>
      </c>
      <c r="N81" s="160">
        <f>SUMIFS('Selected Results Data'!$E:$E,'Selected Results Data'!$A:$A,N$2,'Selected Results Data'!$B:$B,$A81)</f>
        <v>4.82</v>
      </c>
      <c r="O81" s="159">
        <f>RANK(N81,$N$3:$N$81,0)+COUNTIF($N$3:N81,N81)-1</f>
        <v>54</v>
      </c>
      <c r="P81" s="179">
        <f t="shared" si="51"/>
        <v>2</v>
      </c>
      <c r="Q81" s="160">
        <f>SUMIFS('Selected Results Data'!$E:$E,'Selected Results Data'!$A:$A,Q$2,'Selected Results Data'!$B:$B,$A81)</f>
        <v>40.840000000000003</v>
      </c>
      <c r="R81" s="159">
        <f>RANK(Q81,$Q$3:$Q$81,0)+COUNTIF($Q$3:Q81,Q81)-1</f>
        <v>45</v>
      </c>
      <c r="S81" s="179">
        <f t="shared" si="52"/>
        <v>3</v>
      </c>
      <c r="T81" s="160">
        <f>SUMIFS('Selected Results Data'!$E:$E,'Selected Results Data'!$A:$A,T$2,'Selected Results Data'!$B:$B,$A81)</f>
        <v>55.82</v>
      </c>
      <c r="U81" s="159">
        <f>RANK(T81,$T$3:$T$81,1)+COUNTIF($T$3:T81,T81)-1</f>
        <v>51</v>
      </c>
      <c r="V81" s="179">
        <f t="shared" si="53"/>
        <v>2</v>
      </c>
      <c r="W81" s="160">
        <f>SUMIFS('Selected Results Data'!$E:$E,'Selected Results Data'!$A:$A,W$2,'Selected Results Data'!$B:$B,$A81)</f>
        <v>3.67</v>
      </c>
      <c r="X81" s="159">
        <f>RANK(W81,$W$3:$W$81,1)+COUNTIF($W$3:W81,W81)-1</f>
        <v>69</v>
      </c>
      <c r="Y81" s="179">
        <f t="shared" si="65"/>
        <v>1</v>
      </c>
      <c r="Z81" s="160">
        <f>SUMIFS('Selected Results Data'!$E:$E,'Selected Results Data'!$A:$A,Z$2,'Selected Results Data'!$B:$B,$A81)</f>
        <v>48.73</v>
      </c>
      <c r="AA81" s="159">
        <f>RANK(Z81,$Z$3:$Z$81,1)+COUNTIF($Z$3:Z81,Z81)-1</f>
        <v>66</v>
      </c>
      <c r="AB81" s="179">
        <f t="shared" si="66"/>
        <v>1</v>
      </c>
      <c r="AC81" s="160">
        <f>SUMIFS('Selected Results Data'!$E:$E,'Selected Results Data'!$A:$A,AC$2,'Selected Results Data'!$B:$B,$A81)</f>
        <v>22.8</v>
      </c>
      <c r="AD81" s="159">
        <f>RANK(AC81,$AC$3:$AC$81,1)+COUNTIF($AC$3:AC81,AC81)-1</f>
        <v>69</v>
      </c>
      <c r="AE81" s="179">
        <f t="shared" si="78"/>
        <v>1</v>
      </c>
      <c r="AF81" s="160">
        <f>SUMIFS('Selected Results Data'!$E:$E,'Selected Results Data'!$A:$A,AF$2,'Selected Results Data'!$B:$B,$A81)</f>
        <v>17.68</v>
      </c>
      <c r="AG81" s="159">
        <f>RANK(AF81,$AF$3:$AF$81,1)+COUNTIF($AF$3:AF81,AF81)-1</f>
        <v>65</v>
      </c>
      <c r="AH81" s="179">
        <f t="shared" si="57"/>
        <v>1</v>
      </c>
      <c r="AI81" s="160">
        <f>SUMIFS('Selected Results Data'!$E:$E,'Selected Results Data'!$A:$A,AI$2,'Selected Results Data'!$B:$B,$A81)</f>
        <v>60.97</v>
      </c>
      <c r="AJ81" s="159">
        <f>RANK(AI81,$AI$3:$AI$81,1)+COUNTIF($AI$3:AI81,AI81)-1</f>
        <v>26</v>
      </c>
      <c r="AK81" s="179">
        <f t="shared" si="58"/>
        <v>4</v>
      </c>
      <c r="AL81" s="160">
        <f>SUMIFS('Selected Results Data'!$E:$E,'Selected Results Data'!$A:$A,AL$2,'Selected Results Data'!$B:$B,$A81)</f>
        <v>49.88</v>
      </c>
      <c r="AM81" s="159">
        <f>RANK(AL81,$AL$3:$AL$81,1)+COUNTIF($AL$3:AL81,AL81)-1</f>
        <v>54</v>
      </c>
      <c r="AN81" s="179">
        <f t="shared" si="59"/>
        <v>2</v>
      </c>
      <c r="AO81" s="160">
        <f>SUMIFS('Selected Results Data'!$E:$E,'Selected Results Data'!$A:$A,AO$2,'Selected Results Data'!$B:$B,$A81)</f>
        <v>17.61</v>
      </c>
      <c r="AP81" s="159">
        <f>RANK(AO81,$AO$3:$AO$81,1)+COUNTIF($AO$3:AO81,AO81)-1</f>
        <v>55</v>
      </c>
      <c r="AQ81" s="179">
        <f t="shared" si="60"/>
        <v>2</v>
      </c>
      <c r="AR81" s="160">
        <f>SUMIFS('Selected Results Data'!$E:$E,'Selected Results Data'!$A:$A,AR$2,'Selected Results Data'!$B:$B,$A81)</f>
        <v>35.869999999999997</v>
      </c>
      <c r="AS81" s="159">
        <f>RANK(AR81,$AR$3:$AR$81,1)+COUNTIF($AR$3:AR81,AR81)-1</f>
        <v>66</v>
      </c>
      <c r="AT81" s="179">
        <f t="shared" si="61"/>
        <v>1</v>
      </c>
      <c r="AU81" s="160">
        <f>SUMIFS('Selected Results Data'!$E:$E,'Selected Results Data'!$A:$A,AU$2,'Selected Results Data'!$B:$B,$A81)</f>
        <v>26.154890000000002</v>
      </c>
      <c r="AV81" s="159">
        <f>RANK(AU81,$AU$3:$AU$81,1)+COUNTIF($AU$3:AU81,AU81)-1</f>
        <v>72</v>
      </c>
      <c r="AW81" s="179">
        <f t="shared" si="62"/>
        <v>1</v>
      </c>
      <c r="AX81" s="160">
        <f>SUMIFS('Selected Results Data'!$E:$E,'Selected Results Data'!$A:$A,AX$2,'Selected Results Data'!$B:$B,$A81)</f>
        <v>18.389289999999999</v>
      </c>
      <c r="AY81" s="159">
        <f>RANK(AX81,$AX$3:$AX$81,1)+COUNTIF($AX$3:AX81,AX81)-1</f>
        <v>27</v>
      </c>
      <c r="AZ81" s="179">
        <f t="shared" si="63"/>
        <v>4</v>
      </c>
      <c r="BA81" s="160">
        <f>SUMIFS('Selected Results Data'!$E:$E,'Selected Results Data'!$A:$A,BA$2,'Selected Results Data'!$B:$B,$A81)</f>
        <v>15.462479999999999</v>
      </c>
      <c r="BB81" s="159">
        <f>RANK(BA81,$BA$3:$BA$81,1)+COUNTIF($BA$3:BA81,BA81)-1</f>
        <v>35</v>
      </c>
      <c r="BC81" s="179">
        <f t="shared" si="64"/>
        <v>3</v>
      </c>
      <c r="BD81" s="160">
        <f>SUMIFS('Selected Results Data'!$E:$E,'Selected Results Data'!$A:$A,BD$2,'Selected Results Data'!$B:$B,$A81)</f>
        <v>91.67</v>
      </c>
      <c r="BE81" s="159">
        <f>RANK(BD81,$BD$3:$BD$81,0)+COUNTIF($BD$3:BD81,BD81)-1</f>
        <v>1</v>
      </c>
      <c r="BF81" s="179">
        <f t="shared" si="67"/>
        <v>5</v>
      </c>
      <c r="BG81" s="160">
        <f>SUMIFS('Selected Results Data'!$E:$E,'Selected Results Data'!$A:$A,BG$2,'Selected Results Data'!$B:$B,$A81)</f>
        <v>49.66</v>
      </c>
      <c r="BH81" s="159">
        <f>RANK(BG81,$BG$3:$BG$81,0)+COUNTIF($BG$3:BG81,BG81)-1</f>
        <v>68</v>
      </c>
      <c r="BI81" s="179">
        <f t="shared" si="68"/>
        <v>1</v>
      </c>
      <c r="BJ81" s="160">
        <f>SUMIFS('Selected Results Data'!$E:$E,'Selected Results Data'!$A:$A,BJ$2,'Selected Results Data'!$B:$B,$A81)</f>
        <v>56.34</v>
      </c>
      <c r="BK81" s="159">
        <f>RANK(BJ81,$BJ$3:$BJ$81,0)+COUNTIF($BJ$3:BJ81,BJ81)-1</f>
        <v>11</v>
      </c>
      <c r="BL81" s="179">
        <f t="shared" si="69"/>
        <v>5</v>
      </c>
      <c r="BM81" s="160">
        <f>SUMIFS('Selected Results Data'!$E:$E,'Selected Results Data'!$A:$A,BM$2,'Selected Results Data'!$B:$B,$A81)</f>
        <v>63.26</v>
      </c>
      <c r="BN81" s="159">
        <f>RANK(BM81,$BM$3:$BM$81,0)+COUNTIF($BM$3:BM81,BM81)-1</f>
        <v>33</v>
      </c>
      <c r="BO81" s="179">
        <f t="shared" si="70"/>
        <v>3</v>
      </c>
      <c r="BP81" s="160">
        <f>SUMIFS('Selected Results Data'!$E:$E,'Selected Results Data'!$A:$A,BP$2,'Selected Results Data'!$B:$B,$A81)</f>
        <v>45.73</v>
      </c>
      <c r="BQ81" s="159">
        <f>RANK(BP81,$BP$3:$BP$81,0)+COUNTIF($BP$3:BP81,BP81)-1</f>
        <v>55</v>
      </c>
      <c r="BR81" s="179">
        <f t="shared" si="71"/>
        <v>2</v>
      </c>
      <c r="BS81" s="160">
        <f>SUMIFS('Selected Results Data'!$E:$E,'Selected Results Data'!$A:$A,BS$2,'Selected Results Data'!$B:$B,$A81)</f>
        <v>92.62</v>
      </c>
      <c r="BT81" s="159">
        <f>RANK(BS81,$BS$3:$BS$81,0)+COUNTIF($BS$3:BS81,BS81)-1</f>
        <v>14</v>
      </c>
      <c r="BU81" s="179">
        <f t="shared" si="72"/>
        <v>5</v>
      </c>
      <c r="BV81" s="160">
        <f>SUMIFS('Selected Results Data'!$E:$E,'Selected Results Data'!$A:$A,BV$2,'Selected Results Data'!$B:$B,$A81)</f>
        <v>87.64</v>
      </c>
      <c r="BW81" s="159">
        <f>RANK(BV81,$BV$3:$BV$81,0)+COUNTIF($BV$3:BV81,BV81)-1</f>
        <v>6</v>
      </c>
      <c r="BX81" s="179">
        <f t="shared" si="73"/>
        <v>5</v>
      </c>
      <c r="BY81" s="160">
        <f>SUMIFS('Selected Results Data'!$E:$E,'Selected Results Data'!$A:$A,BY$2,'Selected Results Data'!$B:$B,$A81)</f>
        <v>23.33</v>
      </c>
      <c r="BZ81" s="159">
        <f>RANK(BY81,$BY$3:$BY$81,1)+COUNTIF($BY$3:BY81,BY81)-1</f>
        <v>33</v>
      </c>
      <c r="CA81" s="179">
        <f t="shared" si="74"/>
        <v>3</v>
      </c>
      <c r="CB81" s="160">
        <f>SUMIFS('Selected Results Data'!$E:$E,'Selected Results Data'!$A:$A,CB$2,'Selected Results Data'!$B:$B,$A81)</f>
        <v>27.46</v>
      </c>
      <c r="CC81" s="159">
        <f>RANK(CB81,$CB$3:$CB$81,1)+COUNTIF($CB$3:CB81,CB81)-1</f>
        <v>9</v>
      </c>
      <c r="CD81" s="179">
        <f t="shared" si="75"/>
        <v>5</v>
      </c>
      <c r="CE81" s="160">
        <f>SUMIFS('Selected Results Data'!$E:$E,'Selected Results Data'!$A:$A,CE$2,'Selected Results Data'!$B:$B,$A81)</f>
        <v>34.39</v>
      </c>
      <c r="CF81" s="159">
        <f>RANK(CE81,$CE$3:$CE$81,1)+COUNTIF($CE$3:CE81,CE81)-1</f>
        <v>47</v>
      </c>
      <c r="CG81" s="179">
        <f t="shared" si="76"/>
        <v>3</v>
      </c>
      <c r="CH81" s="160">
        <f>SUMIFS('Selected Results Data'!$E:$E,'Selected Results Data'!$A:$A,CH$2,'Selected Results Data'!$B:$B,$A81)</f>
        <v>33.659999999999997</v>
      </c>
      <c r="CI81" s="159">
        <f>RANK(CH81,$CH$3:$CH$81,1)+COUNTIF($CH$3:CH81,CH81)-1</f>
        <v>71</v>
      </c>
      <c r="CJ81" s="179">
        <f t="shared" si="77"/>
        <v>1</v>
      </c>
      <c r="CL81" s="46">
        <v>79</v>
      </c>
      <c r="CM81" s="46">
        <v>1</v>
      </c>
    </row>
  </sheetData>
  <pageMargins left="0.7" right="0.7" top="0.75" bottom="0.75" header="0.3" footer="0.3"/>
  <pageSetup paperSize="9" orientation="portrait" r:id="rId1"/>
  <ignoredErrors>
    <ignoredError sqref="F3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1">
    <tabColor rgb="FF92D050"/>
  </sheetPr>
  <dimension ref="A1:K11480"/>
  <sheetViews>
    <sheetView workbookViewId="0">
      <pane ySplit="1" topLeftCell="A2" activePane="bottomLeft" state="frozen"/>
      <selection activeCell="C8" sqref="C8"/>
      <selection pane="bottomLeft" activeCell="M29" sqref="M29"/>
    </sheetView>
  </sheetViews>
  <sheetFormatPr defaultColWidth="9.1796875" defaultRowHeight="12.5"/>
  <cols>
    <col min="1" max="1" width="83.26953125" style="39" bestFit="1" customWidth="1"/>
    <col min="2" max="2" width="41.7265625" style="39" bestFit="1" customWidth="1"/>
    <col min="3" max="3" width="26" style="39" customWidth="1"/>
    <col min="4" max="6" width="9.453125" style="39" customWidth="1"/>
    <col min="7" max="7" width="8.26953125" style="39" customWidth="1"/>
    <col min="8" max="16384" width="9.1796875" style="39"/>
  </cols>
  <sheetData>
    <row r="1" spans="1:11" ht="13">
      <c r="A1" s="89" t="s">
        <v>302</v>
      </c>
      <c r="B1" s="89" t="s">
        <v>93</v>
      </c>
      <c r="C1" s="89" t="s">
        <v>92</v>
      </c>
      <c r="D1" s="90" t="s">
        <v>91</v>
      </c>
      <c r="E1" s="90" t="s">
        <v>90</v>
      </c>
      <c r="F1" s="90" t="s">
        <v>89</v>
      </c>
      <c r="H1" s="91" t="s">
        <v>91</v>
      </c>
      <c r="I1" s="91" t="s">
        <v>90</v>
      </c>
      <c r="J1" s="91" t="s">
        <v>89</v>
      </c>
      <c r="K1" s="91" t="s">
        <v>88</v>
      </c>
    </row>
    <row r="2" spans="1:11">
      <c r="A2" s="39" t="s">
        <v>286</v>
      </c>
      <c r="B2" s="39" t="s">
        <v>287</v>
      </c>
      <c r="C2" s="39" t="s">
        <v>101</v>
      </c>
      <c r="D2" s="92">
        <f>IF(K2&gt;=50," ",H2)</f>
        <v>1.9</v>
      </c>
      <c r="E2" s="92">
        <f>IF(K2&gt;=50," ",I2)</f>
        <v>0.8</v>
      </c>
      <c r="F2" s="92">
        <f>IF(K2&gt;=50," ",J2)</f>
        <v>4.3</v>
      </c>
      <c r="H2" s="39">
        <v>1.9</v>
      </c>
      <c r="I2" s="39">
        <v>0.8</v>
      </c>
      <c r="J2" s="39">
        <v>4.3</v>
      </c>
      <c r="K2" s="39">
        <v>42.6</v>
      </c>
    </row>
    <row r="3" spans="1:11">
      <c r="A3" s="39" t="s">
        <v>286</v>
      </c>
      <c r="B3" s="39" t="s">
        <v>287</v>
      </c>
      <c r="C3" s="39" t="s">
        <v>108</v>
      </c>
      <c r="D3" s="92" t="str">
        <f t="shared" ref="D3:D66" si="0">IF(K3&gt;=50," ",H3)</f>
        <v xml:space="preserve"> </v>
      </c>
      <c r="E3" s="92" t="str">
        <f t="shared" ref="E3:E66" si="1">IF(K3&gt;=50," ",I3)</f>
        <v xml:space="preserve"> </v>
      </c>
      <c r="F3" s="92" t="str">
        <f t="shared" ref="F3:F66" si="2">IF(K3&gt;=50," ",J3)</f>
        <v xml:space="preserve"> </v>
      </c>
      <c r="H3" s="39">
        <v>8.6999999999999993</v>
      </c>
      <c r="I3" s="39">
        <v>2.2000000000000002</v>
      </c>
      <c r="J3" s="39">
        <v>28.7</v>
      </c>
      <c r="K3" s="39">
        <v>67.2</v>
      </c>
    </row>
    <row r="4" spans="1:11">
      <c r="A4" s="39" t="s">
        <v>286</v>
      </c>
      <c r="B4" s="39" t="s">
        <v>287</v>
      </c>
      <c r="C4" s="39" t="s">
        <v>109</v>
      </c>
      <c r="D4" s="92">
        <f t="shared" si="0"/>
        <v>0.7</v>
      </c>
      <c r="E4" s="92">
        <f t="shared" si="1"/>
        <v>0.3</v>
      </c>
      <c r="F4" s="92">
        <f t="shared" si="2"/>
        <v>1.7</v>
      </c>
      <c r="H4" s="39">
        <v>0.7</v>
      </c>
      <c r="I4" s="39">
        <v>0.3</v>
      </c>
      <c r="J4" s="39">
        <v>1.7</v>
      </c>
      <c r="K4" s="39">
        <v>48.7</v>
      </c>
    </row>
    <row r="5" spans="1:11">
      <c r="A5" s="39" t="s">
        <v>286</v>
      </c>
      <c r="B5" s="39" t="s">
        <v>287</v>
      </c>
      <c r="C5" s="39" t="s">
        <v>112</v>
      </c>
      <c r="D5" s="92">
        <f t="shared" si="0"/>
        <v>1.2</v>
      </c>
      <c r="E5" s="92">
        <f t="shared" si="1"/>
        <v>0.5</v>
      </c>
      <c r="F5" s="92">
        <f t="shared" si="2"/>
        <v>2.7</v>
      </c>
      <c r="H5" s="39">
        <v>1.2</v>
      </c>
      <c r="I5" s="39">
        <v>0.5</v>
      </c>
      <c r="J5" s="39">
        <v>2.7</v>
      </c>
      <c r="K5" s="39">
        <v>40.9</v>
      </c>
    </row>
    <row r="6" spans="1:11">
      <c r="A6" s="39" t="s">
        <v>286</v>
      </c>
      <c r="B6" s="39" t="s">
        <v>287</v>
      </c>
      <c r="C6" s="39" t="s">
        <v>115</v>
      </c>
      <c r="D6" s="92">
        <f t="shared" si="0"/>
        <v>2</v>
      </c>
      <c r="E6" s="92">
        <f t="shared" si="1"/>
        <v>0.9</v>
      </c>
      <c r="F6" s="92">
        <f t="shared" si="2"/>
        <v>4.3</v>
      </c>
      <c r="H6" s="39">
        <v>2</v>
      </c>
      <c r="I6" s="39">
        <v>0.9</v>
      </c>
      <c r="J6" s="39">
        <v>4.3</v>
      </c>
      <c r="K6" s="39">
        <v>40.700000000000003</v>
      </c>
    </row>
    <row r="7" spans="1:11">
      <c r="A7" s="39" t="s">
        <v>286</v>
      </c>
      <c r="B7" s="39" t="s">
        <v>287</v>
      </c>
      <c r="C7" s="39" t="s">
        <v>118</v>
      </c>
      <c r="D7" s="92" t="str">
        <f t="shared" si="0"/>
        <v xml:space="preserve"> </v>
      </c>
      <c r="E7" s="92" t="str">
        <f t="shared" si="1"/>
        <v xml:space="preserve"> </v>
      </c>
      <c r="F7" s="92" t="str">
        <f t="shared" si="2"/>
        <v xml:space="preserve"> </v>
      </c>
      <c r="H7" s="39">
        <v>2</v>
      </c>
      <c r="I7" s="39">
        <v>0.6</v>
      </c>
      <c r="J7" s="39">
        <v>6.5</v>
      </c>
      <c r="K7" s="39">
        <v>61.4</v>
      </c>
    </row>
    <row r="8" spans="1:11">
      <c r="A8" s="39" t="s">
        <v>286</v>
      </c>
      <c r="B8" s="39" t="s">
        <v>287</v>
      </c>
      <c r="C8" s="39" t="s">
        <v>122</v>
      </c>
      <c r="D8" s="92">
        <f t="shared" si="0"/>
        <v>2.5</v>
      </c>
      <c r="E8" s="92">
        <f t="shared" si="1"/>
        <v>1.1000000000000001</v>
      </c>
      <c r="F8" s="92">
        <f t="shared" si="2"/>
        <v>5.8</v>
      </c>
      <c r="H8" s="39">
        <v>2.5</v>
      </c>
      <c r="I8" s="39">
        <v>1.1000000000000001</v>
      </c>
      <c r="J8" s="39">
        <v>5.8</v>
      </c>
      <c r="K8" s="39">
        <v>42.5</v>
      </c>
    </row>
    <row r="9" spans="1:11">
      <c r="A9" s="39" t="s">
        <v>286</v>
      </c>
      <c r="B9" s="39" t="s">
        <v>287</v>
      </c>
      <c r="C9" s="39" t="s">
        <v>130</v>
      </c>
      <c r="D9" s="92">
        <f t="shared" si="0"/>
        <v>2.1</v>
      </c>
      <c r="E9" s="92">
        <f t="shared" si="1"/>
        <v>1.1000000000000001</v>
      </c>
      <c r="F9" s="92">
        <f t="shared" si="2"/>
        <v>4.2</v>
      </c>
      <c r="H9" s="39">
        <v>2.1</v>
      </c>
      <c r="I9" s="39">
        <v>1.1000000000000001</v>
      </c>
      <c r="J9" s="39">
        <v>4.2</v>
      </c>
      <c r="K9" s="39">
        <v>35</v>
      </c>
    </row>
    <row r="10" spans="1:11">
      <c r="A10" s="39" t="s">
        <v>286</v>
      </c>
      <c r="B10" s="39" t="s">
        <v>287</v>
      </c>
      <c r="C10" s="39" t="s">
        <v>135</v>
      </c>
      <c r="D10" s="92" t="str">
        <f t="shared" si="0"/>
        <v xml:space="preserve"> </v>
      </c>
      <c r="E10" s="92" t="str">
        <f t="shared" si="1"/>
        <v xml:space="preserve"> </v>
      </c>
      <c r="F10" s="92" t="str">
        <f t="shared" si="2"/>
        <v xml:space="preserve"> </v>
      </c>
      <c r="H10" s="39">
        <v>1</v>
      </c>
      <c r="I10" s="39">
        <v>0.3</v>
      </c>
      <c r="J10" s="39">
        <v>3.7</v>
      </c>
      <c r="K10" s="39">
        <v>65.900000000000006</v>
      </c>
    </row>
    <row r="11" spans="1:11">
      <c r="A11" s="39" t="s">
        <v>286</v>
      </c>
      <c r="B11" s="39" t="s">
        <v>287</v>
      </c>
      <c r="C11" s="39" t="s">
        <v>136</v>
      </c>
      <c r="D11" s="92">
        <f t="shared" si="0"/>
        <v>0.7</v>
      </c>
      <c r="E11" s="92">
        <f t="shared" si="1"/>
        <v>0.3</v>
      </c>
      <c r="F11" s="92">
        <f t="shared" si="2"/>
        <v>1.8</v>
      </c>
      <c r="H11" s="39">
        <v>0.7</v>
      </c>
      <c r="I11" s="39">
        <v>0.3</v>
      </c>
      <c r="J11" s="39">
        <v>1.8</v>
      </c>
      <c r="K11" s="39">
        <v>49</v>
      </c>
    </row>
    <row r="12" spans="1:11">
      <c r="A12" s="39" t="s">
        <v>286</v>
      </c>
      <c r="B12" s="39" t="s">
        <v>287</v>
      </c>
      <c r="C12" s="39" t="s">
        <v>143</v>
      </c>
      <c r="D12" s="92" t="str">
        <f t="shared" si="0"/>
        <v xml:space="preserve"> </v>
      </c>
      <c r="E12" s="92" t="str">
        <f t="shared" si="1"/>
        <v xml:space="preserve"> </v>
      </c>
      <c r="F12" s="92" t="str">
        <f t="shared" si="2"/>
        <v xml:space="preserve"> </v>
      </c>
      <c r="H12" s="39">
        <v>0.9</v>
      </c>
      <c r="I12" s="39">
        <v>0.3</v>
      </c>
      <c r="J12" s="39">
        <v>2.9</v>
      </c>
      <c r="K12" s="39">
        <v>60.4</v>
      </c>
    </row>
    <row r="13" spans="1:11">
      <c r="A13" s="39" t="s">
        <v>286</v>
      </c>
      <c r="B13" s="39" t="s">
        <v>287</v>
      </c>
      <c r="C13" s="39" t="s">
        <v>149</v>
      </c>
      <c r="D13" s="92">
        <f t="shared" si="0"/>
        <v>2.8</v>
      </c>
      <c r="E13" s="92">
        <f t="shared" si="1"/>
        <v>1.6</v>
      </c>
      <c r="F13" s="92">
        <f t="shared" si="2"/>
        <v>4.9000000000000004</v>
      </c>
      <c r="H13" s="39">
        <v>2.8</v>
      </c>
      <c r="I13" s="39">
        <v>1.6</v>
      </c>
      <c r="J13" s="39">
        <v>4.9000000000000004</v>
      </c>
      <c r="K13" s="39">
        <v>28.4</v>
      </c>
    </row>
    <row r="14" spans="1:11">
      <c r="A14" s="39" t="s">
        <v>286</v>
      </c>
      <c r="B14" s="39" t="s">
        <v>287</v>
      </c>
      <c r="C14" s="39" t="s">
        <v>151</v>
      </c>
      <c r="D14" s="92">
        <f t="shared" si="0"/>
        <v>1.2</v>
      </c>
      <c r="E14" s="92">
        <f t="shared" si="1"/>
        <v>0.6</v>
      </c>
      <c r="F14" s="92">
        <f t="shared" si="2"/>
        <v>2.6</v>
      </c>
      <c r="H14" s="39">
        <v>1.2</v>
      </c>
      <c r="I14" s="39">
        <v>0.6</v>
      </c>
      <c r="J14" s="39">
        <v>2.6</v>
      </c>
      <c r="K14" s="39">
        <v>39.6</v>
      </c>
    </row>
    <row r="15" spans="1:11">
      <c r="A15" s="39" t="s">
        <v>286</v>
      </c>
      <c r="B15" s="39" t="s">
        <v>287</v>
      </c>
      <c r="C15" s="39" t="s">
        <v>154</v>
      </c>
      <c r="D15" s="92">
        <f t="shared" si="0"/>
        <v>3.7</v>
      </c>
      <c r="E15" s="92">
        <f t="shared" si="1"/>
        <v>1.4</v>
      </c>
      <c r="F15" s="92">
        <f t="shared" si="2"/>
        <v>9.5</v>
      </c>
      <c r="H15" s="39">
        <v>3.7</v>
      </c>
      <c r="I15" s="39">
        <v>1.4</v>
      </c>
      <c r="J15" s="39">
        <v>9.5</v>
      </c>
      <c r="K15" s="39">
        <v>48.6</v>
      </c>
    </row>
    <row r="16" spans="1:11">
      <c r="A16" s="39" t="s">
        <v>286</v>
      </c>
      <c r="B16" s="39" t="s">
        <v>287</v>
      </c>
      <c r="C16" s="39" t="s">
        <v>164</v>
      </c>
      <c r="D16" s="92" t="str">
        <f t="shared" si="0"/>
        <v xml:space="preserve"> </v>
      </c>
      <c r="E16" s="92" t="str">
        <f t="shared" si="1"/>
        <v xml:space="preserve"> </v>
      </c>
      <c r="F16" s="92" t="str">
        <f t="shared" si="2"/>
        <v xml:space="preserve"> </v>
      </c>
      <c r="H16" s="39">
        <v>2</v>
      </c>
      <c r="I16" s="39">
        <v>0.6</v>
      </c>
      <c r="J16" s="39">
        <v>6.4</v>
      </c>
      <c r="K16" s="39">
        <v>61.4</v>
      </c>
    </row>
    <row r="17" spans="1:11">
      <c r="A17" s="39" t="s">
        <v>286</v>
      </c>
      <c r="B17" s="39" t="s">
        <v>287</v>
      </c>
      <c r="C17" s="39" t="s">
        <v>171</v>
      </c>
      <c r="D17" s="92">
        <f t="shared" si="0"/>
        <v>2</v>
      </c>
      <c r="E17" s="92">
        <f t="shared" si="1"/>
        <v>0.7</v>
      </c>
      <c r="F17" s="92">
        <f t="shared" si="2"/>
        <v>5.2</v>
      </c>
      <c r="H17" s="39">
        <v>2</v>
      </c>
      <c r="I17" s="39">
        <v>0.7</v>
      </c>
      <c r="J17" s="39">
        <v>5.2</v>
      </c>
      <c r="K17" s="39">
        <v>49.5</v>
      </c>
    </row>
    <row r="18" spans="1:11">
      <c r="A18" s="39" t="s">
        <v>286</v>
      </c>
      <c r="B18" s="39" t="s">
        <v>287</v>
      </c>
      <c r="C18" s="39" t="s">
        <v>174</v>
      </c>
      <c r="D18" s="92" t="str">
        <f t="shared" si="0"/>
        <v xml:space="preserve"> </v>
      </c>
      <c r="E18" s="92" t="str">
        <f t="shared" si="1"/>
        <v xml:space="preserve"> </v>
      </c>
      <c r="F18" s="92" t="str">
        <f t="shared" si="2"/>
        <v xml:space="preserve"> </v>
      </c>
      <c r="H18" s="39">
        <v>2.1</v>
      </c>
      <c r="I18" s="39">
        <v>0.7</v>
      </c>
      <c r="J18" s="39">
        <v>5.9</v>
      </c>
      <c r="K18" s="39">
        <v>53.5</v>
      </c>
    </row>
    <row r="19" spans="1:11">
      <c r="A19" s="39" t="s">
        <v>286</v>
      </c>
      <c r="B19" s="39" t="s">
        <v>287</v>
      </c>
      <c r="C19" s="39" t="s">
        <v>356</v>
      </c>
      <c r="D19" s="92">
        <f t="shared" si="0"/>
        <v>2.2000000000000002</v>
      </c>
      <c r="E19" s="92">
        <f t="shared" si="1"/>
        <v>1.7</v>
      </c>
      <c r="F19" s="92">
        <f t="shared" si="2"/>
        <v>2.9</v>
      </c>
      <c r="H19" s="39">
        <v>2.2000000000000002</v>
      </c>
      <c r="I19" s="39">
        <v>1.7</v>
      </c>
      <c r="J19" s="39">
        <v>2.9</v>
      </c>
      <c r="K19" s="39">
        <v>13.6</v>
      </c>
    </row>
    <row r="20" spans="1:11">
      <c r="A20" s="39" t="s">
        <v>286</v>
      </c>
      <c r="B20" s="39" t="s">
        <v>288</v>
      </c>
      <c r="C20" s="39" t="s">
        <v>101</v>
      </c>
      <c r="D20" s="92">
        <f t="shared" si="0"/>
        <v>40.9</v>
      </c>
      <c r="E20" s="92">
        <f t="shared" si="1"/>
        <v>35.200000000000003</v>
      </c>
      <c r="F20" s="92">
        <f t="shared" si="2"/>
        <v>46.8</v>
      </c>
      <c r="H20" s="39">
        <v>40.9</v>
      </c>
      <c r="I20" s="39">
        <v>35.200000000000003</v>
      </c>
      <c r="J20" s="39">
        <v>46.8</v>
      </c>
      <c r="K20" s="39">
        <v>7.2</v>
      </c>
    </row>
    <row r="21" spans="1:11">
      <c r="A21" s="39" t="s">
        <v>286</v>
      </c>
      <c r="B21" s="39" t="s">
        <v>288</v>
      </c>
      <c r="C21" s="39" t="s">
        <v>108</v>
      </c>
      <c r="D21" s="92">
        <f t="shared" si="0"/>
        <v>29.8</v>
      </c>
      <c r="E21" s="92">
        <f t="shared" si="1"/>
        <v>21.7</v>
      </c>
      <c r="F21" s="92">
        <f t="shared" si="2"/>
        <v>39.4</v>
      </c>
      <c r="H21" s="39">
        <v>29.8</v>
      </c>
      <c r="I21" s="39">
        <v>21.7</v>
      </c>
      <c r="J21" s="39">
        <v>39.4</v>
      </c>
      <c r="K21" s="39">
        <v>15.3</v>
      </c>
    </row>
    <row r="22" spans="1:11">
      <c r="A22" s="39" t="s">
        <v>286</v>
      </c>
      <c r="B22" s="39" t="s">
        <v>288</v>
      </c>
      <c r="C22" s="39" t="s">
        <v>109</v>
      </c>
      <c r="D22" s="92">
        <f t="shared" si="0"/>
        <v>36.5</v>
      </c>
      <c r="E22" s="92">
        <f t="shared" si="1"/>
        <v>29.9</v>
      </c>
      <c r="F22" s="92">
        <f t="shared" si="2"/>
        <v>43.6</v>
      </c>
      <c r="H22" s="39">
        <v>36.5</v>
      </c>
      <c r="I22" s="39">
        <v>29.9</v>
      </c>
      <c r="J22" s="39">
        <v>43.6</v>
      </c>
      <c r="K22" s="39">
        <v>9.6999999999999993</v>
      </c>
    </row>
    <row r="23" spans="1:11">
      <c r="A23" s="39" t="s">
        <v>286</v>
      </c>
      <c r="B23" s="39" t="s">
        <v>288</v>
      </c>
      <c r="C23" s="39" t="s">
        <v>112</v>
      </c>
      <c r="D23" s="92">
        <f t="shared" si="0"/>
        <v>21.1</v>
      </c>
      <c r="E23" s="92">
        <f t="shared" si="1"/>
        <v>16.3</v>
      </c>
      <c r="F23" s="92">
        <f t="shared" si="2"/>
        <v>26.8</v>
      </c>
      <c r="H23" s="39">
        <v>21.1</v>
      </c>
      <c r="I23" s="39">
        <v>16.3</v>
      </c>
      <c r="J23" s="39">
        <v>26.8</v>
      </c>
      <c r="K23" s="39">
        <v>12.7</v>
      </c>
    </row>
    <row r="24" spans="1:11">
      <c r="A24" s="39" t="s">
        <v>286</v>
      </c>
      <c r="B24" s="39" t="s">
        <v>288</v>
      </c>
      <c r="C24" s="39" t="s">
        <v>115</v>
      </c>
      <c r="D24" s="92">
        <f t="shared" si="0"/>
        <v>41.4</v>
      </c>
      <c r="E24" s="92">
        <f t="shared" si="1"/>
        <v>36.200000000000003</v>
      </c>
      <c r="F24" s="92">
        <f t="shared" si="2"/>
        <v>46.8</v>
      </c>
      <c r="H24" s="39">
        <v>41.4</v>
      </c>
      <c r="I24" s="39">
        <v>36.200000000000003</v>
      </c>
      <c r="J24" s="39">
        <v>46.8</v>
      </c>
      <c r="K24" s="39">
        <v>6.5</v>
      </c>
    </row>
    <row r="25" spans="1:11">
      <c r="A25" s="39" t="s">
        <v>286</v>
      </c>
      <c r="B25" s="39" t="s">
        <v>288</v>
      </c>
      <c r="C25" s="39" t="s">
        <v>118</v>
      </c>
      <c r="D25" s="92">
        <f t="shared" si="0"/>
        <v>19.899999999999999</v>
      </c>
      <c r="E25" s="92">
        <f t="shared" si="1"/>
        <v>13.4</v>
      </c>
      <c r="F25" s="92">
        <f t="shared" si="2"/>
        <v>28.4</v>
      </c>
      <c r="H25" s="39">
        <v>19.899999999999999</v>
      </c>
      <c r="I25" s="39">
        <v>13.4</v>
      </c>
      <c r="J25" s="39">
        <v>28.4</v>
      </c>
      <c r="K25" s="39">
        <v>19.3</v>
      </c>
    </row>
    <row r="26" spans="1:11">
      <c r="A26" s="39" t="s">
        <v>286</v>
      </c>
      <c r="B26" s="39" t="s">
        <v>288</v>
      </c>
      <c r="C26" s="39" t="s">
        <v>122</v>
      </c>
      <c r="D26" s="92">
        <f t="shared" si="0"/>
        <v>28</v>
      </c>
      <c r="E26" s="92">
        <f t="shared" si="1"/>
        <v>23</v>
      </c>
      <c r="F26" s="92">
        <f t="shared" si="2"/>
        <v>33.6</v>
      </c>
      <c r="H26" s="39">
        <v>28</v>
      </c>
      <c r="I26" s="39">
        <v>23</v>
      </c>
      <c r="J26" s="39">
        <v>33.6</v>
      </c>
      <c r="K26" s="39">
        <v>9.6999999999999993</v>
      </c>
    </row>
    <row r="27" spans="1:11">
      <c r="A27" s="39" t="s">
        <v>286</v>
      </c>
      <c r="B27" s="39" t="s">
        <v>288</v>
      </c>
      <c r="C27" s="39" t="s">
        <v>130</v>
      </c>
      <c r="D27" s="92">
        <f t="shared" si="0"/>
        <v>28.6</v>
      </c>
      <c r="E27" s="92">
        <f t="shared" si="1"/>
        <v>24.1</v>
      </c>
      <c r="F27" s="92">
        <f t="shared" si="2"/>
        <v>33.5</v>
      </c>
      <c r="H27" s="39">
        <v>28.6</v>
      </c>
      <c r="I27" s="39">
        <v>24.1</v>
      </c>
      <c r="J27" s="39">
        <v>33.5</v>
      </c>
      <c r="K27" s="39">
        <v>8.4</v>
      </c>
    </row>
    <row r="28" spans="1:11">
      <c r="A28" s="39" t="s">
        <v>286</v>
      </c>
      <c r="B28" s="39" t="s">
        <v>288</v>
      </c>
      <c r="C28" s="39" t="s">
        <v>135</v>
      </c>
      <c r="D28" s="92">
        <f t="shared" si="0"/>
        <v>39.5</v>
      </c>
      <c r="E28" s="92">
        <f t="shared" si="1"/>
        <v>29.2</v>
      </c>
      <c r="F28" s="92">
        <f t="shared" si="2"/>
        <v>50.8</v>
      </c>
      <c r="H28" s="39">
        <v>39.5</v>
      </c>
      <c r="I28" s="39">
        <v>29.2</v>
      </c>
      <c r="J28" s="39">
        <v>50.8</v>
      </c>
      <c r="K28" s="39">
        <v>14.1</v>
      </c>
    </row>
    <row r="29" spans="1:11">
      <c r="A29" s="39" t="s">
        <v>286</v>
      </c>
      <c r="B29" s="39" t="s">
        <v>288</v>
      </c>
      <c r="C29" s="39" t="s">
        <v>136</v>
      </c>
      <c r="D29" s="92">
        <f t="shared" si="0"/>
        <v>36.4</v>
      </c>
      <c r="E29" s="92">
        <f t="shared" si="1"/>
        <v>29.5</v>
      </c>
      <c r="F29" s="92">
        <f t="shared" si="2"/>
        <v>43.9</v>
      </c>
      <c r="H29" s="39">
        <v>36.4</v>
      </c>
      <c r="I29" s="39">
        <v>29.5</v>
      </c>
      <c r="J29" s="39">
        <v>43.9</v>
      </c>
      <c r="K29" s="39">
        <v>10.1</v>
      </c>
    </row>
    <row r="30" spans="1:11">
      <c r="A30" s="39" t="s">
        <v>286</v>
      </c>
      <c r="B30" s="39" t="s">
        <v>288</v>
      </c>
      <c r="C30" s="39" t="s">
        <v>143</v>
      </c>
      <c r="D30" s="92">
        <f t="shared" si="0"/>
        <v>29.6</v>
      </c>
      <c r="E30" s="92">
        <f t="shared" si="1"/>
        <v>23.2</v>
      </c>
      <c r="F30" s="92">
        <f t="shared" si="2"/>
        <v>36.9</v>
      </c>
      <c r="H30" s="39">
        <v>29.6</v>
      </c>
      <c r="I30" s="39">
        <v>23.2</v>
      </c>
      <c r="J30" s="39">
        <v>36.9</v>
      </c>
      <c r="K30" s="39">
        <v>11.9</v>
      </c>
    </row>
    <row r="31" spans="1:11">
      <c r="A31" s="39" t="s">
        <v>286</v>
      </c>
      <c r="B31" s="39" t="s">
        <v>288</v>
      </c>
      <c r="C31" s="39" t="s">
        <v>149</v>
      </c>
      <c r="D31" s="92">
        <f t="shared" si="0"/>
        <v>37.5</v>
      </c>
      <c r="E31" s="92">
        <f t="shared" si="1"/>
        <v>32.299999999999997</v>
      </c>
      <c r="F31" s="92">
        <f t="shared" si="2"/>
        <v>42.9</v>
      </c>
      <c r="H31" s="39">
        <v>37.5</v>
      </c>
      <c r="I31" s="39">
        <v>32.299999999999997</v>
      </c>
      <c r="J31" s="39">
        <v>42.9</v>
      </c>
      <c r="K31" s="39">
        <v>7.3</v>
      </c>
    </row>
    <row r="32" spans="1:11">
      <c r="A32" s="39" t="s">
        <v>286</v>
      </c>
      <c r="B32" s="39" t="s">
        <v>288</v>
      </c>
      <c r="C32" s="39" t="s">
        <v>151</v>
      </c>
      <c r="D32" s="92">
        <f t="shared" si="0"/>
        <v>37.200000000000003</v>
      </c>
      <c r="E32" s="92">
        <f t="shared" si="1"/>
        <v>29.1</v>
      </c>
      <c r="F32" s="92">
        <f t="shared" si="2"/>
        <v>46.1</v>
      </c>
      <c r="H32" s="39">
        <v>37.200000000000003</v>
      </c>
      <c r="I32" s="39">
        <v>29.1</v>
      </c>
      <c r="J32" s="39">
        <v>46.1</v>
      </c>
      <c r="K32" s="39">
        <v>11.7</v>
      </c>
    </row>
    <row r="33" spans="1:11">
      <c r="A33" s="39" t="s">
        <v>286</v>
      </c>
      <c r="B33" s="39" t="s">
        <v>288</v>
      </c>
      <c r="C33" s="39" t="s">
        <v>154</v>
      </c>
      <c r="D33" s="92">
        <f t="shared" si="0"/>
        <v>44</v>
      </c>
      <c r="E33" s="92">
        <f t="shared" si="1"/>
        <v>37.5</v>
      </c>
      <c r="F33" s="92">
        <f t="shared" si="2"/>
        <v>50.7</v>
      </c>
      <c r="H33" s="39">
        <v>44</v>
      </c>
      <c r="I33" s="39">
        <v>37.5</v>
      </c>
      <c r="J33" s="39">
        <v>50.7</v>
      </c>
      <c r="K33" s="39">
        <v>7.7</v>
      </c>
    </row>
    <row r="34" spans="1:11">
      <c r="A34" s="39" t="s">
        <v>286</v>
      </c>
      <c r="B34" s="39" t="s">
        <v>288</v>
      </c>
      <c r="C34" s="39" t="s">
        <v>164</v>
      </c>
      <c r="D34" s="92">
        <f t="shared" si="0"/>
        <v>35.5</v>
      </c>
      <c r="E34" s="92">
        <f t="shared" si="1"/>
        <v>27.4</v>
      </c>
      <c r="F34" s="92">
        <f t="shared" si="2"/>
        <v>44.4</v>
      </c>
      <c r="H34" s="39">
        <v>35.5</v>
      </c>
      <c r="I34" s="39">
        <v>27.4</v>
      </c>
      <c r="J34" s="39">
        <v>44.4</v>
      </c>
      <c r="K34" s="39">
        <v>12.3</v>
      </c>
    </row>
    <row r="35" spans="1:11">
      <c r="A35" s="39" t="s">
        <v>286</v>
      </c>
      <c r="B35" s="39" t="s">
        <v>288</v>
      </c>
      <c r="C35" s="39" t="s">
        <v>171</v>
      </c>
      <c r="D35" s="92">
        <f t="shared" si="0"/>
        <v>30.5</v>
      </c>
      <c r="E35" s="92">
        <f t="shared" si="1"/>
        <v>25.4</v>
      </c>
      <c r="F35" s="92">
        <f t="shared" si="2"/>
        <v>36.1</v>
      </c>
      <c r="H35" s="39">
        <v>30.5</v>
      </c>
      <c r="I35" s="39">
        <v>25.4</v>
      </c>
      <c r="J35" s="39">
        <v>36.1</v>
      </c>
      <c r="K35" s="39">
        <v>9</v>
      </c>
    </row>
    <row r="36" spans="1:11">
      <c r="A36" s="39" t="s">
        <v>286</v>
      </c>
      <c r="B36" s="39" t="s">
        <v>288</v>
      </c>
      <c r="C36" s="39" t="s">
        <v>174</v>
      </c>
      <c r="D36" s="92">
        <f t="shared" si="0"/>
        <v>52.1</v>
      </c>
      <c r="E36" s="92">
        <f t="shared" si="1"/>
        <v>45.6</v>
      </c>
      <c r="F36" s="92">
        <f t="shared" si="2"/>
        <v>58.4</v>
      </c>
      <c r="H36" s="39">
        <v>52.1</v>
      </c>
      <c r="I36" s="39">
        <v>45.6</v>
      </c>
      <c r="J36" s="39">
        <v>58.4</v>
      </c>
      <c r="K36" s="39">
        <v>6.3</v>
      </c>
    </row>
    <row r="37" spans="1:11">
      <c r="A37" s="39" t="s">
        <v>286</v>
      </c>
      <c r="B37" s="39" t="s">
        <v>288</v>
      </c>
      <c r="C37" s="39" t="s">
        <v>356</v>
      </c>
      <c r="D37" s="92">
        <f t="shared" si="0"/>
        <v>35.700000000000003</v>
      </c>
      <c r="E37" s="92">
        <f t="shared" si="1"/>
        <v>34</v>
      </c>
      <c r="F37" s="92">
        <f t="shared" si="2"/>
        <v>37.5</v>
      </c>
      <c r="H37" s="39">
        <v>35.700000000000003</v>
      </c>
      <c r="I37" s="39">
        <v>34</v>
      </c>
      <c r="J37" s="39">
        <v>37.5</v>
      </c>
      <c r="K37" s="39">
        <v>2.5</v>
      </c>
    </row>
    <row r="38" spans="1:11">
      <c r="A38" s="39" t="s">
        <v>286</v>
      </c>
      <c r="B38" s="39" t="s">
        <v>289</v>
      </c>
      <c r="C38" s="39" t="s">
        <v>101</v>
      </c>
      <c r="D38" s="92">
        <f t="shared" si="0"/>
        <v>30.8</v>
      </c>
      <c r="E38" s="92">
        <f t="shared" si="1"/>
        <v>25.5</v>
      </c>
      <c r="F38" s="92">
        <f t="shared" si="2"/>
        <v>36.6</v>
      </c>
      <c r="H38" s="39">
        <v>30.8</v>
      </c>
      <c r="I38" s="39">
        <v>25.5</v>
      </c>
      <c r="J38" s="39">
        <v>36.6</v>
      </c>
      <c r="K38" s="39">
        <v>9.1999999999999993</v>
      </c>
    </row>
    <row r="39" spans="1:11">
      <c r="A39" s="39" t="s">
        <v>286</v>
      </c>
      <c r="B39" s="39" t="s">
        <v>289</v>
      </c>
      <c r="C39" s="39" t="s">
        <v>108</v>
      </c>
      <c r="D39" s="92">
        <f t="shared" si="0"/>
        <v>23.9</v>
      </c>
      <c r="E39" s="92">
        <f t="shared" si="1"/>
        <v>17.600000000000001</v>
      </c>
      <c r="F39" s="92">
        <f t="shared" si="2"/>
        <v>31.6</v>
      </c>
      <c r="H39" s="39">
        <v>23.9</v>
      </c>
      <c r="I39" s="39">
        <v>17.600000000000001</v>
      </c>
      <c r="J39" s="39">
        <v>31.6</v>
      </c>
      <c r="K39" s="39">
        <v>15</v>
      </c>
    </row>
    <row r="40" spans="1:11">
      <c r="A40" s="39" t="s">
        <v>286</v>
      </c>
      <c r="B40" s="39" t="s">
        <v>289</v>
      </c>
      <c r="C40" s="39" t="s">
        <v>109</v>
      </c>
      <c r="D40" s="92">
        <f t="shared" si="0"/>
        <v>29.7</v>
      </c>
      <c r="E40" s="92">
        <f t="shared" si="1"/>
        <v>23.9</v>
      </c>
      <c r="F40" s="92">
        <f t="shared" si="2"/>
        <v>36.299999999999997</v>
      </c>
      <c r="H40" s="39">
        <v>29.7</v>
      </c>
      <c r="I40" s="39">
        <v>23.9</v>
      </c>
      <c r="J40" s="39">
        <v>36.299999999999997</v>
      </c>
      <c r="K40" s="39">
        <v>10.6</v>
      </c>
    </row>
    <row r="41" spans="1:11">
      <c r="A41" s="39" t="s">
        <v>286</v>
      </c>
      <c r="B41" s="39" t="s">
        <v>289</v>
      </c>
      <c r="C41" s="39" t="s">
        <v>112</v>
      </c>
      <c r="D41" s="92">
        <f t="shared" si="0"/>
        <v>33.5</v>
      </c>
      <c r="E41" s="92">
        <f t="shared" si="1"/>
        <v>25.2</v>
      </c>
      <c r="F41" s="92">
        <f t="shared" si="2"/>
        <v>42.9</v>
      </c>
      <c r="H41" s="39">
        <v>33.5</v>
      </c>
      <c r="I41" s="39">
        <v>25.2</v>
      </c>
      <c r="J41" s="39">
        <v>42.9</v>
      </c>
      <c r="K41" s="39">
        <v>13.6</v>
      </c>
    </row>
    <row r="42" spans="1:11">
      <c r="A42" s="39" t="s">
        <v>286</v>
      </c>
      <c r="B42" s="39" t="s">
        <v>289</v>
      </c>
      <c r="C42" s="39" t="s">
        <v>115</v>
      </c>
      <c r="D42" s="92">
        <f t="shared" si="0"/>
        <v>30.9</v>
      </c>
      <c r="E42" s="92">
        <f t="shared" si="1"/>
        <v>25.9</v>
      </c>
      <c r="F42" s="92">
        <f t="shared" si="2"/>
        <v>36.4</v>
      </c>
      <c r="H42" s="39">
        <v>30.9</v>
      </c>
      <c r="I42" s="39">
        <v>25.9</v>
      </c>
      <c r="J42" s="39">
        <v>36.4</v>
      </c>
      <c r="K42" s="39">
        <v>8.6</v>
      </c>
    </row>
    <row r="43" spans="1:11">
      <c r="A43" s="39" t="s">
        <v>286</v>
      </c>
      <c r="B43" s="39" t="s">
        <v>289</v>
      </c>
      <c r="C43" s="39" t="s">
        <v>118</v>
      </c>
      <c r="D43" s="92">
        <f t="shared" si="0"/>
        <v>32.700000000000003</v>
      </c>
      <c r="E43" s="92">
        <f t="shared" si="1"/>
        <v>24.3</v>
      </c>
      <c r="F43" s="92">
        <f t="shared" si="2"/>
        <v>42.3</v>
      </c>
      <c r="H43" s="39">
        <v>32.700000000000003</v>
      </c>
      <c r="I43" s="39">
        <v>24.3</v>
      </c>
      <c r="J43" s="39">
        <v>42.3</v>
      </c>
      <c r="K43" s="39">
        <v>14.2</v>
      </c>
    </row>
    <row r="44" spans="1:11">
      <c r="A44" s="39" t="s">
        <v>286</v>
      </c>
      <c r="B44" s="39" t="s">
        <v>289</v>
      </c>
      <c r="C44" s="39" t="s">
        <v>122</v>
      </c>
      <c r="D44" s="92">
        <f t="shared" si="0"/>
        <v>37.9</v>
      </c>
      <c r="E44" s="92">
        <f t="shared" si="1"/>
        <v>32.200000000000003</v>
      </c>
      <c r="F44" s="92">
        <f t="shared" si="2"/>
        <v>44</v>
      </c>
      <c r="H44" s="39">
        <v>37.9</v>
      </c>
      <c r="I44" s="39">
        <v>32.200000000000003</v>
      </c>
      <c r="J44" s="39">
        <v>44</v>
      </c>
      <c r="K44" s="39">
        <v>8</v>
      </c>
    </row>
    <row r="45" spans="1:11">
      <c r="A45" s="39" t="s">
        <v>286</v>
      </c>
      <c r="B45" s="39" t="s">
        <v>289</v>
      </c>
      <c r="C45" s="39" t="s">
        <v>130</v>
      </c>
      <c r="D45" s="92">
        <f t="shared" si="0"/>
        <v>35.5</v>
      </c>
      <c r="E45" s="92">
        <f t="shared" si="1"/>
        <v>30.4</v>
      </c>
      <c r="F45" s="92">
        <f t="shared" si="2"/>
        <v>40.799999999999997</v>
      </c>
      <c r="H45" s="39">
        <v>35.5</v>
      </c>
      <c r="I45" s="39">
        <v>30.4</v>
      </c>
      <c r="J45" s="39">
        <v>40.799999999999997</v>
      </c>
      <c r="K45" s="39">
        <v>7.5</v>
      </c>
    </row>
    <row r="46" spans="1:11">
      <c r="A46" s="39" t="s">
        <v>286</v>
      </c>
      <c r="B46" s="39" t="s">
        <v>289</v>
      </c>
      <c r="C46" s="39" t="s">
        <v>135</v>
      </c>
      <c r="D46" s="92">
        <f t="shared" si="0"/>
        <v>23.6</v>
      </c>
      <c r="E46" s="92">
        <f t="shared" si="1"/>
        <v>15.2</v>
      </c>
      <c r="F46" s="92">
        <f t="shared" si="2"/>
        <v>34.799999999999997</v>
      </c>
      <c r="H46" s="39">
        <v>23.6</v>
      </c>
      <c r="I46" s="39">
        <v>15.2</v>
      </c>
      <c r="J46" s="39">
        <v>34.799999999999997</v>
      </c>
      <c r="K46" s="39">
        <v>21.3</v>
      </c>
    </row>
    <row r="47" spans="1:11">
      <c r="A47" s="39" t="s">
        <v>286</v>
      </c>
      <c r="B47" s="39" t="s">
        <v>289</v>
      </c>
      <c r="C47" s="39" t="s">
        <v>136</v>
      </c>
      <c r="D47" s="92">
        <f t="shared" si="0"/>
        <v>40.299999999999997</v>
      </c>
      <c r="E47" s="92">
        <f t="shared" si="1"/>
        <v>33.299999999999997</v>
      </c>
      <c r="F47" s="92">
        <f t="shared" si="2"/>
        <v>47.7</v>
      </c>
      <c r="H47" s="39">
        <v>40.299999999999997</v>
      </c>
      <c r="I47" s="39">
        <v>33.299999999999997</v>
      </c>
      <c r="J47" s="39">
        <v>47.7</v>
      </c>
      <c r="K47" s="39">
        <v>9.1999999999999993</v>
      </c>
    </row>
    <row r="48" spans="1:11">
      <c r="A48" s="39" t="s">
        <v>286</v>
      </c>
      <c r="B48" s="39" t="s">
        <v>289</v>
      </c>
      <c r="C48" s="39" t="s">
        <v>143</v>
      </c>
      <c r="D48" s="92">
        <f t="shared" si="0"/>
        <v>26.3</v>
      </c>
      <c r="E48" s="92">
        <f t="shared" si="1"/>
        <v>21.8</v>
      </c>
      <c r="F48" s="92">
        <f t="shared" si="2"/>
        <v>31.3</v>
      </c>
      <c r="H48" s="39">
        <v>26.3</v>
      </c>
      <c r="I48" s="39">
        <v>21.8</v>
      </c>
      <c r="J48" s="39">
        <v>31.3</v>
      </c>
      <c r="K48" s="39">
        <v>9.3000000000000007</v>
      </c>
    </row>
    <row r="49" spans="1:11">
      <c r="A49" s="39" t="s">
        <v>286</v>
      </c>
      <c r="B49" s="39" t="s">
        <v>289</v>
      </c>
      <c r="C49" s="39" t="s">
        <v>149</v>
      </c>
      <c r="D49" s="92">
        <f t="shared" si="0"/>
        <v>34.200000000000003</v>
      </c>
      <c r="E49" s="92">
        <f t="shared" si="1"/>
        <v>29.2</v>
      </c>
      <c r="F49" s="92">
        <f t="shared" si="2"/>
        <v>39.6</v>
      </c>
      <c r="H49" s="39">
        <v>34.200000000000003</v>
      </c>
      <c r="I49" s="39">
        <v>29.2</v>
      </c>
      <c r="J49" s="39">
        <v>39.6</v>
      </c>
      <c r="K49" s="39">
        <v>7.8</v>
      </c>
    </row>
    <row r="50" spans="1:11">
      <c r="A50" s="39" t="s">
        <v>286</v>
      </c>
      <c r="B50" s="39" t="s">
        <v>289</v>
      </c>
      <c r="C50" s="39" t="s">
        <v>151</v>
      </c>
      <c r="D50" s="92">
        <f t="shared" si="0"/>
        <v>29.9</v>
      </c>
      <c r="E50" s="92">
        <f t="shared" si="1"/>
        <v>23.3</v>
      </c>
      <c r="F50" s="92">
        <f t="shared" si="2"/>
        <v>37.4</v>
      </c>
      <c r="H50" s="39">
        <v>29.9</v>
      </c>
      <c r="I50" s="39">
        <v>23.3</v>
      </c>
      <c r="J50" s="39">
        <v>37.4</v>
      </c>
      <c r="K50" s="39">
        <v>12.1</v>
      </c>
    </row>
    <row r="51" spans="1:11">
      <c r="A51" s="39" t="s">
        <v>286</v>
      </c>
      <c r="B51" s="39" t="s">
        <v>289</v>
      </c>
      <c r="C51" s="39" t="s">
        <v>154</v>
      </c>
      <c r="D51" s="92">
        <f t="shared" si="0"/>
        <v>30.5</v>
      </c>
      <c r="E51" s="92">
        <f t="shared" si="1"/>
        <v>25.1</v>
      </c>
      <c r="F51" s="92">
        <f t="shared" si="2"/>
        <v>36.4</v>
      </c>
      <c r="H51" s="39">
        <v>30.5</v>
      </c>
      <c r="I51" s="39">
        <v>25.1</v>
      </c>
      <c r="J51" s="39">
        <v>36.4</v>
      </c>
      <c r="K51" s="39">
        <v>9.4</v>
      </c>
    </row>
    <row r="52" spans="1:11">
      <c r="A52" s="39" t="s">
        <v>286</v>
      </c>
      <c r="B52" s="39" t="s">
        <v>289</v>
      </c>
      <c r="C52" s="39" t="s">
        <v>164</v>
      </c>
      <c r="D52" s="92">
        <f t="shared" si="0"/>
        <v>21.3</v>
      </c>
      <c r="E52" s="92">
        <f t="shared" si="1"/>
        <v>16.3</v>
      </c>
      <c r="F52" s="92">
        <f t="shared" si="2"/>
        <v>27.3</v>
      </c>
      <c r="H52" s="39">
        <v>21.3</v>
      </c>
      <c r="I52" s="39">
        <v>16.3</v>
      </c>
      <c r="J52" s="39">
        <v>27.3</v>
      </c>
      <c r="K52" s="39">
        <v>13.1</v>
      </c>
    </row>
    <row r="53" spans="1:11">
      <c r="A53" s="39" t="s">
        <v>286</v>
      </c>
      <c r="B53" s="39" t="s">
        <v>289</v>
      </c>
      <c r="C53" s="39" t="s">
        <v>171</v>
      </c>
      <c r="D53" s="92">
        <f t="shared" si="0"/>
        <v>34.9</v>
      </c>
      <c r="E53" s="92">
        <f t="shared" si="1"/>
        <v>29.7</v>
      </c>
      <c r="F53" s="92">
        <f t="shared" si="2"/>
        <v>40.6</v>
      </c>
      <c r="H53" s="39">
        <v>34.9</v>
      </c>
      <c r="I53" s="39">
        <v>29.7</v>
      </c>
      <c r="J53" s="39">
        <v>40.6</v>
      </c>
      <c r="K53" s="39">
        <v>8</v>
      </c>
    </row>
    <row r="54" spans="1:11">
      <c r="A54" s="39" t="s">
        <v>286</v>
      </c>
      <c r="B54" s="39" t="s">
        <v>289</v>
      </c>
      <c r="C54" s="39" t="s">
        <v>174</v>
      </c>
      <c r="D54" s="92">
        <f t="shared" si="0"/>
        <v>26</v>
      </c>
      <c r="E54" s="92">
        <f t="shared" si="1"/>
        <v>20.8</v>
      </c>
      <c r="F54" s="92">
        <f t="shared" si="2"/>
        <v>31.9</v>
      </c>
      <c r="H54" s="39">
        <v>26</v>
      </c>
      <c r="I54" s="39">
        <v>20.8</v>
      </c>
      <c r="J54" s="39">
        <v>31.9</v>
      </c>
      <c r="K54" s="39">
        <v>11</v>
      </c>
    </row>
    <row r="55" spans="1:11">
      <c r="A55" s="39" t="s">
        <v>286</v>
      </c>
      <c r="B55" s="39" t="s">
        <v>289</v>
      </c>
      <c r="C55" s="39" t="s">
        <v>356</v>
      </c>
      <c r="D55" s="92">
        <f t="shared" si="0"/>
        <v>32.9</v>
      </c>
      <c r="E55" s="92">
        <f t="shared" si="1"/>
        <v>31.2</v>
      </c>
      <c r="F55" s="92">
        <f t="shared" si="2"/>
        <v>34.6</v>
      </c>
      <c r="H55" s="39">
        <v>32.9</v>
      </c>
      <c r="I55" s="39">
        <v>31.2</v>
      </c>
      <c r="J55" s="39">
        <v>34.6</v>
      </c>
      <c r="K55" s="39">
        <v>2.7</v>
      </c>
    </row>
    <row r="56" spans="1:11">
      <c r="A56" s="39" t="s">
        <v>286</v>
      </c>
      <c r="B56" s="39" t="s">
        <v>290</v>
      </c>
      <c r="C56" s="39" t="s">
        <v>101</v>
      </c>
      <c r="D56" s="92">
        <f t="shared" si="0"/>
        <v>18.5</v>
      </c>
      <c r="E56" s="92">
        <f t="shared" si="1"/>
        <v>14.3</v>
      </c>
      <c r="F56" s="92">
        <f t="shared" si="2"/>
        <v>23.6</v>
      </c>
      <c r="H56" s="39">
        <v>18.5</v>
      </c>
      <c r="I56" s="39">
        <v>14.3</v>
      </c>
      <c r="J56" s="39">
        <v>23.6</v>
      </c>
      <c r="K56" s="39">
        <v>12.9</v>
      </c>
    </row>
    <row r="57" spans="1:11">
      <c r="A57" s="39" t="s">
        <v>286</v>
      </c>
      <c r="B57" s="39" t="s">
        <v>290</v>
      </c>
      <c r="C57" s="39" t="s">
        <v>108</v>
      </c>
      <c r="D57" s="92">
        <f t="shared" si="0"/>
        <v>24.5</v>
      </c>
      <c r="E57" s="92">
        <f t="shared" si="1"/>
        <v>15.4</v>
      </c>
      <c r="F57" s="92">
        <f t="shared" si="2"/>
        <v>36.700000000000003</v>
      </c>
      <c r="H57" s="39">
        <v>24.5</v>
      </c>
      <c r="I57" s="39">
        <v>15.4</v>
      </c>
      <c r="J57" s="39">
        <v>36.700000000000003</v>
      </c>
      <c r="K57" s="39">
        <v>22.3</v>
      </c>
    </row>
    <row r="58" spans="1:11">
      <c r="A58" s="39" t="s">
        <v>286</v>
      </c>
      <c r="B58" s="39" t="s">
        <v>290</v>
      </c>
      <c r="C58" s="39" t="s">
        <v>109</v>
      </c>
      <c r="D58" s="92">
        <f t="shared" si="0"/>
        <v>25.7</v>
      </c>
      <c r="E58" s="92">
        <f t="shared" si="1"/>
        <v>20.6</v>
      </c>
      <c r="F58" s="92">
        <f t="shared" si="2"/>
        <v>31.6</v>
      </c>
      <c r="H58" s="39">
        <v>25.7</v>
      </c>
      <c r="I58" s="39">
        <v>20.6</v>
      </c>
      <c r="J58" s="39">
        <v>31.6</v>
      </c>
      <c r="K58" s="39">
        <v>11</v>
      </c>
    </row>
    <row r="59" spans="1:11">
      <c r="A59" s="39" t="s">
        <v>286</v>
      </c>
      <c r="B59" s="39" t="s">
        <v>290</v>
      </c>
      <c r="C59" s="39" t="s">
        <v>112</v>
      </c>
      <c r="D59" s="92">
        <f t="shared" si="0"/>
        <v>30.6</v>
      </c>
      <c r="E59" s="92">
        <f t="shared" si="1"/>
        <v>23.5</v>
      </c>
      <c r="F59" s="92">
        <f t="shared" si="2"/>
        <v>38.799999999999997</v>
      </c>
      <c r="H59" s="39">
        <v>30.6</v>
      </c>
      <c r="I59" s="39">
        <v>23.5</v>
      </c>
      <c r="J59" s="39">
        <v>38.799999999999997</v>
      </c>
      <c r="K59" s="39">
        <v>12.8</v>
      </c>
    </row>
    <row r="60" spans="1:11">
      <c r="A60" s="39" t="s">
        <v>286</v>
      </c>
      <c r="B60" s="39" t="s">
        <v>290</v>
      </c>
      <c r="C60" s="39" t="s">
        <v>115</v>
      </c>
      <c r="D60" s="92">
        <f t="shared" si="0"/>
        <v>16.7</v>
      </c>
      <c r="E60" s="92">
        <f t="shared" si="1"/>
        <v>12.9</v>
      </c>
      <c r="F60" s="92">
        <f t="shared" si="2"/>
        <v>21.3</v>
      </c>
      <c r="H60" s="39">
        <v>16.7</v>
      </c>
      <c r="I60" s="39">
        <v>12.9</v>
      </c>
      <c r="J60" s="39">
        <v>21.3</v>
      </c>
      <c r="K60" s="39">
        <v>12.8</v>
      </c>
    </row>
    <row r="61" spans="1:11">
      <c r="A61" s="39" t="s">
        <v>286</v>
      </c>
      <c r="B61" s="39" t="s">
        <v>290</v>
      </c>
      <c r="C61" s="39" t="s">
        <v>118</v>
      </c>
      <c r="D61" s="92">
        <f t="shared" si="0"/>
        <v>31.6</v>
      </c>
      <c r="E61" s="92">
        <f t="shared" si="1"/>
        <v>21.1</v>
      </c>
      <c r="F61" s="92">
        <f t="shared" si="2"/>
        <v>44.3</v>
      </c>
      <c r="H61" s="39">
        <v>31.6</v>
      </c>
      <c r="I61" s="39">
        <v>21.1</v>
      </c>
      <c r="J61" s="39">
        <v>44.3</v>
      </c>
      <c r="K61" s="39">
        <v>19</v>
      </c>
    </row>
    <row r="62" spans="1:11">
      <c r="A62" s="39" t="s">
        <v>286</v>
      </c>
      <c r="B62" s="39" t="s">
        <v>290</v>
      </c>
      <c r="C62" s="39" t="s">
        <v>122</v>
      </c>
      <c r="D62" s="92">
        <f t="shared" si="0"/>
        <v>22.4</v>
      </c>
      <c r="E62" s="92">
        <f t="shared" si="1"/>
        <v>18.100000000000001</v>
      </c>
      <c r="F62" s="92">
        <f t="shared" si="2"/>
        <v>27.5</v>
      </c>
      <c r="H62" s="39">
        <v>22.4</v>
      </c>
      <c r="I62" s="39">
        <v>18.100000000000001</v>
      </c>
      <c r="J62" s="39">
        <v>27.5</v>
      </c>
      <c r="K62" s="39">
        <v>10.7</v>
      </c>
    </row>
    <row r="63" spans="1:11">
      <c r="A63" s="39" t="s">
        <v>286</v>
      </c>
      <c r="B63" s="39" t="s">
        <v>290</v>
      </c>
      <c r="C63" s="39" t="s">
        <v>130</v>
      </c>
      <c r="D63" s="92">
        <f t="shared" si="0"/>
        <v>22.9</v>
      </c>
      <c r="E63" s="92">
        <f t="shared" si="1"/>
        <v>18.8</v>
      </c>
      <c r="F63" s="92">
        <f t="shared" si="2"/>
        <v>27.5</v>
      </c>
      <c r="H63" s="39">
        <v>22.9</v>
      </c>
      <c r="I63" s="39">
        <v>18.8</v>
      </c>
      <c r="J63" s="39">
        <v>27.5</v>
      </c>
      <c r="K63" s="39">
        <v>9.6</v>
      </c>
    </row>
    <row r="64" spans="1:11">
      <c r="A64" s="39" t="s">
        <v>286</v>
      </c>
      <c r="B64" s="39" t="s">
        <v>290</v>
      </c>
      <c r="C64" s="39" t="s">
        <v>135</v>
      </c>
      <c r="D64" s="92">
        <f t="shared" si="0"/>
        <v>26.5</v>
      </c>
      <c r="E64" s="92">
        <f t="shared" si="1"/>
        <v>20.5</v>
      </c>
      <c r="F64" s="92">
        <f t="shared" si="2"/>
        <v>33.5</v>
      </c>
      <c r="H64" s="39">
        <v>26.5</v>
      </c>
      <c r="I64" s="39">
        <v>20.5</v>
      </c>
      <c r="J64" s="39">
        <v>33.5</v>
      </c>
      <c r="K64" s="39">
        <v>12.6</v>
      </c>
    </row>
    <row r="65" spans="1:11">
      <c r="A65" s="39" t="s">
        <v>286</v>
      </c>
      <c r="B65" s="39" t="s">
        <v>290</v>
      </c>
      <c r="C65" s="39" t="s">
        <v>136</v>
      </c>
      <c r="D65" s="92">
        <f t="shared" si="0"/>
        <v>15.3</v>
      </c>
      <c r="E65" s="92">
        <f t="shared" si="1"/>
        <v>11.3</v>
      </c>
      <c r="F65" s="92">
        <f t="shared" si="2"/>
        <v>20.399999999999999</v>
      </c>
      <c r="H65" s="39">
        <v>15.3</v>
      </c>
      <c r="I65" s="39">
        <v>11.3</v>
      </c>
      <c r="J65" s="39">
        <v>20.399999999999999</v>
      </c>
      <c r="K65" s="39">
        <v>15.1</v>
      </c>
    </row>
    <row r="66" spans="1:11">
      <c r="A66" s="39" t="s">
        <v>286</v>
      </c>
      <c r="B66" s="39" t="s">
        <v>290</v>
      </c>
      <c r="C66" s="39" t="s">
        <v>143</v>
      </c>
      <c r="D66" s="92">
        <f t="shared" si="0"/>
        <v>31.6</v>
      </c>
      <c r="E66" s="92">
        <f t="shared" si="1"/>
        <v>25.1</v>
      </c>
      <c r="F66" s="92">
        <f t="shared" si="2"/>
        <v>39</v>
      </c>
      <c r="H66" s="39">
        <v>31.6</v>
      </c>
      <c r="I66" s="39">
        <v>25.1</v>
      </c>
      <c r="J66" s="39">
        <v>39</v>
      </c>
      <c r="K66" s="39">
        <v>11.2</v>
      </c>
    </row>
    <row r="67" spans="1:11">
      <c r="A67" s="39" t="s">
        <v>286</v>
      </c>
      <c r="B67" s="39" t="s">
        <v>290</v>
      </c>
      <c r="C67" s="39" t="s">
        <v>149</v>
      </c>
      <c r="D67" s="92">
        <f t="shared" ref="D67:D130" si="3">IF(K67&gt;=50," ",H67)</f>
        <v>16</v>
      </c>
      <c r="E67" s="92">
        <f t="shared" ref="E67:E130" si="4">IF(K67&gt;=50," ",I67)</f>
        <v>12.3</v>
      </c>
      <c r="F67" s="92">
        <f t="shared" ref="F67:F130" si="5">IF(K67&gt;=50," ",J67)</f>
        <v>20.7</v>
      </c>
      <c r="H67" s="39">
        <v>16</v>
      </c>
      <c r="I67" s="39">
        <v>12.3</v>
      </c>
      <c r="J67" s="39">
        <v>20.7</v>
      </c>
      <c r="K67" s="39">
        <v>13.4</v>
      </c>
    </row>
    <row r="68" spans="1:11">
      <c r="A68" s="39" t="s">
        <v>286</v>
      </c>
      <c r="B68" s="39" t="s">
        <v>290</v>
      </c>
      <c r="C68" s="39" t="s">
        <v>151</v>
      </c>
      <c r="D68" s="92">
        <f t="shared" si="3"/>
        <v>19.100000000000001</v>
      </c>
      <c r="E68" s="92">
        <f t="shared" si="4"/>
        <v>13.3</v>
      </c>
      <c r="F68" s="92">
        <f t="shared" si="5"/>
        <v>26.7</v>
      </c>
      <c r="H68" s="39">
        <v>19.100000000000001</v>
      </c>
      <c r="I68" s="39">
        <v>13.3</v>
      </c>
      <c r="J68" s="39">
        <v>26.7</v>
      </c>
      <c r="K68" s="39">
        <v>17.899999999999999</v>
      </c>
    </row>
    <row r="69" spans="1:11">
      <c r="A69" s="39" t="s">
        <v>286</v>
      </c>
      <c r="B69" s="39" t="s">
        <v>290</v>
      </c>
      <c r="C69" s="39" t="s">
        <v>154</v>
      </c>
      <c r="D69" s="92">
        <f t="shared" si="3"/>
        <v>14.2</v>
      </c>
      <c r="E69" s="92">
        <f t="shared" si="4"/>
        <v>10.4</v>
      </c>
      <c r="F69" s="92">
        <f t="shared" si="5"/>
        <v>19.100000000000001</v>
      </c>
      <c r="H69" s="39">
        <v>14.2</v>
      </c>
      <c r="I69" s="39">
        <v>10.4</v>
      </c>
      <c r="J69" s="39">
        <v>19.100000000000001</v>
      </c>
      <c r="K69" s="39">
        <v>15.4</v>
      </c>
    </row>
    <row r="70" spans="1:11">
      <c r="A70" s="39" t="s">
        <v>286</v>
      </c>
      <c r="B70" s="39" t="s">
        <v>290</v>
      </c>
      <c r="C70" s="39" t="s">
        <v>164</v>
      </c>
      <c r="D70" s="92">
        <f t="shared" si="3"/>
        <v>28.6</v>
      </c>
      <c r="E70" s="92">
        <f t="shared" si="4"/>
        <v>22.2</v>
      </c>
      <c r="F70" s="92">
        <f t="shared" si="5"/>
        <v>35.9</v>
      </c>
      <c r="H70" s="39">
        <v>28.6</v>
      </c>
      <c r="I70" s="39">
        <v>22.2</v>
      </c>
      <c r="J70" s="39">
        <v>35.9</v>
      </c>
      <c r="K70" s="39">
        <v>12.3</v>
      </c>
    </row>
    <row r="71" spans="1:11">
      <c r="A71" s="39" t="s">
        <v>286</v>
      </c>
      <c r="B71" s="39" t="s">
        <v>290</v>
      </c>
      <c r="C71" s="39" t="s">
        <v>171</v>
      </c>
      <c r="D71" s="92">
        <f t="shared" si="3"/>
        <v>22.6</v>
      </c>
      <c r="E71" s="92">
        <f t="shared" si="4"/>
        <v>18.399999999999999</v>
      </c>
      <c r="F71" s="92">
        <f t="shared" si="5"/>
        <v>27.5</v>
      </c>
      <c r="H71" s="39">
        <v>22.6</v>
      </c>
      <c r="I71" s="39">
        <v>18.399999999999999</v>
      </c>
      <c r="J71" s="39">
        <v>27.5</v>
      </c>
      <c r="K71" s="39">
        <v>10.3</v>
      </c>
    </row>
    <row r="72" spans="1:11">
      <c r="A72" s="39" t="s">
        <v>286</v>
      </c>
      <c r="B72" s="39" t="s">
        <v>290</v>
      </c>
      <c r="C72" s="39" t="s">
        <v>174</v>
      </c>
      <c r="D72" s="92">
        <f t="shared" si="3"/>
        <v>13.2</v>
      </c>
      <c r="E72" s="92">
        <f t="shared" si="4"/>
        <v>9.5</v>
      </c>
      <c r="F72" s="92">
        <f t="shared" si="5"/>
        <v>18</v>
      </c>
      <c r="H72" s="39">
        <v>13.2</v>
      </c>
      <c r="I72" s="39">
        <v>9.5</v>
      </c>
      <c r="J72" s="39">
        <v>18</v>
      </c>
      <c r="K72" s="39">
        <v>16.3</v>
      </c>
    </row>
    <row r="73" spans="1:11">
      <c r="A73" s="39" t="s">
        <v>286</v>
      </c>
      <c r="B73" s="39" t="s">
        <v>290</v>
      </c>
      <c r="C73" s="39" t="s">
        <v>356</v>
      </c>
      <c r="D73" s="92">
        <f t="shared" si="3"/>
        <v>19.7</v>
      </c>
      <c r="E73" s="92">
        <f t="shared" si="4"/>
        <v>18.399999999999999</v>
      </c>
      <c r="F73" s="92">
        <f t="shared" si="5"/>
        <v>21.2</v>
      </c>
      <c r="H73" s="39">
        <v>19.7</v>
      </c>
      <c r="I73" s="39">
        <v>18.399999999999999</v>
      </c>
      <c r="J73" s="39">
        <v>21.2</v>
      </c>
      <c r="K73" s="39">
        <v>3.6</v>
      </c>
    </row>
    <row r="74" spans="1:11">
      <c r="A74" s="39" t="s">
        <v>286</v>
      </c>
      <c r="B74" s="39" t="s">
        <v>287</v>
      </c>
      <c r="C74" s="39" t="s">
        <v>102</v>
      </c>
      <c r="D74" s="92" t="str">
        <f t="shared" si="3"/>
        <v xml:space="preserve"> </v>
      </c>
      <c r="E74" s="92" t="str">
        <f t="shared" si="4"/>
        <v xml:space="preserve"> </v>
      </c>
      <c r="F74" s="92" t="str">
        <f t="shared" si="5"/>
        <v xml:space="preserve"> </v>
      </c>
      <c r="H74" s="39">
        <v>1.7</v>
      </c>
      <c r="I74" s="39">
        <v>0.4</v>
      </c>
      <c r="J74" s="39">
        <v>7</v>
      </c>
      <c r="K74" s="39">
        <v>73.5</v>
      </c>
    </row>
    <row r="75" spans="1:11">
      <c r="A75" s="39" t="s">
        <v>286</v>
      </c>
      <c r="B75" s="39" t="s">
        <v>287</v>
      </c>
      <c r="C75" s="39" t="s">
        <v>103</v>
      </c>
      <c r="D75" s="92">
        <f t="shared" si="3"/>
        <v>2.6</v>
      </c>
      <c r="E75" s="92">
        <f t="shared" si="4"/>
        <v>1</v>
      </c>
      <c r="F75" s="92">
        <f t="shared" si="5"/>
        <v>6.5</v>
      </c>
      <c r="H75" s="39">
        <v>2.6</v>
      </c>
      <c r="I75" s="39">
        <v>1</v>
      </c>
      <c r="J75" s="39">
        <v>6.5</v>
      </c>
      <c r="K75" s="39">
        <v>47.8</v>
      </c>
    </row>
    <row r="76" spans="1:11">
      <c r="A76" s="39" t="s">
        <v>286</v>
      </c>
      <c r="B76" s="39" t="s">
        <v>287</v>
      </c>
      <c r="C76" s="39" t="s">
        <v>104</v>
      </c>
      <c r="D76" s="92">
        <f t="shared" si="3"/>
        <v>1.8</v>
      </c>
      <c r="E76" s="92">
        <f t="shared" si="4"/>
        <v>0.8</v>
      </c>
      <c r="F76" s="92">
        <f t="shared" si="5"/>
        <v>4</v>
      </c>
      <c r="H76" s="39">
        <v>1.8</v>
      </c>
      <c r="I76" s="39">
        <v>0.8</v>
      </c>
      <c r="J76" s="39">
        <v>4</v>
      </c>
      <c r="K76" s="39">
        <v>39.700000000000003</v>
      </c>
    </row>
    <row r="77" spans="1:11">
      <c r="A77" s="39" t="s">
        <v>286</v>
      </c>
      <c r="B77" s="39" t="s">
        <v>287</v>
      </c>
      <c r="C77" s="39" t="s">
        <v>110</v>
      </c>
      <c r="D77" s="92">
        <f t="shared" si="3"/>
        <v>2.7</v>
      </c>
      <c r="E77" s="92">
        <f t="shared" si="4"/>
        <v>1.2</v>
      </c>
      <c r="F77" s="92">
        <f t="shared" si="5"/>
        <v>5.9</v>
      </c>
      <c r="H77" s="39">
        <v>2.7</v>
      </c>
      <c r="I77" s="39">
        <v>1.2</v>
      </c>
      <c r="J77" s="39">
        <v>5.9</v>
      </c>
      <c r="K77" s="39">
        <v>40.5</v>
      </c>
    </row>
    <row r="78" spans="1:11">
      <c r="A78" s="39" t="s">
        <v>286</v>
      </c>
      <c r="B78" s="39" t="s">
        <v>287</v>
      </c>
      <c r="C78" s="39" t="s">
        <v>111</v>
      </c>
      <c r="D78" s="92">
        <f t="shared" si="3"/>
        <v>2.8</v>
      </c>
      <c r="E78" s="92">
        <f t="shared" si="4"/>
        <v>1.5</v>
      </c>
      <c r="F78" s="92">
        <f t="shared" si="5"/>
        <v>5.2</v>
      </c>
      <c r="H78" s="39">
        <v>2.8</v>
      </c>
      <c r="I78" s="39">
        <v>1.5</v>
      </c>
      <c r="J78" s="39">
        <v>5.2</v>
      </c>
      <c r="K78" s="39">
        <v>31.6</v>
      </c>
    </row>
    <row r="79" spans="1:11">
      <c r="A79" s="39" t="s">
        <v>286</v>
      </c>
      <c r="B79" s="39" t="s">
        <v>287</v>
      </c>
      <c r="C79" s="39" t="s">
        <v>116</v>
      </c>
      <c r="D79" s="92" t="str">
        <f t="shared" si="3"/>
        <v xml:space="preserve"> </v>
      </c>
      <c r="E79" s="92" t="str">
        <f t="shared" si="4"/>
        <v xml:space="preserve"> </v>
      </c>
      <c r="F79" s="92" t="str">
        <f t="shared" si="5"/>
        <v xml:space="preserve"> </v>
      </c>
      <c r="H79" s="39">
        <v>3.2</v>
      </c>
      <c r="I79" s="39">
        <v>0.7</v>
      </c>
      <c r="J79" s="39">
        <v>13</v>
      </c>
      <c r="K79" s="39">
        <v>74.099999999999994</v>
      </c>
    </row>
    <row r="80" spans="1:11">
      <c r="A80" s="39" t="s">
        <v>286</v>
      </c>
      <c r="B80" s="39" t="s">
        <v>287</v>
      </c>
      <c r="C80" s="39" t="s">
        <v>117</v>
      </c>
      <c r="D80" s="92" t="str">
        <f t="shared" si="3"/>
        <v xml:space="preserve"> </v>
      </c>
      <c r="E80" s="92" t="str">
        <f t="shared" si="4"/>
        <v xml:space="preserve"> </v>
      </c>
      <c r="F80" s="92" t="str">
        <f t="shared" si="5"/>
        <v xml:space="preserve"> </v>
      </c>
      <c r="H80" s="39">
        <v>2.4</v>
      </c>
      <c r="I80" s="39">
        <v>0.9</v>
      </c>
      <c r="J80" s="39">
        <v>6.3</v>
      </c>
      <c r="K80" s="39">
        <v>50.8</v>
      </c>
    </row>
    <row r="81" spans="1:11">
      <c r="A81" s="39" t="s">
        <v>286</v>
      </c>
      <c r="B81" s="39" t="s">
        <v>287</v>
      </c>
      <c r="C81" s="39" t="s">
        <v>119</v>
      </c>
      <c r="D81" s="92">
        <f t="shared" si="3"/>
        <v>2.7</v>
      </c>
      <c r="E81" s="92">
        <f t="shared" si="4"/>
        <v>1.5</v>
      </c>
      <c r="F81" s="92">
        <f t="shared" si="5"/>
        <v>5</v>
      </c>
      <c r="H81" s="39">
        <v>2.7</v>
      </c>
      <c r="I81" s="39">
        <v>1.5</v>
      </c>
      <c r="J81" s="39">
        <v>5</v>
      </c>
      <c r="K81" s="39">
        <v>31.4</v>
      </c>
    </row>
    <row r="82" spans="1:11">
      <c r="A82" s="39" t="s">
        <v>286</v>
      </c>
      <c r="B82" s="39" t="s">
        <v>287</v>
      </c>
      <c r="C82" s="39" t="s">
        <v>123</v>
      </c>
      <c r="D82" s="92">
        <f t="shared" si="3"/>
        <v>1.9</v>
      </c>
      <c r="E82" s="92">
        <f t="shared" si="4"/>
        <v>0.9</v>
      </c>
      <c r="F82" s="92">
        <f t="shared" si="5"/>
        <v>3.9</v>
      </c>
      <c r="H82" s="39">
        <v>1.9</v>
      </c>
      <c r="I82" s="39">
        <v>0.9</v>
      </c>
      <c r="J82" s="39">
        <v>3.9</v>
      </c>
      <c r="K82" s="39">
        <v>38.1</v>
      </c>
    </row>
    <row r="83" spans="1:11">
      <c r="A83" s="39" t="s">
        <v>286</v>
      </c>
      <c r="B83" s="39" t="s">
        <v>287</v>
      </c>
      <c r="C83" s="39" t="s">
        <v>132</v>
      </c>
      <c r="D83" s="92">
        <f t="shared" si="3"/>
        <v>2.4</v>
      </c>
      <c r="E83" s="92">
        <f t="shared" si="4"/>
        <v>0.9</v>
      </c>
      <c r="F83" s="92">
        <f t="shared" si="5"/>
        <v>6.1</v>
      </c>
      <c r="H83" s="39">
        <v>2.4</v>
      </c>
      <c r="I83" s="39">
        <v>0.9</v>
      </c>
      <c r="J83" s="39">
        <v>6.1</v>
      </c>
      <c r="K83" s="39">
        <v>48.1</v>
      </c>
    </row>
    <row r="84" spans="1:11">
      <c r="A84" s="39" t="s">
        <v>286</v>
      </c>
      <c r="B84" s="39" t="s">
        <v>287</v>
      </c>
      <c r="C84" s="39" t="s">
        <v>134</v>
      </c>
      <c r="D84" s="92" t="str">
        <f t="shared" si="3"/>
        <v xml:space="preserve"> </v>
      </c>
      <c r="E84" s="92" t="str">
        <f t="shared" si="4"/>
        <v xml:space="preserve"> </v>
      </c>
      <c r="F84" s="92" t="str">
        <f t="shared" si="5"/>
        <v xml:space="preserve"> </v>
      </c>
      <c r="H84" s="39">
        <v>1.1000000000000001</v>
      </c>
      <c r="I84" s="39">
        <v>0.3</v>
      </c>
      <c r="J84" s="39">
        <v>3.5</v>
      </c>
      <c r="K84" s="39">
        <v>61.6</v>
      </c>
    </row>
    <row r="85" spans="1:11">
      <c r="A85" s="39" t="s">
        <v>286</v>
      </c>
      <c r="B85" s="39" t="s">
        <v>287</v>
      </c>
      <c r="C85" s="39" t="s">
        <v>150</v>
      </c>
      <c r="D85" s="92" t="str">
        <f t="shared" si="3"/>
        <v xml:space="preserve"> </v>
      </c>
      <c r="E85" s="92" t="str">
        <f t="shared" si="4"/>
        <v xml:space="preserve"> </v>
      </c>
      <c r="F85" s="92" t="str">
        <f t="shared" si="5"/>
        <v xml:space="preserve"> </v>
      </c>
      <c r="H85" s="39">
        <v>0.8</v>
      </c>
      <c r="I85" s="39">
        <v>0.3</v>
      </c>
      <c r="J85" s="39">
        <v>2.4</v>
      </c>
      <c r="K85" s="39">
        <v>53.9</v>
      </c>
    </row>
    <row r="86" spans="1:11">
      <c r="A86" s="39" t="s">
        <v>286</v>
      </c>
      <c r="B86" s="39" t="s">
        <v>287</v>
      </c>
      <c r="C86" s="39" t="s">
        <v>156</v>
      </c>
      <c r="D86" s="92">
        <f t="shared" si="3"/>
        <v>3.3</v>
      </c>
      <c r="E86" s="92">
        <f t="shared" si="4"/>
        <v>1.4</v>
      </c>
      <c r="F86" s="92">
        <f t="shared" si="5"/>
        <v>7.7</v>
      </c>
      <c r="H86" s="39">
        <v>3.3</v>
      </c>
      <c r="I86" s="39">
        <v>1.4</v>
      </c>
      <c r="J86" s="39">
        <v>7.7</v>
      </c>
      <c r="K86" s="39">
        <v>43.8</v>
      </c>
    </row>
    <row r="87" spans="1:11">
      <c r="A87" s="39" t="s">
        <v>286</v>
      </c>
      <c r="B87" s="39" t="s">
        <v>287</v>
      </c>
      <c r="C87" s="39" t="s">
        <v>159</v>
      </c>
      <c r="D87" s="92" t="str">
        <f t="shared" si="3"/>
        <v xml:space="preserve"> </v>
      </c>
      <c r="E87" s="92" t="str">
        <f t="shared" si="4"/>
        <v xml:space="preserve"> </v>
      </c>
      <c r="F87" s="92" t="str">
        <f t="shared" si="5"/>
        <v xml:space="preserve"> </v>
      </c>
      <c r="H87" s="39">
        <v>2.8</v>
      </c>
      <c r="I87" s="39">
        <v>0.8</v>
      </c>
      <c r="J87" s="39">
        <v>9.5</v>
      </c>
      <c r="K87" s="39">
        <v>63.5</v>
      </c>
    </row>
    <row r="88" spans="1:11">
      <c r="A88" s="39" t="s">
        <v>286</v>
      </c>
      <c r="B88" s="39" t="s">
        <v>287</v>
      </c>
      <c r="C88" s="39" t="s">
        <v>161</v>
      </c>
      <c r="D88" s="92">
        <f t="shared" si="3"/>
        <v>2</v>
      </c>
      <c r="E88" s="92">
        <f t="shared" si="4"/>
        <v>1</v>
      </c>
      <c r="F88" s="92">
        <f t="shared" si="5"/>
        <v>4</v>
      </c>
      <c r="H88" s="39">
        <v>2</v>
      </c>
      <c r="I88" s="39">
        <v>1</v>
      </c>
      <c r="J88" s="39">
        <v>4</v>
      </c>
      <c r="K88" s="39">
        <v>35.700000000000003</v>
      </c>
    </row>
    <row r="89" spans="1:11">
      <c r="A89" s="39" t="s">
        <v>286</v>
      </c>
      <c r="B89" s="39" t="s">
        <v>287</v>
      </c>
      <c r="C89" s="39" t="s">
        <v>168</v>
      </c>
      <c r="D89" s="92">
        <f t="shared" si="3"/>
        <v>0.8</v>
      </c>
      <c r="E89" s="92">
        <f t="shared" si="4"/>
        <v>0.3</v>
      </c>
      <c r="F89" s="92">
        <f t="shared" si="5"/>
        <v>2.2000000000000002</v>
      </c>
      <c r="H89" s="39">
        <v>0.8</v>
      </c>
      <c r="I89" s="39">
        <v>0.3</v>
      </c>
      <c r="J89" s="39">
        <v>2.2000000000000002</v>
      </c>
      <c r="K89" s="39">
        <v>49</v>
      </c>
    </row>
    <row r="90" spans="1:11">
      <c r="A90" s="39" t="s">
        <v>286</v>
      </c>
      <c r="B90" s="39" t="s">
        <v>287</v>
      </c>
      <c r="C90" s="39" t="s">
        <v>357</v>
      </c>
      <c r="D90" s="92">
        <f t="shared" si="3"/>
        <v>2.2999999999999998</v>
      </c>
      <c r="E90" s="92">
        <f t="shared" si="4"/>
        <v>1.8</v>
      </c>
      <c r="F90" s="92">
        <f t="shared" si="5"/>
        <v>3</v>
      </c>
      <c r="H90" s="39">
        <v>2.2999999999999998</v>
      </c>
      <c r="I90" s="39">
        <v>1.8</v>
      </c>
      <c r="J90" s="39">
        <v>3</v>
      </c>
      <c r="K90" s="39">
        <v>12.7</v>
      </c>
    </row>
    <row r="91" spans="1:11">
      <c r="A91" s="39" t="s">
        <v>286</v>
      </c>
      <c r="B91" s="39" t="s">
        <v>288</v>
      </c>
      <c r="C91" s="39" t="s">
        <v>102</v>
      </c>
      <c r="D91" s="92">
        <f t="shared" si="3"/>
        <v>34.5</v>
      </c>
      <c r="E91" s="92">
        <f t="shared" si="4"/>
        <v>26.6</v>
      </c>
      <c r="F91" s="92">
        <f t="shared" si="5"/>
        <v>43.4</v>
      </c>
      <c r="H91" s="39">
        <v>34.5</v>
      </c>
      <c r="I91" s="39">
        <v>26.6</v>
      </c>
      <c r="J91" s="39">
        <v>43.4</v>
      </c>
      <c r="K91" s="39">
        <v>12.5</v>
      </c>
    </row>
    <row r="92" spans="1:11">
      <c r="A92" s="39" t="s">
        <v>286</v>
      </c>
      <c r="B92" s="39" t="s">
        <v>288</v>
      </c>
      <c r="C92" s="39" t="s">
        <v>103</v>
      </c>
      <c r="D92" s="92">
        <f t="shared" si="3"/>
        <v>26.5</v>
      </c>
      <c r="E92" s="92">
        <f t="shared" si="4"/>
        <v>20.399999999999999</v>
      </c>
      <c r="F92" s="92">
        <f t="shared" si="5"/>
        <v>33.6</v>
      </c>
      <c r="H92" s="39">
        <v>26.5</v>
      </c>
      <c r="I92" s="39">
        <v>20.399999999999999</v>
      </c>
      <c r="J92" s="39">
        <v>33.6</v>
      </c>
      <c r="K92" s="39">
        <v>12.8</v>
      </c>
    </row>
    <row r="93" spans="1:11">
      <c r="A93" s="39" t="s">
        <v>286</v>
      </c>
      <c r="B93" s="39" t="s">
        <v>288</v>
      </c>
      <c r="C93" s="39" t="s">
        <v>104</v>
      </c>
      <c r="D93" s="92">
        <f t="shared" si="3"/>
        <v>47.8</v>
      </c>
      <c r="E93" s="92">
        <f t="shared" si="4"/>
        <v>40.799999999999997</v>
      </c>
      <c r="F93" s="92">
        <f t="shared" si="5"/>
        <v>54.9</v>
      </c>
      <c r="H93" s="39">
        <v>47.8</v>
      </c>
      <c r="I93" s="39">
        <v>40.799999999999997</v>
      </c>
      <c r="J93" s="39">
        <v>54.9</v>
      </c>
      <c r="K93" s="39">
        <v>7.6</v>
      </c>
    </row>
    <row r="94" spans="1:11">
      <c r="A94" s="39" t="s">
        <v>286</v>
      </c>
      <c r="B94" s="39" t="s">
        <v>288</v>
      </c>
      <c r="C94" s="39" t="s">
        <v>110</v>
      </c>
      <c r="D94" s="92">
        <f t="shared" si="3"/>
        <v>29.9</v>
      </c>
      <c r="E94" s="92">
        <f t="shared" si="4"/>
        <v>24.7</v>
      </c>
      <c r="F94" s="92">
        <f t="shared" si="5"/>
        <v>35.6</v>
      </c>
      <c r="H94" s="39">
        <v>29.9</v>
      </c>
      <c r="I94" s="39">
        <v>24.7</v>
      </c>
      <c r="J94" s="39">
        <v>35.6</v>
      </c>
      <c r="K94" s="39">
        <v>9.3000000000000007</v>
      </c>
    </row>
    <row r="95" spans="1:11">
      <c r="A95" s="39" t="s">
        <v>286</v>
      </c>
      <c r="B95" s="39" t="s">
        <v>288</v>
      </c>
      <c r="C95" s="39" t="s">
        <v>111</v>
      </c>
      <c r="D95" s="92">
        <f t="shared" si="3"/>
        <v>31.9</v>
      </c>
      <c r="E95" s="92">
        <f t="shared" si="4"/>
        <v>26.6</v>
      </c>
      <c r="F95" s="92">
        <f t="shared" si="5"/>
        <v>37.700000000000003</v>
      </c>
      <c r="H95" s="39">
        <v>31.9</v>
      </c>
      <c r="I95" s="39">
        <v>26.6</v>
      </c>
      <c r="J95" s="39">
        <v>37.700000000000003</v>
      </c>
      <c r="K95" s="39">
        <v>8.9</v>
      </c>
    </row>
    <row r="96" spans="1:11">
      <c r="A96" s="39" t="s">
        <v>286</v>
      </c>
      <c r="B96" s="39" t="s">
        <v>288</v>
      </c>
      <c r="C96" s="39" t="s">
        <v>116</v>
      </c>
      <c r="D96" s="92">
        <f t="shared" si="3"/>
        <v>24.3</v>
      </c>
      <c r="E96" s="92">
        <f t="shared" si="4"/>
        <v>17.7</v>
      </c>
      <c r="F96" s="92">
        <f t="shared" si="5"/>
        <v>32.4</v>
      </c>
      <c r="H96" s="39">
        <v>24.3</v>
      </c>
      <c r="I96" s="39">
        <v>17.7</v>
      </c>
      <c r="J96" s="39">
        <v>32.4</v>
      </c>
      <c r="K96" s="39">
        <v>15.4</v>
      </c>
    </row>
    <row r="97" spans="1:11">
      <c r="A97" s="39" t="s">
        <v>286</v>
      </c>
      <c r="B97" s="39" t="s">
        <v>288</v>
      </c>
      <c r="C97" s="39" t="s">
        <v>117</v>
      </c>
      <c r="D97" s="92">
        <f t="shared" si="3"/>
        <v>31.6</v>
      </c>
      <c r="E97" s="92">
        <f t="shared" si="4"/>
        <v>26.3</v>
      </c>
      <c r="F97" s="92">
        <f t="shared" si="5"/>
        <v>37.5</v>
      </c>
      <c r="H97" s="39">
        <v>31.6</v>
      </c>
      <c r="I97" s="39">
        <v>26.3</v>
      </c>
      <c r="J97" s="39">
        <v>37.5</v>
      </c>
      <c r="K97" s="39">
        <v>9.1</v>
      </c>
    </row>
    <row r="98" spans="1:11">
      <c r="A98" s="39" t="s">
        <v>286</v>
      </c>
      <c r="B98" s="39" t="s">
        <v>288</v>
      </c>
      <c r="C98" s="39" t="s">
        <v>119</v>
      </c>
      <c r="D98" s="92">
        <f t="shared" si="3"/>
        <v>43.2</v>
      </c>
      <c r="E98" s="92">
        <f t="shared" si="4"/>
        <v>37.700000000000003</v>
      </c>
      <c r="F98" s="92">
        <f t="shared" si="5"/>
        <v>48.9</v>
      </c>
      <c r="H98" s="39">
        <v>43.2</v>
      </c>
      <c r="I98" s="39">
        <v>37.700000000000003</v>
      </c>
      <c r="J98" s="39">
        <v>48.9</v>
      </c>
      <c r="K98" s="39">
        <v>6.6</v>
      </c>
    </row>
    <row r="99" spans="1:11">
      <c r="A99" s="39" t="s">
        <v>286</v>
      </c>
      <c r="B99" s="39" t="s">
        <v>288</v>
      </c>
      <c r="C99" s="39" t="s">
        <v>123</v>
      </c>
      <c r="D99" s="92">
        <f t="shared" si="3"/>
        <v>40.700000000000003</v>
      </c>
      <c r="E99" s="92">
        <f t="shared" si="4"/>
        <v>35.5</v>
      </c>
      <c r="F99" s="92">
        <f t="shared" si="5"/>
        <v>46.2</v>
      </c>
      <c r="H99" s="39">
        <v>40.700000000000003</v>
      </c>
      <c r="I99" s="39">
        <v>35.5</v>
      </c>
      <c r="J99" s="39">
        <v>46.2</v>
      </c>
      <c r="K99" s="39">
        <v>6.7</v>
      </c>
    </row>
    <row r="100" spans="1:11">
      <c r="A100" s="39" t="s">
        <v>286</v>
      </c>
      <c r="B100" s="39" t="s">
        <v>288</v>
      </c>
      <c r="C100" s="39" t="s">
        <v>132</v>
      </c>
      <c r="D100" s="92">
        <f t="shared" si="3"/>
        <v>40.6</v>
      </c>
      <c r="E100" s="92">
        <f t="shared" si="4"/>
        <v>35</v>
      </c>
      <c r="F100" s="92">
        <f t="shared" si="5"/>
        <v>46.4</v>
      </c>
      <c r="H100" s="39">
        <v>40.6</v>
      </c>
      <c r="I100" s="39">
        <v>35</v>
      </c>
      <c r="J100" s="39">
        <v>46.4</v>
      </c>
      <c r="K100" s="39">
        <v>7.2</v>
      </c>
    </row>
    <row r="101" spans="1:11">
      <c r="A101" s="39" t="s">
        <v>286</v>
      </c>
      <c r="B101" s="39" t="s">
        <v>288</v>
      </c>
      <c r="C101" s="39" t="s">
        <v>134</v>
      </c>
      <c r="D101" s="92">
        <f t="shared" si="3"/>
        <v>28.1</v>
      </c>
      <c r="E101" s="92">
        <f t="shared" si="4"/>
        <v>22.2</v>
      </c>
      <c r="F101" s="92">
        <f t="shared" si="5"/>
        <v>34.9</v>
      </c>
      <c r="H101" s="39">
        <v>28.1</v>
      </c>
      <c r="I101" s="39">
        <v>22.2</v>
      </c>
      <c r="J101" s="39">
        <v>34.9</v>
      </c>
      <c r="K101" s="39">
        <v>11.5</v>
      </c>
    </row>
    <row r="102" spans="1:11">
      <c r="A102" s="39" t="s">
        <v>286</v>
      </c>
      <c r="B102" s="39" t="s">
        <v>288</v>
      </c>
      <c r="C102" s="39" t="s">
        <v>150</v>
      </c>
      <c r="D102" s="92">
        <f t="shared" si="3"/>
        <v>40</v>
      </c>
      <c r="E102" s="92">
        <f t="shared" si="4"/>
        <v>33.200000000000003</v>
      </c>
      <c r="F102" s="92">
        <f t="shared" si="5"/>
        <v>47.2</v>
      </c>
      <c r="H102" s="39">
        <v>40</v>
      </c>
      <c r="I102" s="39">
        <v>33.200000000000003</v>
      </c>
      <c r="J102" s="39">
        <v>47.2</v>
      </c>
      <c r="K102" s="39">
        <v>9</v>
      </c>
    </row>
    <row r="103" spans="1:11">
      <c r="A103" s="39" t="s">
        <v>286</v>
      </c>
      <c r="B103" s="39" t="s">
        <v>288</v>
      </c>
      <c r="C103" s="39" t="s">
        <v>156</v>
      </c>
      <c r="D103" s="92">
        <f t="shared" si="3"/>
        <v>49.4</v>
      </c>
      <c r="E103" s="92">
        <f t="shared" si="4"/>
        <v>43.1</v>
      </c>
      <c r="F103" s="92">
        <f t="shared" si="5"/>
        <v>55.7</v>
      </c>
      <c r="H103" s="39">
        <v>49.4</v>
      </c>
      <c r="I103" s="39">
        <v>43.1</v>
      </c>
      <c r="J103" s="39">
        <v>55.7</v>
      </c>
      <c r="K103" s="39">
        <v>6.5</v>
      </c>
    </row>
    <row r="104" spans="1:11">
      <c r="A104" s="39" t="s">
        <v>286</v>
      </c>
      <c r="B104" s="39" t="s">
        <v>288</v>
      </c>
      <c r="C104" s="39" t="s">
        <v>159</v>
      </c>
      <c r="D104" s="92">
        <f t="shared" si="3"/>
        <v>25.4</v>
      </c>
      <c r="E104" s="92">
        <f t="shared" si="4"/>
        <v>19.600000000000001</v>
      </c>
      <c r="F104" s="92">
        <f t="shared" si="5"/>
        <v>32.200000000000003</v>
      </c>
      <c r="H104" s="39">
        <v>25.4</v>
      </c>
      <c r="I104" s="39">
        <v>19.600000000000001</v>
      </c>
      <c r="J104" s="39">
        <v>32.200000000000003</v>
      </c>
      <c r="K104" s="39">
        <v>12.7</v>
      </c>
    </row>
    <row r="105" spans="1:11">
      <c r="A105" s="39" t="s">
        <v>286</v>
      </c>
      <c r="B105" s="39" t="s">
        <v>288</v>
      </c>
      <c r="C105" s="39" t="s">
        <v>161</v>
      </c>
      <c r="D105" s="92">
        <f t="shared" si="3"/>
        <v>56.7</v>
      </c>
      <c r="E105" s="92">
        <f t="shared" si="4"/>
        <v>50.8</v>
      </c>
      <c r="F105" s="92">
        <f t="shared" si="5"/>
        <v>62.4</v>
      </c>
      <c r="H105" s="39">
        <v>56.7</v>
      </c>
      <c r="I105" s="39">
        <v>50.8</v>
      </c>
      <c r="J105" s="39">
        <v>62.4</v>
      </c>
      <c r="K105" s="39">
        <v>5.2</v>
      </c>
    </row>
    <row r="106" spans="1:11">
      <c r="A106" s="39" t="s">
        <v>286</v>
      </c>
      <c r="B106" s="39" t="s">
        <v>288</v>
      </c>
      <c r="C106" s="39" t="s">
        <v>168</v>
      </c>
      <c r="D106" s="92">
        <f t="shared" si="3"/>
        <v>29.9</v>
      </c>
      <c r="E106" s="92">
        <f t="shared" si="4"/>
        <v>22.9</v>
      </c>
      <c r="F106" s="92">
        <f t="shared" si="5"/>
        <v>37.9</v>
      </c>
      <c r="H106" s="39">
        <v>29.9</v>
      </c>
      <c r="I106" s="39">
        <v>22.9</v>
      </c>
      <c r="J106" s="39">
        <v>37.9</v>
      </c>
      <c r="K106" s="39">
        <v>12.8</v>
      </c>
    </row>
    <row r="107" spans="1:11">
      <c r="A107" s="39" t="s">
        <v>286</v>
      </c>
      <c r="B107" s="39" t="s">
        <v>288</v>
      </c>
      <c r="C107" s="39" t="s">
        <v>357</v>
      </c>
      <c r="D107" s="92">
        <f t="shared" si="3"/>
        <v>38.200000000000003</v>
      </c>
      <c r="E107" s="92">
        <f t="shared" si="4"/>
        <v>36.5</v>
      </c>
      <c r="F107" s="92">
        <f t="shared" si="5"/>
        <v>39.9</v>
      </c>
      <c r="H107" s="39">
        <v>38.200000000000003</v>
      </c>
      <c r="I107" s="39">
        <v>36.5</v>
      </c>
      <c r="J107" s="39">
        <v>39.9</v>
      </c>
      <c r="K107" s="39">
        <v>2.2999999999999998</v>
      </c>
    </row>
    <row r="108" spans="1:11">
      <c r="A108" s="39" t="s">
        <v>286</v>
      </c>
      <c r="B108" s="39" t="s">
        <v>289</v>
      </c>
      <c r="C108" s="39" t="s">
        <v>102</v>
      </c>
      <c r="D108" s="92">
        <f t="shared" si="3"/>
        <v>30.7</v>
      </c>
      <c r="E108" s="92">
        <f t="shared" si="4"/>
        <v>24</v>
      </c>
      <c r="F108" s="92">
        <f t="shared" si="5"/>
        <v>38.299999999999997</v>
      </c>
      <c r="H108" s="39">
        <v>30.7</v>
      </c>
      <c r="I108" s="39">
        <v>24</v>
      </c>
      <c r="J108" s="39">
        <v>38.299999999999997</v>
      </c>
      <c r="K108" s="39">
        <v>12</v>
      </c>
    </row>
    <row r="109" spans="1:11">
      <c r="A109" s="39" t="s">
        <v>286</v>
      </c>
      <c r="B109" s="39" t="s">
        <v>289</v>
      </c>
      <c r="C109" s="39" t="s">
        <v>103</v>
      </c>
      <c r="D109" s="92">
        <f t="shared" si="3"/>
        <v>32.1</v>
      </c>
      <c r="E109" s="92">
        <f t="shared" si="4"/>
        <v>25.4</v>
      </c>
      <c r="F109" s="92">
        <f t="shared" si="5"/>
        <v>39.6</v>
      </c>
      <c r="H109" s="39">
        <v>32.1</v>
      </c>
      <c r="I109" s="39">
        <v>25.4</v>
      </c>
      <c r="J109" s="39">
        <v>39.6</v>
      </c>
      <c r="K109" s="39">
        <v>11.4</v>
      </c>
    </row>
    <row r="110" spans="1:11">
      <c r="A110" s="39" t="s">
        <v>286</v>
      </c>
      <c r="B110" s="39" t="s">
        <v>289</v>
      </c>
      <c r="C110" s="39" t="s">
        <v>104</v>
      </c>
      <c r="D110" s="92">
        <f t="shared" si="3"/>
        <v>32.6</v>
      </c>
      <c r="E110" s="92">
        <f t="shared" si="4"/>
        <v>26.9</v>
      </c>
      <c r="F110" s="92">
        <f t="shared" si="5"/>
        <v>38.9</v>
      </c>
      <c r="H110" s="39">
        <v>32.6</v>
      </c>
      <c r="I110" s="39">
        <v>26.9</v>
      </c>
      <c r="J110" s="39">
        <v>38.9</v>
      </c>
      <c r="K110" s="39">
        <v>9.4</v>
      </c>
    </row>
    <row r="111" spans="1:11">
      <c r="A111" s="39" t="s">
        <v>286</v>
      </c>
      <c r="B111" s="39" t="s">
        <v>289</v>
      </c>
      <c r="C111" s="39" t="s">
        <v>110</v>
      </c>
      <c r="D111" s="92">
        <f t="shared" si="3"/>
        <v>34.4</v>
      </c>
      <c r="E111" s="92">
        <f t="shared" si="4"/>
        <v>28.7</v>
      </c>
      <c r="F111" s="92">
        <f t="shared" si="5"/>
        <v>40.6</v>
      </c>
      <c r="H111" s="39">
        <v>34.4</v>
      </c>
      <c r="I111" s="39">
        <v>28.7</v>
      </c>
      <c r="J111" s="39">
        <v>40.6</v>
      </c>
      <c r="K111" s="39">
        <v>8.8000000000000007</v>
      </c>
    </row>
    <row r="112" spans="1:11">
      <c r="A112" s="39" t="s">
        <v>286</v>
      </c>
      <c r="B112" s="39" t="s">
        <v>289</v>
      </c>
      <c r="C112" s="39" t="s">
        <v>111</v>
      </c>
      <c r="D112" s="92">
        <f t="shared" si="3"/>
        <v>34.5</v>
      </c>
      <c r="E112" s="92">
        <f t="shared" si="4"/>
        <v>29.5</v>
      </c>
      <c r="F112" s="92">
        <f t="shared" si="5"/>
        <v>39.799999999999997</v>
      </c>
      <c r="H112" s="39">
        <v>34.5</v>
      </c>
      <c r="I112" s="39">
        <v>29.5</v>
      </c>
      <c r="J112" s="39">
        <v>39.799999999999997</v>
      </c>
      <c r="K112" s="39">
        <v>7.6</v>
      </c>
    </row>
    <row r="113" spans="1:11">
      <c r="A113" s="39" t="s">
        <v>286</v>
      </c>
      <c r="B113" s="39" t="s">
        <v>289</v>
      </c>
      <c r="C113" s="39" t="s">
        <v>116</v>
      </c>
      <c r="D113" s="92">
        <f t="shared" si="3"/>
        <v>38.9</v>
      </c>
      <c r="E113" s="92">
        <f t="shared" si="4"/>
        <v>31</v>
      </c>
      <c r="F113" s="92">
        <f t="shared" si="5"/>
        <v>47.3</v>
      </c>
      <c r="H113" s="39">
        <v>38.9</v>
      </c>
      <c r="I113" s="39">
        <v>31</v>
      </c>
      <c r="J113" s="39">
        <v>47.3</v>
      </c>
      <c r="K113" s="39">
        <v>10.8</v>
      </c>
    </row>
    <row r="114" spans="1:11">
      <c r="A114" s="39" t="s">
        <v>286</v>
      </c>
      <c r="B114" s="39" t="s">
        <v>289</v>
      </c>
      <c r="C114" s="39" t="s">
        <v>117</v>
      </c>
      <c r="D114" s="92">
        <f t="shared" si="3"/>
        <v>32.1</v>
      </c>
      <c r="E114" s="92">
        <f t="shared" si="4"/>
        <v>26.7</v>
      </c>
      <c r="F114" s="92">
        <f t="shared" si="5"/>
        <v>38</v>
      </c>
      <c r="H114" s="39">
        <v>32.1</v>
      </c>
      <c r="I114" s="39">
        <v>26.7</v>
      </c>
      <c r="J114" s="39">
        <v>38</v>
      </c>
      <c r="K114" s="39">
        <v>9</v>
      </c>
    </row>
    <row r="115" spans="1:11">
      <c r="A115" s="39" t="s">
        <v>286</v>
      </c>
      <c r="B115" s="39" t="s">
        <v>289</v>
      </c>
      <c r="C115" s="39" t="s">
        <v>119</v>
      </c>
      <c r="D115" s="92">
        <f t="shared" si="3"/>
        <v>31.6</v>
      </c>
      <c r="E115" s="92">
        <f t="shared" si="4"/>
        <v>26.4</v>
      </c>
      <c r="F115" s="92">
        <f t="shared" si="5"/>
        <v>37.299999999999997</v>
      </c>
      <c r="H115" s="39">
        <v>31.6</v>
      </c>
      <c r="I115" s="39">
        <v>26.4</v>
      </c>
      <c r="J115" s="39">
        <v>37.299999999999997</v>
      </c>
      <c r="K115" s="39">
        <v>8.8000000000000007</v>
      </c>
    </row>
    <row r="116" spans="1:11">
      <c r="A116" s="39" t="s">
        <v>286</v>
      </c>
      <c r="B116" s="39" t="s">
        <v>289</v>
      </c>
      <c r="C116" s="39" t="s">
        <v>123</v>
      </c>
      <c r="D116" s="92">
        <f t="shared" si="3"/>
        <v>31.9</v>
      </c>
      <c r="E116" s="92">
        <f t="shared" si="4"/>
        <v>26.7</v>
      </c>
      <c r="F116" s="92">
        <f t="shared" si="5"/>
        <v>37.6</v>
      </c>
      <c r="H116" s="39">
        <v>31.9</v>
      </c>
      <c r="I116" s="39">
        <v>26.7</v>
      </c>
      <c r="J116" s="39">
        <v>37.6</v>
      </c>
      <c r="K116" s="39">
        <v>8.6999999999999993</v>
      </c>
    </row>
    <row r="117" spans="1:11">
      <c r="A117" s="39" t="s">
        <v>286</v>
      </c>
      <c r="B117" s="39" t="s">
        <v>289</v>
      </c>
      <c r="C117" s="39" t="s">
        <v>132</v>
      </c>
      <c r="D117" s="92">
        <f t="shared" si="3"/>
        <v>29.1</v>
      </c>
      <c r="E117" s="92">
        <f t="shared" si="4"/>
        <v>24.5</v>
      </c>
      <c r="F117" s="92">
        <f t="shared" si="5"/>
        <v>34.200000000000003</v>
      </c>
      <c r="H117" s="39">
        <v>29.1</v>
      </c>
      <c r="I117" s="39">
        <v>24.5</v>
      </c>
      <c r="J117" s="39">
        <v>34.200000000000003</v>
      </c>
      <c r="K117" s="39">
        <v>8.6</v>
      </c>
    </row>
    <row r="118" spans="1:11">
      <c r="A118" s="39" t="s">
        <v>286</v>
      </c>
      <c r="B118" s="39" t="s">
        <v>289</v>
      </c>
      <c r="C118" s="39" t="s">
        <v>134</v>
      </c>
      <c r="D118" s="92">
        <f t="shared" si="3"/>
        <v>34.1</v>
      </c>
      <c r="E118" s="92">
        <f t="shared" si="4"/>
        <v>27.8</v>
      </c>
      <c r="F118" s="92">
        <f t="shared" si="5"/>
        <v>40.9</v>
      </c>
      <c r="H118" s="39">
        <v>34.1</v>
      </c>
      <c r="I118" s="39">
        <v>27.8</v>
      </c>
      <c r="J118" s="39">
        <v>40.9</v>
      </c>
      <c r="K118" s="39">
        <v>9.9</v>
      </c>
    </row>
    <row r="119" spans="1:11">
      <c r="A119" s="39" t="s">
        <v>286</v>
      </c>
      <c r="B119" s="39" t="s">
        <v>289</v>
      </c>
      <c r="C119" s="39" t="s">
        <v>150</v>
      </c>
      <c r="D119" s="92">
        <f t="shared" si="3"/>
        <v>33</v>
      </c>
      <c r="E119" s="92">
        <f t="shared" si="4"/>
        <v>26.6</v>
      </c>
      <c r="F119" s="92">
        <f t="shared" si="5"/>
        <v>40</v>
      </c>
      <c r="H119" s="39">
        <v>33</v>
      </c>
      <c r="I119" s="39">
        <v>26.6</v>
      </c>
      <c r="J119" s="39">
        <v>40</v>
      </c>
      <c r="K119" s="39">
        <v>10.4</v>
      </c>
    </row>
    <row r="120" spans="1:11">
      <c r="A120" s="39" t="s">
        <v>286</v>
      </c>
      <c r="B120" s="39" t="s">
        <v>289</v>
      </c>
      <c r="C120" s="39" t="s">
        <v>156</v>
      </c>
      <c r="D120" s="92">
        <f t="shared" si="3"/>
        <v>29.3</v>
      </c>
      <c r="E120" s="92">
        <f t="shared" si="4"/>
        <v>23.7</v>
      </c>
      <c r="F120" s="92">
        <f t="shared" si="5"/>
        <v>35.5</v>
      </c>
      <c r="H120" s="39">
        <v>29.3</v>
      </c>
      <c r="I120" s="39">
        <v>23.7</v>
      </c>
      <c r="J120" s="39">
        <v>35.5</v>
      </c>
      <c r="K120" s="39">
        <v>10.3</v>
      </c>
    </row>
    <row r="121" spans="1:11">
      <c r="A121" s="39" t="s">
        <v>286</v>
      </c>
      <c r="B121" s="39" t="s">
        <v>289</v>
      </c>
      <c r="C121" s="39" t="s">
        <v>159</v>
      </c>
      <c r="D121" s="92">
        <f t="shared" si="3"/>
        <v>30.6</v>
      </c>
      <c r="E121" s="92">
        <f t="shared" si="4"/>
        <v>24.1</v>
      </c>
      <c r="F121" s="92">
        <f t="shared" si="5"/>
        <v>38</v>
      </c>
      <c r="H121" s="39">
        <v>30.6</v>
      </c>
      <c r="I121" s="39">
        <v>24.1</v>
      </c>
      <c r="J121" s="39">
        <v>38</v>
      </c>
      <c r="K121" s="39">
        <v>11.6</v>
      </c>
    </row>
    <row r="122" spans="1:11">
      <c r="A122" s="39" t="s">
        <v>286</v>
      </c>
      <c r="B122" s="39" t="s">
        <v>289</v>
      </c>
      <c r="C122" s="39" t="s">
        <v>161</v>
      </c>
      <c r="D122" s="92">
        <f t="shared" si="3"/>
        <v>25</v>
      </c>
      <c r="E122" s="92">
        <f t="shared" si="4"/>
        <v>20.3</v>
      </c>
      <c r="F122" s="92">
        <f t="shared" si="5"/>
        <v>30.4</v>
      </c>
      <c r="H122" s="39">
        <v>25</v>
      </c>
      <c r="I122" s="39">
        <v>20.3</v>
      </c>
      <c r="J122" s="39">
        <v>30.4</v>
      </c>
      <c r="K122" s="39">
        <v>10.3</v>
      </c>
    </row>
    <row r="123" spans="1:11">
      <c r="A123" s="39" t="s">
        <v>286</v>
      </c>
      <c r="B123" s="39" t="s">
        <v>289</v>
      </c>
      <c r="C123" s="39" t="s">
        <v>168</v>
      </c>
      <c r="D123" s="92">
        <f t="shared" si="3"/>
        <v>33</v>
      </c>
      <c r="E123" s="92">
        <f t="shared" si="4"/>
        <v>26</v>
      </c>
      <c r="F123" s="92">
        <f t="shared" si="5"/>
        <v>40.9</v>
      </c>
      <c r="H123" s="39">
        <v>33</v>
      </c>
      <c r="I123" s="39">
        <v>26</v>
      </c>
      <c r="J123" s="39">
        <v>40.9</v>
      </c>
      <c r="K123" s="39">
        <v>11.6</v>
      </c>
    </row>
    <row r="124" spans="1:11">
      <c r="A124" s="39" t="s">
        <v>286</v>
      </c>
      <c r="B124" s="39" t="s">
        <v>289</v>
      </c>
      <c r="C124" s="39" t="s">
        <v>357</v>
      </c>
      <c r="D124" s="92">
        <f t="shared" si="3"/>
        <v>32.200000000000003</v>
      </c>
      <c r="E124" s="92">
        <f t="shared" si="4"/>
        <v>30.6</v>
      </c>
      <c r="F124" s="92">
        <f t="shared" si="5"/>
        <v>33.9</v>
      </c>
      <c r="H124" s="39">
        <v>32.200000000000003</v>
      </c>
      <c r="I124" s="39">
        <v>30.6</v>
      </c>
      <c r="J124" s="39">
        <v>33.9</v>
      </c>
      <c r="K124" s="39">
        <v>2.6</v>
      </c>
    </row>
    <row r="125" spans="1:11">
      <c r="A125" s="39" t="s">
        <v>286</v>
      </c>
      <c r="B125" s="39" t="s">
        <v>290</v>
      </c>
      <c r="C125" s="39" t="s">
        <v>102</v>
      </c>
      <c r="D125" s="92">
        <f t="shared" si="3"/>
        <v>20.3</v>
      </c>
      <c r="E125" s="92">
        <f t="shared" si="4"/>
        <v>15.2</v>
      </c>
      <c r="F125" s="92">
        <f t="shared" si="5"/>
        <v>26.5</v>
      </c>
      <c r="H125" s="39">
        <v>20.3</v>
      </c>
      <c r="I125" s="39">
        <v>15.2</v>
      </c>
      <c r="J125" s="39">
        <v>26.5</v>
      </c>
      <c r="K125" s="39">
        <v>14.3</v>
      </c>
    </row>
    <row r="126" spans="1:11">
      <c r="A126" s="39" t="s">
        <v>286</v>
      </c>
      <c r="B126" s="39" t="s">
        <v>290</v>
      </c>
      <c r="C126" s="39" t="s">
        <v>103</v>
      </c>
      <c r="D126" s="92">
        <f t="shared" si="3"/>
        <v>23.6</v>
      </c>
      <c r="E126" s="92">
        <f t="shared" si="4"/>
        <v>18.2</v>
      </c>
      <c r="F126" s="92">
        <f t="shared" si="5"/>
        <v>30.1</v>
      </c>
      <c r="H126" s="39">
        <v>23.6</v>
      </c>
      <c r="I126" s="39">
        <v>18.2</v>
      </c>
      <c r="J126" s="39">
        <v>30.1</v>
      </c>
      <c r="K126" s="39">
        <v>12.8</v>
      </c>
    </row>
    <row r="127" spans="1:11">
      <c r="A127" s="39" t="s">
        <v>286</v>
      </c>
      <c r="B127" s="39" t="s">
        <v>290</v>
      </c>
      <c r="C127" s="39" t="s">
        <v>104</v>
      </c>
      <c r="D127" s="92">
        <f t="shared" si="3"/>
        <v>10.6</v>
      </c>
      <c r="E127" s="92">
        <f t="shared" si="4"/>
        <v>6.7</v>
      </c>
      <c r="F127" s="92">
        <f t="shared" si="5"/>
        <v>16.2</v>
      </c>
      <c r="H127" s="39">
        <v>10.6</v>
      </c>
      <c r="I127" s="39">
        <v>6.7</v>
      </c>
      <c r="J127" s="39">
        <v>16.2</v>
      </c>
      <c r="K127" s="39">
        <v>22.4</v>
      </c>
    </row>
    <row r="128" spans="1:11">
      <c r="A128" s="39" t="s">
        <v>286</v>
      </c>
      <c r="B128" s="39" t="s">
        <v>290</v>
      </c>
      <c r="C128" s="39" t="s">
        <v>110</v>
      </c>
      <c r="D128" s="92">
        <f t="shared" si="3"/>
        <v>23.4</v>
      </c>
      <c r="E128" s="92">
        <f t="shared" si="4"/>
        <v>19</v>
      </c>
      <c r="F128" s="92">
        <f t="shared" si="5"/>
        <v>28.3</v>
      </c>
      <c r="H128" s="39">
        <v>23.4</v>
      </c>
      <c r="I128" s="39">
        <v>19</v>
      </c>
      <c r="J128" s="39">
        <v>28.3</v>
      </c>
      <c r="K128" s="39">
        <v>10.199999999999999</v>
      </c>
    </row>
    <row r="129" spans="1:11">
      <c r="A129" s="39" t="s">
        <v>286</v>
      </c>
      <c r="B129" s="39" t="s">
        <v>290</v>
      </c>
      <c r="C129" s="39" t="s">
        <v>111</v>
      </c>
      <c r="D129" s="92">
        <f t="shared" si="3"/>
        <v>23.9</v>
      </c>
      <c r="E129" s="92">
        <f t="shared" si="4"/>
        <v>19.3</v>
      </c>
      <c r="F129" s="92">
        <f t="shared" si="5"/>
        <v>29.2</v>
      </c>
      <c r="H129" s="39">
        <v>23.9</v>
      </c>
      <c r="I129" s="39">
        <v>19.3</v>
      </c>
      <c r="J129" s="39">
        <v>29.2</v>
      </c>
      <c r="K129" s="39">
        <v>10.6</v>
      </c>
    </row>
    <row r="130" spans="1:11">
      <c r="A130" s="39" t="s">
        <v>286</v>
      </c>
      <c r="B130" s="39" t="s">
        <v>290</v>
      </c>
      <c r="C130" s="39" t="s">
        <v>116</v>
      </c>
      <c r="D130" s="92">
        <f t="shared" si="3"/>
        <v>20.9</v>
      </c>
      <c r="E130" s="92">
        <f t="shared" si="4"/>
        <v>16.5</v>
      </c>
      <c r="F130" s="92">
        <f t="shared" si="5"/>
        <v>26.2</v>
      </c>
      <c r="H130" s="39">
        <v>20.9</v>
      </c>
      <c r="I130" s="39">
        <v>16.5</v>
      </c>
      <c r="J130" s="39">
        <v>26.2</v>
      </c>
      <c r="K130" s="39">
        <v>11.9</v>
      </c>
    </row>
    <row r="131" spans="1:11">
      <c r="A131" s="39" t="s">
        <v>286</v>
      </c>
      <c r="B131" s="39" t="s">
        <v>290</v>
      </c>
      <c r="C131" s="39" t="s">
        <v>117</v>
      </c>
      <c r="D131" s="92">
        <f t="shared" ref="D131:D194" si="6">IF(K131&gt;=50," ",H131)</f>
        <v>24.9</v>
      </c>
      <c r="E131" s="92">
        <f t="shared" ref="E131:E194" si="7">IF(K131&gt;=50," ",I131)</f>
        <v>20.3</v>
      </c>
      <c r="F131" s="92">
        <f t="shared" ref="F131:F194" si="8">IF(K131&gt;=50," ",J131)</f>
        <v>30.2</v>
      </c>
      <c r="H131" s="39">
        <v>24.9</v>
      </c>
      <c r="I131" s="39">
        <v>20.3</v>
      </c>
      <c r="J131" s="39">
        <v>30.2</v>
      </c>
      <c r="K131" s="39">
        <v>10.199999999999999</v>
      </c>
    </row>
    <row r="132" spans="1:11">
      <c r="A132" s="39" t="s">
        <v>286</v>
      </c>
      <c r="B132" s="39" t="s">
        <v>290</v>
      </c>
      <c r="C132" s="39" t="s">
        <v>119</v>
      </c>
      <c r="D132" s="92">
        <f t="shared" si="6"/>
        <v>14.4</v>
      </c>
      <c r="E132" s="92">
        <f t="shared" si="7"/>
        <v>10.9</v>
      </c>
      <c r="F132" s="92">
        <f t="shared" si="8"/>
        <v>18.600000000000001</v>
      </c>
      <c r="H132" s="39">
        <v>14.4</v>
      </c>
      <c r="I132" s="39">
        <v>10.9</v>
      </c>
      <c r="J132" s="39">
        <v>18.600000000000001</v>
      </c>
      <c r="K132" s="39">
        <v>13.7</v>
      </c>
    </row>
    <row r="133" spans="1:11">
      <c r="A133" s="39" t="s">
        <v>286</v>
      </c>
      <c r="B133" s="39" t="s">
        <v>290</v>
      </c>
      <c r="C133" s="39" t="s">
        <v>123</v>
      </c>
      <c r="D133" s="92">
        <f t="shared" si="6"/>
        <v>14.9</v>
      </c>
      <c r="E133" s="92">
        <f t="shared" si="7"/>
        <v>11.2</v>
      </c>
      <c r="F133" s="92">
        <f t="shared" si="8"/>
        <v>19.5</v>
      </c>
      <c r="H133" s="39">
        <v>14.9</v>
      </c>
      <c r="I133" s="39">
        <v>11.2</v>
      </c>
      <c r="J133" s="39">
        <v>19.5</v>
      </c>
      <c r="K133" s="39">
        <v>14.2</v>
      </c>
    </row>
    <row r="134" spans="1:11">
      <c r="A134" s="39" t="s">
        <v>286</v>
      </c>
      <c r="B134" s="39" t="s">
        <v>290</v>
      </c>
      <c r="C134" s="39" t="s">
        <v>132</v>
      </c>
      <c r="D134" s="92">
        <f t="shared" si="6"/>
        <v>17.399999999999999</v>
      </c>
      <c r="E134" s="92">
        <f t="shared" si="7"/>
        <v>13.4</v>
      </c>
      <c r="F134" s="92">
        <f t="shared" si="8"/>
        <v>22.2</v>
      </c>
      <c r="H134" s="39">
        <v>17.399999999999999</v>
      </c>
      <c r="I134" s="39">
        <v>13.4</v>
      </c>
      <c r="J134" s="39">
        <v>22.2</v>
      </c>
      <c r="K134" s="39">
        <v>13</v>
      </c>
    </row>
    <row r="135" spans="1:11">
      <c r="A135" s="39" t="s">
        <v>286</v>
      </c>
      <c r="B135" s="39" t="s">
        <v>290</v>
      </c>
      <c r="C135" s="39" t="s">
        <v>134</v>
      </c>
      <c r="D135" s="92">
        <f t="shared" si="6"/>
        <v>20.399999999999999</v>
      </c>
      <c r="E135" s="92">
        <f t="shared" si="7"/>
        <v>16.5</v>
      </c>
      <c r="F135" s="92">
        <f t="shared" si="8"/>
        <v>25</v>
      </c>
      <c r="H135" s="39">
        <v>20.399999999999999</v>
      </c>
      <c r="I135" s="39">
        <v>16.5</v>
      </c>
      <c r="J135" s="39">
        <v>25</v>
      </c>
      <c r="K135" s="39">
        <v>10.7</v>
      </c>
    </row>
    <row r="136" spans="1:11">
      <c r="A136" s="39" t="s">
        <v>286</v>
      </c>
      <c r="B136" s="39" t="s">
        <v>290</v>
      </c>
      <c r="C136" s="39" t="s">
        <v>150</v>
      </c>
      <c r="D136" s="92">
        <f t="shared" si="6"/>
        <v>23.1</v>
      </c>
      <c r="E136" s="92">
        <f t="shared" si="7"/>
        <v>17.7</v>
      </c>
      <c r="F136" s="92">
        <f t="shared" si="8"/>
        <v>29.6</v>
      </c>
      <c r="H136" s="39">
        <v>23.1</v>
      </c>
      <c r="I136" s="39">
        <v>17.7</v>
      </c>
      <c r="J136" s="39">
        <v>29.6</v>
      </c>
      <c r="K136" s="39">
        <v>13.2</v>
      </c>
    </row>
    <row r="137" spans="1:11">
      <c r="A137" s="39" t="s">
        <v>286</v>
      </c>
      <c r="B137" s="39" t="s">
        <v>290</v>
      </c>
      <c r="C137" s="39" t="s">
        <v>156</v>
      </c>
      <c r="D137" s="92">
        <f t="shared" si="6"/>
        <v>10.199999999999999</v>
      </c>
      <c r="E137" s="92">
        <f t="shared" si="7"/>
        <v>7</v>
      </c>
      <c r="F137" s="92">
        <f t="shared" si="8"/>
        <v>14.5</v>
      </c>
      <c r="H137" s="39">
        <v>10.199999999999999</v>
      </c>
      <c r="I137" s="39">
        <v>7</v>
      </c>
      <c r="J137" s="39">
        <v>14.5</v>
      </c>
      <c r="K137" s="39">
        <v>18.399999999999999</v>
      </c>
    </row>
    <row r="138" spans="1:11">
      <c r="A138" s="39" t="s">
        <v>286</v>
      </c>
      <c r="B138" s="39" t="s">
        <v>290</v>
      </c>
      <c r="C138" s="39" t="s">
        <v>159</v>
      </c>
      <c r="D138" s="92">
        <f t="shared" si="6"/>
        <v>24.6</v>
      </c>
      <c r="E138" s="92">
        <f t="shared" si="7"/>
        <v>19.3</v>
      </c>
      <c r="F138" s="92">
        <f t="shared" si="8"/>
        <v>30.7</v>
      </c>
      <c r="H138" s="39">
        <v>24.6</v>
      </c>
      <c r="I138" s="39">
        <v>19.3</v>
      </c>
      <c r="J138" s="39">
        <v>30.7</v>
      </c>
      <c r="K138" s="39">
        <v>11.8</v>
      </c>
    </row>
    <row r="139" spans="1:11">
      <c r="A139" s="39" t="s">
        <v>286</v>
      </c>
      <c r="B139" s="39" t="s">
        <v>290</v>
      </c>
      <c r="C139" s="39" t="s">
        <v>161</v>
      </c>
      <c r="D139" s="92">
        <f t="shared" si="6"/>
        <v>10.199999999999999</v>
      </c>
      <c r="E139" s="92">
        <f t="shared" si="7"/>
        <v>7.5</v>
      </c>
      <c r="F139" s="92">
        <f t="shared" si="8"/>
        <v>13.9</v>
      </c>
      <c r="H139" s="39">
        <v>10.199999999999999</v>
      </c>
      <c r="I139" s="39">
        <v>7.5</v>
      </c>
      <c r="J139" s="39">
        <v>13.9</v>
      </c>
      <c r="K139" s="39">
        <v>15.9</v>
      </c>
    </row>
    <row r="140" spans="1:11">
      <c r="A140" s="39" t="s">
        <v>286</v>
      </c>
      <c r="B140" s="39" t="s">
        <v>290</v>
      </c>
      <c r="C140" s="39" t="s">
        <v>168</v>
      </c>
      <c r="D140" s="92">
        <f t="shared" si="6"/>
        <v>24.1</v>
      </c>
      <c r="E140" s="92">
        <f t="shared" si="7"/>
        <v>18.8</v>
      </c>
      <c r="F140" s="92">
        <f t="shared" si="8"/>
        <v>30.3</v>
      </c>
      <c r="H140" s="39">
        <v>24.1</v>
      </c>
      <c r="I140" s="39">
        <v>18.8</v>
      </c>
      <c r="J140" s="39">
        <v>30.3</v>
      </c>
      <c r="K140" s="39">
        <v>12.2</v>
      </c>
    </row>
    <row r="141" spans="1:11">
      <c r="A141" s="39" t="s">
        <v>286</v>
      </c>
      <c r="B141" s="39" t="s">
        <v>290</v>
      </c>
      <c r="C141" s="39" t="s">
        <v>357</v>
      </c>
      <c r="D141" s="92">
        <f t="shared" si="6"/>
        <v>18.399999999999999</v>
      </c>
      <c r="E141" s="92">
        <f t="shared" si="7"/>
        <v>17.2</v>
      </c>
      <c r="F141" s="92">
        <f t="shared" si="8"/>
        <v>19.8</v>
      </c>
      <c r="H141" s="39">
        <v>18.399999999999999</v>
      </c>
      <c r="I141" s="39">
        <v>17.2</v>
      </c>
      <c r="J141" s="39">
        <v>19.8</v>
      </c>
      <c r="K141" s="39">
        <v>3.6</v>
      </c>
    </row>
    <row r="142" spans="1:11">
      <c r="A142" s="39" t="s">
        <v>286</v>
      </c>
      <c r="B142" s="39" t="s">
        <v>287</v>
      </c>
      <c r="C142" s="39" t="s">
        <v>98</v>
      </c>
      <c r="D142" s="92" t="str">
        <f t="shared" si="6"/>
        <v xml:space="preserve"> </v>
      </c>
      <c r="E142" s="92" t="str">
        <f t="shared" si="7"/>
        <v xml:space="preserve"> </v>
      </c>
      <c r="F142" s="92" t="str">
        <f t="shared" si="8"/>
        <v xml:space="preserve"> </v>
      </c>
      <c r="H142" s="39">
        <v>0.6</v>
      </c>
      <c r="I142" s="39">
        <v>0.2</v>
      </c>
      <c r="J142" s="39">
        <v>2.1</v>
      </c>
      <c r="K142" s="39">
        <v>62.9</v>
      </c>
    </row>
    <row r="143" spans="1:11">
      <c r="A143" s="39" t="s">
        <v>286</v>
      </c>
      <c r="B143" s="39" t="s">
        <v>287</v>
      </c>
      <c r="C143" s="39" t="s">
        <v>105</v>
      </c>
      <c r="D143" s="92" t="str">
        <f t="shared" si="6"/>
        <v xml:space="preserve"> </v>
      </c>
      <c r="E143" s="92" t="str">
        <f t="shared" si="7"/>
        <v xml:space="preserve"> </v>
      </c>
      <c r="F143" s="92" t="str">
        <f t="shared" si="8"/>
        <v xml:space="preserve"> </v>
      </c>
      <c r="H143" s="39">
        <v>1.6</v>
      </c>
      <c r="I143" s="39">
        <v>0.4</v>
      </c>
      <c r="J143" s="39">
        <v>6</v>
      </c>
      <c r="K143" s="39">
        <v>68.3</v>
      </c>
    </row>
    <row r="144" spans="1:11">
      <c r="A144" s="39" t="s">
        <v>286</v>
      </c>
      <c r="B144" s="39" t="s">
        <v>287</v>
      </c>
      <c r="C144" s="39" t="s">
        <v>106</v>
      </c>
      <c r="D144" s="92">
        <f t="shared" si="6"/>
        <v>4.0999999999999996</v>
      </c>
      <c r="E144" s="92">
        <f t="shared" si="7"/>
        <v>2.2999999999999998</v>
      </c>
      <c r="F144" s="92">
        <f t="shared" si="8"/>
        <v>7.4</v>
      </c>
      <c r="H144" s="39">
        <v>4.0999999999999996</v>
      </c>
      <c r="I144" s="39">
        <v>2.2999999999999998</v>
      </c>
      <c r="J144" s="39">
        <v>7.4</v>
      </c>
      <c r="K144" s="39">
        <v>30.1</v>
      </c>
    </row>
    <row r="145" spans="1:11">
      <c r="A145" s="39" t="s">
        <v>286</v>
      </c>
      <c r="B145" s="39" t="s">
        <v>287</v>
      </c>
      <c r="C145" s="39" t="s">
        <v>125</v>
      </c>
      <c r="D145" s="92" t="str">
        <f t="shared" si="6"/>
        <v xml:space="preserve"> </v>
      </c>
      <c r="E145" s="92" t="str">
        <f t="shared" si="7"/>
        <v xml:space="preserve"> </v>
      </c>
      <c r="F145" s="92" t="str">
        <f t="shared" si="8"/>
        <v xml:space="preserve"> </v>
      </c>
      <c r="H145" s="39">
        <v>0.1</v>
      </c>
      <c r="I145" s="39">
        <v>0</v>
      </c>
      <c r="J145" s="39">
        <v>0.6</v>
      </c>
      <c r="K145" s="39">
        <v>100</v>
      </c>
    </row>
    <row r="146" spans="1:11">
      <c r="A146" s="39" t="s">
        <v>286</v>
      </c>
      <c r="B146" s="39" t="s">
        <v>287</v>
      </c>
      <c r="C146" s="39" t="s">
        <v>131</v>
      </c>
      <c r="D146" s="92" t="str">
        <f t="shared" si="6"/>
        <v xml:space="preserve"> </v>
      </c>
      <c r="E146" s="92" t="str">
        <f t="shared" si="7"/>
        <v xml:space="preserve"> </v>
      </c>
      <c r="F146" s="92" t="str">
        <f t="shared" si="8"/>
        <v xml:space="preserve"> </v>
      </c>
      <c r="H146" s="39">
        <v>2.8</v>
      </c>
      <c r="I146" s="39">
        <v>0.9</v>
      </c>
      <c r="J146" s="39">
        <v>8.6</v>
      </c>
      <c r="K146" s="39">
        <v>59.3</v>
      </c>
    </row>
    <row r="147" spans="1:11">
      <c r="A147" s="39" t="s">
        <v>286</v>
      </c>
      <c r="B147" s="39" t="s">
        <v>287</v>
      </c>
      <c r="C147" s="39" t="s">
        <v>133</v>
      </c>
      <c r="D147" s="92">
        <f t="shared" si="6"/>
        <v>2.1</v>
      </c>
      <c r="E147" s="92">
        <f t="shared" si="7"/>
        <v>0.9</v>
      </c>
      <c r="F147" s="92">
        <f t="shared" si="8"/>
        <v>4.7</v>
      </c>
      <c r="H147" s="39">
        <v>2.1</v>
      </c>
      <c r="I147" s="39">
        <v>0.9</v>
      </c>
      <c r="J147" s="39">
        <v>4.7</v>
      </c>
      <c r="K147" s="39">
        <v>41.2</v>
      </c>
    </row>
    <row r="148" spans="1:11">
      <c r="A148" s="39" t="s">
        <v>286</v>
      </c>
      <c r="B148" s="39" t="s">
        <v>287</v>
      </c>
      <c r="C148" s="39" t="s">
        <v>137</v>
      </c>
      <c r="D148" s="92">
        <f t="shared" si="6"/>
        <v>1.2</v>
      </c>
      <c r="E148" s="92">
        <f t="shared" si="7"/>
        <v>0.5</v>
      </c>
      <c r="F148" s="92">
        <f t="shared" si="8"/>
        <v>3.1</v>
      </c>
      <c r="H148" s="39">
        <v>1.2</v>
      </c>
      <c r="I148" s="39">
        <v>0.5</v>
      </c>
      <c r="J148" s="39">
        <v>3.1</v>
      </c>
      <c r="K148" s="39">
        <v>48.6</v>
      </c>
    </row>
    <row r="149" spans="1:11">
      <c r="A149" s="39" t="s">
        <v>286</v>
      </c>
      <c r="B149" s="39" t="s">
        <v>287</v>
      </c>
      <c r="C149" s="39" t="s">
        <v>138</v>
      </c>
      <c r="D149" s="92">
        <f t="shared" si="6"/>
        <v>0.3</v>
      </c>
      <c r="E149" s="92">
        <f t="shared" si="7"/>
        <v>0.1</v>
      </c>
      <c r="F149" s="92">
        <f t="shared" si="8"/>
        <v>0.8</v>
      </c>
      <c r="H149" s="39">
        <v>0.3</v>
      </c>
      <c r="I149" s="39">
        <v>0.1</v>
      </c>
      <c r="J149" s="39">
        <v>0.8</v>
      </c>
      <c r="K149" s="39">
        <v>48.7</v>
      </c>
    </row>
    <row r="150" spans="1:11">
      <c r="A150" s="39" t="s">
        <v>286</v>
      </c>
      <c r="B150" s="39" t="s">
        <v>287</v>
      </c>
      <c r="C150" s="39" t="s">
        <v>140</v>
      </c>
      <c r="D150" s="92">
        <f t="shared" si="6"/>
        <v>2.2999999999999998</v>
      </c>
      <c r="E150" s="92">
        <f t="shared" si="7"/>
        <v>1.1000000000000001</v>
      </c>
      <c r="F150" s="92">
        <f t="shared" si="8"/>
        <v>4.9000000000000004</v>
      </c>
      <c r="H150" s="39">
        <v>2.2999999999999998</v>
      </c>
      <c r="I150" s="39">
        <v>1.1000000000000001</v>
      </c>
      <c r="J150" s="39">
        <v>4.9000000000000004</v>
      </c>
      <c r="K150" s="39">
        <v>39.4</v>
      </c>
    </row>
    <row r="151" spans="1:11">
      <c r="A151" s="39" t="s">
        <v>286</v>
      </c>
      <c r="B151" s="39" t="s">
        <v>287</v>
      </c>
      <c r="C151" s="39" t="s">
        <v>144</v>
      </c>
      <c r="D151" s="92" t="str">
        <f t="shared" si="6"/>
        <v xml:space="preserve"> </v>
      </c>
      <c r="E151" s="92" t="str">
        <f t="shared" si="7"/>
        <v xml:space="preserve"> </v>
      </c>
      <c r="F151" s="92" t="str">
        <f t="shared" si="8"/>
        <v xml:space="preserve"> </v>
      </c>
      <c r="H151" s="39">
        <v>0.4</v>
      </c>
      <c r="I151" s="39">
        <v>0.1</v>
      </c>
      <c r="J151" s="39">
        <v>1.2</v>
      </c>
      <c r="K151" s="39">
        <v>53.8</v>
      </c>
    </row>
    <row r="152" spans="1:11">
      <c r="A152" s="39" t="s">
        <v>286</v>
      </c>
      <c r="B152" s="39" t="s">
        <v>287</v>
      </c>
      <c r="C152" s="39" t="s">
        <v>145</v>
      </c>
      <c r="D152" s="92">
        <f t="shared" si="6"/>
        <v>1.3</v>
      </c>
      <c r="E152" s="92">
        <f t="shared" si="7"/>
        <v>0.5</v>
      </c>
      <c r="F152" s="92">
        <f t="shared" si="8"/>
        <v>3.1</v>
      </c>
      <c r="H152" s="39">
        <v>1.3</v>
      </c>
      <c r="I152" s="39">
        <v>0.5</v>
      </c>
      <c r="J152" s="39">
        <v>3.1</v>
      </c>
      <c r="K152" s="39">
        <v>45.3</v>
      </c>
    </row>
    <row r="153" spans="1:11">
      <c r="A153" s="39" t="s">
        <v>286</v>
      </c>
      <c r="B153" s="39" t="s">
        <v>287</v>
      </c>
      <c r="C153" s="39" t="s">
        <v>146</v>
      </c>
      <c r="D153" s="92">
        <f t="shared" si="6"/>
        <v>3.5</v>
      </c>
      <c r="E153" s="92">
        <f t="shared" si="7"/>
        <v>1.9</v>
      </c>
      <c r="F153" s="92">
        <f t="shared" si="8"/>
        <v>6.5</v>
      </c>
      <c r="H153" s="39">
        <v>3.5</v>
      </c>
      <c r="I153" s="39">
        <v>1.9</v>
      </c>
      <c r="J153" s="39">
        <v>6.5</v>
      </c>
      <c r="K153" s="39">
        <v>31.7</v>
      </c>
    </row>
    <row r="154" spans="1:11">
      <c r="A154" s="39" t="s">
        <v>286</v>
      </c>
      <c r="B154" s="39" t="s">
        <v>287</v>
      </c>
      <c r="C154" s="39" t="s">
        <v>153</v>
      </c>
      <c r="D154" s="92" t="str">
        <f t="shared" si="6"/>
        <v xml:space="preserve"> </v>
      </c>
      <c r="E154" s="92" t="str">
        <f t="shared" si="7"/>
        <v xml:space="preserve"> </v>
      </c>
      <c r="F154" s="92" t="str">
        <f t="shared" si="8"/>
        <v xml:space="preserve"> </v>
      </c>
      <c r="H154" s="39">
        <v>3</v>
      </c>
      <c r="I154" s="39">
        <v>1</v>
      </c>
      <c r="J154" s="39">
        <v>8.6999999999999993</v>
      </c>
      <c r="K154" s="39">
        <v>56.4</v>
      </c>
    </row>
    <row r="155" spans="1:11">
      <c r="A155" s="39" t="s">
        <v>286</v>
      </c>
      <c r="B155" s="39" t="s">
        <v>287</v>
      </c>
      <c r="C155" s="39" t="s">
        <v>162</v>
      </c>
      <c r="D155" s="92" t="str">
        <f t="shared" si="6"/>
        <v xml:space="preserve"> </v>
      </c>
      <c r="E155" s="92" t="str">
        <f t="shared" si="7"/>
        <v xml:space="preserve"> </v>
      </c>
      <c r="F155" s="92" t="str">
        <f t="shared" si="8"/>
        <v xml:space="preserve"> </v>
      </c>
      <c r="H155" s="39">
        <v>6.8</v>
      </c>
      <c r="I155" s="39">
        <v>2.1</v>
      </c>
      <c r="J155" s="39">
        <v>19.8</v>
      </c>
      <c r="K155" s="39">
        <v>58.2</v>
      </c>
    </row>
    <row r="156" spans="1:11">
      <c r="A156" s="39" t="s">
        <v>286</v>
      </c>
      <c r="B156" s="39" t="s">
        <v>287</v>
      </c>
      <c r="C156" s="39" t="s">
        <v>165</v>
      </c>
      <c r="D156" s="92" t="str">
        <f t="shared" si="6"/>
        <v xml:space="preserve"> </v>
      </c>
      <c r="E156" s="92" t="str">
        <f t="shared" si="7"/>
        <v xml:space="preserve"> </v>
      </c>
      <c r="F156" s="92" t="str">
        <f t="shared" si="8"/>
        <v xml:space="preserve"> </v>
      </c>
      <c r="H156" s="39">
        <v>0.6</v>
      </c>
      <c r="I156" s="39">
        <v>0.2</v>
      </c>
      <c r="J156" s="39">
        <v>1.7</v>
      </c>
      <c r="K156" s="39">
        <v>56.9</v>
      </c>
    </row>
    <row r="157" spans="1:11">
      <c r="A157" s="39" t="s">
        <v>286</v>
      </c>
      <c r="B157" s="39" t="s">
        <v>287</v>
      </c>
      <c r="C157" s="39" t="s">
        <v>166</v>
      </c>
      <c r="D157" s="92" t="str">
        <f t="shared" si="6"/>
        <v xml:space="preserve"> </v>
      </c>
      <c r="E157" s="92" t="str">
        <f t="shared" si="7"/>
        <v xml:space="preserve"> </v>
      </c>
      <c r="F157" s="92" t="str">
        <f t="shared" si="8"/>
        <v xml:space="preserve"> </v>
      </c>
      <c r="H157" s="39">
        <v>1.4</v>
      </c>
      <c r="I157" s="39">
        <v>0.5</v>
      </c>
      <c r="J157" s="39">
        <v>3.8</v>
      </c>
      <c r="K157" s="39">
        <v>50.3</v>
      </c>
    </row>
    <row r="158" spans="1:11">
      <c r="A158" s="39" t="s">
        <v>286</v>
      </c>
      <c r="B158" s="39" t="s">
        <v>287</v>
      </c>
      <c r="C158" s="39" t="s">
        <v>170</v>
      </c>
      <c r="D158" s="92">
        <f t="shared" si="6"/>
        <v>2.9</v>
      </c>
      <c r="E158" s="92">
        <f t="shared" si="7"/>
        <v>1.6</v>
      </c>
      <c r="F158" s="92">
        <f t="shared" si="8"/>
        <v>5.0999999999999996</v>
      </c>
      <c r="H158" s="39">
        <v>2.9</v>
      </c>
      <c r="I158" s="39">
        <v>1.6</v>
      </c>
      <c r="J158" s="39">
        <v>5.0999999999999996</v>
      </c>
      <c r="K158" s="39">
        <v>29.4</v>
      </c>
    </row>
    <row r="159" spans="1:11">
      <c r="A159" s="39" t="s">
        <v>286</v>
      </c>
      <c r="B159" s="39" t="s">
        <v>287</v>
      </c>
      <c r="C159" s="39" t="s">
        <v>172</v>
      </c>
      <c r="D159" s="92">
        <f t="shared" si="6"/>
        <v>0.8</v>
      </c>
      <c r="E159" s="92">
        <f t="shared" si="7"/>
        <v>0.3</v>
      </c>
      <c r="F159" s="92">
        <f t="shared" si="8"/>
        <v>2</v>
      </c>
      <c r="H159" s="39">
        <v>0.8</v>
      </c>
      <c r="I159" s="39">
        <v>0.3</v>
      </c>
      <c r="J159" s="39">
        <v>2</v>
      </c>
      <c r="K159" s="39">
        <v>44.6</v>
      </c>
    </row>
    <row r="160" spans="1:11">
      <c r="A160" s="39" t="s">
        <v>286</v>
      </c>
      <c r="B160" s="39" t="s">
        <v>287</v>
      </c>
      <c r="C160" s="39" t="s">
        <v>175</v>
      </c>
      <c r="D160" s="92" t="str">
        <f t="shared" si="6"/>
        <v xml:space="preserve"> </v>
      </c>
      <c r="E160" s="92" t="str">
        <f t="shared" si="7"/>
        <v xml:space="preserve"> </v>
      </c>
      <c r="F160" s="92" t="str">
        <f t="shared" si="8"/>
        <v xml:space="preserve"> </v>
      </c>
      <c r="H160" s="39">
        <v>1.6</v>
      </c>
      <c r="I160" s="39">
        <v>0.6</v>
      </c>
      <c r="J160" s="39">
        <v>4.4000000000000004</v>
      </c>
      <c r="K160" s="39">
        <v>50.8</v>
      </c>
    </row>
    <row r="161" spans="1:11">
      <c r="A161" s="39" t="s">
        <v>286</v>
      </c>
      <c r="B161" s="39" t="s">
        <v>287</v>
      </c>
      <c r="C161" s="39" t="s">
        <v>358</v>
      </c>
      <c r="D161" s="92">
        <f t="shared" si="6"/>
        <v>2.4</v>
      </c>
      <c r="E161" s="92">
        <f t="shared" si="7"/>
        <v>1.8</v>
      </c>
      <c r="F161" s="92">
        <f t="shared" si="8"/>
        <v>3.1</v>
      </c>
      <c r="H161" s="39">
        <v>2.4</v>
      </c>
      <c r="I161" s="39">
        <v>1.8</v>
      </c>
      <c r="J161" s="39">
        <v>3.1</v>
      </c>
      <c r="K161" s="39">
        <v>13.3</v>
      </c>
    </row>
    <row r="162" spans="1:11">
      <c r="A162" s="39" t="s">
        <v>286</v>
      </c>
      <c r="B162" s="39" t="s">
        <v>288</v>
      </c>
      <c r="C162" s="39" t="s">
        <v>98</v>
      </c>
      <c r="D162" s="92">
        <f t="shared" si="6"/>
        <v>34.299999999999997</v>
      </c>
      <c r="E162" s="92">
        <f t="shared" si="7"/>
        <v>26.2</v>
      </c>
      <c r="F162" s="92">
        <f t="shared" si="8"/>
        <v>43.5</v>
      </c>
      <c r="H162" s="39">
        <v>34.299999999999997</v>
      </c>
      <c r="I162" s="39">
        <v>26.2</v>
      </c>
      <c r="J162" s="39">
        <v>43.5</v>
      </c>
      <c r="K162" s="39">
        <v>13</v>
      </c>
    </row>
    <row r="163" spans="1:11">
      <c r="A163" s="39" t="s">
        <v>286</v>
      </c>
      <c r="B163" s="39" t="s">
        <v>288</v>
      </c>
      <c r="C163" s="39" t="s">
        <v>105</v>
      </c>
      <c r="D163" s="92">
        <f t="shared" si="6"/>
        <v>27.6</v>
      </c>
      <c r="E163" s="92">
        <f t="shared" si="7"/>
        <v>19.5</v>
      </c>
      <c r="F163" s="92">
        <f t="shared" si="8"/>
        <v>37.5</v>
      </c>
      <c r="H163" s="39">
        <v>27.6</v>
      </c>
      <c r="I163" s="39">
        <v>19.5</v>
      </c>
      <c r="J163" s="39">
        <v>37.5</v>
      </c>
      <c r="K163" s="39">
        <v>16.7</v>
      </c>
    </row>
    <row r="164" spans="1:11">
      <c r="A164" s="39" t="s">
        <v>286</v>
      </c>
      <c r="B164" s="39" t="s">
        <v>288</v>
      </c>
      <c r="C164" s="39" t="s">
        <v>106</v>
      </c>
      <c r="D164" s="92">
        <f t="shared" si="6"/>
        <v>53.5</v>
      </c>
      <c r="E164" s="92">
        <f t="shared" si="7"/>
        <v>48.3</v>
      </c>
      <c r="F164" s="92">
        <f t="shared" si="8"/>
        <v>58.7</v>
      </c>
      <c r="H164" s="39">
        <v>53.5</v>
      </c>
      <c r="I164" s="39">
        <v>48.3</v>
      </c>
      <c r="J164" s="39">
        <v>58.7</v>
      </c>
      <c r="K164" s="39">
        <v>4.9000000000000004</v>
      </c>
    </row>
    <row r="165" spans="1:11">
      <c r="A165" s="39" t="s">
        <v>286</v>
      </c>
      <c r="B165" s="39" t="s">
        <v>288</v>
      </c>
      <c r="C165" s="39" t="s">
        <v>125</v>
      </c>
      <c r="D165" s="92">
        <f t="shared" si="6"/>
        <v>24.7</v>
      </c>
      <c r="E165" s="92">
        <f t="shared" si="7"/>
        <v>19.600000000000001</v>
      </c>
      <c r="F165" s="92">
        <f t="shared" si="8"/>
        <v>30.7</v>
      </c>
      <c r="H165" s="39">
        <v>24.7</v>
      </c>
      <c r="I165" s="39">
        <v>19.600000000000001</v>
      </c>
      <c r="J165" s="39">
        <v>30.7</v>
      </c>
      <c r="K165" s="39">
        <v>11.5</v>
      </c>
    </row>
    <row r="166" spans="1:11">
      <c r="A166" s="39" t="s">
        <v>286</v>
      </c>
      <c r="B166" s="39" t="s">
        <v>288</v>
      </c>
      <c r="C166" s="39" t="s">
        <v>131</v>
      </c>
      <c r="D166" s="92">
        <f t="shared" si="6"/>
        <v>35.1</v>
      </c>
      <c r="E166" s="92">
        <f t="shared" si="7"/>
        <v>27.9</v>
      </c>
      <c r="F166" s="92">
        <f t="shared" si="8"/>
        <v>43</v>
      </c>
      <c r="H166" s="39">
        <v>35.1</v>
      </c>
      <c r="I166" s="39">
        <v>27.9</v>
      </c>
      <c r="J166" s="39">
        <v>43</v>
      </c>
      <c r="K166" s="39">
        <v>11</v>
      </c>
    </row>
    <row r="167" spans="1:11">
      <c r="A167" s="39" t="s">
        <v>286</v>
      </c>
      <c r="B167" s="39" t="s">
        <v>288</v>
      </c>
      <c r="C167" s="39" t="s">
        <v>133</v>
      </c>
      <c r="D167" s="92">
        <f t="shared" si="6"/>
        <v>35.799999999999997</v>
      </c>
      <c r="E167" s="92">
        <f t="shared" si="7"/>
        <v>30.6</v>
      </c>
      <c r="F167" s="92">
        <f t="shared" si="8"/>
        <v>41.4</v>
      </c>
      <c r="H167" s="39">
        <v>35.799999999999997</v>
      </c>
      <c r="I167" s="39">
        <v>30.6</v>
      </c>
      <c r="J167" s="39">
        <v>41.4</v>
      </c>
      <c r="K167" s="39">
        <v>7.8</v>
      </c>
    </row>
    <row r="168" spans="1:11">
      <c r="A168" s="39" t="s">
        <v>286</v>
      </c>
      <c r="B168" s="39" t="s">
        <v>288</v>
      </c>
      <c r="C168" s="39" t="s">
        <v>137</v>
      </c>
      <c r="D168" s="92">
        <f t="shared" si="6"/>
        <v>45.8</v>
      </c>
      <c r="E168" s="92">
        <f t="shared" si="7"/>
        <v>39</v>
      </c>
      <c r="F168" s="92">
        <f t="shared" si="8"/>
        <v>52.8</v>
      </c>
      <c r="H168" s="39">
        <v>45.8</v>
      </c>
      <c r="I168" s="39">
        <v>39</v>
      </c>
      <c r="J168" s="39">
        <v>52.8</v>
      </c>
      <c r="K168" s="39">
        <v>7.7</v>
      </c>
    </row>
    <row r="169" spans="1:11">
      <c r="A169" s="39" t="s">
        <v>286</v>
      </c>
      <c r="B169" s="39" t="s">
        <v>288</v>
      </c>
      <c r="C169" s="39" t="s">
        <v>138</v>
      </c>
      <c r="D169" s="92">
        <f t="shared" si="6"/>
        <v>36.1</v>
      </c>
      <c r="E169" s="92">
        <f t="shared" si="7"/>
        <v>26.1</v>
      </c>
      <c r="F169" s="92">
        <f t="shared" si="8"/>
        <v>47.5</v>
      </c>
      <c r="H169" s="39">
        <v>36.1</v>
      </c>
      <c r="I169" s="39">
        <v>26.1</v>
      </c>
      <c r="J169" s="39">
        <v>47.5</v>
      </c>
      <c r="K169" s="39">
        <v>15.3</v>
      </c>
    </row>
    <row r="170" spans="1:11">
      <c r="A170" s="39" t="s">
        <v>286</v>
      </c>
      <c r="B170" s="39" t="s">
        <v>288</v>
      </c>
      <c r="C170" s="39" t="s">
        <v>140</v>
      </c>
      <c r="D170" s="92">
        <f t="shared" si="6"/>
        <v>36.700000000000003</v>
      </c>
      <c r="E170" s="92">
        <f t="shared" si="7"/>
        <v>30.7</v>
      </c>
      <c r="F170" s="92">
        <f t="shared" si="8"/>
        <v>43.1</v>
      </c>
      <c r="H170" s="39">
        <v>36.700000000000003</v>
      </c>
      <c r="I170" s="39">
        <v>30.7</v>
      </c>
      <c r="J170" s="39">
        <v>43.1</v>
      </c>
      <c r="K170" s="39">
        <v>8.6</v>
      </c>
    </row>
    <row r="171" spans="1:11">
      <c r="A171" s="39" t="s">
        <v>286</v>
      </c>
      <c r="B171" s="39" t="s">
        <v>288</v>
      </c>
      <c r="C171" s="39" t="s">
        <v>144</v>
      </c>
      <c r="D171" s="92">
        <f t="shared" si="6"/>
        <v>24.8</v>
      </c>
      <c r="E171" s="92">
        <f t="shared" si="7"/>
        <v>19.100000000000001</v>
      </c>
      <c r="F171" s="92">
        <f t="shared" si="8"/>
        <v>31.5</v>
      </c>
      <c r="H171" s="39">
        <v>24.8</v>
      </c>
      <c r="I171" s="39">
        <v>19.100000000000001</v>
      </c>
      <c r="J171" s="39">
        <v>31.5</v>
      </c>
      <c r="K171" s="39">
        <v>12.8</v>
      </c>
    </row>
    <row r="172" spans="1:11">
      <c r="A172" s="39" t="s">
        <v>286</v>
      </c>
      <c r="B172" s="39" t="s">
        <v>288</v>
      </c>
      <c r="C172" s="39" t="s">
        <v>145</v>
      </c>
      <c r="D172" s="92">
        <f t="shared" si="6"/>
        <v>27.2</v>
      </c>
      <c r="E172" s="92">
        <f t="shared" si="7"/>
        <v>21.5</v>
      </c>
      <c r="F172" s="92">
        <f t="shared" si="8"/>
        <v>33.700000000000003</v>
      </c>
      <c r="H172" s="39">
        <v>27.2</v>
      </c>
      <c r="I172" s="39">
        <v>21.5</v>
      </c>
      <c r="J172" s="39">
        <v>33.700000000000003</v>
      </c>
      <c r="K172" s="39">
        <v>11.5</v>
      </c>
    </row>
    <row r="173" spans="1:11">
      <c r="A173" s="39" t="s">
        <v>286</v>
      </c>
      <c r="B173" s="39" t="s">
        <v>288</v>
      </c>
      <c r="C173" s="39" t="s">
        <v>146</v>
      </c>
      <c r="D173" s="92">
        <f t="shared" si="6"/>
        <v>44.4</v>
      </c>
      <c r="E173" s="92">
        <f t="shared" si="7"/>
        <v>38.799999999999997</v>
      </c>
      <c r="F173" s="92">
        <f t="shared" si="8"/>
        <v>50.1</v>
      </c>
      <c r="H173" s="39">
        <v>44.4</v>
      </c>
      <c r="I173" s="39">
        <v>38.799999999999997</v>
      </c>
      <c r="J173" s="39">
        <v>50.1</v>
      </c>
      <c r="K173" s="39">
        <v>6.6</v>
      </c>
    </row>
    <row r="174" spans="1:11">
      <c r="A174" s="39" t="s">
        <v>286</v>
      </c>
      <c r="B174" s="39" t="s">
        <v>288</v>
      </c>
      <c r="C174" s="39" t="s">
        <v>153</v>
      </c>
      <c r="D174" s="92">
        <f t="shared" si="6"/>
        <v>40.1</v>
      </c>
      <c r="E174" s="92">
        <f t="shared" si="7"/>
        <v>28.7</v>
      </c>
      <c r="F174" s="92">
        <f t="shared" si="8"/>
        <v>52.7</v>
      </c>
      <c r="H174" s="39">
        <v>40.1</v>
      </c>
      <c r="I174" s="39">
        <v>28.7</v>
      </c>
      <c r="J174" s="39">
        <v>52.7</v>
      </c>
      <c r="K174" s="39">
        <v>15.6</v>
      </c>
    </row>
    <row r="175" spans="1:11">
      <c r="A175" s="39" t="s">
        <v>286</v>
      </c>
      <c r="B175" s="39" t="s">
        <v>288</v>
      </c>
      <c r="C175" s="39" t="s">
        <v>162</v>
      </c>
      <c r="D175" s="92">
        <f t="shared" si="6"/>
        <v>23.8</v>
      </c>
      <c r="E175" s="92">
        <f t="shared" si="7"/>
        <v>16.7</v>
      </c>
      <c r="F175" s="92">
        <f t="shared" si="8"/>
        <v>32.700000000000003</v>
      </c>
      <c r="H175" s="39">
        <v>23.8</v>
      </c>
      <c r="I175" s="39">
        <v>16.7</v>
      </c>
      <c r="J175" s="39">
        <v>32.700000000000003</v>
      </c>
      <c r="K175" s="39">
        <v>17.3</v>
      </c>
    </row>
    <row r="176" spans="1:11">
      <c r="A176" s="39" t="s">
        <v>286</v>
      </c>
      <c r="B176" s="39" t="s">
        <v>288</v>
      </c>
      <c r="C176" s="39" t="s">
        <v>165</v>
      </c>
      <c r="D176" s="92">
        <f t="shared" si="6"/>
        <v>32.1</v>
      </c>
      <c r="E176" s="92">
        <f t="shared" si="7"/>
        <v>23.5</v>
      </c>
      <c r="F176" s="92">
        <f t="shared" si="8"/>
        <v>42</v>
      </c>
      <c r="H176" s="39">
        <v>32.1</v>
      </c>
      <c r="I176" s="39">
        <v>23.5</v>
      </c>
      <c r="J176" s="39">
        <v>42</v>
      </c>
      <c r="K176" s="39">
        <v>14.9</v>
      </c>
    </row>
    <row r="177" spans="1:11">
      <c r="A177" s="39" t="s">
        <v>286</v>
      </c>
      <c r="B177" s="39" t="s">
        <v>288</v>
      </c>
      <c r="C177" s="39" t="s">
        <v>166</v>
      </c>
      <c r="D177" s="92">
        <f t="shared" si="6"/>
        <v>29.1</v>
      </c>
      <c r="E177" s="92">
        <f t="shared" si="7"/>
        <v>22.5</v>
      </c>
      <c r="F177" s="92">
        <f t="shared" si="8"/>
        <v>36.6</v>
      </c>
      <c r="H177" s="39">
        <v>29.1</v>
      </c>
      <c r="I177" s="39">
        <v>22.5</v>
      </c>
      <c r="J177" s="39">
        <v>36.6</v>
      </c>
      <c r="K177" s="39">
        <v>12.5</v>
      </c>
    </row>
    <row r="178" spans="1:11">
      <c r="A178" s="39" t="s">
        <v>286</v>
      </c>
      <c r="B178" s="39" t="s">
        <v>288</v>
      </c>
      <c r="C178" s="39" t="s">
        <v>170</v>
      </c>
      <c r="D178" s="92">
        <f t="shared" si="6"/>
        <v>42</v>
      </c>
      <c r="E178" s="92">
        <f t="shared" si="7"/>
        <v>36.4</v>
      </c>
      <c r="F178" s="92">
        <f t="shared" si="8"/>
        <v>47.8</v>
      </c>
      <c r="H178" s="39">
        <v>42</v>
      </c>
      <c r="I178" s="39">
        <v>36.4</v>
      </c>
      <c r="J178" s="39">
        <v>47.8</v>
      </c>
      <c r="K178" s="39">
        <v>6.9</v>
      </c>
    </row>
    <row r="179" spans="1:11">
      <c r="A179" s="39" t="s">
        <v>286</v>
      </c>
      <c r="B179" s="39" t="s">
        <v>288</v>
      </c>
      <c r="C179" s="39" t="s">
        <v>172</v>
      </c>
      <c r="D179" s="92">
        <f t="shared" si="6"/>
        <v>28.5</v>
      </c>
      <c r="E179" s="92">
        <f t="shared" si="7"/>
        <v>22.1</v>
      </c>
      <c r="F179" s="92">
        <f t="shared" si="8"/>
        <v>35.799999999999997</v>
      </c>
      <c r="H179" s="39">
        <v>28.5</v>
      </c>
      <c r="I179" s="39">
        <v>22.1</v>
      </c>
      <c r="J179" s="39">
        <v>35.799999999999997</v>
      </c>
      <c r="K179" s="39">
        <v>12.3</v>
      </c>
    </row>
    <row r="180" spans="1:11">
      <c r="A180" s="39" t="s">
        <v>286</v>
      </c>
      <c r="B180" s="39" t="s">
        <v>288</v>
      </c>
      <c r="C180" s="39" t="s">
        <v>175</v>
      </c>
      <c r="D180" s="92">
        <f t="shared" si="6"/>
        <v>34.200000000000003</v>
      </c>
      <c r="E180" s="92">
        <f t="shared" si="7"/>
        <v>28.8</v>
      </c>
      <c r="F180" s="92">
        <f t="shared" si="8"/>
        <v>40.1</v>
      </c>
      <c r="H180" s="39">
        <v>34.200000000000003</v>
      </c>
      <c r="I180" s="39">
        <v>28.8</v>
      </c>
      <c r="J180" s="39">
        <v>40.1</v>
      </c>
      <c r="K180" s="39">
        <v>8.5</v>
      </c>
    </row>
    <row r="181" spans="1:11">
      <c r="A181" s="39" t="s">
        <v>286</v>
      </c>
      <c r="B181" s="39" t="s">
        <v>288</v>
      </c>
      <c r="C181" s="39" t="s">
        <v>358</v>
      </c>
      <c r="D181" s="92">
        <f t="shared" si="6"/>
        <v>39.4</v>
      </c>
      <c r="E181" s="92">
        <f t="shared" si="7"/>
        <v>37.6</v>
      </c>
      <c r="F181" s="92">
        <f t="shared" si="8"/>
        <v>41.3</v>
      </c>
      <c r="H181" s="39">
        <v>39.4</v>
      </c>
      <c r="I181" s="39">
        <v>37.6</v>
      </c>
      <c r="J181" s="39">
        <v>41.3</v>
      </c>
      <c r="K181" s="39">
        <v>2.4</v>
      </c>
    </row>
    <row r="182" spans="1:11">
      <c r="A182" s="39" t="s">
        <v>286</v>
      </c>
      <c r="B182" s="39" t="s">
        <v>289</v>
      </c>
      <c r="C182" s="39" t="s">
        <v>98</v>
      </c>
      <c r="D182" s="92">
        <f t="shared" si="6"/>
        <v>33.200000000000003</v>
      </c>
      <c r="E182" s="92">
        <f t="shared" si="7"/>
        <v>25</v>
      </c>
      <c r="F182" s="92">
        <f t="shared" si="8"/>
        <v>42.5</v>
      </c>
      <c r="H182" s="39">
        <v>33.200000000000003</v>
      </c>
      <c r="I182" s="39">
        <v>25</v>
      </c>
      <c r="J182" s="39">
        <v>42.5</v>
      </c>
      <c r="K182" s="39">
        <v>13.5</v>
      </c>
    </row>
    <row r="183" spans="1:11">
      <c r="A183" s="39" t="s">
        <v>286</v>
      </c>
      <c r="B183" s="39" t="s">
        <v>289</v>
      </c>
      <c r="C183" s="39" t="s">
        <v>105</v>
      </c>
      <c r="D183" s="92">
        <f t="shared" si="6"/>
        <v>30.3</v>
      </c>
      <c r="E183" s="92">
        <f t="shared" si="7"/>
        <v>24.1</v>
      </c>
      <c r="F183" s="92">
        <f t="shared" si="8"/>
        <v>37.299999999999997</v>
      </c>
      <c r="H183" s="39">
        <v>30.3</v>
      </c>
      <c r="I183" s="39">
        <v>24.1</v>
      </c>
      <c r="J183" s="39">
        <v>37.299999999999997</v>
      </c>
      <c r="K183" s="39">
        <v>11.1</v>
      </c>
    </row>
    <row r="184" spans="1:11">
      <c r="A184" s="39" t="s">
        <v>286</v>
      </c>
      <c r="B184" s="39" t="s">
        <v>289</v>
      </c>
      <c r="C184" s="39" t="s">
        <v>106</v>
      </c>
      <c r="D184" s="92">
        <f t="shared" si="6"/>
        <v>27.5</v>
      </c>
      <c r="E184" s="92">
        <f t="shared" si="7"/>
        <v>23.1</v>
      </c>
      <c r="F184" s="92">
        <f t="shared" si="8"/>
        <v>32.4</v>
      </c>
      <c r="H184" s="39">
        <v>27.5</v>
      </c>
      <c r="I184" s="39">
        <v>23.1</v>
      </c>
      <c r="J184" s="39">
        <v>32.4</v>
      </c>
      <c r="K184" s="39">
        <v>8.6999999999999993</v>
      </c>
    </row>
    <row r="185" spans="1:11">
      <c r="A185" s="39" t="s">
        <v>286</v>
      </c>
      <c r="B185" s="39" t="s">
        <v>289</v>
      </c>
      <c r="C185" s="39" t="s">
        <v>125</v>
      </c>
      <c r="D185" s="92">
        <f t="shared" si="6"/>
        <v>34.1</v>
      </c>
      <c r="E185" s="92">
        <f t="shared" si="7"/>
        <v>28.1</v>
      </c>
      <c r="F185" s="92">
        <f t="shared" si="8"/>
        <v>40.700000000000003</v>
      </c>
      <c r="H185" s="39">
        <v>34.1</v>
      </c>
      <c r="I185" s="39">
        <v>28.1</v>
      </c>
      <c r="J185" s="39">
        <v>40.700000000000003</v>
      </c>
      <c r="K185" s="39">
        <v>9.4</v>
      </c>
    </row>
    <row r="186" spans="1:11">
      <c r="A186" s="39" t="s">
        <v>286</v>
      </c>
      <c r="B186" s="39" t="s">
        <v>289</v>
      </c>
      <c r="C186" s="39" t="s">
        <v>131</v>
      </c>
      <c r="D186" s="92">
        <f t="shared" si="6"/>
        <v>28.5</v>
      </c>
      <c r="E186" s="92">
        <f t="shared" si="7"/>
        <v>22.5</v>
      </c>
      <c r="F186" s="92">
        <f t="shared" si="8"/>
        <v>35.299999999999997</v>
      </c>
      <c r="H186" s="39">
        <v>28.5</v>
      </c>
      <c r="I186" s="39">
        <v>22.5</v>
      </c>
      <c r="J186" s="39">
        <v>35.299999999999997</v>
      </c>
      <c r="K186" s="39">
        <v>11.5</v>
      </c>
    </row>
    <row r="187" spans="1:11">
      <c r="A187" s="39" t="s">
        <v>286</v>
      </c>
      <c r="B187" s="39" t="s">
        <v>289</v>
      </c>
      <c r="C187" s="39" t="s">
        <v>133</v>
      </c>
      <c r="D187" s="92">
        <f t="shared" si="6"/>
        <v>32.200000000000003</v>
      </c>
      <c r="E187" s="92">
        <f t="shared" si="7"/>
        <v>27.2</v>
      </c>
      <c r="F187" s="92">
        <f t="shared" si="8"/>
        <v>37.700000000000003</v>
      </c>
      <c r="H187" s="39">
        <v>32.200000000000003</v>
      </c>
      <c r="I187" s="39">
        <v>27.2</v>
      </c>
      <c r="J187" s="39">
        <v>37.700000000000003</v>
      </c>
      <c r="K187" s="39">
        <v>8.3000000000000007</v>
      </c>
    </row>
    <row r="188" spans="1:11">
      <c r="A188" s="39" t="s">
        <v>286</v>
      </c>
      <c r="B188" s="39" t="s">
        <v>289</v>
      </c>
      <c r="C188" s="39" t="s">
        <v>137</v>
      </c>
      <c r="D188" s="92">
        <f t="shared" si="6"/>
        <v>28.2</v>
      </c>
      <c r="E188" s="92">
        <f t="shared" si="7"/>
        <v>22.7</v>
      </c>
      <c r="F188" s="92">
        <f t="shared" si="8"/>
        <v>34.4</v>
      </c>
      <c r="H188" s="39">
        <v>28.2</v>
      </c>
      <c r="I188" s="39">
        <v>22.7</v>
      </c>
      <c r="J188" s="39">
        <v>34.4</v>
      </c>
      <c r="K188" s="39">
        <v>10.6</v>
      </c>
    </row>
    <row r="189" spans="1:11">
      <c r="A189" s="39" t="s">
        <v>286</v>
      </c>
      <c r="B189" s="39" t="s">
        <v>289</v>
      </c>
      <c r="C189" s="39" t="s">
        <v>138</v>
      </c>
      <c r="D189" s="92">
        <f t="shared" si="6"/>
        <v>39.9</v>
      </c>
      <c r="E189" s="92">
        <f t="shared" si="7"/>
        <v>29.7</v>
      </c>
      <c r="F189" s="92">
        <f t="shared" si="8"/>
        <v>51</v>
      </c>
      <c r="H189" s="39">
        <v>39.9</v>
      </c>
      <c r="I189" s="39">
        <v>29.7</v>
      </c>
      <c r="J189" s="39">
        <v>51</v>
      </c>
      <c r="K189" s="39">
        <v>13.8</v>
      </c>
    </row>
    <row r="190" spans="1:11">
      <c r="A190" s="39" t="s">
        <v>286</v>
      </c>
      <c r="B190" s="39" t="s">
        <v>289</v>
      </c>
      <c r="C190" s="39" t="s">
        <v>140</v>
      </c>
      <c r="D190" s="92">
        <f t="shared" si="6"/>
        <v>37.6</v>
      </c>
      <c r="E190" s="92">
        <f t="shared" si="7"/>
        <v>31.3</v>
      </c>
      <c r="F190" s="92">
        <f t="shared" si="8"/>
        <v>44.3</v>
      </c>
      <c r="H190" s="39">
        <v>37.6</v>
      </c>
      <c r="I190" s="39">
        <v>31.3</v>
      </c>
      <c r="J190" s="39">
        <v>44.3</v>
      </c>
      <c r="K190" s="39">
        <v>8.9</v>
      </c>
    </row>
    <row r="191" spans="1:11">
      <c r="A191" s="39" t="s">
        <v>286</v>
      </c>
      <c r="B191" s="39" t="s">
        <v>289</v>
      </c>
      <c r="C191" s="39" t="s">
        <v>144</v>
      </c>
      <c r="D191" s="92">
        <f t="shared" si="6"/>
        <v>30.5</v>
      </c>
      <c r="E191" s="92">
        <f t="shared" si="7"/>
        <v>24</v>
      </c>
      <c r="F191" s="92">
        <f t="shared" si="8"/>
        <v>37.799999999999997</v>
      </c>
      <c r="H191" s="39">
        <v>30.5</v>
      </c>
      <c r="I191" s="39">
        <v>24</v>
      </c>
      <c r="J191" s="39">
        <v>37.799999999999997</v>
      </c>
      <c r="K191" s="39">
        <v>11.6</v>
      </c>
    </row>
    <row r="192" spans="1:11">
      <c r="A192" s="39" t="s">
        <v>286</v>
      </c>
      <c r="B192" s="39" t="s">
        <v>289</v>
      </c>
      <c r="C192" s="39" t="s">
        <v>145</v>
      </c>
      <c r="D192" s="92">
        <f t="shared" si="6"/>
        <v>33.6</v>
      </c>
      <c r="E192" s="92">
        <f t="shared" si="7"/>
        <v>26.7</v>
      </c>
      <c r="F192" s="92">
        <f t="shared" si="8"/>
        <v>41.1</v>
      </c>
      <c r="H192" s="39">
        <v>33.6</v>
      </c>
      <c r="I192" s="39">
        <v>26.7</v>
      </c>
      <c r="J192" s="39">
        <v>41.1</v>
      </c>
      <c r="K192" s="39">
        <v>11</v>
      </c>
    </row>
    <row r="193" spans="1:11">
      <c r="A193" s="39" t="s">
        <v>286</v>
      </c>
      <c r="B193" s="39" t="s">
        <v>289</v>
      </c>
      <c r="C193" s="39" t="s">
        <v>146</v>
      </c>
      <c r="D193" s="92">
        <f t="shared" si="6"/>
        <v>29.5</v>
      </c>
      <c r="E193" s="92">
        <f t="shared" si="7"/>
        <v>24.6</v>
      </c>
      <c r="F193" s="92">
        <f t="shared" si="8"/>
        <v>34.9</v>
      </c>
      <c r="H193" s="39">
        <v>29.5</v>
      </c>
      <c r="I193" s="39">
        <v>24.6</v>
      </c>
      <c r="J193" s="39">
        <v>34.9</v>
      </c>
      <c r="K193" s="39">
        <v>9</v>
      </c>
    </row>
    <row r="194" spans="1:11">
      <c r="A194" s="39" t="s">
        <v>286</v>
      </c>
      <c r="B194" s="39" t="s">
        <v>289</v>
      </c>
      <c r="C194" s="39" t="s">
        <v>153</v>
      </c>
      <c r="D194" s="92">
        <f t="shared" si="6"/>
        <v>29.9</v>
      </c>
      <c r="E194" s="92">
        <f t="shared" si="7"/>
        <v>22.4</v>
      </c>
      <c r="F194" s="92">
        <f t="shared" si="8"/>
        <v>38.6</v>
      </c>
      <c r="H194" s="39">
        <v>29.9</v>
      </c>
      <c r="I194" s="39">
        <v>22.4</v>
      </c>
      <c r="J194" s="39">
        <v>38.6</v>
      </c>
      <c r="K194" s="39">
        <v>13.9</v>
      </c>
    </row>
    <row r="195" spans="1:11">
      <c r="A195" s="39" t="s">
        <v>286</v>
      </c>
      <c r="B195" s="39" t="s">
        <v>289</v>
      </c>
      <c r="C195" s="39" t="s">
        <v>162</v>
      </c>
      <c r="D195" s="92">
        <f t="shared" ref="D195:D258" si="9">IF(K195&gt;=50," ",H195)</f>
        <v>34.9</v>
      </c>
      <c r="E195" s="92">
        <f t="shared" ref="E195:E258" si="10">IF(K195&gt;=50," ",I195)</f>
        <v>26.8</v>
      </c>
      <c r="F195" s="92">
        <f t="shared" ref="F195:F258" si="11">IF(K195&gt;=50," ",J195)</f>
        <v>43.9</v>
      </c>
      <c r="H195" s="39">
        <v>34.9</v>
      </c>
      <c r="I195" s="39">
        <v>26.8</v>
      </c>
      <c r="J195" s="39">
        <v>43.9</v>
      </c>
      <c r="K195" s="39">
        <v>12.6</v>
      </c>
    </row>
    <row r="196" spans="1:11">
      <c r="A196" s="39" t="s">
        <v>286</v>
      </c>
      <c r="B196" s="39" t="s">
        <v>289</v>
      </c>
      <c r="C196" s="39" t="s">
        <v>165</v>
      </c>
      <c r="D196" s="92">
        <f t="shared" si="9"/>
        <v>35.700000000000003</v>
      </c>
      <c r="E196" s="92">
        <f t="shared" si="10"/>
        <v>27.1</v>
      </c>
      <c r="F196" s="92">
        <f t="shared" si="11"/>
        <v>45.3</v>
      </c>
      <c r="H196" s="39">
        <v>35.700000000000003</v>
      </c>
      <c r="I196" s="39">
        <v>27.1</v>
      </c>
      <c r="J196" s="39">
        <v>45.3</v>
      </c>
      <c r="K196" s="39">
        <v>13.1</v>
      </c>
    </row>
    <row r="197" spans="1:11">
      <c r="A197" s="39" t="s">
        <v>286</v>
      </c>
      <c r="B197" s="39" t="s">
        <v>289</v>
      </c>
      <c r="C197" s="39" t="s">
        <v>166</v>
      </c>
      <c r="D197" s="92">
        <f t="shared" si="9"/>
        <v>39.299999999999997</v>
      </c>
      <c r="E197" s="92">
        <f t="shared" si="10"/>
        <v>32.4</v>
      </c>
      <c r="F197" s="92">
        <f t="shared" si="11"/>
        <v>46.6</v>
      </c>
      <c r="H197" s="39">
        <v>39.299999999999997</v>
      </c>
      <c r="I197" s="39">
        <v>32.4</v>
      </c>
      <c r="J197" s="39">
        <v>46.6</v>
      </c>
      <c r="K197" s="39">
        <v>9.1999999999999993</v>
      </c>
    </row>
    <row r="198" spans="1:11">
      <c r="A198" s="39" t="s">
        <v>286</v>
      </c>
      <c r="B198" s="39" t="s">
        <v>289</v>
      </c>
      <c r="C198" s="39" t="s">
        <v>170</v>
      </c>
      <c r="D198" s="92">
        <f t="shared" si="9"/>
        <v>30.8</v>
      </c>
      <c r="E198" s="92">
        <f t="shared" si="10"/>
        <v>25.6</v>
      </c>
      <c r="F198" s="92">
        <f t="shared" si="11"/>
        <v>36.6</v>
      </c>
      <c r="H198" s="39">
        <v>30.8</v>
      </c>
      <c r="I198" s="39">
        <v>25.6</v>
      </c>
      <c r="J198" s="39">
        <v>36.6</v>
      </c>
      <c r="K198" s="39">
        <v>9.1999999999999993</v>
      </c>
    </row>
    <row r="199" spans="1:11">
      <c r="A199" s="39" t="s">
        <v>286</v>
      </c>
      <c r="B199" s="39" t="s">
        <v>289</v>
      </c>
      <c r="C199" s="39" t="s">
        <v>172</v>
      </c>
      <c r="D199" s="92">
        <f t="shared" si="9"/>
        <v>34.5</v>
      </c>
      <c r="E199" s="92">
        <f t="shared" si="10"/>
        <v>28.1</v>
      </c>
      <c r="F199" s="92">
        <f t="shared" si="11"/>
        <v>41.5</v>
      </c>
      <c r="H199" s="39">
        <v>34.5</v>
      </c>
      <c r="I199" s="39">
        <v>28.1</v>
      </c>
      <c r="J199" s="39">
        <v>41.5</v>
      </c>
      <c r="K199" s="39">
        <v>10</v>
      </c>
    </row>
    <row r="200" spans="1:11">
      <c r="A200" s="39" t="s">
        <v>286</v>
      </c>
      <c r="B200" s="39" t="s">
        <v>289</v>
      </c>
      <c r="C200" s="39" t="s">
        <v>175</v>
      </c>
      <c r="D200" s="92">
        <f t="shared" si="9"/>
        <v>32.6</v>
      </c>
      <c r="E200" s="92">
        <f t="shared" si="10"/>
        <v>27.1</v>
      </c>
      <c r="F200" s="92">
        <f t="shared" si="11"/>
        <v>38.5</v>
      </c>
      <c r="H200" s="39">
        <v>32.6</v>
      </c>
      <c r="I200" s="39">
        <v>27.1</v>
      </c>
      <c r="J200" s="39">
        <v>38.5</v>
      </c>
      <c r="K200" s="39">
        <v>9</v>
      </c>
    </row>
    <row r="201" spans="1:11">
      <c r="A201" s="39" t="s">
        <v>286</v>
      </c>
      <c r="B201" s="39" t="s">
        <v>289</v>
      </c>
      <c r="C201" s="39" t="s">
        <v>358</v>
      </c>
      <c r="D201" s="92">
        <f t="shared" si="9"/>
        <v>31.3</v>
      </c>
      <c r="E201" s="92">
        <f t="shared" si="10"/>
        <v>29.6</v>
      </c>
      <c r="F201" s="92">
        <f t="shared" si="11"/>
        <v>33.1</v>
      </c>
      <c r="H201" s="39">
        <v>31.3</v>
      </c>
      <c r="I201" s="39">
        <v>29.6</v>
      </c>
      <c r="J201" s="39">
        <v>33.1</v>
      </c>
      <c r="K201" s="39">
        <v>2.8</v>
      </c>
    </row>
    <row r="202" spans="1:11">
      <c r="A202" s="39" t="s">
        <v>286</v>
      </c>
      <c r="B202" s="39" t="s">
        <v>290</v>
      </c>
      <c r="C202" s="39" t="s">
        <v>98</v>
      </c>
      <c r="D202" s="92">
        <f t="shared" si="9"/>
        <v>25.6</v>
      </c>
      <c r="E202" s="92">
        <f t="shared" si="10"/>
        <v>17.600000000000001</v>
      </c>
      <c r="F202" s="92">
        <f t="shared" si="11"/>
        <v>35.700000000000003</v>
      </c>
      <c r="H202" s="39">
        <v>25.6</v>
      </c>
      <c r="I202" s="39">
        <v>17.600000000000001</v>
      </c>
      <c r="J202" s="39">
        <v>35.700000000000003</v>
      </c>
      <c r="K202" s="39">
        <v>18.100000000000001</v>
      </c>
    </row>
    <row r="203" spans="1:11">
      <c r="A203" s="39" t="s">
        <v>286</v>
      </c>
      <c r="B203" s="39" t="s">
        <v>290</v>
      </c>
      <c r="C203" s="39" t="s">
        <v>105</v>
      </c>
      <c r="D203" s="92">
        <f t="shared" si="9"/>
        <v>31</v>
      </c>
      <c r="E203" s="92">
        <f t="shared" si="10"/>
        <v>21.1</v>
      </c>
      <c r="F203" s="92">
        <f t="shared" si="11"/>
        <v>43.1</v>
      </c>
      <c r="H203" s="39">
        <v>31</v>
      </c>
      <c r="I203" s="39">
        <v>21.1</v>
      </c>
      <c r="J203" s="39">
        <v>43.1</v>
      </c>
      <c r="K203" s="39">
        <v>18.3</v>
      </c>
    </row>
    <row r="204" spans="1:11">
      <c r="A204" s="39" t="s">
        <v>286</v>
      </c>
      <c r="B204" s="39" t="s">
        <v>290</v>
      </c>
      <c r="C204" s="39" t="s">
        <v>106</v>
      </c>
      <c r="D204" s="92">
        <f t="shared" si="9"/>
        <v>10.5</v>
      </c>
      <c r="E204" s="92">
        <f t="shared" si="10"/>
        <v>7.7</v>
      </c>
      <c r="F204" s="92">
        <f t="shared" si="11"/>
        <v>14.3</v>
      </c>
      <c r="H204" s="39">
        <v>10.5</v>
      </c>
      <c r="I204" s="39">
        <v>7.7</v>
      </c>
      <c r="J204" s="39">
        <v>14.3</v>
      </c>
      <c r="K204" s="39">
        <v>15.9</v>
      </c>
    </row>
    <row r="205" spans="1:11">
      <c r="A205" s="39" t="s">
        <v>286</v>
      </c>
      <c r="B205" s="39" t="s">
        <v>290</v>
      </c>
      <c r="C205" s="39" t="s">
        <v>125</v>
      </c>
      <c r="D205" s="92">
        <f t="shared" si="9"/>
        <v>30.9</v>
      </c>
      <c r="E205" s="92">
        <f t="shared" si="10"/>
        <v>25.7</v>
      </c>
      <c r="F205" s="92">
        <f t="shared" si="11"/>
        <v>36.6</v>
      </c>
      <c r="H205" s="39">
        <v>30.9</v>
      </c>
      <c r="I205" s="39">
        <v>25.7</v>
      </c>
      <c r="J205" s="39">
        <v>36.6</v>
      </c>
      <c r="K205" s="39">
        <v>9</v>
      </c>
    </row>
    <row r="206" spans="1:11">
      <c r="A206" s="39" t="s">
        <v>286</v>
      </c>
      <c r="B206" s="39" t="s">
        <v>290</v>
      </c>
      <c r="C206" s="39" t="s">
        <v>131</v>
      </c>
      <c r="D206" s="92">
        <f t="shared" si="9"/>
        <v>23.1</v>
      </c>
      <c r="E206" s="92">
        <f t="shared" si="10"/>
        <v>17.7</v>
      </c>
      <c r="F206" s="92">
        <f t="shared" si="11"/>
        <v>29.5</v>
      </c>
      <c r="H206" s="39">
        <v>23.1</v>
      </c>
      <c r="I206" s="39">
        <v>17.7</v>
      </c>
      <c r="J206" s="39">
        <v>29.5</v>
      </c>
      <c r="K206" s="39">
        <v>13</v>
      </c>
    </row>
    <row r="207" spans="1:11">
      <c r="A207" s="39" t="s">
        <v>286</v>
      </c>
      <c r="B207" s="39" t="s">
        <v>290</v>
      </c>
      <c r="C207" s="39" t="s">
        <v>133</v>
      </c>
      <c r="D207" s="92">
        <f t="shared" si="9"/>
        <v>23.3</v>
      </c>
      <c r="E207" s="92">
        <f t="shared" si="10"/>
        <v>18.7</v>
      </c>
      <c r="F207" s="92">
        <f t="shared" si="11"/>
        <v>28.5</v>
      </c>
      <c r="H207" s="39">
        <v>23.3</v>
      </c>
      <c r="I207" s="39">
        <v>18.7</v>
      </c>
      <c r="J207" s="39">
        <v>28.5</v>
      </c>
      <c r="K207" s="39">
        <v>10.7</v>
      </c>
    </row>
    <row r="208" spans="1:11">
      <c r="A208" s="39" t="s">
        <v>286</v>
      </c>
      <c r="B208" s="39" t="s">
        <v>290</v>
      </c>
      <c r="C208" s="39" t="s">
        <v>137</v>
      </c>
      <c r="D208" s="92">
        <f t="shared" si="9"/>
        <v>16.600000000000001</v>
      </c>
      <c r="E208" s="92">
        <f t="shared" si="10"/>
        <v>12.4</v>
      </c>
      <c r="F208" s="92">
        <f t="shared" si="11"/>
        <v>21.8</v>
      </c>
      <c r="H208" s="39">
        <v>16.600000000000001</v>
      </c>
      <c r="I208" s="39">
        <v>12.4</v>
      </c>
      <c r="J208" s="39">
        <v>21.8</v>
      </c>
      <c r="K208" s="39">
        <v>14.3</v>
      </c>
    </row>
    <row r="209" spans="1:11">
      <c r="A209" s="39" t="s">
        <v>286</v>
      </c>
      <c r="B209" s="39" t="s">
        <v>290</v>
      </c>
      <c r="C209" s="39" t="s">
        <v>138</v>
      </c>
      <c r="D209" s="92">
        <f t="shared" si="9"/>
        <v>17.100000000000001</v>
      </c>
      <c r="E209" s="92">
        <f t="shared" si="10"/>
        <v>11.7</v>
      </c>
      <c r="F209" s="92">
        <f t="shared" si="11"/>
        <v>24.4</v>
      </c>
      <c r="H209" s="39">
        <v>17.100000000000001</v>
      </c>
      <c r="I209" s="39">
        <v>11.7</v>
      </c>
      <c r="J209" s="39">
        <v>24.4</v>
      </c>
      <c r="K209" s="39">
        <v>18.8</v>
      </c>
    </row>
    <row r="210" spans="1:11">
      <c r="A210" s="39" t="s">
        <v>286</v>
      </c>
      <c r="B210" s="39" t="s">
        <v>290</v>
      </c>
      <c r="C210" s="39" t="s">
        <v>140</v>
      </c>
      <c r="D210" s="92">
        <f t="shared" si="9"/>
        <v>14.6</v>
      </c>
      <c r="E210" s="92">
        <f t="shared" si="10"/>
        <v>11</v>
      </c>
      <c r="F210" s="92">
        <f t="shared" si="11"/>
        <v>19.100000000000001</v>
      </c>
      <c r="H210" s="39">
        <v>14.6</v>
      </c>
      <c r="I210" s="39">
        <v>11</v>
      </c>
      <c r="J210" s="39">
        <v>19.100000000000001</v>
      </c>
      <c r="K210" s="39">
        <v>14</v>
      </c>
    </row>
    <row r="211" spans="1:11">
      <c r="A211" s="39" t="s">
        <v>286</v>
      </c>
      <c r="B211" s="39" t="s">
        <v>290</v>
      </c>
      <c r="C211" s="39" t="s">
        <v>144</v>
      </c>
      <c r="D211" s="92">
        <f t="shared" si="9"/>
        <v>32.200000000000003</v>
      </c>
      <c r="E211" s="92">
        <f t="shared" si="10"/>
        <v>26.7</v>
      </c>
      <c r="F211" s="92">
        <f t="shared" si="11"/>
        <v>38.200000000000003</v>
      </c>
      <c r="H211" s="39">
        <v>32.200000000000003</v>
      </c>
      <c r="I211" s="39">
        <v>26.7</v>
      </c>
      <c r="J211" s="39">
        <v>38.200000000000003</v>
      </c>
      <c r="K211" s="39">
        <v>9.1</v>
      </c>
    </row>
    <row r="212" spans="1:11">
      <c r="A212" s="39" t="s">
        <v>286</v>
      </c>
      <c r="B212" s="39" t="s">
        <v>290</v>
      </c>
      <c r="C212" s="39" t="s">
        <v>145</v>
      </c>
      <c r="D212" s="92">
        <f t="shared" si="9"/>
        <v>25.8</v>
      </c>
      <c r="E212" s="92">
        <f t="shared" si="10"/>
        <v>19.5</v>
      </c>
      <c r="F212" s="92">
        <f t="shared" si="11"/>
        <v>33.299999999999997</v>
      </c>
      <c r="H212" s="39">
        <v>25.8</v>
      </c>
      <c r="I212" s="39">
        <v>19.5</v>
      </c>
      <c r="J212" s="39">
        <v>33.299999999999997</v>
      </c>
      <c r="K212" s="39">
        <v>13.8</v>
      </c>
    </row>
    <row r="213" spans="1:11">
      <c r="A213" s="39" t="s">
        <v>286</v>
      </c>
      <c r="B213" s="39" t="s">
        <v>290</v>
      </c>
      <c r="C213" s="39" t="s">
        <v>146</v>
      </c>
      <c r="D213" s="92">
        <f t="shared" si="9"/>
        <v>13.1</v>
      </c>
      <c r="E213" s="92">
        <f t="shared" si="10"/>
        <v>9.6</v>
      </c>
      <c r="F213" s="92">
        <f t="shared" si="11"/>
        <v>17.600000000000001</v>
      </c>
      <c r="H213" s="39">
        <v>13.1</v>
      </c>
      <c r="I213" s="39">
        <v>9.6</v>
      </c>
      <c r="J213" s="39">
        <v>17.600000000000001</v>
      </c>
      <c r="K213" s="39">
        <v>15.6</v>
      </c>
    </row>
    <row r="214" spans="1:11">
      <c r="A214" s="39" t="s">
        <v>286</v>
      </c>
      <c r="B214" s="39" t="s">
        <v>290</v>
      </c>
      <c r="C214" s="39" t="s">
        <v>153</v>
      </c>
      <c r="D214" s="92">
        <f t="shared" si="9"/>
        <v>15.2</v>
      </c>
      <c r="E214" s="92">
        <f t="shared" si="10"/>
        <v>10.199999999999999</v>
      </c>
      <c r="F214" s="92">
        <f t="shared" si="11"/>
        <v>22</v>
      </c>
      <c r="H214" s="39">
        <v>15.2</v>
      </c>
      <c r="I214" s="39">
        <v>10.199999999999999</v>
      </c>
      <c r="J214" s="39">
        <v>22</v>
      </c>
      <c r="K214" s="39">
        <v>19.7</v>
      </c>
    </row>
    <row r="215" spans="1:11">
      <c r="A215" s="39" t="s">
        <v>286</v>
      </c>
      <c r="B215" s="39" t="s">
        <v>290</v>
      </c>
      <c r="C215" s="39" t="s">
        <v>162</v>
      </c>
      <c r="D215" s="92">
        <f t="shared" si="9"/>
        <v>24.3</v>
      </c>
      <c r="E215" s="92">
        <f t="shared" si="10"/>
        <v>18</v>
      </c>
      <c r="F215" s="92">
        <f t="shared" si="11"/>
        <v>31.9</v>
      </c>
      <c r="H215" s="39">
        <v>24.3</v>
      </c>
      <c r="I215" s="39">
        <v>18</v>
      </c>
      <c r="J215" s="39">
        <v>31.9</v>
      </c>
      <c r="K215" s="39">
        <v>14.6</v>
      </c>
    </row>
    <row r="216" spans="1:11">
      <c r="A216" s="39" t="s">
        <v>286</v>
      </c>
      <c r="B216" s="39" t="s">
        <v>290</v>
      </c>
      <c r="C216" s="39" t="s">
        <v>165</v>
      </c>
      <c r="D216" s="92">
        <f t="shared" si="9"/>
        <v>23.9</v>
      </c>
      <c r="E216" s="92">
        <f t="shared" si="10"/>
        <v>17.399999999999999</v>
      </c>
      <c r="F216" s="92">
        <f t="shared" si="11"/>
        <v>32</v>
      </c>
      <c r="H216" s="39">
        <v>23.9</v>
      </c>
      <c r="I216" s="39">
        <v>17.399999999999999</v>
      </c>
      <c r="J216" s="39">
        <v>32</v>
      </c>
      <c r="K216" s="39">
        <v>15.6</v>
      </c>
    </row>
    <row r="217" spans="1:11">
      <c r="A217" s="39" t="s">
        <v>286</v>
      </c>
      <c r="B217" s="39" t="s">
        <v>290</v>
      </c>
      <c r="C217" s="39" t="s">
        <v>166</v>
      </c>
      <c r="D217" s="92">
        <f t="shared" si="9"/>
        <v>21.6</v>
      </c>
      <c r="E217" s="92">
        <f t="shared" si="10"/>
        <v>16.600000000000001</v>
      </c>
      <c r="F217" s="92">
        <f t="shared" si="11"/>
        <v>27.5</v>
      </c>
      <c r="H217" s="39">
        <v>21.6</v>
      </c>
      <c r="I217" s="39">
        <v>16.600000000000001</v>
      </c>
      <c r="J217" s="39">
        <v>27.5</v>
      </c>
      <c r="K217" s="39">
        <v>12.9</v>
      </c>
    </row>
    <row r="218" spans="1:11">
      <c r="A218" s="39" t="s">
        <v>286</v>
      </c>
      <c r="B218" s="39" t="s">
        <v>290</v>
      </c>
      <c r="C218" s="39" t="s">
        <v>170</v>
      </c>
      <c r="D218" s="92">
        <f t="shared" si="9"/>
        <v>16</v>
      </c>
      <c r="E218" s="92">
        <f t="shared" si="10"/>
        <v>11.2</v>
      </c>
      <c r="F218" s="92">
        <f t="shared" si="11"/>
        <v>22.5</v>
      </c>
      <c r="H218" s="39">
        <v>16</v>
      </c>
      <c r="I218" s="39">
        <v>11.2</v>
      </c>
      <c r="J218" s="39">
        <v>22.5</v>
      </c>
      <c r="K218" s="39">
        <v>17.899999999999999</v>
      </c>
    </row>
    <row r="219" spans="1:11">
      <c r="A219" s="39" t="s">
        <v>286</v>
      </c>
      <c r="B219" s="39" t="s">
        <v>290</v>
      </c>
      <c r="C219" s="39" t="s">
        <v>172</v>
      </c>
      <c r="D219" s="92">
        <f t="shared" si="9"/>
        <v>26.9</v>
      </c>
      <c r="E219" s="92">
        <f t="shared" si="10"/>
        <v>21.5</v>
      </c>
      <c r="F219" s="92">
        <f t="shared" si="11"/>
        <v>33.1</v>
      </c>
      <c r="H219" s="39">
        <v>26.9</v>
      </c>
      <c r="I219" s="39">
        <v>21.5</v>
      </c>
      <c r="J219" s="39">
        <v>33.1</v>
      </c>
      <c r="K219" s="39">
        <v>11</v>
      </c>
    </row>
    <row r="220" spans="1:11">
      <c r="A220" s="39" t="s">
        <v>286</v>
      </c>
      <c r="B220" s="39" t="s">
        <v>290</v>
      </c>
      <c r="C220" s="39" t="s">
        <v>175</v>
      </c>
      <c r="D220" s="92">
        <f t="shared" si="9"/>
        <v>17.899999999999999</v>
      </c>
      <c r="E220" s="92">
        <f t="shared" si="10"/>
        <v>14</v>
      </c>
      <c r="F220" s="92">
        <f t="shared" si="11"/>
        <v>22.5</v>
      </c>
      <c r="H220" s="39">
        <v>17.899999999999999</v>
      </c>
      <c r="I220" s="39">
        <v>14</v>
      </c>
      <c r="J220" s="39">
        <v>22.5</v>
      </c>
      <c r="K220" s="39">
        <v>12.1</v>
      </c>
    </row>
    <row r="221" spans="1:11">
      <c r="A221" s="39" t="s">
        <v>286</v>
      </c>
      <c r="B221" s="39" t="s">
        <v>290</v>
      </c>
      <c r="C221" s="39" t="s">
        <v>358</v>
      </c>
      <c r="D221" s="92">
        <f t="shared" si="9"/>
        <v>18.2</v>
      </c>
      <c r="E221" s="92">
        <f t="shared" si="10"/>
        <v>16.7</v>
      </c>
      <c r="F221" s="92">
        <f t="shared" si="11"/>
        <v>19.7</v>
      </c>
      <c r="H221" s="39">
        <v>18.2</v>
      </c>
      <c r="I221" s="39">
        <v>16.7</v>
      </c>
      <c r="J221" s="39">
        <v>19.7</v>
      </c>
      <c r="K221" s="39">
        <v>4.0999999999999996</v>
      </c>
    </row>
    <row r="222" spans="1:11">
      <c r="A222" s="39" t="s">
        <v>286</v>
      </c>
      <c r="B222" s="39" t="s">
        <v>287</v>
      </c>
      <c r="C222" s="39" t="s">
        <v>99</v>
      </c>
      <c r="D222" s="92">
        <f t="shared" si="9"/>
        <v>1.2</v>
      </c>
      <c r="E222" s="92">
        <f t="shared" si="10"/>
        <v>0.6</v>
      </c>
      <c r="F222" s="92">
        <f t="shared" si="11"/>
        <v>2.2999999999999998</v>
      </c>
      <c r="H222" s="39">
        <v>1.2</v>
      </c>
      <c r="I222" s="39">
        <v>0.6</v>
      </c>
      <c r="J222" s="39">
        <v>2.2999999999999998</v>
      </c>
      <c r="K222" s="39">
        <v>36.1</v>
      </c>
    </row>
    <row r="223" spans="1:11">
      <c r="A223" s="39" t="s">
        <v>286</v>
      </c>
      <c r="B223" s="39" t="s">
        <v>287</v>
      </c>
      <c r="C223" s="39" t="s">
        <v>100</v>
      </c>
      <c r="D223" s="92">
        <f t="shared" si="9"/>
        <v>2.4</v>
      </c>
      <c r="E223" s="92">
        <f t="shared" si="10"/>
        <v>1.1000000000000001</v>
      </c>
      <c r="F223" s="92">
        <f t="shared" si="11"/>
        <v>5.5</v>
      </c>
      <c r="H223" s="39">
        <v>2.4</v>
      </c>
      <c r="I223" s="39">
        <v>1.1000000000000001</v>
      </c>
      <c r="J223" s="39">
        <v>5.5</v>
      </c>
      <c r="K223" s="39">
        <v>41.9</v>
      </c>
    </row>
    <row r="224" spans="1:11">
      <c r="A224" s="39" t="s">
        <v>286</v>
      </c>
      <c r="B224" s="39" t="s">
        <v>287</v>
      </c>
      <c r="C224" s="39" t="s">
        <v>107</v>
      </c>
      <c r="D224" s="92">
        <f t="shared" si="9"/>
        <v>1.5</v>
      </c>
      <c r="E224" s="92">
        <f t="shared" si="10"/>
        <v>0.6</v>
      </c>
      <c r="F224" s="92">
        <f t="shared" si="11"/>
        <v>3.7</v>
      </c>
      <c r="H224" s="39">
        <v>1.5</v>
      </c>
      <c r="I224" s="39">
        <v>0.6</v>
      </c>
      <c r="J224" s="39">
        <v>3.7</v>
      </c>
      <c r="K224" s="39">
        <v>47.4</v>
      </c>
    </row>
    <row r="225" spans="1:11">
      <c r="A225" s="39" t="s">
        <v>286</v>
      </c>
      <c r="B225" s="39" t="s">
        <v>287</v>
      </c>
      <c r="C225" s="39" t="s">
        <v>113</v>
      </c>
      <c r="D225" s="92" t="str">
        <f t="shared" si="9"/>
        <v xml:space="preserve"> </v>
      </c>
      <c r="E225" s="92" t="str">
        <f t="shared" si="10"/>
        <v xml:space="preserve"> </v>
      </c>
      <c r="F225" s="92" t="str">
        <f t="shared" si="11"/>
        <v xml:space="preserve"> </v>
      </c>
      <c r="H225" s="39">
        <v>1.3</v>
      </c>
      <c r="I225" s="39">
        <v>0.5</v>
      </c>
      <c r="J225" s="39">
        <v>3.8</v>
      </c>
      <c r="K225" s="39">
        <v>54.2</v>
      </c>
    </row>
    <row r="226" spans="1:11">
      <c r="A226" s="39" t="s">
        <v>286</v>
      </c>
      <c r="B226" s="39" t="s">
        <v>287</v>
      </c>
      <c r="C226" s="39" t="s">
        <v>114</v>
      </c>
      <c r="D226" s="92" t="str">
        <f t="shared" si="9"/>
        <v xml:space="preserve"> </v>
      </c>
      <c r="E226" s="92" t="str">
        <f t="shared" si="10"/>
        <v xml:space="preserve"> </v>
      </c>
      <c r="F226" s="92" t="str">
        <f t="shared" si="11"/>
        <v xml:space="preserve"> </v>
      </c>
      <c r="H226" s="39">
        <v>3.3</v>
      </c>
      <c r="I226" s="39">
        <v>1.2</v>
      </c>
      <c r="J226" s="39">
        <v>9.1</v>
      </c>
      <c r="K226" s="39">
        <v>52.8</v>
      </c>
    </row>
    <row r="227" spans="1:11">
      <c r="A227" s="39" t="s">
        <v>286</v>
      </c>
      <c r="B227" s="39" t="s">
        <v>287</v>
      </c>
      <c r="C227" s="39" t="s">
        <v>120</v>
      </c>
      <c r="D227" s="92" t="str">
        <f t="shared" si="9"/>
        <v xml:space="preserve"> </v>
      </c>
      <c r="E227" s="92" t="str">
        <f t="shared" si="10"/>
        <v xml:space="preserve"> </v>
      </c>
      <c r="F227" s="92" t="str">
        <f t="shared" si="11"/>
        <v xml:space="preserve"> </v>
      </c>
      <c r="H227" s="39">
        <v>0.2</v>
      </c>
      <c r="I227" s="39">
        <v>0.1</v>
      </c>
      <c r="J227" s="39">
        <v>1</v>
      </c>
      <c r="K227" s="39">
        <v>72.599999999999994</v>
      </c>
    </row>
    <row r="228" spans="1:11">
      <c r="A228" s="39" t="s">
        <v>286</v>
      </c>
      <c r="B228" s="39" t="s">
        <v>287</v>
      </c>
      <c r="C228" s="39" t="s">
        <v>121</v>
      </c>
      <c r="D228" s="92">
        <f t="shared" si="9"/>
        <v>0.8</v>
      </c>
      <c r="E228" s="92">
        <f t="shared" si="10"/>
        <v>0.3</v>
      </c>
      <c r="F228" s="92">
        <f t="shared" si="11"/>
        <v>2.1</v>
      </c>
      <c r="H228" s="39">
        <v>0.8</v>
      </c>
      <c r="I228" s="39">
        <v>0.3</v>
      </c>
      <c r="J228" s="39">
        <v>2.1</v>
      </c>
      <c r="K228" s="39">
        <v>47.5</v>
      </c>
    </row>
    <row r="229" spans="1:11">
      <c r="A229" s="39" t="s">
        <v>286</v>
      </c>
      <c r="B229" s="39" t="s">
        <v>287</v>
      </c>
      <c r="C229" s="39" t="s">
        <v>124</v>
      </c>
      <c r="D229" s="92" t="str">
        <f t="shared" si="9"/>
        <v xml:space="preserve"> </v>
      </c>
      <c r="E229" s="92" t="str">
        <f t="shared" si="10"/>
        <v xml:space="preserve"> </v>
      </c>
      <c r="F229" s="92" t="str">
        <f t="shared" si="11"/>
        <v xml:space="preserve"> </v>
      </c>
      <c r="H229" s="39">
        <v>0.9</v>
      </c>
      <c r="I229" s="39">
        <v>0.3</v>
      </c>
      <c r="J229" s="39">
        <v>2.6</v>
      </c>
      <c r="K229" s="39">
        <v>53.8</v>
      </c>
    </row>
    <row r="230" spans="1:11">
      <c r="A230" s="39" t="s">
        <v>286</v>
      </c>
      <c r="B230" s="39" t="s">
        <v>287</v>
      </c>
      <c r="C230" s="39" t="s">
        <v>126</v>
      </c>
      <c r="D230" s="92">
        <f t="shared" si="9"/>
        <v>2</v>
      </c>
      <c r="E230" s="92">
        <f t="shared" si="10"/>
        <v>1</v>
      </c>
      <c r="F230" s="92">
        <f t="shared" si="11"/>
        <v>4</v>
      </c>
      <c r="H230" s="39">
        <v>2</v>
      </c>
      <c r="I230" s="39">
        <v>1</v>
      </c>
      <c r="J230" s="39">
        <v>4</v>
      </c>
      <c r="K230" s="39">
        <v>35.1</v>
      </c>
    </row>
    <row r="231" spans="1:11">
      <c r="A231" s="39" t="s">
        <v>286</v>
      </c>
      <c r="B231" s="39" t="s">
        <v>287</v>
      </c>
      <c r="C231" s="39" t="s">
        <v>127</v>
      </c>
      <c r="D231" s="92" t="str">
        <f t="shared" si="9"/>
        <v xml:space="preserve"> </v>
      </c>
      <c r="E231" s="92" t="str">
        <f t="shared" si="10"/>
        <v xml:space="preserve"> </v>
      </c>
      <c r="F231" s="92" t="str">
        <f t="shared" si="11"/>
        <v xml:space="preserve"> </v>
      </c>
      <c r="H231" s="39">
        <v>0.5</v>
      </c>
      <c r="I231" s="39">
        <v>0.1</v>
      </c>
      <c r="J231" s="39">
        <v>1.9</v>
      </c>
      <c r="K231" s="39">
        <v>65.7</v>
      </c>
    </row>
    <row r="232" spans="1:11">
      <c r="A232" s="39" t="s">
        <v>286</v>
      </c>
      <c r="B232" s="39" t="s">
        <v>287</v>
      </c>
      <c r="C232" s="39" t="s">
        <v>128</v>
      </c>
      <c r="D232" s="92" t="str">
        <f t="shared" si="9"/>
        <v xml:space="preserve"> </v>
      </c>
      <c r="E232" s="92" t="str">
        <f t="shared" si="10"/>
        <v xml:space="preserve"> </v>
      </c>
      <c r="F232" s="92" t="str">
        <f t="shared" si="11"/>
        <v xml:space="preserve"> </v>
      </c>
      <c r="H232" s="39">
        <v>1.2</v>
      </c>
      <c r="I232" s="39">
        <v>0.3</v>
      </c>
      <c r="J232" s="39">
        <v>4</v>
      </c>
      <c r="K232" s="39">
        <v>62.9</v>
      </c>
    </row>
    <row r="233" spans="1:11">
      <c r="A233" s="39" t="s">
        <v>286</v>
      </c>
      <c r="B233" s="39" t="s">
        <v>287</v>
      </c>
      <c r="C233" s="39" t="s">
        <v>129</v>
      </c>
      <c r="D233" s="92">
        <f t="shared" si="9"/>
        <v>0.4</v>
      </c>
      <c r="E233" s="92">
        <f t="shared" si="10"/>
        <v>0.2</v>
      </c>
      <c r="F233" s="92">
        <f t="shared" si="11"/>
        <v>0.9</v>
      </c>
      <c r="H233" s="39">
        <v>0.4</v>
      </c>
      <c r="I233" s="39">
        <v>0.2</v>
      </c>
      <c r="J233" s="39">
        <v>0.9</v>
      </c>
      <c r="K233" s="39">
        <v>46.7</v>
      </c>
    </row>
    <row r="234" spans="1:11">
      <c r="A234" s="39" t="s">
        <v>286</v>
      </c>
      <c r="B234" s="39" t="s">
        <v>287</v>
      </c>
      <c r="C234" s="39" t="s">
        <v>139</v>
      </c>
      <c r="D234" s="92">
        <f t="shared" si="9"/>
        <v>2.8</v>
      </c>
      <c r="E234" s="92">
        <f t="shared" si="10"/>
        <v>1.3</v>
      </c>
      <c r="F234" s="92">
        <f t="shared" si="11"/>
        <v>6.1</v>
      </c>
      <c r="H234" s="39">
        <v>2.8</v>
      </c>
      <c r="I234" s="39">
        <v>1.3</v>
      </c>
      <c r="J234" s="39">
        <v>6.1</v>
      </c>
      <c r="K234" s="39">
        <v>39.9</v>
      </c>
    </row>
    <row r="235" spans="1:11">
      <c r="A235" s="39" t="s">
        <v>286</v>
      </c>
      <c r="B235" s="39" t="s">
        <v>287</v>
      </c>
      <c r="C235" s="39" t="s">
        <v>141</v>
      </c>
      <c r="D235" s="92">
        <f t="shared" si="9"/>
        <v>3.3</v>
      </c>
      <c r="E235" s="92">
        <f t="shared" si="10"/>
        <v>1.9</v>
      </c>
      <c r="F235" s="92">
        <f t="shared" si="11"/>
        <v>5.5</v>
      </c>
      <c r="H235" s="39">
        <v>3.3</v>
      </c>
      <c r="I235" s="39">
        <v>1.9</v>
      </c>
      <c r="J235" s="39">
        <v>5.5</v>
      </c>
      <c r="K235" s="39">
        <v>26.8</v>
      </c>
    </row>
    <row r="236" spans="1:11">
      <c r="A236" s="39" t="s">
        <v>286</v>
      </c>
      <c r="B236" s="39" t="s">
        <v>287</v>
      </c>
      <c r="C236" s="39" t="s">
        <v>142</v>
      </c>
      <c r="D236" s="92" t="str">
        <f t="shared" si="9"/>
        <v xml:space="preserve"> </v>
      </c>
      <c r="E236" s="92" t="str">
        <f t="shared" si="10"/>
        <v xml:space="preserve"> </v>
      </c>
      <c r="F236" s="92" t="str">
        <f t="shared" si="11"/>
        <v xml:space="preserve"> </v>
      </c>
      <c r="H236" s="39">
        <v>1.4</v>
      </c>
      <c r="I236" s="39">
        <v>0.5</v>
      </c>
      <c r="J236" s="39">
        <v>3.9</v>
      </c>
      <c r="K236" s="39">
        <v>52.4</v>
      </c>
    </row>
    <row r="237" spans="1:11">
      <c r="A237" s="39" t="s">
        <v>286</v>
      </c>
      <c r="B237" s="39" t="s">
        <v>287</v>
      </c>
      <c r="C237" s="39" t="s">
        <v>147</v>
      </c>
      <c r="D237" s="92">
        <f t="shared" si="9"/>
        <v>1.7</v>
      </c>
      <c r="E237" s="92">
        <f t="shared" si="10"/>
        <v>0.8</v>
      </c>
      <c r="F237" s="92">
        <f t="shared" si="11"/>
        <v>3.7</v>
      </c>
      <c r="H237" s="39">
        <v>1.7</v>
      </c>
      <c r="I237" s="39">
        <v>0.8</v>
      </c>
      <c r="J237" s="39">
        <v>3.7</v>
      </c>
      <c r="K237" s="39">
        <v>38.299999999999997</v>
      </c>
    </row>
    <row r="238" spans="1:11">
      <c r="A238" s="39" t="s">
        <v>286</v>
      </c>
      <c r="B238" s="39" t="s">
        <v>287</v>
      </c>
      <c r="C238" s="39" t="s">
        <v>148</v>
      </c>
      <c r="D238" s="92" t="str">
        <f t="shared" si="9"/>
        <v xml:space="preserve"> </v>
      </c>
      <c r="E238" s="92" t="str">
        <f t="shared" si="10"/>
        <v xml:space="preserve"> </v>
      </c>
      <c r="F238" s="92" t="str">
        <f t="shared" si="11"/>
        <v xml:space="preserve"> </v>
      </c>
      <c r="H238" s="39">
        <v>1.2</v>
      </c>
      <c r="I238" s="39">
        <v>0.2</v>
      </c>
      <c r="J238" s="39">
        <v>6.3</v>
      </c>
      <c r="K238" s="39">
        <v>86.7</v>
      </c>
    </row>
    <row r="239" spans="1:11">
      <c r="A239" s="39" t="s">
        <v>286</v>
      </c>
      <c r="B239" s="39" t="s">
        <v>287</v>
      </c>
      <c r="C239" s="39" t="s">
        <v>152</v>
      </c>
      <c r="D239" s="92">
        <f t="shared" si="9"/>
        <v>0.7</v>
      </c>
      <c r="E239" s="92">
        <f t="shared" si="10"/>
        <v>0.3</v>
      </c>
      <c r="F239" s="92">
        <f t="shared" si="11"/>
        <v>1.9</v>
      </c>
      <c r="H239" s="39">
        <v>0.7</v>
      </c>
      <c r="I239" s="39">
        <v>0.3</v>
      </c>
      <c r="J239" s="39">
        <v>1.9</v>
      </c>
      <c r="K239" s="39">
        <v>49.7</v>
      </c>
    </row>
    <row r="240" spans="1:11">
      <c r="A240" s="39" t="s">
        <v>286</v>
      </c>
      <c r="B240" s="39" t="s">
        <v>287</v>
      </c>
      <c r="C240" s="39" t="s">
        <v>155</v>
      </c>
      <c r="D240" s="92">
        <f t="shared" si="9"/>
        <v>1.5</v>
      </c>
      <c r="E240" s="92">
        <f t="shared" si="10"/>
        <v>0.7</v>
      </c>
      <c r="F240" s="92">
        <f t="shared" si="11"/>
        <v>3</v>
      </c>
      <c r="H240" s="39">
        <v>1.5</v>
      </c>
      <c r="I240" s="39">
        <v>0.7</v>
      </c>
      <c r="J240" s="39">
        <v>3</v>
      </c>
      <c r="K240" s="39">
        <v>36.4</v>
      </c>
    </row>
    <row r="241" spans="1:11">
      <c r="A241" s="39" t="s">
        <v>286</v>
      </c>
      <c r="B241" s="39" t="s">
        <v>287</v>
      </c>
      <c r="C241" s="39" t="s">
        <v>157</v>
      </c>
      <c r="D241" s="92" t="str">
        <f t="shared" si="9"/>
        <v xml:space="preserve"> </v>
      </c>
      <c r="E241" s="92" t="str">
        <f t="shared" si="10"/>
        <v xml:space="preserve"> </v>
      </c>
      <c r="F241" s="92" t="str">
        <f t="shared" si="11"/>
        <v xml:space="preserve"> </v>
      </c>
      <c r="H241" s="39">
        <v>0.2</v>
      </c>
      <c r="I241" s="39">
        <v>0.1</v>
      </c>
      <c r="J241" s="39">
        <v>0.7</v>
      </c>
      <c r="K241" s="39">
        <v>53.4</v>
      </c>
    </row>
    <row r="242" spans="1:11">
      <c r="A242" s="39" t="s">
        <v>286</v>
      </c>
      <c r="B242" s="39" t="s">
        <v>287</v>
      </c>
      <c r="C242" s="39" t="s">
        <v>158</v>
      </c>
      <c r="D242" s="92" t="str">
        <f t="shared" si="9"/>
        <v xml:space="preserve"> </v>
      </c>
      <c r="E242" s="92" t="str">
        <f t="shared" si="10"/>
        <v xml:space="preserve"> </v>
      </c>
      <c r="F242" s="92" t="str">
        <f t="shared" si="11"/>
        <v xml:space="preserve"> </v>
      </c>
      <c r="H242" s="39">
        <v>3.5</v>
      </c>
      <c r="I242" s="39">
        <v>0.8</v>
      </c>
      <c r="J242" s="39">
        <v>13.7</v>
      </c>
      <c r="K242" s="39">
        <v>73</v>
      </c>
    </row>
    <row r="243" spans="1:11">
      <c r="A243" s="39" t="s">
        <v>286</v>
      </c>
      <c r="B243" s="39" t="s">
        <v>287</v>
      </c>
      <c r="C243" s="39" t="s">
        <v>160</v>
      </c>
      <c r="D243" s="92">
        <f t="shared" si="9"/>
        <v>15.6</v>
      </c>
      <c r="E243" s="92">
        <f t="shared" si="10"/>
        <v>7.6</v>
      </c>
      <c r="F243" s="92">
        <f t="shared" si="11"/>
        <v>29.5</v>
      </c>
      <c r="H243" s="39">
        <v>15.6</v>
      </c>
      <c r="I243" s="39">
        <v>7.6</v>
      </c>
      <c r="J243" s="39">
        <v>29.5</v>
      </c>
      <c r="K243" s="39">
        <v>35.1</v>
      </c>
    </row>
    <row r="244" spans="1:11">
      <c r="A244" s="39" t="s">
        <v>286</v>
      </c>
      <c r="B244" s="39" t="s">
        <v>287</v>
      </c>
      <c r="C244" s="39" t="s">
        <v>163</v>
      </c>
      <c r="D244" s="92">
        <f t="shared" si="9"/>
        <v>0.5</v>
      </c>
      <c r="E244" s="92">
        <f t="shared" si="10"/>
        <v>0.2</v>
      </c>
      <c r="F244" s="92">
        <f t="shared" si="11"/>
        <v>1.2</v>
      </c>
      <c r="H244" s="39">
        <v>0.5</v>
      </c>
      <c r="I244" s="39">
        <v>0.2</v>
      </c>
      <c r="J244" s="39">
        <v>1.2</v>
      </c>
      <c r="K244" s="39">
        <v>47.7</v>
      </c>
    </row>
    <row r="245" spans="1:11">
      <c r="A245" s="39" t="s">
        <v>286</v>
      </c>
      <c r="B245" s="39" t="s">
        <v>287</v>
      </c>
      <c r="C245" s="39" t="s">
        <v>167</v>
      </c>
      <c r="D245" s="92" t="str">
        <f t="shared" si="9"/>
        <v xml:space="preserve"> </v>
      </c>
      <c r="E245" s="92" t="str">
        <f t="shared" si="10"/>
        <v xml:space="preserve"> </v>
      </c>
      <c r="F245" s="92" t="str">
        <f t="shared" si="11"/>
        <v xml:space="preserve"> </v>
      </c>
      <c r="H245" s="39">
        <v>1.3</v>
      </c>
      <c r="I245" s="39">
        <v>0.3</v>
      </c>
      <c r="J245" s="39">
        <v>5.6</v>
      </c>
      <c r="K245" s="39">
        <v>75</v>
      </c>
    </row>
    <row r="246" spans="1:11">
      <c r="A246" s="39" t="s">
        <v>286</v>
      </c>
      <c r="B246" s="39" t="s">
        <v>287</v>
      </c>
      <c r="C246" s="39" t="s">
        <v>169</v>
      </c>
      <c r="D246" s="92" t="str">
        <f t="shared" si="9"/>
        <v xml:space="preserve"> </v>
      </c>
      <c r="E246" s="92" t="str">
        <f t="shared" si="10"/>
        <v xml:space="preserve"> </v>
      </c>
      <c r="F246" s="92" t="str">
        <f t="shared" si="11"/>
        <v xml:space="preserve"> </v>
      </c>
      <c r="H246" s="39">
        <v>0.7</v>
      </c>
      <c r="I246" s="39">
        <v>0.2</v>
      </c>
      <c r="J246" s="39">
        <v>2.7</v>
      </c>
      <c r="K246" s="39">
        <v>68.5</v>
      </c>
    </row>
    <row r="247" spans="1:11">
      <c r="A247" s="39" t="s">
        <v>286</v>
      </c>
      <c r="B247" s="39" t="s">
        <v>287</v>
      </c>
      <c r="C247" s="39" t="s">
        <v>173</v>
      </c>
      <c r="D247" s="92">
        <f t="shared" si="9"/>
        <v>1.5</v>
      </c>
      <c r="E247" s="92">
        <f t="shared" si="10"/>
        <v>0.7</v>
      </c>
      <c r="F247" s="92">
        <f t="shared" si="11"/>
        <v>3.3</v>
      </c>
      <c r="H247" s="39">
        <v>1.5</v>
      </c>
      <c r="I247" s="39">
        <v>0.7</v>
      </c>
      <c r="J247" s="39">
        <v>3.3</v>
      </c>
      <c r="K247" s="39">
        <v>40.1</v>
      </c>
    </row>
    <row r="248" spans="1:11">
      <c r="A248" s="39" t="s">
        <v>286</v>
      </c>
      <c r="B248" s="39" t="s">
        <v>287</v>
      </c>
      <c r="C248" s="39" t="s">
        <v>176</v>
      </c>
      <c r="D248" s="92">
        <f t="shared" si="9"/>
        <v>1.2</v>
      </c>
      <c r="E248" s="92">
        <f t="shared" si="10"/>
        <v>0.6</v>
      </c>
      <c r="F248" s="92">
        <f t="shared" si="11"/>
        <v>2.5</v>
      </c>
      <c r="H248" s="39">
        <v>1.2</v>
      </c>
      <c r="I248" s="39">
        <v>0.6</v>
      </c>
      <c r="J248" s="39">
        <v>2.5</v>
      </c>
      <c r="K248" s="39">
        <v>36.1</v>
      </c>
    </row>
    <row r="249" spans="1:11">
      <c r="A249" s="39" t="s">
        <v>286</v>
      </c>
      <c r="B249" s="39" t="s">
        <v>287</v>
      </c>
      <c r="C249" s="39" t="s">
        <v>360</v>
      </c>
      <c r="D249" s="92">
        <f t="shared" si="9"/>
        <v>2</v>
      </c>
      <c r="E249" s="92">
        <f t="shared" si="10"/>
        <v>1.5</v>
      </c>
      <c r="F249" s="92">
        <f t="shared" si="11"/>
        <v>2.5</v>
      </c>
      <c r="H249" s="39">
        <v>2</v>
      </c>
      <c r="I249" s="39">
        <v>1.5</v>
      </c>
      <c r="J249" s="39">
        <v>2.5</v>
      </c>
      <c r="K249" s="39">
        <v>13</v>
      </c>
    </row>
    <row r="250" spans="1:11">
      <c r="A250" s="39" t="s">
        <v>286</v>
      </c>
      <c r="B250" s="39" t="s">
        <v>287</v>
      </c>
      <c r="C250" s="39" t="s">
        <v>0</v>
      </c>
      <c r="D250" s="92">
        <f t="shared" si="9"/>
        <v>2.2000000000000002</v>
      </c>
      <c r="E250" s="92">
        <f t="shared" si="10"/>
        <v>1.9</v>
      </c>
      <c r="F250" s="92">
        <f t="shared" si="11"/>
        <v>2.5</v>
      </c>
      <c r="H250" s="39">
        <v>2.2000000000000002</v>
      </c>
      <c r="I250" s="39">
        <v>1.9</v>
      </c>
      <c r="J250" s="39">
        <v>2.5</v>
      </c>
      <c r="K250" s="39">
        <v>6.6</v>
      </c>
    </row>
    <row r="251" spans="1:11">
      <c r="A251" s="39" t="s">
        <v>286</v>
      </c>
      <c r="B251" s="39" t="s">
        <v>288</v>
      </c>
      <c r="C251" s="39" t="s">
        <v>99</v>
      </c>
      <c r="D251" s="92">
        <f t="shared" si="9"/>
        <v>32</v>
      </c>
      <c r="E251" s="92">
        <f t="shared" si="10"/>
        <v>25</v>
      </c>
      <c r="F251" s="92">
        <f t="shared" si="11"/>
        <v>40</v>
      </c>
      <c r="H251" s="39">
        <v>32</v>
      </c>
      <c r="I251" s="39">
        <v>25</v>
      </c>
      <c r="J251" s="39">
        <v>40</v>
      </c>
      <c r="K251" s="39">
        <v>12</v>
      </c>
    </row>
    <row r="252" spans="1:11">
      <c r="A252" s="39" t="s">
        <v>286</v>
      </c>
      <c r="B252" s="39" t="s">
        <v>288</v>
      </c>
      <c r="C252" s="39" t="s">
        <v>100</v>
      </c>
      <c r="D252" s="92">
        <f t="shared" si="9"/>
        <v>35.299999999999997</v>
      </c>
      <c r="E252" s="92">
        <f t="shared" si="10"/>
        <v>29.7</v>
      </c>
      <c r="F252" s="92">
        <f t="shared" si="11"/>
        <v>41.4</v>
      </c>
      <c r="H252" s="39">
        <v>35.299999999999997</v>
      </c>
      <c r="I252" s="39">
        <v>29.7</v>
      </c>
      <c r="J252" s="39">
        <v>41.4</v>
      </c>
      <c r="K252" s="39">
        <v>8.5</v>
      </c>
    </row>
    <row r="253" spans="1:11">
      <c r="A253" s="39" t="s">
        <v>286</v>
      </c>
      <c r="B253" s="39" t="s">
        <v>288</v>
      </c>
      <c r="C253" s="39" t="s">
        <v>107</v>
      </c>
      <c r="D253" s="92">
        <f t="shared" si="9"/>
        <v>43.7</v>
      </c>
      <c r="E253" s="92">
        <f t="shared" si="10"/>
        <v>38.4</v>
      </c>
      <c r="F253" s="92">
        <f t="shared" si="11"/>
        <v>49.1</v>
      </c>
      <c r="H253" s="39">
        <v>43.7</v>
      </c>
      <c r="I253" s="39">
        <v>38.4</v>
      </c>
      <c r="J253" s="39">
        <v>49.1</v>
      </c>
      <c r="K253" s="39">
        <v>6.3</v>
      </c>
    </row>
    <row r="254" spans="1:11">
      <c r="A254" s="39" t="s">
        <v>286</v>
      </c>
      <c r="B254" s="39" t="s">
        <v>288</v>
      </c>
      <c r="C254" s="39" t="s">
        <v>113</v>
      </c>
      <c r="D254" s="92">
        <f t="shared" si="9"/>
        <v>29.7</v>
      </c>
      <c r="E254" s="92">
        <f t="shared" si="10"/>
        <v>22.6</v>
      </c>
      <c r="F254" s="92">
        <f t="shared" si="11"/>
        <v>38</v>
      </c>
      <c r="H254" s="39">
        <v>29.7</v>
      </c>
      <c r="I254" s="39">
        <v>22.6</v>
      </c>
      <c r="J254" s="39">
        <v>38</v>
      </c>
      <c r="K254" s="39">
        <v>13.3</v>
      </c>
    </row>
    <row r="255" spans="1:11">
      <c r="A255" s="39" t="s">
        <v>286</v>
      </c>
      <c r="B255" s="39" t="s">
        <v>288</v>
      </c>
      <c r="C255" s="39" t="s">
        <v>114</v>
      </c>
      <c r="D255" s="92">
        <f t="shared" si="9"/>
        <v>25.9</v>
      </c>
      <c r="E255" s="92">
        <f t="shared" si="10"/>
        <v>19.899999999999999</v>
      </c>
      <c r="F255" s="92">
        <f t="shared" si="11"/>
        <v>32.9</v>
      </c>
      <c r="H255" s="39">
        <v>25.9</v>
      </c>
      <c r="I255" s="39">
        <v>19.899999999999999</v>
      </c>
      <c r="J255" s="39">
        <v>32.9</v>
      </c>
      <c r="K255" s="39">
        <v>12.9</v>
      </c>
    </row>
    <row r="256" spans="1:11">
      <c r="A256" s="39" t="s">
        <v>286</v>
      </c>
      <c r="B256" s="39" t="s">
        <v>288</v>
      </c>
      <c r="C256" s="39" t="s">
        <v>120</v>
      </c>
      <c r="D256" s="92">
        <f t="shared" si="9"/>
        <v>32.799999999999997</v>
      </c>
      <c r="E256" s="92">
        <f t="shared" si="10"/>
        <v>24.3</v>
      </c>
      <c r="F256" s="92">
        <f t="shared" si="11"/>
        <v>42.5</v>
      </c>
      <c r="H256" s="39">
        <v>32.799999999999997</v>
      </c>
      <c r="I256" s="39">
        <v>24.3</v>
      </c>
      <c r="J256" s="39">
        <v>42.5</v>
      </c>
      <c r="K256" s="39">
        <v>14.3</v>
      </c>
    </row>
    <row r="257" spans="1:11">
      <c r="A257" s="39" t="s">
        <v>286</v>
      </c>
      <c r="B257" s="39" t="s">
        <v>288</v>
      </c>
      <c r="C257" s="39" t="s">
        <v>121</v>
      </c>
      <c r="D257" s="92">
        <f t="shared" si="9"/>
        <v>36.299999999999997</v>
      </c>
      <c r="E257" s="92">
        <f t="shared" si="10"/>
        <v>29.7</v>
      </c>
      <c r="F257" s="92">
        <f t="shared" si="11"/>
        <v>43.3</v>
      </c>
      <c r="H257" s="39">
        <v>36.299999999999997</v>
      </c>
      <c r="I257" s="39">
        <v>29.7</v>
      </c>
      <c r="J257" s="39">
        <v>43.3</v>
      </c>
      <c r="K257" s="39">
        <v>9.6</v>
      </c>
    </row>
    <row r="258" spans="1:11">
      <c r="A258" s="39" t="s">
        <v>286</v>
      </c>
      <c r="B258" s="39" t="s">
        <v>288</v>
      </c>
      <c r="C258" s="39" t="s">
        <v>124</v>
      </c>
      <c r="D258" s="92">
        <f t="shared" si="9"/>
        <v>36.200000000000003</v>
      </c>
      <c r="E258" s="92">
        <f t="shared" si="10"/>
        <v>30.5</v>
      </c>
      <c r="F258" s="92">
        <f t="shared" si="11"/>
        <v>42.3</v>
      </c>
      <c r="H258" s="39">
        <v>36.200000000000003</v>
      </c>
      <c r="I258" s="39">
        <v>30.5</v>
      </c>
      <c r="J258" s="39">
        <v>42.3</v>
      </c>
      <c r="K258" s="39">
        <v>8.4</v>
      </c>
    </row>
    <row r="259" spans="1:11">
      <c r="A259" s="39" t="s">
        <v>286</v>
      </c>
      <c r="B259" s="39" t="s">
        <v>288</v>
      </c>
      <c r="C259" s="39" t="s">
        <v>126</v>
      </c>
      <c r="D259" s="92">
        <f t="shared" ref="D259:D322" si="12">IF(K259&gt;=50," ",H259)</f>
        <v>38.799999999999997</v>
      </c>
      <c r="E259" s="92">
        <f t="shared" ref="E259:E322" si="13">IF(K259&gt;=50," ",I259)</f>
        <v>29.7</v>
      </c>
      <c r="F259" s="92">
        <f t="shared" ref="F259:F322" si="14">IF(K259&gt;=50," ",J259)</f>
        <v>48.8</v>
      </c>
      <c r="H259" s="39">
        <v>38.799999999999997</v>
      </c>
      <c r="I259" s="39">
        <v>29.7</v>
      </c>
      <c r="J259" s="39">
        <v>48.8</v>
      </c>
      <c r="K259" s="39">
        <v>12.7</v>
      </c>
    </row>
    <row r="260" spans="1:11">
      <c r="A260" s="39" t="s">
        <v>286</v>
      </c>
      <c r="B260" s="39" t="s">
        <v>288</v>
      </c>
      <c r="C260" s="39" t="s">
        <v>127</v>
      </c>
      <c r="D260" s="92">
        <f t="shared" si="12"/>
        <v>30.9</v>
      </c>
      <c r="E260" s="92">
        <f t="shared" si="13"/>
        <v>22.8</v>
      </c>
      <c r="F260" s="92">
        <f t="shared" si="14"/>
        <v>40.4</v>
      </c>
      <c r="H260" s="39">
        <v>30.9</v>
      </c>
      <c r="I260" s="39">
        <v>22.8</v>
      </c>
      <c r="J260" s="39">
        <v>40.4</v>
      </c>
      <c r="K260" s="39">
        <v>14.7</v>
      </c>
    </row>
    <row r="261" spans="1:11">
      <c r="A261" s="39" t="s">
        <v>286</v>
      </c>
      <c r="B261" s="39" t="s">
        <v>288</v>
      </c>
      <c r="C261" s="39" t="s">
        <v>128</v>
      </c>
      <c r="D261" s="92">
        <f t="shared" si="12"/>
        <v>39.1</v>
      </c>
      <c r="E261" s="92">
        <f t="shared" si="13"/>
        <v>33.200000000000003</v>
      </c>
      <c r="F261" s="92">
        <f t="shared" si="14"/>
        <v>45.3</v>
      </c>
      <c r="H261" s="39">
        <v>39.1</v>
      </c>
      <c r="I261" s="39">
        <v>33.200000000000003</v>
      </c>
      <c r="J261" s="39">
        <v>45.3</v>
      </c>
      <c r="K261" s="39">
        <v>7.9</v>
      </c>
    </row>
    <row r="262" spans="1:11">
      <c r="A262" s="39" t="s">
        <v>286</v>
      </c>
      <c r="B262" s="39" t="s">
        <v>288</v>
      </c>
      <c r="C262" s="39" t="s">
        <v>129</v>
      </c>
      <c r="D262" s="92">
        <f t="shared" si="12"/>
        <v>32.200000000000003</v>
      </c>
      <c r="E262" s="92">
        <f t="shared" si="13"/>
        <v>24.6</v>
      </c>
      <c r="F262" s="92">
        <f t="shared" si="14"/>
        <v>40.9</v>
      </c>
      <c r="H262" s="39">
        <v>32.200000000000003</v>
      </c>
      <c r="I262" s="39">
        <v>24.6</v>
      </c>
      <c r="J262" s="39">
        <v>40.9</v>
      </c>
      <c r="K262" s="39">
        <v>13</v>
      </c>
    </row>
    <row r="263" spans="1:11">
      <c r="A263" s="39" t="s">
        <v>286</v>
      </c>
      <c r="B263" s="39" t="s">
        <v>288</v>
      </c>
      <c r="C263" s="39" t="s">
        <v>139</v>
      </c>
      <c r="D263" s="92">
        <f t="shared" si="12"/>
        <v>44.3</v>
      </c>
      <c r="E263" s="92">
        <f t="shared" si="13"/>
        <v>38.6</v>
      </c>
      <c r="F263" s="92">
        <f t="shared" si="14"/>
        <v>50.1</v>
      </c>
      <c r="H263" s="39">
        <v>44.3</v>
      </c>
      <c r="I263" s="39">
        <v>38.6</v>
      </c>
      <c r="J263" s="39">
        <v>50.1</v>
      </c>
      <c r="K263" s="39">
        <v>6.6</v>
      </c>
    </row>
    <row r="264" spans="1:11">
      <c r="A264" s="39" t="s">
        <v>286</v>
      </c>
      <c r="B264" s="39" t="s">
        <v>288</v>
      </c>
      <c r="C264" s="39" t="s">
        <v>141</v>
      </c>
      <c r="D264" s="92">
        <f t="shared" si="12"/>
        <v>56.9</v>
      </c>
      <c r="E264" s="92">
        <f t="shared" si="13"/>
        <v>48</v>
      </c>
      <c r="F264" s="92">
        <f t="shared" si="14"/>
        <v>65.5</v>
      </c>
      <c r="H264" s="39">
        <v>56.9</v>
      </c>
      <c r="I264" s="39">
        <v>48</v>
      </c>
      <c r="J264" s="39">
        <v>65.5</v>
      </c>
      <c r="K264" s="39">
        <v>7.9</v>
      </c>
    </row>
    <row r="265" spans="1:11">
      <c r="A265" s="39" t="s">
        <v>286</v>
      </c>
      <c r="B265" s="39" t="s">
        <v>288</v>
      </c>
      <c r="C265" s="39" t="s">
        <v>142</v>
      </c>
      <c r="D265" s="92">
        <f t="shared" si="12"/>
        <v>32.5</v>
      </c>
      <c r="E265" s="92">
        <f t="shared" si="13"/>
        <v>27.1</v>
      </c>
      <c r="F265" s="92">
        <f t="shared" si="14"/>
        <v>38.4</v>
      </c>
      <c r="H265" s="39">
        <v>32.5</v>
      </c>
      <c r="I265" s="39">
        <v>27.1</v>
      </c>
      <c r="J265" s="39">
        <v>38.4</v>
      </c>
      <c r="K265" s="39">
        <v>8.9</v>
      </c>
    </row>
    <row r="266" spans="1:11">
      <c r="A266" s="39" t="s">
        <v>286</v>
      </c>
      <c r="B266" s="39" t="s">
        <v>288</v>
      </c>
      <c r="C266" s="39" t="s">
        <v>147</v>
      </c>
      <c r="D266" s="92">
        <f t="shared" si="12"/>
        <v>43</v>
      </c>
      <c r="E266" s="92">
        <f t="shared" si="13"/>
        <v>37.1</v>
      </c>
      <c r="F266" s="92">
        <f t="shared" si="14"/>
        <v>49.1</v>
      </c>
      <c r="H266" s="39">
        <v>43</v>
      </c>
      <c r="I266" s="39">
        <v>37.1</v>
      </c>
      <c r="J266" s="39">
        <v>49.1</v>
      </c>
      <c r="K266" s="39">
        <v>7.2</v>
      </c>
    </row>
    <row r="267" spans="1:11">
      <c r="A267" s="39" t="s">
        <v>286</v>
      </c>
      <c r="B267" s="39" t="s">
        <v>288</v>
      </c>
      <c r="C267" s="39" t="s">
        <v>148</v>
      </c>
      <c r="D267" s="92">
        <f t="shared" si="12"/>
        <v>28.5</v>
      </c>
      <c r="E267" s="92">
        <f t="shared" si="13"/>
        <v>22.7</v>
      </c>
      <c r="F267" s="92">
        <f t="shared" si="14"/>
        <v>35.200000000000003</v>
      </c>
      <c r="H267" s="39">
        <v>28.5</v>
      </c>
      <c r="I267" s="39">
        <v>22.7</v>
      </c>
      <c r="J267" s="39">
        <v>35.200000000000003</v>
      </c>
      <c r="K267" s="39">
        <v>11.2</v>
      </c>
    </row>
    <row r="268" spans="1:11">
      <c r="A268" s="39" t="s">
        <v>286</v>
      </c>
      <c r="B268" s="39" t="s">
        <v>288</v>
      </c>
      <c r="C268" s="39" t="s">
        <v>152</v>
      </c>
      <c r="D268" s="92">
        <f t="shared" si="12"/>
        <v>23.9</v>
      </c>
      <c r="E268" s="92">
        <f t="shared" si="13"/>
        <v>18.600000000000001</v>
      </c>
      <c r="F268" s="92">
        <f t="shared" si="14"/>
        <v>30.1</v>
      </c>
      <c r="H268" s="39">
        <v>23.9</v>
      </c>
      <c r="I268" s="39">
        <v>18.600000000000001</v>
      </c>
      <c r="J268" s="39">
        <v>30.1</v>
      </c>
      <c r="K268" s="39">
        <v>12.3</v>
      </c>
    </row>
    <row r="269" spans="1:11">
      <c r="A269" s="39" t="s">
        <v>286</v>
      </c>
      <c r="B269" s="39" t="s">
        <v>288</v>
      </c>
      <c r="C269" s="39" t="s">
        <v>155</v>
      </c>
      <c r="D269" s="92">
        <f t="shared" si="12"/>
        <v>32.4</v>
      </c>
      <c r="E269" s="92">
        <f t="shared" si="13"/>
        <v>23.9</v>
      </c>
      <c r="F269" s="92">
        <f t="shared" si="14"/>
        <v>42.2</v>
      </c>
      <c r="H269" s="39">
        <v>32.4</v>
      </c>
      <c r="I269" s="39">
        <v>23.9</v>
      </c>
      <c r="J269" s="39">
        <v>42.2</v>
      </c>
      <c r="K269" s="39">
        <v>14.5</v>
      </c>
    </row>
    <row r="270" spans="1:11">
      <c r="A270" s="39" t="s">
        <v>286</v>
      </c>
      <c r="B270" s="39" t="s">
        <v>288</v>
      </c>
      <c r="C270" s="39" t="s">
        <v>157</v>
      </c>
      <c r="D270" s="92">
        <f t="shared" si="12"/>
        <v>33.799999999999997</v>
      </c>
      <c r="E270" s="92">
        <f t="shared" si="13"/>
        <v>23.3</v>
      </c>
      <c r="F270" s="92">
        <f t="shared" si="14"/>
        <v>46.3</v>
      </c>
      <c r="H270" s="39">
        <v>33.799999999999997</v>
      </c>
      <c r="I270" s="39">
        <v>23.3</v>
      </c>
      <c r="J270" s="39">
        <v>46.3</v>
      </c>
      <c r="K270" s="39">
        <v>17.600000000000001</v>
      </c>
    </row>
    <row r="271" spans="1:11">
      <c r="A271" s="39" t="s">
        <v>286</v>
      </c>
      <c r="B271" s="39" t="s">
        <v>288</v>
      </c>
      <c r="C271" s="39" t="s">
        <v>158</v>
      </c>
      <c r="D271" s="92">
        <f t="shared" si="12"/>
        <v>49.1</v>
      </c>
      <c r="E271" s="92">
        <f t="shared" si="13"/>
        <v>38.9</v>
      </c>
      <c r="F271" s="92">
        <f t="shared" si="14"/>
        <v>59.5</v>
      </c>
      <c r="H271" s="39">
        <v>49.1</v>
      </c>
      <c r="I271" s="39">
        <v>38.9</v>
      </c>
      <c r="J271" s="39">
        <v>59.5</v>
      </c>
      <c r="K271" s="39">
        <v>10.9</v>
      </c>
    </row>
    <row r="272" spans="1:11">
      <c r="A272" s="39" t="s">
        <v>286</v>
      </c>
      <c r="B272" s="39" t="s">
        <v>288</v>
      </c>
      <c r="C272" s="39" t="s">
        <v>160</v>
      </c>
      <c r="D272" s="92">
        <f t="shared" si="12"/>
        <v>23.7</v>
      </c>
      <c r="E272" s="92">
        <f t="shared" si="13"/>
        <v>19</v>
      </c>
      <c r="F272" s="92">
        <f t="shared" si="14"/>
        <v>29</v>
      </c>
      <c r="H272" s="39">
        <v>23.7</v>
      </c>
      <c r="I272" s="39">
        <v>19</v>
      </c>
      <c r="J272" s="39">
        <v>29</v>
      </c>
      <c r="K272" s="39">
        <v>10.8</v>
      </c>
    </row>
    <row r="273" spans="1:11">
      <c r="A273" s="39" t="s">
        <v>286</v>
      </c>
      <c r="B273" s="39" t="s">
        <v>288</v>
      </c>
      <c r="C273" s="39" t="s">
        <v>163</v>
      </c>
      <c r="D273" s="92">
        <f t="shared" si="12"/>
        <v>36.6</v>
      </c>
      <c r="E273" s="92">
        <f t="shared" si="13"/>
        <v>28.2</v>
      </c>
      <c r="F273" s="92">
        <f t="shared" si="14"/>
        <v>45.9</v>
      </c>
      <c r="H273" s="39">
        <v>36.6</v>
      </c>
      <c r="I273" s="39">
        <v>28.2</v>
      </c>
      <c r="J273" s="39">
        <v>45.9</v>
      </c>
      <c r="K273" s="39">
        <v>12.5</v>
      </c>
    </row>
    <row r="274" spans="1:11">
      <c r="A274" s="39" t="s">
        <v>286</v>
      </c>
      <c r="B274" s="39" t="s">
        <v>288</v>
      </c>
      <c r="C274" s="39" t="s">
        <v>167</v>
      </c>
      <c r="D274" s="92">
        <f t="shared" si="12"/>
        <v>30.4</v>
      </c>
      <c r="E274" s="92">
        <f t="shared" si="13"/>
        <v>24.4</v>
      </c>
      <c r="F274" s="92">
        <f t="shared" si="14"/>
        <v>37.1</v>
      </c>
      <c r="H274" s="39">
        <v>30.4</v>
      </c>
      <c r="I274" s="39">
        <v>24.4</v>
      </c>
      <c r="J274" s="39">
        <v>37.1</v>
      </c>
      <c r="K274" s="39">
        <v>10.7</v>
      </c>
    </row>
    <row r="275" spans="1:11">
      <c r="A275" s="39" t="s">
        <v>286</v>
      </c>
      <c r="B275" s="39" t="s">
        <v>288</v>
      </c>
      <c r="C275" s="39" t="s">
        <v>169</v>
      </c>
      <c r="D275" s="92">
        <f t="shared" si="12"/>
        <v>19.3</v>
      </c>
      <c r="E275" s="92">
        <f t="shared" si="13"/>
        <v>13.5</v>
      </c>
      <c r="F275" s="92">
        <f t="shared" si="14"/>
        <v>26.8</v>
      </c>
      <c r="H275" s="39">
        <v>19.3</v>
      </c>
      <c r="I275" s="39">
        <v>13.5</v>
      </c>
      <c r="J275" s="39">
        <v>26.8</v>
      </c>
      <c r="K275" s="39">
        <v>17.5</v>
      </c>
    </row>
    <row r="276" spans="1:11">
      <c r="A276" s="39" t="s">
        <v>286</v>
      </c>
      <c r="B276" s="39" t="s">
        <v>288</v>
      </c>
      <c r="C276" s="39" t="s">
        <v>173</v>
      </c>
      <c r="D276" s="92">
        <f t="shared" si="12"/>
        <v>32.4</v>
      </c>
      <c r="E276" s="92">
        <f t="shared" si="13"/>
        <v>27.8</v>
      </c>
      <c r="F276" s="92">
        <f t="shared" si="14"/>
        <v>37.4</v>
      </c>
      <c r="H276" s="39">
        <v>32.4</v>
      </c>
      <c r="I276" s="39">
        <v>27.8</v>
      </c>
      <c r="J276" s="39">
        <v>37.4</v>
      </c>
      <c r="K276" s="39">
        <v>7.5</v>
      </c>
    </row>
    <row r="277" spans="1:11">
      <c r="A277" s="39" t="s">
        <v>286</v>
      </c>
      <c r="B277" s="39" t="s">
        <v>288</v>
      </c>
      <c r="C277" s="39" t="s">
        <v>176</v>
      </c>
      <c r="D277" s="92">
        <f t="shared" si="12"/>
        <v>23.7</v>
      </c>
      <c r="E277" s="92">
        <f t="shared" si="13"/>
        <v>15.6</v>
      </c>
      <c r="F277" s="92">
        <f t="shared" si="14"/>
        <v>34.299999999999997</v>
      </c>
      <c r="H277" s="39">
        <v>23.7</v>
      </c>
      <c r="I277" s="39">
        <v>15.6</v>
      </c>
      <c r="J277" s="39">
        <v>34.299999999999997</v>
      </c>
      <c r="K277" s="39">
        <v>20.2</v>
      </c>
    </row>
    <row r="278" spans="1:11">
      <c r="A278" s="39" t="s">
        <v>286</v>
      </c>
      <c r="B278" s="39" t="s">
        <v>288</v>
      </c>
      <c r="C278" s="39" t="s">
        <v>360</v>
      </c>
      <c r="D278" s="92">
        <f t="shared" si="12"/>
        <v>38.5</v>
      </c>
      <c r="E278" s="92">
        <f t="shared" si="13"/>
        <v>36.799999999999997</v>
      </c>
      <c r="F278" s="92">
        <f t="shared" si="14"/>
        <v>40.200000000000003</v>
      </c>
      <c r="H278" s="39">
        <v>38.5</v>
      </c>
      <c r="I278" s="39">
        <v>36.799999999999997</v>
      </c>
      <c r="J278" s="39">
        <v>40.200000000000003</v>
      </c>
      <c r="K278" s="39">
        <v>2.2999999999999998</v>
      </c>
    </row>
    <row r="279" spans="1:11">
      <c r="A279" s="39" t="s">
        <v>286</v>
      </c>
      <c r="B279" s="39" t="s">
        <v>288</v>
      </c>
      <c r="C279" s="39" t="s">
        <v>0</v>
      </c>
      <c r="D279" s="92">
        <f t="shared" si="12"/>
        <v>38</v>
      </c>
      <c r="E279" s="92">
        <f t="shared" si="13"/>
        <v>37.1</v>
      </c>
      <c r="F279" s="92">
        <f t="shared" si="14"/>
        <v>38.9</v>
      </c>
      <c r="H279" s="39">
        <v>38</v>
      </c>
      <c r="I279" s="39">
        <v>37.1</v>
      </c>
      <c r="J279" s="39">
        <v>38.9</v>
      </c>
      <c r="K279" s="39">
        <v>1.2</v>
      </c>
    </row>
    <row r="280" spans="1:11">
      <c r="A280" s="39" t="s">
        <v>286</v>
      </c>
      <c r="B280" s="39" t="s">
        <v>289</v>
      </c>
      <c r="C280" s="39" t="s">
        <v>99</v>
      </c>
      <c r="D280" s="92">
        <f t="shared" si="12"/>
        <v>33.799999999999997</v>
      </c>
      <c r="E280" s="92">
        <f t="shared" si="13"/>
        <v>26</v>
      </c>
      <c r="F280" s="92">
        <f t="shared" si="14"/>
        <v>42.7</v>
      </c>
      <c r="H280" s="39">
        <v>33.799999999999997</v>
      </c>
      <c r="I280" s="39">
        <v>26</v>
      </c>
      <c r="J280" s="39">
        <v>42.7</v>
      </c>
      <c r="K280" s="39">
        <v>12.7</v>
      </c>
    </row>
    <row r="281" spans="1:11">
      <c r="A281" s="39" t="s">
        <v>286</v>
      </c>
      <c r="B281" s="39" t="s">
        <v>289</v>
      </c>
      <c r="C281" s="39" t="s">
        <v>100</v>
      </c>
      <c r="D281" s="92">
        <f t="shared" si="12"/>
        <v>28.3</v>
      </c>
      <c r="E281" s="92">
        <f t="shared" si="13"/>
        <v>23.3</v>
      </c>
      <c r="F281" s="92">
        <f t="shared" si="14"/>
        <v>33.799999999999997</v>
      </c>
      <c r="H281" s="39">
        <v>28.3</v>
      </c>
      <c r="I281" s="39">
        <v>23.3</v>
      </c>
      <c r="J281" s="39">
        <v>33.799999999999997</v>
      </c>
      <c r="K281" s="39">
        <v>9.5</v>
      </c>
    </row>
    <row r="282" spans="1:11">
      <c r="A282" s="39" t="s">
        <v>286</v>
      </c>
      <c r="B282" s="39" t="s">
        <v>289</v>
      </c>
      <c r="C282" s="39" t="s">
        <v>107</v>
      </c>
      <c r="D282" s="92">
        <f t="shared" si="12"/>
        <v>26.7</v>
      </c>
      <c r="E282" s="92">
        <f t="shared" si="13"/>
        <v>22.4</v>
      </c>
      <c r="F282" s="92">
        <f t="shared" si="14"/>
        <v>31.6</v>
      </c>
      <c r="H282" s="39">
        <v>26.7</v>
      </c>
      <c r="I282" s="39">
        <v>22.4</v>
      </c>
      <c r="J282" s="39">
        <v>31.6</v>
      </c>
      <c r="K282" s="39">
        <v>8.8000000000000007</v>
      </c>
    </row>
    <row r="283" spans="1:11">
      <c r="A283" s="39" t="s">
        <v>286</v>
      </c>
      <c r="B283" s="39" t="s">
        <v>289</v>
      </c>
      <c r="C283" s="39" t="s">
        <v>113</v>
      </c>
      <c r="D283" s="92">
        <f t="shared" si="12"/>
        <v>30.1</v>
      </c>
      <c r="E283" s="92">
        <f t="shared" si="13"/>
        <v>23</v>
      </c>
      <c r="F283" s="92">
        <f t="shared" si="14"/>
        <v>38.4</v>
      </c>
      <c r="H283" s="39">
        <v>30.1</v>
      </c>
      <c r="I283" s="39">
        <v>23</v>
      </c>
      <c r="J283" s="39">
        <v>38.4</v>
      </c>
      <c r="K283" s="39">
        <v>13.2</v>
      </c>
    </row>
    <row r="284" spans="1:11">
      <c r="A284" s="39" t="s">
        <v>286</v>
      </c>
      <c r="B284" s="39" t="s">
        <v>289</v>
      </c>
      <c r="C284" s="39" t="s">
        <v>114</v>
      </c>
      <c r="D284" s="92">
        <f t="shared" si="12"/>
        <v>31.5</v>
      </c>
      <c r="E284" s="92">
        <f t="shared" si="13"/>
        <v>25.2</v>
      </c>
      <c r="F284" s="92">
        <f t="shared" si="14"/>
        <v>38.6</v>
      </c>
      <c r="H284" s="39">
        <v>31.5</v>
      </c>
      <c r="I284" s="39">
        <v>25.2</v>
      </c>
      <c r="J284" s="39">
        <v>38.6</v>
      </c>
      <c r="K284" s="39">
        <v>10.9</v>
      </c>
    </row>
    <row r="285" spans="1:11">
      <c r="A285" s="39" t="s">
        <v>286</v>
      </c>
      <c r="B285" s="39" t="s">
        <v>289</v>
      </c>
      <c r="C285" s="39" t="s">
        <v>120</v>
      </c>
      <c r="D285" s="92">
        <f t="shared" si="12"/>
        <v>26.4</v>
      </c>
      <c r="E285" s="92">
        <f t="shared" si="13"/>
        <v>19.3</v>
      </c>
      <c r="F285" s="92">
        <f t="shared" si="14"/>
        <v>35.1</v>
      </c>
      <c r="H285" s="39">
        <v>26.4</v>
      </c>
      <c r="I285" s="39">
        <v>19.3</v>
      </c>
      <c r="J285" s="39">
        <v>35.1</v>
      </c>
      <c r="K285" s="39">
        <v>15.3</v>
      </c>
    </row>
    <row r="286" spans="1:11">
      <c r="A286" s="39" t="s">
        <v>286</v>
      </c>
      <c r="B286" s="39" t="s">
        <v>289</v>
      </c>
      <c r="C286" s="39" t="s">
        <v>121</v>
      </c>
      <c r="D286" s="92">
        <f t="shared" si="12"/>
        <v>30.5</v>
      </c>
      <c r="E286" s="92">
        <f t="shared" si="13"/>
        <v>25.2</v>
      </c>
      <c r="F286" s="92">
        <f t="shared" si="14"/>
        <v>36.5</v>
      </c>
      <c r="H286" s="39">
        <v>30.5</v>
      </c>
      <c r="I286" s="39">
        <v>25.2</v>
      </c>
      <c r="J286" s="39">
        <v>36.5</v>
      </c>
      <c r="K286" s="39">
        <v>9.5</v>
      </c>
    </row>
    <row r="287" spans="1:11">
      <c r="A287" s="39" t="s">
        <v>286</v>
      </c>
      <c r="B287" s="39" t="s">
        <v>289</v>
      </c>
      <c r="C287" s="39" t="s">
        <v>124</v>
      </c>
      <c r="D287" s="92">
        <f t="shared" si="12"/>
        <v>28.2</v>
      </c>
      <c r="E287" s="92">
        <f t="shared" si="13"/>
        <v>23</v>
      </c>
      <c r="F287" s="92">
        <f t="shared" si="14"/>
        <v>34</v>
      </c>
      <c r="H287" s="39">
        <v>28.2</v>
      </c>
      <c r="I287" s="39">
        <v>23</v>
      </c>
      <c r="J287" s="39">
        <v>34</v>
      </c>
      <c r="K287" s="39">
        <v>9.9</v>
      </c>
    </row>
    <row r="288" spans="1:11">
      <c r="A288" s="39" t="s">
        <v>286</v>
      </c>
      <c r="B288" s="39" t="s">
        <v>289</v>
      </c>
      <c r="C288" s="39" t="s">
        <v>126</v>
      </c>
      <c r="D288" s="92">
        <f t="shared" si="12"/>
        <v>27.3</v>
      </c>
      <c r="E288" s="92">
        <f t="shared" si="13"/>
        <v>21.4</v>
      </c>
      <c r="F288" s="92">
        <f t="shared" si="14"/>
        <v>34.200000000000003</v>
      </c>
      <c r="H288" s="39">
        <v>27.3</v>
      </c>
      <c r="I288" s="39">
        <v>21.4</v>
      </c>
      <c r="J288" s="39">
        <v>34.200000000000003</v>
      </c>
      <c r="K288" s="39">
        <v>12</v>
      </c>
    </row>
    <row r="289" spans="1:11">
      <c r="A289" s="39" t="s">
        <v>286</v>
      </c>
      <c r="B289" s="39" t="s">
        <v>289</v>
      </c>
      <c r="C289" s="39" t="s">
        <v>127</v>
      </c>
      <c r="D289" s="92">
        <f t="shared" si="12"/>
        <v>26.7</v>
      </c>
      <c r="E289" s="92">
        <f t="shared" si="13"/>
        <v>20.2</v>
      </c>
      <c r="F289" s="92">
        <f t="shared" si="14"/>
        <v>34.4</v>
      </c>
      <c r="H289" s="39">
        <v>26.7</v>
      </c>
      <c r="I289" s="39">
        <v>20.2</v>
      </c>
      <c r="J289" s="39">
        <v>34.4</v>
      </c>
      <c r="K289" s="39">
        <v>13.7</v>
      </c>
    </row>
    <row r="290" spans="1:11">
      <c r="A290" s="39" t="s">
        <v>286</v>
      </c>
      <c r="B290" s="39" t="s">
        <v>289</v>
      </c>
      <c r="C290" s="39" t="s">
        <v>128</v>
      </c>
      <c r="D290" s="92">
        <f t="shared" si="12"/>
        <v>36.799999999999997</v>
      </c>
      <c r="E290" s="92">
        <f t="shared" si="13"/>
        <v>30.9</v>
      </c>
      <c r="F290" s="92">
        <f t="shared" si="14"/>
        <v>43.1</v>
      </c>
      <c r="H290" s="39">
        <v>36.799999999999997</v>
      </c>
      <c r="I290" s="39">
        <v>30.9</v>
      </c>
      <c r="J290" s="39">
        <v>43.1</v>
      </c>
      <c r="K290" s="39">
        <v>8.5</v>
      </c>
    </row>
    <row r="291" spans="1:11">
      <c r="A291" s="39" t="s">
        <v>286</v>
      </c>
      <c r="B291" s="39" t="s">
        <v>289</v>
      </c>
      <c r="C291" s="39" t="s">
        <v>129</v>
      </c>
      <c r="D291" s="92">
        <f t="shared" si="12"/>
        <v>27.4</v>
      </c>
      <c r="E291" s="92">
        <f t="shared" si="13"/>
        <v>21</v>
      </c>
      <c r="F291" s="92">
        <f t="shared" si="14"/>
        <v>34.9</v>
      </c>
      <c r="H291" s="39">
        <v>27.4</v>
      </c>
      <c r="I291" s="39">
        <v>21</v>
      </c>
      <c r="J291" s="39">
        <v>34.9</v>
      </c>
      <c r="K291" s="39">
        <v>13</v>
      </c>
    </row>
    <row r="292" spans="1:11">
      <c r="A292" s="39" t="s">
        <v>286</v>
      </c>
      <c r="B292" s="39" t="s">
        <v>289</v>
      </c>
      <c r="C292" s="39" t="s">
        <v>139</v>
      </c>
      <c r="D292" s="92">
        <f t="shared" si="12"/>
        <v>29.7</v>
      </c>
      <c r="E292" s="92">
        <f t="shared" si="13"/>
        <v>24.5</v>
      </c>
      <c r="F292" s="92">
        <f t="shared" si="14"/>
        <v>35.5</v>
      </c>
      <c r="H292" s="39">
        <v>29.7</v>
      </c>
      <c r="I292" s="39">
        <v>24.5</v>
      </c>
      <c r="J292" s="39">
        <v>35.5</v>
      </c>
      <c r="K292" s="39">
        <v>9.4</v>
      </c>
    </row>
    <row r="293" spans="1:11">
      <c r="A293" s="39" t="s">
        <v>286</v>
      </c>
      <c r="B293" s="39" t="s">
        <v>289</v>
      </c>
      <c r="C293" s="39" t="s">
        <v>141</v>
      </c>
      <c r="D293" s="92">
        <f t="shared" si="12"/>
        <v>22.2</v>
      </c>
      <c r="E293" s="92">
        <f t="shared" si="13"/>
        <v>16.8</v>
      </c>
      <c r="F293" s="92">
        <f t="shared" si="14"/>
        <v>28.6</v>
      </c>
      <c r="H293" s="39">
        <v>22.2</v>
      </c>
      <c r="I293" s="39">
        <v>16.8</v>
      </c>
      <c r="J293" s="39">
        <v>28.6</v>
      </c>
      <c r="K293" s="39">
        <v>13.6</v>
      </c>
    </row>
    <row r="294" spans="1:11">
      <c r="A294" s="39" t="s">
        <v>286</v>
      </c>
      <c r="B294" s="39" t="s">
        <v>289</v>
      </c>
      <c r="C294" s="39" t="s">
        <v>142</v>
      </c>
      <c r="D294" s="92">
        <f t="shared" si="12"/>
        <v>27.7</v>
      </c>
      <c r="E294" s="92">
        <f t="shared" si="13"/>
        <v>23</v>
      </c>
      <c r="F294" s="92">
        <f t="shared" si="14"/>
        <v>33</v>
      </c>
      <c r="H294" s="39">
        <v>27.7</v>
      </c>
      <c r="I294" s="39">
        <v>23</v>
      </c>
      <c r="J294" s="39">
        <v>33</v>
      </c>
      <c r="K294" s="39">
        <v>9.1</v>
      </c>
    </row>
    <row r="295" spans="1:11">
      <c r="A295" s="39" t="s">
        <v>286</v>
      </c>
      <c r="B295" s="39" t="s">
        <v>289</v>
      </c>
      <c r="C295" s="39" t="s">
        <v>147</v>
      </c>
      <c r="D295" s="92">
        <f t="shared" si="12"/>
        <v>35.1</v>
      </c>
      <c r="E295" s="92">
        <f t="shared" si="13"/>
        <v>29.5</v>
      </c>
      <c r="F295" s="92">
        <f t="shared" si="14"/>
        <v>41.2</v>
      </c>
      <c r="H295" s="39">
        <v>35.1</v>
      </c>
      <c r="I295" s="39">
        <v>29.5</v>
      </c>
      <c r="J295" s="39">
        <v>41.2</v>
      </c>
      <c r="K295" s="39">
        <v>8.5</v>
      </c>
    </row>
    <row r="296" spans="1:11">
      <c r="A296" s="39" t="s">
        <v>286</v>
      </c>
      <c r="B296" s="39" t="s">
        <v>289</v>
      </c>
      <c r="C296" s="39" t="s">
        <v>148</v>
      </c>
      <c r="D296" s="92">
        <f t="shared" si="12"/>
        <v>28.9</v>
      </c>
      <c r="E296" s="92">
        <f t="shared" si="13"/>
        <v>23.4</v>
      </c>
      <c r="F296" s="92">
        <f t="shared" si="14"/>
        <v>35.1</v>
      </c>
      <c r="H296" s="39">
        <v>28.9</v>
      </c>
      <c r="I296" s="39">
        <v>23.4</v>
      </c>
      <c r="J296" s="39">
        <v>35.1</v>
      </c>
      <c r="K296" s="39">
        <v>10.4</v>
      </c>
    </row>
    <row r="297" spans="1:11">
      <c r="A297" s="39" t="s">
        <v>286</v>
      </c>
      <c r="B297" s="39" t="s">
        <v>289</v>
      </c>
      <c r="C297" s="39" t="s">
        <v>152</v>
      </c>
      <c r="D297" s="92">
        <f t="shared" si="12"/>
        <v>32.799999999999997</v>
      </c>
      <c r="E297" s="92">
        <f t="shared" si="13"/>
        <v>23.4</v>
      </c>
      <c r="F297" s="92">
        <f t="shared" si="14"/>
        <v>43.7</v>
      </c>
      <c r="H297" s="39">
        <v>32.799999999999997</v>
      </c>
      <c r="I297" s="39">
        <v>23.4</v>
      </c>
      <c r="J297" s="39">
        <v>43.7</v>
      </c>
      <c r="K297" s="39">
        <v>16</v>
      </c>
    </row>
    <row r="298" spans="1:11">
      <c r="A298" s="39" t="s">
        <v>286</v>
      </c>
      <c r="B298" s="39" t="s">
        <v>289</v>
      </c>
      <c r="C298" s="39" t="s">
        <v>155</v>
      </c>
      <c r="D298" s="92">
        <f t="shared" si="12"/>
        <v>31.5</v>
      </c>
      <c r="E298" s="92">
        <f t="shared" si="13"/>
        <v>23.5</v>
      </c>
      <c r="F298" s="92">
        <f t="shared" si="14"/>
        <v>40.9</v>
      </c>
      <c r="H298" s="39">
        <v>31.5</v>
      </c>
      <c r="I298" s="39">
        <v>23.5</v>
      </c>
      <c r="J298" s="39">
        <v>40.9</v>
      </c>
      <c r="K298" s="39">
        <v>14.2</v>
      </c>
    </row>
    <row r="299" spans="1:11">
      <c r="A299" s="39" t="s">
        <v>286</v>
      </c>
      <c r="B299" s="39" t="s">
        <v>289</v>
      </c>
      <c r="C299" s="39" t="s">
        <v>157</v>
      </c>
      <c r="D299" s="92">
        <f t="shared" si="12"/>
        <v>31.6</v>
      </c>
      <c r="E299" s="92">
        <f t="shared" si="13"/>
        <v>22.1</v>
      </c>
      <c r="F299" s="92">
        <f t="shared" si="14"/>
        <v>42.8</v>
      </c>
      <c r="H299" s="39">
        <v>31.6</v>
      </c>
      <c r="I299" s="39">
        <v>22.1</v>
      </c>
      <c r="J299" s="39">
        <v>42.8</v>
      </c>
      <c r="K299" s="39">
        <v>17</v>
      </c>
    </row>
    <row r="300" spans="1:11">
      <c r="A300" s="39" t="s">
        <v>286</v>
      </c>
      <c r="B300" s="39" t="s">
        <v>289</v>
      </c>
      <c r="C300" s="39" t="s">
        <v>158</v>
      </c>
      <c r="D300" s="92">
        <f t="shared" si="12"/>
        <v>28.4</v>
      </c>
      <c r="E300" s="92">
        <f t="shared" si="13"/>
        <v>17.5</v>
      </c>
      <c r="F300" s="92">
        <f t="shared" si="14"/>
        <v>42.6</v>
      </c>
      <c r="H300" s="39">
        <v>28.4</v>
      </c>
      <c r="I300" s="39">
        <v>17.5</v>
      </c>
      <c r="J300" s="39">
        <v>42.6</v>
      </c>
      <c r="K300" s="39">
        <v>22.8</v>
      </c>
    </row>
    <row r="301" spans="1:11">
      <c r="A301" s="39" t="s">
        <v>286</v>
      </c>
      <c r="B301" s="39" t="s">
        <v>289</v>
      </c>
      <c r="C301" s="39" t="s">
        <v>160</v>
      </c>
      <c r="D301" s="92">
        <f t="shared" si="12"/>
        <v>31</v>
      </c>
      <c r="E301" s="92">
        <f t="shared" si="13"/>
        <v>20.9</v>
      </c>
      <c r="F301" s="92">
        <f t="shared" si="14"/>
        <v>43.2</v>
      </c>
      <c r="H301" s="39">
        <v>31</v>
      </c>
      <c r="I301" s="39">
        <v>20.9</v>
      </c>
      <c r="J301" s="39">
        <v>43.2</v>
      </c>
      <c r="K301" s="39">
        <v>18.600000000000001</v>
      </c>
    </row>
    <row r="302" spans="1:11">
      <c r="A302" s="39" t="s">
        <v>286</v>
      </c>
      <c r="B302" s="39" t="s">
        <v>289</v>
      </c>
      <c r="C302" s="39" t="s">
        <v>163</v>
      </c>
      <c r="D302" s="92">
        <f t="shared" si="12"/>
        <v>39.9</v>
      </c>
      <c r="E302" s="92">
        <f t="shared" si="13"/>
        <v>30.6</v>
      </c>
      <c r="F302" s="92">
        <f t="shared" si="14"/>
        <v>50.1</v>
      </c>
      <c r="H302" s="39">
        <v>39.9</v>
      </c>
      <c r="I302" s="39">
        <v>30.6</v>
      </c>
      <c r="J302" s="39">
        <v>50.1</v>
      </c>
      <c r="K302" s="39">
        <v>12.6</v>
      </c>
    </row>
    <row r="303" spans="1:11">
      <c r="A303" s="39" t="s">
        <v>286</v>
      </c>
      <c r="B303" s="39" t="s">
        <v>289</v>
      </c>
      <c r="C303" s="39" t="s">
        <v>167</v>
      </c>
      <c r="D303" s="92">
        <f t="shared" si="12"/>
        <v>32.700000000000003</v>
      </c>
      <c r="E303" s="92">
        <f t="shared" si="13"/>
        <v>26.9</v>
      </c>
      <c r="F303" s="92">
        <f t="shared" si="14"/>
        <v>39</v>
      </c>
      <c r="H303" s="39">
        <v>32.700000000000003</v>
      </c>
      <c r="I303" s="39">
        <v>26.9</v>
      </c>
      <c r="J303" s="39">
        <v>39</v>
      </c>
      <c r="K303" s="39">
        <v>9.5</v>
      </c>
    </row>
    <row r="304" spans="1:11">
      <c r="A304" s="39" t="s">
        <v>286</v>
      </c>
      <c r="B304" s="39" t="s">
        <v>289</v>
      </c>
      <c r="C304" s="39" t="s">
        <v>169</v>
      </c>
      <c r="D304" s="92">
        <f t="shared" si="12"/>
        <v>39.799999999999997</v>
      </c>
      <c r="E304" s="92">
        <f t="shared" si="13"/>
        <v>30.2</v>
      </c>
      <c r="F304" s="92">
        <f t="shared" si="14"/>
        <v>50.3</v>
      </c>
      <c r="H304" s="39">
        <v>39.799999999999997</v>
      </c>
      <c r="I304" s="39">
        <v>30.2</v>
      </c>
      <c r="J304" s="39">
        <v>50.3</v>
      </c>
      <c r="K304" s="39">
        <v>13</v>
      </c>
    </row>
    <row r="305" spans="1:11">
      <c r="A305" s="39" t="s">
        <v>286</v>
      </c>
      <c r="B305" s="39" t="s">
        <v>289</v>
      </c>
      <c r="C305" s="39" t="s">
        <v>173</v>
      </c>
      <c r="D305" s="92">
        <f t="shared" si="12"/>
        <v>32.799999999999997</v>
      </c>
      <c r="E305" s="92">
        <f t="shared" si="13"/>
        <v>27.9</v>
      </c>
      <c r="F305" s="92">
        <f t="shared" si="14"/>
        <v>38.1</v>
      </c>
      <c r="H305" s="39">
        <v>32.799999999999997</v>
      </c>
      <c r="I305" s="39">
        <v>27.9</v>
      </c>
      <c r="J305" s="39">
        <v>38.1</v>
      </c>
      <c r="K305" s="39">
        <v>7.9</v>
      </c>
    </row>
    <row r="306" spans="1:11">
      <c r="A306" s="39" t="s">
        <v>286</v>
      </c>
      <c r="B306" s="39" t="s">
        <v>289</v>
      </c>
      <c r="C306" s="39" t="s">
        <v>176</v>
      </c>
      <c r="D306" s="92">
        <f t="shared" si="12"/>
        <v>28.2</v>
      </c>
      <c r="E306" s="92">
        <f t="shared" si="13"/>
        <v>22</v>
      </c>
      <c r="F306" s="92">
        <f t="shared" si="14"/>
        <v>35.299999999999997</v>
      </c>
      <c r="H306" s="39">
        <v>28.2</v>
      </c>
      <c r="I306" s="39">
        <v>22</v>
      </c>
      <c r="J306" s="39">
        <v>35.299999999999997</v>
      </c>
      <c r="K306" s="39">
        <v>12</v>
      </c>
    </row>
    <row r="307" spans="1:11">
      <c r="A307" s="39" t="s">
        <v>286</v>
      </c>
      <c r="B307" s="39" t="s">
        <v>289</v>
      </c>
      <c r="C307" s="39" t="s">
        <v>360</v>
      </c>
      <c r="D307" s="92">
        <f t="shared" si="12"/>
        <v>29.8</v>
      </c>
      <c r="E307" s="92">
        <f t="shared" si="13"/>
        <v>28.2</v>
      </c>
      <c r="F307" s="92">
        <f t="shared" si="14"/>
        <v>31.4</v>
      </c>
      <c r="H307" s="39">
        <v>29.8</v>
      </c>
      <c r="I307" s="39">
        <v>28.2</v>
      </c>
      <c r="J307" s="39">
        <v>31.4</v>
      </c>
      <c r="K307" s="39">
        <v>2.7</v>
      </c>
    </row>
    <row r="308" spans="1:11">
      <c r="A308" s="39" t="s">
        <v>286</v>
      </c>
      <c r="B308" s="39" t="s">
        <v>289</v>
      </c>
      <c r="C308" s="39" t="s">
        <v>0</v>
      </c>
      <c r="D308" s="92">
        <f t="shared" si="12"/>
        <v>31.5</v>
      </c>
      <c r="E308" s="92">
        <f t="shared" si="13"/>
        <v>30.7</v>
      </c>
      <c r="F308" s="92">
        <f t="shared" si="14"/>
        <v>32.4</v>
      </c>
      <c r="H308" s="39">
        <v>31.5</v>
      </c>
      <c r="I308" s="39">
        <v>30.7</v>
      </c>
      <c r="J308" s="39">
        <v>32.4</v>
      </c>
      <c r="K308" s="39">
        <v>1.3</v>
      </c>
    </row>
    <row r="309" spans="1:11">
      <c r="A309" s="39" t="s">
        <v>286</v>
      </c>
      <c r="B309" s="39" t="s">
        <v>290</v>
      </c>
      <c r="C309" s="39" t="s">
        <v>99</v>
      </c>
      <c r="D309" s="92">
        <f t="shared" si="12"/>
        <v>20.8</v>
      </c>
      <c r="E309" s="92">
        <f t="shared" si="13"/>
        <v>16.2</v>
      </c>
      <c r="F309" s="92">
        <f t="shared" si="14"/>
        <v>26.4</v>
      </c>
      <c r="H309" s="39">
        <v>20.8</v>
      </c>
      <c r="I309" s="39">
        <v>16.2</v>
      </c>
      <c r="J309" s="39">
        <v>26.4</v>
      </c>
      <c r="K309" s="39">
        <v>12.5</v>
      </c>
    </row>
    <row r="310" spans="1:11">
      <c r="A310" s="39" t="s">
        <v>286</v>
      </c>
      <c r="B310" s="39" t="s">
        <v>290</v>
      </c>
      <c r="C310" s="39" t="s">
        <v>100</v>
      </c>
      <c r="D310" s="92">
        <f t="shared" si="12"/>
        <v>23.6</v>
      </c>
      <c r="E310" s="92">
        <f t="shared" si="13"/>
        <v>18.899999999999999</v>
      </c>
      <c r="F310" s="92">
        <f t="shared" si="14"/>
        <v>28.9</v>
      </c>
      <c r="H310" s="39">
        <v>23.6</v>
      </c>
      <c r="I310" s="39">
        <v>18.899999999999999</v>
      </c>
      <c r="J310" s="39">
        <v>28.9</v>
      </c>
      <c r="K310" s="39">
        <v>10.8</v>
      </c>
    </row>
    <row r="311" spans="1:11">
      <c r="A311" s="39" t="s">
        <v>286</v>
      </c>
      <c r="B311" s="39" t="s">
        <v>290</v>
      </c>
      <c r="C311" s="39" t="s">
        <v>107</v>
      </c>
      <c r="D311" s="92">
        <f t="shared" si="12"/>
        <v>20.7</v>
      </c>
      <c r="E311" s="92">
        <f t="shared" si="13"/>
        <v>16.8</v>
      </c>
      <c r="F311" s="92">
        <f t="shared" si="14"/>
        <v>25.3</v>
      </c>
      <c r="H311" s="39">
        <v>20.7</v>
      </c>
      <c r="I311" s="39">
        <v>16.8</v>
      </c>
      <c r="J311" s="39">
        <v>25.3</v>
      </c>
      <c r="K311" s="39">
        <v>10.6</v>
      </c>
    </row>
    <row r="312" spans="1:11">
      <c r="A312" s="39" t="s">
        <v>286</v>
      </c>
      <c r="B312" s="39" t="s">
        <v>290</v>
      </c>
      <c r="C312" s="39" t="s">
        <v>113</v>
      </c>
      <c r="D312" s="92">
        <f t="shared" si="12"/>
        <v>28.4</v>
      </c>
      <c r="E312" s="92">
        <f t="shared" si="13"/>
        <v>22.4</v>
      </c>
      <c r="F312" s="92">
        <f t="shared" si="14"/>
        <v>35.200000000000003</v>
      </c>
      <c r="H312" s="39">
        <v>28.4</v>
      </c>
      <c r="I312" s="39">
        <v>22.4</v>
      </c>
      <c r="J312" s="39">
        <v>35.200000000000003</v>
      </c>
      <c r="K312" s="39">
        <v>11.6</v>
      </c>
    </row>
    <row r="313" spans="1:11">
      <c r="A313" s="39" t="s">
        <v>286</v>
      </c>
      <c r="B313" s="39" t="s">
        <v>290</v>
      </c>
      <c r="C313" s="39" t="s">
        <v>114</v>
      </c>
      <c r="D313" s="92">
        <f t="shared" si="12"/>
        <v>31.7</v>
      </c>
      <c r="E313" s="92">
        <f t="shared" si="13"/>
        <v>24.8</v>
      </c>
      <c r="F313" s="92">
        <f t="shared" si="14"/>
        <v>39.4</v>
      </c>
      <c r="H313" s="39">
        <v>31.7</v>
      </c>
      <c r="I313" s="39">
        <v>24.8</v>
      </c>
      <c r="J313" s="39">
        <v>39.4</v>
      </c>
      <c r="K313" s="39">
        <v>11.9</v>
      </c>
    </row>
    <row r="314" spans="1:11">
      <c r="A314" s="39" t="s">
        <v>286</v>
      </c>
      <c r="B314" s="39" t="s">
        <v>290</v>
      </c>
      <c r="C314" s="39" t="s">
        <v>120</v>
      </c>
      <c r="D314" s="92">
        <f t="shared" si="12"/>
        <v>26.3</v>
      </c>
      <c r="E314" s="92">
        <f t="shared" si="13"/>
        <v>20.100000000000001</v>
      </c>
      <c r="F314" s="92">
        <f t="shared" si="14"/>
        <v>33.700000000000003</v>
      </c>
      <c r="H314" s="39">
        <v>26.3</v>
      </c>
      <c r="I314" s="39">
        <v>20.100000000000001</v>
      </c>
      <c r="J314" s="39">
        <v>33.700000000000003</v>
      </c>
      <c r="K314" s="39">
        <v>13.2</v>
      </c>
    </row>
    <row r="315" spans="1:11">
      <c r="A315" s="39" t="s">
        <v>286</v>
      </c>
      <c r="B315" s="39" t="s">
        <v>290</v>
      </c>
      <c r="C315" s="39" t="s">
        <v>121</v>
      </c>
      <c r="D315" s="92">
        <f t="shared" si="12"/>
        <v>24.4</v>
      </c>
      <c r="E315" s="92">
        <f t="shared" si="13"/>
        <v>19</v>
      </c>
      <c r="F315" s="92">
        <f t="shared" si="14"/>
        <v>30.9</v>
      </c>
      <c r="H315" s="39">
        <v>24.4</v>
      </c>
      <c r="I315" s="39">
        <v>19</v>
      </c>
      <c r="J315" s="39">
        <v>30.9</v>
      </c>
      <c r="K315" s="39">
        <v>12.5</v>
      </c>
    </row>
    <row r="316" spans="1:11">
      <c r="A316" s="39" t="s">
        <v>286</v>
      </c>
      <c r="B316" s="39" t="s">
        <v>290</v>
      </c>
      <c r="C316" s="39" t="s">
        <v>124</v>
      </c>
      <c r="D316" s="92">
        <f t="shared" si="12"/>
        <v>21.7</v>
      </c>
      <c r="E316" s="92">
        <f t="shared" si="13"/>
        <v>16.899999999999999</v>
      </c>
      <c r="F316" s="92">
        <f t="shared" si="14"/>
        <v>27.5</v>
      </c>
      <c r="H316" s="39">
        <v>21.7</v>
      </c>
      <c r="I316" s="39">
        <v>16.899999999999999</v>
      </c>
      <c r="J316" s="39">
        <v>27.5</v>
      </c>
      <c r="K316" s="39">
        <v>12.5</v>
      </c>
    </row>
    <row r="317" spans="1:11">
      <c r="A317" s="39" t="s">
        <v>286</v>
      </c>
      <c r="B317" s="39" t="s">
        <v>290</v>
      </c>
      <c r="C317" s="39" t="s">
        <v>126</v>
      </c>
      <c r="D317" s="92">
        <f t="shared" si="12"/>
        <v>18.600000000000001</v>
      </c>
      <c r="E317" s="92">
        <f t="shared" si="13"/>
        <v>13.6</v>
      </c>
      <c r="F317" s="92">
        <f t="shared" si="14"/>
        <v>24.9</v>
      </c>
      <c r="H317" s="39">
        <v>18.600000000000001</v>
      </c>
      <c r="I317" s="39">
        <v>13.6</v>
      </c>
      <c r="J317" s="39">
        <v>24.9</v>
      </c>
      <c r="K317" s="39">
        <v>15.5</v>
      </c>
    </row>
    <row r="318" spans="1:11">
      <c r="A318" s="39" t="s">
        <v>286</v>
      </c>
      <c r="B318" s="39" t="s">
        <v>290</v>
      </c>
      <c r="C318" s="39" t="s">
        <v>127</v>
      </c>
      <c r="D318" s="92">
        <f t="shared" si="12"/>
        <v>28.6</v>
      </c>
      <c r="E318" s="92">
        <f t="shared" si="13"/>
        <v>20.8</v>
      </c>
      <c r="F318" s="92">
        <f t="shared" si="14"/>
        <v>37.9</v>
      </c>
      <c r="H318" s="39">
        <v>28.6</v>
      </c>
      <c r="I318" s="39">
        <v>20.8</v>
      </c>
      <c r="J318" s="39">
        <v>37.9</v>
      </c>
      <c r="K318" s="39">
        <v>15.4</v>
      </c>
    </row>
    <row r="319" spans="1:11">
      <c r="A319" s="39" t="s">
        <v>286</v>
      </c>
      <c r="B319" s="39" t="s">
        <v>290</v>
      </c>
      <c r="C319" s="39" t="s">
        <v>128</v>
      </c>
      <c r="D319" s="92">
        <f t="shared" si="12"/>
        <v>16.899999999999999</v>
      </c>
      <c r="E319" s="92">
        <f t="shared" si="13"/>
        <v>13.2</v>
      </c>
      <c r="F319" s="92">
        <f t="shared" si="14"/>
        <v>21.4</v>
      </c>
      <c r="H319" s="39">
        <v>16.899999999999999</v>
      </c>
      <c r="I319" s="39">
        <v>13.2</v>
      </c>
      <c r="J319" s="39">
        <v>21.4</v>
      </c>
      <c r="K319" s="39">
        <v>12.3</v>
      </c>
    </row>
    <row r="320" spans="1:11">
      <c r="A320" s="39" t="s">
        <v>286</v>
      </c>
      <c r="B320" s="39" t="s">
        <v>290</v>
      </c>
      <c r="C320" s="39" t="s">
        <v>129</v>
      </c>
      <c r="D320" s="92">
        <f t="shared" si="12"/>
        <v>23.7</v>
      </c>
      <c r="E320" s="92">
        <f t="shared" si="13"/>
        <v>18.5</v>
      </c>
      <c r="F320" s="92">
        <f t="shared" si="14"/>
        <v>29.7</v>
      </c>
      <c r="H320" s="39">
        <v>23.7</v>
      </c>
      <c r="I320" s="39">
        <v>18.5</v>
      </c>
      <c r="J320" s="39">
        <v>29.7</v>
      </c>
      <c r="K320" s="39">
        <v>12.1</v>
      </c>
    </row>
    <row r="321" spans="1:11">
      <c r="A321" s="39" t="s">
        <v>286</v>
      </c>
      <c r="B321" s="39" t="s">
        <v>290</v>
      </c>
      <c r="C321" s="39" t="s">
        <v>139</v>
      </c>
      <c r="D321" s="92">
        <f t="shared" si="12"/>
        <v>15.3</v>
      </c>
      <c r="E321" s="92">
        <f t="shared" si="13"/>
        <v>11.8</v>
      </c>
      <c r="F321" s="92">
        <f t="shared" si="14"/>
        <v>19.600000000000001</v>
      </c>
      <c r="H321" s="39">
        <v>15.3</v>
      </c>
      <c r="I321" s="39">
        <v>11.8</v>
      </c>
      <c r="J321" s="39">
        <v>19.600000000000001</v>
      </c>
      <c r="K321" s="39">
        <v>13</v>
      </c>
    </row>
    <row r="322" spans="1:11">
      <c r="A322" s="39" t="s">
        <v>286</v>
      </c>
      <c r="B322" s="39" t="s">
        <v>290</v>
      </c>
      <c r="C322" s="39" t="s">
        <v>141</v>
      </c>
      <c r="D322" s="92">
        <f t="shared" si="12"/>
        <v>8.6</v>
      </c>
      <c r="E322" s="92">
        <f t="shared" si="13"/>
        <v>5.4</v>
      </c>
      <c r="F322" s="92">
        <f t="shared" si="14"/>
        <v>13.6</v>
      </c>
      <c r="H322" s="39">
        <v>8.6</v>
      </c>
      <c r="I322" s="39">
        <v>5.4</v>
      </c>
      <c r="J322" s="39">
        <v>13.6</v>
      </c>
      <c r="K322" s="39">
        <v>23.6</v>
      </c>
    </row>
    <row r="323" spans="1:11">
      <c r="A323" s="39" t="s">
        <v>286</v>
      </c>
      <c r="B323" s="39" t="s">
        <v>290</v>
      </c>
      <c r="C323" s="39" t="s">
        <v>142</v>
      </c>
      <c r="D323" s="92">
        <f t="shared" ref="D323:D386" si="15">IF(K323&gt;=50," ",H323)</f>
        <v>29.6</v>
      </c>
      <c r="E323" s="92">
        <f t="shared" ref="E323:E386" si="16">IF(K323&gt;=50," ",I323)</f>
        <v>24.7</v>
      </c>
      <c r="F323" s="92">
        <f t="shared" ref="F323:F386" si="17">IF(K323&gt;=50," ",J323)</f>
        <v>35.1</v>
      </c>
      <c r="H323" s="39">
        <v>29.6</v>
      </c>
      <c r="I323" s="39">
        <v>24.7</v>
      </c>
      <c r="J323" s="39">
        <v>35.1</v>
      </c>
      <c r="K323" s="39">
        <v>9</v>
      </c>
    </row>
    <row r="324" spans="1:11">
      <c r="A324" s="39" t="s">
        <v>286</v>
      </c>
      <c r="B324" s="39" t="s">
        <v>290</v>
      </c>
      <c r="C324" s="39" t="s">
        <v>147</v>
      </c>
      <c r="D324" s="92">
        <f t="shared" si="15"/>
        <v>12.5</v>
      </c>
      <c r="E324" s="92">
        <f t="shared" si="16"/>
        <v>9.3000000000000007</v>
      </c>
      <c r="F324" s="92">
        <f t="shared" si="17"/>
        <v>16.8</v>
      </c>
      <c r="H324" s="39">
        <v>12.5</v>
      </c>
      <c r="I324" s="39">
        <v>9.3000000000000007</v>
      </c>
      <c r="J324" s="39">
        <v>16.8</v>
      </c>
      <c r="K324" s="39">
        <v>15.2</v>
      </c>
    </row>
    <row r="325" spans="1:11">
      <c r="A325" s="39" t="s">
        <v>286</v>
      </c>
      <c r="B325" s="39" t="s">
        <v>290</v>
      </c>
      <c r="C325" s="39" t="s">
        <v>148</v>
      </c>
      <c r="D325" s="92">
        <f t="shared" si="15"/>
        <v>30.7</v>
      </c>
      <c r="E325" s="92">
        <f t="shared" si="16"/>
        <v>24.6</v>
      </c>
      <c r="F325" s="92">
        <f t="shared" si="17"/>
        <v>37.6</v>
      </c>
      <c r="H325" s="39">
        <v>30.7</v>
      </c>
      <c r="I325" s="39">
        <v>24.6</v>
      </c>
      <c r="J325" s="39">
        <v>37.6</v>
      </c>
      <c r="K325" s="39">
        <v>10.9</v>
      </c>
    </row>
    <row r="326" spans="1:11">
      <c r="A326" s="39" t="s">
        <v>286</v>
      </c>
      <c r="B326" s="39" t="s">
        <v>290</v>
      </c>
      <c r="C326" s="39" t="s">
        <v>152</v>
      </c>
      <c r="D326" s="92">
        <f t="shared" si="15"/>
        <v>25.3</v>
      </c>
      <c r="E326" s="92">
        <f t="shared" si="16"/>
        <v>19</v>
      </c>
      <c r="F326" s="92">
        <f t="shared" si="17"/>
        <v>32.9</v>
      </c>
      <c r="H326" s="39">
        <v>25.3</v>
      </c>
      <c r="I326" s="39">
        <v>19</v>
      </c>
      <c r="J326" s="39">
        <v>32.9</v>
      </c>
      <c r="K326" s="39">
        <v>14.1</v>
      </c>
    </row>
    <row r="327" spans="1:11">
      <c r="A327" s="39" t="s">
        <v>286</v>
      </c>
      <c r="B327" s="39" t="s">
        <v>290</v>
      </c>
      <c r="C327" s="39" t="s">
        <v>155</v>
      </c>
      <c r="D327" s="92">
        <f t="shared" si="15"/>
        <v>27.9</v>
      </c>
      <c r="E327" s="92">
        <f t="shared" si="16"/>
        <v>20.8</v>
      </c>
      <c r="F327" s="92">
        <f t="shared" si="17"/>
        <v>36.4</v>
      </c>
      <c r="H327" s="39">
        <v>27.9</v>
      </c>
      <c r="I327" s="39">
        <v>20.8</v>
      </c>
      <c r="J327" s="39">
        <v>36.4</v>
      </c>
      <c r="K327" s="39">
        <v>14.4</v>
      </c>
    </row>
    <row r="328" spans="1:11">
      <c r="A328" s="39" t="s">
        <v>286</v>
      </c>
      <c r="B328" s="39" t="s">
        <v>290</v>
      </c>
      <c r="C328" s="39" t="s">
        <v>157</v>
      </c>
      <c r="D328" s="92">
        <f t="shared" si="15"/>
        <v>29.9</v>
      </c>
      <c r="E328" s="92">
        <f t="shared" si="16"/>
        <v>19.2</v>
      </c>
      <c r="F328" s="92">
        <f t="shared" si="17"/>
        <v>43.3</v>
      </c>
      <c r="H328" s="39">
        <v>29.9</v>
      </c>
      <c r="I328" s="39">
        <v>19.2</v>
      </c>
      <c r="J328" s="39">
        <v>43.3</v>
      </c>
      <c r="K328" s="39">
        <v>20.8</v>
      </c>
    </row>
    <row r="329" spans="1:11">
      <c r="A329" s="39" t="s">
        <v>286</v>
      </c>
      <c r="B329" s="39" t="s">
        <v>290</v>
      </c>
      <c r="C329" s="39" t="s">
        <v>158</v>
      </c>
      <c r="D329" s="92">
        <f t="shared" si="15"/>
        <v>15.9</v>
      </c>
      <c r="E329" s="92">
        <f t="shared" si="16"/>
        <v>7.3</v>
      </c>
      <c r="F329" s="92">
        <f t="shared" si="17"/>
        <v>31.2</v>
      </c>
      <c r="H329" s="39">
        <v>15.9</v>
      </c>
      <c r="I329" s="39">
        <v>7.3</v>
      </c>
      <c r="J329" s="39">
        <v>31.2</v>
      </c>
      <c r="K329" s="39">
        <v>37.5</v>
      </c>
    </row>
    <row r="330" spans="1:11">
      <c r="A330" s="39" t="s">
        <v>286</v>
      </c>
      <c r="B330" s="39" t="s">
        <v>290</v>
      </c>
      <c r="C330" s="39" t="s">
        <v>160</v>
      </c>
      <c r="D330" s="92">
        <f t="shared" si="15"/>
        <v>19.399999999999999</v>
      </c>
      <c r="E330" s="92">
        <f t="shared" si="16"/>
        <v>14.8</v>
      </c>
      <c r="F330" s="92">
        <f t="shared" si="17"/>
        <v>25.1</v>
      </c>
      <c r="H330" s="39">
        <v>19.399999999999999</v>
      </c>
      <c r="I330" s="39">
        <v>14.8</v>
      </c>
      <c r="J330" s="39">
        <v>25.1</v>
      </c>
      <c r="K330" s="39">
        <v>13.4</v>
      </c>
    </row>
    <row r="331" spans="1:11">
      <c r="A331" s="39" t="s">
        <v>286</v>
      </c>
      <c r="B331" s="39" t="s">
        <v>290</v>
      </c>
      <c r="C331" s="39" t="s">
        <v>163</v>
      </c>
      <c r="D331" s="92">
        <f t="shared" si="15"/>
        <v>18.7</v>
      </c>
      <c r="E331" s="92">
        <f t="shared" si="16"/>
        <v>11.5</v>
      </c>
      <c r="F331" s="92">
        <f t="shared" si="17"/>
        <v>29</v>
      </c>
      <c r="H331" s="39">
        <v>18.7</v>
      </c>
      <c r="I331" s="39">
        <v>11.5</v>
      </c>
      <c r="J331" s="39">
        <v>29</v>
      </c>
      <c r="K331" s="39">
        <v>23.7</v>
      </c>
    </row>
    <row r="332" spans="1:11">
      <c r="A332" s="39" t="s">
        <v>286</v>
      </c>
      <c r="B332" s="39" t="s">
        <v>290</v>
      </c>
      <c r="C332" s="39" t="s">
        <v>167</v>
      </c>
      <c r="D332" s="92">
        <f t="shared" si="15"/>
        <v>24.1</v>
      </c>
      <c r="E332" s="92">
        <f t="shared" si="16"/>
        <v>19</v>
      </c>
      <c r="F332" s="92">
        <f t="shared" si="17"/>
        <v>30</v>
      </c>
      <c r="H332" s="39">
        <v>24.1</v>
      </c>
      <c r="I332" s="39">
        <v>19</v>
      </c>
      <c r="J332" s="39">
        <v>30</v>
      </c>
      <c r="K332" s="39">
        <v>11.7</v>
      </c>
    </row>
    <row r="333" spans="1:11">
      <c r="A333" s="39" t="s">
        <v>286</v>
      </c>
      <c r="B333" s="39" t="s">
        <v>290</v>
      </c>
      <c r="C333" s="39" t="s">
        <v>169</v>
      </c>
      <c r="D333" s="92">
        <f t="shared" si="15"/>
        <v>22.7</v>
      </c>
      <c r="E333" s="92">
        <f t="shared" si="16"/>
        <v>15.9</v>
      </c>
      <c r="F333" s="92">
        <f t="shared" si="17"/>
        <v>31.4</v>
      </c>
      <c r="H333" s="39">
        <v>22.7</v>
      </c>
      <c r="I333" s="39">
        <v>15.9</v>
      </c>
      <c r="J333" s="39">
        <v>31.4</v>
      </c>
      <c r="K333" s="39">
        <v>17.5</v>
      </c>
    </row>
    <row r="334" spans="1:11">
      <c r="A334" s="39" t="s">
        <v>286</v>
      </c>
      <c r="B334" s="39" t="s">
        <v>290</v>
      </c>
      <c r="C334" s="39" t="s">
        <v>173</v>
      </c>
      <c r="D334" s="92">
        <f t="shared" si="15"/>
        <v>25</v>
      </c>
      <c r="E334" s="92">
        <f t="shared" si="16"/>
        <v>20.6</v>
      </c>
      <c r="F334" s="92">
        <f t="shared" si="17"/>
        <v>30</v>
      </c>
      <c r="H334" s="39">
        <v>25</v>
      </c>
      <c r="I334" s="39">
        <v>20.6</v>
      </c>
      <c r="J334" s="39">
        <v>30</v>
      </c>
      <c r="K334" s="39">
        <v>9.6</v>
      </c>
    </row>
    <row r="335" spans="1:11">
      <c r="A335" s="39" t="s">
        <v>286</v>
      </c>
      <c r="B335" s="39" t="s">
        <v>290</v>
      </c>
      <c r="C335" s="39" t="s">
        <v>176</v>
      </c>
      <c r="D335" s="92">
        <f t="shared" si="15"/>
        <v>27</v>
      </c>
      <c r="E335" s="92">
        <f t="shared" si="16"/>
        <v>18.2</v>
      </c>
      <c r="F335" s="92">
        <f t="shared" si="17"/>
        <v>38.200000000000003</v>
      </c>
      <c r="H335" s="39">
        <v>27</v>
      </c>
      <c r="I335" s="39">
        <v>18.2</v>
      </c>
      <c r="J335" s="39">
        <v>38.200000000000003</v>
      </c>
      <c r="K335" s="39">
        <v>19</v>
      </c>
    </row>
    <row r="336" spans="1:11">
      <c r="A336" s="39" t="s">
        <v>286</v>
      </c>
      <c r="B336" s="39" t="s">
        <v>290</v>
      </c>
      <c r="C336" s="39" t="s">
        <v>360</v>
      </c>
      <c r="D336" s="92">
        <f t="shared" si="15"/>
        <v>20.6</v>
      </c>
      <c r="E336" s="92">
        <f t="shared" si="16"/>
        <v>19.2</v>
      </c>
      <c r="F336" s="92">
        <f t="shared" si="17"/>
        <v>22</v>
      </c>
      <c r="H336" s="39">
        <v>20.6</v>
      </c>
      <c r="I336" s="39">
        <v>19.2</v>
      </c>
      <c r="J336" s="39">
        <v>22</v>
      </c>
      <c r="K336" s="39">
        <v>3.4</v>
      </c>
    </row>
    <row r="337" spans="1:11">
      <c r="A337" s="39" t="s">
        <v>286</v>
      </c>
      <c r="B337" s="39" t="s">
        <v>290</v>
      </c>
      <c r="C337" s="39" t="s">
        <v>0</v>
      </c>
      <c r="D337" s="92">
        <f t="shared" si="15"/>
        <v>19.3</v>
      </c>
      <c r="E337" s="92">
        <f t="shared" si="16"/>
        <v>18.600000000000001</v>
      </c>
      <c r="F337" s="92">
        <f t="shared" si="17"/>
        <v>20</v>
      </c>
      <c r="H337" s="39">
        <v>19.3</v>
      </c>
      <c r="I337" s="39">
        <v>18.600000000000001</v>
      </c>
      <c r="J337" s="39">
        <v>20</v>
      </c>
      <c r="K337" s="39">
        <v>1.8</v>
      </c>
    </row>
    <row r="338" spans="1:11">
      <c r="A338" s="39" t="s">
        <v>286</v>
      </c>
      <c r="B338" s="39" t="s">
        <v>287</v>
      </c>
      <c r="C338" s="39" t="s">
        <v>363</v>
      </c>
      <c r="D338" s="92">
        <f t="shared" si="15"/>
        <v>2.4</v>
      </c>
      <c r="E338" s="92">
        <f t="shared" si="16"/>
        <v>1.6</v>
      </c>
      <c r="F338" s="92">
        <f t="shared" si="17"/>
        <v>3.8</v>
      </c>
      <c r="H338" s="39">
        <v>2.4</v>
      </c>
      <c r="I338" s="39">
        <v>1.6</v>
      </c>
      <c r="J338" s="39">
        <v>3.8</v>
      </c>
      <c r="K338" s="39">
        <v>22.1</v>
      </c>
    </row>
    <row r="339" spans="1:11">
      <c r="A339" s="39" t="s">
        <v>286</v>
      </c>
      <c r="B339" s="39" t="s">
        <v>287</v>
      </c>
      <c r="C339" s="39" t="s">
        <v>364</v>
      </c>
      <c r="D339" s="92">
        <f t="shared" si="15"/>
        <v>1.9</v>
      </c>
      <c r="E339" s="92">
        <f t="shared" si="16"/>
        <v>1</v>
      </c>
      <c r="F339" s="92">
        <f t="shared" si="17"/>
        <v>3.5</v>
      </c>
      <c r="H339" s="39">
        <v>1.9</v>
      </c>
      <c r="I339" s="39">
        <v>1</v>
      </c>
      <c r="J339" s="39">
        <v>3.5</v>
      </c>
      <c r="K339" s="39">
        <v>33</v>
      </c>
    </row>
    <row r="340" spans="1:11">
      <c r="A340" s="39" t="s">
        <v>286</v>
      </c>
      <c r="B340" s="39" t="s">
        <v>287</v>
      </c>
      <c r="C340" s="39" t="s">
        <v>365</v>
      </c>
      <c r="D340" s="92">
        <f t="shared" si="15"/>
        <v>1.6</v>
      </c>
      <c r="E340" s="92">
        <f t="shared" si="16"/>
        <v>0.8</v>
      </c>
      <c r="F340" s="92">
        <f t="shared" si="17"/>
        <v>3.2</v>
      </c>
      <c r="H340" s="39">
        <v>1.6</v>
      </c>
      <c r="I340" s="39">
        <v>0.8</v>
      </c>
      <c r="J340" s="39">
        <v>3.2</v>
      </c>
      <c r="K340" s="39">
        <v>36</v>
      </c>
    </row>
    <row r="341" spans="1:11">
      <c r="A341" s="39" t="s">
        <v>286</v>
      </c>
      <c r="B341" s="39" t="s">
        <v>287</v>
      </c>
      <c r="C341" s="39" t="s">
        <v>366</v>
      </c>
      <c r="D341" s="92">
        <f t="shared" si="15"/>
        <v>2.1</v>
      </c>
      <c r="E341" s="92">
        <f t="shared" si="16"/>
        <v>1.4</v>
      </c>
      <c r="F341" s="92">
        <f t="shared" si="17"/>
        <v>3.3</v>
      </c>
      <c r="H341" s="39">
        <v>2.1</v>
      </c>
      <c r="I341" s="39">
        <v>1.4</v>
      </c>
      <c r="J341" s="39">
        <v>3.3</v>
      </c>
      <c r="K341" s="39">
        <v>21.6</v>
      </c>
    </row>
    <row r="342" spans="1:11">
      <c r="A342" s="39" t="s">
        <v>286</v>
      </c>
      <c r="B342" s="39" t="s">
        <v>287</v>
      </c>
      <c r="C342" s="39" t="s">
        <v>367</v>
      </c>
      <c r="D342" s="92">
        <f t="shared" si="15"/>
        <v>2.4</v>
      </c>
      <c r="E342" s="92">
        <f t="shared" si="16"/>
        <v>1.7</v>
      </c>
      <c r="F342" s="92">
        <f t="shared" si="17"/>
        <v>3.3</v>
      </c>
      <c r="H342" s="39">
        <v>2.4</v>
      </c>
      <c r="I342" s="39">
        <v>1.7</v>
      </c>
      <c r="J342" s="39">
        <v>3.3</v>
      </c>
      <c r="K342" s="39">
        <v>17.5</v>
      </c>
    </row>
    <row r="343" spans="1:11">
      <c r="A343" s="39" t="s">
        <v>286</v>
      </c>
      <c r="B343" s="39" t="s">
        <v>287</v>
      </c>
      <c r="C343" s="39" t="s">
        <v>368</v>
      </c>
      <c r="D343" s="92">
        <f t="shared" si="15"/>
        <v>1.8</v>
      </c>
      <c r="E343" s="92">
        <f t="shared" si="16"/>
        <v>1</v>
      </c>
      <c r="F343" s="92">
        <f t="shared" si="17"/>
        <v>3.2</v>
      </c>
      <c r="H343" s="39">
        <v>1.8</v>
      </c>
      <c r="I343" s="39">
        <v>1</v>
      </c>
      <c r="J343" s="39">
        <v>3.2</v>
      </c>
      <c r="K343" s="39">
        <v>29.4</v>
      </c>
    </row>
    <row r="344" spans="1:11">
      <c r="A344" s="39" t="s">
        <v>286</v>
      </c>
      <c r="B344" s="39" t="s">
        <v>287</v>
      </c>
      <c r="C344" s="39" t="s">
        <v>369</v>
      </c>
      <c r="D344" s="92" t="str">
        <f t="shared" si="15"/>
        <v xml:space="preserve"> </v>
      </c>
      <c r="E344" s="92" t="str">
        <f t="shared" si="16"/>
        <v xml:space="preserve"> </v>
      </c>
      <c r="F344" s="92" t="str">
        <f t="shared" si="17"/>
        <v xml:space="preserve"> </v>
      </c>
      <c r="H344" s="39">
        <v>1.8</v>
      </c>
      <c r="I344" s="39">
        <v>0.6</v>
      </c>
      <c r="J344" s="39">
        <v>5.6</v>
      </c>
      <c r="K344" s="39">
        <v>58.9</v>
      </c>
    </row>
    <row r="345" spans="1:11">
      <c r="A345" s="39" t="s">
        <v>286</v>
      </c>
      <c r="B345" s="39" t="s">
        <v>287</v>
      </c>
      <c r="C345" s="39" t="s">
        <v>370</v>
      </c>
      <c r="D345" s="92">
        <f t="shared" si="15"/>
        <v>2.5</v>
      </c>
      <c r="E345" s="92">
        <f t="shared" si="16"/>
        <v>1.6</v>
      </c>
      <c r="F345" s="92">
        <f t="shared" si="17"/>
        <v>3.8</v>
      </c>
      <c r="H345" s="39">
        <v>2.5</v>
      </c>
      <c r="I345" s="39">
        <v>1.6</v>
      </c>
      <c r="J345" s="39">
        <v>3.8</v>
      </c>
      <c r="K345" s="39">
        <v>22.1</v>
      </c>
    </row>
    <row r="346" spans="1:11">
      <c r="A346" s="39" t="s">
        <v>286</v>
      </c>
      <c r="B346" s="39" t="s">
        <v>287</v>
      </c>
      <c r="C346" s="39" t="s">
        <v>371</v>
      </c>
      <c r="D346" s="92">
        <f t="shared" si="15"/>
        <v>1</v>
      </c>
      <c r="E346" s="92">
        <f t="shared" si="16"/>
        <v>0.5</v>
      </c>
      <c r="F346" s="92">
        <f t="shared" si="17"/>
        <v>1.7</v>
      </c>
      <c r="H346" s="39">
        <v>1</v>
      </c>
      <c r="I346" s="39">
        <v>0.5</v>
      </c>
      <c r="J346" s="39">
        <v>1.7</v>
      </c>
      <c r="K346" s="39">
        <v>29</v>
      </c>
    </row>
    <row r="347" spans="1:11">
      <c r="A347" s="39" t="s">
        <v>286</v>
      </c>
      <c r="B347" s="39" t="s">
        <v>287</v>
      </c>
      <c r="C347" s="39" t="s">
        <v>372</v>
      </c>
      <c r="D347" s="92">
        <f t="shared" si="15"/>
        <v>3.1</v>
      </c>
      <c r="E347" s="92">
        <f t="shared" si="16"/>
        <v>2.2000000000000002</v>
      </c>
      <c r="F347" s="92">
        <f t="shared" si="17"/>
        <v>4.4000000000000004</v>
      </c>
      <c r="H347" s="39">
        <v>3.1</v>
      </c>
      <c r="I347" s="39">
        <v>2.2000000000000002</v>
      </c>
      <c r="J347" s="39">
        <v>4.4000000000000004</v>
      </c>
      <c r="K347" s="39">
        <v>17.2</v>
      </c>
    </row>
    <row r="348" spans="1:11">
      <c r="A348" s="39" t="s">
        <v>286</v>
      </c>
      <c r="B348" s="39" t="s">
        <v>287</v>
      </c>
      <c r="C348" s="39" t="s">
        <v>373</v>
      </c>
      <c r="D348" s="92">
        <f t="shared" si="15"/>
        <v>2</v>
      </c>
      <c r="E348" s="92">
        <f t="shared" si="16"/>
        <v>1.2</v>
      </c>
      <c r="F348" s="92">
        <f t="shared" si="17"/>
        <v>3.3</v>
      </c>
      <c r="H348" s="39">
        <v>2</v>
      </c>
      <c r="I348" s="39">
        <v>1.2</v>
      </c>
      <c r="J348" s="39">
        <v>3.3</v>
      </c>
      <c r="K348" s="39">
        <v>25.4</v>
      </c>
    </row>
    <row r="349" spans="1:11">
      <c r="A349" s="39" t="s">
        <v>286</v>
      </c>
      <c r="B349" s="39" t="s">
        <v>287</v>
      </c>
      <c r="C349" s="39" t="s">
        <v>374</v>
      </c>
      <c r="D349" s="92">
        <f t="shared" si="15"/>
        <v>1.2</v>
      </c>
      <c r="E349" s="92">
        <f t="shared" si="16"/>
        <v>0.7</v>
      </c>
      <c r="F349" s="92">
        <f t="shared" si="17"/>
        <v>1.9</v>
      </c>
      <c r="H349" s="39">
        <v>1.2</v>
      </c>
      <c r="I349" s="39">
        <v>0.7</v>
      </c>
      <c r="J349" s="39">
        <v>1.9</v>
      </c>
      <c r="K349" s="39">
        <v>24.2</v>
      </c>
    </row>
    <row r="350" spans="1:11">
      <c r="A350" s="39" t="s">
        <v>286</v>
      </c>
      <c r="B350" s="39" t="s">
        <v>287</v>
      </c>
      <c r="C350" s="39" t="s">
        <v>375</v>
      </c>
      <c r="D350" s="92">
        <f t="shared" si="15"/>
        <v>0.9</v>
      </c>
      <c r="E350" s="92">
        <f t="shared" si="16"/>
        <v>0.4</v>
      </c>
      <c r="F350" s="92">
        <f t="shared" si="17"/>
        <v>2.2000000000000002</v>
      </c>
      <c r="H350" s="39">
        <v>0.9</v>
      </c>
      <c r="I350" s="39">
        <v>0.4</v>
      </c>
      <c r="J350" s="39">
        <v>2.2000000000000002</v>
      </c>
      <c r="K350" s="39">
        <v>46.4</v>
      </c>
    </row>
    <row r="351" spans="1:11">
      <c r="A351" s="39" t="s">
        <v>286</v>
      </c>
      <c r="B351" s="39" t="s">
        <v>287</v>
      </c>
      <c r="C351" s="39" t="s">
        <v>376</v>
      </c>
      <c r="D351" s="92">
        <f t="shared" si="15"/>
        <v>1.5</v>
      </c>
      <c r="E351" s="92">
        <f t="shared" si="16"/>
        <v>0.7</v>
      </c>
      <c r="F351" s="92">
        <f t="shared" si="17"/>
        <v>3</v>
      </c>
      <c r="H351" s="39">
        <v>1.5</v>
      </c>
      <c r="I351" s="39">
        <v>0.7</v>
      </c>
      <c r="J351" s="39">
        <v>3</v>
      </c>
      <c r="K351" s="39">
        <v>35.4</v>
      </c>
    </row>
    <row r="352" spans="1:11">
      <c r="A352" s="39" t="s">
        <v>286</v>
      </c>
      <c r="B352" s="39" t="s">
        <v>287</v>
      </c>
      <c r="C352" s="39" t="s">
        <v>377</v>
      </c>
      <c r="D352" s="92">
        <f t="shared" si="15"/>
        <v>1.9</v>
      </c>
      <c r="E352" s="92">
        <f t="shared" si="16"/>
        <v>1</v>
      </c>
      <c r="F352" s="92">
        <f t="shared" si="17"/>
        <v>3.6</v>
      </c>
      <c r="H352" s="39">
        <v>1.9</v>
      </c>
      <c r="I352" s="39">
        <v>1</v>
      </c>
      <c r="J352" s="39">
        <v>3.6</v>
      </c>
      <c r="K352" s="39">
        <v>32.200000000000003</v>
      </c>
    </row>
    <row r="353" spans="1:11">
      <c r="A353" s="39" t="s">
        <v>286</v>
      </c>
      <c r="B353" s="39" t="s">
        <v>287</v>
      </c>
      <c r="C353" s="39" t="s">
        <v>386</v>
      </c>
      <c r="D353" s="92" t="str">
        <f t="shared" si="15"/>
        <v xml:space="preserve"> </v>
      </c>
      <c r="E353" s="92" t="str">
        <f t="shared" si="16"/>
        <v xml:space="preserve"> </v>
      </c>
      <c r="F353" s="92" t="str">
        <f t="shared" si="17"/>
        <v xml:space="preserve"> </v>
      </c>
      <c r="H353" s="39">
        <v>2.7</v>
      </c>
      <c r="I353" s="39">
        <v>1</v>
      </c>
      <c r="J353" s="39">
        <v>7.2</v>
      </c>
      <c r="K353" s="39">
        <v>51.8</v>
      </c>
    </row>
    <row r="354" spans="1:11">
      <c r="A354" s="39" t="s">
        <v>286</v>
      </c>
      <c r="B354" s="39" t="s">
        <v>287</v>
      </c>
      <c r="C354" s="39" t="s">
        <v>379</v>
      </c>
      <c r="D354" s="92">
        <f t="shared" si="15"/>
        <v>2.4</v>
      </c>
      <c r="E354" s="92">
        <f t="shared" si="16"/>
        <v>1.7</v>
      </c>
      <c r="F354" s="92">
        <f t="shared" si="17"/>
        <v>3.3</v>
      </c>
      <c r="H354" s="39">
        <v>2.4</v>
      </c>
      <c r="I354" s="39">
        <v>1.7</v>
      </c>
      <c r="J354" s="39">
        <v>3.3</v>
      </c>
      <c r="K354" s="39">
        <v>17.3</v>
      </c>
    </row>
    <row r="355" spans="1:11">
      <c r="A355" s="39" t="s">
        <v>286</v>
      </c>
      <c r="B355" s="39" t="s">
        <v>288</v>
      </c>
      <c r="C355" s="39" t="s">
        <v>363</v>
      </c>
      <c r="D355" s="92">
        <f t="shared" si="15"/>
        <v>33</v>
      </c>
      <c r="E355" s="92">
        <f t="shared" si="16"/>
        <v>29.5</v>
      </c>
      <c r="F355" s="92">
        <f t="shared" si="17"/>
        <v>36.799999999999997</v>
      </c>
      <c r="H355" s="39">
        <v>33</v>
      </c>
      <c r="I355" s="39">
        <v>29.5</v>
      </c>
      <c r="J355" s="39">
        <v>36.799999999999997</v>
      </c>
      <c r="K355" s="39">
        <v>5.7</v>
      </c>
    </row>
    <row r="356" spans="1:11">
      <c r="A356" s="39" t="s">
        <v>286</v>
      </c>
      <c r="B356" s="39" t="s">
        <v>288</v>
      </c>
      <c r="C356" s="39" t="s">
        <v>364</v>
      </c>
      <c r="D356" s="92">
        <f t="shared" si="15"/>
        <v>31.6</v>
      </c>
      <c r="E356" s="92">
        <f t="shared" si="16"/>
        <v>28.3</v>
      </c>
      <c r="F356" s="92">
        <f t="shared" si="17"/>
        <v>35</v>
      </c>
      <c r="H356" s="39">
        <v>31.6</v>
      </c>
      <c r="I356" s="39">
        <v>28.3</v>
      </c>
      <c r="J356" s="39">
        <v>35</v>
      </c>
      <c r="K356" s="39">
        <v>5.5</v>
      </c>
    </row>
    <row r="357" spans="1:11">
      <c r="A357" s="39" t="s">
        <v>286</v>
      </c>
      <c r="B357" s="39" t="s">
        <v>288</v>
      </c>
      <c r="C357" s="39" t="s">
        <v>365</v>
      </c>
      <c r="D357" s="92">
        <f t="shared" si="15"/>
        <v>30.3</v>
      </c>
      <c r="E357" s="92">
        <f t="shared" si="16"/>
        <v>25.7</v>
      </c>
      <c r="F357" s="92">
        <f t="shared" si="17"/>
        <v>35.4</v>
      </c>
      <c r="H357" s="39">
        <v>30.3</v>
      </c>
      <c r="I357" s="39">
        <v>25.7</v>
      </c>
      <c r="J357" s="39">
        <v>35.4</v>
      </c>
      <c r="K357" s="39">
        <v>8.1999999999999993</v>
      </c>
    </row>
    <row r="358" spans="1:11">
      <c r="A358" s="39" t="s">
        <v>286</v>
      </c>
      <c r="B358" s="39" t="s">
        <v>288</v>
      </c>
      <c r="C358" s="39" t="s">
        <v>366</v>
      </c>
      <c r="D358" s="92">
        <f t="shared" si="15"/>
        <v>39.6</v>
      </c>
      <c r="E358" s="92">
        <f t="shared" si="16"/>
        <v>37</v>
      </c>
      <c r="F358" s="92">
        <f t="shared" si="17"/>
        <v>42.3</v>
      </c>
      <c r="H358" s="39">
        <v>39.6</v>
      </c>
      <c r="I358" s="39">
        <v>37</v>
      </c>
      <c r="J358" s="39">
        <v>42.3</v>
      </c>
      <c r="K358" s="39">
        <v>3.4</v>
      </c>
    </row>
    <row r="359" spans="1:11">
      <c r="A359" s="39" t="s">
        <v>286</v>
      </c>
      <c r="B359" s="39" t="s">
        <v>288</v>
      </c>
      <c r="C359" s="39" t="s">
        <v>367</v>
      </c>
      <c r="D359" s="92">
        <f t="shared" si="15"/>
        <v>43.4</v>
      </c>
      <c r="E359" s="92">
        <f t="shared" si="16"/>
        <v>41</v>
      </c>
      <c r="F359" s="92">
        <f t="shared" si="17"/>
        <v>45.7</v>
      </c>
      <c r="H359" s="39">
        <v>43.4</v>
      </c>
      <c r="I359" s="39">
        <v>41</v>
      </c>
      <c r="J359" s="39">
        <v>45.7</v>
      </c>
      <c r="K359" s="39">
        <v>2.7</v>
      </c>
    </row>
    <row r="360" spans="1:11">
      <c r="A360" s="39" t="s">
        <v>286</v>
      </c>
      <c r="B360" s="39" t="s">
        <v>288</v>
      </c>
      <c r="C360" s="39" t="s">
        <v>368</v>
      </c>
      <c r="D360" s="92">
        <f t="shared" si="15"/>
        <v>28.2</v>
      </c>
      <c r="E360" s="92">
        <f t="shared" si="16"/>
        <v>24.6</v>
      </c>
      <c r="F360" s="92">
        <f t="shared" si="17"/>
        <v>32.1</v>
      </c>
      <c r="H360" s="39">
        <v>28.2</v>
      </c>
      <c r="I360" s="39">
        <v>24.6</v>
      </c>
      <c r="J360" s="39">
        <v>32.1</v>
      </c>
      <c r="K360" s="39">
        <v>6.7</v>
      </c>
    </row>
    <row r="361" spans="1:11">
      <c r="A361" s="39" t="s">
        <v>286</v>
      </c>
      <c r="B361" s="39" t="s">
        <v>288</v>
      </c>
      <c r="C361" s="39" t="s">
        <v>369</v>
      </c>
      <c r="D361" s="92">
        <f t="shared" si="15"/>
        <v>27.6</v>
      </c>
      <c r="E361" s="92">
        <f t="shared" si="16"/>
        <v>22.5</v>
      </c>
      <c r="F361" s="92">
        <f t="shared" si="17"/>
        <v>33.299999999999997</v>
      </c>
      <c r="H361" s="39">
        <v>27.6</v>
      </c>
      <c r="I361" s="39">
        <v>22.5</v>
      </c>
      <c r="J361" s="39">
        <v>33.299999999999997</v>
      </c>
      <c r="K361" s="39">
        <v>10</v>
      </c>
    </row>
    <row r="362" spans="1:11">
      <c r="A362" s="39" t="s">
        <v>286</v>
      </c>
      <c r="B362" s="39" t="s">
        <v>288</v>
      </c>
      <c r="C362" s="39" t="s">
        <v>370</v>
      </c>
      <c r="D362" s="92">
        <f t="shared" si="15"/>
        <v>34.299999999999997</v>
      </c>
      <c r="E362" s="92">
        <f t="shared" si="16"/>
        <v>30.9</v>
      </c>
      <c r="F362" s="92">
        <f t="shared" si="17"/>
        <v>37.799999999999997</v>
      </c>
      <c r="H362" s="39">
        <v>34.299999999999997</v>
      </c>
      <c r="I362" s="39">
        <v>30.9</v>
      </c>
      <c r="J362" s="39">
        <v>37.799999999999997</v>
      </c>
      <c r="K362" s="39">
        <v>5.2</v>
      </c>
    </row>
    <row r="363" spans="1:11">
      <c r="A363" s="39" t="s">
        <v>286</v>
      </c>
      <c r="B363" s="39" t="s">
        <v>288</v>
      </c>
      <c r="C363" s="39" t="s">
        <v>371</v>
      </c>
      <c r="D363" s="92">
        <f t="shared" si="15"/>
        <v>26.2</v>
      </c>
      <c r="E363" s="92">
        <f t="shared" si="16"/>
        <v>23</v>
      </c>
      <c r="F363" s="92">
        <f t="shared" si="17"/>
        <v>29.7</v>
      </c>
      <c r="H363" s="39">
        <v>26.2</v>
      </c>
      <c r="I363" s="39">
        <v>23</v>
      </c>
      <c r="J363" s="39">
        <v>29.7</v>
      </c>
      <c r="K363" s="39">
        <v>6.5</v>
      </c>
    </row>
    <row r="364" spans="1:11">
      <c r="A364" s="39" t="s">
        <v>286</v>
      </c>
      <c r="B364" s="39" t="s">
        <v>288</v>
      </c>
      <c r="C364" s="39" t="s">
        <v>372</v>
      </c>
      <c r="D364" s="92">
        <f t="shared" si="15"/>
        <v>46.3</v>
      </c>
      <c r="E364" s="92">
        <f t="shared" si="16"/>
        <v>43.4</v>
      </c>
      <c r="F364" s="92">
        <f t="shared" si="17"/>
        <v>49.3</v>
      </c>
      <c r="H364" s="39">
        <v>46.3</v>
      </c>
      <c r="I364" s="39">
        <v>43.4</v>
      </c>
      <c r="J364" s="39">
        <v>49.3</v>
      </c>
      <c r="K364" s="39">
        <v>3.3</v>
      </c>
    </row>
    <row r="365" spans="1:11">
      <c r="A365" s="39" t="s">
        <v>286</v>
      </c>
      <c r="B365" s="39" t="s">
        <v>288</v>
      </c>
      <c r="C365" s="39" t="s">
        <v>373</v>
      </c>
      <c r="D365" s="92">
        <f t="shared" si="15"/>
        <v>35.700000000000003</v>
      </c>
      <c r="E365" s="92">
        <f t="shared" si="16"/>
        <v>32.4</v>
      </c>
      <c r="F365" s="92">
        <f t="shared" si="17"/>
        <v>39.200000000000003</v>
      </c>
      <c r="H365" s="39">
        <v>35.700000000000003</v>
      </c>
      <c r="I365" s="39">
        <v>32.4</v>
      </c>
      <c r="J365" s="39">
        <v>39.200000000000003</v>
      </c>
      <c r="K365" s="39">
        <v>4.9000000000000004</v>
      </c>
    </row>
    <row r="366" spans="1:11">
      <c r="A366" s="39" t="s">
        <v>286</v>
      </c>
      <c r="B366" s="39" t="s">
        <v>288</v>
      </c>
      <c r="C366" s="39" t="s">
        <v>374</v>
      </c>
      <c r="D366" s="92">
        <f t="shared" si="15"/>
        <v>30.5</v>
      </c>
      <c r="E366" s="92">
        <f t="shared" si="16"/>
        <v>27.2</v>
      </c>
      <c r="F366" s="92">
        <f t="shared" si="17"/>
        <v>34.1</v>
      </c>
      <c r="H366" s="39">
        <v>30.5</v>
      </c>
      <c r="I366" s="39">
        <v>27.2</v>
      </c>
      <c r="J366" s="39">
        <v>34.1</v>
      </c>
      <c r="K366" s="39">
        <v>5.8</v>
      </c>
    </row>
    <row r="367" spans="1:11">
      <c r="A367" s="39" t="s">
        <v>286</v>
      </c>
      <c r="B367" s="39" t="s">
        <v>288</v>
      </c>
      <c r="C367" s="39" t="s">
        <v>375</v>
      </c>
      <c r="D367" s="92">
        <f t="shared" si="15"/>
        <v>36</v>
      </c>
      <c r="E367" s="92">
        <f t="shared" si="16"/>
        <v>31.1</v>
      </c>
      <c r="F367" s="92">
        <f t="shared" si="17"/>
        <v>41.2</v>
      </c>
      <c r="H367" s="39">
        <v>36</v>
      </c>
      <c r="I367" s="39">
        <v>31.1</v>
      </c>
      <c r="J367" s="39">
        <v>41.2</v>
      </c>
      <c r="K367" s="39">
        <v>7.2</v>
      </c>
    </row>
    <row r="368" spans="1:11">
      <c r="A368" s="39" t="s">
        <v>286</v>
      </c>
      <c r="B368" s="39" t="s">
        <v>288</v>
      </c>
      <c r="C368" s="39" t="s">
        <v>376</v>
      </c>
      <c r="D368" s="92">
        <f t="shared" si="15"/>
        <v>39.5</v>
      </c>
      <c r="E368" s="92">
        <f t="shared" si="16"/>
        <v>35.6</v>
      </c>
      <c r="F368" s="92">
        <f t="shared" si="17"/>
        <v>43.5</v>
      </c>
      <c r="H368" s="39">
        <v>39.5</v>
      </c>
      <c r="I368" s="39">
        <v>35.6</v>
      </c>
      <c r="J368" s="39">
        <v>43.5</v>
      </c>
      <c r="K368" s="39">
        <v>5.2</v>
      </c>
    </row>
    <row r="369" spans="1:11">
      <c r="A369" s="39" t="s">
        <v>286</v>
      </c>
      <c r="B369" s="39" t="s">
        <v>288</v>
      </c>
      <c r="C369" s="39" t="s">
        <v>377</v>
      </c>
      <c r="D369" s="92">
        <f t="shared" si="15"/>
        <v>34</v>
      </c>
      <c r="E369" s="92">
        <f t="shared" si="16"/>
        <v>30.4</v>
      </c>
      <c r="F369" s="92">
        <f t="shared" si="17"/>
        <v>37.799999999999997</v>
      </c>
      <c r="H369" s="39">
        <v>34</v>
      </c>
      <c r="I369" s="39">
        <v>30.4</v>
      </c>
      <c r="J369" s="39">
        <v>37.799999999999997</v>
      </c>
      <c r="K369" s="39">
        <v>5.6</v>
      </c>
    </row>
    <row r="370" spans="1:11">
      <c r="A370" s="39" t="s">
        <v>286</v>
      </c>
      <c r="B370" s="39" t="s">
        <v>288</v>
      </c>
      <c r="C370" s="39" t="s">
        <v>386</v>
      </c>
      <c r="D370" s="92">
        <f t="shared" si="15"/>
        <v>28.9</v>
      </c>
      <c r="E370" s="92">
        <f t="shared" si="16"/>
        <v>25.9</v>
      </c>
      <c r="F370" s="92">
        <f t="shared" si="17"/>
        <v>32</v>
      </c>
      <c r="H370" s="39">
        <v>28.9</v>
      </c>
      <c r="I370" s="39">
        <v>25.9</v>
      </c>
      <c r="J370" s="39">
        <v>32</v>
      </c>
      <c r="K370" s="39">
        <v>5.3</v>
      </c>
    </row>
    <row r="371" spans="1:11">
      <c r="A371" s="39" t="s">
        <v>286</v>
      </c>
      <c r="B371" s="39" t="s">
        <v>288</v>
      </c>
      <c r="C371" s="39" t="s">
        <v>379</v>
      </c>
      <c r="D371" s="92">
        <f t="shared" si="15"/>
        <v>41.9</v>
      </c>
      <c r="E371" s="92">
        <f t="shared" si="16"/>
        <v>39</v>
      </c>
      <c r="F371" s="92">
        <f t="shared" si="17"/>
        <v>44.7</v>
      </c>
      <c r="H371" s="39">
        <v>41.9</v>
      </c>
      <c r="I371" s="39">
        <v>39</v>
      </c>
      <c r="J371" s="39">
        <v>44.7</v>
      </c>
      <c r="K371" s="39">
        <v>3.5</v>
      </c>
    </row>
    <row r="372" spans="1:11">
      <c r="A372" s="39" t="s">
        <v>286</v>
      </c>
      <c r="B372" s="39" t="s">
        <v>289</v>
      </c>
      <c r="C372" s="39" t="s">
        <v>363</v>
      </c>
      <c r="D372" s="92">
        <f t="shared" si="15"/>
        <v>34.6</v>
      </c>
      <c r="E372" s="92">
        <f t="shared" si="16"/>
        <v>31</v>
      </c>
      <c r="F372" s="92">
        <f t="shared" si="17"/>
        <v>38.4</v>
      </c>
      <c r="H372" s="39">
        <v>34.6</v>
      </c>
      <c r="I372" s="39">
        <v>31</v>
      </c>
      <c r="J372" s="39">
        <v>38.4</v>
      </c>
      <c r="K372" s="39">
        <v>5.5</v>
      </c>
    </row>
    <row r="373" spans="1:11">
      <c r="A373" s="39" t="s">
        <v>286</v>
      </c>
      <c r="B373" s="39" t="s">
        <v>289</v>
      </c>
      <c r="C373" s="39" t="s">
        <v>364</v>
      </c>
      <c r="D373" s="92">
        <f t="shared" si="15"/>
        <v>36</v>
      </c>
      <c r="E373" s="92">
        <f t="shared" si="16"/>
        <v>32.5</v>
      </c>
      <c r="F373" s="92">
        <f t="shared" si="17"/>
        <v>39.6</v>
      </c>
      <c r="H373" s="39">
        <v>36</v>
      </c>
      <c r="I373" s="39">
        <v>32.5</v>
      </c>
      <c r="J373" s="39">
        <v>39.6</v>
      </c>
      <c r="K373" s="39">
        <v>5</v>
      </c>
    </row>
    <row r="374" spans="1:11">
      <c r="A374" s="39" t="s">
        <v>286</v>
      </c>
      <c r="B374" s="39" t="s">
        <v>289</v>
      </c>
      <c r="C374" s="39" t="s">
        <v>365</v>
      </c>
      <c r="D374" s="92">
        <f t="shared" si="15"/>
        <v>25.8</v>
      </c>
      <c r="E374" s="92">
        <f t="shared" si="16"/>
        <v>22.6</v>
      </c>
      <c r="F374" s="92">
        <f t="shared" si="17"/>
        <v>29.3</v>
      </c>
      <c r="H374" s="39">
        <v>25.8</v>
      </c>
      <c r="I374" s="39">
        <v>22.6</v>
      </c>
      <c r="J374" s="39">
        <v>29.3</v>
      </c>
      <c r="K374" s="39">
        <v>6.7</v>
      </c>
    </row>
    <row r="375" spans="1:11">
      <c r="A375" s="39" t="s">
        <v>286</v>
      </c>
      <c r="B375" s="39" t="s">
        <v>289</v>
      </c>
      <c r="C375" s="39" t="s">
        <v>366</v>
      </c>
      <c r="D375" s="92">
        <f t="shared" si="15"/>
        <v>31.6</v>
      </c>
      <c r="E375" s="92">
        <f t="shared" si="16"/>
        <v>29.1</v>
      </c>
      <c r="F375" s="92">
        <f t="shared" si="17"/>
        <v>34.200000000000003</v>
      </c>
      <c r="H375" s="39">
        <v>31.6</v>
      </c>
      <c r="I375" s="39">
        <v>29.1</v>
      </c>
      <c r="J375" s="39">
        <v>34.200000000000003</v>
      </c>
      <c r="K375" s="39">
        <v>4.2</v>
      </c>
    </row>
    <row r="376" spans="1:11">
      <c r="A376" s="39" t="s">
        <v>286</v>
      </c>
      <c r="B376" s="39" t="s">
        <v>289</v>
      </c>
      <c r="C376" s="39" t="s">
        <v>367</v>
      </c>
      <c r="D376" s="92">
        <f t="shared" si="15"/>
        <v>30.6</v>
      </c>
      <c r="E376" s="92">
        <f t="shared" si="16"/>
        <v>28.4</v>
      </c>
      <c r="F376" s="92">
        <f t="shared" si="17"/>
        <v>32.799999999999997</v>
      </c>
      <c r="H376" s="39">
        <v>30.6</v>
      </c>
      <c r="I376" s="39">
        <v>28.4</v>
      </c>
      <c r="J376" s="39">
        <v>32.799999999999997</v>
      </c>
      <c r="K376" s="39">
        <v>3.6</v>
      </c>
    </row>
    <row r="377" spans="1:11">
      <c r="A377" s="39" t="s">
        <v>286</v>
      </c>
      <c r="B377" s="39" t="s">
        <v>289</v>
      </c>
      <c r="C377" s="39" t="s">
        <v>368</v>
      </c>
      <c r="D377" s="92">
        <f t="shared" si="15"/>
        <v>32.799999999999997</v>
      </c>
      <c r="E377" s="92">
        <f t="shared" si="16"/>
        <v>29.1</v>
      </c>
      <c r="F377" s="92">
        <f t="shared" si="17"/>
        <v>36.700000000000003</v>
      </c>
      <c r="H377" s="39">
        <v>32.799999999999997</v>
      </c>
      <c r="I377" s="39">
        <v>29.1</v>
      </c>
      <c r="J377" s="39">
        <v>36.700000000000003</v>
      </c>
      <c r="K377" s="39">
        <v>6</v>
      </c>
    </row>
    <row r="378" spans="1:11">
      <c r="A378" s="39" t="s">
        <v>286</v>
      </c>
      <c r="B378" s="39" t="s">
        <v>289</v>
      </c>
      <c r="C378" s="39" t="s">
        <v>369</v>
      </c>
      <c r="D378" s="92">
        <f t="shared" si="15"/>
        <v>35.799999999999997</v>
      </c>
      <c r="E378" s="92">
        <f t="shared" si="16"/>
        <v>30.4</v>
      </c>
      <c r="F378" s="92">
        <f t="shared" si="17"/>
        <v>41.6</v>
      </c>
      <c r="H378" s="39">
        <v>35.799999999999997</v>
      </c>
      <c r="I378" s="39">
        <v>30.4</v>
      </c>
      <c r="J378" s="39">
        <v>41.6</v>
      </c>
      <c r="K378" s="39">
        <v>8</v>
      </c>
    </row>
    <row r="379" spans="1:11">
      <c r="A379" s="39" t="s">
        <v>286</v>
      </c>
      <c r="B379" s="39" t="s">
        <v>289</v>
      </c>
      <c r="C379" s="39" t="s">
        <v>370</v>
      </c>
      <c r="D379" s="92">
        <f t="shared" si="15"/>
        <v>33.9</v>
      </c>
      <c r="E379" s="92">
        <f t="shared" si="16"/>
        <v>30.7</v>
      </c>
      <c r="F379" s="92">
        <f t="shared" si="17"/>
        <v>37.299999999999997</v>
      </c>
      <c r="H379" s="39">
        <v>33.9</v>
      </c>
      <c r="I379" s="39">
        <v>30.7</v>
      </c>
      <c r="J379" s="39">
        <v>37.299999999999997</v>
      </c>
      <c r="K379" s="39">
        <v>5</v>
      </c>
    </row>
    <row r="380" spans="1:11">
      <c r="A380" s="39" t="s">
        <v>286</v>
      </c>
      <c r="B380" s="39" t="s">
        <v>289</v>
      </c>
      <c r="C380" s="39" t="s">
        <v>371</v>
      </c>
      <c r="D380" s="92">
        <f t="shared" si="15"/>
        <v>33.299999999999997</v>
      </c>
      <c r="E380" s="92">
        <f t="shared" si="16"/>
        <v>29.8</v>
      </c>
      <c r="F380" s="92">
        <f t="shared" si="17"/>
        <v>37</v>
      </c>
      <c r="H380" s="39">
        <v>33.299999999999997</v>
      </c>
      <c r="I380" s="39">
        <v>29.8</v>
      </c>
      <c r="J380" s="39">
        <v>37</v>
      </c>
      <c r="K380" s="39">
        <v>5.5</v>
      </c>
    </row>
    <row r="381" spans="1:11">
      <c r="A381" s="39" t="s">
        <v>286</v>
      </c>
      <c r="B381" s="39" t="s">
        <v>289</v>
      </c>
      <c r="C381" s="39" t="s">
        <v>372</v>
      </c>
      <c r="D381" s="92">
        <f t="shared" si="15"/>
        <v>29.1</v>
      </c>
      <c r="E381" s="92">
        <f t="shared" si="16"/>
        <v>26.6</v>
      </c>
      <c r="F381" s="92">
        <f t="shared" si="17"/>
        <v>31.9</v>
      </c>
      <c r="H381" s="39">
        <v>29.1</v>
      </c>
      <c r="I381" s="39">
        <v>26.6</v>
      </c>
      <c r="J381" s="39">
        <v>31.9</v>
      </c>
      <c r="K381" s="39">
        <v>4.5999999999999996</v>
      </c>
    </row>
    <row r="382" spans="1:11">
      <c r="A382" s="39" t="s">
        <v>286</v>
      </c>
      <c r="B382" s="39" t="s">
        <v>289</v>
      </c>
      <c r="C382" s="39" t="s">
        <v>373</v>
      </c>
      <c r="D382" s="92">
        <f t="shared" si="15"/>
        <v>33.6</v>
      </c>
      <c r="E382" s="92">
        <f t="shared" si="16"/>
        <v>30.3</v>
      </c>
      <c r="F382" s="92">
        <f t="shared" si="17"/>
        <v>37</v>
      </c>
      <c r="H382" s="39">
        <v>33.6</v>
      </c>
      <c r="I382" s="39">
        <v>30.3</v>
      </c>
      <c r="J382" s="39">
        <v>37</v>
      </c>
      <c r="K382" s="39">
        <v>5.0999999999999996</v>
      </c>
    </row>
    <row r="383" spans="1:11">
      <c r="A383" s="39" t="s">
        <v>286</v>
      </c>
      <c r="B383" s="39" t="s">
        <v>289</v>
      </c>
      <c r="C383" s="39" t="s">
        <v>374</v>
      </c>
      <c r="D383" s="92">
        <f t="shared" si="15"/>
        <v>34.9</v>
      </c>
      <c r="E383" s="92">
        <f t="shared" si="16"/>
        <v>31.5</v>
      </c>
      <c r="F383" s="92">
        <f t="shared" si="17"/>
        <v>38.299999999999997</v>
      </c>
      <c r="H383" s="39">
        <v>34.9</v>
      </c>
      <c r="I383" s="39">
        <v>31.5</v>
      </c>
      <c r="J383" s="39">
        <v>38.299999999999997</v>
      </c>
      <c r="K383" s="39">
        <v>5</v>
      </c>
    </row>
    <row r="384" spans="1:11">
      <c r="A384" s="39" t="s">
        <v>286</v>
      </c>
      <c r="B384" s="39" t="s">
        <v>289</v>
      </c>
      <c r="C384" s="39" t="s">
        <v>375</v>
      </c>
      <c r="D384" s="92">
        <f t="shared" si="15"/>
        <v>29.5</v>
      </c>
      <c r="E384" s="92">
        <f t="shared" si="16"/>
        <v>25</v>
      </c>
      <c r="F384" s="92">
        <f t="shared" si="17"/>
        <v>34.299999999999997</v>
      </c>
      <c r="H384" s="39">
        <v>29.5</v>
      </c>
      <c r="I384" s="39">
        <v>25</v>
      </c>
      <c r="J384" s="39">
        <v>34.299999999999997</v>
      </c>
      <c r="K384" s="39">
        <v>8.1</v>
      </c>
    </row>
    <row r="385" spans="1:11">
      <c r="A385" s="39" t="s">
        <v>286</v>
      </c>
      <c r="B385" s="39" t="s">
        <v>289</v>
      </c>
      <c r="C385" s="39" t="s">
        <v>376</v>
      </c>
      <c r="D385" s="92">
        <f t="shared" si="15"/>
        <v>26.7</v>
      </c>
      <c r="E385" s="92">
        <f t="shared" si="16"/>
        <v>23.4</v>
      </c>
      <c r="F385" s="92">
        <f t="shared" si="17"/>
        <v>30.3</v>
      </c>
      <c r="H385" s="39">
        <v>26.7</v>
      </c>
      <c r="I385" s="39">
        <v>23.4</v>
      </c>
      <c r="J385" s="39">
        <v>30.3</v>
      </c>
      <c r="K385" s="39">
        <v>6.6</v>
      </c>
    </row>
    <row r="386" spans="1:11">
      <c r="A386" s="39" t="s">
        <v>286</v>
      </c>
      <c r="B386" s="39" t="s">
        <v>289</v>
      </c>
      <c r="C386" s="39" t="s">
        <v>377</v>
      </c>
      <c r="D386" s="92">
        <f t="shared" si="15"/>
        <v>29.3</v>
      </c>
      <c r="E386" s="92">
        <f t="shared" si="16"/>
        <v>26.1</v>
      </c>
      <c r="F386" s="92">
        <f t="shared" si="17"/>
        <v>32.700000000000003</v>
      </c>
      <c r="H386" s="39">
        <v>29.3</v>
      </c>
      <c r="I386" s="39">
        <v>26.1</v>
      </c>
      <c r="J386" s="39">
        <v>32.700000000000003</v>
      </c>
      <c r="K386" s="39">
        <v>5.7</v>
      </c>
    </row>
    <row r="387" spans="1:11">
      <c r="A387" s="39" t="s">
        <v>286</v>
      </c>
      <c r="B387" s="39" t="s">
        <v>289</v>
      </c>
      <c r="C387" s="39" t="s">
        <v>386</v>
      </c>
      <c r="D387" s="92">
        <f t="shared" ref="D387:D450" si="18">IF(K387&gt;=50," ",H387)</f>
        <v>30.5</v>
      </c>
      <c r="E387" s="92">
        <f t="shared" ref="E387:E450" si="19">IF(K387&gt;=50," ",I387)</f>
        <v>27.8</v>
      </c>
      <c r="F387" s="92">
        <f t="shared" ref="F387:F450" si="20">IF(K387&gt;=50," ",J387)</f>
        <v>33.4</v>
      </c>
      <c r="H387" s="39">
        <v>30.5</v>
      </c>
      <c r="I387" s="39">
        <v>27.8</v>
      </c>
      <c r="J387" s="39">
        <v>33.4</v>
      </c>
      <c r="K387" s="39">
        <v>4.5999999999999996</v>
      </c>
    </row>
    <row r="388" spans="1:11">
      <c r="A388" s="39" t="s">
        <v>286</v>
      </c>
      <c r="B388" s="39" t="s">
        <v>289</v>
      </c>
      <c r="C388" s="39" t="s">
        <v>379</v>
      </c>
      <c r="D388" s="92">
        <f t="shared" si="18"/>
        <v>31.3</v>
      </c>
      <c r="E388" s="92">
        <f t="shared" si="19"/>
        <v>28.8</v>
      </c>
      <c r="F388" s="92">
        <f t="shared" si="20"/>
        <v>34</v>
      </c>
      <c r="H388" s="39">
        <v>31.3</v>
      </c>
      <c r="I388" s="39">
        <v>28.8</v>
      </c>
      <c r="J388" s="39">
        <v>34</v>
      </c>
      <c r="K388" s="39">
        <v>4.2</v>
      </c>
    </row>
    <row r="389" spans="1:11">
      <c r="A389" s="39" t="s">
        <v>286</v>
      </c>
      <c r="B389" s="39" t="s">
        <v>290</v>
      </c>
      <c r="C389" s="39" t="s">
        <v>363</v>
      </c>
      <c r="D389" s="92">
        <f t="shared" si="18"/>
        <v>19.7</v>
      </c>
      <c r="E389" s="92">
        <f t="shared" si="19"/>
        <v>16.8</v>
      </c>
      <c r="F389" s="92">
        <f t="shared" si="20"/>
        <v>23</v>
      </c>
      <c r="H389" s="39">
        <v>19.7</v>
      </c>
      <c r="I389" s="39">
        <v>16.8</v>
      </c>
      <c r="J389" s="39">
        <v>23</v>
      </c>
      <c r="K389" s="39">
        <v>8</v>
      </c>
    </row>
    <row r="390" spans="1:11">
      <c r="A390" s="39" t="s">
        <v>286</v>
      </c>
      <c r="B390" s="39" t="s">
        <v>290</v>
      </c>
      <c r="C390" s="39" t="s">
        <v>364</v>
      </c>
      <c r="D390" s="92">
        <f t="shared" si="18"/>
        <v>21.7</v>
      </c>
      <c r="E390" s="92">
        <f t="shared" si="19"/>
        <v>19.2</v>
      </c>
      <c r="F390" s="92">
        <f t="shared" si="20"/>
        <v>24.6</v>
      </c>
      <c r="H390" s="39">
        <v>21.7</v>
      </c>
      <c r="I390" s="39">
        <v>19.2</v>
      </c>
      <c r="J390" s="39">
        <v>24.6</v>
      </c>
      <c r="K390" s="39">
        <v>6.3</v>
      </c>
    </row>
    <row r="391" spans="1:11">
      <c r="A391" s="39" t="s">
        <v>286</v>
      </c>
      <c r="B391" s="39" t="s">
        <v>290</v>
      </c>
      <c r="C391" s="39" t="s">
        <v>365</v>
      </c>
      <c r="D391" s="92">
        <f t="shared" si="18"/>
        <v>30.1</v>
      </c>
      <c r="E391" s="92">
        <f t="shared" si="19"/>
        <v>25.6</v>
      </c>
      <c r="F391" s="92">
        <f t="shared" si="20"/>
        <v>35.1</v>
      </c>
      <c r="H391" s="39">
        <v>30.1</v>
      </c>
      <c r="I391" s="39">
        <v>25.6</v>
      </c>
      <c r="J391" s="39">
        <v>35.1</v>
      </c>
      <c r="K391" s="39">
        <v>8.1</v>
      </c>
    </row>
    <row r="392" spans="1:11">
      <c r="A392" s="39" t="s">
        <v>286</v>
      </c>
      <c r="B392" s="39" t="s">
        <v>290</v>
      </c>
      <c r="C392" s="39" t="s">
        <v>366</v>
      </c>
      <c r="D392" s="92">
        <f t="shared" si="18"/>
        <v>17.899999999999999</v>
      </c>
      <c r="E392" s="92">
        <f t="shared" si="19"/>
        <v>15.9</v>
      </c>
      <c r="F392" s="92">
        <f t="shared" si="20"/>
        <v>20.100000000000001</v>
      </c>
      <c r="H392" s="39">
        <v>17.899999999999999</v>
      </c>
      <c r="I392" s="39">
        <v>15.9</v>
      </c>
      <c r="J392" s="39">
        <v>20.100000000000001</v>
      </c>
      <c r="K392" s="39">
        <v>5.9</v>
      </c>
    </row>
    <row r="393" spans="1:11">
      <c r="A393" s="39" t="s">
        <v>286</v>
      </c>
      <c r="B393" s="39" t="s">
        <v>290</v>
      </c>
      <c r="C393" s="39" t="s">
        <v>367</v>
      </c>
      <c r="D393" s="92">
        <f t="shared" si="18"/>
        <v>16.100000000000001</v>
      </c>
      <c r="E393" s="92">
        <f t="shared" si="19"/>
        <v>14.5</v>
      </c>
      <c r="F393" s="92">
        <f t="shared" si="20"/>
        <v>17.899999999999999</v>
      </c>
      <c r="H393" s="39">
        <v>16.100000000000001</v>
      </c>
      <c r="I393" s="39">
        <v>14.5</v>
      </c>
      <c r="J393" s="39">
        <v>17.899999999999999</v>
      </c>
      <c r="K393" s="39">
        <v>5.4</v>
      </c>
    </row>
    <row r="394" spans="1:11">
      <c r="A394" s="39" t="s">
        <v>286</v>
      </c>
      <c r="B394" s="39" t="s">
        <v>290</v>
      </c>
      <c r="C394" s="39" t="s">
        <v>368</v>
      </c>
      <c r="D394" s="92">
        <f t="shared" si="18"/>
        <v>21.7</v>
      </c>
      <c r="E394" s="92">
        <f t="shared" si="19"/>
        <v>19.100000000000001</v>
      </c>
      <c r="F394" s="92">
        <f t="shared" si="20"/>
        <v>24.6</v>
      </c>
      <c r="H394" s="39">
        <v>21.7</v>
      </c>
      <c r="I394" s="39">
        <v>19.100000000000001</v>
      </c>
      <c r="J394" s="39">
        <v>24.6</v>
      </c>
      <c r="K394" s="39">
        <v>6.5</v>
      </c>
    </row>
    <row r="395" spans="1:11">
      <c r="A395" s="39" t="s">
        <v>286</v>
      </c>
      <c r="B395" s="39" t="s">
        <v>290</v>
      </c>
      <c r="C395" s="39" t="s">
        <v>369</v>
      </c>
      <c r="D395" s="92">
        <f t="shared" si="18"/>
        <v>22.7</v>
      </c>
      <c r="E395" s="92">
        <f t="shared" si="19"/>
        <v>18.899999999999999</v>
      </c>
      <c r="F395" s="92">
        <f t="shared" si="20"/>
        <v>27</v>
      </c>
      <c r="H395" s="39">
        <v>22.7</v>
      </c>
      <c r="I395" s="39">
        <v>18.899999999999999</v>
      </c>
      <c r="J395" s="39">
        <v>27</v>
      </c>
      <c r="K395" s="39">
        <v>9.1</v>
      </c>
    </row>
    <row r="396" spans="1:11">
      <c r="A396" s="39" t="s">
        <v>286</v>
      </c>
      <c r="B396" s="39" t="s">
        <v>290</v>
      </c>
      <c r="C396" s="39" t="s">
        <v>370</v>
      </c>
      <c r="D396" s="92">
        <f t="shared" si="18"/>
        <v>21</v>
      </c>
      <c r="E396" s="92">
        <f t="shared" si="19"/>
        <v>18.2</v>
      </c>
      <c r="F396" s="92">
        <f t="shared" si="20"/>
        <v>24</v>
      </c>
      <c r="H396" s="39">
        <v>21</v>
      </c>
      <c r="I396" s="39">
        <v>18.2</v>
      </c>
      <c r="J396" s="39">
        <v>24</v>
      </c>
      <c r="K396" s="39">
        <v>7.2</v>
      </c>
    </row>
    <row r="397" spans="1:11">
      <c r="A397" s="39" t="s">
        <v>286</v>
      </c>
      <c r="B397" s="39" t="s">
        <v>290</v>
      </c>
      <c r="C397" s="39" t="s">
        <v>371</v>
      </c>
      <c r="D397" s="92">
        <f t="shared" si="18"/>
        <v>28.4</v>
      </c>
      <c r="E397" s="92">
        <f t="shared" si="19"/>
        <v>25.4</v>
      </c>
      <c r="F397" s="92">
        <f t="shared" si="20"/>
        <v>31.6</v>
      </c>
      <c r="H397" s="39">
        <v>28.4</v>
      </c>
      <c r="I397" s="39">
        <v>25.4</v>
      </c>
      <c r="J397" s="39">
        <v>31.6</v>
      </c>
      <c r="K397" s="39">
        <v>5.6</v>
      </c>
    </row>
    <row r="398" spans="1:11">
      <c r="A398" s="39" t="s">
        <v>286</v>
      </c>
      <c r="B398" s="39" t="s">
        <v>290</v>
      </c>
      <c r="C398" s="39" t="s">
        <v>372</v>
      </c>
      <c r="D398" s="92">
        <f t="shared" si="18"/>
        <v>13.9</v>
      </c>
      <c r="E398" s="92">
        <f t="shared" si="19"/>
        <v>11.7</v>
      </c>
      <c r="F398" s="92">
        <f t="shared" si="20"/>
        <v>16.5</v>
      </c>
      <c r="H398" s="39">
        <v>13.9</v>
      </c>
      <c r="I398" s="39">
        <v>11.7</v>
      </c>
      <c r="J398" s="39">
        <v>16.5</v>
      </c>
      <c r="K398" s="39">
        <v>8.6999999999999993</v>
      </c>
    </row>
    <row r="399" spans="1:11">
      <c r="A399" s="39" t="s">
        <v>286</v>
      </c>
      <c r="B399" s="39" t="s">
        <v>290</v>
      </c>
      <c r="C399" s="39" t="s">
        <v>373</v>
      </c>
      <c r="D399" s="92">
        <f t="shared" si="18"/>
        <v>19</v>
      </c>
      <c r="E399" s="92">
        <f t="shared" si="19"/>
        <v>16.5</v>
      </c>
      <c r="F399" s="92">
        <f t="shared" si="20"/>
        <v>21.8</v>
      </c>
      <c r="H399" s="39">
        <v>19</v>
      </c>
      <c r="I399" s="39">
        <v>16.5</v>
      </c>
      <c r="J399" s="39">
        <v>21.8</v>
      </c>
      <c r="K399" s="39">
        <v>7.1</v>
      </c>
    </row>
    <row r="400" spans="1:11">
      <c r="A400" s="39" t="s">
        <v>286</v>
      </c>
      <c r="B400" s="39" t="s">
        <v>290</v>
      </c>
      <c r="C400" s="39" t="s">
        <v>374</v>
      </c>
      <c r="D400" s="92">
        <f t="shared" si="18"/>
        <v>24.6</v>
      </c>
      <c r="E400" s="92">
        <f t="shared" si="19"/>
        <v>21.7</v>
      </c>
      <c r="F400" s="92">
        <f t="shared" si="20"/>
        <v>27.8</v>
      </c>
      <c r="H400" s="39">
        <v>24.6</v>
      </c>
      <c r="I400" s="39">
        <v>21.7</v>
      </c>
      <c r="J400" s="39">
        <v>27.8</v>
      </c>
      <c r="K400" s="39">
        <v>6.3</v>
      </c>
    </row>
    <row r="401" spans="1:11">
      <c r="A401" s="39" t="s">
        <v>286</v>
      </c>
      <c r="B401" s="39" t="s">
        <v>290</v>
      </c>
      <c r="C401" s="39" t="s">
        <v>375</v>
      </c>
      <c r="D401" s="92">
        <f t="shared" si="18"/>
        <v>21.9</v>
      </c>
      <c r="E401" s="92">
        <f t="shared" si="19"/>
        <v>17.7</v>
      </c>
      <c r="F401" s="92">
        <f t="shared" si="20"/>
        <v>26.8</v>
      </c>
      <c r="H401" s="39">
        <v>21.9</v>
      </c>
      <c r="I401" s="39">
        <v>17.7</v>
      </c>
      <c r="J401" s="39">
        <v>26.8</v>
      </c>
      <c r="K401" s="39">
        <v>10.5</v>
      </c>
    </row>
    <row r="402" spans="1:11">
      <c r="A402" s="39" t="s">
        <v>286</v>
      </c>
      <c r="B402" s="39" t="s">
        <v>290</v>
      </c>
      <c r="C402" s="39" t="s">
        <v>376</v>
      </c>
      <c r="D402" s="92">
        <f t="shared" si="18"/>
        <v>24.3</v>
      </c>
      <c r="E402" s="92">
        <f t="shared" si="19"/>
        <v>21.2</v>
      </c>
      <c r="F402" s="92">
        <f t="shared" si="20"/>
        <v>27.8</v>
      </c>
      <c r="H402" s="39">
        <v>24.3</v>
      </c>
      <c r="I402" s="39">
        <v>21.2</v>
      </c>
      <c r="J402" s="39">
        <v>27.8</v>
      </c>
      <c r="K402" s="39">
        <v>7</v>
      </c>
    </row>
    <row r="403" spans="1:11">
      <c r="A403" s="39" t="s">
        <v>286</v>
      </c>
      <c r="B403" s="39" t="s">
        <v>290</v>
      </c>
      <c r="C403" s="39" t="s">
        <v>377</v>
      </c>
      <c r="D403" s="92">
        <f t="shared" si="18"/>
        <v>24.7</v>
      </c>
      <c r="E403" s="92">
        <f t="shared" si="19"/>
        <v>21.7</v>
      </c>
      <c r="F403" s="92">
        <f t="shared" si="20"/>
        <v>28</v>
      </c>
      <c r="H403" s="39">
        <v>24.7</v>
      </c>
      <c r="I403" s="39">
        <v>21.7</v>
      </c>
      <c r="J403" s="39">
        <v>28</v>
      </c>
      <c r="K403" s="39">
        <v>6.5</v>
      </c>
    </row>
    <row r="404" spans="1:11">
      <c r="A404" s="39" t="s">
        <v>286</v>
      </c>
      <c r="B404" s="39" t="s">
        <v>290</v>
      </c>
      <c r="C404" s="39" t="s">
        <v>386</v>
      </c>
      <c r="D404" s="92">
        <f t="shared" si="18"/>
        <v>25.4</v>
      </c>
      <c r="E404" s="92">
        <f t="shared" si="19"/>
        <v>23</v>
      </c>
      <c r="F404" s="92">
        <f t="shared" si="20"/>
        <v>27.9</v>
      </c>
      <c r="H404" s="39">
        <v>25.4</v>
      </c>
      <c r="I404" s="39">
        <v>23</v>
      </c>
      <c r="J404" s="39">
        <v>27.9</v>
      </c>
      <c r="K404" s="39">
        <v>5</v>
      </c>
    </row>
    <row r="405" spans="1:11">
      <c r="A405" s="39" t="s">
        <v>286</v>
      </c>
      <c r="B405" s="39" t="s">
        <v>290</v>
      </c>
      <c r="C405" s="39" t="s">
        <v>379</v>
      </c>
      <c r="D405" s="92">
        <f t="shared" si="18"/>
        <v>16.600000000000001</v>
      </c>
      <c r="E405" s="92">
        <f t="shared" si="19"/>
        <v>14.7</v>
      </c>
      <c r="F405" s="92">
        <f t="shared" si="20"/>
        <v>18.7</v>
      </c>
      <c r="H405" s="39">
        <v>16.600000000000001</v>
      </c>
      <c r="I405" s="39">
        <v>14.7</v>
      </c>
      <c r="J405" s="39">
        <v>18.7</v>
      </c>
      <c r="K405" s="39">
        <v>6.1</v>
      </c>
    </row>
    <row r="406" spans="1:11">
      <c r="A406" s="39" t="s">
        <v>380</v>
      </c>
      <c r="B406" s="39" t="s">
        <v>291</v>
      </c>
      <c r="C406" s="39" t="s">
        <v>101</v>
      </c>
      <c r="D406" s="92">
        <f t="shared" si="18"/>
        <v>49.3</v>
      </c>
      <c r="E406" s="92">
        <f t="shared" si="19"/>
        <v>43.3</v>
      </c>
      <c r="F406" s="92">
        <f t="shared" si="20"/>
        <v>55.2</v>
      </c>
      <c r="H406" s="39">
        <v>49.3</v>
      </c>
      <c r="I406" s="39">
        <v>43.3</v>
      </c>
      <c r="J406" s="39">
        <v>55.2</v>
      </c>
      <c r="K406" s="39">
        <v>6.2</v>
      </c>
    </row>
    <row r="407" spans="1:11">
      <c r="A407" s="39" t="s">
        <v>380</v>
      </c>
      <c r="B407" s="39" t="s">
        <v>291</v>
      </c>
      <c r="C407" s="39" t="s">
        <v>108</v>
      </c>
      <c r="D407" s="92">
        <f t="shared" si="18"/>
        <v>48.5</v>
      </c>
      <c r="E407" s="92">
        <f t="shared" si="19"/>
        <v>37.1</v>
      </c>
      <c r="F407" s="92">
        <f t="shared" si="20"/>
        <v>59.9</v>
      </c>
      <c r="H407" s="39">
        <v>48.5</v>
      </c>
      <c r="I407" s="39">
        <v>37.1</v>
      </c>
      <c r="J407" s="39">
        <v>59.9</v>
      </c>
      <c r="K407" s="39">
        <v>12.2</v>
      </c>
    </row>
    <row r="408" spans="1:11">
      <c r="A408" s="39" t="s">
        <v>380</v>
      </c>
      <c r="B408" s="39" t="s">
        <v>291</v>
      </c>
      <c r="C408" s="39" t="s">
        <v>109</v>
      </c>
      <c r="D408" s="92">
        <f t="shared" si="18"/>
        <v>55.4</v>
      </c>
      <c r="E408" s="92">
        <f t="shared" si="19"/>
        <v>48.4</v>
      </c>
      <c r="F408" s="92">
        <f t="shared" si="20"/>
        <v>62.3</v>
      </c>
      <c r="H408" s="39">
        <v>55.4</v>
      </c>
      <c r="I408" s="39">
        <v>48.4</v>
      </c>
      <c r="J408" s="39">
        <v>62.3</v>
      </c>
      <c r="K408" s="39">
        <v>6.4</v>
      </c>
    </row>
    <row r="409" spans="1:11">
      <c r="A409" s="39" t="s">
        <v>380</v>
      </c>
      <c r="B409" s="39" t="s">
        <v>291</v>
      </c>
      <c r="C409" s="39" t="s">
        <v>112</v>
      </c>
      <c r="D409" s="92">
        <f t="shared" si="18"/>
        <v>64.099999999999994</v>
      </c>
      <c r="E409" s="92">
        <f t="shared" si="19"/>
        <v>55</v>
      </c>
      <c r="F409" s="92">
        <f t="shared" si="20"/>
        <v>72.3</v>
      </c>
      <c r="H409" s="39">
        <v>64.099999999999994</v>
      </c>
      <c r="I409" s="39">
        <v>55</v>
      </c>
      <c r="J409" s="39">
        <v>72.3</v>
      </c>
      <c r="K409" s="39">
        <v>7</v>
      </c>
    </row>
    <row r="410" spans="1:11">
      <c r="A410" s="39" t="s">
        <v>380</v>
      </c>
      <c r="B410" s="39" t="s">
        <v>291</v>
      </c>
      <c r="C410" s="39" t="s">
        <v>115</v>
      </c>
      <c r="D410" s="92">
        <f t="shared" si="18"/>
        <v>47.6</v>
      </c>
      <c r="E410" s="92">
        <f t="shared" si="19"/>
        <v>42.1</v>
      </c>
      <c r="F410" s="92">
        <f t="shared" si="20"/>
        <v>53.1</v>
      </c>
      <c r="H410" s="39">
        <v>47.6</v>
      </c>
      <c r="I410" s="39">
        <v>42.1</v>
      </c>
      <c r="J410" s="39">
        <v>53.1</v>
      </c>
      <c r="K410" s="39">
        <v>5.9</v>
      </c>
    </row>
    <row r="411" spans="1:11">
      <c r="A411" s="39" t="s">
        <v>380</v>
      </c>
      <c r="B411" s="39" t="s">
        <v>291</v>
      </c>
      <c r="C411" s="39" t="s">
        <v>118</v>
      </c>
      <c r="D411" s="92">
        <f t="shared" si="18"/>
        <v>64.2</v>
      </c>
      <c r="E411" s="92">
        <f t="shared" si="19"/>
        <v>53.9</v>
      </c>
      <c r="F411" s="92">
        <f t="shared" si="20"/>
        <v>73.400000000000006</v>
      </c>
      <c r="H411" s="39">
        <v>64.2</v>
      </c>
      <c r="I411" s="39">
        <v>53.9</v>
      </c>
      <c r="J411" s="39">
        <v>73.400000000000006</v>
      </c>
      <c r="K411" s="39">
        <v>7.9</v>
      </c>
    </row>
    <row r="412" spans="1:11">
      <c r="A412" s="39" t="s">
        <v>380</v>
      </c>
      <c r="B412" s="39" t="s">
        <v>291</v>
      </c>
      <c r="C412" s="39" t="s">
        <v>122</v>
      </c>
      <c r="D412" s="92">
        <f t="shared" si="18"/>
        <v>60.3</v>
      </c>
      <c r="E412" s="92">
        <f t="shared" si="19"/>
        <v>54.4</v>
      </c>
      <c r="F412" s="92">
        <f t="shared" si="20"/>
        <v>66</v>
      </c>
      <c r="H412" s="39">
        <v>60.3</v>
      </c>
      <c r="I412" s="39">
        <v>54.4</v>
      </c>
      <c r="J412" s="39">
        <v>66</v>
      </c>
      <c r="K412" s="39">
        <v>4.9000000000000004</v>
      </c>
    </row>
    <row r="413" spans="1:11">
      <c r="A413" s="39" t="s">
        <v>380</v>
      </c>
      <c r="B413" s="39" t="s">
        <v>291</v>
      </c>
      <c r="C413" s="39" t="s">
        <v>130</v>
      </c>
      <c r="D413" s="92">
        <f t="shared" si="18"/>
        <v>58.3</v>
      </c>
      <c r="E413" s="92">
        <f t="shared" si="19"/>
        <v>53</v>
      </c>
      <c r="F413" s="92">
        <f t="shared" si="20"/>
        <v>63.4</v>
      </c>
      <c r="H413" s="39">
        <v>58.3</v>
      </c>
      <c r="I413" s="39">
        <v>53</v>
      </c>
      <c r="J413" s="39">
        <v>63.4</v>
      </c>
      <c r="K413" s="39">
        <v>4.5999999999999996</v>
      </c>
    </row>
    <row r="414" spans="1:11">
      <c r="A414" s="39" t="s">
        <v>380</v>
      </c>
      <c r="B414" s="39" t="s">
        <v>291</v>
      </c>
      <c r="C414" s="39" t="s">
        <v>135</v>
      </c>
      <c r="D414" s="92">
        <f t="shared" si="18"/>
        <v>50.1</v>
      </c>
      <c r="E414" s="92">
        <f t="shared" si="19"/>
        <v>39</v>
      </c>
      <c r="F414" s="92">
        <f t="shared" si="20"/>
        <v>61.2</v>
      </c>
      <c r="H414" s="39">
        <v>50.1</v>
      </c>
      <c r="I414" s="39">
        <v>39</v>
      </c>
      <c r="J414" s="39">
        <v>61.2</v>
      </c>
      <c r="K414" s="39">
        <v>11.5</v>
      </c>
    </row>
    <row r="415" spans="1:11">
      <c r="A415" s="39" t="s">
        <v>380</v>
      </c>
      <c r="B415" s="39" t="s">
        <v>291</v>
      </c>
      <c r="C415" s="39" t="s">
        <v>136</v>
      </c>
      <c r="D415" s="92">
        <f t="shared" si="18"/>
        <v>55.6</v>
      </c>
      <c r="E415" s="92">
        <f t="shared" si="19"/>
        <v>48.2</v>
      </c>
      <c r="F415" s="92">
        <f t="shared" si="20"/>
        <v>62.8</v>
      </c>
      <c r="H415" s="39">
        <v>55.6</v>
      </c>
      <c r="I415" s="39">
        <v>48.2</v>
      </c>
      <c r="J415" s="39">
        <v>62.8</v>
      </c>
      <c r="K415" s="39">
        <v>6.8</v>
      </c>
    </row>
    <row r="416" spans="1:11">
      <c r="A416" s="39" t="s">
        <v>380</v>
      </c>
      <c r="B416" s="39" t="s">
        <v>291</v>
      </c>
      <c r="C416" s="39" t="s">
        <v>143</v>
      </c>
      <c r="D416" s="92">
        <f t="shared" si="18"/>
        <v>57.9</v>
      </c>
      <c r="E416" s="92">
        <f t="shared" si="19"/>
        <v>50.5</v>
      </c>
      <c r="F416" s="92">
        <f t="shared" si="20"/>
        <v>64.900000000000006</v>
      </c>
      <c r="H416" s="39">
        <v>57.9</v>
      </c>
      <c r="I416" s="39">
        <v>50.5</v>
      </c>
      <c r="J416" s="39">
        <v>64.900000000000006</v>
      </c>
      <c r="K416" s="39">
        <v>6.4</v>
      </c>
    </row>
    <row r="417" spans="1:11">
      <c r="A417" s="39" t="s">
        <v>380</v>
      </c>
      <c r="B417" s="39" t="s">
        <v>291</v>
      </c>
      <c r="C417" s="39" t="s">
        <v>149</v>
      </c>
      <c r="D417" s="92">
        <f t="shared" si="18"/>
        <v>50.2</v>
      </c>
      <c r="E417" s="92">
        <f t="shared" si="19"/>
        <v>44.6</v>
      </c>
      <c r="F417" s="92">
        <f t="shared" si="20"/>
        <v>55.8</v>
      </c>
      <c r="H417" s="39">
        <v>50.2</v>
      </c>
      <c r="I417" s="39">
        <v>44.6</v>
      </c>
      <c r="J417" s="39">
        <v>55.8</v>
      </c>
      <c r="K417" s="39">
        <v>5.7</v>
      </c>
    </row>
    <row r="418" spans="1:11">
      <c r="A418" s="39" t="s">
        <v>380</v>
      </c>
      <c r="B418" s="39" t="s">
        <v>291</v>
      </c>
      <c r="C418" s="39" t="s">
        <v>151</v>
      </c>
      <c r="D418" s="92">
        <f t="shared" si="18"/>
        <v>48.9</v>
      </c>
      <c r="E418" s="92">
        <f t="shared" si="19"/>
        <v>41.7</v>
      </c>
      <c r="F418" s="92">
        <f t="shared" si="20"/>
        <v>56.2</v>
      </c>
      <c r="H418" s="39">
        <v>48.9</v>
      </c>
      <c r="I418" s="39">
        <v>41.7</v>
      </c>
      <c r="J418" s="39">
        <v>56.2</v>
      </c>
      <c r="K418" s="39">
        <v>7.6</v>
      </c>
    </row>
    <row r="419" spans="1:11">
      <c r="A419" s="39" t="s">
        <v>380</v>
      </c>
      <c r="B419" s="39" t="s">
        <v>291</v>
      </c>
      <c r="C419" s="39" t="s">
        <v>154</v>
      </c>
      <c r="D419" s="92">
        <f t="shared" si="18"/>
        <v>44.7</v>
      </c>
      <c r="E419" s="92">
        <f t="shared" si="19"/>
        <v>38.5</v>
      </c>
      <c r="F419" s="92">
        <f t="shared" si="20"/>
        <v>51.1</v>
      </c>
      <c r="H419" s="39">
        <v>44.7</v>
      </c>
      <c r="I419" s="39">
        <v>38.5</v>
      </c>
      <c r="J419" s="39">
        <v>51.1</v>
      </c>
      <c r="K419" s="39">
        <v>7.2</v>
      </c>
    </row>
    <row r="420" spans="1:11">
      <c r="A420" s="39" t="s">
        <v>380</v>
      </c>
      <c r="B420" s="39" t="s">
        <v>291</v>
      </c>
      <c r="C420" s="39" t="s">
        <v>164</v>
      </c>
      <c r="D420" s="92">
        <f t="shared" si="18"/>
        <v>49.8</v>
      </c>
      <c r="E420" s="92">
        <f t="shared" si="19"/>
        <v>42.4</v>
      </c>
      <c r="F420" s="92">
        <f t="shared" si="20"/>
        <v>57.2</v>
      </c>
      <c r="H420" s="39">
        <v>49.8</v>
      </c>
      <c r="I420" s="39">
        <v>42.4</v>
      </c>
      <c r="J420" s="39">
        <v>57.2</v>
      </c>
      <c r="K420" s="39">
        <v>7.6</v>
      </c>
    </row>
    <row r="421" spans="1:11">
      <c r="A421" s="39" t="s">
        <v>380</v>
      </c>
      <c r="B421" s="39" t="s">
        <v>291</v>
      </c>
      <c r="C421" s="39" t="s">
        <v>171</v>
      </c>
      <c r="D421" s="92">
        <f t="shared" si="18"/>
        <v>57.6</v>
      </c>
      <c r="E421" s="92">
        <f t="shared" si="19"/>
        <v>51.7</v>
      </c>
      <c r="F421" s="92">
        <f t="shared" si="20"/>
        <v>63.2</v>
      </c>
      <c r="H421" s="39">
        <v>57.6</v>
      </c>
      <c r="I421" s="39">
        <v>51.7</v>
      </c>
      <c r="J421" s="39">
        <v>63.2</v>
      </c>
      <c r="K421" s="39">
        <v>5.0999999999999996</v>
      </c>
    </row>
    <row r="422" spans="1:11">
      <c r="A422" s="39" t="s">
        <v>380</v>
      </c>
      <c r="B422" s="39" t="s">
        <v>291</v>
      </c>
      <c r="C422" s="39" t="s">
        <v>174</v>
      </c>
      <c r="D422" s="92">
        <f t="shared" si="18"/>
        <v>39.200000000000003</v>
      </c>
      <c r="E422" s="92">
        <f t="shared" si="19"/>
        <v>33.299999999999997</v>
      </c>
      <c r="F422" s="92">
        <f t="shared" si="20"/>
        <v>45.4</v>
      </c>
      <c r="H422" s="39">
        <v>39.200000000000003</v>
      </c>
      <c r="I422" s="39">
        <v>33.299999999999997</v>
      </c>
      <c r="J422" s="39">
        <v>45.4</v>
      </c>
      <c r="K422" s="39">
        <v>7.9</v>
      </c>
    </row>
    <row r="423" spans="1:11">
      <c r="A423" s="39" t="s">
        <v>380</v>
      </c>
      <c r="B423" s="39" t="s">
        <v>291</v>
      </c>
      <c r="C423" s="39" t="s">
        <v>356</v>
      </c>
      <c r="D423" s="92">
        <f t="shared" si="18"/>
        <v>52.6</v>
      </c>
      <c r="E423" s="92">
        <f t="shared" si="19"/>
        <v>50.8</v>
      </c>
      <c r="F423" s="92">
        <f t="shared" si="20"/>
        <v>54.4</v>
      </c>
      <c r="H423" s="39">
        <v>52.6</v>
      </c>
      <c r="I423" s="39">
        <v>50.8</v>
      </c>
      <c r="J423" s="39">
        <v>54.4</v>
      </c>
      <c r="K423" s="39">
        <v>1.8</v>
      </c>
    </row>
    <row r="424" spans="1:11">
      <c r="A424" s="39" t="s">
        <v>380</v>
      </c>
      <c r="B424" s="39" t="s">
        <v>291</v>
      </c>
      <c r="C424" s="39" t="s">
        <v>102</v>
      </c>
      <c r="D424" s="92">
        <f t="shared" si="18"/>
        <v>50.9</v>
      </c>
      <c r="E424" s="92">
        <f t="shared" si="19"/>
        <v>42.7</v>
      </c>
      <c r="F424" s="92">
        <f t="shared" si="20"/>
        <v>59.1</v>
      </c>
      <c r="H424" s="39">
        <v>50.9</v>
      </c>
      <c r="I424" s="39">
        <v>42.7</v>
      </c>
      <c r="J424" s="39">
        <v>59.1</v>
      </c>
      <c r="K424" s="39">
        <v>8.3000000000000007</v>
      </c>
    </row>
    <row r="425" spans="1:11">
      <c r="A425" s="39" t="s">
        <v>380</v>
      </c>
      <c r="B425" s="39" t="s">
        <v>291</v>
      </c>
      <c r="C425" s="39" t="s">
        <v>103</v>
      </c>
      <c r="D425" s="92">
        <f t="shared" si="18"/>
        <v>55.7</v>
      </c>
      <c r="E425" s="92">
        <f t="shared" si="19"/>
        <v>48.3</v>
      </c>
      <c r="F425" s="92">
        <f t="shared" si="20"/>
        <v>62.8</v>
      </c>
      <c r="H425" s="39">
        <v>55.7</v>
      </c>
      <c r="I425" s="39">
        <v>48.3</v>
      </c>
      <c r="J425" s="39">
        <v>62.8</v>
      </c>
      <c r="K425" s="39">
        <v>6.7</v>
      </c>
    </row>
    <row r="426" spans="1:11">
      <c r="A426" s="39" t="s">
        <v>380</v>
      </c>
      <c r="B426" s="39" t="s">
        <v>291</v>
      </c>
      <c r="C426" s="39" t="s">
        <v>104</v>
      </c>
      <c r="D426" s="92">
        <f t="shared" si="18"/>
        <v>43.2</v>
      </c>
      <c r="E426" s="92">
        <f t="shared" si="19"/>
        <v>36.5</v>
      </c>
      <c r="F426" s="92">
        <f t="shared" si="20"/>
        <v>50.2</v>
      </c>
      <c r="H426" s="39">
        <v>43.2</v>
      </c>
      <c r="I426" s="39">
        <v>36.5</v>
      </c>
      <c r="J426" s="39">
        <v>50.2</v>
      </c>
      <c r="K426" s="39">
        <v>8.1999999999999993</v>
      </c>
    </row>
    <row r="427" spans="1:11">
      <c r="A427" s="39" t="s">
        <v>380</v>
      </c>
      <c r="B427" s="39" t="s">
        <v>291</v>
      </c>
      <c r="C427" s="39" t="s">
        <v>110</v>
      </c>
      <c r="D427" s="92">
        <f t="shared" si="18"/>
        <v>57.8</v>
      </c>
      <c r="E427" s="92">
        <f t="shared" si="19"/>
        <v>52</v>
      </c>
      <c r="F427" s="92">
        <f t="shared" si="20"/>
        <v>63.3</v>
      </c>
      <c r="H427" s="39">
        <v>57.8</v>
      </c>
      <c r="I427" s="39">
        <v>52</v>
      </c>
      <c r="J427" s="39">
        <v>63.3</v>
      </c>
      <c r="K427" s="39">
        <v>5</v>
      </c>
    </row>
    <row r="428" spans="1:11">
      <c r="A428" s="39" t="s">
        <v>380</v>
      </c>
      <c r="B428" s="39" t="s">
        <v>291</v>
      </c>
      <c r="C428" s="39" t="s">
        <v>111</v>
      </c>
      <c r="D428" s="92">
        <f t="shared" si="18"/>
        <v>58.3</v>
      </c>
      <c r="E428" s="92">
        <f t="shared" si="19"/>
        <v>52.5</v>
      </c>
      <c r="F428" s="92">
        <f t="shared" si="20"/>
        <v>63.9</v>
      </c>
      <c r="H428" s="39">
        <v>58.3</v>
      </c>
      <c r="I428" s="39">
        <v>52.5</v>
      </c>
      <c r="J428" s="39">
        <v>63.9</v>
      </c>
      <c r="K428" s="39">
        <v>5</v>
      </c>
    </row>
    <row r="429" spans="1:11">
      <c r="A429" s="39" t="s">
        <v>380</v>
      </c>
      <c r="B429" s="39" t="s">
        <v>291</v>
      </c>
      <c r="C429" s="39" t="s">
        <v>116</v>
      </c>
      <c r="D429" s="92">
        <f t="shared" si="18"/>
        <v>59.8</v>
      </c>
      <c r="E429" s="92">
        <f t="shared" si="19"/>
        <v>52.1</v>
      </c>
      <c r="F429" s="92">
        <f t="shared" si="20"/>
        <v>67</v>
      </c>
      <c r="H429" s="39">
        <v>59.8</v>
      </c>
      <c r="I429" s="39">
        <v>52.1</v>
      </c>
      <c r="J429" s="39">
        <v>67</v>
      </c>
      <c r="K429" s="39">
        <v>6.4</v>
      </c>
    </row>
    <row r="430" spans="1:11">
      <c r="A430" s="39" t="s">
        <v>380</v>
      </c>
      <c r="B430" s="39" t="s">
        <v>291</v>
      </c>
      <c r="C430" s="39" t="s">
        <v>117</v>
      </c>
      <c r="D430" s="92">
        <f t="shared" si="18"/>
        <v>57</v>
      </c>
      <c r="E430" s="92">
        <f t="shared" si="19"/>
        <v>51</v>
      </c>
      <c r="F430" s="92">
        <f t="shared" si="20"/>
        <v>62.8</v>
      </c>
      <c r="H430" s="39">
        <v>57</v>
      </c>
      <c r="I430" s="39">
        <v>51</v>
      </c>
      <c r="J430" s="39">
        <v>62.8</v>
      </c>
      <c r="K430" s="39">
        <v>5.3</v>
      </c>
    </row>
    <row r="431" spans="1:11">
      <c r="A431" s="39" t="s">
        <v>380</v>
      </c>
      <c r="B431" s="39" t="s">
        <v>291</v>
      </c>
      <c r="C431" s="39" t="s">
        <v>119</v>
      </c>
      <c r="D431" s="92">
        <f t="shared" si="18"/>
        <v>45.9</v>
      </c>
      <c r="E431" s="92">
        <f t="shared" si="19"/>
        <v>40.4</v>
      </c>
      <c r="F431" s="92">
        <f t="shared" si="20"/>
        <v>51.6</v>
      </c>
      <c r="H431" s="39">
        <v>45.9</v>
      </c>
      <c r="I431" s="39">
        <v>40.4</v>
      </c>
      <c r="J431" s="39">
        <v>51.6</v>
      </c>
      <c r="K431" s="39">
        <v>6.3</v>
      </c>
    </row>
    <row r="432" spans="1:11">
      <c r="A432" s="39" t="s">
        <v>380</v>
      </c>
      <c r="B432" s="39" t="s">
        <v>291</v>
      </c>
      <c r="C432" s="39" t="s">
        <v>123</v>
      </c>
      <c r="D432" s="92">
        <f t="shared" si="18"/>
        <v>46.8</v>
      </c>
      <c r="E432" s="92">
        <f t="shared" si="19"/>
        <v>41.2</v>
      </c>
      <c r="F432" s="92">
        <f t="shared" si="20"/>
        <v>52.5</v>
      </c>
      <c r="H432" s="39">
        <v>46.8</v>
      </c>
      <c r="I432" s="39">
        <v>41.2</v>
      </c>
      <c r="J432" s="39">
        <v>52.5</v>
      </c>
      <c r="K432" s="39">
        <v>6.2</v>
      </c>
    </row>
    <row r="433" spans="1:11">
      <c r="A433" s="39" t="s">
        <v>380</v>
      </c>
      <c r="B433" s="39" t="s">
        <v>291</v>
      </c>
      <c r="C433" s="39" t="s">
        <v>132</v>
      </c>
      <c r="D433" s="92">
        <f t="shared" si="18"/>
        <v>46.5</v>
      </c>
      <c r="E433" s="92">
        <f t="shared" si="19"/>
        <v>41</v>
      </c>
      <c r="F433" s="92">
        <f t="shared" si="20"/>
        <v>52</v>
      </c>
      <c r="H433" s="39">
        <v>46.5</v>
      </c>
      <c r="I433" s="39">
        <v>41</v>
      </c>
      <c r="J433" s="39">
        <v>52</v>
      </c>
      <c r="K433" s="39">
        <v>6.1</v>
      </c>
    </row>
    <row r="434" spans="1:11">
      <c r="A434" s="39" t="s">
        <v>380</v>
      </c>
      <c r="B434" s="39" t="s">
        <v>291</v>
      </c>
      <c r="C434" s="39" t="s">
        <v>134</v>
      </c>
      <c r="D434" s="92">
        <f t="shared" si="18"/>
        <v>54.5</v>
      </c>
      <c r="E434" s="92">
        <f t="shared" si="19"/>
        <v>47.7</v>
      </c>
      <c r="F434" s="92">
        <f t="shared" si="20"/>
        <v>61.1</v>
      </c>
      <c r="H434" s="39">
        <v>54.5</v>
      </c>
      <c r="I434" s="39">
        <v>47.7</v>
      </c>
      <c r="J434" s="39">
        <v>61.1</v>
      </c>
      <c r="K434" s="39">
        <v>6.3</v>
      </c>
    </row>
    <row r="435" spans="1:11">
      <c r="A435" s="39" t="s">
        <v>380</v>
      </c>
      <c r="B435" s="39" t="s">
        <v>291</v>
      </c>
      <c r="C435" s="39" t="s">
        <v>150</v>
      </c>
      <c r="D435" s="92">
        <f t="shared" si="18"/>
        <v>56.1</v>
      </c>
      <c r="E435" s="92">
        <f t="shared" si="19"/>
        <v>49</v>
      </c>
      <c r="F435" s="92">
        <f t="shared" si="20"/>
        <v>63</v>
      </c>
      <c r="H435" s="39">
        <v>56.1</v>
      </c>
      <c r="I435" s="39">
        <v>49</v>
      </c>
      <c r="J435" s="39">
        <v>63</v>
      </c>
      <c r="K435" s="39">
        <v>6.4</v>
      </c>
    </row>
    <row r="436" spans="1:11">
      <c r="A436" s="39" t="s">
        <v>380</v>
      </c>
      <c r="B436" s="39" t="s">
        <v>291</v>
      </c>
      <c r="C436" s="39" t="s">
        <v>156</v>
      </c>
      <c r="D436" s="92">
        <f t="shared" si="18"/>
        <v>39.4</v>
      </c>
      <c r="E436" s="92">
        <f t="shared" si="19"/>
        <v>33.299999999999997</v>
      </c>
      <c r="F436" s="92">
        <f t="shared" si="20"/>
        <v>45.9</v>
      </c>
      <c r="H436" s="39">
        <v>39.4</v>
      </c>
      <c r="I436" s="39">
        <v>33.299999999999997</v>
      </c>
      <c r="J436" s="39">
        <v>45.9</v>
      </c>
      <c r="K436" s="39">
        <v>8.1999999999999993</v>
      </c>
    </row>
    <row r="437" spans="1:11">
      <c r="A437" s="39" t="s">
        <v>380</v>
      </c>
      <c r="B437" s="39" t="s">
        <v>291</v>
      </c>
      <c r="C437" s="39" t="s">
        <v>159</v>
      </c>
      <c r="D437" s="92">
        <f t="shared" si="18"/>
        <v>55.2</v>
      </c>
      <c r="E437" s="92">
        <f t="shared" si="19"/>
        <v>47</v>
      </c>
      <c r="F437" s="92">
        <f t="shared" si="20"/>
        <v>63.1</v>
      </c>
      <c r="H437" s="39">
        <v>55.2</v>
      </c>
      <c r="I437" s="39">
        <v>47</v>
      </c>
      <c r="J437" s="39">
        <v>63.1</v>
      </c>
      <c r="K437" s="39">
        <v>7.5</v>
      </c>
    </row>
    <row r="438" spans="1:11">
      <c r="A438" s="39" t="s">
        <v>380</v>
      </c>
      <c r="B438" s="39" t="s">
        <v>291</v>
      </c>
      <c r="C438" s="39" t="s">
        <v>161</v>
      </c>
      <c r="D438" s="92">
        <f t="shared" si="18"/>
        <v>35.299999999999997</v>
      </c>
      <c r="E438" s="92">
        <f t="shared" si="19"/>
        <v>30.1</v>
      </c>
      <c r="F438" s="92">
        <f t="shared" si="20"/>
        <v>40.799999999999997</v>
      </c>
      <c r="H438" s="39">
        <v>35.299999999999997</v>
      </c>
      <c r="I438" s="39">
        <v>30.1</v>
      </c>
      <c r="J438" s="39">
        <v>40.799999999999997</v>
      </c>
      <c r="K438" s="39">
        <v>7.8</v>
      </c>
    </row>
    <row r="439" spans="1:11">
      <c r="A439" s="39" t="s">
        <v>380</v>
      </c>
      <c r="B439" s="39" t="s">
        <v>291</v>
      </c>
      <c r="C439" s="39" t="s">
        <v>168</v>
      </c>
      <c r="D439" s="92">
        <f t="shared" si="18"/>
        <v>57.1</v>
      </c>
      <c r="E439" s="92">
        <f t="shared" si="19"/>
        <v>49</v>
      </c>
      <c r="F439" s="92">
        <f t="shared" si="20"/>
        <v>64.8</v>
      </c>
      <c r="H439" s="39">
        <v>57.1</v>
      </c>
      <c r="I439" s="39">
        <v>49</v>
      </c>
      <c r="J439" s="39">
        <v>64.8</v>
      </c>
      <c r="K439" s="39">
        <v>7.1</v>
      </c>
    </row>
    <row r="440" spans="1:11">
      <c r="A440" s="39" t="s">
        <v>380</v>
      </c>
      <c r="B440" s="39" t="s">
        <v>291</v>
      </c>
      <c r="C440" s="39" t="s">
        <v>357</v>
      </c>
      <c r="D440" s="92">
        <f t="shared" si="18"/>
        <v>50.7</v>
      </c>
      <c r="E440" s="92">
        <f t="shared" si="19"/>
        <v>49</v>
      </c>
      <c r="F440" s="92">
        <f t="shared" si="20"/>
        <v>52.4</v>
      </c>
      <c r="H440" s="39">
        <v>50.7</v>
      </c>
      <c r="I440" s="39">
        <v>49</v>
      </c>
      <c r="J440" s="39">
        <v>52.4</v>
      </c>
      <c r="K440" s="39">
        <v>1.7</v>
      </c>
    </row>
    <row r="441" spans="1:11">
      <c r="A441" s="39" t="s">
        <v>380</v>
      </c>
      <c r="B441" s="39" t="s">
        <v>291</v>
      </c>
      <c r="C441" s="39" t="s">
        <v>98</v>
      </c>
      <c r="D441" s="92">
        <f t="shared" si="18"/>
        <v>58.8</v>
      </c>
      <c r="E441" s="92">
        <f t="shared" si="19"/>
        <v>49.5</v>
      </c>
      <c r="F441" s="92">
        <f t="shared" si="20"/>
        <v>67.5</v>
      </c>
      <c r="H441" s="39">
        <v>58.8</v>
      </c>
      <c r="I441" s="39">
        <v>49.5</v>
      </c>
      <c r="J441" s="39">
        <v>67.5</v>
      </c>
      <c r="K441" s="39">
        <v>7.9</v>
      </c>
    </row>
    <row r="442" spans="1:11">
      <c r="A442" s="39" t="s">
        <v>380</v>
      </c>
      <c r="B442" s="39" t="s">
        <v>291</v>
      </c>
      <c r="C442" s="39" t="s">
        <v>105</v>
      </c>
      <c r="D442" s="92">
        <f t="shared" si="18"/>
        <v>61.3</v>
      </c>
      <c r="E442" s="92">
        <f t="shared" si="19"/>
        <v>50.3</v>
      </c>
      <c r="F442" s="92">
        <f t="shared" si="20"/>
        <v>71.3</v>
      </c>
      <c r="H442" s="39">
        <v>61.3</v>
      </c>
      <c r="I442" s="39">
        <v>50.3</v>
      </c>
      <c r="J442" s="39">
        <v>71.3</v>
      </c>
      <c r="K442" s="39">
        <v>8.8000000000000007</v>
      </c>
    </row>
    <row r="443" spans="1:11">
      <c r="A443" s="39" t="s">
        <v>380</v>
      </c>
      <c r="B443" s="39" t="s">
        <v>291</v>
      </c>
      <c r="C443" s="39" t="s">
        <v>106</v>
      </c>
      <c r="D443" s="92">
        <f t="shared" si="18"/>
        <v>38</v>
      </c>
      <c r="E443" s="92">
        <f t="shared" si="19"/>
        <v>33.200000000000003</v>
      </c>
      <c r="F443" s="92">
        <f t="shared" si="20"/>
        <v>43.1</v>
      </c>
      <c r="H443" s="39">
        <v>38</v>
      </c>
      <c r="I443" s="39">
        <v>33.200000000000003</v>
      </c>
      <c r="J443" s="39">
        <v>43.1</v>
      </c>
      <c r="K443" s="39">
        <v>6.6</v>
      </c>
    </row>
    <row r="444" spans="1:11">
      <c r="A444" s="39" t="s">
        <v>380</v>
      </c>
      <c r="B444" s="39" t="s">
        <v>291</v>
      </c>
      <c r="C444" s="39" t="s">
        <v>125</v>
      </c>
      <c r="D444" s="92">
        <f t="shared" si="18"/>
        <v>65</v>
      </c>
      <c r="E444" s="92">
        <f t="shared" si="19"/>
        <v>58.8</v>
      </c>
      <c r="F444" s="92">
        <f t="shared" si="20"/>
        <v>70.7</v>
      </c>
      <c r="H444" s="39">
        <v>65</v>
      </c>
      <c r="I444" s="39">
        <v>58.8</v>
      </c>
      <c r="J444" s="39">
        <v>70.7</v>
      </c>
      <c r="K444" s="39">
        <v>4.7</v>
      </c>
    </row>
    <row r="445" spans="1:11">
      <c r="A445" s="39" t="s">
        <v>380</v>
      </c>
      <c r="B445" s="39" t="s">
        <v>291</v>
      </c>
      <c r="C445" s="39" t="s">
        <v>131</v>
      </c>
      <c r="D445" s="92">
        <f t="shared" si="18"/>
        <v>51.6</v>
      </c>
      <c r="E445" s="92">
        <f t="shared" si="19"/>
        <v>44.3</v>
      </c>
      <c r="F445" s="92">
        <f t="shared" si="20"/>
        <v>58.8</v>
      </c>
      <c r="H445" s="39">
        <v>51.6</v>
      </c>
      <c r="I445" s="39">
        <v>44.3</v>
      </c>
      <c r="J445" s="39">
        <v>58.8</v>
      </c>
      <c r="K445" s="39">
        <v>7.2</v>
      </c>
    </row>
    <row r="446" spans="1:11">
      <c r="A446" s="39" t="s">
        <v>380</v>
      </c>
      <c r="B446" s="39" t="s">
        <v>291</v>
      </c>
      <c r="C446" s="39" t="s">
        <v>133</v>
      </c>
      <c r="D446" s="92">
        <f t="shared" si="18"/>
        <v>55.5</v>
      </c>
      <c r="E446" s="92">
        <f t="shared" si="19"/>
        <v>49.8</v>
      </c>
      <c r="F446" s="92">
        <f t="shared" si="20"/>
        <v>61</v>
      </c>
      <c r="H446" s="39">
        <v>55.5</v>
      </c>
      <c r="I446" s="39">
        <v>49.8</v>
      </c>
      <c r="J446" s="39">
        <v>61</v>
      </c>
      <c r="K446" s="39">
        <v>5.0999999999999996</v>
      </c>
    </row>
    <row r="447" spans="1:11">
      <c r="A447" s="39" t="s">
        <v>380</v>
      </c>
      <c r="B447" s="39" t="s">
        <v>291</v>
      </c>
      <c r="C447" s="39" t="s">
        <v>137</v>
      </c>
      <c r="D447" s="92">
        <f t="shared" si="18"/>
        <v>44.8</v>
      </c>
      <c r="E447" s="92">
        <f t="shared" si="19"/>
        <v>38.299999999999997</v>
      </c>
      <c r="F447" s="92">
        <f t="shared" si="20"/>
        <v>51.5</v>
      </c>
      <c r="H447" s="39">
        <v>44.8</v>
      </c>
      <c r="I447" s="39">
        <v>38.299999999999997</v>
      </c>
      <c r="J447" s="39">
        <v>51.5</v>
      </c>
      <c r="K447" s="39">
        <v>7.5</v>
      </c>
    </row>
    <row r="448" spans="1:11">
      <c r="A448" s="39" t="s">
        <v>380</v>
      </c>
      <c r="B448" s="39" t="s">
        <v>291</v>
      </c>
      <c r="C448" s="39" t="s">
        <v>138</v>
      </c>
      <c r="D448" s="92">
        <f t="shared" si="18"/>
        <v>57</v>
      </c>
      <c r="E448" s="92">
        <f t="shared" si="19"/>
        <v>46</v>
      </c>
      <c r="F448" s="92">
        <f t="shared" si="20"/>
        <v>67.3</v>
      </c>
      <c r="H448" s="39">
        <v>57</v>
      </c>
      <c r="I448" s="39">
        <v>46</v>
      </c>
      <c r="J448" s="39">
        <v>67.3</v>
      </c>
      <c r="K448" s="39">
        <v>9.6999999999999993</v>
      </c>
    </row>
    <row r="449" spans="1:11">
      <c r="A449" s="39" t="s">
        <v>380</v>
      </c>
      <c r="B449" s="39" t="s">
        <v>291</v>
      </c>
      <c r="C449" s="39" t="s">
        <v>140</v>
      </c>
      <c r="D449" s="92">
        <f t="shared" si="18"/>
        <v>52.2</v>
      </c>
      <c r="E449" s="92">
        <f t="shared" si="19"/>
        <v>45.6</v>
      </c>
      <c r="F449" s="92">
        <f t="shared" si="20"/>
        <v>58.7</v>
      </c>
      <c r="H449" s="39">
        <v>52.2</v>
      </c>
      <c r="I449" s="39">
        <v>45.6</v>
      </c>
      <c r="J449" s="39">
        <v>58.7</v>
      </c>
      <c r="K449" s="39">
        <v>6.5</v>
      </c>
    </row>
    <row r="450" spans="1:11">
      <c r="A450" s="39" t="s">
        <v>380</v>
      </c>
      <c r="B450" s="39" t="s">
        <v>291</v>
      </c>
      <c r="C450" s="39" t="s">
        <v>144</v>
      </c>
      <c r="D450" s="92">
        <f t="shared" si="18"/>
        <v>62.7</v>
      </c>
      <c r="E450" s="92">
        <f t="shared" si="19"/>
        <v>55.6</v>
      </c>
      <c r="F450" s="92">
        <f t="shared" si="20"/>
        <v>69.2</v>
      </c>
      <c r="H450" s="39">
        <v>62.7</v>
      </c>
      <c r="I450" s="39">
        <v>55.6</v>
      </c>
      <c r="J450" s="39">
        <v>69.2</v>
      </c>
      <c r="K450" s="39">
        <v>5.6</v>
      </c>
    </row>
    <row r="451" spans="1:11">
      <c r="A451" s="39" t="s">
        <v>380</v>
      </c>
      <c r="B451" s="39" t="s">
        <v>291</v>
      </c>
      <c r="C451" s="39" t="s">
        <v>145</v>
      </c>
      <c r="D451" s="92">
        <f t="shared" ref="D451:D514" si="21">IF(K451&gt;=50," ",H451)</f>
        <v>59.4</v>
      </c>
      <c r="E451" s="92">
        <f t="shared" ref="E451:E514" si="22">IF(K451&gt;=50," ",I451)</f>
        <v>51.5</v>
      </c>
      <c r="F451" s="92">
        <f t="shared" ref="F451:F514" si="23">IF(K451&gt;=50," ",J451)</f>
        <v>66.8</v>
      </c>
      <c r="H451" s="39">
        <v>59.4</v>
      </c>
      <c r="I451" s="39">
        <v>51.5</v>
      </c>
      <c r="J451" s="39">
        <v>66.8</v>
      </c>
      <c r="K451" s="39">
        <v>6.6</v>
      </c>
    </row>
    <row r="452" spans="1:11">
      <c r="A452" s="39" t="s">
        <v>380</v>
      </c>
      <c r="B452" s="39" t="s">
        <v>291</v>
      </c>
      <c r="C452" s="39" t="s">
        <v>146</v>
      </c>
      <c r="D452" s="92">
        <f t="shared" si="21"/>
        <v>42.5</v>
      </c>
      <c r="E452" s="92">
        <f t="shared" si="22"/>
        <v>37</v>
      </c>
      <c r="F452" s="92">
        <f t="shared" si="23"/>
        <v>48.3</v>
      </c>
      <c r="H452" s="39">
        <v>42.5</v>
      </c>
      <c r="I452" s="39">
        <v>37</v>
      </c>
      <c r="J452" s="39">
        <v>48.3</v>
      </c>
      <c r="K452" s="39">
        <v>6.8</v>
      </c>
    </row>
    <row r="453" spans="1:11">
      <c r="A453" s="39" t="s">
        <v>380</v>
      </c>
      <c r="B453" s="39" t="s">
        <v>291</v>
      </c>
      <c r="C453" s="39" t="s">
        <v>153</v>
      </c>
      <c r="D453" s="92">
        <f t="shared" si="21"/>
        <v>45.1</v>
      </c>
      <c r="E453" s="92">
        <f t="shared" si="22"/>
        <v>36.6</v>
      </c>
      <c r="F453" s="92">
        <f t="shared" si="23"/>
        <v>53.8</v>
      </c>
      <c r="H453" s="39">
        <v>45.1</v>
      </c>
      <c r="I453" s="39">
        <v>36.6</v>
      </c>
      <c r="J453" s="39">
        <v>53.8</v>
      </c>
      <c r="K453" s="39">
        <v>9.8000000000000007</v>
      </c>
    </row>
    <row r="454" spans="1:11">
      <c r="A454" s="39" t="s">
        <v>380</v>
      </c>
      <c r="B454" s="39" t="s">
        <v>291</v>
      </c>
      <c r="C454" s="39" t="s">
        <v>162</v>
      </c>
      <c r="D454" s="92">
        <f t="shared" si="21"/>
        <v>59.1</v>
      </c>
      <c r="E454" s="92">
        <f t="shared" si="22"/>
        <v>49.8</v>
      </c>
      <c r="F454" s="92">
        <f t="shared" si="23"/>
        <v>67.8</v>
      </c>
      <c r="H454" s="39">
        <v>59.1</v>
      </c>
      <c r="I454" s="39">
        <v>49.8</v>
      </c>
      <c r="J454" s="39">
        <v>67.8</v>
      </c>
      <c r="K454" s="39">
        <v>7.8</v>
      </c>
    </row>
    <row r="455" spans="1:11">
      <c r="A455" s="39" t="s">
        <v>380</v>
      </c>
      <c r="B455" s="39" t="s">
        <v>291</v>
      </c>
      <c r="C455" s="39" t="s">
        <v>165</v>
      </c>
      <c r="D455" s="92">
        <f t="shared" si="21"/>
        <v>59.6</v>
      </c>
      <c r="E455" s="92">
        <f t="shared" si="22"/>
        <v>50</v>
      </c>
      <c r="F455" s="92">
        <f t="shared" si="23"/>
        <v>68.5</v>
      </c>
      <c r="H455" s="39">
        <v>59.6</v>
      </c>
      <c r="I455" s="39">
        <v>50</v>
      </c>
      <c r="J455" s="39">
        <v>68.5</v>
      </c>
      <c r="K455" s="39">
        <v>8</v>
      </c>
    </row>
    <row r="456" spans="1:11">
      <c r="A456" s="39" t="s">
        <v>380</v>
      </c>
      <c r="B456" s="39" t="s">
        <v>291</v>
      </c>
      <c r="C456" s="39" t="s">
        <v>166</v>
      </c>
      <c r="D456" s="92">
        <f t="shared" si="21"/>
        <v>60.8</v>
      </c>
      <c r="E456" s="92">
        <f t="shared" si="22"/>
        <v>53.6</v>
      </c>
      <c r="F456" s="92">
        <f t="shared" si="23"/>
        <v>67.7</v>
      </c>
      <c r="H456" s="39">
        <v>60.8</v>
      </c>
      <c r="I456" s="39">
        <v>53.6</v>
      </c>
      <c r="J456" s="39">
        <v>67.7</v>
      </c>
      <c r="K456" s="39">
        <v>5.9</v>
      </c>
    </row>
    <row r="457" spans="1:11">
      <c r="A457" s="39" t="s">
        <v>380</v>
      </c>
      <c r="B457" s="39" t="s">
        <v>291</v>
      </c>
      <c r="C457" s="39" t="s">
        <v>170</v>
      </c>
      <c r="D457" s="92">
        <f t="shared" si="21"/>
        <v>46.9</v>
      </c>
      <c r="E457" s="92">
        <f t="shared" si="22"/>
        <v>41.2</v>
      </c>
      <c r="F457" s="92">
        <f t="shared" si="23"/>
        <v>52.7</v>
      </c>
      <c r="H457" s="39">
        <v>46.9</v>
      </c>
      <c r="I457" s="39">
        <v>41.2</v>
      </c>
      <c r="J457" s="39">
        <v>52.7</v>
      </c>
      <c r="K457" s="39">
        <v>6.3</v>
      </c>
    </row>
    <row r="458" spans="1:11">
      <c r="A458" s="39" t="s">
        <v>380</v>
      </c>
      <c r="B458" s="39" t="s">
        <v>291</v>
      </c>
      <c r="C458" s="39" t="s">
        <v>172</v>
      </c>
      <c r="D458" s="92">
        <f t="shared" si="21"/>
        <v>61.4</v>
      </c>
      <c r="E458" s="92">
        <f t="shared" si="22"/>
        <v>54</v>
      </c>
      <c r="F458" s="92">
        <f t="shared" si="23"/>
        <v>68.3</v>
      </c>
      <c r="H458" s="39">
        <v>61.4</v>
      </c>
      <c r="I458" s="39">
        <v>54</v>
      </c>
      <c r="J458" s="39">
        <v>68.3</v>
      </c>
      <c r="K458" s="39">
        <v>5.9</v>
      </c>
    </row>
    <row r="459" spans="1:11">
      <c r="A459" s="39" t="s">
        <v>380</v>
      </c>
      <c r="B459" s="39" t="s">
        <v>291</v>
      </c>
      <c r="C459" s="39" t="s">
        <v>175</v>
      </c>
      <c r="D459" s="92">
        <f t="shared" si="21"/>
        <v>50.4</v>
      </c>
      <c r="E459" s="92">
        <f t="shared" si="22"/>
        <v>44.4</v>
      </c>
      <c r="F459" s="92">
        <f t="shared" si="23"/>
        <v>56.4</v>
      </c>
      <c r="H459" s="39">
        <v>50.4</v>
      </c>
      <c r="I459" s="39">
        <v>44.4</v>
      </c>
      <c r="J459" s="39">
        <v>56.4</v>
      </c>
      <c r="K459" s="39">
        <v>6.1</v>
      </c>
    </row>
    <row r="460" spans="1:11">
      <c r="A460" s="39" t="s">
        <v>380</v>
      </c>
      <c r="B460" s="39" t="s">
        <v>291</v>
      </c>
      <c r="C460" s="39" t="s">
        <v>358</v>
      </c>
      <c r="D460" s="92">
        <f t="shared" si="21"/>
        <v>49.5</v>
      </c>
      <c r="E460" s="92">
        <f t="shared" si="22"/>
        <v>47.6</v>
      </c>
      <c r="F460" s="92">
        <f t="shared" si="23"/>
        <v>51.4</v>
      </c>
      <c r="H460" s="39">
        <v>49.5</v>
      </c>
      <c r="I460" s="39">
        <v>47.6</v>
      </c>
      <c r="J460" s="39">
        <v>51.4</v>
      </c>
      <c r="K460" s="39">
        <v>1.9</v>
      </c>
    </row>
    <row r="461" spans="1:11">
      <c r="A461" s="39" t="s">
        <v>380</v>
      </c>
      <c r="B461" s="39" t="s">
        <v>291</v>
      </c>
      <c r="C461" s="39" t="s">
        <v>99</v>
      </c>
      <c r="D461" s="92">
        <f t="shared" si="21"/>
        <v>54.6</v>
      </c>
      <c r="E461" s="92">
        <f t="shared" si="22"/>
        <v>46.2</v>
      </c>
      <c r="F461" s="92">
        <f t="shared" si="23"/>
        <v>62.8</v>
      </c>
      <c r="H461" s="39">
        <v>54.6</v>
      </c>
      <c r="I461" s="39">
        <v>46.2</v>
      </c>
      <c r="J461" s="39">
        <v>62.8</v>
      </c>
      <c r="K461" s="39">
        <v>7.8</v>
      </c>
    </row>
    <row r="462" spans="1:11">
      <c r="A462" s="39" t="s">
        <v>380</v>
      </c>
      <c r="B462" s="39" t="s">
        <v>291</v>
      </c>
      <c r="C462" s="39" t="s">
        <v>100</v>
      </c>
      <c r="D462" s="92">
        <f t="shared" si="21"/>
        <v>51.8</v>
      </c>
      <c r="E462" s="92">
        <f t="shared" si="22"/>
        <v>45.9</v>
      </c>
      <c r="F462" s="92">
        <f t="shared" si="23"/>
        <v>57.7</v>
      </c>
      <c r="H462" s="39">
        <v>51.8</v>
      </c>
      <c r="I462" s="39">
        <v>45.9</v>
      </c>
      <c r="J462" s="39">
        <v>57.7</v>
      </c>
      <c r="K462" s="39">
        <v>5.8</v>
      </c>
    </row>
    <row r="463" spans="1:11">
      <c r="A463" s="39" t="s">
        <v>380</v>
      </c>
      <c r="B463" s="39" t="s">
        <v>291</v>
      </c>
      <c r="C463" s="39" t="s">
        <v>107</v>
      </c>
      <c r="D463" s="92">
        <f t="shared" si="21"/>
        <v>47.5</v>
      </c>
      <c r="E463" s="92">
        <f t="shared" si="22"/>
        <v>42.2</v>
      </c>
      <c r="F463" s="92">
        <f t="shared" si="23"/>
        <v>52.8</v>
      </c>
      <c r="H463" s="39">
        <v>47.5</v>
      </c>
      <c r="I463" s="39">
        <v>42.2</v>
      </c>
      <c r="J463" s="39">
        <v>52.8</v>
      </c>
      <c r="K463" s="39">
        <v>5.7</v>
      </c>
    </row>
    <row r="464" spans="1:11">
      <c r="A464" s="39" t="s">
        <v>380</v>
      </c>
      <c r="B464" s="39" t="s">
        <v>291</v>
      </c>
      <c r="C464" s="39" t="s">
        <v>113</v>
      </c>
      <c r="D464" s="92">
        <f t="shared" si="21"/>
        <v>58.5</v>
      </c>
      <c r="E464" s="92">
        <f t="shared" si="22"/>
        <v>50.2</v>
      </c>
      <c r="F464" s="92">
        <f t="shared" si="23"/>
        <v>66.400000000000006</v>
      </c>
      <c r="H464" s="39">
        <v>58.5</v>
      </c>
      <c r="I464" s="39">
        <v>50.2</v>
      </c>
      <c r="J464" s="39">
        <v>66.400000000000006</v>
      </c>
      <c r="K464" s="39">
        <v>7.1</v>
      </c>
    </row>
    <row r="465" spans="1:11">
      <c r="A465" s="39" t="s">
        <v>380</v>
      </c>
      <c r="B465" s="39" t="s">
        <v>291</v>
      </c>
      <c r="C465" s="39" t="s">
        <v>114</v>
      </c>
      <c r="D465" s="92">
        <f t="shared" si="21"/>
        <v>63.2</v>
      </c>
      <c r="E465" s="92">
        <f t="shared" si="22"/>
        <v>56</v>
      </c>
      <c r="F465" s="92">
        <f t="shared" si="23"/>
        <v>69.900000000000006</v>
      </c>
      <c r="H465" s="39">
        <v>63.2</v>
      </c>
      <c r="I465" s="39">
        <v>56</v>
      </c>
      <c r="J465" s="39">
        <v>69.900000000000006</v>
      </c>
      <c r="K465" s="39">
        <v>5.7</v>
      </c>
    </row>
    <row r="466" spans="1:11">
      <c r="A466" s="39" t="s">
        <v>380</v>
      </c>
      <c r="B466" s="39" t="s">
        <v>291</v>
      </c>
      <c r="C466" s="39" t="s">
        <v>120</v>
      </c>
      <c r="D466" s="92">
        <f t="shared" si="21"/>
        <v>52.7</v>
      </c>
      <c r="E466" s="92">
        <f t="shared" si="22"/>
        <v>44.3</v>
      </c>
      <c r="F466" s="92">
        <f t="shared" si="23"/>
        <v>61.1</v>
      </c>
      <c r="H466" s="39">
        <v>52.7</v>
      </c>
      <c r="I466" s="39">
        <v>44.3</v>
      </c>
      <c r="J466" s="39">
        <v>61.1</v>
      </c>
      <c r="K466" s="39">
        <v>8.1999999999999993</v>
      </c>
    </row>
    <row r="467" spans="1:11">
      <c r="A467" s="39" t="s">
        <v>380</v>
      </c>
      <c r="B467" s="39" t="s">
        <v>291</v>
      </c>
      <c r="C467" s="39" t="s">
        <v>121</v>
      </c>
      <c r="D467" s="92">
        <f t="shared" si="21"/>
        <v>55</v>
      </c>
      <c r="E467" s="92">
        <f t="shared" si="22"/>
        <v>48.2</v>
      </c>
      <c r="F467" s="92">
        <f t="shared" si="23"/>
        <v>61.6</v>
      </c>
      <c r="H467" s="39">
        <v>55</v>
      </c>
      <c r="I467" s="39">
        <v>48.2</v>
      </c>
      <c r="J467" s="39">
        <v>61.6</v>
      </c>
      <c r="K467" s="39">
        <v>6.2</v>
      </c>
    </row>
    <row r="468" spans="1:11">
      <c r="A468" s="39" t="s">
        <v>380</v>
      </c>
      <c r="B468" s="39" t="s">
        <v>291</v>
      </c>
      <c r="C468" s="39" t="s">
        <v>124</v>
      </c>
      <c r="D468" s="92">
        <f t="shared" si="21"/>
        <v>49.9</v>
      </c>
      <c r="E468" s="92">
        <f t="shared" si="22"/>
        <v>43.6</v>
      </c>
      <c r="F468" s="92">
        <f t="shared" si="23"/>
        <v>56.2</v>
      </c>
      <c r="H468" s="39">
        <v>49.9</v>
      </c>
      <c r="I468" s="39">
        <v>43.6</v>
      </c>
      <c r="J468" s="39">
        <v>56.2</v>
      </c>
      <c r="K468" s="39">
        <v>6.5</v>
      </c>
    </row>
    <row r="469" spans="1:11">
      <c r="A469" s="39" t="s">
        <v>380</v>
      </c>
      <c r="B469" s="39" t="s">
        <v>291</v>
      </c>
      <c r="C469" s="39" t="s">
        <v>126</v>
      </c>
      <c r="D469" s="92">
        <f t="shared" si="21"/>
        <v>46</v>
      </c>
      <c r="E469" s="92">
        <f t="shared" si="22"/>
        <v>38.9</v>
      </c>
      <c r="F469" s="92">
        <f t="shared" si="23"/>
        <v>53.2</v>
      </c>
      <c r="H469" s="39">
        <v>46</v>
      </c>
      <c r="I469" s="39">
        <v>38.9</v>
      </c>
      <c r="J469" s="39">
        <v>53.2</v>
      </c>
      <c r="K469" s="39">
        <v>8</v>
      </c>
    </row>
    <row r="470" spans="1:11">
      <c r="A470" s="39" t="s">
        <v>380</v>
      </c>
      <c r="B470" s="39" t="s">
        <v>291</v>
      </c>
      <c r="C470" s="39" t="s">
        <v>127</v>
      </c>
      <c r="D470" s="92">
        <f t="shared" si="21"/>
        <v>55.3</v>
      </c>
      <c r="E470" s="92">
        <f t="shared" si="22"/>
        <v>46.4</v>
      </c>
      <c r="F470" s="92">
        <f t="shared" si="23"/>
        <v>63.9</v>
      </c>
      <c r="H470" s="39">
        <v>55.3</v>
      </c>
      <c r="I470" s="39">
        <v>46.4</v>
      </c>
      <c r="J470" s="39">
        <v>63.9</v>
      </c>
      <c r="K470" s="39">
        <v>8.1</v>
      </c>
    </row>
    <row r="471" spans="1:11">
      <c r="A471" s="39" t="s">
        <v>380</v>
      </c>
      <c r="B471" s="39" t="s">
        <v>291</v>
      </c>
      <c r="C471" s="39" t="s">
        <v>128</v>
      </c>
      <c r="D471" s="92">
        <f t="shared" si="21"/>
        <v>53.7</v>
      </c>
      <c r="E471" s="92">
        <f t="shared" si="22"/>
        <v>47.6</v>
      </c>
      <c r="F471" s="92">
        <f t="shared" si="23"/>
        <v>59.6</v>
      </c>
      <c r="H471" s="39">
        <v>53.7</v>
      </c>
      <c r="I471" s="39">
        <v>47.6</v>
      </c>
      <c r="J471" s="39">
        <v>59.6</v>
      </c>
      <c r="K471" s="39">
        <v>5.7</v>
      </c>
    </row>
    <row r="472" spans="1:11">
      <c r="A472" s="39" t="s">
        <v>380</v>
      </c>
      <c r="B472" s="39" t="s">
        <v>291</v>
      </c>
      <c r="C472" s="39" t="s">
        <v>129</v>
      </c>
      <c r="D472" s="92">
        <f t="shared" si="21"/>
        <v>51.1</v>
      </c>
      <c r="E472" s="92">
        <f t="shared" si="22"/>
        <v>42.9</v>
      </c>
      <c r="F472" s="92">
        <f t="shared" si="23"/>
        <v>59.3</v>
      </c>
      <c r="H472" s="39">
        <v>51.1</v>
      </c>
      <c r="I472" s="39">
        <v>42.9</v>
      </c>
      <c r="J472" s="39">
        <v>59.3</v>
      </c>
      <c r="K472" s="39">
        <v>8.1999999999999993</v>
      </c>
    </row>
    <row r="473" spans="1:11">
      <c r="A473" s="39" t="s">
        <v>380</v>
      </c>
      <c r="B473" s="39" t="s">
        <v>291</v>
      </c>
      <c r="C473" s="39" t="s">
        <v>139</v>
      </c>
      <c r="D473" s="92">
        <f t="shared" si="21"/>
        <v>45</v>
      </c>
      <c r="E473" s="92">
        <f t="shared" si="22"/>
        <v>39.200000000000003</v>
      </c>
      <c r="F473" s="92">
        <f t="shared" si="23"/>
        <v>50.9</v>
      </c>
      <c r="H473" s="39">
        <v>45</v>
      </c>
      <c r="I473" s="39">
        <v>39.200000000000003</v>
      </c>
      <c r="J473" s="39">
        <v>50.9</v>
      </c>
      <c r="K473" s="39">
        <v>6.7</v>
      </c>
    </row>
    <row r="474" spans="1:11">
      <c r="A474" s="39" t="s">
        <v>380</v>
      </c>
      <c r="B474" s="39" t="s">
        <v>291</v>
      </c>
      <c r="C474" s="39" t="s">
        <v>141</v>
      </c>
      <c r="D474" s="92">
        <f t="shared" si="21"/>
        <v>30.8</v>
      </c>
      <c r="E474" s="92">
        <f t="shared" si="22"/>
        <v>24.2</v>
      </c>
      <c r="F474" s="92">
        <f t="shared" si="23"/>
        <v>38.299999999999997</v>
      </c>
      <c r="H474" s="39">
        <v>30.8</v>
      </c>
      <c r="I474" s="39">
        <v>24.2</v>
      </c>
      <c r="J474" s="39">
        <v>38.299999999999997</v>
      </c>
      <c r="K474" s="39">
        <v>11.7</v>
      </c>
    </row>
    <row r="475" spans="1:11">
      <c r="A475" s="39" t="s">
        <v>380</v>
      </c>
      <c r="B475" s="39" t="s">
        <v>291</v>
      </c>
      <c r="C475" s="39" t="s">
        <v>142</v>
      </c>
      <c r="D475" s="92">
        <f t="shared" si="21"/>
        <v>57.4</v>
      </c>
      <c r="E475" s="92">
        <f t="shared" si="22"/>
        <v>51.5</v>
      </c>
      <c r="F475" s="92">
        <f t="shared" si="23"/>
        <v>63</v>
      </c>
      <c r="H475" s="39">
        <v>57.4</v>
      </c>
      <c r="I475" s="39">
        <v>51.5</v>
      </c>
      <c r="J475" s="39">
        <v>63</v>
      </c>
      <c r="K475" s="39">
        <v>5.0999999999999996</v>
      </c>
    </row>
    <row r="476" spans="1:11">
      <c r="A476" s="39" t="s">
        <v>380</v>
      </c>
      <c r="B476" s="39" t="s">
        <v>291</v>
      </c>
      <c r="C476" s="39" t="s">
        <v>147</v>
      </c>
      <c r="D476" s="92">
        <f t="shared" si="21"/>
        <v>47.6</v>
      </c>
      <c r="E476" s="92">
        <f t="shared" si="22"/>
        <v>41.7</v>
      </c>
      <c r="F476" s="92">
        <f t="shared" si="23"/>
        <v>53.7</v>
      </c>
      <c r="H476" s="39">
        <v>47.6</v>
      </c>
      <c r="I476" s="39">
        <v>41.7</v>
      </c>
      <c r="J476" s="39">
        <v>53.7</v>
      </c>
      <c r="K476" s="39">
        <v>6.5</v>
      </c>
    </row>
    <row r="477" spans="1:11">
      <c r="A477" s="39" t="s">
        <v>380</v>
      </c>
      <c r="B477" s="39" t="s">
        <v>291</v>
      </c>
      <c r="C477" s="39" t="s">
        <v>148</v>
      </c>
      <c r="D477" s="92">
        <f t="shared" si="21"/>
        <v>59.6</v>
      </c>
      <c r="E477" s="92">
        <f t="shared" si="22"/>
        <v>52.7</v>
      </c>
      <c r="F477" s="92">
        <f t="shared" si="23"/>
        <v>66.2</v>
      </c>
      <c r="H477" s="39">
        <v>59.6</v>
      </c>
      <c r="I477" s="39">
        <v>52.7</v>
      </c>
      <c r="J477" s="39">
        <v>66.2</v>
      </c>
      <c r="K477" s="39">
        <v>5.8</v>
      </c>
    </row>
    <row r="478" spans="1:11">
      <c r="A478" s="39" t="s">
        <v>380</v>
      </c>
      <c r="B478" s="39" t="s">
        <v>291</v>
      </c>
      <c r="C478" s="39" t="s">
        <v>152</v>
      </c>
      <c r="D478" s="92">
        <f t="shared" si="21"/>
        <v>58.1</v>
      </c>
      <c r="E478" s="92">
        <f t="shared" si="22"/>
        <v>46.7</v>
      </c>
      <c r="F478" s="92">
        <f t="shared" si="23"/>
        <v>68.7</v>
      </c>
      <c r="H478" s="39">
        <v>58.1</v>
      </c>
      <c r="I478" s="39">
        <v>46.7</v>
      </c>
      <c r="J478" s="39">
        <v>68.7</v>
      </c>
      <c r="K478" s="39">
        <v>9.8000000000000007</v>
      </c>
    </row>
    <row r="479" spans="1:11">
      <c r="A479" s="39" t="s">
        <v>380</v>
      </c>
      <c r="B479" s="39" t="s">
        <v>291</v>
      </c>
      <c r="C479" s="39" t="s">
        <v>155</v>
      </c>
      <c r="D479" s="92">
        <f t="shared" si="21"/>
        <v>59.5</v>
      </c>
      <c r="E479" s="92">
        <f t="shared" si="22"/>
        <v>49.9</v>
      </c>
      <c r="F479" s="92">
        <f t="shared" si="23"/>
        <v>68.400000000000006</v>
      </c>
      <c r="H479" s="39">
        <v>59.5</v>
      </c>
      <c r="I479" s="39">
        <v>49.9</v>
      </c>
      <c r="J479" s="39">
        <v>68.400000000000006</v>
      </c>
      <c r="K479" s="39">
        <v>8</v>
      </c>
    </row>
    <row r="480" spans="1:11">
      <c r="A480" s="39" t="s">
        <v>380</v>
      </c>
      <c r="B480" s="39" t="s">
        <v>291</v>
      </c>
      <c r="C480" s="39" t="s">
        <v>157</v>
      </c>
      <c r="D480" s="92">
        <f t="shared" si="21"/>
        <v>61.5</v>
      </c>
      <c r="E480" s="92">
        <f t="shared" si="22"/>
        <v>49.4</v>
      </c>
      <c r="F480" s="92">
        <f t="shared" si="23"/>
        <v>72.3</v>
      </c>
      <c r="H480" s="39">
        <v>61.5</v>
      </c>
      <c r="I480" s="39">
        <v>49.4</v>
      </c>
      <c r="J480" s="39">
        <v>72.3</v>
      </c>
      <c r="K480" s="39">
        <v>9.6999999999999993</v>
      </c>
    </row>
    <row r="481" spans="1:11">
      <c r="A481" s="39" t="s">
        <v>380</v>
      </c>
      <c r="B481" s="39" t="s">
        <v>291</v>
      </c>
      <c r="C481" s="39" t="s">
        <v>158</v>
      </c>
      <c r="D481" s="92">
        <f t="shared" si="21"/>
        <v>44.3</v>
      </c>
      <c r="E481" s="92">
        <f t="shared" si="22"/>
        <v>35.5</v>
      </c>
      <c r="F481" s="92">
        <f t="shared" si="23"/>
        <v>53.4</v>
      </c>
      <c r="H481" s="39">
        <v>44.3</v>
      </c>
      <c r="I481" s="39">
        <v>35.5</v>
      </c>
      <c r="J481" s="39">
        <v>53.4</v>
      </c>
      <c r="K481" s="39">
        <v>10.4</v>
      </c>
    </row>
    <row r="482" spans="1:11">
      <c r="A482" s="39" t="s">
        <v>380</v>
      </c>
      <c r="B482" s="39" t="s">
        <v>291</v>
      </c>
      <c r="C482" s="39" t="s">
        <v>160</v>
      </c>
      <c r="D482" s="92">
        <f t="shared" si="21"/>
        <v>50.4</v>
      </c>
      <c r="E482" s="92">
        <f t="shared" si="22"/>
        <v>38.299999999999997</v>
      </c>
      <c r="F482" s="92">
        <f t="shared" si="23"/>
        <v>62.6</v>
      </c>
      <c r="H482" s="39">
        <v>50.4</v>
      </c>
      <c r="I482" s="39">
        <v>38.299999999999997</v>
      </c>
      <c r="J482" s="39">
        <v>62.6</v>
      </c>
      <c r="K482" s="39">
        <v>12.5</v>
      </c>
    </row>
    <row r="483" spans="1:11">
      <c r="A483" s="39" t="s">
        <v>380</v>
      </c>
      <c r="B483" s="39" t="s">
        <v>291</v>
      </c>
      <c r="C483" s="39" t="s">
        <v>163</v>
      </c>
      <c r="D483" s="92">
        <f t="shared" si="21"/>
        <v>58.7</v>
      </c>
      <c r="E483" s="92">
        <f t="shared" si="22"/>
        <v>49.3</v>
      </c>
      <c r="F483" s="92">
        <f t="shared" si="23"/>
        <v>67.400000000000006</v>
      </c>
      <c r="H483" s="39">
        <v>58.7</v>
      </c>
      <c r="I483" s="39">
        <v>49.3</v>
      </c>
      <c r="J483" s="39">
        <v>67.400000000000006</v>
      </c>
      <c r="K483" s="39">
        <v>7.9</v>
      </c>
    </row>
    <row r="484" spans="1:11">
      <c r="A484" s="39" t="s">
        <v>380</v>
      </c>
      <c r="B484" s="39" t="s">
        <v>291</v>
      </c>
      <c r="C484" s="39" t="s">
        <v>167</v>
      </c>
      <c r="D484" s="92">
        <f t="shared" si="21"/>
        <v>56.8</v>
      </c>
      <c r="E484" s="92">
        <f t="shared" si="22"/>
        <v>50.2</v>
      </c>
      <c r="F484" s="92">
        <f t="shared" si="23"/>
        <v>63.2</v>
      </c>
      <c r="H484" s="39">
        <v>56.8</v>
      </c>
      <c r="I484" s="39">
        <v>50.2</v>
      </c>
      <c r="J484" s="39">
        <v>63.2</v>
      </c>
      <c r="K484" s="39">
        <v>5.9</v>
      </c>
    </row>
    <row r="485" spans="1:11">
      <c r="A485" s="39" t="s">
        <v>380</v>
      </c>
      <c r="B485" s="39" t="s">
        <v>291</v>
      </c>
      <c r="C485" s="39" t="s">
        <v>169</v>
      </c>
      <c r="D485" s="92">
        <f t="shared" si="21"/>
        <v>62.6</v>
      </c>
      <c r="E485" s="92">
        <f t="shared" si="22"/>
        <v>51.4</v>
      </c>
      <c r="F485" s="92">
        <f t="shared" si="23"/>
        <v>72.5</v>
      </c>
      <c r="H485" s="39">
        <v>62.6</v>
      </c>
      <c r="I485" s="39">
        <v>51.4</v>
      </c>
      <c r="J485" s="39">
        <v>72.5</v>
      </c>
      <c r="K485" s="39">
        <v>8.6999999999999993</v>
      </c>
    </row>
    <row r="486" spans="1:11">
      <c r="A486" s="39" t="s">
        <v>380</v>
      </c>
      <c r="B486" s="39" t="s">
        <v>291</v>
      </c>
      <c r="C486" s="39" t="s">
        <v>173</v>
      </c>
      <c r="D486" s="92">
        <f t="shared" si="21"/>
        <v>57.9</v>
      </c>
      <c r="E486" s="92">
        <f t="shared" si="22"/>
        <v>52.8</v>
      </c>
      <c r="F486" s="92">
        <f t="shared" si="23"/>
        <v>62.8</v>
      </c>
      <c r="H486" s="39">
        <v>57.9</v>
      </c>
      <c r="I486" s="39">
        <v>52.8</v>
      </c>
      <c r="J486" s="39">
        <v>62.8</v>
      </c>
      <c r="K486" s="39">
        <v>4.4000000000000004</v>
      </c>
    </row>
    <row r="487" spans="1:11">
      <c r="A487" s="39" t="s">
        <v>380</v>
      </c>
      <c r="B487" s="39" t="s">
        <v>291</v>
      </c>
      <c r="C487" s="39" t="s">
        <v>176</v>
      </c>
      <c r="D487" s="92">
        <f t="shared" si="21"/>
        <v>55.2</v>
      </c>
      <c r="E487" s="92">
        <f t="shared" si="22"/>
        <v>44</v>
      </c>
      <c r="F487" s="92">
        <f t="shared" si="23"/>
        <v>65.900000000000006</v>
      </c>
      <c r="H487" s="39">
        <v>55.2</v>
      </c>
      <c r="I487" s="39">
        <v>44</v>
      </c>
      <c r="J487" s="39">
        <v>65.900000000000006</v>
      </c>
      <c r="K487" s="39">
        <v>10.3</v>
      </c>
    </row>
    <row r="488" spans="1:11">
      <c r="A488" s="39" t="s">
        <v>380</v>
      </c>
      <c r="B488" s="39" t="s">
        <v>291</v>
      </c>
      <c r="C488" s="39" t="s">
        <v>360</v>
      </c>
      <c r="D488" s="92">
        <f t="shared" si="21"/>
        <v>50.4</v>
      </c>
      <c r="E488" s="92">
        <f t="shared" si="22"/>
        <v>48.6</v>
      </c>
      <c r="F488" s="92">
        <f t="shared" si="23"/>
        <v>52.1</v>
      </c>
      <c r="H488" s="39">
        <v>50.4</v>
      </c>
      <c r="I488" s="39">
        <v>48.6</v>
      </c>
      <c r="J488" s="39">
        <v>52.1</v>
      </c>
      <c r="K488" s="39">
        <v>1.8</v>
      </c>
    </row>
    <row r="489" spans="1:11">
      <c r="A489" s="39" t="s">
        <v>380</v>
      </c>
      <c r="B489" s="39" t="s">
        <v>291</v>
      </c>
      <c r="C489" s="39" t="s">
        <v>0</v>
      </c>
      <c r="D489" s="92">
        <f t="shared" si="21"/>
        <v>50.8</v>
      </c>
      <c r="E489" s="92">
        <f t="shared" si="22"/>
        <v>49.9</v>
      </c>
      <c r="F489" s="92">
        <f t="shared" si="23"/>
        <v>51.7</v>
      </c>
      <c r="H489" s="39">
        <v>50.8</v>
      </c>
      <c r="I489" s="39">
        <v>49.9</v>
      </c>
      <c r="J489" s="39">
        <v>51.7</v>
      </c>
      <c r="K489" s="39">
        <v>0.9</v>
      </c>
    </row>
    <row r="490" spans="1:11">
      <c r="A490" s="39" t="s">
        <v>380</v>
      </c>
      <c r="B490" s="39" t="s">
        <v>291</v>
      </c>
      <c r="C490" s="39" t="s">
        <v>363</v>
      </c>
      <c r="D490" s="92">
        <f t="shared" si="21"/>
        <v>54.4</v>
      </c>
      <c r="E490" s="92">
        <f t="shared" si="22"/>
        <v>50.4</v>
      </c>
      <c r="F490" s="92">
        <f t="shared" si="23"/>
        <v>58.3</v>
      </c>
      <c r="H490" s="39">
        <v>54.4</v>
      </c>
      <c r="I490" s="39">
        <v>50.4</v>
      </c>
      <c r="J490" s="39">
        <v>58.3</v>
      </c>
      <c r="K490" s="39">
        <v>3.7</v>
      </c>
    </row>
    <row r="491" spans="1:11">
      <c r="A491" s="39" t="s">
        <v>380</v>
      </c>
      <c r="B491" s="39" t="s">
        <v>291</v>
      </c>
      <c r="C491" s="39" t="s">
        <v>364</v>
      </c>
      <c r="D491" s="92">
        <f t="shared" si="21"/>
        <v>57.7</v>
      </c>
      <c r="E491" s="92">
        <f t="shared" si="22"/>
        <v>54.1</v>
      </c>
      <c r="F491" s="92">
        <f t="shared" si="23"/>
        <v>61.2</v>
      </c>
      <c r="H491" s="39">
        <v>57.7</v>
      </c>
      <c r="I491" s="39">
        <v>54.1</v>
      </c>
      <c r="J491" s="39">
        <v>61.2</v>
      </c>
      <c r="K491" s="39">
        <v>3.1</v>
      </c>
    </row>
    <row r="492" spans="1:11">
      <c r="A492" s="39" t="s">
        <v>380</v>
      </c>
      <c r="B492" s="39" t="s">
        <v>291</v>
      </c>
      <c r="C492" s="39" t="s">
        <v>365</v>
      </c>
      <c r="D492" s="92">
        <f t="shared" si="21"/>
        <v>55.9</v>
      </c>
      <c r="E492" s="92">
        <f t="shared" si="22"/>
        <v>50.9</v>
      </c>
      <c r="F492" s="92">
        <f t="shared" si="23"/>
        <v>60.8</v>
      </c>
      <c r="H492" s="39">
        <v>55.9</v>
      </c>
      <c r="I492" s="39">
        <v>50.9</v>
      </c>
      <c r="J492" s="39">
        <v>60.8</v>
      </c>
      <c r="K492" s="39">
        <v>4.5999999999999996</v>
      </c>
    </row>
    <row r="493" spans="1:11">
      <c r="A493" s="39" t="s">
        <v>380</v>
      </c>
      <c r="B493" s="39" t="s">
        <v>291</v>
      </c>
      <c r="C493" s="39" t="s">
        <v>366</v>
      </c>
      <c r="D493" s="92">
        <f t="shared" si="21"/>
        <v>49.5</v>
      </c>
      <c r="E493" s="92">
        <f t="shared" si="22"/>
        <v>46.8</v>
      </c>
      <c r="F493" s="92">
        <f t="shared" si="23"/>
        <v>52.2</v>
      </c>
      <c r="H493" s="39">
        <v>49.5</v>
      </c>
      <c r="I493" s="39">
        <v>46.8</v>
      </c>
      <c r="J493" s="39">
        <v>52.2</v>
      </c>
      <c r="K493" s="39">
        <v>2.8</v>
      </c>
    </row>
    <row r="494" spans="1:11">
      <c r="A494" s="39" t="s">
        <v>380</v>
      </c>
      <c r="B494" s="39" t="s">
        <v>291</v>
      </c>
      <c r="C494" s="39" t="s">
        <v>367</v>
      </c>
      <c r="D494" s="92">
        <f t="shared" si="21"/>
        <v>46.7</v>
      </c>
      <c r="E494" s="92">
        <f t="shared" si="22"/>
        <v>44.4</v>
      </c>
      <c r="F494" s="92">
        <f t="shared" si="23"/>
        <v>49</v>
      </c>
      <c r="H494" s="39">
        <v>46.7</v>
      </c>
      <c r="I494" s="39">
        <v>44.4</v>
      </c>
      <c r="J494" s="39">
        <v>49</v>
      </c>
      <c r="K494" s="39">
        <v>2.5</v>
      </c>
    </row>
    <row r="495" spans="1:11">
      <c r="A495" s="39" t="s">
        <v>380</v>
      </c>
      <c r="B495" s="39" t="s">
        <v>291</v>
      </c>
      <c r="C495" s="39" t="s">
        <v>368</v>
      </c>
      <c r="D495" s="92">
        <f t="shared" si="21"/>
        <v>54.5</v>
      </c>
      <c r="E495" s="92">
        <f t="shared" si="22"/>
        <v>50.5</v>
      </c>
      <c r="F495" s="92">
        <f t="shared" si="23"/>
        <v>58.4</v>
      </c>
      <c r="H495" s="39">
        <v>54.5</v>
      </c>
      <c r="I495" s="39">
        <v>50.5</v>
      </c>
      <c r="J495" s="39">
        <v>58.4</v>
      </c>
      <c r="K495" s="39">
        <v>3.7</v>
      </c>
    </row>
    <row r="496" spans="1:11">
      <c r="A496" s="39" t="s">
        <v>380</v>
      </c>
      <c r="B496" s="39" t="s">
        <v>291</v>
      </c>
      <c r="C496" s="39" t="s">
        <v>369</v>
      </c>
      <c r="D496" s="92">
        <f t="shared" si="21"/>
        <v>58.6</v>
      </c>
      <c r="E496" s="92">
        <f t="shared" si="22"/>
        <v>52.9</v>
      </c>
      <c r="F496" s="92">
        <f t="shared" si="23"/>
        <v>64</v>
      </c>
      <c r="H496" s="39">
        <v>58.6</v>
      </c>
      <c r="I496" s="39">
        <v>52.9</v>
      </c>
      <c r="J496" s="39">
        <v>64</v>
      </c>
      <c r="K496" s="39">
        <v>4.9000000000000004</v>
      </c>
    </row>
    <row r="497" spans="1:11">
      <c r="A497" s="39" t="s">
        <v>380</v>
      </c>
      <c r="B497" s="39" t="s">
        <v>291</v>
      </c>
      <c r="C497" s="39" t="s">
        <v>370</v>
      </c>
      <c r="D497" s="92">
        <f t="shared" si="21"/>
        <v>54.9</v>
      </c>
      <c r="E497" s="92">
        <f t="shared" si="22"/>
        <v>51.3</v>
      </c>
      <c r="F497" s="92">
        <f t="shared" si="23"/>
        <v>58.4</v>
      </c>
      <c r="H497" s="39">
        <v>54.9</v>
      </c>
      <c r="I497" s="39">
        <v>51.3</v>
      </c>
      <c r="J497" s="39">
        <v>58.4</v>
      </c>
      <c r="K497" s="39">
        <v>3.3</v>
      </c>
    </row>
    <row r="498" spans="1:11">
      <c r="A498" s="39" t="s">
        <v>380</v>
      </c>
      <c r="B498" s="39" t="s">
        <v>291</v>
      </c>
      <c r="C498" s="39" t="s">
        <v>371</v>
      </c>
      <c r="D498" s="92">
        <f t="shared" si="21"/>
        <v>61.7</v>
      </c>
      <c r="E498" s="92">
        <f t="shared" si="22"/>
        <v>58</v>
      </c>
      <c r="F498" s="92">
        <f t="shared" si="23"/>
        <v>65.2</v>
      </c>
      <c r="H498" s="39">
        <v>61.7</v>
      </c>
      <c r="I498" s="39">
        <v>58</v>
      </c>
      <c r="J498" s="39">
        <v>65.2</v>
      </c>
      <c r="K498" s="39">
        <v>3</v>
      </c>
    </row>
    <row r="499" spans="1:11">
      <c r="A499" s="39" t="s">
        <v>380</v>
      </c>
      <c r="B499" s="39" t="s">
        <v>291</v>
      </c>
      <c r="C499" s="39" t="s">
        <v>372</v>
      </c>
      <c r="D499" s="92">
        <f t="shared" si="21"/>
        <v>43.1</v>
      </c>
      <c r="E499" s="92">
        <f t="shared" si="22"/>
        <v>40.1</v>
      </c>
      <c r="F499" s="92">
        <f t="shared" si="23"/>
        <v>46</v>
      </c>
      <c r="H499" s="39">
        <v>43.1</v>
      </c>
      <c r="I499" s="39">
        <v>40.1</v>
      </c>
      <c r="J499" s="39">
        <v>46</v>
      </c>
      <c r="K499" s="39">
        <v>3.5</v>
      </c>
    </row>
    <row r="500" spans="1:11">
      <c r="A500" s="39" t="s">
        <v>380</v>
      </c>
      <c r="B500" s="39" t="s">
        <v>291</v>
      </c>
      <c r="C500" s="39" t="s">
        <v>373</v>
      </c>
      <c r="D500" s="92">
        <f t="shared" si="21"/>
        <v>52.6</v>
      </c>
      <c r="E500" s="92">
        <f t="shared" si="22"/>
        <v>49.1</v>
      </c>
      <c r="F500" s="92">
        <f t="shared" si="23"/>
        <v>56.1</v>
      </c>
      <c r="H500" s="39">
        <v>52.6</v>
      </c>
      <c r="I500" s="39">
        <v>49.1</v>
      </c>
      <c r="J500" s="39">
        <v>56.1</v>
      </c>
      <c r="K500" s="39">
        <v>3.4</v>
      </c>
    </row>
    <row r="501" spans="1:11">
      <c r="A501" s="39" t="s">
        <v>380</v>
      </c>
      <c r="B501" s="39" t="s">
        <v>291</v>
      </c>
      <c r="C501" s="39" t="s">
        <v>374</v>
      </c>
      <c r="D501" s="92">
        <f t="shared" si="21"/>
        <v>59.4</v>
      </c>
      <c r="E501" s="92">
        <f t="shared" si="22"/>
        <v>55.8</v>
      </c>
      <c r="F501" s="92">
        <f t="shared" si="23"/>
        <v>63</v>
      </c>
      <c r="H501" s="39">
        <v>59.4</v>
      </c>
      <c r="I501" s="39">
        <v>55.8</v>
      </c>
      <c r="J501" s="39">
        <v>63</v>
      </c>
      <c r="K501" s="39">
        <v>3.1</v>
      </c>
    </row>
    <row r="502" spans="1:11">
      <c r="A502" s="39" t="s">
        <v>380</v>
      </c>
      <c r="B502" s="39" t="s">
        <v>291</v>
      </c>
      <c r="C502" s="39" t="s">
        <v>375</v>
      </c>
      <c r="D502" s="92">
        <f t="shared" si="21"/>
        <v>51.4</v>
      </c>
      <c r="E502" s="92">
        <f t="shared" si="22"/>
        <v>46</v>
      </c>
      <c r="F502" s="92">
        <f t="shared" si="23"/>
        <v>56.7</v>
      </c>
      <c r="H502" s="39">
        <v>51.4</v>
      </c>
      <c r="I502" s="39">
        <v>46</v>
      </c>
      <c r="J502" s="39">
        <v>56.7</v>
      </c>
      <c r="K502" s="39">
        <v>5.3</v>
      </c>
    </row>
    <row r="503" spans="1:11">
      <c r="A503" s="39" t="s">
        <v>380</v>
      </c>
      <c r="B503" s="39" t="s">
        <v>291</v>
      </c>
      <c r="C503" s="39" t="s">
        <v>376</v>
      </c>
      <c r="D503" s="92">
        <f t="shared" si="21"/>
        <v>51.1</v>
      </c>
      <c r="E503" s="92">
        <f t="shared" si="22"/>
        <v>47.1</v>
      </c>
      <c r="F503" s="92">
        <f t="shared" si="23"/>
        <v>55</v>
      </c>
      <c r="H503" s="39">
        <v>51.1</v>
      </c>
      <c r="I503" s="39">
        <v>47.1</v>
      </c>
      <c r="J503" s="39">
        <v>55</v>
      </c>
      <c r="K503" s="39">
        <v>4</v>
      </c>
    </row>
    <row r="504" spans="1:11">
      <c r="A504" s="39" t="s">
        <v>380</v>
      </c>
      <c r="B504" s="39" t="s">
        <v>291</v>
      </c>
      <c r="C504" s="39" t="s">
        <v>377</v>
      </c>
      <c r="D504" s="92">
        <f t="shared" si="21"/>
        <v>54</v>
      </c>
      <c r="E504" s="92">
        <f t="shared" si="22"/>
        <v>50.3</v>
      </c>
      <c r="F504" s="92">
        <f t="shared" si="23"/>
        <v>57.7</v>
      </c>
      <c r="H504" s="39">
        <v>54</v>
      </c>
      <c r="I504" s="39">
        <v>50.3</v>
      </c>
      <c r="J504" s="39">
        <v>57.7</v>
      </c>
      <c r="K504" s="39">
        <v>3.5</v>
      </c>
    </row>
    <row r="505" spans="1:11">
      <c r="A505" s="39" t="s">
        <v>380</v>
      </c>
      <c r="B505" s="39" t="s">
        <v>291</v>
      </c>
      <c r="C505" s="39" t="s">
        <v>386</v>
      </c>
      <c r="D505" s="92">
        <f t="shared" si="21"/>
        <v>55.9</v>
      </c>
      <c r="E505" s="92">
        <f t="shared" si="22"/>
        <v>52.6</v>
      </c>
      <c r="F505" s="92">
        <f t="shared" si="23"/>
        <v>59.1</v>
      </c>
      <c r="H505" s="39">
        <v>55.9</v>
      </c>
      <c r="I505" s="39">
        <v>52.6</v>
      </c>
      <c r="J505" s="39">
        <v>59.1</v>
      </c>
      <c r="K505" s="39">
        <v>3</v>
      </c>
    </row>
    <row r="506" spans="1:11">
      <c r="A506" s="39" t="s">
        <v>380</v>
      </c>
      <c r="B506" s="39" t="s">
        <v>291</v>
      </c>
      <c r="C506" s="39" t="s">
        <v>379</v>
      </c>
      <c r="D506" s="92">
        <f t="shared" si="21"/>
        <v>47.9</v>
      </c>
      <c r="E506" s="92">
        <f t="shared" si="22"/>
        <v>45.2</v>
      </c>
      <c r="F506" s="92">
        <f t="shared" si="23"/>
        <v>50.7</v>
      </c>
      <c r="H506" s="39">
        <v>47.9</v>
      </c>
      <c r="I506" s="39">
        <v>45.2</v>
      </c>
      <c r="J506" s="39">
        <v>50.7</v>
      </c>
      <c r="K506" s="39">
        <v>3</v>
      </c>
    </row>
    <row r="507" spans="1:11">
      <c r="A507" s="39" t="s">
        <v>301</v>
      </c>
      <c r="B507" s="39" t="s">
        <v>292</v>
      </c>
      <c r="C507" s="39" t="s">
        <v>101</v>
      </c>
      <c r="D507" s="92">
        <f t="shared" si="21"/>
        <v>11.5</v>
      </c>
      <c r="E507" s="92">
        <f t="shared" si="22"/>
        <v>8.1999999999999993</v>
      </c>
      <c r="F507" s="92">
        <f t="shared" si="23"/>
        <v>15.8</v>
      </c>
      <c r="H507" s="39">
        <v>11.5</v>
      </c>
      <c r="I507" s="39">
        <v>8.1999999999999993</v>
      </c>
      <c r="J507" s="39">
        <v>15.8</v>
      </c>
      <c r="K507" s="39">
        <v>16.899999999999999</v>
      </c>
    </row>
    <row r="508" spans="1:11">
      <c r="A508" s="39" t="s">
        <v>301</v>
      </c>
      <c r="B508" s="39" t="s">
        <v>292</v>
      </c>
      <c r="C508" s="39" t="s">
        <v>108</v>
      </c>
      <c r="D508" s="92">
        <f t="shared" si="21"/>
        <v>17.100000000000001</v>
      </c>
      <c r="E508" s="92">
        <f t="shared" si="22"/>
        <v>9.1999999999999993</v>
      </c>
      <c r="F508" s="92">
        <f t="shared" si="23"/>
        <v>29.6</v>
      </c>
      <c r="H508" s="39">
        <v>17.100000000000001</v>
      </c>
      <c r="I508" s="39">
        <v>9.1999999999999993</v>
      </c>
      <c r="J508" s="39">
        <v>29.6</v>
      </c>
      <c r="K508" s="39">
        <v>30.2</v>
      </c>
    </row>
    <row r="509" spans="1:11">
      <c r="A509" s="39" t="s">
        <v>301</v>
      </c>
      <c r="B509" s="39" t="s">
        <v>292</v>
      </c>
      <c r="C509" s="39" t="s">
        <v>109</v>
      </c>
      <c r="D509" s="92">
        <f t="shared" si="21"/>
        <v>15.8</v>
      </c>
      <c r="E509" s="92">
        <f t="shared" si="22"/>
        <v>11.6</v>
      </c>
      <c r="F509" s="92">
        <f t="shared" si="23"/>
        <v>21.1</v>
      </c>
      <c r="H509" s="39">
        <v>15.8</v>
      </c>
      <c r="I509" s="39">
        <v>11.6</v>
      </c>
      <c r="J509" s="39">
        <v>21.1</v>
      </c>
      <c r="K509" s="39">
        <v>15.2</v>
      </c>
    </row>
    <row r="510" spans="1:11">
      <c r="A510" s="39" t="s">
        <v>301</v>
      </c>
      <c r="B510" s="39" t="s">
        <v>292</v>
      </c>
      <c r="C510" s="39" t="s">
        <v>112</v>
      </c>
      <c r="D510" s="92">
        <f t="shared" si="21"/>
        <v>18.600000000000001</v>
      </c>
      <c r="E510" s="92">
        <f t="shared" si="22"/>
        <v>12.6</v>
      </c>
      <c r="F510" s="92">
        <f t="shared" si="23"/>
        <v>26.6</v>
      </c>
      <c r="H510" s="39">
        <v>18.600000000000001</v>
      </c>
      <c r="I510" s="39">
        <v>12.6</v>
      </c>
      <c r="J510" s="39">
        <v>26.6</v>
      </c>
      <c r="K510" s="39">
        <v>19.100000000000001</v>
      </c>
    </row>
    <row r="511" spans="1:11">
      <c r="A511" s="39" t="s">
        <v>301</v>
      </c>
      <c r="B511" s="39" t="s">
        <v>292</v>
      </c>
      <c r="C511" s="39" t="s">
        <v>115</v>
      </c>
      <c r="D511" s="92">
        <f t="shared" si="21"/>
        <v>10.7</v>
      </c>
      <c r="E511" s="92">
        <f t="shared" si="22"/>
        <v>7.7</v>
      </c>
      <c r="F511" s="92">
        <f t="shared" si="23"/>
        <v>14.7</v>
      </c>
      <c r="H511" s="39">
        <v>10.7</v>
      </c>
      <c r="I511" s="39">
        <v>7.7</v>
      </c>
      <c r="J511" s="39">
        <v>14.7</v>
      </c>
      <c r="K511" s="39">
        <v>16.600000000000001</v>
      </c>
    </row>
    <row r="512" spans="1:11">
      <c r="A512" s="39" t="s">
        <v>301</v>
      </c>
      <c r="B512" s="39" t="s">
        <v>292</v>
      </c>
      <c r="C512" s="39" t="s">
        <v>118</v>
      </c>
      <c r="D512" s="92">
        <f t="shared" si="21"/>
        <v>14.6</v>
      </c>
      <c r="E512" s="92">
        <f t="shared" si="22"/>
        <v>10.199999999999999</v>
      </c>
      <c r="F512" s="92">
        <f t="shared" si="23"/>
        <v>20.399999999999999</v>
      </c>
      <c r="H512" s="39">
        <v>14.6</v>
      </c>
      <c r="I512" s="39">
        <v>10.199999999999999</v>
      </c>
      <c r="J512" s="39">
        <v>20.399999999999999</v>
      </c>
      <c r="K512" s="39">
        <v>17.8</v>
      </c>
    </row>
    <row r="513" spans="1:11">
      <c r="A513" s="39" t="s">
        <v>301</v>
      </c>
      <c r="B513" s="39" t="s">
        <v>292</v>
      </c>
      <c r="C513" s="39" t="s">
        <v>122</v>
      </c>
      <c r="D513" s="92">
        <f t="shared" si="21"/>
        <v>15</v>
      </c>
      <c r="E513" s="92">
        <f t="shared" si="22"/>
        <v>11.5</v>
      </c>
      <c r="F513" s="92">
        <f t="shared" si="23"/>
        <v>19.3</v>
      </c>
      <c r="H513" s="39">
        <v>15</v>
      </c>
      <c r="I513" s="39">
        <v>11.5</v>
      </c>
      <c r="J513" s="39">
        <v>19.3</v>
      </c>
      <c r="K513" s="39">
        <v>13.2</v>
      </c>
    </row>
    <row r="514" spans="1:11">
      <c r="A514" s="39" t="s">
        <v>301</v>
      </c>
      <c r="B514" s="39" t="s">
        <v>292</v>
      </c>
      <c r="C514" s="39" t="s">
        <v>130</v>
      </c>
      <c r="D514" s="92">
        <f t="shared" si="21"/>
        <v>14.6</v>
      </c>
      <c r="E514" s="92">
        <f t="shared" si="22"/>
        <v>11.3</v>
      </c>
      <c r="F514" s="92">
        <f t="shared" si="23"/>
        <v>18.5</v>
      </c>
      <c r="H514" s="39">
        <v>14.6</v>
      </c>
      <c r="I514" s="39">
        <v>11.3</v>
      </c>
      <c r="J514" s="39">
        <v>18.5</v>
      </c>
      <c r="K514" s="39">
        <v>12.5</v>
      </c>
    </row>
    <row r="515" spans="1:11">
      <c r="A515" s="39" t="s">
        <v>301</v>
      </c>
      <c r="B515" s="39" t="s">
        <v>292</v>
      </c>
      <c r="C515" s="39" t="s">
        <v>135</v>
      </c>
      <c r="D515" s="92">
        <f t="shared" ref="D515:D578" si="24">IF(K515&gt;=50," ",H515)</f>
        <v>10.6</v>
      </c>
      <c r="E515" s="92">
        <f t="shared" ref="E515:E578" si="25">IF(K515&gt;=50," ",I515)</f>
        <v>7.8</v>
      </c>
      <c r="F515" s="92">
        <f t="shared" ref="F515:F578" si="26">IF(K515&gt;=50," ",J515)</f>
        <v>14.2</v>
      </c>
      <c r="H515" s="39">
        <v>10.6</v>
      </c>
      <c r="I515" s="39">
        <v>7.8</v>
      </c>
      <c r="J515" s="39">
        <v>14.2</v>
      </c>
      <c r="K515" s="39">
        <v>15.4</v>
      </c>
    </row>
    <row r="516" spans="1:11">
      <c r="A516" s="39" t="s">
        <v>301</v>
      </c>
      <c r="B516" s="39" t="s">
        <v>292</v>
      </c>
      <c r="C516" s="39" t="s">
        <v>136</v>
      </c>
      <c r="D516" s="92">
        <f t="shared" si="24"/>
        <v>11.6</v>
      </c>
      <c r="E516" s="92">
        <f t="shared" si="25"/>
        <v>8</v>
      </c>
      <c r="F516" s="92">
        <f t="shared" si="26"/>
        <v>16.399999999999999</v>
      </c>
      <c r="H516" s="39">
        <v>11.6</v>
      </c>
      <c r="I516" s="39">
        <v>8</v>
      </c>
      <c r="J516" s="39">
        <v>16.399999999999999</v>
      </c>
      <c r="K516" s="39">
        <v>18.3</v>
      </c>
    </row>
    <row r="517" spans="1:11">
      <c r="A517" s="39" t="s">
        <v>301</v>
      </c>
      <c r="B517" s="39" t="s">
        <v>292</v>
      </c>
      <c r="C517" s="39" t="s">
        <v>143</v>
      </c>
      <c r="D517" s="92">
        <f t="shared" si="24"/>
        <v>21.1</v>
      </c>
      <c r="E517" s="92">
        <f t="shared" si="25"/>
        <v>15.3</v>
      </c>
      <c r="F517" s="92">
        <f t="shared" si="26"/>
        <v>28.2</v>
      </c>
      <c r="H517" s="39">
        <v>21.1</v>
      </c>
      <c r="I517" s="39">
        <v>15.3</v>
      </c>
      <c r="J517" s="39">
        <v>28.2</v>
      </c>
      <c r="K517" s="39">
        <v>15.6</v>
      </c>
    </row>
    <row r="518" spans="1:11">
      <c r="A518" s="39" t="s">
        <v>301</v>
      </c>
      <c r="B518" s="39" t="s">
        <v>292</v>
      </c>
      <c r="C518" s="39" t="s">
        <v>149</v>
      </c>
      <c r="D518" s="92">
        <f t="shared" si="24"/>
        <v>8.4</v>
      </c>
      <c r="E518" s="92">
        <f t="shared" si="25"/>
        <v>5.8</v>
      </c>
      <c r="F518" s="92">
        <f t="shared" si="26"/>
        <v>12.1</v>
      </c>
      <c r="H518" s="39">
        <v>8.4</v>
      </c>
      <c r="I518" s="39">
        <v>5.8</v>
      </c>
      <c r="J518" s="39">
        <v>12.1</v>
      </c>
      <c r="K518" s="39">
        <v>18.8</v>
      </c>
    </row>
    <row r="519" spans="1:11">
      <c r="A519" s="39" t="s">
        <v>301</v>
      </c>
      <c r="B519" s="39" t="s">
        <v>292</v>
      </c>
      <c r="C519" s="39" t="s">
        <v>151</v>
      </c>
      <c r="D519" s="92">
        <f t="shared" si="24"/>
        <v>12.2</v>
      </c>
      <c r="E519" s="92">
        <f t="shared" si="25"/>
        <v>7.1</v>
      </c>
      <c r="F519" s="92">
        <f t="shared" si="26"/>
        <v>20.100000000000001</v>
      </c>
      <c r="H519" s="39">
        <v>12.2</v>
      </c>
      <c r="I519" s="39">
        <v>7.1</v>
      </c>
      <c r="J519" s="39">
        <v>20.100000000000001</v>
      </c>
      <c r="K519" s="39">
        <v>26.7</v>
      </c>
    </row>
    <row r="520" spans="1:11">
      <c r="A520" s="39" t="s">
        <v>301</v>
      </c>
      <c r="B520" s="39" t="s">
        <v>292</v>
      </c>
      <c r="C520" s="39" t="s">
        <v>154</v>
      </c>
      <c r="D520" s="92">
        <f t="shared" si="24"/>
        <v>9.3000000000000007</v>
      </c>
      <c r="E520" s="92">
        <f t="shared" si="25"/>
        <v>6.5</v>
      </c>
      <c r="F520" s="92">
        <f t="shared" si="26"/>
        <v>13.3</v>
      </c>
      <c r="H520" s="39">
        <v>9.3000000000000007</v>
      </c>
      <c r="I520" s="39">
        <v>6.5</v>
      </c>
      <c r="J520" s="39">
        <v>13.3</v>
      </c>
      <c r="K520" s="39">
        <v>18.5</v>
      </c>
    </row>
    <row r="521" spans="1:11">
      <c r="A521" s="39" t="s">
        <v>301</v>
      </c>
      <c r="B521" s="39" t="s">
        <v>292</v>
      </c>
      <c r="C521" s="39" t="s">
        <v>164</v>
      </c>
      <c r="D521" s="92">
        <f t="shared" si="24"/>
        <v>20.9</v>
      </c>
      <c r="E521" s="92">
        <f t="shared" si="25"/>
        <v>15.5</v>
      </c>
      <c r="F521" s="92">
        <f t="shared" si="26"/>
        <v>27.6</v>
      </c>
      <c r="H521" s="39">
        <v>20.9</v>
      </c>
      <c r="I521" s="39">
        <v>15.5</v>
      </c>
      <c r="J521" s="39">
        <v>27.6</v>
      </c>
      <c r="K521" s="39">
        <v>14.8</v>
      </c>
    </row>
    <row r="522" spans="1:11">
      <c r="A522" s="39" t="s">
        <v>301</v>
      </c>
      <c r="B522" s="39" t="s">
        <v>292</v>
      </c>
      <c r="C522" s="39" t="s">
        <v>171</v>
      </c>
      <c r="D522" s="92">
        <f t="shared" si="24"/>
        <v>14.2</v>
      </c>
      <c r="E522" s="92">
        <f t="shared" si="25"/>
        <v>10.8</v>
      </c>
      <c r="F522" s="92">
        <f t="shared" si="26"/>
        <v>18.399999999999999</v>
      </c>
      <c r="H522" s="39">
        <v>14.2</v>
      </c>
      <c r="I522" s="39">
        <v>10.8</v>
      </c>
      <c r="J522" s="39">
        <v>18.399999999999999</v>
      </c>
      <c r="K522" s="39">
        <v>13.6</v>
      </c>
    </row>
    <row r="523" spans="1:11">
      <c r="A523" s="39" t="s">
        <v>301</v>
      </c>
      <c r="B523" s="39" t="s">
        <v>292</v>
      </c>
      <c r="C523" s="39" t="s">
        <v>174</v>
      </c>
      <c r="D523" s="92">
        <f t="shared" si="24"/>
        <v>8.4</v>
      </c>
      <c r="E523" s="92">
        <f t="shared" si="25"/>
        <v>5.7</v>
      </c>
      <c r="F523" s="92">
        <f t="shared" si="26"/>
        <v>12.4</v>
      </c>
      <c r="H523" s="39">
        <v>8.4</v>
      </c>
      <c r="I523" s="39">
        <v>5.7</v>
      </c>
      <c r="J523" s="39">
        <v>12.4</v>
      </c>
      <c r="K523" s="39">
        <v>19.899999999999999</v>
      </c>
    </row>
    <row r="524" spans="1:11">
      <c r="A524" s="39" t="s">
        <v>301</v>
      </c>
      <c r="B524" s="39" t="s">
        <v>292</v>
      </c>
      <c r="C524" s="39" t="s">
        <v>356</v>
      </c>
      <c r="D524" s="92">
        <f t="shared" si="24"/>
        <v>12.5</v>
      </c>
      <c r="E524" s="92">
        <f t="shared" si="25"/>
        <v>11.4</v>
      </c>
      <c r="F524" s="92">
        <f t="shared" si="26"/>
        <v>13.7</v>
      </c>
      <c r="H524" s="39">
        <v>12.5</v>
      </c>
      <c r="I524" s="39">
        <v>11.4</v>
      </c>
      <c r="J524" s="39">
        <v>13.7</v>
      </c>
      <c r="K524" s="39">
        <v>4.7</v>
      </c>
    </row>
    <row r="525" spans="1:11">
      <c r="A525" s="39" t="s">
        <v>301</v>
      </c>
      <c r="B525" s="39" t="s">
        <v>292</v>
      </c>
      <c r="C525" s="39" t="s">
        <v>102</v>
      </c>
      <c r="D525" s="92">
        <f t="shared" si="24"/>
        <v>13.4</v>
      </c>
      <c r="E525" s="92">
        <f t="shared" si="25"/>
        <v>9.6999999999999993</v>
      </c>
      <c r="F525" s="92">
        <f t="shared" si="26"/>
        <v>18.399999999999999</v>
      </c>
      <c r="H525" s="39">
        <v>13.4</v>
      </c>
      <c r="I525" s="39">
        <v>9.6999999999999993</v>
      </c>
      <c r="J525" s="39">
        <v>18.399999999999999</v>
      </c>
      <c r="K525" s="39">
        <v>16.5</v>
      </c>
    </row>
    <row r="526" spans="1:11">
      <c r="A526" s="39" t="s">
        <v>301</v>
      </c>
      <c r="B526" s="39" t="s">
        <v>292</v>
      </c>
      <c r="C526" s="39" t="s">
        <v>103</v>
      </c>
      <c r="D526" s="92">
        <f t="shared" si="24"/>
        <v>16</v>
      </c>
      <c r="E526" s="92">
        <f t="shared" si="25"/>
        <v>11.1</v>
      </c>
      <c r="F526" s="92">
        <f t="shared" si="26"/>
        <v>22.5</v>
      </c>
      <c r="H526" s="39">
        <v>16</v>
      </c>
      <c r="I526" s="39">
        <v>11.1</v>
      </c>
      <c r="J526" s="39">
        <v>22.5</v>
      </c>
      <c r="K526" s="39">
        <v>18</v>
      </c>
    </row>
    <row r="527" spans="1:11">
      <c r="A527" s="39" t="s">
        <v>301</v>
      </c>
      <c r="B527" s="39" t="s">
        <v>292</v>
      </c>
      <c r="C527" s="39" t="s">
        <v>104</v>
      </c>
      <c r="D527" s="92">
        <f t="shared" si="24"/>
        <v>7.6</v>
      </c>
      <c r="E527" s="92">
        <f t="shared" si="25"/>
        <v>5.3</v>
      </c>
      <c r="F527" s="92">
        <f t="shared" si="26"/>
        <v>10.7</v>
      </c>
      <c r="H527" s="39">
        <v>7.6</v>
      </c>
      <c r="I527" s="39">
        <v>5.3</v>
      </c>
      <c r="J527" s="39">
        <v>10.7</v>
      </c>
      <c r="K527" s="39">
        <v>18.100000000000001</v>
      </c>
    </row>
    <row r="528" spans="1:11">
      <c r="A528" s="39" t="s">
        <v>301</v>
      </c>
      <c r="B528" s="39" t="s">
        <v>292</v>
      </c>
      <c r="C528" s="39" t="s">
        <v>110</v>
      </c>
      <c r="D528" s="92">
        <f t="shared" si="24"/>
        <v>14.6</v>
      </c>
      <c r="E528" s="92">
        <f t="shared" si="25"/>
        <v>11.2</v>
      </c>
      <c r="F528" s="92">
        <f t="shared" si="26"/>
        <v>18.8</v>
      </c>
      <c r="H528" s="39">
        <v>14.6</v>
      </c>
      <c r="I528" s="39">
        <v>11.2</v>
      </c>
      <c r="J528" s="39">
        <v>18.8</v>
      </c>
      <c r="K528" s="39">
        <v>13.3</v>
      </c>
    </row>
    <row r="529" spans="1:11">
      <c r="A529" s="39" t="s">
        <v>301</v>
      </c>
      <c r="B529" s="39" t="s">
        <v>292</v>
      </c>
      <c r="C529" s="39" t="s">
        <v>111</v>
      </c>
      <c r="D529" s="92">
        <f t="shared" si="24"/>
        <v>15.1</v>
      </c>
      <c r="E529" s="92">
        <f t="shared" si="25"/>
        <v>11.4</v>
      </c>
      <c r="F529" s="92">
        <f t="shared" si="26"/>
        <v>19.7</v>
      </c>
      <c r="H529" s="39">
        <v>15.1</v>
      </c>
      <c r="I529" s="39">
        <v>11.4</v>
      </c>
      <c r="J529" s="39">
        <v>19.7</v>
      </c>
      <c r="K529" s="39">
        <v>14</v>
      </c>
    </row>
    <row r="530" spans="1:11">
      <c r="A530" s="39" t="s">
        <v>301</v>
      </c>
      <c r="B530" s="39" t="s">
        <v>292</v>
      </c>
      <c r="C530" s="39" t="s">
        <v>116</v>
      </c>
      <c r="D530" s="92">
        <f t="shared" si="24"/>
        <v>12.6</v>
      </c>
      <c r="E530" s="92">
        <f t="shared" si="25"/>
        <v>9.4</v>
      </c>
      <c r="F530" s="92">
        <f t="shared" si="26"/>
        <v>16.7</v>
      </c>
      <c r="H530" s="39">
        <v>12.6</v>
      </c>
      <c r="I530" s="39">
        <v>9.4</v>
      </c>
      <c r="J530" s="39">
        <v>16.7</v>
      </c>
      <c r="K530" s="39">
        <v>14.6</v>
      </c>
    </row>
    <row r="531" spans="1:11">
      <c r="A531" s="39" t="s">
        <v>301</v>
      </c>
      <c r="B531" s="39" t="s">
        <v>292</v>
      </c>
      <c r="C531" s="39" t="s">
        <v>117</v>
      </c>
      <c r="D531" s="92">
        <f t="shared" si="24"/>
        <v>16.100000000000001</v>
      </c>
      <c r="E531" s="92">
        <f t="shared" si="25"/>
        <v>12.3</v>
      </c>
      <c r="F531" s="92">
        <f t="shared" si="26"/>
        <v>20.7</v>
      </c>
      <c r="H531" s="39">
        <v>16.100000000000001</v>
      </c>
      <c r="I531" s="39">
        <v>12.3</v>
      </c>
      <c r="J531" s="39">
        <v>20.7</v>
      </c>
      <c r="K531" s="39">
        <v>13.2</v>
      </c>
    </row>
    <row r="532" spans="1:11">
      <c r="A532" s="39" t="s">
        <v>301</v>
      </c>
      <c r="B532" s="39" t="s">
        <v>292</v>
      </c>
      <c r="C532" s="39" t="s">
        <v>119</v>
      </c>
      <c r="D532" s="92">
        <f t="shared" si="24"/>
        <v>9.9</v>
      </c>
      <c r="E532" s="92">
        <f t="shared" si="25"/>
        <v>7.2</v>
      </c>
      <c r="F532" s="92">
        <f t="shared" si="26"/>
        <v>13.6</v>
      </c>
      <c r="H532" s="39">
        <v>9.9</v>
      </c>
      <c r="I532" s="39">
        <v>7.2</v>
      </c>
      <c r="J532" s="39">
        <v>13.6</v>
      </c>
      <c r="K532" s="39">
        <v>16.3</v>
      </c>
    </row>
    <row r="533" spans="1:11">
      <c r="A533" s="39" t="s">
        <v>301</v>
      </c>
      <c r="B533" s="39" t="s">
        <v>292</v>
      </c>
      <c r="C533" s="39" t="s">
        <v>123</v>
      </c>
      <c r="D533" s="92">
        <f t="shared" si="24"/>
        <v>10.7</v>
      </c>
      <c r="E533" s="92">
        <f t="shared" si="25"/>
        <v>7.5</v>
      </c>
      <c r="F533" s="92">
        <f t="shared" si="26"/>
        <v>15.1</v>
      </c>
      <c r="H533" s="39">
        <v>10.7</v>
      </c>
      <c r="I533" s="39">
        <v>7.5</v>
      </c>
      <c r="J533" s="39">
        <v>15.1</v>
      </c>
      <c r="K533" s="39">
        <v>17.899999999999999</v>
      </c>
    </row>
    <row r="534" spans="1:11">
      <c r="A534" s="39" t="s">
        <v>301</v>
      </c>
      <c r="B534" s="39" t="s">
        <v>292</v>
      </c>
      <c r="C534" s="39" t="s">
        <v>132</v>
      </c>
      <c r="D534" s="92">
        <f t="shared" si="24"/>
        <v>9.5</v>
      </c>
      <c r="E534" s="92">
        <f t="shared" si="25"/>
        <v>6.8</v>
      </c>
      <c r="F534" s="92">
        <f t="shared" si="26"/>
        <v>13.1</v>
      </c>
      <c r="H534" s="39">
        <v>9.5</v>
      </c>
      <c r="I534" s="39">
        <v>6.8</v>
      </c>
      <c r="J534" s="39">
        <v>13.1</v>
      </c>
      <c r="K534" s="39">
        <v>16.8</v>
      </c>
    </row>
    <row r="535" spans="1:11">
      <c r="A535" s="39" t="s">
        <v>301</v>
      </c>
      <c r="B535" s="39" t="s">
        <v>292</v>
      </c>
      <c r="C535" s="39" t="s">
        <v>134</v>
      </c>
      <c r="D535" s="92">
        <f t="shared" si="24"/>
        <v>11.8</v>
      </c>
      <c r="E535" s="92">
        <f t="shared" si="25"/>
        <v>9</v>
      </c>
      <c r="F535" s="92">
        <f t="shared" si="26"/>
        <v>15.3</v>
      </c>
      <c r="H535" s="39">
        <v>11.8</v>
      </c>
      <c r="I535" s="39">
        <v>9</v>
      </c>
      <c r="J535" s="39">
        <v>15.3</v>
      </c>
      <c r="K535" s="39">
        <v>13.6</v>
      </c>
    </row>
    <row r="536" spans="1:11">
      <c r="A536" s="39" t="s">
        <v>301</v>
      </c>
      <c r="B536" s="39" t="s">
        <v>292</v>
      </c>
      <c r="C536" s="39" t="s">
        <v>150</v>
      </c>
      <c r="D536" s="92">
        <f t="shared" si="24"/>
        <v>15</v>
      </c>
      <c r="E536" s="92">
        <f t="shared" si="25"/>
        <v>10.3</v>
      </c>
      <c r="F536" s="92">
        <f t="shared" si="26"/>
        <v>21.4</v>
      </c>
      <c r="H536" s="39">
        <v>15</v>
      </c>
      <c r="I536" s="39">
        <v>10.3</v>
      </c>
      <c r="J536" s="39">
        <v>21.4</v>
      </c>
      <c r="K536" s="39">
        <v>18.8</v>
      </c>
    </row>
    <row r="537" spans="1:11">
      <c r="A537" s="39" t="s">
        <v>301</v>
      </c>
      <c r="B537" s="39" t="s">
        <v>292</v>
      </c>
      <c r="C537" s="39" t="s">
        <v>156</v>
      </c>
      <c r="D537" s="92">
        <f t="shared" si="24"/>
        <v>6.9</v>
      </c>
      <c r="E537" s="92">
        <f t="shared" si="25"/>
        <v>4.4000000000000004</v>
      </c>
      <c r="F537" s="92">
        <f t="shared" si="26"/>
        <v>10.8</v>
      </c>
      <c r="H537" s="39">
        <v>6.9</v>
      </c>
      <c r="I537" s="39">
        <v>4.4000000000000004</v>
      </c>
      <c r="J537" s="39">
        <v>10.8</v>
      </c>
      <c r="K537" s="39">
        <v>22.8</v>
      </c>
    </row>
    <row r="538" spans="1:11">
      <c r="A538" s="39" t="s">
        <v>301</v>
      </c>
      <c r="B538" s="39" t="s">
        <v>292</v>
      </c>
      <c r="C538" s="39" t="s">
        <v>159</v>
      </c>
      <c r="D538" s="92">
        <f t="shared" si="24"/>
        <v>18</v>
      </c>
      <c r="E538" s="92">
        <f t="shared" si="25"/>
        <v>13.3</v>
      </c>
      <c r="F538" s="92">
        <f t="shared" si="26"/>
        <v>23.9</v>
      </c>
      <c r="H538" s="39">
        <v>18</v>
      </c>
      <c r="I538" s="39">
        <v>13.3</v>
      </c>
      <c r="J538" s="39">
        <v>23.9</v>
      </c>
      <c r="K538" s="39">
        <v>15</v>
      </c>
    </row>
    <row r="539" spans="1:11">
      <c r="A539" s="39" t="s">
        <v>301</v>
      </c>
      <c r="B539" s="39" t="s">
        <v>292</v>
      </c>
      <c r="C539" s="39" t="s">
        <v>161</v>
      </c>
      <c r="D539" s="92">
        <f t="shared" si="24"/>
        <v>6.4</v>
      </c>
      <c r="E539" s="92">
        <f t="shared" si="25"/>
        <v>4.5</v>
      </c>
      <c r="F539" s="92">
        <f t="shared" si="26"/>
        <v>9.1999999999999993</v>
      </c>
      <c r="H539" s="39">
        <v>6.4</v>
      </c>
      <c r="I539" s="39">
        <v>4.5</v>
      </c>
      <c r="J539" s="39">
        <v>9.1999999999999993</v>
      </c>
      <c r="K539" s="39">
        <v>18.2</v>
      </c>
    </row>
    <row r="540" spans="1:11">
      <c r="A540" s="39" t="s">
        <v>301</v>
      </c>
      <c r="B540" s="39" t="s">
        <v>292</v>
      </c>
      <c r="C540" s="39" t="s">
        <v>168</v>
      </c>
      <c r="D540" s="92">
        <f t="shared" si="24"/>
        <v>15.5</v>
      </c>
      <c r="E540" s="92">
        <f t="shared" si="25"/>
        <v>12</v>
      </c>
      <c r="F540" s="92">
        <f t="shared" si="26"/>
        <v>19.8</v>
      </c>
      <c r="H540" s="39">
        <v>15.5</v>
      </c>
      <c r="I540" s="39">
        <v>12</v>
      </c>
      <c r="J540" s="39">
        <v>19.8</v>
      </c>
      <c r="K540" s="39">
        <v>12.8</v>
      </c>
    </row>
    <row r="541" spans="1:11">
      <c r="A541" s="39" t="s">
        <v>301</v>
      </c>
      <c r="B541" s="39" t="s">
        <v>292</v>
      </c>
      <c r="C541" s="39" t="s">
        <v>357</v>
      </c>
      <c r="D541" s="92">
        <f t="shared" si="24"/>
        <v>11.9</v>
      </c>
      <c r="E541" s="92">
        <f t="shared" si="25"/>
        <v>10.9</v>
      </c>
      <c r="F541" s="92">
        <f t="shared" si="26"/>
        <v>13</v>
      </c>
      <c r="H541" s="39">
        <v>11.9</v>
      </c>
      <c r="I541" s="39">
        <v>10.9</v>
      </c>
      <c r="J541" s="39">
        <v>13</v>
      </c>
      <c r="K541" s="39">
        <v>4.5999999999999996</v>
      </c>
    </row>
    <row r="542" spans="1:11">
      <c r="A542" s="39" t="s">
        <v>301</v>
      </c>
      <c r="B542" s="39" t="s">
        <v>292</v>
      </c>
      <c r="C542" s="39" t="s">
        <v>98</v>
      </c>
      <c r="D542" s="92">
        <f t="shared" si="24"/>
        <v>17.8</v>
      </c>
      <c r="E542" s="92">
        <f t="shared" si="25"/>
        <v>10.199999999999999</v>
      </c>
      <c r="F542" s="92">
        <f t="shared" si="26"/>
        <v>29.4</v>
      </c>
      <c r="H542" s="39">
        <v>17.8</v>
      </c>
      <c r="I542" s="39">
        <v>10.199999999999999</v>
      </c>
      <c r="J542" s="39">
        <v>29.4</v>
      </c>
      <c r="K542" s="39">
        <v>27.3</v>
      </c>
    </row>
    <row r="543" spans="1:11">
      <c r="A543" s="39" t="s">
        <v>301</v>
      </c>
      <c r="B543" s="39" t="s">
        <v>292</v>
      </c>
      <c r="C543" s="39" t="s">
        <v>105</v>
      </c>
      <c r="D543" s="92">
        <f t="shared" si="24"/>
        <v>25.2</v>
      </c>
      <c r="E543" s="92">
        <f t="shared" si="25"/>
        <v>15.8</v>
      </c>
      <c r="F543" s="92">
        <f t="shared" si="26"/>
        <v>37.6</v>
      </c>
      <c r="H543" s="39">
        <v>25.2</v>
      </c>
      <c r="I543" s="39">
        <v>15.8</v>
      </c>
      <c r="J543" s="39">
        <v>37.6</v>
      </c>
      <c r="K543" s="39">
        <v>22.2</v>
      </c>
    </row>
    <row r="544" spans="1:11">
      <c r="A544" s="39" t="s">
        <v>301</v>
      </c>
      <c r="B544" s="39" t="s">
        <v>292</v>
      </c>
      <c r="C544" s="39" t="s">
        <v>106</v>
      </c>
      <c r="D544" s="92">
        <f t="shared" si="24"/>
        <v>8.5</v>
      </c>
      <c r="E544" s="92">
        <f t="shared" si="25"/>
        <v>5.9</v>
      </c>
      <c r="F544" s="92">
        <f t="shared" si="26"/>
        <v>12.1</v>
      </c>
      <c r="H544" s="39">
        <v>8.5</v>
      </c>
      <c r="I544" s="39">
        <v>5.9</v>
      </c>
      <c r="J544" s="39">
        <v>12.1</v>
      </c>
      <c r="K544" s="39">
        <v>18.5</v>
      </c>
    </row>
    <row r="545" spans="1:11">
      <c r="A545" s="39" t="s">
        <v>301</v>
      </c>
      <c r="B545" s="39" t="s">
        <v>292</v>
      </c>
      <c r="C545" s="39" t="s">
        <v>125</v>
      </c>
      <c r="D545" s="92">
        <f t="shared" si="24"/>
        <v>20.7</v>
      </c>
      <c r="E545" s="92">
        <f t="shared" si="25"/>
        <v>16.3</v>
      </c>
      <c r="F545" s="92">
        <f t="shared" si="26"/>
        <v>26</v>
      </c>
      <c r="H545" s="39">
        <v>20.7</v>
      </c>
      <c r="I545" s="39">
        <v>16.3</v>
      </c>
      <c r="J545" s="39">
        <v>26</v>
      </c>
      <c r="K545" s="39">
        <v>12</v>
      </c>
    </row>
    <row r="546" spans="1:11">
      <c r="A546" s="39" t="s">
        <v>301</v>
      </c>
      <c r="B546" s="39" t="s">
        <v>292</v>
      </c>
      <c r="C546" s="39" t="s">
        <v>131</v>
      </c>
      <c r="D546" s="92">
        <f t="shared" si="24"/>
        <v>14.3</v>
      </c>
      <c r="E546" s="92">
        <f t="shared" si="25"/>
        <v>10.4</v>
      </c>
      <c r="F546" s="92">
        <f t="shared" si="26"/>
        <v>19.399999999999999</v>
      </c>
      <c r="H546" s="39">
        <v>14.3</v>
      </c>
      <c r="I546" s="39">
        <v>10.4</v>
      </c>
      <c r="J546" s="39">
        <v>19.399999999999999</v>
      </c>
      <c r="K546" s="39">
        <v>16</v>
      </c>
    </row>
    <row r="547" spans="1:11">
      <c r="A547" s="39" t="s">
        <v>301</v>
      </c>
      <c r="B547" s="39" t="s">
        <v>292</v>
      </c>
      <c r="C547" s="39" t="s">
        <v>133</v>
      </c>
      <c r="D547" s="92">
        <f t="shared" si="24"/>
        <v>16.600000000000001</v>
      </c>
      <c r="E547" s="92">
        <f t="shared" si="25"/>
        <v>12.8</v>
      </c>
      <c r="F547" s="92">
        <f t="shared" si="26"/>
        <v>21.2</v>
      </c>
      <c r="H547" s="39">
        <v>16.600000000000001</v>
      </c>
      <c r="I547" s="39">
        <v>12.8</v>
      </c>
      <c r="J547" s="39">
        <v>21.2</v>
      </c>
      <c r="K547" s="39">
        <v>12.8</v>
      </c>
    </row>
    <row r="548" spans="1:11">
      <c r="A548" s="39" t="s">
        <v>301</v>
      </c>
      <c r="B548" s="39" t="s">
        <v>292</v>
      </c>
      <c r="C548" s="39" t="s">
        <v>137</v>
      </c>
      <c r="D548" s="92">
        <f t="shared" si="24"/>
        <v>12</v>
      </c>
      <c r="E548" s="92">
        <f t="shared" si="25"/>
        <v>8.6</v>
      </c>
      <c r="F548" s="92">
        <f t="shared" si="26"/>
        <v>16.399999999999999</v>
      </c>
      <c r="H548" s="39">
        <v>12</v>
      </c>
      <c r="I548" s="39">
        <v>8.6</v>
      </c>
      <c r="J548" s="39">
        <v>16.399999999999999</v>
      </c>
      <c r="K548" s="39">
        <v>16.7</v>
      </c>
    </row>
    <row r="549" spans="1:11">
      <c r="A549" s="39" t="s">
        <v>301</v>
      </c>
      <c r="B549" s="39" t="s">
        <v>292</v>
      </c>
      <c r="C549" s="39" t="s">
        <v>138</v>
      </c>
      <c r="D549" s="92">
        <f t="shared" si="24"/>
        <v>9.1</v>
      </c>
      <c r="E549" s="92">
        <f t="shared" si="25"/>
        <v>6.3</v>
      </c>
      <c r="F549" s="92">
        <f t="shared" si="26"/>
        <v>13</v>
      </c>
      <c r="H549" s="39">
        <v>9.1</v>
      </c>
      <c r="I549" s="39">
        <v>6.3</v>
      </c>
      <c r="J549" s="39">
        <v>13</v>
      </c>
      <c r="K549" s="39">
        <v>18.7</v>
      </c>
    </row>
    <row r="550" spans="1:11">
      <c r="A550" s="39" t="s">
        <v>301</v>
      </c>
      <c r="B550" s="39" t="s">
        <v>292</v>
      </c>
      <c r="C550" s="39" t="s">
        <v>140</v>
      </c>
      <c r="D550" s="92">
        <f t="shared" si="24"/>
        <v>10.7</v>
      </c>
      <c r="E550" s="92">
        <f t="shared" si="25"/>
        <v>7.7</v>
      </c>
      <c r="F550" s="92">
        <f t="shared" si="26"/>
        <v>14.6</v>
      </c>
      <c r="H550" s="39">
        <v>10.7</v>
      </c>
      <c r="I550" s="39">
        <v>7.7</v>
      </c>
      <c r="J550" s="39">
        <v>14.6</v>
      </c>
      <c r="K550" s="39">
        <v>16.399999999999999</v>
      </c>
    </row>
    <row r="551" spans="1:11">
      <c r="A551" s="39" t="s">
        <v>301</v>
      </c>
      <c r="B551" s="39" t="s">
        <v>292</v>
      </c>
      <c r="C551" s="39" t="s">
        <v>144</v>
      </c>
      <c r="D551" s="92">
        <f t="shared" si="24"/>
        <v>20.3</v>
      </c>
      <c r="E551" s="92">
        <f t="shared" si="25"/>
        <v>16.100000000000001</v>
      </c>
      <c r="F551" s="92">
        <f t="shared" si="26"/>
        <v>25.4</v>
      </c>
      <c r="H551" s="39">
        <v>20.3</v>
      </c>
      <c r="I551" s="39">
        <v>16.100000000000001</v>
      </c>
      <c r="J551" s="39">
        <v>25.4</v>
      </c>
      <c r="K551" s="39">
        <v>11.7</v>
      </c>
    </row>
    <row r="552" spans="1:11">
      <c r="A552" s="39" t="s">
        <v>301</v>
      </c>
      <c r="B552" s="39" t="s">
        <v>292</v>
      </c>
      <c r="C552" s="39" t="s">
        <v>145</v>
      </c>
      <c r="D552" s="92">
        <f t="shared" si="24"/>
        <v>16.2</v>
      </c>
      <c r="E552" s="92">
        <f t="shared" si="25"/>
        <v>12.1</v>
      </c>
      <c r="F552" s="92">
        <f t="shared" si="26"/>
        <v>21.4</v>
      </c>
      <c r="H552" s="39">
        <v>16.2</v>
      </c>
      <c r="I552" s="39">
        <v>12.1</v>
      </c>
      <c r="J552" s="39">
        <v>21.4</v>
      </c>
      <c r="K552" s="39">
        <v>14.6</v>
      </c>
    </row>
    <row r="553" spans="1:11">
      <c r="A553" s="39" t="s">
        <v>301</v>
      </c>
      <c r="B553" s="39" t="s">
        <v>292</v>
      </c>
      <c r="C553" s="39" t="s">
        <v>146</v>
      </c>
      <c r="D553" s="92">
        <f t="shared" si="24"/>
        <v>7.6</v>
      </c>
      <c r="E553" s="92">
        <f t="shared" si="25"/>
        <v>5.2</v>
      </c>
      <c r="F553" s="92">
        <f t="shared" si="26"/>
        <v>11</v>
      </c>
      <c r="H553" s="39">
        <v>7.6</v>
      </c>
      <c r="I553" s="39">
        <v>5.2</v>
      </c>
      <c r="J553" s="39">
        <v>11</v>
      </c>
      <c r="K553" s="39">
        <v>18.899999999999999</v>
      </c>
    </row>
    <row r="554" spans="1:11">
      <c r="A554" s="39" t="s">
        <v>301</v>
      </c>
      <c r="B554" s="39" t="s">
        <v>292</v>
      </c>
      <c r="C554" s="39" t="s">
        <v>153</v>
      </c>
      <c r="D554" s="92">
        <f t="shared" si="24"/>
        <v>8.4</v>
      </c>
      <c r="E554" s="92">
        <f t="shared" si="25"/>
        <v>4.9000000000000004</v>
      </c>
      <c r="F554" s="92">
        <f t="shared" si="26"/>
        <v>14.2</v>
      </c>
      <c r="H554" s="39">
        <v>8.4</v>
      </c>
      <c r="I554" s="39">
        <v>4.9000000000000004</v>
      </c>
      <c r="J554" s="39">
        <v>14.2</v>
      </c>
      <c r="K554" s="39">
        <v>27.3</v>
      </c>
    </row>
    <row r="555" spans="1:11">
      <c r="A555" s="39" t="s">
        <v>301</v>
      </c>
      <c r="B555" s="39" t="s">
        <v>292</v>
      </c>
      <c r="C555" s="39" t="s">
        <v>162</v>
      </c>
      <c r="D555" s="92">
        <f t="shared" si="24"/>
        <v>15.7</v>
      </c>
      <c r="E555" s="92">
        <f t="shared" si="25"/>
        <v>10.6</v>
      </c>
      <c r="F555" s="92">
        <f t="shared" si="26"/>
        <v>22.7</v>
      </c>
      <c r="H555" s="39">
        <v>15.7</v>
      </c>
      <c r="I555" s="39">
        <v>10.6</v>
      </c>
      <c r="J555" s="39">
        <v>22.7</v>
      </c>
      <c r="K555" s="39">
        <v>19.399999999999999</v>
      </c>
    </row>
    <row r="556" spans="1:11">
      <c r="A556" s="39" t="s">
        <v>301</v>
      </c>
      <c r="B556" s="39" t="s">
        <v>292</v>
      </c>
      <c r="C556" s="39" t="s">
        <v>165</v>
      </c>
      <c r="D556" s="92">
        <f t="shared" si="24"/>
        <v>16.3</v>
      </c>
      <c r="E556" s="92">
        <f t="shared" si="25"/>
        <v>10.8</v>
      </c>
      <c r="F556" s="92">
        <f t="shared" si="26"/>
        <v>23.8</v>
      </c>
      <c r="H556" s="39">
        <v>16.3</v>
      </c>
      <c r="I556" s="39">
        <v>10.8</v>
      </c>
      <c r="J556" s="39">
        <v>23.8</v>
      </c>
      <c r="K556" s="39">
        <v>20.2</v>
      </c>
    </row>
    <row r="557" spans="1:11">
      <c r="A557" s="39" t="s">
        <v>301</v>
      </c>
      <c r="B557" s="39" t="s">
        <v>292</v>
      </c>
      <c r="C557" s="39" t="s">
        <v>166</v>
      </c>
      <c r="D557" s="92">
        <f t="shared" si="24"/>
        <v>14.6</v>
      </c>
      <c r="E557" s="92">
        <f t="shared" si="25"/>
        <v>10.4</v>
      </c>
      <c r="F557" s="92">
        <f t="shared" si="26"/>
        <v>20.100000000000001</v>
      </c>
      <c r="H557" s="39">
        <v>14.6</v>
      </c>
      <c r="I557" s="39">
        <v>10.4</v>
      </c>
      <c r="J557" s="39">
        <v>20.100000000000001</v>
      </c>
      <c r="K557" s="39">
        <v>16.899999999999999</v>
      </c>
    </row>
    <row r="558" spans="1:11">
      <c r="A558" s="39" t="s">
        <v>301</v>
      </c>
      <c r="B558" s="39" t="s">
        <v>292</v>
      </c>
      <c r="C558" s="39" t="s">
        <v>170</v>
      </c>
      <c r="D558" s="92">
        <f t="shared" si="24"/>
        <v>12.3</v>
      </c>
      <c r="E558" s="92">
        <f t="shared" si="25"/>
        <v>7.7</v>
      </c>
      <c r="F558" s="92">
        <f t="shared" si="26"/>
        <v>19</v>
      </c>
      <c r="H558" s="39">
        <v>12.3</v>
      </c>
      <c r="I558" s="39">
        <v>7.7</v>
      </c>
      <c r="J558" s="39">
        <v>19</v>
      </c>
      <c r="K558" s="39">
        <v>23</v>
      </c>
    </row>
    <row r="559" spans="1:11">
      <c r="A559" s="39" t="s">
        <v>301</v>
      </c>
      <c r="B559" s="39" t="s">
        <v>292</v>
      </c>
      <c r="C559" s="39" t="s">
        <v>172</v>
      </c>
      <c r="D559" s="92">
        <f t="shared" si="24"/>
        <v>17.3</v>
      </c>
      <c r="E559" s="92">
        <f t="shared" si="25"/>
        <v>13.2</v>
      </c>
      <c r="F559" s="92">
        <f t="shared" si="26"/>
        <v>22.5</v>
      </c>
      <c r="H559" s="39">
        <v>17.3</v>
      </c>
      <c r="I559" s="39">
        <v>13.2</v>
      </c>
      <c r="J559" s="39">
        <v>22.5</v>
      </c>
      <c r="K559" s="39">
        <v>13.6</v>
      </c>
    </row>
    <row r="560" spans="1:11">
      <c r="A560" s="39" t="s">
        <v>301</v>
      </c>
      <c r="B560" s="39" t="s">
        <v>292</v>
      </c>
      <c r="C560" s="39" t="s">
        <v>175</v>
      </c>
      <c r="D560" s="92">
        <f t="shared" si="24"/>
        <v>11.8</v>
      </c>
      <c r="E560" s="92">
        <f t="shared" si="25"/>
        <v>8.6</v>
      </c>
      <c r="F560" s="92">
        <f t="shared" si="26"/>
        <v>15.8</v>
      </c>
      <c r="H560" s="39">
        <v>11.8</v>
      </c>
      <c r="I560" s="39">
        <v>8.6</v>
      </c>
      <c r="J560" s="39">
        <v>15.8</v>
      </c>
      <c r="K560" s="39">
        <v>15.5</v>
      </c>
    </row>
    <row r="561" spans="1:11">
      <c r="A561" s="39" t="s">
        <v>301</v>
      </c>
      <c r="B561" s="39" t="s">
        <v>292</v>
      </c>
      <c r="C561" s="39" t="s">
        <v>358</v>
      </c>
      <c r="D561" s="92">
        <f t="shared" si="24"/>
        <v>12.6</v>
      </c>
      <c r="E561" s="92">
        <f t="shared" si="25"/>
        <v>11.3</v>
      </c>
      <c r="F561" s="92">
        <f t="shared" si="26"/>
        <v>13.9</v>
      </c>
      <c r="H561" s="39">
        <v>12.6</v>
      </c>
      <c r="I561" s="39">
        <v>11.3</v>
      </c>
      <c r="J561" s="39">
        <v>13.9</v>
      </c>
      <c r="K561" s="39">
        <v>5.3</v>
      </c>
    </row>
    <row r="562" spans="1:11">
      <c r="A562" s="39" t="s">
        <v>301</v>
      </c>
      <c r="B562" s="39" t="s">
        <v>292</v>
      </c>
      <c r="C562" s="39" t="s">
        <v>99</v>
      </c>
      <c r="D562" s="92">
        <f t="shared" si="24"/>
        <v>13.5</v>
      </c>
      <c r="E562" s="92">
        <f t="shared" si="25"/>
        <v>9.8000000000000007</v>
      </c>
      <c r="F562" s="92">
        <f t="shared" si="26"/>
        <v>18.399999999999999</v>
      </c>
      <c r="H562" s="39">
        <v>13.5</v>
      </c>
      <c r="I562" s="39">
        <v>9.8000000000000007</v>
      </c>
      <c r="J562" s="39">
        <v>18.399999999999999</v>
      </c>
      <c r="K562" s="39">
        <v>16.2</v>
      </c>
    </row>
    <row r="563" spans="1:11">
      <c r="A563" s="39" t="s">
        <v>301</v>
      </c>
      <c r="B563" s="39" t="s">
        <v>292</v>
      </c>
      <c r="C563" s="39" t="s">
        <v>100</v>
      </c>
      <c r="D563" s="92">
        <f t="shared" si="24"/>
        <v>14.7</v>
      </c>
      <c r="E563" s="92">
        <f t="shared" si="25"/>
        <v>10.9</v>
      </c>
      <c r="F563" s="92">
        <f t="shared" si="26"/>
        <v>19.5</v>
      </c>
      <c r="H563" s="39">
        <v>14.7</v>
      </c>
      <c r="I563" s="39">
        <v>10.9</v>
      </c>
      <c r="J563" s="39">
        <v>19.5</v>
      </c>
      <c r="K563" s="39">
        <v>15</v>
      </c>
    </row>
    <row r="564" spans="1:11">
      <c r="A564" s="39" t="s">
        <v>301</v>
      </c>
      <c r="B564" s="39" t="s">
        <v>292</v>
      </c>
      <c r="C564" s="39" t="s">
        <v>107</v>
      </c>
      <c r="D564" s="92">
        <f t="shared" si="24"/>
        <v>12.2</v>
      </c>
      <c r="E564" s="92">
        <f t="shared" si="25"/>
        <v>9.1</v>
      </c>
      <c r="F564" s="92">
        <f t="shared" si="26"/>
        <v>16.2</v>
      </c>
      <c r="H564" s="39">
        <v>12.2</v>
      </c>
      <c r="I564" s="39">
        <v>9.1</v>
      </c>
      <c r="J564" s="39">
        <v>16.2</v>
      </c>
      <c r="K564" s="39">
        <v>14.7</v>
      </c>
    </row>
    <row r="565" spans="1:11">
      <c r="A565" s="39" t="s">
        <v>301</v>
      </c>
      <c r="B565" s="39" t="s">
        <v>292</v>
      </c>
      <c r="C565" s="39" t="s">
        <v>113</v>
      </c>
      <c r="D565" s="92">
        <f t="shared" si="24"/>
        <v>17.7</v>
      </c>
      <c r="E565" s="92">
        <f t="shared" si="25"/>
        <v>12.7</v>
      </c>
      <c r="F565" s="92">
        <f t="shared" si="26"/>
        <v>24.1</v>
      </c>
      <c r="H565" s="39">
        <v>17.7</v>
      </c>
      <c r="I565" s="39">
        <v>12.7</v>
      </c>
      <c r="J565" s="39">
        <v>24.1</v>
      </c>
      <c r="K565" s="39">
        <v>16.399999999999999</v>
      </c>
    </row>
    <row r="566" spans="1:11">
      <c r="A566" s="39" t="s">
        <v>301</v>
      </c>
      <c r="B566" s="39" t="s">
        <v>292</v>
      </c>
      <c r="C566" s="39" t="s">
        <v>114</v>
      </c>
      <c r="D566" s="92">
        <f t="shared" si="24"/>
        <v>18.8</v>
      </c>
      <c r="E566" s="92">
        <f t="shared" si="25"/>
        <v>12.8</v>
      </c>
      <c r="F566" s="92">
        <f t="shared" si="26"/>
        <v>26.7</v>
      </c>
      <c r="H566" s="39">
        <v>18.8</v>
      </c>
      <c r="I566" s="39">
        <v>12.8</v>
      </c>
      <c r="J566" s="39">
        <v>26.7</v>
      </c>
      <c r="K566" s="39">
        <v>18.8</v>
      </c>
    </row>
    <row r="567" spans="1:11">
      <c r="A567" s="39" t="s">
        <v>301</v>
      </c>
      <c r="B567" s="39" t="s">
        <v>292</v>
      </c>
      <c r="C567" s="39" t="s">
        <v>120</v>
      </c>
      <c r="D567" s="92">
        <f t="shared" si="24"/>
        <v>18.8</v>
      </c>
      <c r="E567" s="92">
        <f t="shared" si="25"/>
        <v>13</v>
      </c>
      <c r="F567" s="92">
        <f t="shared" si="26"/>
        <v>26.3</v>
      </c>
      <c r="H567" s="39">
        <v>18.8</v>
      </c>
      <c r="I567" s="39">
        <v>13</v>
      </c>
      <c r="J567" s="39">
        <v>26.3</v>
      </c>
      <c r="K567" s="39">
        <v>17.899999999999999</v>
      </c>
    </row>
    <row r="568" spans="1:11">
      <c r="A568" s="39" t="s">
        <v>301</v>
      </c>
      <c r="B568" s="39" t="s">
        <v>292</v>
      </c>
      <c r="C568" s="39" t="s">
        <v>121</v>
      </c>
      <c r="D568" s="92">
        <f t="shared" si="24"/>
        <v>13.9</v>
      </c>
      <c r="E568" s="92">
        <f t="shared" si="25"/>
        <v>10.3</v>
      </c>
      <c r="F568" s="92">
        <f t="shared" si="26"/>
        <v>18.3</v>
      </c>
      <c r="H568" s="39">
        <v>13.9</v>
      </c>
      <c r="I568" s="39">
        <v>10.3</v>
      </c>
      <c r="J568" s="39">
        <v>18.3</v>
      </c>
      <c r="K568" s="39">
        <v>14.6</v>
      </c>
    </row>
    <row r="569" spans="1:11">
      <c r="A569" s="39" t="s">
        <v>301</v>
      </c>
      <c r="B569" s="39" t="s">
        <v>292</v>
      </c>
      <c r="C569" s="39" t="s">
        <v>124</v>
      </c>
      <c r="D569" s="92">
        <f t="shared" si="24"/>
        <v>13.4</v>
      </c>
      <c r="E569" s="92">
        <f t="shared" si="25"/>
        <v>9.6999999999999993</v>
      </c>
      <c r="F569" s="92">
        <f t="shared" si="26"/>
        <v>18.2</v>
      </c>
      <c r="H569" s="39">
        <v>13.4</v>
      </c>
      <c r="I569" s="39">
        <v>9.6999999999999993</v>
      </c>
      <c r="J569" s="39">
        <v>18.2</v>
      </c>
      <c r="K569" s="39">
        <v>15.9</v>
      </c>
    </row>
    <row r="570" spans="1:11">
      <c r="A570" s="39" t="s">
        <v>301</v>
      </c>
      <c r="B570" s="39" t="s">
        <v>292</v>
      </c>
      <c r="C570" s="39" t="s">
        <v>126</v>
      </c>
      <c r="D570" s="92">
        <f t="shared" si="24"/>
        <v>12.9</v>
      </c>
      <c r="E570" s="92">
        <f t="shared" si="25"/>
        <v>8.6</v>
      </c>
      <c r="F570" s="92">
        <f t="shared" si="26"/>
        <v>18.899999999999999</v>
      </c>
      <c r="H570" s="39">
        <v>12.9</v>
      </c>
      <c r="I570" s="39">
        <v>8.6</v>
      </c>
      <c r="J570" s="39">
        <v>18.899999999999999</v>
      </c>
      <c r="K570" s="39">
        <v>20.3</v>
      </c>
    </row>
    <row r="571" spans="1:11">
      <c r="A571" s="39" t="s">
        <v>301</v>
      </c>
      <c r="B571" s="39" t="s">
        <v>292</v>
      </c>
      <c r="C571" s="39" t="s">
        <v>127</v>
      </c>
      <c r="D571" s="92">
        <f t="shared" si="24"/>
        <v>19.100000000000001</v>
      </c>
      <c r="E571" s="92">
        <f t="shared" si="25"/>
        <v>12.2</v>
      </c>
      <c r="F571" s="92">
        <f t="shared" si="26"/>
        <v>28.6</v>
      </c>
      <c r="H571" s="39">
        <v>19.100000000000001</v>
      </c>
      <c r="I571" s="39">
        <v>12.2</v>
      </c>
      <c r="J571" s="39">
        <v>28.6</v>
      </c>
      <c r="K571" s="39">
        <v>21.8</v>
      </c>
    </row>
    <row r="572" spans="1:11">
      <c r="A572" s="39" t="s">
        <v>301</v>
      </c>
      <c r="B572" s="39" t="s">
        <v>292</v>
      </c>
      <c r="C572" s="39" t="s">
        <v>128</v>
      </c>
      <c r="D572" s="92">
        <f t="shared" si="24"/>
        <v>12.1</v>
      </c>
      <c r="E572" s="92">
        <f t="shared" si="25"/>
        <v>8.9</v>
      </c>
      <c r="F572" s="92">
        <f t="shared" si="26"/>
        <v>16.2</v>
      </c>
      <c r="H572" s="39">
        <v>12.1</v>
      </c>
      <c r="I572" s="39">
        <v>8.9</v>
      </c>
      <c r="J572" s="39">
        <v>16.2</v>
      </c>
      <c r="K572" s="39">
        <v>15.2</v>
      </c>
    </row>
    <row r="573" spans="1:11">
      <c r="A573" s="39" t="s">
        <v>301</v>
      </c>
      <c r="B573" s="39" t="s">
        <v>292</v>
      </c>
      <c r="C573" s="39" t="s">
        <v>129</v>
      </c>
      <c r="D573" s="92">
        <f t="shared" si="24"/>
        <v>15.4</v>
      </c>
      <c r="E573" s="92">
        <f t="shared" si="25"/>
        <v>11.4</v>
      </c>
      <c r="F573" s="92">
        <f t="shared" si="26"/>
        <v>20.399999999999999</v>
      </c>
      <c r="H573" s="39">
        <v>15.4</v>
      </c>
      <c r="I573" s="39">
        <v>11.4</v>
      </c>
      <c r="J573" s="39">
        <v>20.399999999999999</v>
      </c>
      <c r="K573" s="39">
        <v>14.8</v>
      </c>
    </row>
    <row r="574" spans="1:11">
      <c r="A574" s="39" t="s">
        <v>301</v>
      </c>
      <c r="B574" s="39" t="s">
        <v>292</v>
      </c>
      <c r="C574" s="39" t="s">
        <v>139</v>
      </c>
      <c r="D574" s="92">
        <f t="shared" si="24"/>
        <v>9.3000000000000007</v>
      </c>
      <c r="E574" s="92">
        <f t="shared" si="25"/>
        <v>6.7</v>
      </c>
      <c r="F574" s="92">
        <f t="shared" si="26"/>
        <v>12.7</v>
      </c>
      <c r="H574" s="39">
        <v>9.3000000000000007</v>
      </c>
      <c r="I574" s="39">
        <v>6.7</v>
      </c>
      <c r="J574" s="39">
        <v>12.7</v>
      </c>
      <c r="K574" s="39">
        <v>16.2</v>
      </c>
    </row>
    <row r="575" spans="1:11">
      <c r="A575" s="39" t="s">
        <v>301</v>
      </c>
      <c r="B575" s="39" t="s">
        <v>292</v>
      </c>
      <c r="C575" s="39" t="s">
        <v>141</v>
      </c>
      <c r="D575" s="92">
        <f t="shared" si="24"/>
        <v>3.9</v>
      </c>
      <c r="E575" s="92">
        <f t="shared" si="25"/>
        <v>2.2999999999999998</v>
      </c>
      <c r="F575" s="92">
        <f t="shared" si="26"/>
        <v>6.5</v>
      </c>
      <c r="H575" s="39">
        <v>3.9</v>
      </c>
      <c r="I575" s="39">
        <v>2.2999999999999998</v>
      </c>
      <c r="J575" s="39">
        <v>6.5</v>
      </c>
      <c r="K575" s="39">
        <v>26</v>
      </c>
    </row>
    <row r="576" spans="1:11">
      <c r="A576" s="39" t="s">
        <v>301</v>
      </c>
      <c r="B576" s="39" t="s">
        <v>292</v>
      </c>
      <c r="C576" s="39" t="s">
        <v>142</v>
      </c>
      <c r="D576" s="92">
        <f t="shared" si="24"/>
        <v>17.600000000000001</v>
      </c>
      <c r="E576" s="92">
        <f t="shared" si="25"/>
        <v>13.9</v>
      </c>
      <c r="F576" s="92">
        <f t="shared" si="26"/>
        <v>22.1</v>
      </c>
      <c r="H576" s="39">
        <v>17.600000000000001</v>
      </c>
      <c r="I576" s="39">
        <v>13.9</v>
      </c>
      <c r="J576" s="39">
        <v>22.1</v>
      </c>
      <c r="K576" s="39">
        <v>11.9</v>
      </c>
    </row>
    <row r="577" spans="1:11">
      <c r="A577" s="39" t="s">
        <v>301</v>
      </c>
      <c r="B577" s="39" t="s">
        <v>292</v>
      </c>
      <c r="C577" s="39" t="s">
        <v>147</v>
      </c>
      <c r="D577" s="92">
        <f t="shared" si="24"/>
        <v>11</v>
      </c>
      <c r="E577" s="92">
        <f t="shared" si="25"/>
        <v>7.9</v>
      </c>
      <c r="F577" s="92">
        <f t="shared" si="26"/>
        <v>15.1</v>
      </c>
      <c r="H577" s="39">
        <v>11</v>
      </c>
      <c r="I577" s="39">
        <v>7.9</v>
      </c>
      <c r="J577" s="39">
        <v>15.1</v>
      </c>
      <c r="K577" s="39">
        <v>16.7</v>
      </c>
    </row>
    <row r="578" spans="1:11">
      <c r="A578" s="39" t="s">
        <v>301</v>
      </c>
      <c r="B578" s="39" t="s">
        <v>292</v>
      </c>
      <c r="C578" s="39" t="s">
        <v>148</v>
      </c>
      <c r="D578" s="92">
        <f t="shared" si="24"/>
        <v>16.2</v>
      </c>
      <c r="E578" s="92">
        <f t="shared" si="25"/>
        <v>11.9</v>
      </c>
      <c r="F578" s="92">
        <f t="shared" si="26"/>
        <v>21.6</v>
      </c>
      <c r="H578" s="39">
        <v>16.2</v>
      </c>
      <c r="I578" s="39">
        <v>11.9</v>
      </c>
      <c r="J578" s="39">
        <v>21.6</v>
      </c>
      <c r="K578" s="39">
        <v>15.2</v>
      </c>
    </row>
    <row r="579" spans="1:11">
      <c r="A579" s="39" t="s">
        <v>301</v>
      </c>
      <c r="B579" s="39" t="s">
        <v>292</v>
      </c>
      <c r="C579" s="39" t="s">
        <v>152</v>
      </c>
      <c r="D579" s="92">
        <f t="shared" ref="D579:D642" si="27">IF(K579&gt;=50," ",H579)</f>
        <v>18.100000000000001</v>
      </c>
      <c r="E579" s="92">
        <f t="shared" ref="E579:E642" si="28">IF(K579&gt;=50," ",I579)</f>
        <v>12.4</v>
      </c>
      <c r="F579" s="92">
        <f t="shared" ref="F579:F642" si="29">IF(K579&gt;=50," ",J579)</f>
        <v>25.6</v>
      </c>
      <c r="H579" s="39">
        <v>18.100000000000001</v>
      </c>
      <c r="I579" s="39">
        <v>12.4</v>
      </c>
      <c r="J579" s="39">
        <v>25.6</v>
      </c>
      <c r="K579" s="39">
        <v>18.399999999999999</v>
      </c>
    </row>
    <row r="580" spans="1:11">
      <c r="A580" s="39" t="s">
        <v>301</v>
      </c>
      <c r="B580" s="39" t="s">
        <v>292</v>
      </c>
      <c r="C580" s="39" t="s">
        <v>155</v>
      </c>
      <c r="D580" s="92">
        <f t="shared" si="27"/>
        <v>15.7</v>
      </c>
      <c r="E580" s="92">
        <f t="shared" si="28"/>
        <v>11.7</v>
      </c>
      <c r="F580" s="92">
        <f t="shared" si="29"/>
        <v>20.8</v>
      </c>
      <c r="H580" s="39">
        <v>15.7</v>
      </c>
      <c r="I580" s="39">
        <v>11.7</v>
      </c>
      <c r="J580" s="39">
        <v>20.8</v>
      </c>
      <c r="K580" s="39">
        <v>14.7</v>
      </c>
    </row>
    <row r="581" spans="1:11">
      <c r="A581" s="39" t="s">
        <v>301</v>
      </c>
      <c r="B581" s="39" t="s">
        <v>292</v>
      </c>
      <c r="C581" s="39" t="s">
        <v>157</v>
      </c>
      <c r="D581" s="92">
        <f t="shared" si="27"/>
        <v>23.2</v>
      </c>
      <c r="E581" s="92">
        <f t="shared" si="28"/>
        <v>13.4</v>
      </c>
      <c r="F581" s="92">
        <f t="shared" si="29"/>
        <v>37</v>
      </c>
      <c r="H581" s="39">
        <v>23.2</v>
      </c>
      <c r="I581" s="39">
        <v>13.4</v>
      </c>
      <c r="J581" s="39">
        <v>37</v>
      </c>
      <c r="K581" s="39">
        <v>26.2</v>
      </c>
    </row>
    <row r="582" spans="1:11">
      <c r="A582" s="39" t="s">
        <v>301</v>
      </c>
      <c r="B582" s="39" t="s">
        <v>292</v>
      </c>
      <c r="C582" s="39" t="s">
        <v>158</v>
      </c>
      <c r="D582" s="92" t="str">
        <f t="shared" si="27"/>
        <v xml:space="preserve"> </v>
      </c>
      <c r="E582" s="92" t="str">
        <f t="shared" si="28"/>
        <v xml:space="preserve"> </v>
      </c>
      <c r="F582" s="92" t="str">
        <f t="shared" si="29"/>
        <v xml:space="preserve"> </v>
      </c>
      <c r="H582" s="39">
        <v>11.1</v>
      </c>
      <c r="I582" s="39">
        <v>3.9</v>
      </c>
      <c r="J582" s="39">
        <v>27.5</v>
      </c>
      <c r="K582" s="39">
        <v>50.4</v>
      </c>
    </row>
    <row r="583" spans="1:11">
      <c r="A583" s="39" t="s">
        <v>301</v>
      </c>
      <c r="B583" s="39" t="s">
        <v>292</v>
      </c>
      <c r="C583" s="39" t="s">
        <v>160</v>
      </c>
      <c r="D583" s="92">
        <f t="shared" si="27"/>
        <v>11.4</v>
      </c>
      <c r="E583" s="92">
        <f t="shared" si="28"/>
        <v>8.1999999999999993</v>
      </c>
      <c r="F583" s="92">
        <f t="shared" si="29"/>
        <v>15.6</v>
      </c>
      <c r="H583" s="39">
        <v>11.4</v>
      </c>
      <c r="I583" s="39">
        <v>8.1999999999999993</v>
      </c>
      <c r="J583" s="39">
        <v>15.6</v>
      </c>
      <c r="K583" s="39">
        <v>16.3</v>
      </c>
    </row>
    <row r="584" spans="1:11">
      <c r="A584" s="39" t="s">
        <v>301</v>
      </c>
      <c r="B584" s="39" t="s">
        <v>292</v>
      </c>
      <c r="C584" s="39" t="s">
        <v>163</v>
      </c>
      <c r="D584" s="92">
        <f t="shared" si="27"/>
        <v>7.7</v>
      </c>
      <c r="E584" s="92">
        <f t="shared" si="28"/>
        <v>5.3</v>
      </c>
      <c r="F584" s="92">
        <f t="shared" si="29"/>
        <v>11.1</v>
      </c>
      <c r="H584" s="39">
        <v>7.7</v>
      </c>
      <c r="I584" s="39">
        <v>5.3</v>
      </c>
      <c r="J584" s="39">
        <v>11.1</v>
      </c>
      <c r="K584" s="39">
        <v>18.600000000000001</v>
      </c>
    </row>
    <row r="585" spans="1:11">
      <c r="A585" s="39" t="s">
        <v>301</v>
      </c>
      <c r="B585" s="39" t="s">
        <v>292</v>
      </c>
      <c r="C585" s="39" t="s">
        <v>167</v>
      </c>
      <c r="D585" s="92">
        <f t="shared" si="27"/>
        <v>13.4</v>
      </c>
      <c r="E585" s="92">
        <f t="shared" si="28"/>
        <v>9.5</v>
      </c>
      <c r="F585" s="92">
        <f t="shared" si="29"/>
        <v>18.7</v>
      </c>
      <c r="H585" s="39">
        <v>13.4</v>
      </c>
      <c r="I585" s="39">
        <v>9.5</v>
      </c>
      <c r="J585" s="39">
        <v>18.7</v>
      </c>
      <c r="K585" s="39">
        <v>17.399999999999999</v>
      </c>
    </row>
    <row r="586" spans="1:11">
      <c r="A586" s="39" t="s">
        <v>301</v>
      </c>
      <c r="B586" s="39" t="s">
        <v>292</v>
      </c>
      <c r="C586" s="39" t="s">
        <v>169</v>
      </c>
      <c r="D586" s="92">
        <f t="shared" si="27"/>
        <v>14.6</v>
      </c>
      <c r="E586" s="92">
        <f t="shared" si="28"/>
        <v>10.7</v>
      </c>
      <c r="F586" s="92">
        <f t="shared" si="29"/>
        <v>19.8</v>
      </c>
      <c r="H586" s="39">
        <v>14.6</v>
      </c>
      <c r="I586" s="39">
        <v>10.7</v>
      </c>
      <c r="J586" s="39">
        <v>19.8</v>
      </c>
      <c r="K586" s="39">
        <v>15.8</v>
      </c>
    </row>
    <row r="587" spans="1:11">
      <c r="A587" s="39" t="s">
        <v>301</v>
      </c>
      <c r="B587" s="39" t="s">
        <v>292</v>
      </c>
      <c r="C587" s="39" t="s">
        <v>173</v>
      </c>
      <c r="D587" s="92">
        <f t="shared" si="27"/>
        <v>16.7</v>
      </c>
      <c r="E587" s="92">
        <f t="shared" si="28"/>
        <v>13</v>
      </c>
      <c r="F587" s="92">
        <f t="shared" si="29"/>
        <v>21.2</v>
      </c>
      <c r="H587" s="39">
        <v>16.7</v>
      </c>
      <c r="I587" s="39">
        <v>13</v>
      </c>
      <c r="J587" s="39">
        <v>21.2</v>
      </c>
      <c r="K587" s="39">
        <v>12.4</v>
      </c>
    </row>
    <row r="588" spans="1:11">
      <c r="A588" s="39" t="s">
        <v>301</v>
      </c>
      <c r="B588" s="39" t="s">
        <v>292</v>
      </c>
      <c r="C588" s="39" t="s">
        <v>176</v>
      </c>
      <c r="D588" s="92">
        <f t="shared" si="27"/>
        <v>11.3</v>
      </c>
      <c r="E588" s="92">
        <f t="shared" si="28"/>
        <v>7.6</v>
      </c>
      <c r="F588" s="92">
        <f t="shared" si="29"/>
        <v>16.600000000000001</v>
      </c>
      <c r="H588" s="39">
        <v>11.3</v>
      </c>
      <c r="I588" s="39">
        <v>7.6</v>
      </c>
      <c r="J588" s="39">
        <v>16.600000000000001</v>
      </c>
      <c r="K588" s="39">
        <v>20</v>
      </c>
    </row>
    <row r="589" spans="1:11">
      <c r="A589" s="39" t="s">
        <v>301</v>
      </c>
      <c r="B589" s="39" t="s">
        <v>292</v>
      </c>
      <c r="C589" s="39" t="s">
        <v>360</v>
      </c>
      <c r="D589" s="92">
        <f t="shared" si="27"/>
        <v>13</v>
      </c>
      <c r="E589" s="92">
        <f t="shared" si="28"/>
        <v>11.9</v>
      </c>
      <c r="F589" s="92">
        <f t="shared" si="29"/>
        <v>14.1</v>
      </c>
      <c r="H589" s="39">
        <v>13</v>
      </c>
      <c r="I589" s="39">
        <v>11.9</v>
      </c>
      <c r="J589" s="39">
        <v>14.1</v>
      </c>
      <c r="K589" s="39">
        <v>4.3</v>
      </c>
    </row>
    <row r="590" spans="1:11">
      <c r="A590" s="39" t="s">
        <v>301</v>
      </c>
      <c r="B590" s="39" t="s">
        <v>292</v>
      </c>
      <c r="C590" s="39" t="s">
        <v>0</v>
      </c>
      <c r="D590" s="92">
        <f t="shared" si="27"/>
        <v>12.5</v>
      </c>
      <c r="E590" s="92">
        <f t="shared" si="28"/>
        <v>11.9</v>
      </c>
      <c r="F590" s="92">
        <f t="shared" si="29"/>
        <v>13.1</v>
      </c>
      <c r="H590" s="39">
        <v>12.5</v>
      </c>
      <c r="I590" s="39">
        <v>11.9</v>
      </c>
      <c r="J590" s="39">
        <v>13.1</v>
      </c>
      <c r="K590" s="39">
        <v>2.4</v>
      </c>
    </row>
    <row r="591" spans="1:11">
      <c r="A591" s="39" t="s">
        <v>301</v>
      </c>
      <c r="B591" s="39" t="s">
        <v>292</v>
      </c>
      <c r="C591" s="39" t="s">
        <v>363</v>
      </c>
      <c r="D591" s="92">
        <f t="shared" si="27"/>
        <v>10.6</v>
      </c>
      <c r="E591" s="92">
        <f t="shared" si="28"/>
        <v>7.7</v>
      </c>
      <c r="F591" s="92">
        <f t="shared" si="29"/>
        <v>14.5</v>
      </c>
      <c r="H591" s="39">
        <v>10.6</v>
      </c>
      <c r="I591" s="39">
        <v>7.7</v>
      </c>
      <c r="J591" s="39">
        <v>14.5</v>
      </c>
      <c r="K591" s="39">
        <v>16.399999999999999</v>
      </c>
    </row>
    <row r="592" spans="1:11">
      <c r="A592" s="39" t="s">
        <v>301</v>
      </c>
      <c r="B592" s="39" t="s">
        <v>292</v>
      </c>
      <c r="C592" s="39" t="s">
        <v>364</v>
      </c>
      <c r="D592" s="92">
        <f t="shared" si="27"/>
        <v>14.3</v>
      </c>
      <c r="E592" s="92">
        <f t="shared" si="28"/>
        <v>11.2</v>
      </c>
      <c r="F592" s="92">
        <f t="shared" si="29"/>
        <v>18</v>
      </c>
      <c r="H592" s="39">
        <v>14.3</v>
      </c>
      <c r="I592" s="39">
        <v>11.2</v>
      </c>
      <c r="J592" s="39">
        <v>18</v>
      </c>
      <c r="K592" s="39">
        <v>12</v>
      </c>
    </row>
    <row r="593" spans="1:11">
      <c r="A593" s="39" t="s">
        <v>301</v>
      </c>
      <c r="B593" s="39" t="s">
        <v>292</v>
      </c>
      <c r="C593" s="39" t="s">
        <v>365</v>
      </c>
      <c r="D593" s="92">
        <f t="shared" si="27"/>
        <v>20.9</v>
      </c>
      <c r="E593" s="92">
        <f t="shared" si="28"/>
        <v>15.3</v>
      </c>
      <c r="F593" s="92">
        <f t="shared" si="29"/>
        <v>27.9</v>
      </c>
      <c r="H593" s="39">
        <v>20.9</v>
      </c>
      <c r="I593" s="39">
        <v>15.3</v>
      </c>
      <c r="J593" s="39">
        <v>27.9</v>
      </c>
      <c r="K593" s="39">
        <v>15.3</v>
      </c>
    </row>
    <row r="594" spans="1:11">
      <c r="A594" s="39" t="s">
        <v>301</v>
      </c>
      <c r="B594" s="39" t="s">
        <v>292</v>
      </c>
      <c r="C594" s="39" t="s">
        <v>366</v>
      </c>
      <c r="D594" s="92">
        <f t="shared" si="27"/>
        <v>11.6</v>
      </c>
      <c r="E594" s="92">
        <f t="shared" si="28"/>
        <v>9.3000000000000007</v>
      </c>
      <c r="F594" s="92">
        <f t="shared" si="29"/>
        <v>14.2</v>
      </c>
      <c r="H594" s="39">
        <v>11.6</v>
      </c>
      <c r="I594" s="39">
        <v>9.3000000000000007</v>
      </c>
      <c r="J594" s="39">
        <v>14.2</v>
      </c>
      <c r="K594" s="39">
        <v>10.7</v>
      </c>
    </row>
    <row r="595" spans="1:11">
      <c r="A595" s="39" t="s">
        <v>301</v>
      </c>
      <c r="B595" s="39" t="s">
        <v>292</v>
      </c>
      <c r="C595" s="39" t="s">
        <v>367</v>
      </c>
      <c r="D595" s="92">
        <f t="shared" si="27"/>
        <v>11.8</v>
      </c>
      <c r="E595" s="92">
        <f t="shared" si="28"/>
        <v>9.8000000000000007</v>
      </c>
      <c r="F595" s="92">
        <f t="shared" si="29"/>
        <v>14.1</v>
      </c>
      <c r="H595" s="39">
        <v>11.8</v>
      </c>
      <c r="I595" s="39">
        <v>9.8000000000000007</v>
      </c>
      <c r="J595" s="39">
        <v>14.1</v>
      </c>
      <c r="K595" s="39">
        <v>9.3000000000000007</v>
      </c>
    </row>
    <row r="596" spans="1:11">
      <c r="A596" s="39" t="s">
        <v>301</v>
      </c>
      <c r="B596" s="39" t="s">
        <v>292</v>
      </c>
      <c r="C596" s="39" t="s">
        <v>368</v>
      </c>
      <c r="D596" s="92">
        <f t="shared" si="27"/>
        <v>13.4</v>
      </c>
      <c r="E596" s="92">
        <f t="shared" si="28"/>
        <v>10.199999999999999</v>
      </c>
      <c r="F596" s="92">
        <f t="shared" si="29"/>
        <v>17.399999999999999</v>
      </c>
      <c r="H596" s="39">
        <v>13.4</v>
      </c>
      <c r="I596" s="39">
        <v>10.199999999999999</v>
      </c>
      <c r="J596" s="39">
        <v>17.399999999999999</v>
      </c>
      <c r="K596" s="39">
        <v>13.6</v>
      </c>
    </row>
    <row r="597" spans="1:11">
      <c r="A597" s="39" t="s">
        <v>301</v>
      </c>
      <c r="B597" s="39" t="s">
        <v>292</v>
      </c>
      <c r="C597" s="39" t="s">
        <v>369</v>
      </c>
      <c r="D597" s="92">
        <f t="shared" si="27"/>
        <v>11.3</v>
      </c>
      <c r="E597" s="92">
        <f t="shared" si="28"/>
        <v>8.5</v>
      </c>
      <c r="F597" s="92">
        <f t="shared" si="29"/>
        <v>14.7</v>
      </c>
      <c r="H597" s="39">
        <v>11.3</v>
      </c>
      <c r="I597" s="39">
        <v>8.5</v>
      </c>
      <c r="J597" s="39">
        <v>14.7</v>
      </c>
      <c r="K597" s="39">
        <v>13.9</v>
      </c>
    </row>
    <row r="598" spans="1:11">
      <c r="A598" s="39" t="s">
        <v>301</v>
      </c>
      <c r="B598" s="39" t="s">
        <v>292</v>
      </c>
      <c r="C598" s="39" t="s">
        <v>370</v>
      </c>
      <c r="D598" s="92">
        <f t="shared" si="27"/>
        <v>13.2</v>
      </c>
      <c r="E598" s="92">
        <f t="shared" si="28"/>
        <v>10.3</v>
      </c>
      <c r="F598" s="92">
        <f t="shared" si="29"/>
        <v>16.7</v>
      </c>
      <c r="H598" s="39">
        <v>13.2</v>
      </c>
      <c r="I598" s="39">
        <v>10.3</v>
      </c>
      <c r="J598" s="39">
        <v>16.7</v>
      </c>
      <c r="K598" s="39">
        <v>12.2</v>
      </c>
    </row>
    <row r="599" spans="1:11">
      <c r="A599" s="39" t="s">
        <v>301</v>
      </c>
      <c r="B599" s="39" t="s">
        <v>292</v>
      </c>
      <c r="C599" s="39" t="s">
        <v>371</v>
      </c>
      <c r="D599" s="92">
        <f t="shared" si="27"/>
        <v>21</v>
      </c>
      <c r="E599" s="92">
        <f t="shared" si="28"/>
        <v>17.2</v>
      </c>
      <c r="F599" s="92">
        <f t="shared" si="29"/>
        <v>25.3</v>
      </c>
      <c r="H599" s="39">
        <v>21</v>
      </c>
      <c r="I599" s="39">
        <v>17.2</v>
      </c>
      <c r="J599" s="39">
        <v>25.3</v>
      </c>
      <c r="K599" s="39">
        <v>9.8000000000000007</v>
      </c>
    </row>
    <row r="600" spans="1:11">
      <c r="A600" s="39" t="s">
        <v>301</v>
      </c>
      <c r="B600" s="39" t="s">
        <v>292</v>
      </c>
      <c r="C600" s="39" t="s">
        <v>372</v>
      </c>
      <c r="D600" s="92">
        <f t="shared" si="27"/>
        <v>10.199999999999999</v>
      </c>
      <c r="E600" s="92">
        <f t="shared" si="28"/>
        <v>8.1</v>
      </c>
      <c r="F600" s="92">
        <f t="shared" si="29"/>
        <v>12.9</v>
      </c>
      <c r="H600" s="39">
        <v>10.199999999999999</v>
      </c>
      <c r="I600" s="39">
        <v>8.1</v>
      </c>
      <c r="J600" s="39">
        <v>12.9</v>
      </c>
      <c r="K600" s="39">
        <v>11.9</v>
      </c>
    </row>
    <row r="601" spans="1:11">
      <c r="A601" s="39" t="s">
        <v>301</v>
      </c>
      <c r="B601" s="39" t="s">
        <v>292</v>
      </c>
      <c r="C601" s="39" t="s">
        <v>373</v>
      </c>
      <c r="D601" s="92">
        <f t="shared" si="27"/>
        <v>13.9</v>
      </c>
      <c r="E601" s="92">
        <f t="shared" si="28"/>
        <v>10.9</v>
      </c>
      <c r="F601" s="92">
        <f t="shared" si="29"/>
        <v>17.399999999999999</v>
      </c>
      <c r="H601" s="39">
        <v>13.9</v>
      </c>
      <c r="I601" s="39">
        <v>10.9</v>
      </c>
      <c r="J601" s="39">
        <v>17.399999999999999</v>
      </c>
      <c r="K601" s="39">
        <v>11.8</v>
      </c>
    </row>
    <row r="602" spans="1:11">
      <c r="A602" s="39" t="s">
        <v>301</v>
      </c>
      <c r="B602" s="39" t="s">
        <v>292</v>
      </c>
      <c r="C602" s="39" t="s">
        <v>374</v>
      </c>
      <c r="D602" s="92">
        <f t="shared" si="27"/>
        <v>20.2</v>
      </c>
      <c r="E602" s="92">
        <f t="shared" si="28"/>
        <v>16</v>
      </c>
      <c r="F602" s="92">
        <f t="shared" si="29"/>
        <v>25.3</v>
      </c>
      <c r="H602" s="39">
        <v>20.2</v>
      </c>
      <c r="I602" s="39">
        <v>16</v>
      </c>
      <c r="J602" s="39">
        <v>25.3</v>
      </c>
      <c r="K602" s="39">
        <v>11.7</v>
      </c>
    </row>
    <row r="603" spans="1:11">
      <c r="A603" s="39" t="s">
        <v>301</v>
      </c>
      <c r="B603" s="39" t="s">
        <v>292</v>
      </c>
      <c r="C603" s="39" t="s">
        <v>375</v>
      </c>
      <c r="D603" s="92">
        <f t="shared" si="27"/>
        <v>15.3</v>
      </c>
      <c r="E603" s="92">
        <f t="shared" si="28"/>
        <v>10.8</v>
      </c>
      <c r="F603" s="92">
        <f t="shared" si="29"/>
        <v>21.2</v>
      </c>
      <c r="H603" s="39">
        <v>15.3</v>
      </c>
      <c r="I603" s="39">
        <v>10.8</v>
      </c>
      <c r="J603" s="39">
        <v>21.2</v>
      </c>
      <c r="K603" s="39">
        <v>17.399999999999999</v>
      </c>
    </row>
    <row r="604" spans="1:11">
      <c r="A604" s="39" t="s">
        <v>301</v>
      </c>
      <c r="B604" s="39" t="s">
        <v>292</v>
      </c>
      <c r="C604" s="39" t="s">
        <v>376</v>
      </c>
      <c r="D604" s="92">
        <f t="shared" si="27"/>
        <v>15.9</v>
      </c>
      <c r="E604" s="92">
        <f t="shared" si="28"/>
        <v>12.3</v>
      </c>
      <c r="F604" s="92">
        <f t="shared" si="29"/>
        <v>20.2</v>
      </c>
      <c r="H604" s="39">
        <v>15.9</v>
      </c>
      <c r="I604" s="39">
        <v>12.3</v>
      </c>
      <c r="J604" s="39">
        <v>20.2</v>
      </c>
      <c r="K604" s="39">
        <v>12.7</v>
      </c>
    </row>
    <row r="605" spans="1:11">
      <c r="A605" s="39" t="s">
        <v>301</v>
      </c>
      <c r="B605" s="39" t="s">
        <v>292</v>
      </c>
      <c r="C605" s="39" t="s">
        <v>377</v>
      </c>
      <c r="D605" s="92">
        <f t="shared" si="27"/>
        <v>18</v>
      </c>
      <c r="E605" s="92">
        <f t="shared" si="28"/>
        <v>14.4</v>
      </c>
      <c r="F605" s="92">
        <f t="shared" si="29"/>
        <v>22.3</v>
      </c>
      <c r="H605" s="39">
        <v>18</v>
      </c>
      <c r="I605" s="39">
        <v>14.4</v>
      </c>
      <c r="J605" s="39">
        <v>22.3</v>
      </c>
      <c r="K605" s="39">
        <v>11.1</v>
      </c>
    </row>
    <row r="606" spans="1:11">
      <c r="A606" s="39" t="s">
        <v>301</v>
      </c>
      <c r="B606" s="39" t="s">
        <v>292</v>
      </c>
      <c r="C606" s="39" t="s">
        <v>386</v>
      </c>
      <c r="D606" s="92">
        <f t="shared" si="27"/>
        <v>16.899999999999999</v>
      </c>
      <c r="E606" s="92">
        <f t="shared" si="28"/>
        <v>13.7</v>
      </c>
      <c r="F606" s="92">
        <f t="shared" si="29"/>
        <v>20.7</v>
      </c>
      <c r="H606" s="39">
        <v>16.899999999999999</v>
      </c>
      <c r="I606" s="39">
        <v>13.7</v>
      </c>
      <c r="J606" s="39">
        <v>20.7</v>
      </c>
      <c r="K606" s="39">
        <v>10.5</v>
      </c>
    </row>
    <row r="607" spans="1:11">
      <c r="A607" s="39" t="s">
        <v>301</v>
      </c>
      <c r="B607" s="39" t="s">
        <v>292</v>
      </c>
      <c r="C607" s="39" t="s">
        <v>379</v>
      </c>
      <c r="D607" s="92">
        <f t="shared" si="27"/>
        <v>13.8</v>
      </c>
      <c r="E607" s="92">
        <f t="shared" si="28"/>
        <v>11.4</v>
      </c>
      <c r="F607" s="92">
        <f t="shared" si="29"/>
        <v>16.600000000000001</v>
      </c>
      <c r="H607" s="39">
        <v>13.8</v>
      </c>
      <c r="I607" s="39">
        <v>11.4</v>
      </c>
      <c r="J607" s="39">
        <v>16.600000000000001</v>
      </c>
      <c r="K607" s="39">
        <v>9.5</v>
      </c>
    </row>
    <row r="608" spans="1:11">
      <c r="A608" s="39" t="s">
        <v>301</v>
      </c>
      <c r="B608" s="39" t="s">
        <v>293</v>
      </c>
      <c r="C608" s="39" t="s">
        <v>101</v>
      </c>
      <c r="D608" s="92">
        <f t="shared" si="27"/>
        <v>3.6</v>
      </c>
      <c r="E608" s="92">
        <f t="shared" si="28"/>
        <v>2</v>
      </c>
      <c r="F608" s="92">
        <f t="shared" si="29"/>
        <v>6.5</v>
      </c>
      <c r="H608" s="39">
        <v>3.6</v>
      </c>
      <c r="I608" s="39">
        <v>2</v>
      </c>
      <c r="J608" s="39">
        <v>6.5</v>
      </c>
      <c r="K608" s="39">
        <v>30.2</v>
      </c>
    </row>
    <row r="609" spans="1:11">
      <c r="A609" s="39" t="s">
        <v>301</v>
      </c>
      <c r="B609" s="39" t="s">
        <v>293</v>
      </c>
      <c r="C609" s="39" t="s">
        <v>108</v>
      </c>
      <c r="D609" s="92">
        <f t="shared" si="27"/>
        <v>3.9</v>
      </c>
      <c r="E609" s="92">
        <f t="shared" si="28"/>
        <v>2</v>
      </c>
      <c r="F609" s="92">
        <f t="shared" si="29"/>
        <v>7.5</v>
      </c>
      <c r="H609" s="39">
        <v>3.9</v>
      </c>
      <c r="I609" s="39">
        <v>2</v>
      </c>
      <c r="J609" s="39">
        <v>7.5</v>
      </c>
      <c r="K609" s="39">
        <v>33.700000000000003</v>
      </c>
    </row>
    <row r="610" spans="1:11">
      <c r="A610" s="39" t="s">
        <v>301</v>
      </c>
      <c r="B610" s="39" t="s">
        <v>293</v>
      </c>
      <c r="C610" s="39" t="s">
        <v>109</v>
      </c>
      <c r="D610" s="92">
        <f t="shared" si="27"/>
        <v>5.9</v>
      </c>
      <c r="E610" s="92">
        <f t="shared" si="28"/>
        <v>4</v>
      </c>
      <c r="F610" s="92">
        <f t="shared" si="29"/>
        <v>8.8000000000000007</v>
      </c>
      <c r="H610" s="39">
        <v>5.9</v>
      </c>
      <c r="I610" s="39">
        <v>4</v>
      </c>
      <c r="J610" s="39">
        <v>8.8000000000000007</v>
      </c>
      <c r="K610" s="39">
        <v>20.3</v>
      </c>
    </row>
    <row r="611" spans="1:11">
      <c r="A611" s="39" t="s">
        <v>301</v>
      </c>
      <c r="B611" s="39" t="s">
        <v>293</v>
      </c>
      <c r="C611" s="39" t="s">
        <v>112</v>
      </c>
      <c r="D611" s="92">
        <f t="shared" si="27"/>
        <v>6.2</v>
      </c>
      <c r="E611" s="92">
        <f t="shared" si="28"/>
        <v>4</v>
      </c>
      <c r="F611" s="92">
        <f t="shared" si="29"/>
        <v>9.6</v>
      </c>
      <c r="H611" s="39">
        <v>6.2</v>
      </c>
      <c r="I611" s="39">
        <v>4</v>
      </c>
      <c r="J611" s="39">
        <v>9.6</v>
      </c>
      <c r="K611" s="39">
        <v>22.5</v>
      </c>
    </row>
    <row r="612" spans="1:11">
      <c r="A612" s="39" t="s">
        <v>301</v>
      </c>
      <c r="B612" s="39" t="s">
        <v>293</v>
      </c>
      <c r="C612" s="39" t="s">
        <v>115</v>
      </c>
      <c r="D612" s="92">
        <f t="shared" si="27"/>
        <v>4.5999999999999996</v>
      </c>
      <c r="E612" s="92">
        <f t="shared" si="28"/>
        <v>2.7</v>
      </c>
      <c r="F612" s="92">
        <f t="shared" si="29"/>
        <v>7.8</v>
      </c>
      <c r="H612" s="39">
        <v>4.5999999999999996</v>
      </c>
      <c r="I612" s="39">
        <v>2.7</v>
      </c>
      <c r="J612" s="39">
        <v>7.8</v>
      </c>
      <c r="K612" s="39">
        <v>27.4</v>
      </c>
    </row>
    <row r="613" spans="1:11">
      <c r="A613" s="39" t="s">
        <v>301</v>
      </c>
      <c r="B613" s="39" t="s">
        <v>293</v>
      </c>
      <c r="C613" s="39" t="s">
        <v>118</v>
      </c>
      <c r="D613" s="92">
        <f t="shared" si="27"/>
        <v>13.8</v>
      </c>
      <c r="E613" s="92">
        <f t="shared" si="28"/>
        <v>6.1</v>
      </c>
      <c r="F613" s="92">
        <f t="shared" si="29"/>
        <v>28.3</v>
      </c>
      <c r="H613" s="39">
        <v>13.8</v>
      </c>
      <c r="I613" s="39">
        <v>6.1</v>
      </c>
      <c r="J613" s="39">
        <v>28.3</v>
      </c>
      <c r="K613" s="39">
        <v>39.6</v>
      </c>
    </row>
    <row r="614" spans="1:11">
      <c r="A614" s="39" t="s">
        <v>301</v>
      </c>
      <c r="B614" s="39" t="s">
        <v>293</v>
      </c>
      <c r="C614" s="39" t="s">
        <v>122</v>
      </c>
      <c r="D614" s="92">
        <f t="shared" si="27"/>
        <v>5.0999999999999996</v>
      </c>
      <c r="E614" s="92">
        <f t="shared" si="28"/>
        <v>2.9</v>
      </c>
      <c r="F614" s="92">
        <f t="shared" si="29"/>
        <v>8.6999999999999993</v>
      </c>
      <c r="H614" s="39">
        <v>5.0999999999999996</v>
      </c>
      <c r="I614" s="39">
        <v>2.9</v>
      </c>
      <c r="J614" s="39">
        <v>8.6999999999999993</v>
      </c>
      <c r="K614" s="39">
        <v>27.9</v>
      </c>
    </row>
    <row r="615" spans="1:11">
      <c r="A615" s="39" t="s">
        <v>301</v>
      </c>
      <c r="B615" s="39" t="s">
        <v>293</v>
      </c>
      <c r="C615" s="39" t="s">
        <v>130</v>
      </c>
      <c r="D615" s="92">
        <f t="shared" si="27"/>
        <v>3.8</v>
      </c>
      <c r="E615" s="92">
        <f t="shared" si="28"/>
        <v>2.2999999999999998</v>
      </c>
      <c r="F615" s="92">
        <f t="shared" si="29"/>
        <v>6.4</v>
      </c>
      <c r="H615" s="39">
        <v>3.8</v>
      </c>
      <c r="I615" s="39">
        <v>2.2999999999999998</v>
      </c>
      <c r="J615" s="39">
        <v>6.4</v>
      </c>
      <c r="K615" s="39">
        <v>26.5</v>
      </c>
    </row>
    <row r="616" spans="1:11">
      <c r="A616" s="39" t="s">
        <v>301</v>
      </c>
      <c r="B616" s="39" t="s">
        <v>293</v>
      </c>
      <c r="C616" s="39" t="s">
        <v>135</v>
      </c>
      <c r="D616" s="92">
        <f t="shared" si="27"/>
        <v>9.4</v>
      </c>
      <c r="E616" s="92">
        <f t="shared" si="28"/>
        <v>4.0999999999999996</v>
      </c>
      <c r="F616" s="92">
        <f t="shared" si="29"/>
        <v>19.899999999999999</v>
      </c>
      <c r="H616" s="39">
        <v>9.4</v>
      </c>
      <c r="I616" s="39">
        <v>4.0999999999999996</v>
      </c>
      <c r="J616" s="39">
        <v>19.899999999999999</v>
      </c>
      <c r="K616" s="39">
        <v>40.6</v>
      </c>
    </row>
    <row r="617" spans="1:11">
      <c r="A617" s="39" t="s">
        <v>301</v>
      </c>
      <c r="B617" s="39" t="s">
        <v>293</v>
      </c>
      <c r="C617" s="39" t="s">
        <v>136</v>
      </c>
      <c r="D617" s="92">
        <f t="shared" si="27"/>
        <v>3.1</v>
      </c>
      <c r="E617" s="92">
        <f t="shared" si="28"/>
        <v>1.7</v>
      </c>
      <c r="F617" s="92">
        <f t="shared" si="29"/>
        <v>5.7</v>
      </c>
      <c r="H617" s="39">
        <v>3.1</v>
      </c>
      <c r="I617" s="39">
        <v>1.7</v>
      </c>
      <c r="J617" s="39">
        <v>5.7</v>
      </c>
      <c r="K617" s="39">
        <v>31.1</v>
      </c>
    </row>
    <row r="618" spans="1:11">
      <c r="A618" s="39" t="s">
        <v>301</v>
      </c>
      <c r="B618" s="39" t="s">
        <v>293</v>
      </c>
      <c r="C618" s="39" t="s">
        <v>143</v>
      </c>
      <c r="D618" s="92">
        <f t="shared" si="27"/>
        <v>3.2</v>
      </c>
      <c r="E618" s="92">
        <f t="shared" si="28"/>
        <v>1.9</v>
      </c>
      <c r="F618" s="92">
        <f t="shared" si="29"/>
        <v>5.6</v>
      </c>
      <c r="H618" s="39">
        <v>3.2</v>
      </c>
      <c r="I618" s="39">
        <v>1.9</v>
      </c>
      <c r="J618" s="39">
        <v>5.6</v>
      </c>
      <c r="K618" s="39">
        <v>28.1</v>
      </c>
    </row>
    <row r="619" spans="1:11">
      <c r="A619" s="39" t="s">
        <v>301</v>
      </c>
      <c r="B619" s="39" t="s">
        <v>293</v>
      </c>
      <c r="C619" s="39" t="s">
        <v>149</v>
      </c>
      <c r="D619" s="92">
        <f t="shared" si="27"/>
        <v>4.0999999999999996</v>
      </c>
      <c r="E619" s="92">
        <f t="shared" si="28"/>
        <v>2.4</v>
      </c>
      <c r="F619" s="92">
        <f t="shared" si="29"/>
        <v>6.9</v>
      </c>
      <c r="H619" s="39">
        <v>4.0999999999999996</v>
      </c>
      <c r="I619" s="39">
        <v>2.4</v>
      </c>
      <c r="J619" s="39">
        <v>6.9</v>
      </c>
      <c r="K619" s="39">
        <v>26.5</v>
      </c>
    </row>
    <row r="620" spans="1:11">
      <c r="A620" s="39" t="s">
        <v>301</v>
      </c>
      <c r="B620" s="39" t="s">
        <v>293</v>
      </c>
      <c r="C620" s="39" t="s">
        <v>151</v>
      </c>
      <c r="D620" s="92">
        <f t="shared" si="27"/>
        <v>4.0999999999999996</v>
      </c>
      <c r="E620" s="92">
        <f t="shared" si="28"/>
        <v>2</v>
      </c>
      <c r="F620" s="92">
        <f t="shared" si="29"/>
        <v>8.1999999999999993</v>
      </c>
      <c r="H620" s="39">
        <v>4.0999999999999996</v>
      </c>
      <c r="I620" s="39">
        <v>2</v>
      </c>
      <c r="J620" s="39">
        <v>8.1999999999999993</v>
      </c>
      <c r="K620" s="39">
        <v>36</v>
      </c>
    </row>
    <row r="621" spans="1:11">
      <c r="A621" s="39" t="s">
        <v>301</v>
      </c>
      <c r="B621" s="39" t="s">
        <v>293</v>
      </c>
      <c r="C621" s="39" t="s">
        <v>154</v>
      </c>
      <c r="D621" s="92">
        <f t="shared" si="27"/>
        <v>3.7</v>
      </c>
      <c r="E621" s="92">
        <f t="shared" si="28"/>
        <v>1.7</v>
      </c>
      <c r="F621" s="92">
        <f t="shared" si="29"/>
        <v>7.7</v>
      </c>
      <c r="H621" s="39">
        <v>3.7</v>
      </c>
      <c r="I621" s="39">
        <v>1.7</v>
      </c>
      <c r="J621" s="39">
        <v>7.7</v>
      </c>
      <c r="K621" s="39">
        <v>38.200000000000003</v>
      </c>
    </row>
    <row r="622" spans="1:11">
      <c r="A622" s="39" t="s">
        <v>301</v>
      </c>
      <c r="B622" s="39" t="s">
        <v>293</v>
      </c>
      <c r="C622" s="39" t="s">
        <v>164</v>
      </c>
      <c r="D622" s="92">
        <f t="shared" si="27"/>
        <v>3.2</v>
      </c>
      <c r="E622" s="92">
        <f t="shared" si="28"/>
        <v>1.8</v>
      </c>
      <c r="F622" s="92">
        <f t="shared" si="29"/>
        <v>5.6</v>
      </c>
      <c r="H622" s="39">
        <v>3.2</v>
      </c>
      <c r="I622" s="39">
        <v>1.8</v>
      </c>
      <c r="J622" s="39">
        <v>5.6</v>
      </c>
      <c r="K622" s="39">
        <v>29.1</v>
      </c>
    </row>
    <row r="623" spans="1:11">
      <c r="A623" s="39" t="s">
        <v>301</v>
      </c>
      <c r="B623" s="39" t="s">
        <v>293</v>
      </c>
      <c r="C623" s="39" t="s">
        <v>171</v>
      </c>
      <c r="D623" s="92">
        <f t="shared" si="27"/>
        <v>5.9</v>
      </c>
      <c r="E623" s="92">
        <f t="shared" si="28"/>
        <v>3.9</v>
      </c>
      <c r="F623" s="92">
        <f t="shared" si="29"/>
        <v>9</v>
      </c>
      <c r="H623" s="39">
        <v>5.9</v>
      </c>
      <c r="I623" s="39">
        <v>3.9</v>
      </c>
      <c r="J623" s="39">
        <v>9</v>
      </c>
      <c r="K623" s="39">
        <v>21.4</v>
      </c>
    </row>
    <row r="624" spans="1:11">
      <c r="A624" s="39" t="s">
        <v>301</v>
      </c>
      <c r="B624" s="39" t="s">
        <v>293</v>
      </c>
      <c r="C624" s="39" t="s">
        <v>174</v>
      </c>
      <c r="D624" s="92">
        <f t="shared" si="27"/>
        <v>3.3</v>
      </c>
      <c r="E624" s="92">
        <f t="shared" si="28"/>
        <v>1.5</v>
      </c>
      <c r="F624" s="92">
        <f t="shared" si="29"/>
        <v>7.1</v>
      </c>
      <c r="H624" s="39">
        <v>3.3</v>
      </c>
      <c r="I624" s="39">
        <v>1.5</v>
      </c>
      <c r="J624" s="39">
        <v>7.1</v>
      </c>
      <c r="K624" s="39">
        <v>39.799999999999997</v>
      </c>
    </row>
    <row r="625" spans="1:11">
      <c r="A625" s="39" t="s">
        <v>301</v>
      </c>
      <c r="B625" s="39" t="s">
        <v>293</v>
      </c>
      <c r="C625" s="39" t="s">
        <v>356</v>
      </c>
      <c r="D625" s="92">
        <f t="shared" si="27"/>
        <v>4.4000000000000004</v>
      </c>
      <c r="E625" s="92">
        <f t="shared" si="28"/>
        <v>3.7</v>
      </c>
      <c r="F625" s="92">
        <f t="shared" si="29"/>
        <v>5.2</v>
      </c>
      <c r="H625" s="39">
        <v>4.4000000000000004</v>
      </c>
      <c r="I625" s="39">
        <v>3.7</v>
      </c>
      <c r="J625" s="39">
        <v>5.2</v>
      </c>
      <c r="K625" s="39">
        <v>8.5</v>
      </c>
    </row>
    <row r="626" spans="1:11">
      <c r="A626" s="39" t="s">
        <v>301</v>
      </c>
      <c r="B626" s="39" t="s">
        <v>293</v>
      </c>
      <c r="C626" s="39" t="s">
        <v>102</v>
      </c>
      <c r="D626" s="92">
        <f t="shared" si="27"/>
        <v>5.5</v>
      </c>
      <c r="E626" s="92">
        <f t="shared" si="28"/>
        <v>2.5</v>
      </c>
      <c r="F626" s="92">
        <f t="shared" si="29"/>
        <v>11.3</v>
      </c>
      <c r="H626" s="39">
        <v>5.5</v>
      </c>
      <c r="I626" s="39">
        <v>2.5</v>
      </c>
      <c r="J626" s="39">
        <v>11.3</v>
      </c>
      <c r="K626" s="39">
        <v>38.299999999999997</v>
      </c>
    </row>
    <row r="627" spans="1:11">
      <c r="A627" s="39" t="s">
        <v>301</v>
      </c>
      <c r="B627" s="39" t="s">
        <v>293</v>
      </c>
      <c r="C627" s="39" t="s">
        <v>103</v>
      </c>
      <c r="D627" s="92">
        <f t="shared" si="27"/>
        <v>4.9000000000000004</v>
      </c>
      <c r="E627" s="92">
        <f t="shared" si="28"/>
        <v>3</v>
      </c>
      <c r="F627" s="92">
        <f t="shared" si="29"/>
        <v>8</v>
      </c>
      <c r="H627" s="39">
        <v>4.9000000000000004</v>
      </c>
      <c r="I627" s="39">
        <v>3</v>
      </c>
      <c r="J627" s="39">
        <v>8</v>
      </c>
      <c r="K627" s="39">
        <v>25.3</v>
      </c>
    </row>
    <row r="628" spans="1:11">
      <c r="A628" s="39" t="s">
        <v>301</v>
      </c>
      <c r="B628" s="39" t="s">
        <v>293</v>
      </c>
      <c r="C628" s="39" t="s">
        <v>104</v>
      </c>
      <c r="D628" s="92" t="str">
        <f t="shared" si="27"/>
        <v xml:space="preserve"> </v>
      </c>
      <c r="E628" s="92" t="str">
        <f t="shared" si="28"/>
        <v xml:space="preserve"> </v>
      </c>
      <c r="F628" s="92" t="str">
        <f t="shared" si="29"/>
        <v xml:space="preserve"> </v>
      </c>
      <c r="H628" s="39">
        <v>2.6</v>
      </c>
      <c r="I628" s="39">
        <v>0.6</v>
      </c>
      <c r="J628" s="39">
        <v>11.3</v>
      </c>
      <c r="K628" s="39">
        <v>78</v>
      </c>
    </row>
    <row r="629" spans="1:11">
      <c r="A629" s="39" t="s">
        <v>301</v>
      </c>
      <c r="B629" s="39" t="s">
        <v>293</v>
      </c>
      <c r="C629" s="39" t="s">
        <v>110</v>
      </c>
      <c r="D629" s="92">
        <f t="shared" si="27"/>
        <v>5.6</v>
      </c>
      <c r="E629" s="92">
        <f t="shared" si="28"/>
        <v>3.5</v>
      </c>
      <c r="F629" s="92">
        <f t="shared" si="29"/>
        <v>9</v>
      </c>
      <c r="H629" s="39">
        <v>5.6</v>
      </c>
      <c r="I629" s="39">
        <v>3.5</v>
      </c>
      <c r="J629" s="39">
        <v>9</v>
      </c>
      <c r="K629" s="39">
        <v>24.1</v>
      </c>
    </row>
    <row r="630" spans="1:11">
      <c r="A630" s="39" t="s">
        <v>301</v>
      </c>
      <c r="B630" s="39" t="s">
        <v>293</v>
      </c>
      <c r="C630" s="39" t="s">
        <v>111</v>
      </c>
      <c r="D630" s="92">
        <f t="shared" si="27"/>
        <v>5.8</v>
      </c>
      <c r="E630" s="92">
        <f t="shared" si="28"/>
        <v>3.6</v>
      </c>
      <c r="F630" s="92">
        <f t="shared" si="29"/>
        <v>9.1999999999999993</v>
      </c>
      <c r="H630" s="39">
        <v>5.8</v>
      </c>
      <c r="I630" s="39">
        <v>3.6</v>
      </c>
      <c r="J630" s="39">
        <v>9.1999999999999993</v>
      </c>
      <c r="K630" s="39">
        <v>24</v>
      </c>
    </row>
    <row r="631" spans="1:11">
      <c r="A631" s="39" t="s">
        <v>301</v>
      </c>
      <c r="B631" s="39" t="s">
        <v>293</v>
      </c>
      <c r="C631" s="39" t="s">
        <v>116</v>
      </c>
      <c r="D631" s="92">
        <f t="shared" si="27"/>
        <v>6.1</v>
      </c>
      <c r="E631" s="92">
        <f t="shared" si="28"/>
        <v>3.4</v>
      </c>
      <c r="F631" s="92">
        <f t="shared" si="29"/>
        <v>10.5</v>
      </c>
      <c r="H631" s="39">
        <v>6.1</v>
      </c>
      <c r="I631" s="39">
        <v>3.4</v>
      </c>
      <c r="J631" s="39">
        <v>10.5</v>
      </c>
      <c r="K631" s="39">
        <v>28.6</v>
      </c>
    </row>
    <row r="632" spans="1:11">
      <c r="A632" s="39" t="s">
        <v>301</v>
      </c>
      <c r="B632" s="39" t="s">
        <v>293</v>
      </c>
      <c r="C632" s="39" t="s">
        <v>117</v>
      </c>
      <c r="D632" s="92">
        <f t="shared" si="27"/>
        <v>4.3</v>
      </c>
      <c r="E632" s="92">
        <f t="shared" si="28"/>
        <v>2.6</v>
      </c>
      <c r="F632" s="92">
        <f t="shared" si="29"/>
        <v>7</v>
      </c>
      <c r="H632" s="39">
        <v>4.3</v>
      </c>
      <c r="I632" s="39">
        <v>2.6</v>
      </c>
      <c r="J632" s="39">
        <v>7</v>
      </c>
      <c r="K632" s="39">
        <v>25.2</v>
      </c>
    </row>
    <row r="633" spans="1:11">
      <c r="A633" s="39" t="s">
        <v>301</v>
      </c>
      <c r="B633" s="39" t="s">
        <v>293</v>
      </c>
      <c r="C633" s="39" t="s">
        <v>119</v>
      </c>
      <c r="D633" s="92">
        <f t="shared" si="27"/>
        <v>3.4</v>
      </c>
      <c r="E633" s="92">
        <f t="shared" si="28"/>
        <v>1.9</v>
      </c>
      <c r="F633" s="92">
        <f t="shared" si="29"/>
        <v>6</v>
      </c>
      <c r="H633" s="39">
        <v>3.4</v>
      </c>
      <c r="I633" s="39">
        <v>1.9</v>
      </c>
      <c r="J633" s="39">
        <v>6</v>
      </c>
      <c r="K633" s="39">
        <v>29.3</v>
      </c>
    </row>
    <row r="634" spans="1:11">
      <c r="A634" s="39" t="s">
        <v>301</v>
      </c>
      <c r="B634" s="39" t="s">
        <v>293</v>
      </c>
      <c r="C634" s="39" t="s">
        <v>123</v>
      </c>
      <c r="D634" s="92">
        <f t="shared" si="27"/>
        <v>1.7</v>
      </c>
      <c r="E634" s="92">
        <f t="shared" si="28"/>
        <v>0.9</v>
      </c>
      <c r="F634" s="92">
        <f t="shared" si="29"/>
        <v>3.3</v>
      </c>
      <c r="H634" s="39">
        <v>1.7</v>
      </c>
      <c r="I634" s="39">
        <v>0.9</v>
      </c>
      <c r="J634" s="39">
        <v>3.3</v>
      </c>
      <c r="K634" s="39">
        <v>33.5</v>
      </c>
    </row>
    <row r="635" spans="1:11">
      <c r="A635" s="39" t="s">
        <v>301</v>
      </c>
      <c r="B635" s="39" t="s">
        <v>293</v>
      </c>
      <c r="C635" s="39" t="s">
        <v>132</v>
      </c>
      <c r="D635" s="92">
        <f t="shared" si="27"/>
        <v>3.7</v>
      </c>
      <c r="E635" s="92">
        <f t="shared" si="28"/>
        <v>2.1</v>
      </c>
      <c r="F635" s="92">
        <f t="shared" si="29"/>
        <v>6.4</v>
      </c>
      <c r="H635" s="39">
        <v>3.7</v>
      </c>
      <c r="I635" s="39">
        <v>2.1</v>
      </c>
      <c r="J635" s="39">
        <v>6.4</v>
      </c>
      <c r="K635" s="39">
        <v>29.2</v>
      </c>
    </row>
    <row r="636" spans="1:11">
      <c r="A636" s="39" t="s">
        <v>301</v>
      </c>
      <c r="B636" s="39" t="s">
        <v>293</v>
      </c>
      <c r="C636" s="39" t="s">
        <v>134</v>
      </c>
      <c r="D636" s="92">
        <f t="shared" si="27"/>
        <v>4.3</v>
      </c>
      <c r="E636" s="92">
        <f t="shared" si="28"/>
        <v>2.4</v>
      </c>
      <c r="F636" s="92">
        <f t="shared" si="29"/>
        <v>7.7</v>
      </c>
      <c r="H636" s="39">
        <v>4.3</v>
      </c>
      <c r="I636" s="39">
        <v>2.4</v>
      </c>
      <c r="J636" s="39">
        <v>7.7</v>
      </c>
      <c r="K636" s="39">
        <v>30.2</v>
      </c>
    </row>
    <row r="637" spans="1:11">
      <c r="A637" s="39" t="s">
        <v>301</v>
      </c>
      <c r="B637" s="39" t="s">
        <v>293</v>
      </c>
      <c r="C637" s="39" t="s">
        <v>150</v>
      </c>
      <c r="D637" s="92">
        <f t="shared" si="27"/>
        <v>6.1</v>
      </c>
      <c r="E637" s="92">
        <f t="shared" si="28"/>
        <v>3.5</v>
      </c>
      <c r="F637" s="92">
        <f t="shared" si="29"/>
        <v>10.5</v>
      </c>
      <c r="H637" s="39">
        <v>6.1</v>
      </c>
      <c r="I637" s="39">
        <v>3.5</v>
      </c>
      <c r="J637" s="39">
        <v>10.5</v>
      </c>
      <c r="K637" s="39">
        <v>28.2</v>
      </c>
    </row>
    <row r="638" spans="1:11">
      <c r="A638" s="39" t="s">
        <v>301</v>
      </c>
      <c r="B638" s="39" t="s">
        <v>293</v>
      </c>
      <c r="C638" s="39" t="s">
        <v>156</v>
      </c>
      <c r="D638" s="92">
        <f t="shared" si="27"/>
        <v>3</v>
      </c>
      <c r="E638" s="92">
        <f t="shared" si="28"/>
        <v>1.5</v>
      </c>
      <c r="F638" s="92">
        <f t="shared" si="29"/>
        <v>5.9</v>
      </c>
      <c r="H638" s="39">
        <v>3</v>
      </c>
      <c r="I638" s="39">
        <v>1.5</v>
      </c>
      <c r="J638" s="39">
        <v>5.9</v>
      </c>
      <c r="K638" s="39">
        <v>35.6</v>
      </c>
    </row>
    <row r="639" spans="1:11">
      <c r="A639" s="39" t="s">
        <v>301</v>
      </c>
      <c r="B639" s="39" t="s">
        <v>293</v>
      </c>
      <c r="C639" s="39" t="s">
        <v>159</v>
      </c>
      <c r="D639" s="92">
        <f t="shared" si="27"/>
        <v>4.0999999999999996</v>
      </c>
      <c r="E639" s="92">
        <f t="shared" si="28"/>
        <v>2.5</v>
      </c>
      <c r="F639" s="92">
        <f t="shared" si="29"/>
        <v>6.9</v>
      </c>
      <c r="H639" s="39">
        <v>4.0999999999999996</v>
      </c>
      <c r="I639" s="39">
        <v>2.5</v>
      </c>
      <c r="J639" s="39">
        <v>6.9</v>
      </c>
      <c r="K639" s="39">
        <v>26.2</v>
      </c>
    </row>
    <row r="640" spans="1:11">
      <c r="A640" s="39" t="s">
        <v>301</v>
      </c>
      <c r="B640" s="39" t="s">
        <v>293</v>
      </c>
      <c r="C640" s="39" t="s">
        <v>161</v>
      </c>
      <c r="D640" s="92">
        <f t="shared" si="27"/>
        <v>2</v>
      </c>
      <c r="E640" s="92">
        <f t="shared" si="28"/>
        <v>0.9</v>
      </c>
      <c r="F640" s="92">
        <f t="shared" si="29"/>
        <v>4.8</v>
      </c>
      <c r="H640" s="39">
        <v>2</v>
      </c>
      <c r="I640" s="39">
        <v>0.9</v>
      </c>
      <c r="J640" s="39">
        <v>4.8</v>
      </c>
      <c r="K640" s="39">
        <v>44.1</v>
      </c>
    </row>
    <row r="641" spans="1:11">
      <c r="A641" s="39" t="s">
        <v>301</v>
      </c>
      <c r="B641" s="39" t="s">
        <v>293</v>
      </c>
      <c r="C641" s="39" t="s">
        <v>168</v>
      </c>
      <c r="D641" s="92">
        <f t="shared" si="27"/>
        <v>5.8</v>
      </c>
      <c r="E641" s="92">
        <f t="shared" si="28"/>
        <v>2.8</v>
      </c>
      <c r="F641" s="92">
        <f t="shared" si="29"/>
        <v>11.7</v>
      </c>
      <c r="H641" s="39">
        <v>5.8</v>
      </c>
      <c r="I641" s="39">
        <v>2.8</v>
      </c>
      <c r="J641" s="39">
        <v>11.7</v>
      </c>
      <c r="K641" s="39">
        <v>36.5</v>
      </c>
    </row>
    <row r="642" spans="1:11">
      <c r="A642" s="39" t="s">
        <v>301</v>
      </c>
      <c r="B642" s="39" t="s">
        <v>293</v>
      </c>
      <c r="C642" s="39" t="s">
        <v>357</v>
      </c>
      <c r="D642" s="92">
        <f t="shared" si="27"/>
        <v>4</v>
      </c>
      <c r="E642" s="92">
        <f t="shared" si="28"/>
        <v>3.4</v>
      </c>
      <c r="F642" s="92">
        <f t="shared" si="29"/>
        <v>4.8</v>
      </c>
      <c r="H642" s="39">
        <v>4</v>
      </c>
      <c r="I642" s="39">
        <v>3.4</v>
      </c>
      <c r="J642" s="39">
        <v>4.8</v>
      </c>
      <c r="K642" s="39">
        <v>8.6</v>
      </c>
    </row>
    <row r="643" spans="1:11">
      <c r="A643" s="39" t="s">
        <v>301</v>
      </c>
      <c r="B643" s="39" t="s">
        <v>293</v>
      </c>
      <c r="C643" s="39" t="s">
        <v>98</v>
      </c>
      <c r="D643" s="92">
        <f t="shared" ref="D643:D706" si="30">IF(K643&gt;=50," ",H643)</f>
        <v>3.6</v>
      </c>
      <c r="E643" s="92">
        <f t="shared" ref="E643:E706" si="31">IF(K643&gt;=50," ",I643)</f>
        <v>1.9</v>
      </c>
      <c r="F643" s="92">
        <f t="shared" ref="F643:F706" si="32">IF(K643&gt;=50," ",J643)</f>
        <v>6.9</v>
      </c>
      <c r="H643" s="39">
        <v>3.6</v>
      </c>
      <c r="I643" s="39">
        <v>1.9</v>
      </c>
      <c r="J643" s="39">
        <v>6.9</v>
      </c>
      <c r="K643" s="39">
        <v>32.9</v>
      </c>
    </row>
    <row r="644" spans="1:11">
      <c r="A644" s="39" t="s">
        <v>301</v>
      </c>
      <c r="B644" s="39" t="s">
        <v>293</v>
      </c>
      <c r="C644" s="39" t="s">
        <v>105</v>
      </c>
      <c r="D644" s="92">
        <f t="shared" si="30"/>
        <v>3.2</v>
      </c>
      <c r="E644" s="92">
        <f t="shared" si="31"/>
        <v>1.7</v>
      </c>
      <c r="F644" s="92">
        <f t="shared" si="32"/>
        <v>5.8</v>
      </c>
      <c r="H644" s="39">
        <v>3.2</v>
      </c>
      <c r="I644" s="39">
        <v>1.7</v>
      </c>
      <c r="J644" s="39">
        <v>5.8</v>
      </c>
      <c r="K644" s="39">
        <v>30.9</v>
      </c>
    </row>
    <row r="645" spans="1:11">
      <c r="A645" s="39" t="s">
        <v>301</v>
      </c>
      <c r="B645" s="39" t="s">
        <v>293</v>
      </c>
      <c r="C645" s="39" t="s">
        <v>106</v>
      </c>
      <c r="D645" s="92">
        <f t="shared" si="30"/>
        <v>1.2</v>
      </c>
      <c r="E645" s="92">
        <f t="shared" si="31"/>
        <v>0.5</v>
      </c>
      <c r="F645" s="92">
        <f t="shared" si="32"/>
        <v>2.8</v>
      </c>
      <c r="H645" s="39">
        <v>1.2</v>
      </c>
      <c r="I645" s="39">
        <v>0.5</v>
      </c>
      <c r="J645" s="39">
        <v>2.8</v>
      </c>
      <c r="K645" s="39">
        <v>42.5</v>
      </c>
    </row>
    <row r="646" spans="1:11">
      <c r="A646" s="39" t="s">
        <v>301</v>
      </c>
      <c r="B646" s="39" t="s">
        <v>293</v>
      </c>
      <c r="C646" s="39" t="s">
        <v>125</v>
      </c>
      <c r="D646" s="92">
        <f t="shared" si="30"/>
        <v>6.5</v>
      </c>
      <c r="E646" s="92">
        <f t="shared" si="31"/>
        <v>4.2</v>
      </c>
      <c r="F646" s="92">
        <f t="shared" si="32"/>
        <v>9.8000000000000007</v>
      </c>
      <c r="H646" s="39">
        <v>6.5</v>
      </c>
      <c r="I646" s="39">
        <v>4.2</v>
      </c>
      <c r="J646" s="39">
        <v>9.8000000000000007</v>
      </c>
      <c r="K646" s="39">
        <v>21.3</v>
      </c>
    </row>
    <row r="647" spans="1:11">
      <c r="A647" s="39" t="s">
        <v>301</v>
      </c>
      <c r="B647" s="39" t="s">
        <v>293</v>
      </c>
      <c r="C647" s="39" t="s">
        <v>131</v>
      </c>
      <c r="D647" s="92">
        <f t="shared" si="30"/>
        <v>7.6</v>
      </c>
      <c r="E647" s="92">
        <f t="shared" si="31"/>
        <v>4.3</v>
      </c>
      <c r="F647" s="92">
        <f t="shared" si="32"/>
        <v>12.9</v>
      </c>
      <c r="H647" s="39">
        <v>7.6</v>
      </c>
      <c r="I647" s="39">
        <v>4.3</v>
      </c>
      <c r="J647" s="39">
        <v>12.9</v>
      </c>
      <c r="K647" s="39">
        <v>27.8</v>
      </c>
    </row>
    <row r="648" spans="1:11">
      <c r="A648" s="39" t="s">
        <v>301</v>
      </c>
      <c r="B648" s="39" t="s">
        <v>293</v>
      </c>
      <c r="C648" s="39" t="s">
        <v>133</v>
      </c>
      <c r="D648" s="92">
        <f t="shared" si="30"/>
        <v>3.4</v>
      </c>
      <c r="E648" s="92">
        <f t="shared" si="31"/>
        <v>1.9</v>
      </c>
      <c r="F648" s="92">
        <f t="shared" si="32"/>
        <v>5.9</v>
      </c>
      <c r="H648" s="39">
        <v>3.4</v>
      </c>
      <c r="I648" s="39">
        <v>1.9</v>
      </c>
      <c r="J648" s="39">
        <v>5.9</v>
      </c>
      <c r="K648" s="39">
        <v>29.1</v>
      </c>
    </row>
    <row r="649" spans="1:11">
      <c r="A649" s="39" t="s">
        <v>301</v>
      </c>
      <c r="B649" s="39" t="s">
        <v>293</v>
      </c>
      <c r="C649" s="39" t="s">
        <v>137</v>
      </c>
      <c r="D649" s="92">
        <f t="shared" si="30"/>
        <v>2.6</v>
      </c>
      <c r="E649" s="92">
        <f t="shared" si="31"/>
        <v>1.2</v>
      </c>
      <c r="F649" s="92">
        <f t="shared" si="32"/>
        <v>5.5</v>
      </c>
      <c r="H649" s="39">
        <v>2.6</v>
      </c>
      <c r="I649" s="39">
        <v>1.2</v>
      </c>
      <c r="J649" s="39">
        <v>5.5</v>
      </c>
      <c r="K649" s="39">
        <v>39.299999999999997</v>
      </c>
    </row>
    <row r="650" spans="1:11">
      <c r="A650" s="39" t="s">
        <v>301</v>
      </c>
      <c r="B650" s="39" t="s">
        <v>293</v>
      </c>
      <c r="C650" s="39" t="s">
        <v>138</v>
      </c>
      <c r="D650" s="92">
        <f t="shared" si="30"/>
        <v>4.5999999999999996</v>
      </c>
      <c r="E650" s="92">
        <f t="shared" si="31"/>
        <v>2.1</v>
      </c>
      <c r="F650" s="92">
        <f t="shared" si="32"/>
        <v>9.8000000000000007</v>
      </c>
      <c r="H650" s="39">
        <v>4.5999999999999996</v>
      </c>
      <c r="I650" s="39">
        <v>2.1</v>
      </c>
      <c r="J650" s="39">
        <v>9.8000000000000007</v>
      </c>
      <c r="K650" s="39">
        <v>39.6</v>
      </c>
    </row>
    <row r="651" spans="1:11">
      <c r="A651" s="39" t="s">
        <v>301</v>
      </c>
      <c r="B651" s="39" t="s">
        <v>293</v>
      </c>
      <c r="C651" s="39" t="s">
        <v>140</v>
      </c>
      <c r="D651" s="92">
        <f t="shared" si="30"/>
        <v>1.8</v>
      </c>
      <c r="E651" s="92">
        <f t="shared" si="31"/>
        <v>0.7</v>
      </c>
      <c r="F651" s="92">
        <f t="shared" si="32"/>
        <v>4.5999999999999996</v>
      </c>
      <c r="H651" s="39">
        <v>1.8</v>
      </c>
      <c r="I651" s="39">
        <v>0.7</v>
      </c>
      <c r="J651" s="39">
        <v>4.5999999999999996</v>
      </c>
      <c r="K651" s="39">
        <v>49.2</v>
      </c>
    </row>
    <row r="652" spans="1:11">
      <c r="A652" s="39" t="s">
        <v>301</v>
      </c>
      <c r="B652" s="39" t="s">
        <v>293</v>
      </c>
      <c r="C652" s="39" t="s">
        <v>144</v>
      </c>
      <c r="D652" s="92">
        <f t="shared" si="30"/>
        <v>8.1</v>
      </c>
      <c r="E652" s="92">
        <f t="shared" si="31"/>
        <v>5.0999999999999996</v>
      </c>
      <c r="F652" s="92">
        <f t="shared" si="32"/>
        <v>12.8</v>
      </c>
      <c r="H652" s="39">
        <v>8.1</v>
      </c>
      <c r="I652" s="39">
        <v>5.0999999999999996</v>
      </c>
      <c r="J652" s="39">
        <v>12.8</v>
      </c>
      <c r="K652" s="39">
        <v>23.5</v>
      </c>
    </row>
    <row r="653" spans="1:11">
      <c r="A653" s="39" t="s">
        <v>301</v>
      </c>
      <c r="B653" s="39" t="s">
        <v>293</v>
      </c>
      <c r="C653" s="39" t="s">
        <v>145</v>
      </c>
      <c r="D653" s="92">
        <f t="shared" si="30"/>
        <v>4.5</v>
      </c>
      <c r="E653" s="92">
        <f t="shared" si="31"/>
        <v>2.7</v>
      </c>
      <c r="F653" s="92">
        <f t="shared" si="32"/>
        <v>7.4</v>
      </c>
      <c r="H653" s="39">
        <v>4.5</v>
      </c>
      <c r="I653" s="39">
        <v>2.7</v>
      </c>
      <c r="J653" s="39">
        <v>7.4</v>
      </c>
      <c r="K653" s="39">
        <v>25.8</v>
      </c>
    </row>
    <row r="654" spans="1:11">
      <c r="A654" s="39" t="s">
        <v>301</v>
      </c>
      <c r="B654" s="39" t="s">
        <v>293</v>
      </c>
      <c r="C654" s="39" t="s">
        <v>146</v>
      </c>
      <c r="D654" s="92">
        <f t="shared" si="30"/>
        <v>3</v>
      </c>
      <c r="E654" s="92">
        <f t="shared" si="31"/>
        <v>1.5</v>
      </c>
      <c r="F654" s="92">
        <f t="shared" si="32"/>
        <v>6</v>
      </c>
      <c r="H654" s="39">
        <v>3</v>
      </c>
      <c r="I654" s="39">
        <v>1.5</v>
      </c>
      <c r="J654" s="39">
        <v>6</v>
      </c>
      <c r="K654" s="39">
        <v>35.700000000000003</v>
      </c>
    </row>
    <row r="655" spans="1:11">
      <c r="A655" s="39" t="s">
        <v>301</v>
      </c>
      <c r="B655" s="39" t="s">
        <v>293</v>
      </c>
      <c r="C655" s="39" t="s">
        <v>153</v>
      </c>
      <c r="D655" s="92">
        <f t="shared" si="30"/>
        <v>5</v>
      </c>
      <c r="E655" s="92">
        <f t="shared" si="31"/>
        <v>2.2000000000000002</v>
      </c>
      <c r="F655" s="92">
        <f t="shared" si="32"/>
        <v>11.3</v>
      </c>
      <c r="H655" s="39">
        <v>5</v>
      </c>
      <c r="I655" s="39">
        <v>2.2000000000000002</v>
      </c>
      <c r="J655" s="39">
        <v>11.3</v>
      </c>
      <c r="K655" s="39">
        <v>42.7</v>
      </c>
    </row>
    <row r="656" spans="1:11">
      <c r="A656" s="39" t="s">
        <v>301</v>
      </c>
      <c r="B656" s="39" t="s">
        <v>293</v>
      </c>
      <c r="C656" s="39" t="s">
        <v>162</v>
      </c>
      <c r="D656" s="92">
        <f t="shared" si="30"/>
        <v>6.8</v>
      </c>
      <c r="E656" s="92">
        <f t="shared" si="31"/>
        <v>3.7</v>
      </c>
      <c r="F656" s="92">
        <f t="shared" si="32"/>
        <v>12.2</v>
      </c>
      <c r="H656" s="39">
        <v>6.8</v>
      </c>
      <c r="I656" s="39">
        <v>3.7</v>
      </c>
      <c r="J656" s="39">
        <v>12.2</v>
      </c>
      <c r="K656" s="39">
        <v>30.5</v>
      </c>
    </row>
    <row r="657" spans="1:11">
      <c r="A657" s="39" t="s">
        <v>301</v>
      </c>
      <c r="B657" s="39" t="s">
        <v>293</v>
      </c>
      <c r="C657" s="39" t="s">
        <v>165</v>
      </c>
      <c r="D657" s="92">
        <f t="shared" si="30"/>
        <v>4.7</v>
      </c>
      <c r="E657" s="92">
        <f t="shared" si="31"/>
        <v>2.7</v>
      </c>
      <c r="F657" s="92">
        <f t="shared" si="32"/>
        <v>8.3000000000000007</v>
      </c>
      <c r="H657" s="39">
        <v>4.7</v>
      </c>
      <c r="I657" s="39">
        <v>2.7</v>
      </c>
      <c r="J657" s="39">
        <v>8.3000000000000007</v>
      </c>
      <c r="K657" s="39">
        <v>28.8</v>
      </c>
    </row>
    <row r="658" spans="1:11">
      <c r="A658" s="39" t="s">
        <v>301</v>
      </c>
      <c r="B658" s="39" t="s">
        <v>293</v>
      </c>
      <c r="C658" s="39" t="s">
        <v>166</v>
      </c>
      <c r="D658" s="92">
        <f t="shared" si="30"/>
        <v>3.6</v>
      </c>
      <c r="E658" s="92">
        <f t="shared" si="31"/>
        <v>2</v>
      </c>
      <c r="F658" s="92">
        <f t="shared" si="32"/>
        <v>6.5</v>
      </c>
      <c r="H658" s="39">
        <v>3.6</v>
      </c>
      <c r="I658" s="39">
        <v>2</v>
      </c>
      <c r="J658" s="39">
        <v>6.5</v>
      </c>
      <c r="K658" s="39">
        <v>29.7</v>
      </c>
    </row>
    <row r="659" spans="1:11">
      <c r="A659" s="39" t="s">
        <v>301</v>
      </c>
      <c r="B659" s="39" t="s">
        <v>293</v>
      </c>
      <c r="C659" s="39" t="s">
        <v>170</v>
      </c>
      <c r="D659" s="92">
        <f t="shared" si="30"/>
        <v>1.9</v>
      </c>
      <c r="E659" s="92">
        <f t="shared" si="31"/>
        <v>1.1000000000000001</v>
      </c>
      <c r="F659" s="92">
        <f t="shared" si="32"/>
        <v>3.3</v>
      </c>
      <c r="H659" s="39">
        <v>1.9</v>
      </c>
      <c r="I659" s="39">
        <v>1.1000000000000001</v>
      </c>
      <c r="J659" s="39">
        <v>3.3</v>
      </c>
      <c r="K659" s="39">
        <v>29</v>
      </c>
    </row>
    <row r="660" spans="1:11">
      <c r="A660" s="39" t="s">
        <v>301</v>
      </c>
      <c r="B660" s="39" t="s">
        <v>293</v>
      </c>
      <c r="C660" s="39" t="s">
        <v>172</v>
      </c>
      <c r="D660" s="92">
        <f t="shared" si="30"/>
        <v>4.5</v>
      </c>
      <c r="E660" s="92">
        <f t="shared" si="31"/>
        <v>2.8</v>
      </c>
      <c r="F660" s="92">
        <f t="shared" si="32"/>
        <v>7</v>
      </c>
      <c r="H660" s="39">
        <v>4.5</v>
      </c>
      <c r="I660" s="39">
        <v>2.8</v>
      </c>
      <c r="J660" s="39">
        <v>7</v>
      </c>
      <c r="K660" s="39">
        <v>23.5</v>
      </c>
    </row>
    <row r="661" spans="1:11">
      <c r="A661" s="39" t="s">
        <v>301</v>
      </c>
      <c r="B661" s="39" t="s">
        <v>293</v>
      </c>
      <c r="C661" s="39" t="s">
        <v>175</v>
      </c>
      <c r="D661" s="92">
        <f t="shared" si="30"/>
        <v>4.9000000000000004</v>
      </c>
      <c r="E661" s="92">
        <f t="shared" si="31"/>
        <v>3.1</v>
      </c>
      <c r="F661" s="92">
        <f t="shared" si="32"/>
        <v>7.9</v>
      </c>
      <c r="H661" s="39">
        <v>4.9000000000000004</v>
      </c>
      <c r="I661" s="39">
        <v>3.1</v>
      </c>
      <c r="J661" s="39">
        <v>7.9</v>
      </c>
      <c r="K661" s="39">
        <v>24.2</v>
      </c>
    </row>
    <row r="662" spans="1:11">
      <c r="A662" s="39" t="s">
        <v>301</v>
      </c>
      <c r="B662" s="39" t="s">
        <v>293</v>
      </c>
      <c r="C662" s="39" t="s">
        <v>358</v>
      </c>
      <c r="D662" s="92">
        <f t="shared" si="30"/>
        <v>3.3</v>
      </c>
      <c r="E662" s="92">
        <f t="shared" si="31"/>
        <v>2.7</v>
      </c>
      <c r="F662" s="92">
        <f t="shared" si="32"/>
        <v>3.9</v>
      </c>
      <c r="H662" s="39">
        <v>3.3</v>
      </c>
      <c r="I662" s="39">
        <v>2.7</v>
      </c>
      <c r="J662" s="39">
        <v>3.9</v>
      </c>
      <c r="K662" s="39">
        <v>9.1</v>
      </c>
    </row>
    <row r="663" spans="1:11">
      <c r="A663" s="39" t="s">
        <v>301</v>
      </c>
      <c r="B663" s="39" t="s">
        <v>293</v>
      </c>
      <c r="C663" s="39" t="s">
        <v>99</v>
      </c>
      <c r="D663" s="92">
        <f t="shared" si="30"/>
        <v>5.6</v>
      </c>
      <c r="E663" s="92">
        <f t="shared" si="31"/>
        <v>3.2</v>
      </c>
      <c r="F663" s="92">
        <f t="shared" si="32"/>
        <v>9.8000000000000007</v>
      </c>
      <c r="H663" s="39">
        <v>5.6</v>
      </c>
      <c r="I663" s="39">
        <v>3.2</v>
      </c>
      <c r="J663" s="39">
        <v>9.8000000000000007</v>
      </c>
      <c r="K663" s="39">
        <v>28.8</v>
      </c>
    </row>
    <row r="664" spans="1:11">
      <c r="A664" s="39" t="s">
        <v>301</v>
      </c>
      <c r="B664" s="39" t="s">
        <v>293</v>
      </c>
      <c r="C664" s="39" t="s">
        <v>100</v>
      </c>
      <c r="D664" s="92">
        <f t="shared" si="30"/>
        <v>6.1</v>
      </c>
      <c r="E664" s="92">
        <f t="shared" si="31"/>
        <v>4</v>
      </c>
      <c r="F664" s="92">
        <f t="shared" si="32"/>
        <v>9.1</v>
      </c>
      <c r="H664" s="39">
        <v>6.1</v>
      </c>
      <c r="I664" s="39">
        <v>4</v>
      </c>
      <c r="J664" s="39">
        <v>9.1</v>
      </c>
      <c r="K664" s="39">
        <v>21.3</v>
      </c>
    </row>
    <row r="665" spans="1:11">
      <c r="A665" s="39" t="s">
        <v>301</v>
      </c>
      <c r="B665" s="39" t="s">
        <v>293</v>
      </c>
      <c r="C665" s="39" t="s">
        <v>107</v>
      </c>
      <c r="D665" s="92">
        <f t="shared" si="30"/>
        <v>5.3</v>
      </c>
      <c r="E665" s="92">
        <f t="shared" si="31"/>
        <v>3.4</v>
      </c>
      <c r="F665" s="92">
        <f t="shared" si="32"/>
        <v>8.1</v>
      </c>
      <c r="H665" s="39">
        <v>5.3</v>
      </c>
      <c r="I665" s="39">
        <v>3.4</v>
      </c>
      <c r="J665" s="39">
        <v>8.1</v>
      </c>
      <c r="K665" s="39">
        <v>22.2</v>
      </c>
    </row>
    <row r="666" spans="1:11">
      <c r="A666" s="39" t="s">
        <v>301</v>
      </c>
      <c r="B666" s="39" t="s">
        <v>293</v>
      </c>
      <c r="C666" s="39" t="s">
        <v>113</v>
      </c>
      <c r="D666" s="92">
        <f t="shared" si="30"/>
        <v>7</v>
      </c>
      <c r="E666" s="92">
        <f t="shared" si="31"/>
        <v>3.7</v>
      </c>
      <c r="F666" s="92">
        <f t="shared" si="32"/>
        <v>12.7</v>
      </c>
      <c r="H666" s="39">
        <v>7</v>
      </c>
      <c r="I666" s="39">
        <v>3.7</v>
      </c>
      <c r="J666" s="39">
        <v>12.7</v>
      </c>
      <c r="K666" s="39">
        <v>31.7</v>
      </c>
    </row>
    <row r="667" spans="1:11">
      <c r="A667" s="39" t="s">
        <v>301</v>
      </c>
      <c r="B667" s="39" t="s">
        <v>293</v>
      </c>
      <c r="C667" s="39" t="s">
        <v>114</v>
      </c>
      <c r="D667" s="92">
        <f t="shared" si="30"/>
        <v>8.6</v>
      </c>
      <c r="E667" s="92">
        <f t="shared" si="31"/>
        <v>5</v>
      </c>
      <c r="F667" s="92">
        <f t="shared" si="32"/>
        <v>14.4</v>
      </c>
      <c r="H667" s="39">
        <v>8.6</v>
      </c>
      <c r="I667" s="39">
        <v>5</v>
      </c>
      <c r="J667" s="39">
        <v>14.4</v>
      </c>
      <c r="K667" s="39">
        <v>27.4</v>
      </c>
    </row>
    <row r="668" spans="1:11">
      <c r="A668" s="39" t="s">
        <v>301</v>
      </c>
      <c r="B668" s="39" t="s">
        <v>293</v>
      </c>
      <c r="C668" s="39" t="s">
        <v>120</v>
      </c>
      <c r="D668" s="92">
        <f t="shared" si="30"/>
        <v>3.8</v>
      </c>
      <c r="E668" s="92">
        <f t="shared" si="31"/>
        <v>2.5</v>
      </c>
      <c r="F668" s="92">
        <f t="shared" si="32"/>
        <v>5.6</v>
      </c>
      <c r="H668" s="39">
        <v>3.8</v>
      </c>
      <c r="I668" s="39">
        <v>2.5</v>
      </c>
      <c r="J668" s="39">
        <v>5.6</v>
      </c>
      <c r="K668" s="39">
        <v>20.6</v>
      </c>
    </row>
    <row r="669" spans="1:11">
      <c r="A669" s="39" t="s">
        <v>301</v>
      </c>
      <c r="B669" s="39" t="s">
        <v>293</v>
      </c>
      <c r="C669" s="39" t="s">
        <v>121</v>
      </c>
      <c r="D669" s="92">
        <f t="shared" si="30"/>
        <v>7.8</v>
      </c>
      <c r="E669" s="92">
        <f t="shared" si="31"/>
        <v>4.3</v>
      </c>
      <c r="F669" s="92">
        <f t="shared" si="32"/>
        <v>13.7</v>
      </c>
      <c r="H669" s="39">
        <v>7.8</v>
      </c>
      <c r="I669" s="39">
        <v>4.3</v>
      </c>
      <c r="J669" s="39">
        <v>13.7</v>
      </c>
      <c r="K669" s="39">
        <v>29.6</v>
      </c>
    </row>
    <row r="670" spans="1:11">
      <c r="A670" s="39" t="s">
        <v>301</v>
      </c>
      <c r="B670" s="39" t="s">
        <v>293</v>
      </c>
      <c r="C670" s="39" t="s">
        <v>124</v>
      </c>
      <c r="D670" s="92">
        <f t="shared" si="30"/>
        <v>4.7</v>
      </c>
      <c r="E670" s="92">
        <f t="shared" si="31"/>
        <v>2.6</v>
      </c>
      <c r="F670" s="92">
        <f t="shared" si="32"/>
        <v>8.1999999999999993</v>
      </c>
      <c r="H670" s="39">
        <v>4.7</v>
      </c>
      <c r="I670" s="39">
        <v>2.6</v>
      </c>
      <c r="J670" s="39">
        <v>8.1999999999999993</v>
      </c>
      <c r="K670" s="39">
        <v>29.1</v>
      </c>
    </row>
    <row r="671" spans="1:11">
      <c r="A671" s="39" t="s">
        <v>301</v>
      </c>
      <c r="B671" s="39" t="s">
        <v>293</v>
      </c>
      <c r="C671" s="39" t="s">
        <v>126</v>
      </c>
      <c r="D671" s="92">
        <f t="shared" si="30"/>
        <v>4.5999999999999996</v>
      </c>
      <c r="E671" s="92">
        <f t="shared" si="31"/>
        <v>2.6</v>
      </c>
      <c r="F671" s="92">
        <f t="shared" si="32"/>
        <v>8</v>
      </c>
      <c r="H671" s="39">
        <v>4.5999999999999996</v>
      </c>
      <c r="I671" s="39">
        <v>2.6</v>
      </c>
      <c r="J671" s="39">
        <v>8</v>
      </c>
      <c r="K671" s="39">
        <v>28.8</v>
      </c>
    </row>
    <row r="672" spans="1:11">
      <c r="A672" s="39" t="s">
        <v>301</v>
      </c>
      <c r="B672" s="39" t="s">
        <v>293</v>
      </c>
      <c r="C672" s="39" t="s">
        <v>127</v>
      </c>
      <c r="D672" s="92">
        <f t="shared" si="30"/>
        <v>6</v>
      </c>
      <c r="E672" s="92">
        <f t="shared" si="31"/>
        <v>3.7</v>
      </c>
      <c r="F672" s="92">
        <f t="shared" si="32"/>
        <v>9.5</v>
      </c>
      <c r="H672" s="39">
        <v>6</v>
      </c>
      <c r="I672" s="39">
        <v>3.7</v>
      </c>
      <c r="J672" s="39">
        <v>9.5</v>
      </c>
      <c r="K672" s="39">
        <v>24.4</v>
      </c>
    </row>
    <row r="673" spans="1:11">
      <c r="A673" s="39" t="s">
        <v>301</v>
      </c>
      <c r="B673" s="39" t="s">
        <v>293</v>
      </c>
      <c r="C673" s="39" t="s">
        <v>128</v>
      </c>
      <c r="D673" s="92">
        <f t="shared" si="30"/>
        <v>2.6</v>
      </c>
      <c r="E673" s="92">
        <f t="shared" si="31"/>
        <v>1.5</v>
      </c>
      <c r="F673" s="92">
        <f t="shared" si="32"/>
        <v>4.5</v>
      </c>
      <c r="H673" s="39">
        <v>2.6</v>
      </c>
      <c r="I673" s="39">
        <v>1.5</v>
      </c>
      <c r="J673" s="39">
        <v>4.5</v>
      </c>
      <c r="K673" s="39">
        <v>28.6</v>
      </c>
    </row>
    <row r="674" spans="1:11">
      <c r="A674" s="39" t="s">
        <v>301</v>
      </c>
      <c r="B674" s="39" t="s">
        <v>293</v>
      </c>
      <c r="C674" s="39" t="s">
        <v>129</v>
      </c>
      <c r="D674" s="92">
        <f t="shared" si="30"/>
        <v>4.5</v>
      </c>
      <c r="E674" s="92">
        <f t="shared" si="31"/>
        <v>2.8</v>
      </c>
      <c r="F674" s="92">
        <f t="shared" si="32"/>
        <v>7.1</v>
      </c>
      <c r="H674" s="39">
        <v>4.5</v>
      </c>
      <c r="I674" s="39">
        <v>2.8</v>
      </c>
      <c r="J674" s="39">
        <v>7.1</v>
      </c>
      <c r="K674" s="39">
        <v>23.5</v>
      </c>
    </row>
    <row r="675" spans="1:11">
      <c r="A675" s="39" t="s">
        <v>301</v>
      </c>
      <c r="B675" s="39" t="s">
        <v>293</v>
      </c>
      <c r="C675" s="39" t="s">
        <v>139</v>
      </c>
      <c r="D675" s="92">
        <f t="shared" si="30"/>
        <v>3.4</v>
      </c>
      <c r="E675" s="92">
        <f t="shared" si="31"/>
        <v>1.9</v>
      </c>
      <c r="F675" s="92">
        <f t="shared" si="32"/>
        <v>5.9</v>
      </c>
      <c r="H675" s="39">
        <v>3.4</v>
      </c>
      <c r="I675" s="39">
        <v>1.9</v>
      </c>
      <c r="J675" s="39">
        <v>5.9</v>
      </c>
      <c r="K675" s="39">
        <v>28.8</v>
      </c>
    </row>
    <row r="676" spans="1:11">
      <c r="A676" s="39" t="s">
        <v>301</v>
      </c>
      <c r="B676" s="39" t="s">
        <v>293</v>
      </c>
      <c r="C676" s="39" t="s">
        <v>141</v>
      </c>
      <c r="D676" s="92">
        <f t="shared" si="30"/>
        <v>3</v>
      </c>
      <c r="E676" s="92">
        <f t="shared" si="31"/>
        <v>1.2</v>
      </c>
      <c r="F676" s="92">
        <f t="shared" si="32"/>
        <v>7</v>
      </c>
      <c r="H676" s="39">
        <v>3</v>
      </c>
      <c r="I676" s="39">
        <v>1.2</v>
      </c>
      <c r="J676" s="39">
        <v>7</v>
      </c>
      <c r="K676" s="39">
        <v>44.6</v>
      </c>
    </row>
    <row r="677" spans="1:11">
      <c r="A677" s="39" t="s">
        <v>301</v>
      </c>
      <c r="B677" s="39" t="s">
        <v>293</v>
      </c>
      <c r="C677" s="39" t="s">
        <v>142</v>
      </c>
      <c r="D677" s="92">
        <f t="shared" si="30"/>
        <v>7.5</v>
      </c>
      <c r="E677" s="92">
        <f t="shared" si="31"/>
        <v>4.9000000000000004</v>
      </c>
      <c r="F677" s="92">
        <f t="shared" si="32"/>
        <v>11.4</v>
      </c>
      <c r="H677" s="39">
        <v>7.5</v>
      </c>
      <c r="I677" s="39">
        <v>4.9000000000000004</v>
      </c>
      <c r="J677" s="39">
        <v>11.4</v>
      </c>
      <c r="K677" s="39">
        <v>21.8</v>
      </c>
    </row>
    <row r="678" spans="1:11">
      <c r="A678" s="39" t="s">
        <v>301</v>
      </c>
      <c r="B678" s="39" t="s">
        <v>293</v>
      </c>
      <c r="C678" s="39" t="s">
        <v>147</v>
      </c>
      <c r="D678" s="92">
        <f t="shared" si="30"/>
        <v>1.3</v>
      </c>
      <c r="E678" s="92">
        <f t="shared" si="31"/>
        <v>0.6</v>
      </c>
      <c r="F678" s="92">
        <f t="shared" si="32"/>
        <v>3</v>
      </c>
      <c r="H678" s="39">
        <v>1.3</v>
      </c>
      <c r="I678" s="39">
        <v>0.6</v>
      </c>
      <c r="J678" s="39">
        <v>3</v>
      </c>
      <c r="K678" s="39">
        <v>41</v>
      </c>
    </row>
    <row r="679" spans="1:11">
      <c r="A679" s="39" t="s">
        <v>301</v>
      </c>
      <c r="B679" s="39" t="s">
        <v>293</v>
      </c>
      <c r="C679" s="39" t="s">
        <v>148</v>
      </c>
      <c r="D679" s="92">
        <f t="shared" si="30"/>
        <v>11.3</v>
      </c>
      <c r="E679" s="92">
        <f t="shared" si="31"/>
        <v>7.2</v>
      </c>
      <c r="F679" s="92">
        <f t="shared" si="32"/>
        <v>17.100000000000001</v>
      </c>
      <c r="H679" s="39">
        <v>11.3</v>
      </c>
      <c r="I679" s="39">
        <v>7.2</v>
      </c>
      <c r="J679" s="39">
        <v>17.100000000000001</v>
      </c>
      <c r="K679" s="39">
        <v>22.1</v>
      </c>
    </row>
    <row r="680" spans="1:11">
      <c r="A680" s="39" t="s">
        <v>301</v>
      </c>
      <c r="B680" s="39" t="s">
        <v>293</v>
      </c>
      <c r="C680" s="39" t="s">
        <v>152</v>
      </c>
      <c r="D680" s="92">
        <f t="shared" si="30"/>
        <v>5.5</v>
      </c>
      <c r="E680" s="92">
        <f t="shared" si="31"/>
        <v>3.2</v>
      </c>
      <c r="F680" s="92">
        <f t="shared" si="32"/>
        <v>9.3000000000000007</v>
      </c>
      <c r="H680" s="39">
        <v>5.5</v>
      </c>
      <c r="I680" s="39">
        <v>3.2</v>
      </c>
      <c r="J680" s="39">
        <v>9.3000000000000007</v>
      </c>
      <c r="K680" s="39">
        <v>27.6</v>
      </c>
    </row>
    <row r="681" spans="1:11">
      <c r="A681" s="39" t="s">
        <v>301</v>
      </c>
      <c r="B681" s="39" t="s">
        <v>293</v>
      </c>
      <c r="C681" s="39" t="s">
        <v>155</v>
      </c>
      <c r="D681" s="92">
        <f t="shared" si="30"/>
        <v>8.1999999999999993</v>
      </c>
      <c r="E681" s="92">
        <f t="shared" si="31"/>
        <v>3.6</v>
      </c>
      <c r="F681" s="92">
        <f t="shared" si="32"/>
        <v>17.399999999999999</v>
      </c>
      <c r="H681" s="39">
        <v>8.1999999999999993</v>
      </c>
      <c r="I681" s="39">
        <v>3.6</v>
      </c>
      <c r="J681" s="39">
        <v>17.399999999999999</v>
      </c>
      <c r="K681" s="39">
        <v>40.4</v>
      </c>
    </row>
    <row r="682" spans="1:11">
      <c r="A682" s="39" t="s">
        <v>301</v>
      </c>
      <c r="B682" s="39" t="s">
        <v>293</v>
      </c>
      <c r="C682" s="39" t="s">
        <v>157</v>
      </c>
      <c r="D682" s="92">
        <f t="shared" si="30"/>
        <v>5</v>
      </c>
      <c r="E682" s="92">
        <f t="shared" si="31"/>
        <v>2.7</v>
      </c>
      <c r="F682" s="92">
        <f t="shared" si="32"/>
        <v>9</v>
      </c>
      <c r="H682" s="39">
        <v>5</v>
      </c>
      <c r="I682" s="39">
        <v>2.7</v>
      </c>
      <c r="J682" s="39">
        <v>9</v>
      </c>
      <c r="K682" s="39">
        <v>30.4</v>
      </c>
    </row>
    <row r="683" spans="1:11">
      <c r="A683" s="39" t="s">
        <v>301</v>
      </c>
      <c r="B683" s="39" t="s">
        <v>293</v>
      </c>
      <c r="C683" s="39" t="s">
        <v>158</v>
      </c>
      <c r="D683" s="92">
        <f t="shared" si="30"/>
        <v>2.2000000000000002</v>
      </c>
      <c r="E683" s="92">
        <f t="shared" si="31"/>
        <v>1.2</v>
      </c>
      <c r="F683" s="92">
        <f t="shared" si="32"/>
        <v>4.0999999999999996</v>
      </c>
      <c r="H683" s="39">
        <v>2.2000000000000002</v>
      </c>
      <c r="I683" s="39">
        <v>1.2</v>
      </c>
      <c r="J683" s="39">
        <v>4.0999999999999996</v>
      </c>
      <c r="K683" s="39">
        <v>32.4</v>
      </c>
    </row>
    <row r="684" spans="1:11">
      <c r="A684" s="39" t="s">
        <v>301</v>
      </c>
      <c r="B684" s="39" t="s">
        <v>293</v>
      </c>
      <c r="C684" s="39" t="s">
        <v>160</v>
      </c>
      <c r="D684" s="92">
        <f t="shared" si="30"/>
        <v>5.2</v>
      </c>
      <c r="E684" s="92">
        <f t="shared" si="31"/>
        <v>2.7</v>
      </c>
      <c r="F684" s="92">
        <f t="shared" si="32"/>
        <v>9.6999999999999993</v>
      </c>
      <c r="H684" s="39">
        <v>5.2</v>
      </c>
      <c r="I684" s="39">
        <v>2.7</v>
      </c>
      <c r="J684" s="39">
        <v>9.6999999999999993</v>
      </c>
      <c r="K684" s="39">
        <v>32.6</v>
      </c>
    </row>
    <row r="685" spans="1:11">
      <c r="A685" s="39" t="s">
        <v>301</v>
      </c>
      <c r="B685" s="39" t="s">
        <v>293</v>
      </c>
      <c r="C685" s="39" t="s">
        <v>163</v>
      </c>
      <c r="D685" s="92">
        <f t="shared" si="30"/>
        <v>10.9</v>
      </c>
      <c r="E685" s="92">
        <f t="shared" si="31"/>
        <v>4.5999999999999996</v>
      </c>
      <c r="F685" s="92">
        <f t="shared" si="32"/>
        <v>23.4</v>
      </c>
      <c r="H685" s="39">
        <v>10.9</v>
      </c>
      <c r="I685" s="39">
        <v>4.5999999999999996</v>
      </c>
      <c r="J685" s="39">
        <v>23.4</v>
      </c>
      <c r="K685" s="39">
        <v>41.7</v>
      </c>
    </row>
    <row r="686" spans="1:11">
      <c r="A686" s="39" t="s">
        <v>301</v>
      </c>
      <c r="B686" s="39" t="s">
        <v>293</v>
      </c>
      <c r="C686" s="39" t="s">
        <v>167</v>
      </c>
      <c r="D686" s="92">
        <f t="shared" si="30"/>
        <v>7.9</v>
      </c>
      <c r="E686" s="92">
        <f t="shared" si="31"/>
        <v>5.2</v>
      </c>
      <c r="F686" s="92">
        <f t="shared" si="32"/>
        <v>11.8</v>
      </c>
      <c r="H686" s="39">
        <v>7.9</v>
      </c>
      <c r="I686" s="39">
        <v>5.2</v>
      </c>
      <c r="J686" s="39">
        <v>11.8</v>
      </c>
      <c r="K686" s="39">
        <v>21</v>
      </c>
    </row>
    <row r="687" spans="1:11">
      <c r="A687" s="39" t="s">
        <v>301</v>
      </c>
      <c r="B687" s="39" t="s">
        <v>293</v>
      </c>
      <c r="C687" s="39" t="s">
        <v>169</v>
      </c>
      <c r="D687" s="92">
        <f t="shared" si="30"/>
        <v>3.7</v>
      </c>
      <c r="E687" s="92">
        <f t="shared" si="31"/>
        <v>1.8</v>
      </c>
      <c r="F687" s="92">
        <f t="shared" si="32"/>
        <v>7.2</v>
      </c>
      <c r="H687" s="39">
        <v>3.7</v>
      </c>
      <c r="I687" s="39">
        <v>1.8</v>
      </c>
      <c r="J687" s="39">
        <v>7.2</v>
      </c>
      <c r="K687" s="39">
        <v>35.4</v>
      </c>
    </row>
    <row r="688" spans="1:11">
      <c r="A688" s="39" t="s">
        <v>301</v>
      </c>
      <c r="B688" s="39" t="s">
        <v>293</v>
      </c>
      <c r="C688" s="39" t="s">
        <v>173</v>
      </c>
      <c r="D688" s="92">
        <f t="shared" si="30"/>
        <v>5.4</v>
      </c>
      <c r="E688" s="92">
        <f t="shared" si="31"/>
        <v>3.4</v>
      </c>
      <c r="F688" s="92">
        <f t="shared" si="32"/>
        <v>8.6</v>
      </c>
      <c r="H688" s="39">
        <v>5.4</v>
      </c>
      <c r="I688" s="39">
        <v>3.4</v>
      </c>
      <c r="J688" s="39">
        <v>8.6</v>
      </c>
      <c r="K688" s="39">
        <v>23.7</v>
      </c>
    </row>
    <row r="689" spans="1:11">
      <c r="A689" s="39" t="s">
        <v>301</v>
      </c>
      <c r="B689" s="39" t="s">
        <v>293</v>
      </c>
      <c r="C689" s="39" t="s">
        <v>176</v>
      </c>
      <c r="D689" s="92">
        <f t="shared" si="30"/>
        <v>6.9</v>
      </c>
      <c r="E689" s="92">
        <f t="shared" si="31"/>
        <v>3.5</v>
      </c>
      <c r="F689" s="92">
        <f t="shared" si="32"/>
        <v>13</v>
      </c>
      <c r="H689" s="39">
        <v>6.9</v>
      </c>
      <c r="I689" s="39">
        <v>3.5</v>
      </c>
      <c r="J689" s="39">
        <v>13</v>
      </c>
      <c r="K689" s="39">
        <v>33.5</v>
      </c>
    </row>
    <row r="690" spans="1:11">
      <c r="A690" s="39" t="s">
        <v>301</v>
      </c>
      <c r="B690" s="39" t="s">
        <v>293</v>
      </c>
      <c r="C690" s="39" t="s">
        <v>360</v>
      </c>
      <c r="D690" s="92">
        <f t="shared" si="30"/>
        <v>5</v>
      </c>
      <c r="E690" s="92">
        <f t="shared" si="31"/>
        <v>4.3</v>
      </c>
      <c r="F690" s="92">
        <f t="shared" si="32"/>
        <v>5.8</v>
      </c>
      <c r="H690" s="39">
        <v>5</v>
      </c>
      <c r="I690" s="39">
        <v>4.3</v>
      </c>
      <c r="J690" s="39">
        <v>5.8</v>
      </c>
      <c r="K690" s="39">
        <v>7.7</v>
      </c>
    </row>
    <row r="691" spans="1:11">
      <c r="A691" s="39" t="s">
        <v>301</v>
      </c>
      <c r="B691" s="39" t="s">
        <v>293</v>
      </c>
      <c r="C691" s="39" t="s">
        <v>0</v>
      </c>
      <c r="D691" s="92">
        <f t="shared" si="30"/>
        <v>4.2</v>
      </c>
      <c r="E691" s="92">
        <f t="shared" si="31"/>
        <v>3.9</v>
      </c>
      <c r="F691" s="92">
        <f t="shared" si="32"/>
        <v>4.5999999999999996</v>
      </c>
      <c r="H691" s="39">
        <v>4.2</v>
      </c>
      <c r="I691" s="39">
        <v>3.9</v>
      </c>
      <c r="J691" s="39">
        <v>4.5999999999999996</v>
      </c>
      <c r="K691" s="39">
        <v>4.3</v>
      </c>
    </row>
    <row r="692" spans="1:11">
      <c r="A692" s="39" t="s">
        <v>301</v>
      </c>
      <c r="B692" s="39" t="s">
        <v>293</v>
      </c>
      <c r="C692" s="39" t="s">
        <v>363</v>
      </c>
      <c r="D692" s="92">
        <f t="shared" si="30"/>
        <v>3.2</v>
      </c>
      <c r="E692" s="92">
        <f t="shared" si="31"/>
        <v>1.7</v>
      </c>
      <c r="F692" s="92">
        <f t="shared" si="32"/>
        <v>6</v>
      </c>
      <c r="H692" s="39">
        <v>3.2</v>
      </c>
      <c r="I692" s="39">
        <v>1.7</v>
      </c>
      <c r="J692" s="39">
        <v>6</v>
      </c>
      <c r="K692" s="39">
        <v>32.9</v>
      </c>
    </row>
    <row r="693" spans="1:11">
      <c r="A693" s="39" t="s">
        <v>301</v>
      </c>
      <c r="B693" s="39" t="s">
        <v>293</v>
      </c>
      <c r="C693" s="39" t="s">
        <v>364</v>
      </c>
      <c r="D693" s="92">
        <f t="shared" si="30"/>
        <v>4.5</v>
      </c>
      <c r="E693" s="92">
        <f t="shared" si="31"/>
        <v>3.1</v>
      </c>
      <c r="F693" s="92">
        <f t="shared" si="32"/>
        <v>6.5</v>
      </c>
      <c r="H693" s="39">
        <v>4.5</v>
      </c>
      <c r="I693" s="39">
        <v>3.1</v>
      </c>
      <c r="J693" s="39">
        <v>6.5</v>
      </c>
      <c r="K693" s="39">
        <v>19.100000000000001</v>
      </c>
    </row>
    <row r="694" spans="1:11">
      <c r="A694" s="39" t="s">
        <v>301</v>
      </c>
      <c r="B694" s="39" t="s">
        <v>293</v>
      </c>
      <c r="C694" s="39" t="s">
        <v>365</v>
      </c>
      <c r="D694" s="92">
        <f t="shared" si="30"/>
        <v>4</v>
      </c>
      <c r="E694" s="92">
        <f t="shared" si="31"/>
        <v>2</v>
      </c>
      <c r="F694" s="92">
        <f t="shared" si="32"/>
        <v>7.9</v>
      </c>
      <c r="H694" s="39">
        <v>4</v>
      </c>
      <c r="I694" s="39">
        <v>2</v>
      </c>
      <c r="J694" s="39">
        <v>7.9</v>
      </c>
      <c r="K694" s="39">
        <v>34.799999999999997</v>
      </c>
    </row>
    <row r="695" spans="1:11">
      <c r="A695" s="39" t="s">
        <v>301</v>
      </c>
      <c r="B695" s="39" t="s">
        <v>293</v>
      </c>
      <c r="C695" s="39" t="s">
        <v>366</v>
      </c>
      <c r="D695" s="92">
        <f t="shared" si="30"/>
        <v>3.6</v>
      </c>
      <c r="E695" s="92">
        <f t="shared" si="31"/>
        <v>2.5</v>
      </c>
      <c r="F695" s="92">
        <f t="shared" si="32"/>
        <v>5.3</v>
      </c>
      <c r="H695" s="39">
        <v>3.6</v>
      </c>
      <c r="I695" s="39">
        <v>2.5</v>
      </c>
      <c r="J695" s="39">
        <v>5.3</v>
      </c>
      <c r="K695" s="39">
        <v>19.399999999999999</v>
      </c>
    </row>
    <row r="696" spans="1:11">
      <c r="A696" s="39" t="s">
        <v>301</v>
      </c>
      <c r="B696" s="39" t="s">
        <v>293</v>
      </c>
      <c r="C696" s="39" t="s">
        <v>367</v>
      </c>
      <c r="D696" s="92">
        <f t="shared" si="30"/>
        <v>3.3</v>
      </c>
      <c r="E696" s="92">
        <f t="shared" si="31"/>
        <v>2.2000000000000002</v>
      </c>
      <c r="F696" s="92">
        <f t="shared" si="32"/>
        <v>4.9000000000000004</v>
      </c>
      <c r="H696" s="39">
        <v>3.3</v>
      </c>
      <c r="I696" s="39">
        <v>2.2000000000000002</v>
      </c>
      <c r="J696" s="39">
        <v>4.9000000000000004</v>
      </c>
      <c r="K696" s="39">
        <v>20.2</v>
      </c>
    </row>
    <row r="697" spans="1:11">
      <c r="A697" s="39" t="s">
        <v>301</v>
      </c>
      <c r="B697" s="39" t="s">
        <v>293</v>
      </c>
      <c r="C697" s="39" t="s">
        <v>368</v>
      </c>
      <c r="D697" s="92">
        <f t="shared" si="30"/>
        <v>3.1</v>
      </c>
      <c r="E697" s="92">
        <f t="shared" si="31"/>
        <v>1.8</v>
      </c>
      <c r="F697" s="92">
        <f t="shared" si="32"/>
        <v>5.3</v>
      </c>
      <c r="H697" s="39">
        <v>3.1</v>
      </c>
      <c r="I697" s="39">
        <v>1.8</v>
      </c>
      <c r="J697" s="39">
        <v>5.3</v>
      </c>
      <c r="K697" s="39">
        <v>27.5</v>
      </c>
    </row>
    <row r="698" spans="1:11">
      <c r="A698" s="39" t="s">
        <v>301</v>
      </c>
      <c r="B698" s="39" t="s">
        <v>293</v>
      </c>
      <c r="C698" s="39" t="s">
        <v>369</v>
      </c>
      <c r="D698" s="92">
        <f t="shared" si="30"/>
        <v>6</v>
      </c>
      <c r="E698" s="92">
        <f t="shared" si="31"/>
        <v>2.5</v>
      </c>
      <c r="F698" s="92">
        <f t="shared" si="32"/>
        <v>13.7</v>
      </c>
      <c r="H698" s="39">
        <v>6</v>
      </c>
      <c r="I698" s="39">
        <v>2.5</v>
      </c>
      <c r="J698" s="39">
        <v>13.7</v>
      </c>
      <c r="K698" s="39">
        <v>43.8</v>
      </c>
    </row>
    <row r="699" spans="1:11">
      <c r="A699" s="39" t="s">
        <v>301</v>
      </c>
      <c r="B699" s="39" t="s">
        <v>293</v>
      </c>
      <c r="C699" s="39" t="s">
        <v>370</v>
      </c>
      <c r="D699" s="92">
        <f t="shared" si="30"/>
        <v>3.5</v>
      </c>
      <c r="E699" s="92">
        <f t="shared" si="31"/>
        <v>2.2000000000000002</v>
      </c>
      <c r="F699" s="92">
        <f t="shared" si="32"/>
        <v>5.7</v>
      </c>
      <c r="H699" s="39">
        <v>3.5</v>
      </c>
      <c r="I699" s="39">
        <v>2.2000000000000002</v>
      </c>
      <c r="J699" s="39">
        <v>5.7</v>
      </c>
      <c r="K699" s="39">
        <v>24.6</v>
      </c>
    </row>
    <row r="700" spans="1:11">
      <c r="A700" s="39" t="s">
        <v>301</v>
      </c>
      <c r="B700" s="39" t="s">
        <v>293</v>
      </c>
      <c r="C700" s="39" t="s">
        <v>371</v>
      </c>
      <c r="D700" s="92">
        <f t="shared" si="30"/>
        <v>5.7</v>
      </c>
      <c r="E700" s="92">
        <f t="shared" si="31"/>
        <v>3.7</v>
      </c>
      <c r="F700" s="92">
        <f t="shared" si="32"/>
        <v>8.6</v>
      </c>
      <c r="H700" s="39">
        <v>5.7</v>
      </c>
      <c r="I700" s="39">
        <v>3.7</v>
      </c>
      <c r="J700" s="39">
        <v>8.6</v>
      </c>
      <c r="K700" s="39">
        <v>21.4</v>
      </c>
    </row>
    <row r="701" spans="1:11">
      <c r="A701" s="39" t="s">
        <v>301</v>
      </c>
      <c r="B701" s="39" t="s">
        <v>293</v>
      </c>
      <c r="C701" s="39" t="s">
        <v>372</v>
      </c>
      <c r="D701" s="92">
        <f t="shared" si="30"/>
        <v>1.3</v>
      </c>
      <c r="E701" s="92">
        <f t="shared" si="31"/>
        <v>0.7</v>
      </c>
      <c r="F701" s="92">
        <f t="shared" si="32"/>
        <v>2.4</v>
      </c>
      <c r="H701" s="39">
        <v>1.3</v>
      </c>
      <c r="I701" s="39">
        <v>0.7</v>
      </c>
      <c r="J701" s="39">
        <v>2.4</v>
      </c>
      <c r="K701" s="39">
        <v>29.3</v>
      </c>
    </row>
    <row r="702" spans="1:11">
      <c r="A702" s="39" t="s">
        <v>301</v>
      </c>
      <c r="B702" s="39" t="s">
        <v>293</v>
      </c>
      <c r="C702" s="39" t="s">
        <v>373</v>
      </c>
      <c r="D702" s="92">
        <f t="shared" si="30"/>
        <v>3.4</v>
      </c>
      <c r="E702" s="92">
        <f t="shared" si="31"/>
        <v>2</v>
      </c>
      <c r="F702" s="92">
        <f t="shared" si="32"/>
        <v>5.8</v>
      </c>
      <c r="H702" s="39">
        <v>3.4</v>
      </c>
      <c r="I702" s="39">
        <v>2</v>
      </c>
      <c r="J702" s="39">
        <v>5.8</v>
      </c>
      <c r="K702" s="39">
        <v>26.7</v>
      </c>
    </row>
    <row r="703" spans="1:11">
      <c r="A703" s="39" t="s">
        <v>301</v>
      </c>
      <c r="B703" s="39" t="s">
        <v>293</v>
      </c>
      <c r="C703" s="39" t="s">
        <v>374</v>
      </c>
      <c r="D703" s="92">
        <f t="shared" si="30"/>
        <v>3.8</v>
      </c>
      <c r="E703" s="92">
        <f t="shared" si="31"/>
        <v>2.6</v>
      </c>
      <c r="F703" s="92">
        <f t="shared" si="32"/>
        <v>5.5</v>
      </c>
      <c r="H703" s="39">
        <v>3.8</v>
      </c>
      <c r="I703" s="39">
        <v>2.6</v>
      </c>
      <c r="J703" s="39">
        <v>5.5</v>
      </c>
      <c r="K703" s="39">
        <v>18.899999999999999</v>
      </c>
    </row>
    <row r="704" spans="1:11">
      <c r="A704" s="39" t="s">
        <v>301</v>
      </c>
      <c r="B704" s="39" t="s">
        <v>293</v>
      </c>
      <c r="C704" s="39" t="s">
        <v>375</v>
      </c>
      <c r="D704" s="92">
        <f t="shared" si="30"/>
        <v>2.5</v>
      </c>
      <c r="E704" s="92">
        <f t="shared" si="31"/>
        <v>1.4</v>
      </c>
      <c r="F704" s="92">
        <f t="shared" si="32"/>
        <v>4.5</v>
      </c>
      <c r="H704" s="39">
        <v>2.5</v>
      </c>
      <c r="I704" s="39">
        <v>1.4</v>
      </c>
      <c r="J704" s="39">
        <v>4.5</v>
      </c>
      <c r="K704" s="39">
        <v>29.8</v>
      </c>
    </row>
    <row r="705" spans="1:11">
      <c r="A705" s="39" t="s">
        <v>301</v>
      </c>
      <c r="B705" s="39" t="s">
        <v>293</v>
      </c>
      <c r="C705" s="39" t="s">
        <v>376</v>
      </c>
      <c r="D705" s="92">
        <f t="shared" si="30"/>
        <v>6.8</v>
      </c>
      <c r="E705" s="92">
        <f t="shared" si="31"/>
        <v>4.4000000000000004</v>
      </c>
      <c r="F705" s="92">
        <f t="shared" si="32"/>
        <v>10.199999999999999</v>
      </c>
      <c r="H705" s="39">
        <v>6.8</v>
      </c>
      <c r="I705" s="39">
        <v>4.4000000000000004</v>
      </c>
      <c r="J705" s="39">
        <v>10.199999999999999</v>
      </c>
      <c r="K705" s="39">
        <v>21.2</v>
      </c>
    </row>
    <row r="706" spans="1:11">
      <c r="A706" s="39" t="s">
        <v>301</v>
      </c>
      <c r="B706" s="39" t="s">
        <v>293</v>
      </c>
      <c r="C706" s="39" t="s">
        <v>377</v>
      </c>
      <c r="D706" s="92">
        <f t="shared" si="30"/>
        <v>5.7</v>
      </c>
      <c r="E706" s="92">
        <f t="shared" si="31"/>
        <v>3.8</v>
      </c>
      <c r="F706" s="92">
        <f t="shared" si="32"/>
        <v>8.3000000000000007</v>
      </c>
      <c r="H706" s="39">
        <v>5.7</v>
      </c>
      <c r="I706" s="39">
        <v>3.8</v>
      </c>
      <c r="J706" s="39">
        <v>8.3000000000000007</v>
      </c>
      <c r="K706" s="39">
        <v>20.100000000000001</v>
      </c>
    </row>
    <row r="707" spans="1:11">
      <c r="A707" s="39" t="s">
        <v>301</v>
      </c>
      <c r="B707" s="39" t="s">
        <v>293</v>
      </c>
      <c r="C707" s="39" t="s">
        <v>386</v>
      </c>
      <c r="D707" s="92">
        <f t="shared" ref="D707:D770" si="33">IF(K707&gt;=50," ",H707)</f>
        <v>5.2</v>
      </c>
      <c r="E707" s="92">
        <f t="shared" ref="E707:E770" si="34">IF(K707&gt;=50," ",I707)</f>
        <v>3.7</v>
      </c>
      <c r="F707" s="92">
        <f t="shared" ref="F707:F770" si="35">IF(K707&gt;=50," ",J707)</f>
        <v>7.2</v>
      </c>
      <c r="H707" s="39">
        <v>5.2</v>
      </c>
      <c r="I707" s="39">
        <v>3.7</v>
      </c>
      <c r="J707" s="39">
        <v>7.2</v>
      </c>
      <c r="K707" s="39">
        <v>17</v>
      </c>
    </row>
    <row r="708" spans="1:11">
      <c r="A708" s="39" t="s">
        <v>301</v>
      </c>
      <c r="B708" s="39" t="s">
        <v>293</v>
      </c>
      <c r="C708" s="39" t="s">
        <v>379</v>
      </c>
      <c r="D708" s="92">
        <f t="shared" si="33"/>
        <v>2.8</v>
      </c>
      <c r="E708" s="92">
        <f t="shared" si="34"/>
        <v>1.8</v>
      </c>
      <c r="F708" s="92">
        <f t="shared" si="35"/>
        <v>4.4000000000000004</v>
      </c>
      <c r="H708" s="39">
        <v>2.8</v>
      </c>
      <c r="I708" s="39">
        <v>1.8</v>
      </c>
      <c r="J708" s="39">
        <v>4.4000000000000004</v>
      </c>
      <c r="K708" s="39">
        <v>22.7</v>
      </c>
    </row>
    <row r="709" spans="1:11">
      <c r="A709" s="39" t="s">
        <v>301</v>
      </c>
      <c r="B709" s="39" t="s">
        <v>294</v>
      </c>
      <c r="C709" s="39" t="s">
        <v>101</v>
      </c>
      <c r="D709" s="92">
        <f t="shared" si="33"/>
        <v>3.4</v>
      </c>
      <c r="E709" s="92">
        <f t="shared" si="34"/>
        <v>1.7</v>
      </c>
      <c r="F709" s="92">
        <f t="shared" si="35"/>
        <v>6.7</v>
      </c>
      <c r="H709" s="39">
        <v>3.4</v>
      </c>
      <c r="I709" s="39">
        <v>1.7</v>
      </c>
      <c r="J709" s="39">
        <v>6.7</v>
      </c>
      <c r="K709" s="39">
        <v>35.200000000000003</v>
      </c>
    </row>
    <row r="710" spans="1:11">
      <c r="A710" s="39" t="s">
        <v>301</v>
      </c>
      <c r="B710" s="39" t="s">
        <v>294</v>
      </c>
      <c r="C710" s="39" t="s">
        <v>108</v>
      </c>
      <c r="D710" s="92" t="str">
        <f t="shared" si="33"/>
        <v xml:space="preserve"> </v>
      </c>
      <c r="E710" s="92" t="str">
        <f t="shared" si="34"/>
        <v xml:space="preserve"> </v>
      </c>
      <c r="F710" s="92" t="str">
        <f t="shared" si="35"/>
        <v xml:space="preserve"> </v>
      </c>
      <c r="H710" s="39">
        <v>3.5</v>
      </c>
      <c r="I710" s="39">
        <v>1.2</v>
      </c>
      <c r="J710" s="39">
        <v>10.4</v>
      </c>
      <c r="K710" s="39">
        <v>56.4</v>
      </c>
    </row>
    <row r="711" spans="1:11">
      <c r="A711" s="39" t="s">
        <v>301</v>
      </c>
      <c r="B711" s="39" t="s">
        <v>294</v>
      </c>
      <c r="C711" s="39" t="s">
        <v>109</v>
      </c>
      <c r="D711" s="92">
        <f t="shared" si="33"/>
        <v>4</v>
      </c>
      <c r="E711" s="92">
        <f t="shared" si="34"/>
        <v>2</v>
      </c>
      <c r="F711" s="92">
        <f t="shared" si="35"/>
        <v>7.8</v>
      </c>
      <c r="H711" s="39">
        <v>4</v>
      </c>
      <c r="I711" s="39">
        <v>2</v>
      </c>
      <c r="J711" s="39">
        <v>7.8</v>
      </c>
      <c r="K711" s="39">
        <v>35.1</v>
      </c>
    </row>
    <row r="712" spans="1:11">
      <c r="A712" s="39" t="s">
        <v>301</v>
      </c>
      <c r="B712" s="39" t="s">
        <v>294</v>
      </c>
      <c r="C712" s="39" t="s">
        <v>112</v>
      </c>
      <c r="D712" s="92">
        <f t="shared" si="33"/>
        <v>5.8</v>
      </c>
      <c r="E712" s="92">
        <f t="shared" si="34"/>
        <v>3.2</v>
      </c>
      <c r="F712" s="92">
        <f t="shared" si="35"/>
        <v>10.3</v>
      </c>
      <c r="H712" s="39">
        <v>5.8</v>
      </c>
      <c r="I712" s="39">
        <v>3.2</v>
      </c>
      <c r="J712" s="39">
        <v>10.3</v>
      </c>
      <c r="K712" s="39">
        <v>30.1</v>
      </c>
    </row>
    <row r="713" spans="1:11">
      <c r="A713" s="39" t="s">
        <v>301</v>
      </c>
      <c r="B713" s="39" t="s">
        <v>294</v>
      </c>
      <c r="C713" s="39" t="s">
        <v>115</v>
      </c>
      <c r="D713" s="92">
        <f t="shared" si="33"/>
        <v>1.3</v>
      </c>
      <c r="E713" s="92">
        <f t="shared" si="34"/>
        <v>0.5</v>
      </c>
      <c r="F713" s="92">
        <f t="shared" si="35"/>
        <v>3.3</v>
      </c>
      <c r="H713" s="39">
        <v>1.3</v>
      </c>
      <c r="I713" s="39">
        <v>0.5</v>
      </c>
      <c r="J713" s="39">
        <v>3.3</v>
      </c>
      <c r="K713" s="39">
        <v>46.6</v>
      </c>
    </row>
    <row r="714" spans="1:11">
      <c r="A714" s="39" t="s">
        <v>301</v>
      </c>
      <c r="B714" s="39" t="s">
        <v>294</v>
      </c>
      <c r="C714" s="39" t="s">
        <v>118</v>
      </c>
      <c r="D714" s="92">
        <f t="shared" si="33"/>
        <v>3.2</v>
      </c>
      <c r="E714" s="92">
        <f t="shared" si="34"/>
        <v>1.9</v>
      </c>
      <c r="F714" s="92">
        <f t="shared" si="35"/>
        <v>5.3</v>
      </c>
      <c r="H714" s="39">
        <v>3.2</v>
      </c>
      <c r="I714" s="39">
        <v>1.9</v>
      </c>
      <c r="J714" s="39">
        <v>5.3</v>
      </c>
      <c r="K714" s="39">
        <v>26.5</v>
      </c>
    </row>
    <row r="715" spans="1:11">
      <c r="A715" s="39" t="s">
        <v>301</v>
      </c>
      <c r="B715" s="39" t="s">
        <v>294</v>
      </c>
      <c r="C715" s="39" t="s">
        <v>122</v>
      </c>
      <c r="D715" s="92">
        <f t="shared" si="33"/>
        <v>2.4</v>
      </c>
      <c r="E715" s="92">
        <f t="shared" si="34"/>
        <v>1.3</v>
      </c>
      <c r="F715" s="92">
        <f t="shared" si="35"/>
        <v>4.5</v>
      </c>
      <c r="H715" s="39">
        <v>2.4</v>
      </c>
      <c r="I715" s="39">
        <v>1.3</v>
      </c>
      <c r="J715" s="39">
        <v>4.5</v>
      </c>
      <c r="K715" s="39">
        <v>32.9</v>
      </c>
    </row>
    <row r="716" spans="1:11">
      <c r="A716" s="39" t="s">
        <v>301</v>
      </c>
      <c r="B716" s="39" t="s">
        <v>294</v>
      </c>
      <c r="C716" s="39" t="s">
        <v>130</v>
      </c>
      <c r="D716" s="92">
        <f t="shared" si="33"/>
        <v>4.5</v>
      </c>
      <c r="E716" s="92">
        <f t="shared" si="34"/>
        <v>2.7</v>
      </c>
      <c r="F716" s="92">
        <f t="shared" si="35"/>
        <v>7.3</v>
      </c>
      <c r="H716" s="39">
        <v>4.5</v>
      </c>
      <c r="I716" s="39">
        <v>2.7</v>
      </c>
      <c r="J716" s="39">
        <v>7.3</v>
      </c>
      <c r="K716" s="39">
        <v>25.1</v>
      </c>
    </row>
    <row r="717" spans="1:11">
      <c r="A717" s="39" t="s">
        <v>301</v>
      </c>
      <c r="B717" s="39" t="s">
        <v>294</v>
      </c>
      <c r="C717" s="39" t="s">
        <v>135</v>
      </c>
      <c r="D717" s="92">
        <f t="shared" si="33"/>
        <v>6.6</v>
      </c>
      <c r="E717" s="92">
        <f t="shared" si="34"/>
        <v>2.9</v>
      </c>
      <c r="F717" s="92">
        <f t="shared" si="35"/>
        <v>14.4</v>
      </c>
      <c r="H717" s="39">
        <v>6.6</v>
      </c>
      <c r="I717" s="39">
        <v>2.9</v>
      </c>
      <c r="J717" s="39">
        <v>14.4</v>
      </c>
      <c r="K717" s="39">
        <v>41.6</v>
      </c>
    </row>
    <row r="718" spans="1:11">
      <c r="A718" s="39" t="s">
        <v>301</v>
      </c>
      <c r="B718" s="39" t="s">
        <v>294</v>
      </c>
      <c r="C718" s="39" t="s">
        <v>136</v>
      </c>
      <c r="D718" s="92">
        <f t="shared" si="33"/>
        <v>0.6</v>
      </c>
      <c r="E718" s="92">
        <f t="shared" si="34"/>
        <v>0.2</v>
      </c>
      <c r="F718" s="92">
        <f t="shared" si="35"/>
        <v>1.4</v>
      </c>
      <c r="H718" s="39">
        <v>0.6</v>
      </c>
      <c r="I718" s="39">
        <v>0.2</v>
      </c>
      <c r="J718" s="39">
        <v>1.4</v>
      </c>
      <c r="K718" s="39">
        <v>44.3</v>
      </c>
    </row>
    <row r="719" spans="1:11">
      <c r="A719" s="39" t="s">
        <v>301</v>
      </c>
      <c r="B719" s="39" t="s">
        <v>294</v>
      </c>
      <c r="C719" s="39" t="s">
        <v>143</v>
      </c>
      <c r="D719" s="92">
        <f t="shared" si="33"/>
        <v>7.3</v>
      </c>
      <c r="E719" s="92">
        <f t="shared" si="34"/>
        <v>4.0999999999999996</v>
      </c>
      <c r="F719" s="92">
        <f t="shared" si="35"/>
        <v>12.9</v>
      </c>
      <c r="H719" s="39">
        <v>7.3</v>
      </c>
      <c r="I719" s="39">
        <v>4.0999999999999996</v>
      </c>
      <c r="J719" s="39">
        <v>12.9</v>
      </c>
      <c r="K719" s="39">
        <v>29.6</v>
      </c>
    </row>
    <row r="720" spans="1:11">
      <c r="A720" s="39" t="s">
        <v>301</v>
      </c>
      <c r="B720" s="39" t="s">
        <v>294</v>
      </c>
      <c r="C720" s="39" t="s">
        <v>149</v>
      </c>
      <c r="D720" s="92">
        <f t="shared" si="33"/>
        <v>3.5</v>
      </c>
      <c r="E720" s="92">
        <f t="shared" si="34"/>
        <v>1.8</v>
      </c>
      <c r="F720" s="92">
        <f t="shared" si="35"/>
        <v>6.8</v>
      </c>
      <c r="H720" s="39">
        <v>3.5</v>
      </c>
      <c r="I720" s="39">
        <v>1.8</v>
      </c>
      <c r="J720" s="39">
        <v>6.8</v>
      </c>
      <c r="K720" s="39">
        <v>34.4</v>
      </c>
    </row>
    <row r="721" spans="1:11">
      <c r="A721" s="39" t="s">
        <v>301</v>
      </c>
      <c r="B721" s="39" t="s">
        <v>294</v>
      </c>
      <c r="C721" s="39" t="s">
        <v>151</v>
      </c>
      <c r="D721" s="92">
        <f t="shared" si="33"/>
        <v>2.8</v>
      </c>
      <c r="E721" s="92">
        <f t="shared" si="34"/>
        <v>1.3</v>
      </c>
      <c r="F721" s="92">
        <f t="shared" si="35"/>
        <v>5.8</v>
      </c>
      <c r="H721" s="39">
        <v>2.8</v>
      </c>
      <c r="I721" s="39">
        <v>1.3</v>
      </c>
      <c r="J721" s="39">
        <v>5.8</v>
      </c>
      <c r="K721" s="39">
        <v>38.5</v>
      </c>
    </row>
    <row r="722" spans="1:11">
      <c r="A722" s="39" t="s">
        <v>301</v>
      </c>
      <c r="B722" s="39" t="s">
        <v>294</v>
      </c>
      <c r="C722" s="39" t="s">
        <v>154</v>
      </c>
      <c r="D722" s="92">
        <f t="shared" si="33"/>
        <v>1.2</v>
      </c>
      <c r="E722" s="92">
        <f t="shared" si="34"/>
        <v>0.6</v>
      </c>
      <c r="F722" s="92">
        <f t="shared" si="35"/>
        <v>2.6</v>
      </c>
      <c r="H722" s="39">
        <v>1.2</v>
      </c>
      <c r="I722" s="39">
        <v>0.6</v>
      </c>
      <c r="J722" s="39">
        <v>2.6</v>
      </c>
      <c r="K722" s="39">
        <v>38.6</v>
      </c>
    </row>
    <row r="723" spans="1:11">
      <c r="A723" s="39" t="s">
        <v>301</v>
      </c>
      <c r="B723" s="39" t="s">
        <v>294</v>
      </c>
      <c r="C723" s="39" t="s">
        <v>164</v>
      </c>
      <c r="D723" s="92">
        <f t="shared" si="33"/>
        <v>4.5</v>
      </c>
      <c r="E723" s="92">
        <f t="shared" si="34"/>
        <v>2.1</v>
      </c>
      <c r="F723" s="92">
        <f t="shared" si="35"/>
        <v>9.1999999999999993</v>
      </c>
      <c r="H723" s="39">
        <v>4.5</v>
      </c>
      <c r="I723" s="39">
        <v>2.1</v>
      </c>
      <c r="J723" s="39">
        <v>9.1999999999999993</v>
      </c>
      <c r="K723" s="39">
        <v>37.4</v>
      </c>
    </row>
    <row r="724" spans="1:11">
      <c r="A724" s="39" t="s">
        <v>301</v>
      </c>
      <c r="B724" s="39" t="s">
        <v>294</v>
      </c>
      <c r="C724" s="39" t="s">
        <v>171</v>
      </c>
      <c r="D724" s="92">
        <f t="shared" si="33"/>
        <v>2.5</v>
      </c>
      <c r="E724" s="92">
        <f t="shared" si="34"/>
        <v>1.2</v>
      </c>
      <c r="F724" s="92">
        <f t="shared" si="35"/>
        <v>5</v>
      </c>
      <c r="H724" s="39">
        <v>2.5</v>
      </c>
      <c r="I724" s="39">
        <v>1.2</v>
      </c>
      <c r="J724" s="39">
        <v>5</v>
      </c>
      <c r="K724" s="39">
        <v>35.4</v>
      </c>
    </row>
    <row r="725" spans="1:11">
      <c r="A725" s="39" t="s">
        <v>301</v>
      </c>
      <c r="B725" s="39" t="s">
        <v>294</v>
      </c>
      <c r="C725" s="39" t="s">
        <v>174</v>
      </c>
      <c r="D725" s="92">
        <f t="shared" si="33"/>
        <v>1.5</v>
      </c>
      <c r="E725" s="92">
        <f t="shared" si="34"/>
        <v>0.6</v>
      </c>
      <c r="F725" s="92">
        <f t="shared" si="35"/>
        <v>3.4</v>
      </c>
      <c r="H725" s="39">
        <v>1.5</v>
      </c>
      <c r="I725" s="39">
        <v>0.6</v>
      </c>
      <c r="J725" s="39">
        <v>3.4</v>
      </c>
      <c r="K725" s="39">
        <v>43.4</v>
      </c>
    </row>
    <row r="726" spans="1:11">
      <c r="A726" s="39" t="s">
        <v>301</v>
      </c>
      <c r="B726" s="39" t="s">
        <v>294</v>
      </c>
      <c r="C726" s="39" t="s">
        <v>356</v>
      </c>
      <c r="D726" s="92">
        <f t="shared" si="33"/>
        <v>2.9</v>
      </c>
      <c r="E726" s="92">
        <f t="shared" si="34"/>
        <v>2.2999999999999998</v>
      </c>
      <c r="F726" s="92">
        <f t="shared" si="35"/>
        <v>3.5</v>
      </c>
      <c r="H726" s="39">
        <v>2.9</v>
      </c>
      <c r="I726" s="39">
        <v>2.2999999999999998</v>
      </c>
      <c r="J726" s="39">
        <v>3.5</v>
      </c>
      <c r="K726" s="39">
        <v>10.7</v>
      </c>
    </row>
    <row r="727" spans="1:11">
      <c r="A727" s="39" t="s">
        <v>301</v>
      </c>
      <c r="B727" s="39" t="s">
        <v>294</v>
      </c>
      <c r="C727" s="39" t="s">
        <v>102</v>
      </c>
      <c r="D727" s="92">
        <f t="shared" si="33"/>
        <v>1.4</v>
      </c>
      <c r="E727" s="92">
        <f t="shared" si="34"/>
        <v>0.6</v>
      </c>
      <c r="F727" s="92">
        <f t="shared" si="35"/>
        <v>3</v>
      </c>
      <c r="H727" s="39">
        <v>1.4</v>
      </c>
      <c r="I727" s="39">
        <v>0.6</v>
      </c>
      <c r="J727" s="39">
        <v>3</v>
      </c>
      <c r="K727" s="39">
        <v>40.1</v>
      </c>
    </row>
    <row r="728" spans="1:11">
      <c r="A728" s="39" t="s">
        <v>301</v>
      </c>
      <c r="B728" s="39" t="s">
        <v>294</v>
      </c>
      <c r="C728" s="39" t="s">
        <v>103</v>
      </c>
      <c r="D728" s="92">
        <f t="shared" si="33"/>
        <v>2.7</v>
      </c>
      <c r="E728" s="92">
        <f t="shared" si="34"/>
        <v>1.3</v>
      </c>
      <c r="F728" s="92">
        <f t="shared" si="35"/>
        <v>5.8</v>
      </c>
      <c r="H728" s="39">
        <v>2.7</v>
      </c>
      <c r="I728" s="39">
        <v>1.3</v>
      </c>
      <c r="J728" s="39">
        <v>5.8</v>
      </c>
      <c r="K728" s="39">
        <v>38.5</v>
      </c>
    </row>
    <row r="729" spans="1:11">
      <c r="A729" s="39" t="s">
        <v>301</v>
      </c>
      <c r="B729" s="39" t="s">
        <v>294</v>
      </c>
      <c r="C729" s="39" t="s">
        <v>104</v>
      </c>
      <c r="D729" s="92" t="str">
        <f t="shared" si="33"/>
        <v xml:space="preserve"> </v>
      </c>
      <c r="E729" s="92" t="str">
        <f t="shared" si="34"/>
        <v xml:space="preserve"> </v>
      </c>
      <c r="F729" s="92" t="str">
        <f t="shared" si="35"/>
        <v xml:space="preserve"> </v>
      </c>
      <c r="H729" s="39">
        <v>0.4</v>
      </c>
      <c r="I729" s="39">
        <v>0.2</v>
      </c>
      <c r="J729" s="39">
        <v>1.1000000000000001</v>
      </c>
      <c r="K729" s="39">
        <v>51.1</v>
      </c>
    </row>
    <row r="730" spans="1:11">
      <c r="A730" s="39" t="s">
        <v>301</v>
      </c>
      <c r="B730" s="39" t="s">
        <v>294</v>
      </c>
      <c r="C730" s="39" t="s">
        <v>110</v>
      </c>
      <c r="D730" s="92">
        <f t="shared" si="33"/>
        <v>3.1</v>
      </c>
      <c r="E730" s="92">
        <f t="shared" si="34"/>
        <v>1.8</v>
      </c>
      <c r="F730" s="92">
        <f t="shared" si="35"/>
        <v>5.4</v>
      </c>
      <c r="H730" s="39">
        <v>3.1</v>
      </c>
      <c r="I730" s="39">
        <v>1.8</v>
      </c>
      <c r="J730" s="39">
        <v>5.4</v>
      </c>
      <c r="K730" s="39">
        <v>28.8</v>
      </c>
    </row>
    <row r="731" spans="1:11">
      <c r="A731" s="39" t="s">
        <v>301</v>
      </c>
      <c r="B731" s="39" t="s">
        <v>294</v>
      </c>
      <c r="C731" s="39" t="s">
        <v>111</v>
      </c>
      <c r="D731" s="92">
        <f t="shared" si="33"/>
        <v>3</v>
      </c>
      <c r="E731" s="92">
        <f t="shared" si="34"/>
        <v>1.6</v>
      </c>
      <c r="F731" s="92">
        <f t="shared" si="35"/>
        <v>5.5</v>
      </c>
      <c r="H731" s="39">
        <v>3</v>
      </c>
      <c r="I731" s="39">
        <v>1.6</v>
      </c>
      <c r="J731" s="39">
        <v>5.5</v>
      </c>
      <c r="K731" s="39">
        <v>31.6</v>
      </c>
    </row>
    <row r="732" spans="1:11">
      <c r="A732" s="39" t="s">
        <v>301</v>
      </c>
      <c r="B732" s="39" t="s">
        <v>294</v>
      </c>
      <c r="C732" s="39" t="s">
        <v>116</v>
      </c>
      <c r="D732" s="92">
        <f t="shared" si="33"/>
        <v>2.2000000000000002</v>
      </c>
      <c r="E732" s="92">
        <f t="shared" si="34"/>
        <v>1.1000000000000001</v>
      </c>
      <c r="F732" s="92">
        <f t="shared" si="35"/>
        <v>4.5</v>
      </c>
      <c r="H732" s="39">
        <v>2.2000000000000002</v>
      </c>
      <c r="I732" s="39">
        <v>1.1000000000000001</v>
      </c>
      <c r="J732" s="39">
        <v>4.5</v>
      </c>
      <c r="K732" s="39">
        <v>35.6</v>
      </c>
    </row>
    <row r="733" spans="1:11">
      <c r="A733" s="39" t="s">
        <v>301</v>
      </c>
      <c r="B733" s="39" t="s">
        <v>294</v>
      </c>
      <c r="C733" s="39" t="s">
        <v>117</v>
      </c>
      <c r="D733" s="92">
        <f t="shared" si="33"/>
        <v>4.5</v>
      </c>
      <c r="E733" s="92">
        <f t="shared" si="34"/>
        <v>2.4</v>
      </c>
      <c r="F733" s="92">
        <f t="shared" si="35"/>
        <v>8.4</v>
      </c>
      <c r="H733" s="39">
        <v>4.5</v>
      </c>
      <c r="I733" s="39">
        <v>2.4</v>
      </c>
      <c r="J733" s="39">
        <v>8.4</v>
      </c>
      <c r="K733" s="39">
        <v>32.299999999999997</v>
      </c>
    </row>
    <row r="734" spans="1:11">
      <c r="A734" s="39" t="s">
        <v>301</v>
      </c>
      <c r="B734" s="39" t="s">
        <v>294</v>
      </c>
      <c r="C734" s="39" t="s">
        <v>119</v>
      </c>
      <c r="D734" s="92" t="str">
        <f t="shared" si="33"/>
        <v xml:space="preserve"> </v>
      </c>
      <c r="E734" s="92" t="str">
        <f t="shared" si="34"/>
        <v xml:space="preserve"> </v>
      </c>
      <c r="F734" s="92" t="str">
        <f t="shared" si="35"/>
        <v xml:space="preserve"> </v>
      </c>
      <c r="H734" s="39">
        <v>1</v>
      </c>
      <c r="I734" s="39">
        <v>0.3</v>
      </c>
      <c r="J734" s="39">
        <v>4</v>
      </c>
      <c r="K734" s="39">
        <v>69.7</v>
      </c>
    </row>
    <row r="735" spans="1:11">
      <c r="A735" s="39" t="s">
        <v>301</v>
      </c>
      <c r="B735" s="39" t="s">
        <v>294</v>
      </c>
      <c r="C735" s="39" t="s">
        <v>123</v>
      </c>
      <c r="D735" s="92">
        <f t="shared" si="33"/>
        <v>2.5</v>
      </c>
      <c r="E735" s="92">
        <f t="shared" si="34"/>
        <v>1.3</v>
      </c>
      <c r="F735" s="92">
        <f t="shared" si="35"/>
        <v>4.8</v>
      </c>
      <c r="H735" s="39">
        <v>2.5</v>
      </c>
      <c r="I735" s="39">
        <v>1.3</v>
      </c>
      <c r="J735" s="39">
        <v>4.8</v>
      </c>
      <c r="K735" s="39">
        <v>33.4</v>
      </c>
    </row>
    <row r="736" spans="1:11">
      <c r="A736" s="39" t="s">
        <v>301</v>
      </c>
      <c r="B736" s="39" t="s">
        <v>294</v>
      </c>
      <c r="C736" s="39" t="s">
        <v>132</v>
      </c>
      <c r="D736" s="92">
        <f t="shared" si="33"/>
        <v>4.2</v>
      </c>
      <c r="E736" s="92">
        <f t="shared" si="34"/>
        <v>2.2000000000000002</v>
      </c>
      <c r="F736" s="92">
        <f t="shared" si="35"/>
        <v>8.1</v>
      </c>
      <c r="H736" s="39">
        <v>4.2</v>
      </c>
      <c r="I736" s="39">
        <v>2.2000000000000002</v>
      </c>
      <c r="J736" s="39">
        <v>8.1</v>
      </c>
      <c r="K736" s="39">
        <v>33.9</v>
      </c>
    </row>
    <row r="737" spans="1:11">
      <c r="A737" s="39" t="s">
        <v>301</v>
      </c>
      <c r="B737" s="39" t="s">
        <v>294</v>
      </c>
      <c r="C737" s="39" t="s">
        <v>134</v>
      </c>
      <c r="D737" s="92">
        <f t="shared" si="33"/>
        <v>4.3</v>
      </c>
      <c r="E737" s="92">
        <f t="shared" si="34"/>
        <v>2.6</v>
      </c>
      <c r="F737" s="92">
        <f t="shared" si="35"/>
        <v>7.3</v>
      </c>
      <c r="H737" s="39">
        <v>4.3</v>
      </c>
      <c r="I737" s="39">
        <v>2.6</v>
      </c>
      <c r="J737" s="39">
        <v>7.3</v>
      </c>
      <c r="K737" s="39">
        <v>26.7</v>
      </c>
    </row>
    <row r="738" spans="1:11">
      <c r="A738" s="39" t="s">
        <v>301</v>
      </c>
      <c r="B738" s="39" t="s">
        <v>294</v>
      </c>
      <c r="C738" s="39" t="s">
        <v>150</v>
      </c>
      <c r="D738" s="92">
        <f t="shared" si="33"/>
        <v>2</v>
      </c>
      <c r="E738" s="92">
        <f t="shared" si="34"/>
        <v>0.8</v>
      </c>
      <c r="F738" s="92">
        <f t="shared" si="35"/>
        <v>4.7</v>
      </c>
      <c r="H738" s="39">
        <v>2</v>
      </c>
      <c r="I738" s="39">
        <v>0.8</v>
      </c>
      <c r="J738" s="39">
        <v>4.7</v>
      </c>
      <c r="K738" s="39">
        <v>44.4</v>
      </c>
    </row>
    <row r="739" spans="1:11">
      <c r="A739" s="39" t="s">
        <v>301</v>
      </c>
      <c r="B739" s="39" t="s">
        <v>294</v>
      </c>
      <c r="C739" s="39" t="s">
        <v>156</v>
      </c>
      <c r="D739" s="92" t="str">
        <f t="shared" si="33"/>
        <v xml:space="preserve"> </v>
      </c>
      <c r="E739" s="92" t="str">
        <f t="shared" si="34"/>
        <v xml:space="preserve"> </v>
      </c>
      <c r="F739" s="92" t="str">
        <f t="shared" si="35"/>
        <v xml:space="preserve"> </v>
      </c>
      <c r="H739" s="39">
        <v>0.2</v>
      </c>
      <c r="I739" s="39">
        <v>0.1</v>
      </c>
      <c r="J739" s="39">
        <v>0.8</v>
      </c>
      <c r="K739" s="39">
        <v>58</v>
      </c>
    </row>
    <row r="740" spans="1:11">
      <c r="A740" s="39" t="s">
        <v>301</v>
      </c>
      <c r="B740" s="39" t="s">
        <v>294</v>
      </c>
      <c r="C740" s="39" t="s">
        <v>159</v>
      </c>
      <c r="D740" s="92">
        <f t="shared" si="33"/>
        <v>2.4</v>
      </c>
      <c r="E740" s="92">
        <f t="shared" si="34"/>
        <v>1</v>
      </c>
      <c r="F740" s="92">
        <f t="shared" si="35"/>
        <v>6</v>
      </c>
      <c r="H740" s="39">
        <v>2.4</v>
      </c>
      <c r="I740" s="39">
        <v>1</v>
      </c>
      <c r="J740" s="39">
        <v>6</v>
      </c>
      <c r="K740" s="39">
        <v>46.6</v>
      </c>
    </row>
    <row r="741" spans="1:11">
      <c r="A741" s="39" t="s">
        <v>301</v>
      </c>
      <c r="B741" s="39" t="s">
        <v>294</v>
      </c>
      <c r="C741" s="39" t="s">
        <v>161</v>
      </c>
      <c r="D741" s="92">
        <f t="shared" si="33"/>
        <v>1.7</v>
      </c>
      <c r="E741" s="92">
        <f t="shared" si="34"/>
        <v>0.7</v>
      </c>
      <c r="F741" s="92">
        <f t="shared" si="35"/>
        <v>4.5</v>
      </c>
      <c r="H741" s="39">
        <v>1.7</v>
      </c>
      <c r="I741" s="39">
        <v>0.7</v>
      </c>
      <c r="J741" s="39">
        <v>4.5</v>
      </c>
      <c r="K741" s="39">
        <v>49.2</v>
      </c>
    </row>
    <row r="742" spans="1:11">
      <c r="A742" s="39" t="s">
        <v>301</v>
      </c>
      <c r="B742" s="39" t="s">
        <v>294</v>
      </c>
      <c r="C742" s="39" t="s">
        <v>168</v>
      </c>
      <c r="D742" s="92">
        <f t="shared" si="33"/>
        <v>2.8</v>
      </c>
      <c r="E742" s="92">
        <f t="shared" si="34"/>
        <v>1.4</v>
      </c>
      <c r="F742" s="92">
        <f t="shared" si="35"/>
        <v>5.5</v>
      </c>
      <c r="H742" s="39">
        <v>2.8</v>
      </c>
      <c r="I742" s="39">
        <v>1.4</v>
      </c>
      <c r="J742" s="39">
        <v>5.5</v>
      </c>
      <c r="K742" s="39">
        <v>35.9</v>
      </c>
    </row>
    <row r="743" spans="1:11">
      <c r="A743" s="39" t="s">
        <v>301</v>
      </c>
      <c r="B743" s="39" t="s">
        <v>294</v>
      </c>
      <c r="C743" s="39" t="s">
        <v>357</v>
      </c>
      <c r="D743" s="92">
        <f t="shared" si="33"/>
        <v>2.5</v>
      </c>
      <c r="E743" s="92">
        <f t="shared" si="34"/>
        <v>2</v>
      </c>
      <c r="F743" s="92">
        <f t="shared" si="35"/>
        <v>3.1</v>
      </c>
      <c r="H743" s="39">
        <v>2.5</v>
      </c>
      <c r="I743" s="39">
        <v>2</v>
      </c>
      <c r="J743" s="39">
        <v>3.1</v>
      </c>
      <c r="K743" s="39">
        <v>11.7</v>
      </c>
    </row>
    <row r="744" spans="1:11">
      <c r="A744" s="39" t="s">
        <v>301</v>
      </c>
      <c r="B744" s="39" t="s">
        <v>294</v>
      </c>
      <c r="C744" s="39" t="s">
        <v>98</v>
      </c>
      <c r="D744" s="92">
        <f t="shared" si="33"/>
        <v>4.0999999999999996</v>
      </c>
      <c r="E744" s="92">
        <f t="shared" si="34"/>
        <v>1.8</v>
      </c>
      <c r="F744" s="92">
        <f t="shared" si="35"/>
        <v>9.4</v>
      </c>
      <c r="H744" s="39">
        <v>4.0999999999999996</v>
      </c>
      <c r="I744" s="39">
        <v>1.8</v>
      </c>
      <c r="J744" s="39">
        <v>9.4</v>
      </c>
      <c r="K744" s="39">
        <v>42.9</v>
      </c>
    </row>
    <row r="745" spans="1:11">
      <c r="A745" s="39" t="s">
        <v>301</v>
      </c>
      <c r="B745" s="39" t="s">
        <v>294</v>
      </c>
      <c r="C745" s="39" t="s">
        <v>105</v>
      </c>
      <c r="D745" s="92">
        <f t="shared" si="33"/>
        <v>2.6</v>
      </c>
      <c r="E745" s="92">
        <f t="shared" si="34"/>
        <v>1.2</v>
      </c>
      <c r="F745" s="92">
        <f t="shared" si="35"/>
        <v>5.4</v>
      </c>
      <c r="H745" s="39">
        <v>2.6</v>
      </c>
      <c r="I745" s="39">
        <v>1.2</v>
      </c>
      <c r="J745" s="39">
        <v>5.4</v>
      </c>
      <c r="K745" s="39">
        <v>37.5</v>
      </c>
    </row>
    <row r="746" spans="1:11">
      <c r="A746" s="39" t="s">
        <v>301</v>
      </c>
      <c r="B746" s="39" t="s">
        <v>294</v>
      </c>
      <c r="C746" s="39" t="s">
        <v>106</v>
      </c>
      <c r="D746" s="92" t="str">
        <f t="shared" si="33"/>
        <v xml:space="preserve"> </v>
      </c>
      <c r="E746" s="92" t="str">
        <f t="shared" si="34"/>
        <v xml:space="preserve"> </v>
      </c>
      <c r="F746" s="92" t="str">
        <f t="shared" si="35"/>
        <v xml:space="preserve"> </v>
      </c>
      <c r="H746" s="39">
        <v>0.8</v>
      </c>
      <c r="I746" s="39">
        <v>0.3</v>
      </c>
      <c r="J746" s="39">
        <v>2.4</v>
      </c>
      <c r="K746" s="39">
        <v>54.7</v>
      </c>
    </row>
    <row r="747" spans="1:11">
      <c r="A747" s="39" t="s">
        <v>301</v>
      </c>
      <c r="B747" s="39" t="s">
        <v>294</v>
      </c>
      <c r="C747" s="39" t="s">
        <v>125</v>
      </c>
      <c r="D747" s="92">
        <f t="shared" si="33"/>
        <v>3.7</v>
      </c>
      <c r="E747" s="92">
        <f t="shared" si="34"/>
        <v>2.1</v>
      </c>
      <c r="F747" s="92">
        <f t="shared" si="35"/>
        <v>6.4</v>
      </c>
      <c r="H747" s="39">
        <v>3.7</v>
      </c>
      <c r="I747" s="39">
        <v>2.1</v>
      </c>
      <c r="J747" s="39">
        <v>6.4</v>
      </c>
      <c r="K747" s="39">
        <v>28.7</v>
      </c>
    </row>
    <row r="748" spans="1:11">
      <c r="A748" s="39" t="s">
        <v>301</v>
      </c>
      <c r="B748" s="39" t="s">
        <v>294</v>
      </c>
      <c r="C748" s="39" t="s">
        <v>131</v>
      </c>
      <c r="D748" s="92">
        <f t="shared" si="33"/>
        <v>1.2</v>
      </c>
      <c r="E748" s="92">
        <f t="shared" si="34"/>
        <v>0.6</v>
      </c>
      <c r="F748" s="92">
        <f t="shared" si="35"/>
        <v>2.4</v>
      </c>
      <c r="H748" s="39">
        <v>1.2</v>
      </c>
      <c r="I748" s="39">
        <v>0.6</v>
      </c>
      <c r="J748" s="39">
        <v>2.4</v>
      </c>
      <c r="K748" s="39">
        <v>35</v>
      </c>
    </row>
    <row r="749" spans="1:11">
      <c r="A749" s="39" t="s">
        <v>301</v>
      </c>
      <c r="B749" s="39" t="s">
        <v>294</v>
      </c>
      <c r="C749" s="39" t="s">
        <v>133</v>
      </c>
      <c r="D749" s="92">
        <f t="shared" si="33"/>
        <v>3.3</v>
      </c>
      <c r="E749" s="92">
        <f t="shared" si="34"/>
        <v>1.5</v>
      </c>
      <c r="F749" s="92">
        <f t="shared" si="35"/>
        <v>7.1</v>
      </c>
      <c r="H749" s="39">
        <v>3.3</v>
      </c>
      <c r="I749" s="39">
        <v>1.5</v>
      </c>
      <c r="J749" s="39">
        <v>7.1</v>
      </c>
      <c r="K749" s="39">
        <v>39.4</v>
      </c>
    </row>
    <row r="750" spans="1:11">
      <c r="A750" s="39" t="s">
        <v>301</v>
      </c>
      <c r="B750" s="39" t="s">
        <v>294</v>
      </c>
      <c r="C750" s="39" t="s">
        <v>137</v>
      </c>
      <c r="D750" s="92">
        <f t="shared" si="33"/>
        <v>2.1</v>
      </c>
      <c r="E750" s="92">
        <f t="shared" si="34"/>
        <v>0.8</v>
      </c>
      <c r="F750" s="92">
        <f t="shared" si="35"/>
        <v>5.3</v>
      </c>
      <c r="H750" s="39">
        <v>2.1</v>
      </c>
      <c r="I750" s="39">
        <v>0.8</v>
      </c>
      <c r="J750" s="39">
        <v>5.3</v>
      </c>
      <c r="K750" s="39">
        <v>48.1</v>
      </c>
    </row>
    <row r="751" spans="1:11">
      <c r="A751" s="39" t="s">
        <v>301</v>
      </c>
      <c r="B751" s="39" t="s">
        <v>294</v>
      </c>
      <c r="C751" s="39" t="s">
        <v>138</v>
      </c>
      <c r="D751" s="92" t="str">
        <f t="shared" si="33"/>
        <v xml:space="preserve"> </v>
      </c>
      <c r="E751" s="92" t="str">
        <f t="shared" si="34"/>
        <v xml:space="preserve"> </v>
      </c>
      <c r="F751" s="92" t="str">
        <f t="shared" si="35"/>
        <v xml:space="preserve"> </v>
      </c>
      <c r="H751" s="39">
        <v>3.5</v>
      </c>
      <c r="I751" s="39">
        <v>1</v>
      </c>
      <c r="J751" s="39">
        <v>11.3</v>
      </c>
      <c r="K751" s="39">
        <v>62.2</v>
      </c>
    </row>
    <row r="752" spans="1:11">
      <c r="A752" s="39" t="s">
        <v>301</v>
      </c>
      <c r="B752" s="39" t="s">
        <v>294</v>
      </c>
      <c r="C752" s="39" t="s">
        <v>140</v>
      </c>
      <c r="D752" s="92">
        <f t="shared" si="33"/>
        <v>2.1</v>
      </c>
      <c r="E752" s="92">
        <f t="shared" si="34"/>
        <v>0.9</v>
      </c>
      <c r="F752" s="92">
        <f t="shared" si="35"/>
        <v>4.9000000000000004</v>
      </c>
      <c r="H752" s="39">
        <v>2.1</v>
      </c>
      <c r="I752" s="39">
        <v>0.9</v>
      </c>
      <c r="J752" s="39">
        <v>4.9000000000000004</v>
      </c>
      <c r="K752" s="39">
        <v>42.6</v>
      </c>
    </row>
    <row r="753" spans="1:11">
      <c r="A753" s="39" t="s">
        <v>301</v>
      </c>
      <c r="B753" s="39" t="s">
        <v>294</v>
      </c>
      <c r="C753" s="39" t="s">
        <v>144</v>
      </c>
      <c r="D753" s="92">
        <f t="shared" si="33"/>
        <v>3.7</v>
      </c>
      <c r="E753" s="92">
        <f t="shared" si="34"/>
        <v>2.1</v>
      </c>
      <c r="F753" s="92">
        <f t="shared" si="35"/>
        <v>6.6</v>
      </c>
      <c r="H753" s="39">
        <v>3.7</v>
      </c>
      <c r="I753" s="39">
        <v>2.1</v>
      </c>
      <c r="J753" s="39">
        <v>6.6</v>
      </c>
      <c r="K753" s="39">
        <v>29.6</v>
      </c>
    </row>
    <row r="754" spans="1:11">
      <c r="A754" s="39" t="s">
        <v>301</v>
      </c>
      <c r="B754" s="39" t="s">
        <v>294</v>
      </c>
      <c r="C754" s="39" t="s">
        <v>145</v>
      </c>
      <c r="D754" s="92" t="str">
        <f t="shared" si="33"/>
        <v xml:space="preserve"> </v>
      </c>
      <c r="E754" s="92" t="str">
        <f t="shared" si="34"/>
        <v xml:space="preserve"> </v>
      </c>
      <c r="F754" s="92" t="str">
        <f t="shared" si="35"/>
        <v xml:space="preserve"> </v>
      </c>
      <c r="H754" s="39">
        <v>5.0999999999999996</v>
      </c>
      <c r="I754" s="39">
        <v>1.7</v>
      </c>
      <c r="J754" s="39">
        <v>14.4</v>
      </c>
      <c r="K754" s="39">
        <v>55.6</v>
      </c>
    </row>
    <row r="755" spans="1:11">
      <c r="A755" s="39" t="s">
        <v>301</v>
      </c>
      <c r="B755" s="39" t="s">
        <v>294</v>
      </c>
      <c r="C755" s="39" t="s">
        <v>146</v>
      </c>
      <c r="D755" s="92">
        <f t="shared" si="33"/>
        <v>2.4</v>
      </c>
      <c r="E755" s="92">
        <f t="shared" si="34"/>
        <v>0.9</v>
      </c>
      <c r="F755" s="92">
        <f t="shared" si="35"/>
        <v>6.2</v>
      </c>
      <c r="H755" s="39">
        <v>2.4</v>
      </c>
      <c r="I755" s="39">
        <v>0.9</v>
      </c>
      <c r="J755" s="39">
        <v>6.2</v>
      </c>
      <c r="K755" s="39">
        <v>48.6</v>
      </c>
    </row>
    <row r="756" spans="1:11">
      <c r="A756" s="39" t="s">
        <v>301</v>
      </c>
      <c r="B756" s="39" t="s">
        <v>294</v>
      </c>
      <c r="C756" s="39" t="s">
        <v>153</v>
      </c>
      <c r="D756" s="92">
        <f t="shared" si="33"/>
        <v>1.7</v>
      </c>
      <c r="E756" s="92">
        <f t="shared" si="34"/>
        <v>0.7</v>
      </c>
      <c r="F756" s="92">
        <f t="shared" si="35"/>
        <v>4.2</v>
      </c>
      <c r="H756" s="39">
        <v>1.7</v>
      </c>
      <c r="I756" s="39">
        <v>0.7</v>
      </c>
      <c r="J756" s="39">
        <v>4.2</v>
      </c>
      <c r="K756" s="39">
        <v>46.9</v>
      </c>
    </row>
    <row r="757" spans="1:11">
      <c r="A757" s="39" t="s">
        <v>301</v>
      </c>
      <c r="B757" s="39" t="s">
        <v>294</v>
      </c>
      <c r="C757" s="39" t="s">
        <v>162</v>
      </c>
      <c r="D757" s="92">
        <f t="shared" si="33"/>
        <v>1.7</v>
      </c>
      <c r="E757" s="92">
        <f t="shared" si="34"/>
        <v>0.9</v>
      </c>
      <c r="F757" s="92">
        <f t="shared" si="35"/>
        <v>3.4</v>
      </c>
      <c r="H757" s="39">
        <v>1.7</v>
      </c>
      <c r="I757" s="39">
        <v>0.9</v>
      </c>
      <c r="J757" s="39">
        <v>3.4</v>
      </c>
      <c r="K757" s="39">
        <v>35.4</v>
      </c>
    </row>
    <row r="758" spans="1:11">
      <c r="A758" s="39" t="s">
        <v>301</v>
      </c>
      <c r="B758" s="39" t="s">
        <v>294</v>
      </c>
      <c r="C758" s="39" t="s">
        <v>165</v>
      </c>
      <c r="D758" s="92">
        <f t="shared" si="33"/>
        <v>2.9</v>
      </c>
      <c r="E758" s="92">
        <f t="shared" si="34"/>
        <v>1.1000000000000001</v>
      </c>
      <c r="F758" s="92">
        <f t="shared" si="35"/>
        <v>7.4</v>
      </c>
      <c r="H758" s="39">
        <v>2.9</v>
      </c>
      <c r="I758" s="39">
        <v>1.1000000000000001</v>
      </c>
      <c r="J758" s="39">
        <v>7.4</v>
      </c>
      <c r="K758" s="39">
        <v>48.7</v>
      </c>
    </row>
    <row r="759" spans="1:11">
      <c r="A759" s="39" t="s">
        <v>301</v>
      </c>
      <c r="B759" s="39" t="s">
        <v>294</v>
      </c>
      <c r="C759" s="39" t="s">
        <v>166</v>
      </c>
      <c r="D759" s="92">
        <f t="shared" si="33"/>
        <v>3.3</v>
      </c>
      <c r="E759" s="92">
        <f t="shared" si="34"/>
        <v>1.6</v>
      </c>
      <c r="F759" s="92">
        <f t="shared" si="35"/>
        <v>6.8</v>
      </c>
      <c r="H759" s="39">
        <v>3.3</v>
      </c>
      <c r="I759" s="39">
        <v>1.6</v>
      </c>
      <c r="J759" s="39">
        <v>6.8</v>
      </c>
      <c r="K759" s="39">
        <v>37.299999999999997</v>
      </c>
    </row>
    <row r="760" spans="1:11">
      <c r="A760" s="39" t="s">
        <v>301</v>
      </c>
      <c r="B760" s="39" t="s">
        <v>294</v>
      </c>
      <c r="C760" s="39" t="s">
        <v>170</v>
      </c>
      <c r="D760" s="92">
        <f t="shared" si="33"/>
        <v>1.9</v>
      </c>
      <c r="E760" s="92">
        <f t="shared" si="34"/>
        <v>0.8</v>
      </c>
      <c r="F760" s="92">
        <f t="shared" si="35"/>
        <v>4.2</v>
      </c>
      <c r="H760" s="39">
        <v>1.9</v>
      </c>
      <c r="I760" s="39">
        <v>0.8</v>
      </c>
      <c r="J760" s="39">
        <v>4.2</v>
      </c>
      <c r="K760" s="39">
        <v>41.7</v>
      </c>
    </row>
    <row r="761" spans="1:11">
      <c r="A761" s="39" t="s">
        <v>301</v>
      </c>
      <c r="B761" s="39" t="s">
        <v>294</v>
      </c>
      <c r="C761" s="39" t="s">
        <v>172</v>
      </c>
      <c r="D761" s="92">
        <f t="shared" si="33"/>
        <v>5.0999999999999996</v>
      </c>
      <c r="E761" s="92">
        <f t="shared" si="34"/>
        <v>2.6</v>
      </c>
      <c r="F761" s="92">
        <f t="shared" si="35"/>
        <v>9.8000000000000007</v>
      </c>
      <c r="H761" s="39">
        <v>5.0999999999999996</v>
      </c>
      <c r="I761" s="39">
        <v>2.6</v>
      </c>
      <c r="J761" s="39">
        <v>9.8000000000000007</v>
      </c>
      <c r="K761" s="39">
        <v>34.299999999999997</v>
      </c>
    </row>
    <row r="762" spans="1:11">
      <c r="A762" s="39" t="s">
        <v>301</v>
      </c>
      <c r="B762" s="39" t="s">
        <v>294</v>
      </c>
      <c r="C762" s="39" t="s">
        <v>175</v>
      </c>
      <c r="D762" s="92" t="str">
        <f t="shared" si="33"/>
        <v xml:space="preserve"> </v>
      </c>
      <c r="E762" s="92" t="str">
        <f t="shared" si="34"/>
        <v xml:space="preserve"> </v>
      </c>
      <c r="F762" s="92" t="str">
        <f t="shared" si="35"/>
        <v xml:space="preserve"> </v>
      </c>
      <c r="H762" s="39">
        <v>1.2</v>
      </c>
      <c r="I762" s="39">
        <v>0.4</v>
      </c>
      <c r="J762" s="39">
        <v>3.1</v>
      </c>
      <c r="K762" s="39">
        <v>50.8</v>
      </c>
    </row>
    <row r="763" spans="1:11">
      <c r="A763" s="39" t="s">
        <v>301</v>
      </c>
      <c r="B763" s="39" t="s">
        <v>294</v>
      </c>
      <c r="C763" s="39" t="s">
        <v>358</v>
      </c>
      <c r="D763" s="92">
        <f t="shared" si="33"/>
        <v>2.2999999999999998</v>
      </c>
      <c r="E763" s="92">
        <f t="shared" si="34"/>
        <v>1.8</v>
      </c>
      <c r="F763" s="92">
        <f t="shared" si="35"/>
        <v>3</v>
      </c>
      <c r="H763" s="39">
        <v>2.2999999999999998</v>
      </c>
      <c r="I763" s="39">
        <v>1.8</v>
      </c>
      <c r="J763" s="39">
        <v>3</v>
      </c>
      <c r="K763" s="39">
        <v>13.6</v>
      </c>
    </row>
    <row r="764" spans="1:11">
      <c r="A764" s="39" t="s">
        <v>301</v>
      </c>
      <c r="B764" s="39" t="s">
        <v>294</v>
      </c>
      <c r="C764" s="39" t="s">
        <v>99</v>
      </c>
      <c r="D764" s="92">
        <f t="shared" si="33"/>
        <v>1.7</v>
      </c>
      <c r="E764" s="92">
        <f t="shared" si="34"/>
        <v>0.9</v>
      </c>
      <c r="F764" s="92">
        <f t="shared" si="35"/>
        <v>3</v>
      </c>
      <c r="H764" s="39">
        <v>1.7</v>
      </c>
      <c r="I764" s="39">
        <v>0.9</v>
      </c>
      <c r="J764" s="39">
        <v>3</v>
      </c>
      <c r="K764" s="39">
        <v>30.2</v>
      </c>
    </row>
    <row r="765" spans="1:11">
      <c r="A765" s="39" t="s">
        <v>301</v>
      </c>
      <c r="B765" s="39" t="s">
        <v>294</v>
      </c>
      <c r="C765" s="39" t="s">
        <v>100</v>
      </c>
      <c r="D765" s="92">
        <f t="shared" si="33"/>
        <v>2.8</v>
      </c>
      <c r="E765" s="92">
        <f t="shared" si="34"/>
        <v>1.5</v>
      </c>
      <c r="F765" s="92">
        <f t="shared" si="35"/>
        <v>5.4</v>
      </c>
      <c r="H765" s="39">
        <v>2.8</v>
      </c>
      <c r="I765" s="39">
        <v>1.5</v>
      </c>
      <c r="J765" s="39">
        <v>5.4</v>
      </c>
      <c r="K765" s="39">
        <v>33.4</v>
      </c>
    </row>
    <row r="766" spans="1:11">
      <c r="A766" s="39" t="s">
        <v>301</v>
      </c>
      <c r="B766" s="39" t="s">
        <v>294</v>
      </c>
      <c r="C766" s="39" t="s">
        <v>107</v>
      </c>
      <c r="D766" s="92">
        <f t="shared" si="33"/>
        <v>3.2</v>
      </c>
      <c r="E766" s="92">
        <f t="shared" si="34"/>
        <v>1.8</v>
      </c>
      <c r="F766" s="92">
        <f t="shared" si="35"/>
        <v>5.6</v>
      </c>
      <c r="H766" s="39">
        <v>3.2</v>
      </c>
      <c r="I766" s="39">
        <v>1.8</v>
      </c>
      <c r="J766" s="39">
        <v>5.6</v>
      </c>
      <c r="K766" s="39">
        <v>28.6</v>
      </c>
    </row>
    <row r="767" spans="1:11">
      <c r="A767" s="39" t="s">
        <v>301</v>
      </c>
      <c r="B767" s="39" t="s">
        <v>294</v>
      </c>
      <c r="C767" s="39" t="s">
        <v>113</v>
      </c>
      <c r="D767" s="92">
        <f t="shared" si="33"/>
        <v>3.7</v>
      </c>
      <c r="E767" s="92">
        <f t="shared" si="34"/>
        <v>1.5</v>
      </c>
      <c r="F767" s="92">
        <f t="shared" si="35"/>
        <v>9.1</v>
      </c>
      <c r="H767" s="39">
        <v>3.7</v>
      </c>
      <c r="I767" s="39">
        <v>1.5</v>
      </c>
      <c r="J767" s="39">
        <v>9.1</v>
      </c>
      <c r="K767" s="39">
        <v>46.7</v>
      </c>
    </row>
    <row r="768" spans="1:11">
      <c r="A768" s="39" t="s">
        <v>301</v>
      </c>
      <c r="B768" s="39" t="s">
        <v>294</v>
      </c>
      <c r="C768" s="39" t="s">
        <v>114</v>
      </c>
      <c r="D768" s="92">
        <f t="shared" si="33"/>
        <v>4.3</v>
      </c>
      <c r="E768" s="92">
        <f t="shared" si="34"/>
        <v>1.9</v>
      </c>
      <c r="F768" s="92">
        <f t="shared" si="35"/>
        <v>9.5</v>
      </c>
      <c r="H768" s="39">
        <v>4.3</v>
      </c>
      <c r="I768" s="39">
        <v>1.9</v>
      </c>
      <c r="J768" s="39">
        <v>9.5</v>
      </c>
      <c r="K768" s="39">
        <v>42</v>
      </c>
    </row>
    <row r="769" spans="1:11">
      <c r="A769" s="39" t="s">
        <v>301</v>
      </c>
      <c r="B769" s="39" t="s">
        <v>294</v>
      </c>
      <c r="C769" s="39" t="s">
        <v>120</v>
      </c>
      <c r="D769" s="92">
        <f t="shared" si="33"/>
        <v>3.8</v>
      </c>
      <c r="E769" s="92">
        <f t="shared" si="34"/>
        <v>2</v>
      </c>
      <c r="F769" s="92">
        <f t="shared" si="35"/>
        <v>7.2</v>
      </c>
      <c r="H769" s="39">
        <v>3.8</v>
      </c>
      <c r="I769" s="39">
        <v>2</v>
      </c>
      <c r="J769" s="39">
        <v>7.2</v>
      </c>
      <c r="K769" s="39">
        <v>32.9</v>
      </c>
    </row>
    <row r="770" spans="1:11">
      <c r="A770" s="39" t="s">
        <v>301</v>
      </c>
      <c r="B770" s="39" t="s">
        <v>294</v>
      </c>
      <c r="C770" s="39" t="s">
        <v>121</v>
      </c>
      <c r="D770" s="92">
        <f t="shared" si="33"/>
        <v>2.8</v>
      </c>
      <c r="E770" s="92">
        <f t="shared" si="34"/>
        <v>1.4</v>
      </c>
      <c r="F770" s="92">
        <f t="shared" si="35"/>
        <v>5.2</v>
      </c>
      <c r="H770" s="39">
        <v>2.8</v>
      </c>
      <c r="I770" s="39">
        <v>1.4</v>
      </c>
      <c r="J770" s="39">
        <v>5.2</v>
      </c>
      <c r="K770" s="39">
        <v>33</v>
      </c>
    </row>
    <row r="771" spans="1:11">
      <c r="A771" s="39" t="s">
        <v>301</v>
      </c>
      <c r="B771" s="39" t="s">
        <v>294</v>
      </c>
      <c r="C771" s="39" t="s">
        <v>124</v>
      </c>
      <c r="D771" s="92">
        <f t="shared" ref="D771:D834" si="36">IF(K771&gt;=50," ",H771)</f>
        <v>3.6</v>
      </c>
      <c r="E771" s="92">
        <f t="shared" ref="E771:E834" si="37">IF(K771&gt;=50," ",I771)</f>
        <v>1.5</v>
      </c>
      <c r="F771" s="92">
        <f t="shared" ref="F771:F834" si="38">IF(K771&gt;=50," ",J771)</f>
        <v>8.1</v>
      </c>
      <c r="H771" s="39">
        <v>3.6</v>
      </c>
      <c r="I771" s="39">
        <v>1.5</v>
      </c>
      <c r="J771" s="39">
        <v>8.1</v>
      </c>
      <c r="K771" s="39">
        <v>42.5</v>
      </c>
    </row>
    <row r="772" spans="1:11">
      <c r="A772" s="39" t="s">
        <v>301</v>
      </c>
      <c r="B772" s="39" t="s">
        <v>294</v>
      </c>
      <c r="C772" s="39" t="s">
        <v>126</v>
      </c>
      <c r="D772" s="92">
        <f t="shared" si="36"/>
        <v>1.1000000000000001</v>
      </c>
      <c r="E772" s="92">
        <f t="shared" si="37"/>
        <v>0.5</v>
      </c>
      <c r="F772" s="92">
        <f t="shared" si="38"/>
        <v>2.6</v>
      </c>
      <c r="H772" s="39">
        <v>1.1000000000000001</v>
      </c>
      <c r="I772" s="39">
        <v>0.5</v>
      </c>
      <c r="J772" s="39">
        <v>2.6</v>
      </c>
      <c r="K772" s="39">
        <v>41.9</v>
      </c>
    </row>
    <row r="773" spans="1:11">
      <c r="A773" s="39" t="s">
        <v>301</v>
      </c>
      <c r="B773" s="39" t="s">
        <v>294</v>
      </c>
      <c r="C773" s="39" t="s">
        <v>127</v>
      </c>
      <c r="D773" s="92" t="str">
        <f t="shared" si="36"/>
        <v xml:space="preserve"> </v>
      </c>
      <c r="E773" s="92" t="str">
        <f t="shared" si="37"/>
        <v xml:space="preserve"> </v>
      </c>
      <c r="F773" s="92" t="str">
        <f t="shared" si="38"/>
        <v xml:space="preserve"> </v>
      </c>
      <c r="H773" s="39">
        <v>3.5</v>
      </c>
      <c r="I773" s="39">
        <v>1.2</v>
      </c>
      <c r="J773" s="39">
        <v>9.9</v>
      </c>
      <c r="K773" s="39">
        <v>54.4</v>
      </c>
    </row>
    <row r="774" spans="1:11">
      <c r="A774" s="39" t="s">
        <v>301</v>
      </c>
      <c r="B774" s="39" t="s">
        <v>294</v>
      </c>
      <c r="C774" s="39" t="s">
        <v>128</v>
      </c>
      <c r="D774" s="92">
        <f t="shared" si="36"/>
        <v>2.2000000000000002</v>
      </c>
      <c r="E774" s="92">
        <f t="shared" si="37"/>
        <v>1</v>
      </c>
      <c r="F774" s="92">
        <f t="shared" si="38"/>
        <v>4.8</v>
      </c>
      <c r="H774" s="39">
        <v>2.2000000000000002</v>
      </c>
      <c r="I774" s="39">
        <v>1</v>
      </c>
      <c r="J774" s="39">
        <v>4.8</v>
      </c>
      <c r="K774" s="39">
        <v>40.5</v>
      </c>
    </row>
    <row r="775" spans="1:11">
      <c r="A775" s="39" t="s">
        <v>301</v>
      </c>
      <c r="B775" s="39" t="s">
        <v>294</v>
      </c>
      <c r="C775" s="39" t="s">
        <v>129</v>
      </c>
      <c r="D775" s="92">
        <f t="shared" si="36"/>
        <v>3.8</v>
      </c>
      <c r="E775" s="92">
        <f t="shared" si="37"/>
        <v>1.8</v>
      </c>
      <c r="F775" s="92">
        <f t="shared" si="38"/>
        <v>8</v>
      </c>
      <c r="H775" s="39">
        <v>3.8</v>
      </c>
      <c r="I775" s="39">
        <v>1.8</v>
      </c>
      <c r="J775" s="39">
        <v>8</v>
      </c>
      <c r="K775" s="39">
        <v>38.700000000000003</v>
      </c>
    </row>
    <row r="776" spans="1:11">
      <c r="A776" s="39" t="s">
        <v>301</v>
      </c>
      <c r="B776" s="39" t="s">
        <v>294</v>
      </c>
      <c r="C776" s="39" t="s">
        <v>139</v>
      </c>
      <c r="D776" s="92">
        <f t="shared" si="36"/>
        <v>2.6</v>
      </c>
      <c r="E776" s="92">
        <f t="shared" si="37"/>
        <v>1.1000000000000001</v>
      </c>
      <c r="F776" s="92">
        <f t="shared" si="38"/>
        <v>5.7</v>
      </c>
      <c r="H776" s="39">
        <v>2.6</v>
      </c>
      <c r="I776" s="39">
        <v>1.1000000000000001</v>
      </c>
      <c r="J776" s="39">
        <v>5.7</v>
      </c>
      <c r="K776" s="39">
        <v>41.3</v>
      </c>
    </row>
    <row r="777" spans="1:11">
      <c r="A777" s="39" t="s">
        <v>301</v>
      </c>
      <c r="B777" s="39" t="s">
        <v>294</v>
      </c>
      <c r="C777" s="39" t="s">
        <v>141</v>
      </c>
      <c r="D777" s="92" t="str">
        <f t="shared" si="36"/>
        <v xml:space="preserve"> </v>
      </c>
      <c r="E777" s="92" t="str">
        <f t="shared" si="37"/>
        <v xml:space="preserve"> </v>
      </c>
      <c r="F777" s="92" t="str">
        <f t="shared" si="38"/>
        <v xml:space="preserve"> </v>
      </c>
      <c r="H777" s="39">
        <v>1.7</v>
      </c>
      <c r="I777" s="39">
        <v>0.5</v>
      </c>
      <c r="J777" s="39">
        <v>6.3</v>
      </c>
      <c r="K777" s="39">
        <v>67.099999999999994</v>
      </c>
    </row>
    <row r="778" spans="1:11">
      <c r="A778" s="39" t="s">
        <v>301</v>
      </c>
      <c r="B778" s="39" t="s">
        <v>294</v>
      </c>
      <c r="C778" s="39" t="s">
        <v>142</v>
      </c>
      <c r="D778" s="92">
        <f t="shared" si="36"/>
        <v>4.5</v>
      </c>
      <c r="E778" s="92">
        <f t="shared" si="37"/>
        <v>2.6</v>
      </c>
      <c r="F778" s="92">
        <f t="shared" si="38"/>
        <v>7.7</v>
      </c>
      <c r="H778" s="39">
        <v>4.5</v>
      </c>
      <c r="I778" s="39">
        <v>2.6</v>
      </c>
      <c r="J778" s="39">
        <v>7.7</v>
      </c>
      <c r="K778" s="39">
        <v>27.9</v>
      </c>
    </row>
    <row r="779" spans="1:11">
      <c r="A779" s="39" t="s">
        <v>301</v>
      </c>
      <c r="B779" s="39" t="s">
        <v>294</v>
      </c>
      <c r="C779" s="39" t="s">
        <v>147</v>
      </c>
      <c r="D779" s="92" t="str">
        <f t="shared" si="36"/>
        <v xml:space="preserve"> </v>
      </c>
      <c r="E779" s="92" t="str">
        <f t="shared" si="37"/>
        <v xml:space="preserve"> </v>
      </c>
      <c r="F779" s="92" t="str">
        <f t="shared" si="38"/>
        <v xml:space="preserve"> </v>
      </c>
      <c r="H779" s="39">
        <v>0.2</v>
      </c>
      <c r="I779" s="39">
        <v>0</v>
      </c>
      <c r="J779" s="39">
        <v>1.5</v>
      </c>
      <c r="K779" s="39">
        <v>99.5</v>
      </c>
    </row>
    <row r="780" spans="1:11">
      <c r="A780" s="39" t="s">
        <v>301</v>
      </c>
      <c r="B780" s="39" t="s">
        <v>294</v>
      </c>
      <c r="C780" s="39" t="s">
        <v>148</v>
      </c>
      <c r="D780" s="92">
        <f t="shared" si="36"/>
        <v>3.3</v>
      </c>
      <c r="E780" s="92">
        <f t="shared" si="37"/>
        <v>1.5</v>
      </c>
      <c r="F780" s="92">
        <f t="shared" si="38"/>
        <v>6.9</v>
      </c>
      <c r="H780" s="39">
        <v>3.3</v>
      </c>
      <c r="I780" s="39">
        <v>1.5</v>
      </c>
      <c r="J780" s="39">
        <v>6.9</v>
      </c>
      <c r="K780" s="39">
        <v>38.4</v>
      </c>
    </row>
    <row r="781" spans="1:11">
      <c r="A781" s="39" t="s">
        <v>301</v>
      </c>
      <c r="B781" s="39" t="s">
        <v>294</v>
      </c>
      <c r="C781" s="39" t="s">
        <v>152</v>
      </c>
      <c r="D781" s="92">
        <f t="shared" si="36"/>
        <v>1.8</v>
      </c>
      <c r="E781" s="92">
        <f t="shared" si="37"/>
        <v>0.9</v>
      </c>
      <c r="F781" s="92">
        <f t="shared" si="38"/>
        <v>3.4</v>
      </c>
      <c r="H781" s="39">
        <v>1.8</v>
      </c>
      <c r="I781" s="39">
        <v>0.9</v>
      </c>
      <c r="J781" s="39">
        <v>3.4</v>
      </c>
      <c r="K781" s="39">
        <v>33.6</v>
      </c>
    </row>
    <row r="782" spans="1:11">
      <c r="A782" s="39" t="s">
        <v>301</v>
      </c>
      <c r="B782" s="39" t="s">
        <v>294</v>
      </c>
      <c r="C782" s="39" t="s">
        <v>155</v>
      </c>
      <c r="D782" s="92">
        <f t="shared" si="36"/>
        <v>4</v>
      </c>
      <c r="E782" s="92">
        <f t="shared" si="37"/>
        <v>2.2999999999999998</v>
      </c>
      <c r="F782" s="92">
        <f t="shared" si="38"/>
        <v>6.8</v>
      </c>
      <c r="H782" s="39">
        <v>4</v>
      </c>
      <c r="I782" s="39">
        <v>2.2999999999999998</v>
      </c>
      <c r="J782" s="39">
        <v>6.8</v>
      </c>
      <c r="K782" s="39">
        <v>27.4</v>
      </c>
    </row>
    <row r="783" spans="1:11">
      <c r="A783" s="39" t="s">
        <v>301</v>
      </c>
      <c r="B783" s="39" t="s">
        <v>294</v>
      </c>
      <c r="C783" s="39" t="s">
        <v>157</v>
      </c>
      <c r="D783" s="92" t="str">
        <f t="shared" si="36"/>
        <v xml:space="preserve"> </v>
      </c>
      <c r="E783" s="92" t="str">
        <f t="shared" si="37"/>
        <v xml:space="preserve"> </v>
      </c>
      <c r="F783" s="92" t="str">
        <f t="shared" si="38"/>
        <v xml:space="preserve"> </v>
      </c>
      <c r="H783" s="39">
        <v>1.7</v>
      </c>
      <c r="I783" s="39">
        <v>0.6</v>
      </c>
      <c r="J783" s="39">
        <v>5.2</v>
      </c>
      <c r="K783" s="39">
        <v>57</v>
      </c>
    </row>
    <row r="784" spans="1:11">
      <c r="A784" s="39" t="s">
        <v>301</v>
      </c>
      <c r="B784" s="39" t="s">
        <v>294</v>
      </c>
      <c r="C784" s="39" t="s">
        <v>158</v>
      </c>
      <c r="D784" s="92" t="str">
        <f t="shared" si="36"/>
        <v xml:space="preserve"> </v>
      </c>
      <c r="E784" s="92" t="str">
        <f t="shared" si="37"/>
        <v xml:space="preserve"> </v>
      </c>
      <c r="F784" s="92" t="str">
        <f t="shared" si="38"/>
        <v xml:space="preserve"> </v>
      </c>
      <c r="H784" s="39">
        <v>2.6</v>
      </c>
      <c r="I784" s="39">
        <v>0.6</v>
      </c>
      <c r="J784" s="39">
        <v>10.7</v>
      </c>
      <c r="K784" s="39">
        <v>74.8</v>
      </c>
    </row>
    <row r="785" spans="1:11">
      <c r="A785" s="39" t="s">
        <v>301</v>
      </c>
      <c r="B785" s="39" t="s">
        <v>294</v>
      </c>
      <c r="C785" s="39" t="s">
        <v>160</v>
      </c>
      <c r="D785" s="92">
        <f t="shared" si="36"/>
        <v>2.9</v>
      </c>
      <c r="E785" s="92">
        <f t="shared" si="37"/>
        <v>1.3</v>
      </c>
      <c r="F785" s="92">
        <f t="shared" si="38"/>
        <v>6.3</v>
      </c>
      <c r="H785" s="39">
        <v>2.9</v>
      </c>
      <c r="I785" s="39">
        <v>1.3</v>
      </c>
      <c r="J785" s="39">
        <v>6.3</v>
      </c>
      <c r="K785" s="39">
        <v>41</v>
      </c>
    </row>
    <row r="786" spans="1:11">
      <c r="A786" s="39" t="s">
        <v>301</v>
      </c>
      <c r="B786" s="39" t="s">
        <v>294</v>
      </c>
      <c r="C786" s="39" t="s">
        <v>163</v>
      </c>
      <c r="D786" s="92" t="str">
        <f t="shared" si="36"/>
        <v xml:space="preserve"> </v>
      </c>
      <c r="E786" s="92" t="str">
        <f t="shared" si="37"/>
        <v xml:space="preserve"> </v>
      </c>
      <c r="F786" s="92" t="str">
        <f t="shared" si="38"/>
        <v xml:space="preserve"> </v>
      </c>
      <c r="H786" s="39">
        <v>0.1</v>
      </c>
      <c r="I786" s="39">
        <v>0</v>
      </c>
      <c r="J786" s="39">
        <v>0.6</v>
      </c>
      <c r="K786" s="39">
        <v>74</v>
      </c>
    </row>
    <row r="787" spans="1:11">
      <c r="A787" s="39" t="s">
        <v>301</v>
      </c>
      <c r="B787" s="39" t="s">
        <v>294</v>
      </c>
      <c r="C787" s="39" t="s">
        <v>167</v>
      </c>
      <c r="D787" s="92">
        <f t="shared" si="36"/>
        <v>2.8</v>
      </c>
      <c r="E787" s="92">
        <f t="shared" si="37"/>
        <v>1.5</v>
      </c>
      <c r="F787" s="92">
        <f t="shared" si="38"/>
        <v>5.2</v>
      </c>
      <c r="H787" s="39">
        <v>2.8</v>
      </c>
      <c r="I787" s="39">
        <v>1.5</v>
      </c>
      <c r="J787" s="39">
        <v>5.2</v>
      </c>
      <c r="K787" s="39">
        <v>32.200000000000003</v>
      </c>
    </row>
    <row r="788" spans="1:11">
      <c r="A788" s="39" t="s">
        <v>301</v>
      </c>
      <c r="B788" s="39" t="s">
        <v>294</v>
      </c>
      <c r="C788" s="39" t="s">
        <v>169</v>
      </c>
      <c r="D788" s="92" t="str">
        <f t="shared" si="36"/>
        <v xml:space="preserve"> </v>
      </c>
      <c r="E788" s="92" t="str">
        <f t="shared" si="37"/>
        <v xml:space="preserve"> </v>
      </c>
      <c r="F788" s="92" t="str">
        <f t="shared" si="38"/>
        <v xml:space="preserve"> </v>
      </c>
      <c r="H788" s="39">
        <v>4.5</v>
      </c>
      <c r="I788" s="39">
        <v>1.1000000000000001</v>
      </c>
      <c r="J788" s="39">
        <v>16.600000000000001</v>
      </c>
      <c r="K788" s="39">
        <v>70.900000000000006</v>
      </c>
    </row>
    <row r="789" spans="1:11">
      <c r="A789" s="39" t="s">
        <v>301</v>
      </c>
      <c r="B789" s="39" t="s">
        <v>294</v>
      </c>
      <c r="C789" s="39" t="s">
        <v>173</v>
      </c>
      <c r="D789" s="92">
        <f t="shared" si="36"/>
        <v>2.9</v>
      </c>
      <c r="E789" s="92">
        <f t="shared" si="37"/>
        <v>1.6</v>
      </c>
      <c r="F789" s="92">
        <f t="shared" si="38"/>
        <v>5.4</v>
      </c>
      <c r="H789" s="39">
        <v>2.9</v>
      </c>
      <c r="I789" s="39">
        <v>1.6</v>
      </c>
      <c r="J789" s="39">
        <v>5.4</v>
      </c>
      <c r="K789" s="39">
        <v>31.4</v>
      </c>
    </row>
    <row r="790" spans="1:11">
      <c r="A790" s="39" t="s">
        <v>301</v>
      </c>
      <c r="B790" s="39" t="s">
        <v>294</v>
      </c>
      <c r="C790" s="39" t="s">
        <v>176</v>
      </c>
      <c r="D790" s="92" t="str">
        <f t="shared" si="36"/>
        <v xml:space="preserve"> </v>
      </c>
      <c r="E790" s="92" t="str">
        <f t="shared" si="37"/>
        <v xml:space="preserve"> </v>
      </c>
      <c r="F790" s="92" t="str">
        <f t="shared" si="38"/>
        <v xml:space="preserve"> </v>
      </c>
      <c r="H790" s="39">
        <v>8.8000000000000007</v>
      </c>
      <c r="I790" s="39">
        <v>3</v>
      </c>
      <c r="J790" s="39">
        <v>23.3</v>
      </c>
      <c r="K790" s="39">
        <v>53.3</v>
      </c>
    </row>
    <row r="791" spans="1:11">
      <c r="A791" s="39" t="s">
        <v>301</v>
      </c>
      <c r="B791" s="39" t="s">
        <v>294</v>
      </c>
      <c r="C791" s="39" t="s">
        <v>360</v>
      </c>
      <c r="D791" s="92">
        <f t="shared" si="36"/>
        <v>2.6</v>
      </c>
      <c r="E791" s="92">
        <f t="shared" si="37"/>
        <v>2.1</v>
      </c>
      <c r="F791" s="92">
        <f t="shared" si="38"/>
        <v>3.3</v>
      </c>
      <c r="H791" s="39">
        <v>2.6</v>
      </c>
      <c r="I791" s="39">
        <v>2.1</v>
      </c>
      <c r="J791" s="39">
        <v>3.3</v>
      </c>
      <c r="K791" s="39">
        <v>11.7</v>
      </c>
    </row>
    <row r="792" spans="1:11">
      <c r="A792" s="39" t="s">
        <v>301</v>
      </c>
      <c r="B792" s="39" t="s">
        <v>294</v>
      </c>
      <c r="C792" s="39" t="s">
        <v>0</v>
      </c>
      <c r="D792" s="92">
        <f t="shared" si="36"/>
        <v>2.6</v>
      </c>
      <c r="E792" s="92">
        <f t="shared" si="37"/>
        <v>2.2999999999999998</v>
      </c>
      <c r="F792" s="92">
        <f t="shared" si="38"/>
        <v>2.9</v>
      </c>
      <c r="H792" s="39">
        <v>2.6</v>
      </c>
      <c r="I792" s="39">
        <v>2.2999999999999998</v>
      </c>
      <c r="J792" s="39">
        <v>2.9</v>
      </c>
      <c r="K792" s="39">
        <v>5.9</v>
      </c>
    </row>
    <row r="793" spans="1:11">
      <c r="A793" s="39" t="s">
        <v>301</v>
      </c>
      <c r="B793" s="39" t="s">
        <v>294</v>
      </c>
      <c r="C793" s="39" t="s">
        <v>363</v>
      </c>
      <c r="D793" s="92">
        <f t="shared" si="36"/>
        <v>3.3</v>
      </c>
      <c r="E793" s="92">
        <f t="shared" si="37"/>
        <v>1.7</v>
      </c>
      <c r="F793" s="92">
        <f t="shared" si="38"/>
        <v>6.1</v>
      </c>
      <c r="H793" s="39">
        <v>3.3</v>
      </c>
      <c r="I793" s="39">
        <v>1.7</v>
      </c>
      <c r="J793" s="39">
        <v>6.1</v>
      </c>
      <c r="K793" s="39">
        <v>32.4</v>
      </c>
    </row>
    <row r="794" spans="1:11">
      <c r="A794" s="39" t="s">
        <v>301</v>
      </c>
      <c r="B794" s="39" t="s">
        <v>294</v>
      </c>
      <c r="C794" s="39" t="s">
        <v>364</v>
      </c>
      <c r="D794" s="92">
        <f t="shared" si="36"/>
        <v>1.5</v>
      </c>
      <c r="E794" s="92">
        <f t="shared" si="37"/>
        <v>0.8</v>
      </c>
      <c r="F794" s="92">
        <f t="shared" si="38"/>
        <v>2.8</v>
      </c>
      <c r="H794" s="39">
        <v>1.5</v>
      </c>
      <c r="I794" s="39">
        <v>0.8</v>
      </c>
      <c r="J794" s="39">
        <v>2.8</v>
      </c>
      <c r="K794" s="39">
        <v>30.6</v>
      </c>
    </row>
    <row r="795" spans="1:11">
      <c r="A795" s="39" t="s">
        <v>301</v>
      </c>
      <c r="B795" s="39" t="s">
        <v>294</v>
      </c>
      <c r="C795" s="39" t="s">
        <v>365</v>
      </c>
      <c r="D795" s="92">
        <f t="shared" si="36"/>
        <v>5.6</v>
      </c>
      <c r="E795" s="92">
        <f t="shared" si="37"/>
        <v>2.6</v>
      </c>
      <c r="F795" s="92">
        <f t="shared" si="38"/>
        <v>11.6</v>
      </c>
      <c r="H795" s="39">
        <v>5.6</v>
      </c>
      <c r="I795" s="39">
        <v>2.6</v>
      </c>
      <c r="J795" s="39">
        <v>11.6</v>
      </c>
      <c r="K795" s="39">
        <v>38.4</v>
      </c>
    </row>
    <row r="796" spans="1:11">
      <c r="A796" s="39" t="s">
        <v>301</v>
      </c>
      <c r="B796" s="39" t="s">
        <v>294</v>
      </c>
      <c r="C796" s="39" t="s">
        <v>366</v>
      </c>
      <c r="D796" s="92">
        <f t="shared" si="36"/>
        <v>0.9</v>
      </c>
      <c r="E796" s="92">
        <f t="shared" si="37"/>
        <v>0.5</v>
      </c>
      <c r="F796" s="92">
        <f t="shared" si="38"/>
        <v>1.5</v>
      </c>
      <c r="H796" s="39">
        <v>0.9</v>
      </c>
      <c r="I796" s="39">
        <v>0.5</v>
      </c>
      <c r="J796" s="39">
        <v>1.5</v>
      </c>
      <c r="K796" s="39">
        <v>30</v>
      </c>
    </row>
    <row r="797" spans="1:11">
      <c r="A797" s="39" t="s">
        <v>301</v>
      </c>
      <c r="B797" s="39" t="s">
        <v>294</v>
      </c>
      <c r="C797" s="39" t="s">
        <v>367</v>
      </c>
      <c r="D797" s="92">
        <f t="shared" si="36"/>
        <v>1.4</v>
      </c>
      <c r="E797" s="92">
        <f t="shared" si="37"/>
        <v>0.8</v>
      </c>
      <c r="F797" s="92">
        <f t="shared" si="38"/>
        <v>2.5</v>
      </c>
      <c r="H797" s="39">
        <v>1.4</v>
      </c>
      <c r="I797" s="39">
        <v>0.8</v>
      </c>
      <c r="J797" s="39">
        <v>2.5</v>
      </c>
      <c r="K797" s="39">
        <v>28.2</v>
      </c>
    </row>
    <row r="798" spans="1:11">
      <c r="A798" s="39" t="s">
        <v>301</v>
      </c>
      <c r="B798" s="39" t="s">
        <v>294</v>
      </c>
      <c r="C798" s="39" t="s">
        <v>368</v>
      </c>
      <c r="D798" s="92">
        <f t="shared" si="36"/>
        <v>2.2000000000000002</v>
      </c>
      <c r="E798" s="92">
        <f t="shared" si="37"/>
        <v>1.1000000000000001</v>
      </c>
      <c r="F798" s="92">
        <f t="shared" si="38"/>
        <v>4.3</v>
      </c>
      <c r="H798" s="39">
        <v>2.2000000000000002</v>
      </c>
      <c r="I798" s="39">
        <v>1.1000000000000001</v>
      </c>
      <c r="J798" s="39">
        <v>4.3</v>
      </c>
      <c r="K798" s="39">
        <v>34.299999999999997</v>
      </c>
    </row>
    <row r="799" spans="1:11">
      <c r="A799" s="39" t="s">
        <v>301</v>
      </c>
      <c r="B799" s="39" t="s">
        <v>294</v>
      </c>
      <c r="C799" s="39" t="s">
        <v>369</v>
      </c>
      <c r="D799" s="92" t="str">
        <f t="shared" si="36"/>
        <v xml:space="preserve"> </v>
      </c>
      <c r="E799" s="92" t="str">
        <f t="shared" si="37"/>
        <v xml:space="preserve"> </v>
      </c>
      <c r="F799" s="92" t="str">
        <f t="shared" si="38"/>
        <v xml:space="preserve"> </v>
      </c>
      <c r="H799" s="39">
        <v>0.7</v>
      </c>
      <c r="I799" s="39">
        <v>0.2</v>
      </c>
      <c r="J799" s="39">
        <v>2</v>
      </c>
      <c r="K799" s="39">
        <v>54.2</v>
      </c>
    </row>
    <row r="800" spans="1:11">
      <c r="A800" s="39" t="s">
        <v>301</v>
      </c>
      <c r="B800" s="39" t="s">
        <v>294</v>
      </c>
      <c r="C800" s="39" t="s">
        <v>370</v>
      </c>
      <c r="D800" s="92">
        <f t="shared" si="36"/>
        <v>2.9</v>
      </c>
      <c r="E800" s="92">
        <f t="shared" si="37"/>
        <v>1.7</v>
      </c>
      <c r="F800" s="92">
        <f t="shared" si="38"/>
        <v>4.8</v>
      </c>
      <c r="H800" s="39">
        <v>2.9</v>
      </c>
      <c r="I800" s="39">
        <v>1.7</v>
      </c>
      <c r="J800" s="39">
        <v>4.8</v>
      </c>
      <c r="K800" s="39">
        <v>27.1</v>
      </c>
    </row>
    <row r="801" spans="1:11">
      <c r="A801" s="39" t="s">
        <v>301</v>
      </c>
      <c r="B801" s="39" t="s">
        <v>294</v>
      </c>
      <c r="C801" s="39" t="s">
        <v>371</v>
      </c>
      <c r="D801" s="92">
        <f t="shared" si="36"/>
        <v>3.2</v>
      </c>
      <c r="E801" s="92">
        <f t="shared" si="37"/>
        <v>1.6</v>
      </c>
      <c r="F801" s="92">
        <f t="shared" si="38"/>
        <v>6.5</v>
      </c>
      <c r="H801" s="39">
        <v>3.2</v>
      </c>
      <c r="I801" s="39">
        <v>1.6</v>
      </c>
      <c r="J801" s="39">
        <v>6.5</v>
      </c>
      <c r="K801" s="39">
        <v>36.1</v>
      </c>
    </row>
    <row r="802" spans="1:11">
      <c r="A802" s="39" t="s">
        <v>301</v>
      </c>
      <c r="B802" s="39" t="s">
        <v>294</v>
      </c>
      <c r="C802" s="39" t="s">
        <v>372</v>
      </c>
      <c r="D802" s="92">
        <f t="shared" si="36"/>
        <v>2</v>
      </c>
      <c r="E802" s="92">
        <f t="shared" si="37"/>
        <v>1.1000000000000001</v>
      </c>
      <c r="F802" s="92">
        <f t="shared" si="38"/>
        <v>3.8</v>
      </c>
      <c r="H802" s="39">
        <v>2</v>
      </c>
      <c r="I802" s="39">
        <v>1.1000000000000001</v>
      </c>
      <c r="J802" s="39">
        <v>3.8</v>
      </c>
      <c r="K802" s="39">
        <v>32.299999999999997</v>
      </c>
    </row>
    <row r="803" spans="1:11">
      <c r="A803" s="39" t="s">
        <v>301</v>
      </c>
      <c r="B803" s="39" t="s">
        <v>294</v>
      </c>
      <c r="C803" s="39" t="s">
        <v>373</v>
      </c>
      <c r="D803" s="92">
        <f t="shared" si="36"/>
        <v>1.9</v>
      </c>
      <c r="E803" s="92">
        <f t="shared" si="37"/>
        <v>1</v>
      </c>
      <c r="F803" s="92">
        <f t="shared" si="38"/>
        <v>3.7</v>
      </c>
      <c r="H803" s="39">
        <v>1.9</v>
      </c>
      <c r="I803" s="39">
        <v>1</v>
      </c>
      <c r="J803" s="39">
        <v>3.7</v>
      </c>
      <c r="K803" s="39">
        <v>33.6</v>
      </c>
    </row>
    <row r="804" spans="1:11">
      <c r="A804" s="39" t="s">
        <v>301</v>
      </c>
      <c r="B804" s="39" t="s">
        <v>294</v>
      </c>
      <c r="C804" s="39" t="s">
        <v>374</v>
      </c>
      <c r="D804" s="92">
        <f t="shared" si="36"/>
        <v>2.5</v>
      </c>
      <c r="E804" s="92">
        <f t="shared" si="37"/>
        <v>1.1000000000000001</v>
      </c>
      <c r="F804" s="92">
        <f t="shared" si="38"/>
        <v>5.9</v>
      </c>
      <c r="H804" s="39">
        <v>2.5</v>
      </c>
      <c r="I804" s="39">
        <v>1.1000000000000001</v>
      </c>
      <c r="J804" s="39">
        <v>5.9</v>
      </c>
      <c r="K804" s="39">
        <v>43.4</v>
      </c>
    </row>
    <row r="805" spans="1:11">
      <c r="A805" s="39" t="s">
        <v>301</v>
      </c>
      <c r="B805" s="39" t="s">
        <v>294</v>
      </c>
      <c r="C805" s="39" t="s">
        <v>375</v>
      </c>
      <c r="D805" s="92" t="str">
        <f t="shared" si="36"/>
        <v xml:space="preserve"> </v>
      </c>
      <c r="E805" s="92" t="str">
        <f t="shared" si="37"/>
        <v xml:space="preserve"> </v>
      </c>
      <c r="F805" s="92" t="str">
        <f t="shared" si="38"/>
        <v xml:space="preserve"> </v>
      </c>
      <c r="H805" s="39">
        <v>2.8</v>
      </c>
      <c r="I805" s="39">
        <v>0.8</v>
      </c>
      <c r="J805" s="39">
        <v>9.1</v>
      </c>
      <c r="K805" s="39">
        <v>62.3</v>
      </c>
    </row>
    <row r="806" spans="1:11">
      <c r="A806" s="39" t="s">
        <v>301</v>
      </c>
      <c r="B806" s="39" t="s">
        <v>294</v>
      </c>
      <c r="C806" s="39" t="s">
        <v>376</v>
      </c>
      <c r="D806" s="92">
        <f t="shared" si="36"/>
        <v>3.4</v>
      </c>
      <c r="E806" s="92">
        <f t="shared" si="37"/>
        <v>1.9</v>
      </c>
      <c r="F806" s="92">
        <f t="shared" si="38"/>
        <v>6.1</v>
      </c>
      <c r="H806" s="39">
        <v>3.4</v>
      </c>
      <c r="I806" s="39">
        <v>1.9</v>
      </c>
      <c r="J806" s="39">
        <v>6.1</v>
      </c>
      <c r="K806" s="39">
        <v>29.4</v>
      </c>
    </row>
    <row r="807" spans="1:11">
      <c r="A807" s="39" t="s">
        <v>301</v>
      </c>
      <c r="B807" s="39" t="s">
        <v>294</v>
      </c>
      <c r="C807" s="39" t="s">
        <v>377</v>
      </c>
      <c r="D807" s="92">
        <f t="shared" si="36"/>
        <v>2.1</v>
      </c>
      <c r="E807" s="92">
        <f t="shared" si="37"/>
        <v>0.9</v>
      </c>
      <c r="F807" s="92">
        <f t="shared" si="38"/>
        <v>4.5999999999999996</v>
      </c>
      <c r="H807" s="39">
        <v>2.1</v>
      </c>
      <c r="I807" s="39">
        <v>0.9</v>
      </c>
      <c r="J807" s="39">
        <v>4.5999999999999996</v>
      </c>
      <c r="K807" s="39">
        <v>40.200000000000003</v>
      </c>
    </row>
    <row r="808" spans="1:11">
      <c r="A808" s="39" t="s">
        <v>301</v>
      </c>
      <c r="B808" s="39" t="s">
        <v>294</v>
      </c>
      <c r="C808" s="39" t="s">
        <v>386</v>
      </c>
      <c r="D808" s="92">
        <f t="shared" si="36"/>
        <v>1.6</v>
      </c>
      <c r="E808" s="92">
        <f t="shared" si="37"/>
        <v>1</v>
      </c>
      <c r="F808" s="92">
        <f t="shared" si="38"/>
        <v>2.4</v>
      </c>
      <c r="H808" s="39">
        <v>1.6</v>
      </c>
      <c r="I808" s="39">
        <v>1</v>
      </c>
      <c r="J808" s="39">
        <v>2.4</v>
      </c>
      <c r="K808" s="39">
        <v>21.7</v>
      </c>
    </row>
    <row r="809" spans="1:11">
      <c r="A809" s="39" t="s">
        <v>301</v>
      </c>
      <c r="B809" s="39" t="s">
        <v>294</v>
      </c>
      <c r="C809" s="39" t="s">
        <v>379</v>
      </c>
      <c r="D809" s="92">
        <f t="shared" si="36"/>
        <v>1.6</v>
      </c>
      <c r="E809" s="92">
        <f t="shared" si="37"/>
        <v>0.9</v>
      </c>
      <c r="F809" s="92">
        <f t="shared" si="38"/>
        <v>2.8</v>
      </c>
      <c r="H809" s="39">
        <v>1.6</v>
      </c>
      <c r="I809" s="39">
        <v>0.9</v>
      </c>
      <c r="J809" s="39">
        <v>2.8</v>
      </c>
      <c r="K809" s="39">
        <v>30.1</v>
      </c>
    </row>
    <row r="810" spans="1:11">
      <c r="A810" s="39" t="s">
        <v>361</v>
      </c>
      <c r="B810" s="39" t="s">
        <v>209</v>
      </c>
      <c r="C810" s="39" t="s">
        <v>101</v>
      </c>
      <c r="D810" s="92">
        <f>IF(K810&gt;=50," ",H810)</f>
        <v>7.3</v>
      </c>
      <c r="E810" s="92">
        <f t="shared" si="37"/>
        <v>4.8</v>
      </c>
      <c r="F810" s="92">
        <f t="shared" si="38"/>
        <v>11</v>
      </c>
      <c r="H810" s="39">
        <v>7.3</v>
      </c>
      <c r="I810" s="39">
        <v>4.8</v>
      </c>
      <c r="J810" s="39">
        <v>11</v>
      </c>
      <c r="K810" s="39">
        <v>21.3</v>
      </c>
    </row>
    <row r="811" spans="1:11">
      <c r="A811" s="39" t="s">
        <v>361</v>
      </c>
      <c r="B811" s="39" t="s">
        <v>209</v>
      </c>
      <c r="C811" s="39" t="s">
        <v>108</v>
      </c>
      <c r="D811" s="92">
        <f t="shared" si="36"/>
        <v>4.9000000000000004</v>
      </c>
      <c r="E811" s="92">
        <f t="shared" si="37"/>
        <v>2.9</v>
      </c>
      <c r="F811" s="92">
        <f t="shared" si="38"/>
        <v>8.1</v>
      </c>
      <c r="H811" s="39">
        <v>4.9000000000000004</v>
      </c>
      <c r="I811" s="39">
        <v>2.9</v>
      </c>
      <c r="J811" s="39">
        <v>8.1</v>
      </c>
      <c r="K811" s="39">
        <v>26.3</v>
      </c>
    </row>
    <row r="812" spans="1:11">
      <c r="A812" s="39" t="s">
        <v>361</v>
      </c>
      <c r="B812" s="39" t="s">
        <v>209</v>
      </c>
      <c r="C812" s="39" t="s">
        <v>109</v>
      </c>
      <c r="D812" s="92">
        <f t="shared" si="36"/>
        <v>18</v>
      </c>
      <c r="E812" s="92">
        <f t="shared" si="37"/>
        <v>12.2</v>
      </c>
      <c r="F812" s="92">
        <f t="shared" si="38"/>
        <v>25.8</v>
      </c>
      <c r="H812" s="39">
        <v>18</v>
      </c>
      <c r="I812" s="39">
        <v>12.2</v>
      </c>
      <c r="J812" s="39">
        <v>25.8</v>
      </c>
      <c r="K812" s="39">
        <v>19.100000000000001</v>
      </c>
    </row>
    <row r="813" spans="1:11">
      <c r="A813" s="39" t="s">
        <v>361</v>
      </c>
      <c r="B813" s="39" t="s">
        <v>209</v>
      </c>
      <c r="C813" s="39" t="s">
        <v>112</v>
      </c>
      <c r="D813" s="92">
        <f t="shared" si="36"/>
        <v>17.5</v>
      </c>
      <c r="E813" s="92">
        <f t="shared" si="37"/>
        <v>11</v>
      </c>
      <c r="F813" s="92">
        <f t="shared" si="38"/>
        <v>26.6</v>
      </c>
      <c r="H813" s="39">
        <v>17.5</v>
      </c>
      <c r="I813" s="39">
        <v>11</v>
      </c>
      <c r="J813" s="39">
        <v>26.6</v>
      </c>
      <c r="K813" s="39">
        <v>22.6</v>
      </c>
    </row>
    <row r="814" spans="1:11">
      <c r="A814" s="39" t="s">
        <v>361</v>
      </c>
      <c r="B814" s="39" t="s">
        <v>209</v>
      </c>
      <c r="C814" s="39" t="s">
        <v>115</v>
      </c>
      <c r="D814" s="92">
        <f t="shared" si="36"/>
        <v>6.3</v>
      </c>
      <c r="E814" s="92">
        <f t="shared" si="37"/>
        <v>4</v>
      </c>
      <c r="F814" s="92">
        <f t="shared" si="38"/>
        <v>9.9</v>
      </c>
      <c r="H814" s="39">
        <v>6.3</v>
      </c>
      <c r="I814" s="39">
        <v>4</v>
      </c>
      <c r="J814" s="39">
        <v>9.9</v>
      </c>
      <c r="K814" s="39">
        <v>23.3</v>
      </c>
    </row>
    <row r="815" spans="1:11">
      <c r="A815" s="39" t="s">
        <v>361</v>
      </c>
      <c r="B815" s="39" t="s">
        <v>209</v>
      </c>
      <c r="C815" s="39" t="s">
        <v>118</v>
      </c>
      <c r="D815" s="92">
        <f t="shared" si="36"/>
        <v>17.7</v>
      </c>
      <c r="E815" s="92">
        <f t="shared" si="37"/>
        <v>11.5</v>
      </c>
      <c r="F815" s="92">
        <f t="shared" si="38"/>
        <v>26.4</v>
      </c>
      <c r="H815" s="39">
        <v>17.7</v>
      </c>
      <c r="I815" s="39">
        <v>11.5</v>
      </c>
      <c r="J815" s="39">
        <v>26.4</v>
      </c>
      <c r="K815" s="39">
        <v>21.3</v>
      </c>
    </row>
    <row r="816" spans="1:11">
      <c r="A816" s="39" t="s">
        <v>361</v>
      </c>
      <c r="B816" s="39" t="s">
        <v>209</v>
      </c>
      <c r="C816" s="39" t="s">
        <v>122</v>
      </c>
      <c r="D816" s="92">
        <f t="shared" si="36"/>
        <v>10.199999999999999</v>
      </c>
      <c r="E816" s="92">
        <f t="shared" si="37"/>
        <v>7.1</v>
      </c>
      <c r="F816" s="92">
        <f t="shared" si="38"/>
        <v>14.4</v>
      </c>
      <c r="H816" s="39">
        <v>10.199999999999999</v>
      </c>
      <c r="I816" s="39">
        <v>7.1</v>
      </c>
      <c r="J816" s="39">
        <v>14.4</v>
      </c>
      <c r="K816" s="39">
        <v>18.100000000000001</v>
      </c>
    </row>
    <row r="817" spans="1:11">
      <c r="A817" s="39" t="s">
        <v>361</v>
      </c>
      <c r="B817" s="39" t="s">
        <v>209</v>
      </c>
      <c r="C817" s="39" t="s">
        <v>130</v>
      </c>
      <c r="D817" s="92">
        <f t="shared" si="36"/>
        <v>14.4</v>
      </c>
      <c r="E817" s="92">
        <f t="shared" si="37"/>
        <v>10.9</v>
      </c>
      <c r="F817" s="92">
        <f t="shared" si="38"/>
        <v>18.8</v>
      </c>
      <c r="H817" s="39">
        <v>14.4</v>
      </c>
      <c r="I817" s="39">
        <v>10.9</v>
      </c>
      <c r="J817" s="39">
        <v>18.8</v>
      </c>
      <c r="K817" s="39">
        <v>13.8</v>
      </c>
    </row>
    <row r="818" spans="1:11">
      <c r="A818" s="39" t="s">
        <v>361</v>
      </c>
      <c r="B818" s="39" t="s">
        <v>209</v>
      </c>
      <c r="C818" s="39" t="s">
        <v>135</v>
      </c>
      <c r="D818" s="92">
        <f t="shared" si="36"/>
        <v>25.6</v>
      </c>
      <c r="E818" s="92">
        <f t="shared" si="37"/>
        <v>16</v>
      </c>
      <c r="F818" s="92">
        <f t="shared" si="38"/>
        <v>38.200000000000003</v>
      </c>
      <c r="H818" s="39">
        <v>25.6</v>
      </c>
      <c r="I818" s="39">
        <v>16</v>
      </c>
      <c r="J818" s="39">
        <v>38.200000000000003</v>
      </c>
      <c r="K818" s="39">
        <v>22.4</v>
      </c>
    </row>
    <row r="819" spans="1:11">
      <c r="A819" s="39" t="s">
        <v>361</v>
      </c>
      <c r="B819" s="39" t="s">
        <v>209</v>
      </c>
      <c r="C819" s="39" t="s">
        <v>136</v>
      </c>
      <c r="D819" s="92">
        <f t="shared" si="36"/>
        <v>7.5</v>
      </c>
      <c r="E819" s="92">
        <f t="shared" si="37"/>
        <v>4.5</v>
      </c>
      <c r="F819" s="92">
        <f t="shared" si="38"/>
        <v>12.4</v>
      </c>
      <c r="H819" s="39">
        <v>7.5</v>
      </c>
      <c r="I819" s="39">
        <v>4.5</v>
      </c>
      <c r="J819" s="39">
        <v>12.4</v>
      </c>
      <c r="K819" s="39">
        <v>26.2</v>
      </c>
    </row>
    <row r="820" spans="1:11">
      <c r="A820" s="39" t="s">
        <v>361</v>
      </c>
      <c r="B820" s="39" t="s">
        <v>209</v>
      </c>
      <c r="C820" s="39" t="s">
        <v>143</v>
      </c>
      <c r="D820" s="92">
        <f t="shared" si="36"/>
        <v>16.100000000000001</v>
      </c>
      <c r="E820" s="92">
        <f t="shared" si="37"/>
        <v>11.6</v>
      </c>
      <c r="F820" s="92">
        <f t="shared" si="38"/>
        <v>21.9</v>
      </c>
      <c r="H820" s="39">
        <v>16.100000000000001</v>
      </c>
      <c r="I820" s="39">
        <v>11.6</v>
      </c>
      <c r="J820" s="39">
        <v>21.9</v>
      </c>
      <c r="K820" s="39">
        <v>16.2</v>
      </c>
    </row>
    <row r="821" spans="1:11">
      <c r="A821" s="39" t="s">
        <v>361</v>
      </c>
      <c r="B821" s="39" t="s">
        <v>209</v>
      </c>
      <c r="C821" s="39" t="s">
        <v>149</v>
      </c>
      <c r="D821" s="92">
        <f t="shared" si="36"/>
        <v>9.6</v>
      </c>
      <c r="E821" s="92">
        <f t="shared" si="37"/>
        <v>6.6</v>
      </c>
      <c r="F821" s="92">
        <f t="shared" si="38"/>
        <v>13.9</v>
      </c>
      <c r="H821" s="39">
        <v>9.6</v>
      </c>
      <c r="I821" s="39">
        <v>6.6</v>
      </c>
      <c r="J821" s="39">
        <v>13.9</v>
      </c>
      <c r="K821" s="39">
        <v>19</v>
      </c>
    </row>
    <row r="822" spans="1:11">
      <c r="A822" s="39" t="s">
        <v>361</v>
      </c>
      <c r="B822" s="39" t="s">
        <v>209</v>
      </c>
      <c r="C822" s="39" t="s">
        <v>151</v>
      </c>
      <c r="D822" s="92">
        <f t="shared" si="36"/>
        <v>10.4</v>
      </c>
      <c r="E822" s="92">
        <f t="shared" si="37"/>
        <v>5.7</v>
      </c>
      <c r="F822" s="92">
        <f t="shared" si="38"/>
        <v>18.2</v>
      </c>
      <c r="H822" s="39">
        <v>10.4</v>
      </c>
      <c r="I822" s="39">
        <v>5.7</v>
      </c>
      <c r="J822" s="39">
        <v>18.2</v>
      </c>
      <c r="K822" s="39">
        <v>29.9</v>
      </c>
    </row>
    <row r="823" spans="1:11">
      <c r="A823" s="39" t="s">
        <v>361</v>
      </c>
      <c r="B823" s="39" t="s">
        <v>209</v>
      </c>
      <c r="C823" s="39" t="s">
        <v>154</v>
      </c>
      <c r="D823" s="92">
        <f t="shared" si="36"/>
        <v>6.2</v>
      </c>
      <c r="E823" s="92">
        <f t="shared" si="37"/>
        <v>3.8</v>
      </c>
      <c r="F823" s="92">
        <f t="shared" si="38"/>
        <v>9.9</v>
      </c>
      <c r="H823" s="39">
        <v>6.2</v>
      </c>
      <c r="I823" s="39">
        <v>3.8</v>
      </c>
      <c r="J823" s="39">
        <v>9.9</v>
      </c>
      <c r="K823" s="39">
        <v>24.6</v>
      </c>
    </row>
    <row r="824" spans="1:11">
      <c r="A824" s="39" t="s">
        <v>361</v>
      </c>
      <c r="B824" s="39" t="s">
        <v>209</v>
      </c>
      <c r="C824" s="39" t="s">
        <v>164</v>
      </c>
      <c r="D824" s="92">
        <f t="shared" si="36"/>
        <v>15.1</v>
      </c>
      <c r="E824" s="92">
        <f t="shared" si="37"/>
        <v>10.199999999999999</v>
      </c>
      <c r="F824" s="92">
        <f t="shared" si="38"/>
        <v>21.8</v>
      </c>
      <c r="H824" s="39">
        <v>15.1</v>
      </c>
      <c r="I824" s="39">
        <v>10.199999999999999</v>
      </c>
      <c r="J824" s="39">
        <v>21.8</v>
      </c>
      <c r="K824" s="39">
        <v>19.399999999999999</v>
      </c>
    </row>
    <row r="825" spans="1:11">
      <c r="A825" s="39" t="s">
        <v>361</v>
      </c>
      <c r="B825" s="39" t="s">
        <v>209</v>
      </c>
      <c r="C825" s="39" t="s">
        <v>171</v>
      </c>
      <c r="D825" s="92">
        <f t="shared" si="36"/>
        <v>13</v>
      </c>
      <c r="E825" s="92">
        <f t="shared" si="37"/>
        <v>9.5</v>
      </c>
      <c r="F825" s="92">
        <f t="shared" si="38"/>
        <v>17.600000000000001</v>
      </c>
      <c r="H825" s="39">
        <v>13</v>
      </c>
      <c r="I825" s="39">
        <v>9.5</v>
      </c>
      <c r="J825" s="39">
        <v>17.600000000000001</v>
      </c>
      <c r="K825" s="39">
        <v>15.7</v>
      </c>
    </row>
    <row r="826" spans="1:11">
      <c r="A826" s="39" t="s">
        <v>361</v>
      </c>
      <c r="B826" s="39" t="s">
        <v>209</v>
      </c>
      <c r="C826" s="39" t="s">
        <v>174</v>
      </c>
      <c r="D826" s="92">
        <f t="shared" si="36"/>
        <v>4.7</v>
      </c>
      <c r="E826" s="92">
        <f t="shared" si="37"/>
        <v>2.2000000000000002</v>
      </c>
      <c r="F826" s="92">
        <f t="shared" si="38"/>
        <v>9.6999999999999993</v>
      </c>
      <c r="H826" s="39">
        <v>4.7</v>
      </c>
      <c r="I826" s="39">
        <v>2.2000000000000002</v>
      </c>
      <c r="J826" s="39">
        <v>9.6999999999999993</v>
      </c>
      <c r="K826" s="39">
        <v>38.299999999999997</v>
      </c>
    </row>
    <row r="827" spans="1:11">
      <c r="A827" s="39" t="s">
        <v>361</v>
      </c>
      <c r="B827" s="39" t="s">
        <v>209</v>
      </c>
      <c r="C827" s="39" t="s">
        <v>356</v>
      </c>
      <c r="D827" s="92">
        <f t="shared" si="36"/>
        <v>10.5</v>
      </c>
      <c r="E827" s="92">
        <f t="shared" si="37"/>
        <v>9.3000000000000007</v>
      </c>
      <c r="F827" s="92">
        <f t="shared" si="38"/>
        <v>11.8</v>
      </c>
      <c r="H827" s="39">
        <v>10.5</v>
      </c>
      <c r="I827" s="39">
        <v>9.3000000000000007</v>
      </c>
      <c r="J827" s="39">
        <v>11.8</v>
      </c>
      <c r="K827" s="39">
        <v>5.9</v>
      </c>
    </row>
    <row r="828" spans="1:11">
      <c r="A828" s="39" t="s">
        <v>361</v>
      </c>
      <c r="B828" s="39" t="s">
        <v>209</v>
      </c>
      <c r="C828" s="39" t="s">
        <v>102</v>
      </c>
      <c r="D828" s="92">
        <f t="shared" si="36"/>
        <v>8.4</v>
      </c>
      <c r="E828" s="92">
        <f t="shared" si="37"/>
        <v>5.3</v>
      </c>
      <c r="F828" s="92">
        <f t="shared" si="38"/>
        <v>13.1</v>
      </c>
      <c r="H828" s="39">
        <v>8.4</v>
      </c>
      <c r="I828" s="39">
        <v>5.3</v>
      </c>
      <c r="J828" s="39">
        <v>13.1</v>
      </c>
      <c r="K828" s="39">
        <v>23.1</v>
      </c>
    </row>
    <row r="829" spans="1:11">
      <c r="A829" s="39" t="s">
        <v>361</v>
      </c>
      <c r="B829" s="39" t="s">
        <v>209</v>
      </c>
      <c r="C829" s="39" t="s">
        <v>103</v>
      </c>
      <c r="D829" s="92">
        <f t="shared" si="36"/>
        <v>10.3</v>
      </c>
      <c r="E829" s="92">
        <f t="shared" si="37"/>
        <v>6.5</v>
      </c>
      <c r="F829" s="92">
        <f t="shared" si="38"/>
        <v>16</v>
      </c>
      <c r="H829" s="39">
        <v>10.3</v>
      </c>
      <c r="I829" s="39">
        <v>6.5</v>
      </c>
      <c r="J829" s="39">
        <v>16</v>
      </c>
      <c r="K829" s="39">
        <v>23.1</v>
      </c>
    </row>
    <row r="830" spans="1:11">
      <c r="A830" s="39" t="s">
        <v>361</v>
      </c>
      <c r="B830" s="39" t="s">
        <v>209</v>
      </c>
      <c r="C830" s="39" t="s">
        <v>104</v>
      </c>
      <c r="D830" s="92">
        <f t="shared" si="36"/>
        <v>6.6</v>
      </c>
      <c r="E830" s="92">
        <f t="shared" si="37"/>
        <v>4</v>
      </c>
      <c r="F830" s="92">
        <f t="shared" si="38"/>
        <v>10.9</v>
      </c>
      <c r="H830" s="39">
        <v>6.6</v>
      </c>
      <c r="I830" s="39">
        <v>4</v>
      </c>
      <c r="J830" s="39">
        <v>10.9</v>
      </c>
      <c r="K830" s="39">
        <v>25.8</v>
      </c>
    </row>
    <row r="831" spans="1:11">
      <c r="A831" s="39" t="s">
        <v>361</v>
      </c>
      <c r="B831" s="39" t="s">
        <v>209</v>
      </c>
      <c r="C831" s="39" t="s">
        <v>110</v>
      </c>
      <c r="D831" s="92">
        <f t="shared" si="36"/>
        <v>14.7</v>
      </c>
      <c r="E831" s="92">
        <f t="shared" si="37"/>
        <v>10.7</v>
      </c>
      <c r="F831" s="92">
        <f t="shared" si="38"/>
        <v>19.8</v>
      </c>
      <c r="H831" s="39">
        <v>14.7</v>
      </c>
      <c r="I831" s="39">
        <v>10.7</v>
      </c>
      <c r="J831" s="39">
        <v>19.8</v>
      </c>
      <c r="K831" s="39">
        <v>15.7</v>
      </c>
    </row>
    <row r="832" spans="1:11">
      <c r="A832" s="39" t="s">
        <v>361</v>
      </c>
      <c r="B832" s="39" t="s">
        <v>209</v>
      </c>
      <c r="C832" s="39" t="s">
        <v>111</v>
      </c>
      <c r="D832" s="92">
        <f t="shared" si="36"/>
        <v>9.4</v>
      </c>
      <c r="E832" s="92">
        <f t="shared" si="37"/>
        <v>6.6</v>
      </c>
      <c r="F832" s="92">
        <f t="shared" si="38"/>
        <v>13.3</v>
      </c>
      <c r="H832" s="39">
        <v>9.4</v>
      </c>
      <c r="I832" s="39">
        <v>6.6</v>
      </c>
      <c r="J832" s="39">
        <v>13.3</v>
      </c>
      <c r="K832" s="39">
        <v>18.100000000000001</v>
      </c>
    </row>
    <row r="833" spans="1:11">
      <c r="A833" s="39" t="s">
        <v>361</v>
      </c>
      <c r="B833" s="39" t="s">
        <v>209</v>
      </c>
      <c r="C833" s="39" t="s">
        <v>116</v>
      </c>
      <c r="D833" s="92">
        <f t="shared" si="36"/>
        <v>9.8000000000000007</v>
      </c>
      <c r="E833" s="92">
        <f t="shared" si="37"/>
        <v>5.8</v>
      </c>
      <c r="F833" s="92">
        <f t="shared" si="38"/>
        <v>16.2</v>
      </c>
      <c r="H833" s="39">
        <v>9.8000000000000007</v>
      </c>
      <c r="I833" s="39">
        <v>5.8</v>
      </c>
      <c r="J833" s="39">
        <v>16.2</v>
      </c>
      <c r="K833" s="39">
        <v>26.5</v>
      </c>
    </row>
    <row r="834" spans="1:11">
      <c r="A834" s="39" t="s">
        <v>361</v>
      </c>
      <c r="B834" s="39" t="s">
        <v>209</v>
      </c>
      <c r="C834" s="39" t="s">
        <v>117</v>
      </c>
      <c r="D834" s="92">
        <f t="shared" si="36"/>
        <v>14.4</v>
      </c>
      <c r="E834" s="92">
        <f t="shared" si="37"/>
        <v>10.3</v>
      </c>
      <c r="F834" s="92">
        <f t="shared" si="38"/>
        <v>19.8</v>
      </c>
      <c r="H834" s="39">
        <v>14.4</v>
      </c>
      <c r="I834" s="39">
        <v>10.3</v>
      </c>
      <c r="J834" s="39">
        <v>19.8</v>
      </c>
      <c r="K834" s="39">
        <v>16.7</v>
      </c>
    </row>
    <row r="835" spans="1:11">
      <c r="A835" s="39" t="s">
        <v>361</v>
      </c>
      <c r="B835" s="39" t="s">
        <v>209</v>
      </c>
      <c r="C835" s="39" t="s">
        <v>119</v>
      </c>
      <c r="D835" s="92">
        <f t="shared" ref="D835:D898" si="39">IF(K835&gt;=50," ",H835)</f>
        <v>4.0999999999999996</v>
      </c>
      <c r="E835" s="92">
        <f t="shared" ref="E835:E898" si="40">IF(K835&gt;=50," ",I835)</f>
        <v>2.5</v>
      </c>
      <c r="F835" s="92">
        <f t="shared" ref="F835:F898" si="41">IF(K835&gt;=50," ",J835)</f>
        <v>6.8</v>
      </c>
      <c r="H835" s="39">
        <v>4.0999999999999996</v>
      </c>
      <c r="I835" s="39">
        <v>2.5</v>
      </c>
      <c r="J835" s="39">
        <v>6.8</v>
      </c>
      <c r="K835" s="39">
        <v>25.7</v>
      </c>
    </row>
    <row r="836" spans="1:11">
      <c r="A836" s="39" t="s">
        <v>361</v>
      </c>
      <c r="B836" s="39" t="s">
        <v>209</v>
      </c>
      <c r="C836" s="39" t="s">
        <v>123</v>
      </c>
      <c r="D836" s="92">
        <f t="shared" si="39"/>
        <v>11.3</v>
      </c>
      <c r="E836" s="92">
        <f t="shared" si="40"/>
        <v>7.9</v>
      </c>
      <c r="F836" s="92">
        <f t="shared" si="41"/>
        <v>15.9</v>
      </c>
      <c r="H836" s="39">
        <v>11.3</v>
      </c>
      <c r="I836" s="39">
        <v>7.9</v>
      </c>
      <c r="J836" s="39">
        <v>15.9</v>
      </c>
      <c r="K836" s="39">
        <v>17.8</v>
      </c>
    </row>
    <row r="837" spans="1:11">
      <c r="A837" s="39" t="s">
        <v>361</v>
      </c>
      <c r="B837" s="39" t="s">
        <v>209</v>
      </c>
      <c r="C837" s="39" t="s">
        <v>132</v>
      </c>
      <c r="D837" s="92">
        <f t="shared" si="39"/>
        <v>8.1</v>
      </c>
      <c r="E837" s="92">
        <f t="shared" si="40"/>
        <v>5.3</v>
      </c>
      <c r="F837" s="92">
        <f t="shared" si="41"/>
        <v>12.4</v>
      </c>
      <c r="H837" s="39">
        <v>8.1</v>
      </c>
      <c r="I837" s="39">
        <v>5.3</v>
      </c>
      <c r="J837" s="39">
        <v>12.4</v>
      </c>
      <c r="K837" s="39">
        <v>21.9</v>
      </c>
    </row>
    <row r="838" spans="1:11">
      <c r="A838" s="39" t="s">
        <v>361</v>
      </c>
      <c r="B838" s="39" t="s">
        <v>209</v>
      </c>
      <c r="C838" s="39" t="s">
        <v>134</v>
      </c>
      <c r="D838" s="92">
        <f t="shared" si="39"/>
        <v>13.9</v>
      </c>
      <c r="E838" s="92">
        <f t="shared" si="40"/>
        <v>9.6</v>
      </c>
      <c r="F838" s="92">
        <f t="shared" si="41"/>
        <v>19.8</v>
      </c>
      <c r="H838" s="39">
        <v>13.9</v>
      </c>
      <c r="I838" s="39">
        <v>9.6</v>
      </c>
      <c r="J838" s="39">
        <v>19.8</v>
      </c>
      <c r="K838" s="39">
        <v>18.5</v>
      </c>
    </row>
    <row r="839" spans="1:11">
      <c r="A839" s="39" t="s">
        <v>361</v>
      </c>
      <c r="B839" s="39" t="s">
        <v>209</v>
      </c>
      <c r="C839" s="39" t="s">
        <v>150</v>
      </c>
      <c r="D839" s="92">
        <f t="shared" si="39"/>
        <v>9.6999999999999993</v>
      </c>
      <c r="E839" s="92">
        <f t="shared" si="40"/>
        <v>5.5</v>
      </c>
      <c r="F839" s="92">
        <f t="shared" si="41"/>
        <v>16.5</v>
      </c>
      <c r="H839" s="39">
        <v>9.6999999999999993</v>
      </c>
      <c r="I839" s="39">
        <v>5.5</v>
      </c>
      <c r="J839" s="39">
        <v>16.5</v>
      </c>
      <c r="K839" s="39">
        <v>28</v>
      </c>
    </row>
    <row r="840" spans="1:11">
      <c r="A840" s="39" t="s">
        <v>361</v>
      </c>
      <c r="B840" s="39" t="s">
        <v>209</v>
      </c>
      <c r="C840" s="39" t="s">
        <v>156</v>
      </c>
      <c r="D840" s="92">
        <f t="shared" si="39"/>
        <v>6.6</v>
      </c>
      <c r="E840" s="92">
        <f t="shared" si="40"/>
        <v>3.6</v>
      </c>
      <c r="F840" s="92">
        <f t="shared" si="41"/>
        <v>11.6</v>
      </c>
      <c r="H840" s="39">
        <v>6.6</v>
      </c>
      <c r="I840" s="39">
        <v>3.6</v>
      </c>
      <c r="J840" s="39">
        <v>11.6</v>
      </c>
      <c r="K840" s="39">
        <v>29.9</v>
      </c>
    </row>
    <row r="841" spans="1:11">
      <c r="A841" s="39" t="s">
        <v>361</v>
      </c>
      <c r="B841" s="39" t="s">
        <v>209</v>
      </c>
      <c r="C841" s="39" t="s">
        <v>159</v>
      </c>
      <c r="D841" s="92">
        <f t="shared" si="39"/>
        <v>16.600000000000001</v>
      </c>
      <c r="E841" s="92">
        <f t="shared" si="40"/>
        <v>9.1999999999999993</v>
      </c>
      <c r="F841" s="92">
        <f t="shared" si="41"/>
        <v>28.2</v>
      </c>
      <c r="H841" s="39">
        <v>16.600000000000001</v>
      </c>
      <c r="I841" s="39">
        <v>9.1999999999999993</v>
      </c>
      <c r="J841" s="39">
        <v>28.2</v>
      </c>
      <c r="K841" s="39">
        <v>28.7</v>
      </c>
    </row>
    <row r="842" spans="1:11">
      <c r="A842" s="39" t="s">
        <v>361</v>
      </c>
      <c r="B842" s="39" t="s">
        <v>209</v>
      </c>
      <c r="C842" s="39" t="s">
        <v>161</v>
      </c>
      <c r="D842" s="92">
        <f t="shared" si="39"/>
        <v>5.2</v>
      </c>
      <c r="E842" s="92">
        <f t="shared" si="40"/>
        <v>3</v>
      </c>
      <c r="F842" s="92">
        <f t="shared" si="41"/>
        <v>8.8000000000000007</v>
      </c>
      <c r="H842" s="39">
        <v>5.2</v>
      </c>
      <c r="I842" s="39">
        <v>3</v>
      </c>
      <c r="J842" s="39">
        <v>8.8000000000000007</v>
      </c>
      <c r="K842" s="39">
        <v>27.3</v>
      </c>
    </row>
    <row r="843" spans="1:11">
      <c r="A843" s="39" t="s">
        <v>361</v>
      </c>
      <c r="B843" s="39" t="s">
        <v>209</v>
      </c>
      <c r="C843" s="39" t="s">
        <v>168</v>
      </c>
      <c r="D843" s="92">
        <f t="shared" si="39"/>
        <v>14.2</v>
      </c>
      <c r="E843" s="92">
        <f t="shared" si="40"/>
        <v>9</v>
      </c>
      <c r="F843" s="92">
        <f t="shared" si="41"/>
        <v>21.6</v>
      </c>
      <c r="H843" s="39">
        <v>14.2</v>
      </c>
      <c r="I843" s="39">
        <v>9</v>
      </c>
      <c r="J843" s="39">
        <v>21.6</v>
      </c>
      <c r="K843" s="39">
        <v>22.3</v>
      </c>
    </row>
    <row r="844" spans="1:11">
      <c r="A844" s="39" t="s">
        <v>361</v>
      </c>
      <c r="B844" s="39" t="s">
        <v>209</v>
      </c>
      <c r="C844" s="39" t="s">
        <v>357</v>
      </c>
      <c r="D844" s="92">
        <f t="shared" si="39"/>
        <v>9.5</v>
      </c>
      <c r="E844" s="92">
        <f t="shared" si="40"/>
        <v>8.4</v>
      </c>
      <c r="F844" s="92">
        <f t="shared" si="41"/>
        <v>10.6</v>
      </c>
      <c r="H844" s="39">
        <v>9.5</v>
      </c>
      <c r="I844" s="39">
        <v>8.4</v>
      </c>
      <c r="J844" s="39">
        <v>10.6</v>
      </c>
      <c r="K844" s="39">
        <v>6</v>
      </c>
    </row>
    <row r="845" spans="1:11">
      <c r="A845" s="39" t="s">
        <v>361</v>
      </c>
      <c r="B845" s="39" t="s">
        <v>209</v>
      </c>
      <c r="C845" s="39" t="s">
        <v>98</v>
      </c>
      <c r="D845" s="92">
        <f t="shared" si="39"/>
        <v>7.5</v>
      </c>
      <c r="E845" s="92">
        <f t="shared" si="40"/>
        <v>4.4000000000000004</v>
      </c>
      <c r="F845" s="92">
        <f t="shared" si="41"/>
        <v>12.7</v>
      </c>
      <c r="H845" s="39">
        <v>7.5</v>
      </c>
      <c r="I845" s="39">
        <v>4.4000000000000004</v>
      </c>
      <c r="J845" s="39">
        <v>12.7</v>
      </c>
      <c r="K845" s="39">
        <v>27.4</v>
      </c>
    </row>
    <row r="846" spans="1:11">
      <c r="A846" s="39" t="s">
        <v>361</v>
      </c>
      <c r="B846" s="39" t="s">
        <v>209</v>
      </c>
      <c r="C846" s="39" t="s">
        <v>105</v>
      </c>
      <c r="D846" s="92">
        <f t="shared" si="39"/>
        <v>19.3</v>
      </c>
      <c r="E846" s="92">
        <f t="shared" si="40"/>
        <v>12.9</v>
      </c>
      <c r="F846" s="92">
        <f t="shared" si="41"/>
        <v>27.8</v>
      </c>
      <c r="H846" s="39">
        <v>19.3</v>
      </c>
      <c r="I846" s="39">
        <v>12.9</v>
      </c>
      <c r="J846" s="39">
        <v>27.8</v>
      </c>
      <c r="K846" s="39">
        <v>19.7</v>
      </c>
    </row>
    <row r="847" spans="1:11">
      <c r="A847" s="39" t="s">
        <v>361</v>
      </c>
      <c r="B847" s="39" t="s">
        <v>209</v>
      </c>
      <c r="C847" s="39" t="s">
        <v>106</v>
      </c>
      <c r="D847" s="92">
        <f t="shared" si="39"/>
        <v>4.5999999999999996</v>
      </c>
      <c r="E847" s="92">
        <f t="shared" si="40"/>
        <v>2.5</v>
      </c>
      <c r="F847" s="92">
        <f t="shared" si="41"/>
        <v>8.3000000000000007</v>
      </c>
      <c r="H847" s="39">
        <v>4.5999999999999996</v>
      </c>
      <c r="I847" s="39">
        <v>2.5</v>
      </c>
      <c r="J847" s="39">
        <v>8.3000000000000007</v>
      </c>
      <c r="K847" s="39">
        <v>30.5</v>
      </c>
    </row>
    <row r="848" spans="1:11">
      <c r="A848" s="39" t="s">
        <v>361</v>
      </c>
      <c r="B848" s="39" t="s">
        <v>209</v>
      </c>
      <c r="C848" s="39" t="s">
        <v>125</v>
      </c>
      <c r="D848" s="92">
        <f t="shared" si="39"/>
        <v>12.5</v>
      </c>
      <c r="E848" s="92">
        <f t="shared" si="40"/>
        <v>8.3000000000000007</v>
      </c>
      <c r="F848" s="92">
        <f t="shared" si="41"/>
        <v>18.3</v>
      </c>
      <c r="H848" s="39">
        <v>12.5</v>
      </c>
      <c r="I848" s="39">
        <v>8.3000000000000007</v>
      </c>
      <c r="J848" s="39">
        <v>18.3</v>
      </c>
      <c r="K848" s="39">
        <v>20.2</v>
      </c>
    </row>
    <row r="849" spans="1:11">
      <c r="A849" s="39" t="s">
        <v>361</v>
      </c>
      <c r="B849" s="39" t="s">
        <v>209</v>
      </c>
      <c r="C849" s="39" t="s">
        <v>131</v>
      </c>
      <c r="D849" s="92">
        <f t="shared" si="39"/>
        <v>11.7</v>
      </c>
      <c r="E849" s="92">
        <f t="shared" si="40"/>
        <v>6.9</v>
      </c>
      <c r="F849" s="92">
        <f t="shared" si="41"/>
        <v>19.2</v>
      </c>
      <c r="H849" s="39">
        <v>11.7</v>
      </c>
      <c r="I849" s="39">
        <v>6.9</v>
      </c>
      <c r="J849" s="39">
        <v>19.2</v>
      </c>
      <c r="K849" s="39">
        <v>26.4</v>
      </c>
    </row>
    <row r="850" spans="1:11">
      <c r="A850" s="39" t="s">
        <v>361</v>
      </c>
      <c r="B850" s="39" t="s">
        <v>209</v>
      </c>
      <c r="C850" s="39" t="s">
        <v>133</v>
      </c>
      <c r="D850" s="92">
        <f t="shared" si="39"/>
        <v>8.6999999999999993</v>
      </c>
      <c r="E850" s="92">
        <f t="shared" si="40"/>
        <v>5.9</v>
      </c>
      <c r="F850" s="92">
        <f t="shared" si="41"/>
        <v>12.7</v>
      </c>
      <c r="H850" s="39">
        <v>8.6999999999999993</v>
      </c>
      <c r="I850" s="39">
        <v>5.9</v>
      </c>
      <c r="J850" s="39">
        <v>12.7</v>
      </c>
      <c r="K850" s="39">
        <v>19.399999999999999</v>
      </c>
    </row>
    <row r="851" spans="1:11">
      <c r="A851" s="39" t="s">
        <v>361</v>
      </c>
      <c r="B851" s="39" t="s">
        <v>209</v>
      </c>
      <c r="C851" s="39" t="s">
        <v>137</v>
      </c>
      <c r="D851" s="92">
        <f t="shared" si="39"/>
        <v>2.7</v>
      </c>
      <c r="E851" s="92">
        <f t="shared" si="40"/>
        <v>1.2</v>
      </c>
      <c r="F851" s="92">
        <f t="shared" si="41"/>
        <v>5.7</v>
      </c>
      <c r="H851" s="39">
        <v>2.7</v>
      </c>
      <c r="I851" s="39">
        <v>1.2</v>
      </c>
      <c r="J851" s="39">
        <v>5.7</v>
      </c>
      <c r="K851" s="39">
        <v>39</v>
      </c>
    </row>
    <row r="852" spans="1:11">
      <c r="A852" s="39" t="s">
        <v>361</v>
      </c>
      <c r="B852" s="39" t="s">
        <v>209</v>
      </c>
      <c r="C852" s="39" t="s">
        <v>138</v>
      </c>
      <c r="D852" s="92">
        <f t="shared" si="39"/>
        <v>15.1</v>
      </c>
      <c r="E852" s="92">
        <f t="shared" si="40"/>
        <v>7.8</v>
      </c>
      <c r="F852" s="92">
        <f t="shared" si="41"/>
        <v>27</v>
      </c>
      <c r="H852" s="39">
        <v>15.1</v>
      </c>
      <c r="I852" s="39">
        <v>7.8</v>
      </c>
      <c r="J852" s="39">
        <v>27</v>
      </c>
      <c r="K852" s="39">
        <v>31.8</v>
      </c>
    </row>
    <row r="853" spans="1:11">
      <c r="A853" s="39" t="s">
        <v>361</v>
      </c>
      <c r="B853" s="39" t="s">
        <v>209</v>
      </c>
      <c r="C853" s="39" t="s">
        <v>140</v>
      </c>
      <c r="D853" s="92">
        <f t="shared" si="39"/>
        <v>12.7</v>
      </c>
      <c r="E853" s="92">
        <f t="shared" si="40"/>
        <v>8.6</v>
      </c>
      <c r="F853" s="92">
        <f t="shared" si="41"/>
        <v>18.3</v>
      </c>
      <c r="H853" s="39">
        <v>12.7</v>
      </c>
      <c r="I853" s="39">
        <v>8.6</v>
      </c>
      <c r="J853" s="39">
        <v>18.3</v>
      </c>
      <c r="K853" s="39">
        <v>19.399999999999999</v>
      </c>
    </row>
    <row r="854" spans="1:11">
      <c r="A854" s="39" t="s">
        <v>361</v>
      </c>
      <c r="B854" s="39" t="s">
        <v>209</v>
      </c>
      <c r="C854" s="39" t="s">
        <v>144</v>
      </c>
      <c r="D854" s="92">
        <f t="shared" si="39"/>
        <v>21.7</v>
      </c>
      <c r="E854" s="92">
        <f t="shared" si="40"/>
        <v>15.8</v>
      </c>
      <c r="F854" s="92">
        <f t="shared" si="41"/>
        <v>29</v>
      </c>
      <c r="H854" s="39">
        <v>21.7</v>
      </c>
      <c r="I854" s="39">
        <v>15.8</v>
      </c>
      <c r="J854" s="39">
        <v>29</v>
      </c>
      <c r="K854" s="39">
        <v>15.5</v>
      </c>
    </row>
    <row r="855" spans="1:11">
      <c r="A855" s="39" t="s">
        <v>361</v>
      </c>
      <c r="B855" s="39" t="s">
        <v>209</v>
      </c>
      <c r="C855" s="39" t="s">
        <v>145</v>
      </c>
      <c r="D855" s="92">
        <f t="shared" si="39"/>
        <v>21.6</v>
      </c>
      <c r="E855" s="92">
        <f t="shared" si="40"/>
        <v>14.9</v>
      </c>
      <c r="F855" s="92">
        <f t="shared" si="41"/>
        <v>30.2</v>
      </c>
      <c r="H855" s="39">
        <v>21.6</v>
      </c>
      <c r="I855" s="39">
        <v>14.9</v>
      </c>
      <c r="J855" s="39">
        <v>30.2</v>
      </c>
      <c r="K855" s="39">
        <v>18</v>
      </c>
    </row>
    <row r="856" spans="1:11">
      <c r="A856" s="39" t="s">
        <v>361</v>
      </c>
      <c r="B856" s="39" t="s">
        <v>209</v>
      </c>
      <c r="C856" s="39" t="s">
        <v>146</v>
      </c>
      <c r="D856" s="92">
        <f t="shared" si="39"/>
        <v>6.5</v>
      </c>
      <c r="E856" s="92">
        <f t="shared" si="40"/>
        <v>4.2</v>
      </c>
      <c r="F856" s="92">
        <f t="shared" si="41"/>
        <v>10</v>
      </c>
      <c r="H856" s="39">
        <v>6.5</v>
      </c>
      <c r="I856" s="39">
        <v>4.2</v>
      </c>
      <c r="J856" s="39">
        <v>10</v>
      </c>
      <c r="K856" s="39">
        <v>22.4</v>
      </c>
    </row>
    <row r="857" spans="1:11">
      <c r="A857" s="39" t="s">
        <v>361</v>
      </c>
      <c r="B857" s="39" t="s">
        <v>209</v>
      </c>
      <c r="C857" s="39" t="s">
        <v>153</v>
      </c>
      <c r="D857" s="92">
        <f t="shared" si="39"/>
        <v>18.7</v>
      </c>
      <c r="E857" s="92">
        <f t="shared" si="40"/>
        <v>9.5</v>
      </c>
      <c r="F857" s="92">
        <f t="shared" si="41"/>
        <v>33.6</v>
      </c>
      <c r="H857" s="39">
        <v>18.7</v>
      </c>
      <c r="I857" s="39">
        <v>9.5</v>
      </c>
      <c r="J857" s="39">
        <v>33.6</v>
      </c>
      <c r="K857" s="39">
        <v>32.6</v>
      </c>
    </row>
    <row r="858" spans="1:11">
      <c r="A858" s="39" t="s">
        <v>361</v>
      </c>
      <c r="B858" s="39" t="s">
        <v>209</v>
      </c>
      <c r="C858" s="39" t="s">
        <v>162</v>
      </c>
      <c r="D858" s="92">
        <f t="shared" si="39"/>
        <v>19.3</v>
      </c>
      <c r="E858" s="92">
        <f t="shared" si="40"/>
        <v>11.9</v>
      </c>
      <c r="F858" s="92">
        <f t="shared" si="41"/>
        <v>29.7</v>
      </c>
      <c r="H858" s="39">
        <v>19.3</v>
      </c>
      <c r="I858" s="39">
        <v>11.9</v>
      </c>
      <c r="J858" s="39">
        <v>29.7</v>
      </c>
      <c r="K858" s="39">
        <v>23.4</v>
      </c>
    </row>
    <row r="859" spans="1:11">
      <c r="A859" s="39" t="s">
        <v>361</v>
      </c>
      <c r="B859" s="39" t="s">
        <v>209</v>
      </c>
      <c r="C859" s="39" t="s">
        <v>165</v>
      </c>
      <c r="D859" s="92">
        <f t="shared" si="39"/>
        <v>13.4</v>
      </c>
      <c r="E859" s="92">
        <f t="shared" si="40"/>
        <v>8.1</v>
      </c>
      <c r="F859" s="92">
        <f t="shared" si="41"/>
        <v>21.4</v>
      </c>
      <c r="H859" s="39">
        <v>13.4</v>
      </c>
      <c r="I859" s="39">
        <v>8.1</v>
      </c>
      <c r="J859" s="39">
        <v>21.4</v>
      </c>
      <c r="K859" s="39">
        <v>24.9</v>
      </c>
    </row>
    <row r="860" spans="1:11">
      <c r="A860" s="39" t="s">
        <v>361</v>
      </c>
      <c r="B860" s="39" t="s">
        <v>209</v>
      </c>
      <c r="C860" s="39" t="s">
        <v>166</v>
      </c>
      <c r="D860" s="92">
        <f t="shared" si="39"/>
        <v>12.4</v>
      </c>
      <c r="E860" s="92">
        <f t="shared" si="40"/>
        <v>7.6</v>
      </c>
      <c r="F860" s="92">
        <f t="shared" si="41"/>
        <v>19.600000000000001</v>
      </c>
      <c r="H860" s="39">
        <v>12.4</v>
      </c>
      <c r="I860" s="39">
        <v>7.6</v>
      </c>
      <c r="J860" s="39">
        <v>19.600000000000001</v>
      </c>
      <c r="K860" s="39">
        <v>24.2</v>
      </c>
    </row>
    <row r="861" spans="1:11">
      <c r="A861" s="39" t="s">
        <v>361</v>
      </c>
      <c r="B861" s="39" t="s">
        <v>209</v>
      </c>
      <c r="C861" s="39" t="s">
        <v>170</v>
      </c>
      <c r="D861" s="92">
        <f t="shared" si="39"/>
        <v>6.1</v>
      </c>
      <c r="E861" s="92">
        <f t="shared" si="40"/>
        <v>3.9</v>
      </c>
      <c r="F861" s="92">
        <f t="shared" si="41"/>
        <v>9.5</v>
      </c>
      <c r="H861" s="39">
        <v>6.1</v>
      </c>
      <c r="I861" s="39">
        <v>3.9</v>
      </c>
      <c r="J861" s="39">
        <v>9.5</v>
      </c>
      <c r="K861" s="39">
        <v>22.5</v>
      </c>
    </row>
    <row r="862" spans="1:11">
      <c r="A862" s="39" t="s">
        <v>361</v>
      </c>
      <c r="B862" s="39" t="s">
        <v>209</v>
      </c>
      <c r="C862" s="39" t="s">
        <v>172</v>
      </c>
      <c r="D862" s="92">
        <f t="shared" si="39"/>
        <v>13.9</v>
      </c>
      <c r="E862" s="92">
        <f t="shared" si="40"/>
        <v>9.5</v>
      </c>
      <c r="F862" s="92">
        <f t="shared" si="41"/>
        <v>19.8</v>
      </c>
      <c r="H862" s="39">
        <v>13.9</v>
      </c>
      <c r="I862" s="39">
        <v>9.5</v>
      </c>
      <c r="J862" s="39">
        <v>19.8</v>
      </c>
      <c r="K862" s="39">
        <v>18.8</v>
      </c>
    </row>
    <row r="863" spans="1:11">
      <c r="A863" s="39" t="s">
        <v>361</v>
      </c>
      <c r="B863" s="39" t="s">
        <v>209</v>
      </c>
      <c r="C863" s="39" t="s">
        <v>175</v>
      </c>
      <c r="D863" s="92">
        <f t="shared" si="39"/>
        <v>14.6</v>
      </c>
      <c r="E863" s="92">
        <f t="shared" si="40"/>
        <v>10.4</v>
      </c>
      <c r="F863" s="92">
        <f t="shared" si="41"/>
        <v>20</v>
      </c>
      <c r="H863" s="39">
        <v>14.6</v>
      </c>
      <c r="I863" s="39">
        <v>10.4</v>
      </c>
      <c r="J863" s="39">
        <v>20</v>
      </c>
      <c r="K863" s="39">
        <v>16.8</v>
      </c>
    </row>
    <row r="864" spans="1:11">
      <c r="A864" s="39" t="s">
        <v>361</v>
      </c>
      <c r="B864" s="39" t="s">
        <v>209</v>
      </c>
      <c r="C864" s="39" t="s">
        <v>358</v>
      </c>
      <c r="D864" s="92">
        <f t="shared" si="39"/>
        <v>9.4</v>
      </c>
      <c r="E864" s="92">
        <f t="shared" si="40"/>
        <v>8.3000000000000007</v>
      </c>
      <c r="F864" s="92">
        <f t="shared" si="41"/>
        <v>10.6</v>
      </c>
      <c r="H864" s="39">
        <v>9.4</v>
      </c>
      <c r="I864" s="39">
        <v>8.3000000000000007</v>
      </c>
      <c r="J864" s="39">
        <v>10.6</v>
      </c>
      <c r="K864" s="39">
        <v>6.4</v>
      </c>
    </row>
    <row r="865" spans="1:11">
      <c r="A865" s="39" t="s">
        <v>361</v>
      </c>
      <c r="B865" s="39" t="s">
        <v>209</v>
      </c>
      <c r="C865" s="39" t="s">
        <v>99</v>
      </c>
      <c r="D865" s="92">
        <f t="shared" si="39"/>
        <v>14.4</v>
      </c>
      <c r="E865" s="92">
        <f t="shared" si="40"/>
        <v>8.9</v>
      </c>
      <c r="F865" s="92">
        <f t="shared" si="41"/>
        <v>22.4</v>
      </c>
      <c r="H865" s="39">
        <v>14.4</v>
      </c>
      <c r="I865" s="39">
        <v>8.9</v>
      </c>
      <c r="J865" s="39">
        <v>22.4</v>
      </c>
      <c r="K865" s="39">
        <v>23.7</v>
      </c>
    </row>
    <row r="866" spans="1:11">
      <c r="A866" s="39" t="s">
        <v>361</v>
      </c>
      <c r="B866" s="39" t="s">
        <v>209</v>
      </c>
      <c r="C866" s="39" t="s">
        <v>100</v>
      </c>
      <c r="D866" s="92">
        <f t="shared" si="39"/>
        <v>11.2</v>
      </c>
      <c r="E866" s="92">
        <f t="shared" si="40"/>
        <v>7.7</v>
      </c>
      <c r="F866" s="92">
        <f t="shared" si="41"/>
        <v>15.9</v>
      </c>
      <c r="H866" s="39">
        <v>11.2</v>
      </c>
      <c r="I866" s="39">
        <v>7.7</v>
      </c>
      <c r="J866" s="39">
        <v>15.9</v>
      </c>
      <c r="K866" s="39">
        <v>18.5</v>
      </c>
    </row>
    <row r="867" spans="1:11">
      <c r="A867" s="39" t="s">
        <v>361</v>
      </c>
      <c r="B867" s="39" t="s">
        <v>209</v>
      </c>
      <c r="C867" s="39" t="s">
        <v>107</v>
      </c>
      <c r="D867" s="92">
        <f t="shared" si="39"/>
        <v>10</v>
      </c>
      <c r="E867" s="92">
        <f t="shared" si="40"/>
        <v>7.1</v>
      </c>
      <c r="F867" s="92">
        <f t="shared" si="41"/>
        <v>13.7</v>
      </c>
      <c r="H867" s="39">
        <v>10</v>
      </c>
      <c r="I867" s="39">
        <v>7.1</v>
      </c>
      <c r="J867" s="39">
        <v>13.7</v>
      </c>
      <c r="K867" s="39">
        <v>16.7</v>
      </c>
    </row>
    <row r="868" spans="1:11">
      <c r="A868" s="39" t="s">
        <v>361</v>
      </c>
      <c r="B868" s="39" t="s">
        <v>209</v>
      </c>
      <c r="C868" s="39" t="s">
        <v>113</v>
      </c>
      <c r="D868" s="92">
        <f t="shared" si="39"/>
        <v>17.100000000000001</v>
      </c>
      <c r="E868" s="92">
        <f t="shared" si="40"/>
        <v>10.3</v>
      </c>
      <c r="F868" s="92">
        <f t="shared" si="41"/>
        <v>27.1</v>
      </c>
      <c r="H868" s="39">
        <v>17.100000000000001</v>
      </c>
      <c r="I868" s="39">
        <v>10.3</v>
      </c>
      <c r="J868" s="39">
        <v>27.1</v>
      </c>
      <c r="K868" s="39">
        <v>24.9</v>
      </c>
    </row>
    <row r="869" spans="1:11">
      <c r="A869" s="39" t="s">
        <v>361</v>
      </c>
      <c r="B869" s="39" t="s">
        <v>209</v>
      </c>
      <c r="C869" s="39" t="s">
        <v>114</v>
      </c>
      <c r="D869" s="92">
        <f t="shared" si="39"/>
        <v>11.8</v>
      </c>
      <c r="E869" s="92">
        <f t="shared" si="40"/>
        <v>8.1</v>
      </c>
      <c r="F869" s="92">
        <f t="shared" si="41"/>
        <v>16.899999999999999</v>
      </c>
      <c r="H869" s="39">
        <v>11.8</v>
      </c>
      <c r="I869" s="39">
        <v>8.1</v>
      </c>
      <c r="J869" s="39">
        <v>16.899999999999999</v>
      </c>
      <c r="K869" s="39">
        <v>18.899999999999999</v>
      </c>
    </row>
    <row r="870" spans="1:11">
      <c r="A870" s="39" t="s">
        <v>361</v>
      </c>
      <c r="B870" s="39" t="s">
        <v>209</v>
      </c>
      <c r="C870" s="39" t="s">
        <v>120</v>
      </c>
      <c r="D870" s="92">
        <f t="shared" si="39"/>
        <v>8</v>
      </c>
      <c r="E870" s="92">
        <f t="shared" si="40"/>
        <v>4.9000000000000004</v>
      </c>
      <c r="F870" s="92">
        <f t="shared" si="41"/>
        <v>12.7</v>
      </c>
      <c r="H870" s="39">
        <v>8</v>
      </c>
      <c r="I870" s="39">
        <v>4.9000000000000004</v>
      </c>
      <c r="J870" s="39">
        <v>12.7</v>
      </c>
      <c r="K870" s="39">
        <v>24.2</v>
      </c>
    </row>
    <row r="871" spans="1:11">
      <c r="A871" s="39" t="s">
        <v>361</v>
      </c>
      <c r="B871" s="39" t="s">
        <v>209</v>
      </c>
      <c r="C871" s="39" t="s">
        <v>121</v>
      </c>
      <c r="D871" s="92">
        <f t="shared" si="39"/>
        <v>13.1</v>
      </c>
      <c r="E871" s="92">
        <f t="shared" si="40"/>
        <v>7.7</v>
      </c>
      <c r="F871" s="92">
        <f t="shared" si="41"/>
        <v>21.5</v>
      </c>
      <c r="H871" s="39">
        <v>13.1</v>
      </c>
      <c r="I871" s="39">
        <v>7.7</v>
      </c>
      <c r="J871" s="39">
        <v>21.5</v>
      </c>
      <c r="K871" s="39">
        <v>26.4</v>
      </c>
    </row>
    <row r="872" spans="1:11">
      <c r="A872" s="39" t="s">
        <v>361</v>
      </c>
      <c r="B872" s="39" t="s">
        <v>209</v>
      </c>
      <c r="C872" s="39" t="s">
        <v>124</v>
      </c>
      <c r="D872" s="92">
        <f t="shared" si="39"/>
        <v>8.6999999999999993</v>
      </c>
      <c r="E872" s="92">
        <f t="shared" si="40"/>
        <v>5.7</v>
      </c>
      <c r="F872" s="92">
        <f t="shared" si="41"/>
        <v>13.1</v>
      </c>
      <c r="H872" s="39">
        <v>8.6999999999999993</v>
      </c>
      <c r="I872" s="39">
        <v>5.7</v>
      </c>
      <c r="J872" s="39">
        <v>13.1</v>
      </c>
      <c r="K872" s="39">
        <v>21.1</v>
      </c>
    </row>
    <row r="873" spans="1:11">
      <c r="A873" s="39" t="s">
        <v>361</v>
      </c>
      <c r="B873" s="39" t="s">
        <v>209</v>
      </c>
      <c r="C873" s="39" t="s">
        <v>126</v>
      </c>
      <c r="D873" s="92">
        <f t="shared" si="39"/>
        <v>9.1</v>
      </c>
      <c r="E873" s="92">
        <f t="shared" si="40"/>
        <v>5.2</v>
      </c>
      <c r="F873" s="92">
        <f t="shared" si="41"/>
        <v>15.4</v>
      </c>
      <c r="H873" s="39">
        <v>9.1</v>
      </c>
      <c r="I873" s="39">
        <v>5.2</v>
      </c>
      <c r="J873" s="39">
        <v>15.4</v>
      </c>
      <c r="K873" s="39">
        <v>28</v>
      </c>
    </row>
    <row r="874" spans="1:11">
      <c r="A874" s="39" t="s">
        <v>361</v>
      </c>
      <c r="B874" s="39" t="s">
        <v>209</v>
      </c>
      <c r="C874" s="39" t="s">
        <v>127</v>
      </c>
      <c r="D874" s="92">
        <f t="shared" si="39"/>
        <v>15.2</v>
      </c>
      <c r="E874" s="92">
        <f t="shared" si="40"/>
        <v>9.5</v>
      </c>
      <c r="F874" s="92">
        <f t="shared" si="41"/>
        <v>23.4</v>
      </c>
      <c r="H874" s="39">
        <v>15.2</v>
      </c>
      <c r="I874" s="39">
        <v>9.5</v>
      </c>
      <c r="J874" s="39">
        <v>23.4</v>
      </c>
      <c r="K874" s="39">
        <v>23.3</v>
      </c>
    </row>
    <row r="875" spans="1:11">
      <c r="A875" s="39" t="s">
        <v>361</v>
      </c>
      <c r="B875" s="39" t="s">
        <v>209</v>
      </c>
      <c r="C875" s="39" t="s">
        <v>128</v>
      </c>
      <c r="D875" s="92">
        <f t="shared" si="39"/>
        <v>7.6</v>
      </c>
      <c r="E875" s="92">
        <f t="shared" si="40"/>
        <v>4.7</v>
      </c>
      <c r="F875" s="92">
        <f t="shared" si="41"/>
        <v>11.9</v>
      </c>
      <c r="H875" s="39">
        <v>7.6</v>
      </c>
      <c r="I875" s="39">
        <v>4.7</v>
      </c>
      <c r="J875" s="39">
        <v>11.9</v>
      </c>
      <c r="K875" s="39">
        <v>23.8</v>
      </c>
    </row>
    <row r="876" spans="1:11">
      <c r="A876" s="39" t="s">
        <v>361</v>
      </c>
      <c r="B876" s="39" t="s">
        <v>209</v>
      </c>
      <c r="C876" s="39" t="s">
        <v>129</v>
      </c>
      <c r="D876" s="92">
        <f t="shared" si="39"/>
        <v>16.5</v>
      </c>
      <c r="E876" s="92">
        <f t="shared" si="40"/>
        <v>10.1</v>
      </c>
      <c r="F876" s="92">
        <f t="shared" si="41"/>
        <v>25.8</v>
      </c>
      <c r="H876" s="39">
        <v>16.5</v>
      </c>
      <c r="I876" s="39">
        <v>10.1</v>
      </c>
      <c r="J876" s="39">
        <v>25.8</v>
      </c>
      <c r="K876" s="39">
        <v>24</v>
      </c>
    </row>
    <row r="877" spans="1:11">
      <c r="A877" s="39" t="s">
        <v>361</v>
      </c>
      <c r="B877" s="39" t="s">
        <v>209</v>
      </c>
      <c r="C877" s="39" t="s">
        <v>139</v>
      </c>
      <c r="D877" s="92">
        <f t="shared" si="39"/>
        <v>6.5</v>
      </c>
      <c r="E877" s="92">
        <f t="shared" si="40"/>
        <v>3.8</v>
      </c>
      <c r="F877" s="92">
        <f t="shared" si="41"/>
        <v>10.9</v>
      </c>
      <c r="H877" s="39">
        <v>6.5</v>
      </c>
      <c r="I877" s="39">
        <v>3.8</v>
      </c>
      <c r="J877" s="39">
        <v>10.9</v>
      </c>
      <c r="K877" s="39">
        <v>27.1</v>
      </c>
    </row>
    <row r="878" spans="1:11">
      <c r="A878" s="39" t="s">
        <v>361</v>
      </c>
      <c r="B878" s="39" t="s">
        <v>209</v>
      </c>
      <c r="C878" s="39" t="s">
        <v>141</v>
      </c>
      <c r="D878" s="92">
        <f t="shared" si="39"/>
        <v>11.5</v>
      </c>
      <c r="E878" s="92">
        <f t="shared" si="40"/>
        <v>5.8</v>
      </c>
      <c r="F878" s="92">
        <f t="shared" si="41"/>
        <v>21.5</v>
      </c>
      <c r="H878" s="39">
        <v>11.5</v>
      </c>
      <c r="I878" s="39">
        <v>5.8</v>
      </c>
      <c r="J878" s="39">
        <v>21.5</v>
      </c>
      <c r="K878" s="39">
        <v>33.799999999999997</v>
      </c>
    </row>
    <row r="879" spans="1:11">
      <c r="A879" s="39" t="s">
        <v>361</v>
      </c>
      <c r="B879" s="39" t="s">
        <v>209</v>
      </c>
      <c r="C879" s="39" t="s">
        <v>142</v>
      </c>
      <c r="D879" s="92">
        <f t="shared" si="39"/>
        <v>17.399999999999999</v>
      </c>
      <c r="E879" s="92">
        <f t="shared" si="40"/>
        <v>13.3</v>
      </c>
      <c r="F879" s="92">
        <f t="shared" si="41"/>
        <v>22.4</v>
      </c>
      <c r="H879" s="39">
        <v>17.399999999999999</v>
      </c>
      <c r="I879" s="39">
        <v>13.3</v>
      </c>
      <c r="J879" s="39">
        <v>22.4</v>
      </c>
      <c r="K879" s="39">
        <v>13.5</v>
      </c>
    </row>
    <row r="880" spans="1:11">
      <c r="A880" s="39" t="s">
        <v>361</v>
      </c>
      <c r="B880" s="39" t="s">
        <v>209</v>
      </c>
      <c r="C880" s="39" t="s">
        <v>147</v>
      </c>
      <c r="D880" s="92">
        <f t="shared" si="39"/>
        <v>6.4</v>
      </c>
      <c r="E880" s="92">
        <f t="shared" si="40"/>
        <v>4.3</v>
      </c>
      <c r="F880" s="92">
        <f t="shared" si="41"/>
        <v>9.4</v>
      </c>
      <c r="H880" s="39">
        <v>6.4</v>
      </c>
      <c r="I880" s="39">
        <v>4.3</v>
      </c>
      <c r="J880" s="39">
        <v>9.4</v>
      </c>
      <c r="K880" s="39">
        <v>20.2</v>
      </c>
    </row>
    <row r="881" spans="1:11">
      <c r="A881" s="39" t="s">
        <v>361</v>
      </c>
      <c r="B881" s="39" t="s">
        <v>209</v>
      </c>
      <c r="C881" s="39" t="s">
        <v>148</v>
      </c>
      <c r="D881" s="92">
        <f t="shared" si="39"/>
        <v>17.7</v>
      </c>
      <c r="E881" s="92">
        <f t="shared" si="40"/>
        <v>12.6</v>
      </c>
      <c r="F881" s="92">
        <f t="shared" si="41"/>
        <v>24.2</v>
      </c>
      <c r="H881" s="39">
        <v>17.7</v>
      </c>
      <c r="I881" s="39">
        <v>12.6</v>
      </c>
      <c r="J881" s="39">
        <v>24.2</v>
      </c>
      <c r="K881" s="39">
        <v>16.8</v>
      </c>
    </row>
    <row r="882" spans="1:11">
      <c r="A882" s="39" t="s">
        <v>361</v>
      </c>
      <c r="B882" s="39" t="s">
        <v>209</v>
      </c>
      <c r="C882" s="39" t="s">
        <v>152</v>
      </c>
      <c r="D882" s="92">
        <f t="shared" si="39"/>
        <v>8.1</v>
      </c>
      <c r="E882" s="92">
        <f t="shared" si="40"/>
        <v>5.4</v>
      </c>
      <c r="F882" s="92">
        <f t="shared" si="41"/>
        <v>12</v>
      </c>
      <c r="H882" s="39">
        <v>8.1</v>
      </c>
      <c r="I882" s="39">
        <v>5.4</v>
      </c>
      <c r="J882" s="39">
        <v>12</v>
      </c>
      <c r="K882" s="39">
        <v>20.7</v>
      </c>
    </row>
    <row r="883" spans="1:11">
      <c r="A883" s="39" t="s">
        <v>361</v>
      </c>
      <c r="B883" s="39" t="s">
        <v>209</v>
      </c>
      <c r="C883" s="39" t="s">
        <v>155</v>
      </c>
      <c r="D883" s="92">
        <f t="shared" si="39"/>
        <v>19.3</v>
      </c>
      <c r="E883" s="92">
        <f t="shared" si="40"/>
        <v>12.5</v>
      </c>
      <c r="F883" s="92">
        <f t="shared" si="41"/>
        <v>28.6</v>
      </c>
      <c r="H883" s="39">
        <v>19.3</v>
      </c>
      <c r="I883" s="39">
        <v>12.5</v>
      </c>
      <c r="J883" s="39">
        <v>28.6</v>
      </c>
      <c r="K883" s="39">
        <v>21.3</v>
      </c>
    </row>
    <row r="884" spans="1:11">
      <c r="A884" s="39" t="s">
        <v>361</v>
      </c>
      <c r="B884" s="39" t="s">
        <v>209</v>
      </c>
      <c r="C884" s="39" t="s">
        <v>157</v>
      </c>
      <c r="D884" s="92">
        <f t="shared" si="39"/>
        <v>25.4</v>
      </c>
      <c r="E884" s="92">
        <f t="shared" si="40"/>
        <v>15.7</v>
      </c>
      <c r="F884" s="92">
        <f t="shared" si="41"/>
        <v>38.4</v>
      </c>
      <c r="H884" s="39">
        <v>25.4</v>
      </c>
      <c r="I884" s="39">
        <v>15.7</v>
      </c>
      <c r="J884" s="39">
        <v>38.4</v>
      </c>
      <c r="K884" s="39">
        <v>22.9</v>
      </c>
    </row>
    <row r="885" spans="1:11">
      <c r="A885" s="39" t="s">
        <v>361</v>
      </c>
      <c r="B885" s="39" t="s">
        <v>209</v>
      </c>
      <c r="C885" s="39" t="s">
        <v>158</v>
      </c>
      <c r="D885" s="92" t="str">
        <f t="shared" si="39"/>
        <v xml:space="preserve"> </v>
      </c>
      <c r="E885" s="92" t="str">
        <f t="shared" si="40"/>
        <v xml:space="preserve"> </v>
      </c>
      <c r="F885" s="92" t="str">
        <f t="shared" si="41"/>
        <v xml:space="preserve"> </v>
      </c>
      <c r="H885" s="39">
        <v>7.1</v>
      </c>
      <c r="I885" s="39">
        <v>2.4</v>
      </c>
      <c r="J885" s="39">
        <v>18.7</v>
      </c>
      <c r="K885" s="39">
        <v>52.7</v>
      </c>
    </row>
    <row r="886" spans="1:11">
      <c r="A886" s="39" t="s">
        <v>361</v>
      </c>
      <c r="B886" s="39" t="s">
        <v>209</v>
      </c>
      <c r="C886" s="39" t="s">
        <v>160</v>
      </c>
      <c r="D886" s="92">
        <f t="shared" si="39"/>
        <v>12.2</v>
      </c>
      <c r="E886" s="92">
        <f t="shared" si="40"/>
        <v>7.2</v>
      </c>
      <c r="F886" s="92">
        <f t="shared" si="41"/>
        <v>20.100000000000001</v>
      </c>
      <c r="H886" s="39">
        <v>12.2</v>
      </c>
      <c r="I886" s="39">
        <v>7.2</v>
      </c>
      <c r="J886" s="39">
        <v>20.100000000000001</v>
      </c>
      <c r="K886" s="39">
        <v>26.4</v>
      </c>
    </row>
    <row r="887" spans="1:11">
      <c r="A887" s="39" t="s">
        <v>361</v>
      </c>
      <c r="B887" s="39" t="s">
        <v>209</v>
      </c>
      <c r="C887" s="39" t="s">
        <v>163</v>
      </c>
      <c r="D887" s="92">
        <f t="shared" si="39"/>
        <v>5.3</v>
      </c>
      <c r="E887" s="92">
        <f t="shared" si="40"/>
        <v>3.4</v>
      </c>
      <c r="F887" s="92">
        <f t="shared" si="41"/>
        <v>8.1</v>
      </c>
      <c r="H887" s="39">
        <v>5.3</v>
      </c>
      <c r="I887" s="39">
        <v>3.4</v>
      </c>
      <c r="J887" s="39">
        <v>8.1</v>
      </c>
      <c r="K887" s="39">
        <v>22.3</v>
      </c>
    </row>
    <row r="888" spans="1:11">
      <c r="A888" s="39" t="s">
        <v>361</v>
      </c>
      <c r="B888" s="39" t="s">
        <v>209</v>
      </c>
      <c r="C888" s="39" t="s">
        <v>167</v>
      </c>
      <c r="D888" s="92">
        <f t="shared" si="39"/>
        <v>12</v>
      </c>
      <c r="E888" s="92">
        <f t="shared" si="40"/>
        <v>7.9</v>
      </c>
      <c r="F888" s="92">
        <f t="shared" si="41"/>
        <v>17.899999999999999</v>
      </c>
      <c r="H888" s="39">
        <v>12</v>
      </c>
      <c r="I888" s="39">
        <v>7.9</v>
      </c>
      <c r="J888" s="39">
        <v>17.899999999999999</v>
      </c>
      <c r="K888" s="39">
        <v>21.1</v>
      </c>
    </row>
    <row r="889" spans="1:11">
      <c r="A889" s="39" t="s">
        <v>361</v>
      </c>
      <c r="B889" s="39" t="s">
        <v>209</v>
      </c>
      <c r="C889" s="39" t="s">
        <v>169</v>
      </c>
      <c r="D889" s="92">
        <f t="shared" si="39"/>
        <v>18.7</v>
      </c>
      <c r="E889" s="92">
        <f t="shared" si="40"/>
        <v>10.6</v>
      </c>
      <c r="F889" s="92">
        <f t="shared" si="41"/>
        <v>30.8</v>
      </c>
      <c r="H889" s="39">
        <v>18.7</v>
      </c>
      <c r="I889" s="39">
        <v>10.6</v>
      </c>
      <c r="J889" s="39">
        <v>30.8</v>
      </c>
      <c r="K889" s="39">
        <v>27.3</v>
      </c>
    </row>
    <row r="890" spans="1:11">
      <c r="A890" s="39" t="s">
        <v>361</v>
      </c>
      <c r="B890" s="39" t="s">
        <v>209</v>
      </c>
      <c r="C890" s="39" t="s">
        <v>173</v>
      </c>
      <c r="D890" s="92">
        <f t="shared" si="39"/>
        <v>15.8</v>
      </c>
      <c r="E890" s="92">
        <f t="shared" si="40"/>
        <v>11.9</v>
      </c>
      <c r="F890" s="92">
        <f t="shared" si="41"/>
        <v>20.7</v>
      </c>
      <c r="H890" s="39">
        <v>15.8</v>
      </c>
      <c r="I890" s="39">
        <v>11.9</v>
      </c>
      <c r="J890" s="39">
        <v>20.7</v>
      </c>
      <c r="K890" s="39">
        <v>14.2</v>
      </c>
    </row>
    <row r="891" spans="1:11">
      <c r="A891" s="39" t="s">
        <v>361</v>
      </c>
      <c r="B891" s="39" t="s">
        <v>209</v>
      </c>
      <c r="C891" s="39" t="s">
        <v>176</v>
      </c>
      <c r="D891" s="92">
        <f t="shared" si="39"/>
        <v>13.3</v>
      </c>
      <c r="E891" s="92">
        <f t="shared" si="40"/>
        <v>7.2</v>
      </c>
      <c r="F891" s="92">
        <f t="shared" si="41"/>
        <v>23.3</v>
      </c>
      <c r="H891" s="39">
        <v>13.3</v>
      </c>
      <c r="I891" s="39">
        <v>7.2</v>
      </c>
      <c r="J891" s="39">
        <v>23.3</v>
      </c>
      <c r="K891" s="39">
        <v>30.1</v>
      </c>
    </row>
    <row r="892" spans="1:11">
      <c r="A892" s="39" t="s">
        <v>361</v>
      </c>
      <c r="B892" s="39" t="s">
        <v>209</v>
      </c>
      <c r="C892" s="39" t="s">
        <v>360</v>
      </c>
      <c r="D892" s="92">
        <f t="shared" si="39"/>
        <v>11.3</v>
      </c>
      <c r="E892" s="92">
        <f t="shared" si="40"/>
        <v>10.1</v>
      </c>
      <c r="F892" s="92">
        <f t="shared" si="41"/>
        <v>12.6</v>
      </c>
      <c r="H892" s="39">
        <v>11.3</v>
      </c>
      <c r="I892" s="39">
        <v>10.1</v>
      </c>
      <c r="J892" s="39">
        <v>12.6</v>
      </c>
      <c r="K892" s="39">
        <v>5.7</v>
      </c>
    </row>
    <row r="893" spans="1:11">
      <c r="A893" s="39" t="s">
        <v>361</v>
      </c>
      <c r="B893" s="39" t="s">
        <v>209</v>
      </c>
      <c r="C893" s="39" t="s">
        <v>0</v>
      </c>
      <c r="D893" s="92">
        <f t="shared" si="39"/>
        <v>10.1</v>
      </c>
      <c r="E893" s="92">
        <f t="shared" si="40"/>
        <v>9.5</v>
      </c>
      <c r="F893" s="92">
        <f t="shared" si="41"/>
        <v>10.7</v>
      </c>
      <c r="H893" s="39">
        <v>10.1</v>
      </c>
      <c r="I893" s="39">
        <v>9.5</v>
      </c>
      <c r="J893" s="39">
        <v>10.7</v>
      </c>
      <c r="K893" s="39">
        <v>3</v>
      </c>
    </row>
    <row r="894" spans="1:11">
      <c r="A894" s="39" t="s">
        <v>361</v>
      </c>
      <c r="B894" s="39" t="s">
        <v>209</v>
      </c>
      <c r="C894" s="39" t="s">
        <v>363</v>
      </c>
      <c r="D894" s="92">
        <f t="shared" si="39"/>
        <v>11.8</v>
      </c>
      <c r="E894" s="92">
        <f t="shared" si="40"/>
        <v>9.5</v>
      </c>
      <c r="F894" s="92">
        <f t="shared" si="41"/>
        <v>14.7</v>
      </c>
      <c r="H894" s="39">
        <v>11.8</v>
      </c>
      <c r="I894" s="39">
        <v>9.5</v>
      </c>
      <c r="J894" s="39">
        <v>14.7</v>
      </c>
      <c r="K894" s="39">
        <v>11.2</v>
      </c>
    </row>
    <row r="895" spans="1:11">
      <c r="A895" s="39" t="s">
        <v>361</v>
      </c>
      <c r="B895" s="39" t="s">
        <v>209</v>
      </c>
      <c r="C895" s="39" t="s">
        <v>364</v>
      </c>
      <c r="D895" s="92">
        <f t="shared" si="39"/>
        <v>11.6</v>
      </c>
      <c r="E895" s="92">
        <f t="shared" si="40"/>
        <v>9.4</v>
      </c>
      <c r="F895" s="92">
        <f t="shared" si="41"/>
        <v>14.2</v>
      </c>
      <c r="H895" s="39">
        <v>11.6</v>
      </c>
      <c r="I895" s="39">
        <v>9.4</v>
      </c>
      <c r="J895" s="39">
        <v>14.2</v>
      </c>
      <c r="K895" s="39">
        <v>10.5</v>
      </c>
    </row>
    <row r="896" spans="1:11">
      <c r="A896" s="39" t="s">
        <v>361</v>
      </c>
      <c r="B896" s="39" t="s">
        <v>209</v>
      </c>
      <c r="C896" s="39" t="s">
        <v>365</v>
      </c>
      <c r="D896" s="92">
        <f t="shared" si="39"/>
        <v>15.6</v>
      </c>
      <c r="E896" s="92">
        <f t="shared" si="40"/>
        <v>12.4</v>
      </c>
      <c r="F896" s="92">
        <f t="shared" si="41"/>
        <v>19.399999999999999</v>
      </c>
      <c r="H896" s="39">
        <v>15.6</v>
      </c>
      <c r="I896" s="39">
        <v>12.4</v>
      </c>
      <c r="J896" s="39">
        <v>19.399999999999999</v>
      </c>
      <c r="K896" s="39">
        <v>11.5</v>
      </c>
    </row>
    <row r="897" spans="1:11">
      <c r="A897" s="39" t="s">
        <v>361</v>
      </c>
      <c r="B897" s="39" t="s">
        <v>209</v>
      </c>
      <c r="C897" s="39" t="s">
        <v>366</v>
      </c>
      <c r="D897" s="92">
        <f t="shared" si="39"/>
        <v>8.6999999999999993</v>
      </c>
      <c r="E897" s="92">
        <f t="shared" si="40"/>
        <v>7.1</v>
      </c>
      <c r="F897" s="92">
        <f t="shared" si="41"/>
        <v>10.7</v>
      </c>
      <c r="H897" s="39">
        <v>8.6999999999999993</v>
      </c>
      <c r="I897" s="39">
        <v>7.1</v>
      </c>
      <c r="J897" s="39">
        <v>10.7</v>
      </c>
      <c r="K897" s="39">
        <v>10.4</v>
      </c>
    </row>
    <row r="898" spans="1:11">
      <c r="A898" s="39" t="s">
        <v>361</v>
      </c>
      <c r="B898" s="39" t="s">
        <v>209</v>
      </c>
      <c r="C898" s="39" t="s">
        <v>367</v>
      </c>
      <c r="D898" s="92">
        <f t="shared" si="39"/>
        <v>7.9</v>
      </c>
      <c r="E898" s="92">
        <f t="shared" si="40"/>
        <v>6.6</v>
      </c>
      <c r="F898" s="92">
        <f t="shared" si="41"/>
        <v>9.5</v>
      </c>
      <c r="H898" s="39">
        <v>7.9</v>
      </c>
      <c r="I898" s="39">
        <v>6.6</v>
      </c>
      <c r="J898" s="39">
        <v>9.5</v>
      </c>
      <c r="K898" s="39">
        <v>9.3000000000000007</v>
      </c>
    </row>
    <row r="899" spans="1:11">
      <c r="A899" s="39" t="s">
        <v>361</v>
      </c>
      <c r="B899" s="39" t="s">
        <v>209</v>
      </c>
      <c r="C899" s="39" t="s">
        <v>368</v>
      </c>
      <c r="D899" s="92">
        <f t="shared" ref="D899:D962" si="42">IF(K899&gt;=50," ",H899)</f>
        <v>12.6</v>
      </c>
      <c r="E899" s="92">
        <f t="shared" ref="E899:E962" si="43">IF(K899&gt;=50," ",I899)</f>
        <v>9.8000000000000007</v>
      </c>
      <c r="F899" s="92">
        <f t="shared" ref="F899:F962" si="44">IF(K899&gt;=50," ",J899)</f>
        <v>16.100000000000001</v>
      </c>
      <c r="H899" s="39">
        <v>12.6</v>
      </c>
      <c r="I899" s="39">
        <v>9.8000000000000007</v>
      </c>
      <c r="J899" s="39">
        <v>16.100000000000001</v>
      </c>
      <c r="K899" s="39">
        <v>12.6</v>
      </c>
    </row>
    <row r="900" spans="1:11">
      <c r="A900" s="39" t="s">
        <v>361</v>
      </c>
      <c r="B900" s="39" t="s">
        <v>209</v>
      </c>
      <c r="C900" s="39" t="s">
        <v>369</v>
      </c>
      <c r="D900" s="92">
        <f t="shared" si="42"/>
        <v>11.8</v>
      </c>
      <c r="E900" s="92">
        <f t="shared" si="43"/>
        <v>8.3000000000000007</v>
      </c>
      <c r="F900" s="92">
        <f t="shared" si="44"/>
        <v>16.600000000000001</v>
      </c>
      <c r="H900" s="39">
        <v>11.8</v>
      </c>
      <c r="I900" s="39">
        <v>8.3000000000000007</v>
      </c>
      <c r="J900" s="39">
        <v>16.600000000000001</v>
      </c>
      <c r="K900" s="39">
        <v>17.7</v>
      </c>
    </row>
    <row r="901" spans="1:11">
      <c r="A901" s="39" t="s">
        <v>361</v>
      </c>
      <c r="B901" s="39" t="s">
        <v>209</v>
      </c>
      <c r="C901" s="39" t="s">
        <v>370</v>
      </c>
      <c r="D901" s="92">
        <f t="shared" si="42"/>
        <v>10.8</v>
      </c>
      <c r="E901" s="92">
        <f t="shared" si="43"/>
        <v>8.6999999999999993</v>
      </c>
      <c r="F901" s="92">
        <f t="shared" si="44"/>
        <v>13.3</v>
      </c>
      <c r="H901" s="39">
        <v>10.8</v>
      </c>
      <c r="I901" s="39">
        <v>8.6999999999999993</v>
      </c>
      <c r="J901" s="39">
        <v>13.3</v>
      </c>
      <c r="K901" s="39">
        <v>10.7</v>
      </c>
    </row>
    <row r="902" spans="1:11">
      <c r="A902" s="39" t="s">
        <v>361</v>
      </c>
      <c r="B902" s="39" t="s">
        <v>209</v>
      </c>
      <c r="C902" s="39" t="s">
        <v>371</v>
      </c>
      <c r="D902" s="92">
        <f t="shared" si="42"/>
        <v>17.2</v>
      </c>
      <c r="E902" s="92">
        <f t="shared" si="43"/>
        <v>14.2</v>
      </c>
      <c r="F902" s="92">
        <f t="shared" si="44"/>
        <v>20.8</v>
      </c>
      <c r="H902" s="39">
        <v>17.2</v>
      </c>
      <c r="I902" s="39">
        <v>14.2</v>
      </c>
      <c r="J902" s="39">
        <v>20.8</v>
      </c>
      <c r="K902" s="39">
        <v>9.6999999999999993</v>
      </c>
    </row>
    <row r="903" spans="1:11">
      <c r="A903" s="39" t="s">
        <v>361</v>
      </c>
      <c r="B903" s="39" t="s">
        <v>209</v>
      </c>
      <c r="C903" s="39" t="s">
        <v>372</v>
      </c>
      <c r="D903" s="92">
        <f t="shared" si="42"/>
        <v>5.4</v>
      </c>
      <c r="E903" s="92">
        <f t="shared" si="43"/>
        <v>4.0999999999999996</v>
      </c>
      <c r="F903" s="92">
        <f t="shared" si="44"/>
        <v>7.1</v>
      </c>
      <c r="H903" s="39">
        <v>5.4</v>
      </c>
      <c r="I903" s="39">
        <v>4.0999999999999996</v>
      </c>
      <c r="J903" s="39">
        <v>7.1</v>
      </c>
      <c r="K903" s="39">
        <v>13.7</v>
      </c>
    </row>
    <row r="904" spans="1:11">
      <c r="A904" s="39" t="s">
        <v>361</v>
      </c>
      <c r="B904" s="39" t="s">
        <v>209</v>
      </c>
      <c r="C904" s="39" t="s">
        <v>373</v>
      </c>
      <c r="D904" s="92">
        <f t="shared" si="42"/>
        <v>11.9</v>
      </c>
      <c r="E904" s="92">
        <f t="shared" si="43"/>
        <v>9.6</v>
      </c>
      <c r="F904" s="92">
        <f t="shared" si="44"/>
        <v>14.7</v>
      </c>
      <c r="H904" s="39">
        <v>11.9</v>
      </c>
      <c r="I904" s="39">
        <v>9.6</v>
      </c>
      <c r="J904" s="39">
        <v>14.7</v>
      </c>
      <c r="K904" s="39">
        <v>10.9</v>
      </c>
    </row>
    <row r="905" spans="1:11">
      <c r="A905" s="39" t="s">
        <v>361</v>
      </c>
      <c r="B905" s="39" t="s">
        <v>209</v>
      </c>
      <c r="C905" s="39" t="s">
        <v>374</v>
      </c>
      <c r="D905" s="92">
        <f t="shared" si="42"/>
        <v>13.7</v>
      </c>
      <c r="E905" s="92">
        <f t="shared" si="43"/>
        <v>11.2</v>
      </c>
      <c r="F905" s="92">
        <f t="shared" si="44"/>
        <v>16.7</v>
      </c>
      <c r="H905" s="39">
        <v>13.7</v>
      </c>
      <c r="I905" s="39">
        <v>11.2</v>
      </c>
      <c r="J905" s="39">
        <v>16.7</v>
      </c>
      <c r="K905" s="39">
        <v>10.1</v>
      </c>
    </row>
    <row r="906" spans="1:11">
      <c r="A906" s="39" t="s">
        <v>361</v>
      </c>
      <c r="B906" s="39" t="s">
        <v>209</v>
      </c>
      <c r="C906" s="39" t="s">
        <v>375</v>
      </c>
      <c r="D906" s="92">
        <f t="shared" si="42"/>
        <v>9</v>
      </c>
      <c r="E906" s="92">
        <f t="shared" si="43"/>
        <v>6.4</v>
      </c>
      <c r="F906" s="92">
        <f t="shared" si="44"/>
        <v>12.7</v>
      </c>
      <c r="H906" s="39">
        <v>9</v>
      </c>
      <c r="I906" s="39">
        <v>6.4</v>
      </c>
      <c r="J906" s="39">
        <v>12.7</v>
      </c>
      <c r="K906" s="39">
        <v>17.600000000000001</v>
      </c>
    </row>
    <row r="907" spans="1:11">
      <c r="A907" s="39" t="s">
        <v>361</v>
      </c>
      <c r="B907" s="39" t="s">
        <v>209</v>
      </c>
      <c r="C907" s="39" t="s">
        <v>376</v>
      </c>
      <c r="D907" s="92">
        <f t="shared" si="42"/>
        <v>13.1</v>
      </c>
      <c r="E907" s="92">
        <f t="shared" si="43"/>
        <v>10.5</v>
      </c>
      <c r="F907" s="92">
        <f t="shared" si="44"/>
        <v>16.100000000000001</v>
      </c>
      <c r="H907" s="39">
        <v>13.1</v>
      </c>
      <c r="I907" s="39">
        <v>10.5</v>
      </c>
      <c r="J907" s="39">
        <v>16.100000000000001</v>
      </c>
      <c r="K907" s="39">
        <v>10.7</v>
      </c>
    </row>
    <row r="908" spans="1:11">
      <c r="A908" s="39" t="s">
        <v>361</v>
      </c>
      <c r="B908" s="39" t="s">
        <v>209</v>
      </c>
      <c r="C908" s="39" t="s">
        <v>377</v>
      </c>
      <c r="D908" s="92">
        <f t="shared" si="42"/>
        <v>13.1</v>
      </c>
      <c r="E908" s="92">
        <f t="shared" si="43"/>
        <v>10.6</v>
      </c>
      <c r="F908" s="92">
        <f t="shared" si="44"/>
        <v>16</v>
      </c>
      <c r="H908" s="39">
        <v>13.1</v>
      </c>
      <c r="I908" s="39">
        <v>10.6</v>
      </c>
      <c r="J908" s="39">
        <v>16</v>
      </c>
      <c r="K908" s="39">
        <v>10.6</v>
      </c>
    </row>
    <row r="909" spans="1:11">
      <c r="A909" s="39" t="s">
        <v>361</v>
      </c>
      <c r="B909" s="39" t="s">
        <v>209</v>
      </c>
      <c r="C909" s="39" t="s">
        <v>386</v>
      </c>
      <c r="D909" s="92">
        <f t="shared" si="42"/>
        <v>12.9</v>
      </c>
      <c r="E909" s="92">
        <f t="shared" si="43"/>
        <v>10.8</v>
      </c>
      <c r="F909" s="92">
        <f t="shared" si="44"/>
        <v>15.3</v>
      </c>
      <c r="H909" s="39">
        <v>12.9</v>
      </c>
      <c r="I909" s="39">
        <v>10.8</v>
      </c>
      <c r="J909" s="39">
        <v>15.3</v>
      </c>
      <c r="K909" s="39">
        <v>9</v>
      </c>
    </row>
    <row r="910" spans="1:11">
      <c r="A910" s="39" t="s">
        <v>361</v>
      </c>
      <c r="B910" s="39" t="s">
        <v>209</v>
      </c>
      <c r="C910" s="39" t="s">
        <v>379</v>
      </c>
      <c r="D910" s="92">
        <f t="shared" si="42"/>
        <v>10.8</v>
      </c>
      <c r="E910" s="92">
        <f t="shared" si="43"/>
        <v>8.6999999999999993</v>
      </c>
      <c r="F910" s="92">
        <f t="shared" si="44"/>
        <v>13.2</v>
      </c>
      <c r="H910" s="39">
        <v>10.8</v>
      </c>
      <c r="I910" s="39">
        <v>8.6999999999999993</v>
      </c>
      <c r="J910" s="39">
        <v>13.2</v>
      </c>
      <c r="K910" s="39">
        <v>10.8</v>
      </c>
    </row>
    <row r="911" spans="1:11">
      <c r="A911" s="39" t="s">
        <v>278</v>
      </c>
      <c r="B911" s="39" t="s">
        <v>279</v>
      </c>
      <c r="C911" s="39" t="s">
        <v>101</v>
      </c>
      <c r="D911" s="92">
        <f t="shared" si="42"/>
        <v>12.7</v>
      </c>
      <c r="E911" s="92">
        <f t="shared" si="43"/>
        <v>9.9</v>
      </c>
      <c r="F911" s="92">
        <f t="shared" si="44"/>
        <v>16.2</v>
      </c>
      <c r="H911" s="39">
        <v>12.7</v>
      </c>
      <c r="I911" s="39">
        <v>9.9</v>
      </c>
      <c r="J911" s="39">
        <v>16.2</v>
      </c>
      <c r="K911" s="39">
        <v>12.5</v>
      </c>
    </row>
    <row r="912" spans="1:11">
      <c r="A912" s="39" t="s">
        <v>278</v>
      </c>
      <c r="B912" s="39" t="s">
        <v>279</v>
      </c>
      <c r="C912" s="39" t="s">
        <v>108</v>
      </c>
      <c r="D912" s="92">
        <f t="shared" si="42"/>
        <v>19.100000000000001</v>
      </c>
      <c r="E912" s="92">
        <f t="shared" si="43"/>
        <v>9.8000000000000007</v>
      </c>
      <c r="F912" s="92">
        <f t="shared" si="44"/>
        <v>34</v>
      </c>
      <c r="H912" s="39">
        <v>19.100000000000001</v>
      </c>
      <c r="I912" s="39">
        <v>9.8000000000000007</v>
      </c>
      <c r="J912" s="39">
        <v>34</v>
      </c>
      <c r="K912" s="39">
        <v>32.1</v>
      </c>
    </row>
    <row r="913" spans="1:11">
      <c r="A913" s="39" t="s">
        <v>278</v>
      </c>
      <c r="B913" s="39" t="s">
        <v>279</v>
      </c>
      <c r="C913" s="39" t="s">
        <v>109</v>
      </c>
      <c r="D913" s="92">
        <f t="shared" si="42"/>
        <v>11.3</v>
      </c>
      <c r="E913" s="92">
        <f t="shared" si="43"/>
        <v>8.6999999999999993</v>
      </c>
      <c r="F913" s="92">
        <f t="shared" si="44"/>
        <v>14.5</v>
      </c>
      <c r="H913" s="39">
        <v>11.3</v>
      </c>
      <c r="I913" s="39">
        <v>8.6999999999999993</v>
      </c>
      <c r="J913" s="39">
        <v>14.5</v>
      </c>
      <c r="K913" s="39">
        <v>13</v>
      </c>
    </row>
    <row r="914" spans="1:11">
      <c r="A914" s="39" t="s">
        <v>278</v>
      </c>
      <c r="B914" s="39" t="s">
        <v>279</v>
      </c>
      <c r="C914" s="39" t="s">
        <v>112</v>
      </c>
      <c r="D914" s="92">
        <f t="shared" si="42"/>
        <v>8.9</v>
      </c>
      <c r="E914" s="92">
        <f t="shared" si="43"/>
        <v>6</v>
      </c>
      <c r="F914" s="92">
        <f t="shared" si="44"/>
        <v>13</v>
      </c>
      <c r="H914" s="39">
        <v>8.9</v>
      </c>
      <c r="I914" s="39">
        <v>6</v>
      </c>
      <c r="J914" s="39">
        <v>13</v>
      </c>
      <c r="K914" s="39">
        <v>19.7</v>
      </c>
    </row>
    <row r="915" spans="1:11">
      <c r="A915" s="39" t="s">
        <v>278</v>
      </c>
      <c r="B915" s="39" t="s">
        <v>279</v>
      </c>
      <c r="C915" s="39" t="s">
        <v>115</v>
      </c>
      <c r="D915" s="92">
        <f t="shared" si="42"/>
        <v>20.5</v>
      </c>
      <c r="E915" s="92">
        <f t="shared" si="43"/>
        <v>16.2</v>
      </c>
      <c r="F915" s="92">
        <f t="shared" si="44"/>
        <v>25.6</v>
      </c>
      <c r="H915" s="39">
        <v>20.5</v>
      </c>
      <c r="I915" s="39">
        <v>16.2</v>
      </c>
      <c r="J915" s="39">
        <v>25.6</v>
      </c>
      <c r="K915" s="39">
        <v>11.7</v>
      </c>
    </row>
    <row r="916" spans="1:11">
      <c r="A916" s="39" t="s">
        <v>278</v>
      </c>
      <c r="B916" s="39" t="s">
        <v>279</v>
      </c>
      <c r="C916" s="39" t="s">
        <v>118</v>
      </c>
      <c r="D916" s="92">
        <f t="shared" si="42"/>
        <v>11.8</v>
      </c>
      <c r="E916" s="92">
        <f t="shared" si="43"/>
        <v>7.9</v>
      </c>
      <c r="F916" s="92">
        <f t="shared" si="44"/>
        <v>17.2</v>
      </c>
      <c r="H916" s="39">
        <v>11.8</v>
      </c>
      <c r="I916" s="39">
        <v>7.9</v>
      </c>
      <c r="J916" s="39">
        <v>17.2</v>
      </c>
      <c r="K916" s="39">
        <v>19.7</v>
      </c>
    </row>
    <row r="917" spans="1:11">
      <c r="A917" s="39" t="s">
        <v>278</v>
      </c>
      <c r="B917" s="39" t="s">
        <v>279</v>
      </c>
      <c r="C917" s="39" t="s">
        <v>122</v>
      </c>
      <c r="D917" s="92">
        <f t="shared" si="42"/>
        <v>10.6</v>
      </c>
      <c r="E917" s="92">
        <f t="shared" si="43"/>
        <v>7.8</v>
      </c>
      <c r="F917" s="92">
        <f t="shared" si="44"/>
        <v>14.3</v>
      </c>
      <c r="H917" s="39">
        <v>10.6</v>
      </c>
      <c r="I917" s="39">
        <v>7.8</v>
      </c>
      <c r="J917" s="39">
        <v>14.3</v>
      </c>
      <c r="K917" s="39">
        <v>15.5</v>
      </c>
    </row>
    <row r="918" spans="1:11">
      <c r="A918" s="39" t="s">
        <v>278</v>
      </c>
      <c r="B918" s="39" t="s">
        <v>279</v>
      </c>
      <c r="C918" s="39" t="s">
        <v>130</v>
      </c>
      <c r="D918" s="92">
        <f t="shared" si="42"/>
        <v>16.600000000000001</v>
      </c>
      <c r="E918" s="92">
        <f t="shared" si="43"/>
        <v>13.1</v>
      </c>
      <c r="F918" s="92">
        <f t="shared" si="44"/>
        <v>20.7</v>
      </c>
      <c r="H918" s="39">
        <v>16.600000000000001</v>
      </c>
      <c r="I918" s="39">
        <v>13.1</v>
      </c>
      <c r="J918" s="39">
        <v>20.7</v>
      </c>
      <c r="K918" s="39">
        <v>11.7</v>
      </c>
    </row>
    <row r="919" spans="1:11">
      <c r="A919" s="39" t="s">
        <v>278</v>
      </c>
      <c r="B919" s="39" t="s">
        <v>279</v>
      </c>
      <c r="C919" s="39" t="s">
        <v>135</v>
      </c>
      <c r="D919" s="92">
        <f t="shared" si="42"/>
        <v>8.6</v>
      </c>
      <c r="E919" s="92">
        <f t="shared" si="43"/>
        <v>6.2</v>
      </c>
      <c r="F919" s="92">
        <f t="shared" si="44"/>
        <v>11.9</v>
      </c>
      <c r="H919" s="39">
        <v>8.6</v>
      </c>
      <c r="I919" s="39">
        <v>6.2</v>
      </c>
      <c r="J919" s="39">
        <v>11.9</v>
      </c>
      <c r="K919" s="39">
        <v>16.600000000000001</v>
      </c>
    </row>
    <row r="920" spans="1:11">
      <c r="A920" s="39" t="s">
        <v>278</v>
      </c>
      <c r="B920" s="39" t="s">
        <v>279</v>
      </c>
      <c r="C920" s="39" t="s">
        <v>136</v>
      </c>
      <c r="D920" s="92">
        <f t="shared" si="42"/>
        <v>15</v>
      </c>
      <c r="E920" s="92">
        <f t="shared" si="43"/>
        <v>11.9</v>
      </c>
      <c r="F920" s="92">
        <f t="shared" si="44"/>
        <v>18.600000000000001</v>
      </c>
      <c r="H920" s="39">
        <v>15</v>
      </c>
      <c r="I920" s="39">
        <v>11.9</v>
      </c>
      <c r="J920" s="39">
        <v>18.600000000000001</v>
      </c>
      <c r="K920" s="39">
        <v>11.3</v>
      </c>
    </row>
    <row r="921" spans="1:11">
      <c r="A921" s="39" t="s">
        <v>278</v>
      </c>
      <c r="B921" s="39" t="s">
        <v>279</v>
      </c>
      <c r="C921" s="39" t="s">
        <v>143</v>
      </c>
      <c r="D921" s="92">
        <f t="shared" si="42"/>
        <v>14.1</v>
      </c>
      <c r="E921" s="92">
        <f t="shared" si="43"/>
        <v>10.6</v>
      </c>
      <c r="F921" s="92">
        <f t="shared" si="44"/>
        <v>18.5</v>
      </c>
      <c r="H921" s="39">
        <v>14.1</v>
      </c>
      <c r="I921" s="39">
        <v>10.6</v>
      </c>
      <c r="J921" s="39">
        <v>18.5</v>
      </c>
      <c r="K921" s="39">
        <v>14.3</v>
      </c>
    </row>
    <row r="922" spans="1:11">
      <c r="A922" s="39" t="s">
        <v>278</v>
      </c>
      <c r="B922" s="39" t="s">
        <v>279</v>
      </c>
      <c r="C922" s="39" t="s">
        <v>149</v>
      </c>
      <c r="D922" s="92">
        <f t="shared" si="42"/>
        <v>17.899999999999999</v>
      </c>
      <c r="E922" s="92">
        <f t="shared" si="43"/>
        <v>14.2</v>
      </c>
      <c r="F922" s="92">
        <f t="shared" si="44"/>
        <v>22.3</v>
      </c>
      <c r="H922" s="39">
        <v>17.899999999999999</v>
      </c>
      <c r="I922" s="39">
        <v>14.2</v>
      </c>
      <c r="J922" s="39">
        <v>22.3</v>
      </c>
      <c r="K922" s="39">
        <v>11.4</v>
      </c>
    </row>
    <row r="923" spans="1:11">
      <c r="A923" s="39" t="s">
        <v>278</v>
      </c>
      <c r="B923" s="39" t="s">
        <v>279</v>
      </c>
      <c r="C923" s="39" t="s">
        <v>151</v>
      </c>
      <c r="D923" s="92">
        <f t="shared" si="42"/>
        <v>12.6</v>
      </c>
      <c r="E923" s="92">
        <f t="shared" si="43"/>
        <v>10</v>
      </c>
      <c r="F923" s="92">
        <f t="shared" si="44"/>
        <v>15.7</v>
      </c>
      <c r="H923" s="39">
        <v>12.6</v>
      </c>
      <c r="I923" s="39">
        <v>10</v>
      </c>
      <c r="J923" s="39">
        <v>15.7</v>
      </c>
      <c r="K923" s="39">
        <v>11.6</v>
      </c>
    </row>
    <row r="924" spans="1:11">
      <c r="A924" s="39" t="s">
        <v>278</v>
      </c>
      <c r="B924" s="39" t="s">
        <v>279</v>
      </c>
      <c r="C924" s="39" t="s">
        <v>154</v>
      </c>
      <c r="D924" s="92">
        <f t="shared" si="42"/>
        <v>13.4</v>
      </c>
      <c r="E924" s="92">
        <f t="shared" si="43"/>
        <v>10.6</v>
      </c>
      <c r="F924" s="92">
        <f t="shared" si="44"/>
        <v>16.899999999999999</v>
      </c>
      <c r="H924" s="39">
        <v>13.4</v>
      </c>
      <c r="I924" s="39">
        <v>10.6</v>
      </c>
      <c r="J924" s="39">
        <v>16.899999999999999</v>
      </c>
      <c r="K924" s="39">
        <v>11.8</v>
      </c>
    </row>
    <row r="925" spans="1:11">
      <c r="A925" s="39" t="s">
        <v>278</v>
      </c>
      <c r="B925" s="39" t="s">
        <v>279</v>
      </c>
      <c r="C925" s="39" t="s">
        <v>164</v>
      </c>
      <c r="D925" s="92">
        <f t="shared" si="42"/>
        <v>11.1</v>
      </c>
      <c r="E925" s="92">
        <f t="shared" si="43"/>
        <v>8.5</v>
      </c>
      <c r="F925" s="92">
        <f t="shared" si="44"/>
        <v>14.4</v>
      </c>
      <c r="H925" s="39">
        <v>11.1</v>
      </c>
      <c r="I925" s="39">
        <v>8.5</v>
      </c>
      <c r="J925" s="39">
        <v>14.4</v>
      </c>
      <c r="K925" s="39">
        <v>13.3</v>
      </c>
    </row>
    <row r="926" spans="1:11">
      <c r="A926" s="39" t="s">
        <v>278</v>
      </c>
      <c r="B926" s="39" t="s">
        <v>279</v>
      </c>
      <c r="C926" s="39" t="s">
        <v>171</v>
      </c>
      <c r="D926" s="92">
        <f t="shared" si="42"/>
        <v>15.5</v>
      </c>
      <c r="E926" s="92">
        <f t="shared" si="43"/>
        <v>12</v>
      </c>
      <c r="F926" s="92">
        <f t="shared" si="44"/>
        <v>19.8</v>
      </c>
      <c r="H926" s="39">
        <v>15.5</v>
      </c>
      <c r="I926" s="39">
        <v>12</v>
      </c>
      <c r="J926" s="39">
        <v>19.8</v>
      </c>
      <c r="K926" s="39">
        <v>12.7</v>
      </c>
    </row>
    <row r="927" spans="1:11">
      <c r="A927" s="39" t="s">
        <v>278</v>
      </c>
      <c r="B927" s="39" t="s">
        <v>279</v>
      </c>
      <c r="C927" s="39" t="s">
        <v>174</v>
      </c>
      <c r="D927" s="92">
        <f t="shared" si="42"/>
        <v>23.8</v>
      </c>
      <c r="E927" s="92">
        <f t="shared" si="43"/>
        <v>19.899999999999999</v>
      </c>
      <c r="F927" s="92">
        <f t="shared" si="44"/>
        <v>28.2</v>
      </c>
      <c r="H927" s="39">
        <v>23.8</v>
      </c>
      <c r="I927" s="39">
        <v>19.899999999999999</v>
      </c>
      <c r="J927" s="39">
        <v>28.2</v>
      </c>
      <c r="K927" s="39">
        <v>9</v>
      </c>
    </row>
    <row r="928" spans="1:11">
      <c r="A928" s="39" t="s">
        <v>278</v>
      </c>
      <c r="B928" s="39" t="s">
        <v>279</v>
      </c>
      <c r="C928" s="39" t="s">
        <v>356</v>
      </c>
      <c r="D928" s="92">
        <f t="shared" si="42"/>
        <v>15.8</v>
      </c>
      <c r="E928" s="92">
        <f t="shared" si="43"/>
        <v>14.5</v>
      </c>
      <c r="F928" s="92">
        <f t="shared" si="44"/>
        <v>17</v>
      </c>
      <c r="H928" s="39">
        <v>15.8</v>
      </c>
      <c r="I928" s="39">
        <v>14.5</v>
      </c>
      <c r="J928" s="39">
        <v>17</v>
      </c>
      <c r="K928" s="39">
        <v>4</v>
      </c>
    </row>
    <row r="929" spans="1:11">
      <c r="A929" s="39" t="s">
        <v>278</v>
      </c>
      <c r="B929" s="39" t="s">
        <v>279</v>
      </c>
      <c r="C929" s="39" t="s">
        <v>102</v>
      </c>
      <c r="D929" s="92">
        <f t="shared" si="42"/>
        <v>11.4</v>
      </c>
      <c r="E929" s="92">
        <f t="shared" si="43"/>
        <v>8.9</v>
      </c>
      <c r="F929" s="92">
        <f t="shared" si="44"/>
        <v>14.5</v>
      </c>
      <c r="H929" s="39">
        <v>11.4</v>
      </c>
      <c r="I929" s="39">
        <v>8.9</v>
      </c>
      <c r="J929" s="39">
        <v>14.5</v>
      </c>
      <c r="K929" s="39">
        <v>12.3</v>
      </c>
    </row>
    <row r="930" spans="1:11">
      <c r="A930" s="39" t="s">
        <v>278</v>
      </c>
      <c r="B930" s="39" t="s">
        <v>279</v>
      </c>
      <c r="C930" s="39" t="s">
        <v>103</v>
      </c>
      <c r="D930" s="92">
        <f t="shared" si="42"/>
        <v>7.6</v>
      </c>
      <c r="E930" s="92">
        <f t="shared" si="43"/>
        <v>5.9</v>
      </c>
      <c r="F930" s="92">
        <f t="shared" si="44"/>
        <v>9.8000000000000007</v>
      </c>
      <c r="H930" s="39">
        <v>7.6</v>
      </c>
      <c r="I930" s="39">
        <v>5.9</v>
      </c>
      <c r="J930" s="39">
        <v>9.8000000000000007</v>
      </c>
      <c r="K930" s="39">
        <v>12.8</v>
      </c>
    </row>
    <row r="931" spans="1:11">
      <c r="A931" s="39" t="s">
        <v>278</v>
      </c>
      <c r="B931" s="39" t="s">
        <v>279</v>
      </c>
      <c r="C931" s="39" t="s">
        <v>104</v>
      </c>
      <c r="D931" s="92">
        <f t="shared" si="42"/>
        <v>20.6</v>
      </c>
      <c r="E931" s="92">
        <f t="shared" si="43"/>
        <v>15.8</v>
      </c>
      <c r="F931" s="92">
        <f t="shared" si="44"/>
        <v>26.3</v>
      </c>
      <c r="H931" s="39">
        <v>20.6</v>
      </c>
      <c r="I931" s="39">
        <v>15.8</v>
      </c>
      <c r="J931" s="39">
        <v>26.3</v>
      </c>
      <c r="K931" s="39">
        <v>13</v>
      </c>
    </row>
    <row r="932" spans="1:11">
      <c r="A932" s="39" t="s">
        <v>278</v>
      </c>
      <c r="B932" s="39" t="s">
        <v>279</v>
      </c>
      <c r="C932" s="39" t="s">
        <v>110</v>
      </c>
      <c r="D932" s="92">
        <f t="shared" si="42"/>
        <v>11.1</v>
      </c>
      <c r="E932" s="92">
        <f t="shared" si="43"/>
        <v>8.5</v>
      </c>
      <c r="F932" s="92">
        <f t="shared" si="44"/>
        <v>14.4</v>
      </c>
      <c r="H932" s="39">
        <v>11.1</v>
      </c>
      <c r="I932" s="39">
        <v>8.5</v>
      </c>
      <c r="J932" s="39">
        <v>14.4</v>
      </c>
      <c r="K932" s="39">
        <v>13.4</v>
      </c>
    </row>
    <row r="933" spans="1:11">
      <c r="A933" s="39" t="s">
        <v>278</v>
      </c>
      <c r="B933" s="39" t="s">
        <v>279</v>
      </c>
      <c r="C933" s="39" t="s">
        <v>111</v>
      </c>
      <c r="D933" s="92">
        <f t="shared" si="42"/>
        <v>11.7</v>
      </c>
      <c r="E933" s="92">
        <f t="shared" si="43"/>
        <v>8.4</v>
      </c>
      <c r="F933" s="92">
        <f t="shared" si="44"/>
        <v>15.9</v>
      </c>
      <c r="H933" s="39">
        <v>11.7</v>
      </c>
      <c r="I933" s="39">
        <v>8.4</v>
      </c>
      <c r="J933" s="39">
        <v>15.9</v>
      </c>
      <c r="K933" s="39">
        <v>16.2</v>
      </c>
    </row>
    <row r="934" spans="1:11">
      <c r="A934" s="39" t="s">
        <v>278</v>
      </c>
      <c r="B934" s="39" t="s">
        <v>279</v>
      </c>
      <c r="C934" s="39" t="s">
        <v>116</v>
      </c>
      <c r="D934" s="92">
        <f t="shared" si="42"/>
        <v>12</v>
      </c>
      <c r="E934" s="92">
        <f t="shared" si="43"/>
        <v>8.3000000000000007</v>
      </c>
      <c r="F934" s="92">
        <f t="shared" si="44"/>
        <v>17</v>
      </c>
      <c r="H934" s="39">
        <v>12</v>
      </c>
      <c r="I934" s="39">
        <v>8.3000000000000007</v>
      </c>
      <c r="J934" s="39">
        <v>17</v>
      </c>
      <c r="K934" s="39">
        <v>18.2</v>
      </c>
    </row>
    <row r="935" spans="1:11">
      <c r="A935" s="39" t="s">
        <v>278</v>
      </c>
      <c r="B935" s="39" t="s">
        <v>279</v>
      </c>
      <c r="C935" s="39" t="s">
        <v>117</v>
      </c>
      <c r="D935" s="92">
        <f t="shared" si="42"/>
        <v>14.9</v>
      </c>
      <c r="E935" s="92">
        <f t="shared" si="43"/>
        <v>11.5</v>
      </c>
      <c r="F935" s="92">
        <f t="shared" si="44"/>
        <v>19.100000000000001</v>
      </c>
      <c r="H935" s="39">
        <v>14.9</v>
      </c>
      <c r="I935" s="39">
        <v>11.5</v>
      </c>
      <c r="J935" s="39">
        <v>19.100000000000001</v>
      </c>
      <c r="K935" s="39">
        <v>13</v>
      </c>
    </row>
    <row r="936" spans="1:11">
      <c r="A936" s="39" t="s">
        <v>278</v>
      </c>
      <c r="B936" s="39" t="s">
        <v>279</v>
      </c>
      <c r="C936" s="39" t="s">
        <v>119</v>
      </c>
      <c r="D936" s="92">
        <f t="shared" si="42"/>
        <v>18.399999999999999</v>
      </c>
      <c r="E936" s="92">
        <f t="shared" si="43"/>
        <v>14.7</v>
      </c>
      <c r="F936" s="92">
        <f t="shared" si="44"/>
        <v>22.7</v>
      </c>
      <c r="H936" s="39">
        <v>18.399999999999999</v>
      </c>
      <c r="I936" s="39">
        <v>14.7</v>
      </c>
      <c r="J936" s="39">
        <v>22.7</v>
      </c>
      <c r="K936" s="39">
        <v>11.1</v>
      </c>
    </row>
    <row r="937" spans="1:11">
      <c r="A937" s="39" t="s">
        <v>278</v>
      </c>
      <c r="B937" s="39" t="s">
        <v>279</v>
      </c>
      <c r="C937" s="39" t="s">
        <v>123</v>
      </c>
      <c r="D937" s="92">
        <f t="shared" si="42"/>
        <v>19.100000000000001</v>
      </c>
      <c r="E937" s="92">
        <f t="shared" si="43"/>
        <v>15.3</v>
      </c>
      <c r="F937" s="92">
        <f t="shared" si="44"/>
        <v>23.7</v>
      </c>
      <c r="H937" s="39">
        <v>19.100000000000001</v>
      </c>
      <c r="I937" s="39">
        <v>15.3</v>
      </c>
      <c r="J937" s="39">
        <v>23.7</v>
      </c>
      <c r="K937" s="39">
        <v>11.1</v>
      </c>
    </row>
    <row r="938" spans="1:11">
      <c r="A938" s="39" t="s">
        <v>278</v>
      </c>
      <c r="B938" s="39" t="s">
        <v>279</v>
      </c>
      <c r="C938" s="39" t="s">
        <v>132</v>
      </c>
      <c r="D938" s="92">
        <f t="shared" si="42"/>
        <v>13.6</v>
      </c>
      <c r="E938" s="92">
        <f t="shared" si="43"/>
        <v>10.8</v>
      </c>
      <c r="F938" s="92">
        <f t="shared" si="44"/>
        <v>17</v>
      </c>
      <c r="H938" s="39">
        <v>13.6</v>
      </c>
      <c r="I938" s="39">
        <v>10.8</v>
      </c>
      <c r="J938" s="39">
        <v>17</v>
      </c>
      <c r="K938" s="39">
        <v>11.6</v>
      </c>
    </row>
    <row r="939" spans="1:11">
      <c r="A939" s="39" t="s">
        <v>278</v>
      </c>
      <c r="B939" s="39" t="s">
        <v>279</v>
      </c>
      <c r="C939" s="39" t="s">
        <v>134</v>
      </c>
      <c r="D939" s="92">
        <f t="shared" si="42"/>
        <v>8</v>
      </c>
      <c r="E939" s="92">
        <f t="shared" si="43"/>
        <v>6</v>
      </c>
      <c r="F939" s="92">
        <f t="shared" si="44"/>
        <v>10.6</v>
      </c>
      <c r="H939" s="39">
        <v>8</v>
      </c>
      <c r="I939" s="39">
        <v>6</v>
      </c>
      <c r="J939" s="39">
        <v>10.6</v>
      </c>
      <c r="K939" s="39">
        <v>14.4</v>
      </c>
    </row>
    <row r="940" spans="1:11">
      <c r="A940" s="39" t="s">
        <v>278</v>
      </c>
      <c r="B940" s="39" t="s">
        <v>279</v>
      </c>
      <c r="C940" s="39" t="s">
        <v>150</v>
      </c>
      <c r="D940" s="92">
        <f t="shared" si="42"/>
        <v>12.9</v>
      </c>
      <c r="E940" s="92">
        <f t="shared" si="43"/>
        <v>9.8000000000000007</v>
      </c>
      <c r="F940" s="92">
        <f t="shared" si="44"/>
        <v>16.8</v>
      </c>
      <c r="H940" s="39">
        <v>12.9</v>
      </c>
      <c r="I940" s="39">
        <v>9.8000000000000007</v>
      </c>
      <c r="J940" s="39">
        <v>16.8</v>
      </c>
      <c r="K940" s="39">
        <v>13.8</v>
      </c>
    </row>
    <row r="941" spans="1:11">
      <c r="A941" s="39" t="s">
        <v>278</v>
      </c>
      <c r="B941" s="39" t="s">
        <v>279</v>
      </c>
      <c r="C941" s="39" t="s">
        <v>156</v>
      </c>
      <c r="D941" s="92">
        <f t="shared" si="42"/>
        <v>25.2</v>
      </c>
      <c r="E941" s="92">
        <f t="shared" si="43"/>
        <v>20.399999999999999</v>
      </c>
      <c r="F941" s="92">
        <f t="shared" si="44"/>
        <v>30.6</v>
      </c>
      <c r="H941" s="39">
        <v>25.2</v>
      </c>
      <c r="I941" s="39">
        <v>20.399999999999999</v>
      </c>
      <c r="J941" s="39">
        <v>30.6</v>
      </c>
      <c r="K941" s="39">
        <v>10.4</v>
      </c>
    </row>
    <row r="942" spans="1:11">
      <c r="A942" s="39" t="s">
        <v>278</v>
      </c>
      <c r="B942" s="39" t="s">
        <v>279</v>
      </c>
      <c r="C942" s="39" t="s">
        <v>159</v>
      </c>
      <c r="D942" s="92">
        <f t="shared" si="42"/>
        <v>9.9</v>
      </c>
      <c r="E942" s="92">
        <f t="shared" si="43"/>
        <v>7.1</v>
      </c>
      <c r="F942" s="92">
        <f t="shared" si="44"/>
        <v>13.7</v>
      </c>
      <c r="H942" s="39">
        <v>9.9</v>
      </c>
      <c r="I942" s="39">
        <v>7.1</v>
      </c>
      <c r="J942" s="39">
        <v>13.7</v>
      </c>
      <c r="K942" s="39">
        <v>16.600000000000001</v>
      </c>
    </row>
    <row r="943" spans="1:11">
      <c r="A943" s="39" t="s">
        <v>278</v>
      </c>
      <c r="B943" s="39" t="s">
        <v>279</v>
      </c>
      <c r="C943" s="39" t="s">
        <v>161</v>
      </c>
      <c r="D943" s="92">
        <f t="shared" si="42"/>
        <v>25.4</v>
      </c>
      <c r="E943" s="92">
        <f t="shared" si="43"/>
        <v>21.2</v>
      </c>
      <c r="F943" s="92">
        <f t="shared" si="44"/>
        <v>30.2</v>
      </c>
      <c r="H943" s="39">
        <v>25.4</v>
      </c>
      <c r="I943" s="39">
        <v>21.2</v>
      </c>
      <c r="J943" s="39">
        <v>30.2</v>
      </c>
      <c r="K943" s="39">
        <v>9.1</v>
      </c>
    </row>
    <row r="944" spans="1:11">
      <c r="A944" s="39" t="s">
        <v>278</v>
      </c>
      <c r="B944" s="39" t="s">
        <v>279</v>
      </c>
      <c r="C944" s="39" t="s">
        <v>168</v>
      </c>
      <c r="D944" s="92">
        <f t="shared" si="42"/>
        <v>8.8000000000000007</v>
      </c>
      <c r="E944" s="92">
        <f t="shared" si="43"/>
        <v>6.7</v>
      </c>
      <c r="F944" s="92">
        <f t="shared" si="44"/>
        <v>11.5</v>
      </c>
      <c r="H944" s="39">
        <v>8.8000000000000007</v>
      </c>
      <c r="I944" s="39">
        <v>6.7</v>
      </c>
      <c r="J944" s="39">
        <v>11.5</v>
      </c>
      <c r="K944" s="39">
        <v>13.8</v>
      </c>
    </row>
    <row r="945" spans="1:11">
      <c r="A945" s="39" t="s">
        <v>278</v>
      </c>
      <c r="B945" s="39" t="s">
        <v>279</v>
      </c>
      <c r="C945" s="39" t="s">
        <v>357</v>
      </c>
      <c r="D945" s="92">
        <f t="shared" si="42"/>
        <v>15.4</v>
      </c>
      <c r="E945" s="92">
        <f t="shared" si="43"/>
        <v>14.3</v>
      </c>
      <c r="F945" s="92">
        <f t="shared" si="44"/>
        <v>16.5</v>
      </c>
      <c r="H945" s="39">
        <v>15.4</v>
      </c>
      <c r="I945" s="39">
        <v>14.3</v>
      </c>
      <c r="J945" s="39">
        <v>16.5</v>
      </c>
      <c r="K945" s="39">
        <v>3.6</v>
      </c>
    </row>
    <row r="946" spans="1:11">
      <c r="A946" s="39" t="s">
        <v>278</v>
      </c>
      <c r="B946" s="39" t="s">
        <v>279</v>
      </c>
      <c r="C946" s="39" t="s">
        <v>98</v>
      </c>
      <c r="D946" s="92">
        <f t="shared" si="42"/>
        <v>17</v>
      </c>
      <c r="E946" s="92">
        <f t="shared" si="43"/>
        <v>11.7</v>
      </c>
      <c r="F946" s="92">
        <f t="shared" si="44"/>
        <v>24</v>
      </c>
      <c r="H946" s="39">
        <v>17</v>
      </c>
      <c r="I946" s="39">
        <v>11.7</v>
      </c>
      <c r="J946" s="39">
        <v>24</v>
      </c>
      <c r="K946" s="39">
        <v>18.399999999999999</v>
      </c>
    </row>
    <row r="947" spans="1:11">
      <c r="A947" s="39" t="s">
        <v>278</v>
      </c>
      <c r="B947" s="39" t="s">
        <v>279</v>
      </c>
      <c r="C947" s="39" t="s">
        <v>105</v>
      </c>
      <c r="D947" s="92">
        <f t="shared" si="42"/>
        <v>9.4</v>
      </c>
      <c r="E947" s="92">
        <f t="shared" si="43"/>
        <v>7</v>
      </c>
      <c r="F947" s="92">
        <f t="shared" si="44"/>
        <v>12.7</v>
      </c>
      <c r="H947" s="39">
        <v>9.4</v>
      </c>
      <c r="I947" s="39">
        <v>7</v>
      </c>
      <c r="J947" s="39">
        <v>12.7</v>
      </c>
      <c r="K947" s="39">
        <v>15.4</v>
      </c>
    </row>
    <row r="948" spans="1:11">
      <c r="A948" s="39" t="s">
        <v>278</v>
      </c>
      <c r="B948" s="39" t="s">
        <v>279</v>
      </c>
      <c r="C948" s="39" t="s">
        <v>106</v>
      </c>
      <c r="D948" s="92">
        <f t="shared" si="42"/>
        <v>18.399999999999999</v>
      </c>
      <c r="E948" s="92">
        <f t="shared" si="43"/>
        <v>14.8</v>
      </c>
      <c r="F948" s="92">
        <f t="shared" si="44"/>
        <v>22.6</v>
      </c>
      <c r="H948" s="39">
        <v>18.399999999999999</v>
      </c>
      <c r="I948" s="39">
        <v>14.8</v>
      </c>
      <c r="J948" s="39">
        <v>22.6</v>
      </c>
      <c r="K948" s="39">
        <v>10.8</v>
      </c>
    </row>
    <row r="949" spans="1:11">
      <c r="A949" s="39" t="s">
        <v>278</v>
      </c>
      <c r="B949" s="39" t="s">
        <v>279</v>
      </c>
      <c r="C949" s="39" t="s">
        <v>125</v>
      </c>
      <c r="D949" s="92">
        <f t="shared" si="42"/>
        <v>9.8000000000000007</v>
      </c>
      <c r="E949" s="92">
        <f t="shared" si="43"/>
        <v>7.4</v>
      </c>
      <c r="F949" s="92">
        <f t="shared" si="44"/>
        <v>12.9</v>
      </c>
      <c r="H949" s="39">
        <v>9.8000000000000007</v>
      </c>
      <c r="I949" s="39">
        <v>7.4</v>
      </c>
      <c r="J949" s="39">
        <v>12.9</v>
      </c>
      <c r="K949" s="39">
        <v>14.4</v>
      </c>
    </row>
    <row r="950" spans="1:11">
      <c r="A950" s="39" t="s">
        <v>278</v>
      </c>
      <c r="B950" s="39" t="s">
        <v>279</v>
      </c>
      <c r="C950" s="39" t="s">
        <v>131</v>
      </c>
      <c r="D950" s="92">
        <f t="shared" si="42"/>
        <v>13.7</v>
      </c>
      <c r="E950" s="92">
        <f t="shared" si="43"/>
        <v>10.6</v>
      </c>
      <c r="F950" s="92">
        <f t="shared" si="44"/>
        <v>17.600000000000001</v>
      </c>
      <c r="H950" s="39">
        <v>13.7</v>
      </c>
      <c r="I950" s="39">
        <v>10.6</v>
      </c>
      <c r="J950" s="39">
        <v>17.600000000000001</v>
      </c>
      <c r="K950" s="39">
        <v>12.9</v>
      </c>
    </row>
    <row r="951" spans="1:11">
      <c r="A951" s="39" t="s">
        <v>278</v>
      </c>
      <c r="B951" s="39" t="s">
        <v>279</v>
      </c>
      <c r="C951" s="39" t="s">
        <v>133</v>
      </c>
      <c r="D951" s="92">
        <f t="shared" si="42"/>
        <v>11.3</v>
      </c>
      <c r="E951" s="92">
        <f t="shared" si="43"/>
        <v>8.8000000000000007</v>
      </c>
      <c r="F951" s="92">
        <f t="shared" si="44"/>
        <v>14.5</v>
      </c>
      <c r="H951" s="39">
        <v>11.3</v>
      </c>
      <c r="I951" s="39">
        <v>8.8000000000000007</v>
      </c>
      <c r="J951" s="39">
        <v>14.5</v>
      </c>
      <c r="K951" s="39">
        <v>12.8</v>
      </c>
    </row>
    <row r="952" spans="1:11">
      <c r="A952" s="39" t="s">
        <v>278</v>
      </c>
      <c r="B952" s="39" t="s">
        <v>279</v>
      </c>
      <c r="C952" s="39" t="s">
        <v>137</v>
      </c>
      <c r="D952" s="92">
        <f t="shared" si="42"/>
        <v>14.4</v>
      </c>
      <c r="E952" s="92">
        <f t="shared" si="43"/>
        <v>11.2</v>
      </c>
      <c r="F952" s="92">
        <f t="shared" si="44"/>
        <v>18.399999999999999</v>
      </c>
      <c r="H952" s="39">
        <v>14.4</v>
      </c>
      <c r="I952" s="39">
        <v>11.2</v>
      </c>
      <c r="J952" s="39">
        <v>18.399999999999999</v>
      </c>
      <c r="K952" s="39">
        <v>12.6</v>
      </c>
    </row>
    <row r="953" spans="1:11">
      <c r="A953" s="39" t="s">
        <v>278</v>
      </c>
      <c r="B953" s="39" t="s">
        <v>279</v>
      </c>
      <c r="C953" s="39" t="s">
        <v>138</v>
      </c>
      <c r="D953" s="92">
        <f t="shared" si="42"/>
        <v>17.2</v>
      </c>
      <c r="E953" s="92">
        <f t="shared" si="43"/>
        <v>12.5</v>
      </c>
      <c r="F953" s="92">
        <f t="shared" si="44"/>
        <v>23.1</v>
      </c>
      <c r="H953" s="39">
        <v>17.2</v>
      </c>
      <c r="I953" s="39">
        <v>12.5</v>
      </c>
      <c r="J953" s="39">
        <v>23.1</v>
      </c>
      <c r="K953" s="39">
        <v>15.7</v>
      </c>
    </row>
    <row r="954" spans="1:11">
      <c r="A954" s="39" t="s">
        <v>278</v>
      </c>
      <c r="B954" s="39" t="s">
        <v>279</v>
      </c>
      <c r="C954" s="39" t="s">
        <v>140</v>
      </c>
      <c r="D954" s="92">
        <f t="shared" si="42"/>
        <v>12.6</v>
      </c>
      <c r="E954" s="92">
        <f t="shared" si="43"/>
        <v>9.5</v>
      </c>
      <c r="F954" s="92">
        <f t="shared" si="44"/>
        <v>16.5</v>
      </c>
      <c r="H954" s="39">
        <v>12.6</v>
      </c>
      <c r="I954" s="39">
        <v>9.5</v>
      </c>
      <c r="J954" s="39">
        <v>16.5</v>
      </c>
      <c r="K954" s="39">
        <v>14.3</v>
      </c>
    </row>
    <row r="955" spans="1:11">
      <c r="A955" s="39" t="s">
        <v>278</v>
      </c>
      <c r="B955" s="39" t="s">
        <v>279</v>
      </c>
      <c r="C955" s="39" t="s">
        <v>144</v>
      </c>
      <c r="D955" s="92">
        <f t="shared" si="42"/>
        <v>9.3000000000000007</v>
      </c>
      <c r="E955" s="92">
        <f t="shared" si="43"/>
        <v>5.8</v>
      </c>
      <c r="F955" s="92">
        <f t="shared" si="44"/>
        <v>14.6</v>
      </c>
      <c r="H955" s="39">
        <v>9.3000000000000007</v>
      </c>
      <c r="I955" s="39">
        <v>5.8</v>
      </c>
      <c r="J955" s="39">
        <v>14.6</v>
      </c>
      <c r="K955" s="39">
        <v>23.8</v>
      </c>
    </row>
    <row r="956" spans="1:11">
      <c r="A956" s="39" t="s">
        <v>278</v>
      </c>
      <c r="B956" s="39" t="s">
        <v>279</v>
      </c>
      <c r="C956" s="39" t="s">
        <v>145</v>
      </c>
      <c r="D956" s="92">
        <f t="shared" si="42"/>
        <v>14.4</v>
      </c>
      <c r="E956" s="92">
        <f t="shared" si="43"/>
        <v>10.3</v>
      </c>
      <c r="F956" s="92">
        <f t="shared" si="44"/>
        <v>19.899999999999999</v>
      </c>
      <c r="H956" s="39">
        <v>14.4</v>
      </c>
      <c r="I956" s="39">
        <v>10.3</v>
      </c>
      <c r="J956" s="39">
        <v>19.899999999999999</v>
      </c>
      <c r="K956" s="39">
        <v>16.8</v>
      </c>
    </row>
    <row r="957" spans="1:11">
      <c r="A957" s="39" t="s">
        <v>278</v>
      </c>
      <c r="B957" s="39" t="s">
        <v>279</v>
      </c>
      <c r="C957" s="39" t="s">
        <v>146</v>
      </c>
      <c r="D957" s="92">
        <f t="shared" si="42"/>
        <v>14.5</v>
      </c>
      <c r="E957" s="92">
        <f t="shared" si="43"/>
        <v>11</v>
      </c>
      <c r="F957" s="92">
        <f t="shared" si="44"/>
        <v>18.899999999999999</v>
      </c>
      <c r="H957" s="39">
        <v>14.5</v>
      </c>
      <c r="I957" s="39">
        <v>11</v>
      </c>
      <c r="J957" s="39">
        <v>18.899999999999999</v>
      </c>
      <c r="K957" s="39">
        <v>13.8</v>
      </c>
    </row>
    <row r="958" spans="1:11">
      <c r="A958" s="39" t="s">
        <v>278</v>
      </c>
      <c r="B958" s="39" t="s">
        <v>279</v>
      </c>
      <c r="C958" s="39" t="s">
        <v>153</v>
      </c>
      <c r="D958" s="92">
        <f t="shared" si="42"/>
        <v>21.7</v>
      </c>
      <c r="E958" s="92">
        <f t="shared" si="43"/>
        <v>11.6</v>
      </c>
      <c r="F958" s="92">
        <f t="shared" si="44"/>
        <v>36.9</v>
      </c>
      <c r="H958" s="39">
        <v>21.7</v>
      </c>
      <c r="I958" s="39">
        <v>11.6</v>
      </c>
      <c r="J958" s="39">
        <v>36.9</v>
      </c>
      <c r="K958" s="39">
        <v>29.8</v>
      </c>
    </row>
    <row r="959" spans="1:11">
      <c r="A959" s="39" t="s">
        <v>278</v>
      </c>
      <c r="B959" s="39" t="s">
        <v>279</v>
      </c>
      <c r="C959" s="39" t="s">
        <v>162</v>
      </c>
      <c r="D959" s="92">
        <f t="shared" si="42"/>
        <v>11.4</v>
      </c>
      <c r="E959" s="92">
        <f t="shared" si="43"/>
        <v>7.7</v>
      </c>
      <c r="F959" s="92">
        <f t="shared" si="44"/>
        <v>16.600000000000001</v>
      </c>
      <c r="H959" s="39">
        <v>11.4</v>
      </c>
      <c r="I959" s="39">
        <v>7.7</v>
      </c>
      <c r="J959" s="39">
        <v>16.600000000000001</v>
      </c>
      <c r="K959" s="39">
        <v>19.5</v>
      </c>
    </row>
    <row r="960" spans="1:11">
      <c r="A960" s="39" t="s">
        <v>278</v>
      </c>
      <c r="B960" s="39" t="s">
        <v>279</v>
      </c>
      <c r="C960" s="39" t="s">
        <v>165</v>
      </c>
      <c r="D960" s="92">
        <f t="shared" si="42"/>
        <v>13.1</v>
      </c>
      <c r="E960" s="92">
        <f t="shared" si="43"/>
        <v>8.6999999999999993</v>
      </c>
      <c r="F960" s="92">
        <f t="shared" si="44"/>
        <v>19.2</v>
      </c>
      <c r="H960" s="39">
        <v>13.1</v>
      </c>
      <c r="I960" s="39">
        <v>8.6999999999999993</v>
      </c>
      <c r="J960" s="39">
        <v>19.2</v>
      </c>
      <c r="K960" s="39">
        <v>20.2</v>
      </c>
    </row>
    <row r="961" spans="1:11">
      <c r="A961" s="39" t="s">
        <v>278</v>
      </c>
      <c r="B961" s="39" t="s">
        <v>279</v>
      </c>
      <c r="C961" s="39" t="s">
        <v>166</v>
      </c>
      <c r="D961" s="92">
        <f t="shared" si="42"/>
        <v>12.5</v>
      </c>
      <c r="E961" s="92">
        <f t="shared" si="43"/>
        <v>10.3</v>
      </c>
      <c r="F961" s="92">
        <f t="shared" si="44"/>
        <v>15.2</v>
      </c>
      <c r="H961" s="39">
        <v>12.5</v>
      </c>
      <c r="I961" s="39">
        <v>10.3</v>
      </c>
      <c r="J961" s="39">
        <v>15.2</v>
      </c>
      <c r="K961" s="39">
        <v>10</v>
      </c>
    </row>
    <row r="962" spans="1:11">
      <c r="A962" s="39" t="s">
        <v>278</v>
      </c>
      <c r="B962" s="39" t="s">
        <v>279</v>
      </c>
      <c r="C962" s="39" t="s">
        <v>170</v>
      </c>
      <c r="D962" s="92">
        <f t="shared" si="42"/>
        <v>11.9</v>
      </c>
      <c r="E962" s="92">
        <f t="shared" si="43"/>
        <v>9.1999999999999993</v>
      </c>
      <c r="F962" s="92">
        <f t="shared" si="44"/>
        <v>15.3</v>
      </c>
      <c r="H962" s="39">
        <v>11.9</v>
      </c>
      <c r="I962" s="39">
        <v>9.1999999999999993</v>
      </c>
      <c r="J962" s="39">
        <v>15.3</v>
      </c>
      <c r="K962" s="39">
        <v>13.1</v>
      </c>
    </row>
    <row r="963" spans="1:11">
      <c r="A963" s="39" t="s">
        <v>278</v>
      </c>
      <c r="B963" s="39" t="s">
        <v>279</v>
      </c>
      <c r="C963" s="39" t="s">
        <v>172</v>
      </c>
      <c r="D963" s="92">
        <f t="shared" ref="D963:D1026" si="45">IF(K963&gt;=50," ",H963)</f>
        <v>9.6</v>
      </c>
      <c r="E963" s="92">
        <f t="shared" ref="E963:E1026" si="46">IF(K963&gt;=50," ",I963)</f>
        <v>6.8</v>
      </c>
      <c r="F963" s="92">
        <f t="shared" ref="F963:F1026" si="47">IF(K963&gt;=50," ",J963)</f>
        <v>13.5</v>
      </c>
      <c r="H963" s="39">
        <v>9.6</v>
      </c>
      <c r="I963" s="39">
        <v>6.8</v>
      </c>
      <c r="J963" s="39">
        <v>13.5</v>
      </c>
      <c r="K963" s="39">
        <v>17.5</v>
      </c>
    </row>
    <row r="964" spans="1:11">
      <c r="A964" s="39" t="s">
        <v>278</v>
      </c>
      <c r="B964" s="39" t="s">
        <v>279</v>
      </c>
      <c r="C964" s="39" t="s">
        <v>175</v>
      </c>
      <c r="D964" s="92">
        <f t="shared" si="45"/>
        <v>12.8</v>
      </c>
      <c r="E964" s="92">
        <f t="shared" si="46"/>
        <v>9.6</v>
      </c>
      <c r="F964" s="92">
        <f t="shared" si="47"/>
        <v>17</v>
      </c>
      <c r="H964" s="39">
        <v>12.8</v>
      </c>
      <c r="I964" s="39">
        <v>9.6</v>
      </c>
      <c r="J964" s="39">
        <v>17</v>
      </c>
      <c r="K964" s="39">
        <v>14.7</v>
      </c>
    </row>
    <row r="965" spans="1:11">
      <c r="A965" s="39" t="s">
        <v>278</v>
      </c>
      <c r="B965" s="39" t="s">
        <v>279</v>
      </c>
      <c r="C965" s="39" t="s">
        <v>358</v>
      </c>
      <c r="D965" s="92">
        <f t="shared" si="45"/>
        <v>13.3</v>
      </c>
      <c r="E965" s="92">
        <f t="shared" si="46"/>
        <v>12.2</v>
      </c>
      <c r="F965" s="92">
        <f t="shared" si="47"/>
        <v>14.4</v>
      </c>
      <c r="H965" s="39">
        <v>13.3</v>
      </c>
      <c r="I965" s="39">
        <v>12.2</v>
      </c>
      <c r="J965" s="39">
        <v>14.4</v>
      </c>
      <c r="K965" s="39">
        <v>4.2</v>
      </c>
    </row>
    <row r="966" spans="1:11">
      <c r="A966" s="39" t="s">
        <v>278</v>
      </c>
      <c r="B966" s="39" t="s">
        <v>279</v>
      </c>
      <c r="C966" s="39" t="s">
        <v>99</v>
      </c>
      <c r="D966" s="92">
        <f t="shared" si="45"/>
        <v>8.1999999999999993</v>
      </c>
      <c r="E966" s="92">
        <f t="shared" si="46"/>
        <v>6.1</v>
      </c>
      <c r="F966" s="92">
        <f t="shared" si="47"/>
        <v>11</v>
      </c>
      <c r="H966" s="39">
        <v>8.1999999999999993</v>
      </c>
      <c r="I966" s="39">
        <v>6.1</v>
      </c>
      <c r="J966" s="39">
        <v>11</v>
      </c>
      <c r="K966" s="39">
        <v>15</v>
      </c>
    </row>
    <row r="967" spans="1:11">
      <c r="A967" s="39" t="s">
        <v>278</v>
      </c>
      <c r="B967" s="39" t="s">
        <v>279</v>
      </c>
      <c r="C967" s="39" t="s">
        <v>100</v>
      </c>
      <c r="D967" s="92">
        <f t="shared" si="45"/>
        <v>10</v>
      </c>
      <c r="E967" s="92">
        <f t="shared" si="46"/>
        <v>7.7</v>
      </c>
      <c r="F967" s="92">
        <f t="shared" si="47"/>
        <v>12.9</v>
      </c>
      <c r="H967" s="39">
        <v>10</v>
      </c>
      <c r="I967" s="39">
        <v>7.7</v>
      </c>
      <c r="J967" s="39">
        <v>12.9</v>
      </c>
      <c r="K967" s="39">
        <v>13</v>
      </c>
    </row>
    <row r="968" spans="1:11">
      <c r="A968" s="39" t="s">
        <v>278</v>
      </c>
      <c r="B968" s="39" t="s">
        <v>279</v>
      </c>
      <c r="C968" s="39" t="s">
        <v>107</v>
      </c>
      <c r="D968" s="92">
        <f t="shared" si="45"/>
        <v>20.6</v>
      </c>
      <c r="E968" s="92">
        <f t="shared" si="46"/>
        <v>16.600000000000001</v>
      </c>
      <c r="F968" s="92">
        <f t="shared" si="47"/>
        <v>25.2</v>
      </c>
      <c r="H968" s="39">
        <v>20.6</v>
      </c>
      <c r="I968" s="39">
        <v>16.600000000000001</v>
      </c>
      <c r="J968" s="39">
        <v>25.2</v>
      </c>
      <c r="K968" s="39">
        <v>10.8</v>
      </c>
    </row>
    <row r="969" spans="1:11">
      <c r="A969" s="39" t="s">
        <v>278</v>
      </c>
      <c r="B969" s="39" t="s">
        <v>279</v>
      </c>
      <c r="C969" s="39" t="s">
        <v>113</v>
      </c>
      <c r="D969" s="92">
        <f t="shared" si="45"/>
        <v>8.8000000000000007</v>
      </c>
      <c r="E969" s="92">
        <f t="shared" si="46"/>
        <v>6.2</v>
      </c>
      <c r="F969" s="92">
        <f t="shared" si="47"/>
        <v>12.5</v>
      </c>
      <c r="H969" s="39">
        <v>8.8000000000000007</v>
      </c>
      <c r="I969" s="39">
        <v>6.2</v>
      </c>
      <c r="J969" s="39">
        <v>12.5</v>
      </c>
      <c r="K969" s="39">
        <v>17.8</v>
      </c>
    </row>
    <row r="970" spans="1:11">
      <c r="A970" s="39" t="s">
        <v>278</v>
      </c>
      <c r="B970" s="39" t="s">
        <v>279</v>
      </c>
      <c r="C970" s="39" t="s">
        <v>114</v>
      </c>
      <c r="D970" s="92">
        <f t="shared" si="45"/>
        <v>11.3</v>
      </c>
      <c r="E970" s="92">
        <f t="shared" si="46"/>
        <v>7.7</v>
      </c>
      <c r="F970" s="92">
        <f t="shared" si="47"/>
        <v>16.2</v>
      </c>
      <c r="H970" s="39">
        <v>11.3</v>
      </c>
      <c r="I970" s="39">
        <v>7.7</v>
      </c>
      <c r="J970" s="39">
        <v>16.2</v>
      </c>
      <c r="K970" s="39">
        <v>19</v>
      </c>
    </row>
    <row r="971" spans="1:11">
      <c r="A971" s="39" t="s">
        <v>278</v>
      </c>
      <c r="B971" s="39" t="s">
        <v>279</v>
      </c>
      <c r="C971" s="39" t="s">
        <v>120</v>
      </c>
      <c r="D971" s="92">
        <f t="shared" si="45"/>
        <v>9.6</v>
      </c>
      <c r="E971" s="92">
        <f t="shared" si="46"/>
        <v>7</v>
      </c>
      <c r="F971" s="92">
        <f t="shared" si="47"/>
        <v>13.1</v>
      </c>
      <c r="H971" s="39">
        <v>9.6</v>
      </c>
      <c r="I971" s="39">
        <v>7</v>
      </c>
      <c r="J971" s="39">
        <v>13.1</v>
      </c>
      <c r="K971" s="39">
        <v>16.100000000000001</v>
      </c>
    </row>
    <row r="972" spans="1:11">
      <c r="A972" s="39" t="s">
        <v>278</v>
      </c>
      <c r="B972" s="39" t="s">
        <v>279</v>
      </c>
      <c r="C972" s="39" t="s">
        <v>121</v>
      </c>
      <c r="D972" s="92">
        <f t="shared" si="45"/>
        <v>9.9</v>
      </c>
      <c r="E972" s="92">
        <f t="shared" si="46"/>
        <v>7.4</v>
      </c>
      <c r="F972" s="92">
        <f t="shared" si="47"/>
        <v>13.1</v>
      </c>
      <c r="H972" s="39">
        <v>9.9</v>
      </c>
      <c r="I972" s="39">
        <v>7.4</v>
      </c>
      <c r="J972" s="39">
        <v>13.1</v>
      </c>
      <c r="K972" s="39">
        <v>14.4</v>
      </c>
    </row>
    <row r="973" spans="1:11">
      <c r="A973" s="39" t="s">
        <v>278</v>
      </c>
      <c r="B973" s="39" t="s">
        <v>279</v>
      </c>
      <c r="C973" s="39" t="s">
        <v>124</v>
      </c>
      <c r="D973" s="92">
        <f t="shared" si="45"/>
        <v>15.2</v>
      </c>
      <c r="E973" s="92">
        <f t="shared" si="46"/>
        <v>11</v>
      </c>
      <c r="F973" s="92">
        <f t="shared" si="47"/>
        <v>20.6</v>
      </c>
      <c r="H973" s="39">
        <v>15.2</v>
      </c>
      <c r="I973" s="39">
        <v>11</v>
      </c>
      <c r="J973" s="39">
        <v>20.6</v>
      </c>
      <c r="K973" s="39">
        <v>15.9</v>
      </c>
    </row>
    <row r="974" spans="1:11">
      <c r="A974" s="39" t="s">
        <v>278</v>
      </c>
      <c r="B974" s="39" t="s">
        <v>279</v>
      </c>
      <c r="C974" s="39" t="s">
        <v>126</v>
      </c>
      <c r="D974" s="92">
        <f t="shared" si="45"/>
        <v>13.2</v>
      </c>
      <c r="E974" s="92">
        <f t="shared" si="46"/>
        <v>10.9</v>
      </c>
      <c r="F974" s="92">
        <f t="shared" si="47"/>
        <v>16</v>
      </c>
      <c r="H974" s="39">
        <v>13.2</v>
      </c>
      <c r="I974" s="39">
        <v>10.9</v>
      </c>
      <c r="J974" s="39">
        <v>16</v>
      </c>
      <c r="K974" s="39">
        <v>9.9</v>
      </c>
    </row>
    <row r="975" spans="1:11">
      <c r="A975" s="39" t="s">
        <v>278</v>
      </c>
      <c r="B975" s="39" t="s">
        <v>279</v>
      </c>
      <c r="C975" s="39" t="s">
        <v>127</v>
      </c>
      <c r="D975" s="92">
        <f t="shared" si="45"/>
        <v>8.6</v>
      </c>
      <c r="E975" s="92">
        <f t="shared" si="46"/>
        <v>5.0999999999999996</v>
      </c>
      <c r="F975" s="92">
        <f t="shared" si="47"/>
        <v>14.2</v>
      </c>
      <c r="H975" s="39">
        <v>8.6</v>
      </c>
      <c r="I975" s="39">
        <v>5.0999999999999996</v>
      </c>
      <c r="J975" s="39">
        <v>14.2</v>
      </c>
      <c r="K975" s="39">
        <v>26.1</v>
      </c>
    </row>
    <row r="976" spans="1:11">
      <c r="A976" s="39" t="s">
        <v>278</v>
      </c>
      <c r="B976" s="39" t="s">
        <v>279</v>
      </c>
      <c r="C976" s="39" t="s">
        <v>128</v>
      </c>
      <c r="D976" s="92">
        <f t="shared" si="45"/>
        <v>14.8</v>
      </c>
      <c r="E976" s="92">
        <f t="shared" si="46"/>
        <v>11.5</v>
      </c>
      <c r="F976" s="92">
        <f t="shared" si="47"/>
        <v>18.8</v>
      </c>
      <c r="H976" s="39">
        <v>14.8</v>
      </c>
      <c r="I976" s="39">
        <v>11.5</v>
      </c>
      <c r="J976" s="39">
        <v>18.8</v>
      </c>
      <c r="K976" s="39">
        <v>12.6</v>
      </c>
    </row>
    <row r="977" spans="1:11">
      <c r="A977" s="39" t="s">
        <v>278</v>
      </c>
      <c r="B977" s="39" t="s">
        <v>279</v>
      </c>
      <c r="C977" s="39" t="s">
        <v>129</v>
      </c>
      <c r="D977" s="92">
        <f t="shared" si="45"/>
        <v>7.7</v>
      </c>
      <c r="E977" s="92">
        <f t="shared" si="46"/>
        <v>5.8</v>
      </c>
      <c r="F977" s="92">
        <f t="shared" si="47"/>
        <v>10.1</v>
      </c>
      <c r="H977" s="39">
        <v>7.7</v>
      </c>
      <c r="I977" s="39">
        <v>5.8</v>
      </c>
      <c r="J977" s="39">
        <v>10.1</v>
      </c>
      <c r="K977" s="39">
        <v>14</v>
      </c>
    </row>
    <row r="978" spans="1:11">
      <c r="A978" s="39" t="s">
        <v>278</v>
      </c>
      <c r="B978" s="39" t="s">
        <v>279</v>
      </c>
      <c r="C978" s="39" t="s">
        <v>139</v>
      </c>
      <c r="D978" s="92">
        <f t="shared" si="45"/>
        <v>22.7</v>
      </c>
      <c r="E978" s="92">
        <f t="shared" si="46"/>
        <v>18.2</v>
      </c>
      <c r="F978" s="92">
        <f t="shared" si="47"/>
        <v>27.9</v>
      </c>
      <c r="H978" s="39">
        <v>22.7</v>
      </c>
      <c r="I978" s="39">
        <v>18.2</v>
      </c>
      <c r="J978" s="39">
        <v>27.9</v>
      </c>
      <c r="K978" s="39">
        <v>10.9</v>
      </c>
    </row>
    <row r="979" spans="1:11">
      <c r="A979" s="39" t="s">
        <v>278</v>
      </c>
      <c r="B979" s="39" t="s">
        <v>279</v>
      </c>
      <c r="C979" s="39" t="s">
        <v>141</v>
      </c>
      <c r="D979" s="92">
        <f t="shared" si="45"/>
        <v>19.600000000000001</v>
      </c>
      <c r="E979" s="92">
        <f t="shared" si="46"/>
        <v>14.7</v>
      </c>
      <c r="F979" s="92">
        <f t="shared" si="47"/>
        <v>25.6</v>
      </c>
      <c r="H979" s="39">
        <v>19.600000000000001</v>
      </c>
      <c r="I979" s="39">
        <v>14.7</v>
      </c>
      <c r="J979" s="39">
        <v>25.6</v>
      </c>
      <c r="K979" s="39">
        <v>14.2</v>
      </c>
    </row>
    <row r="980" spans="1:11">
      <c r="A980" s="39" t="s">
        <v>278</v>
      </c>
      <c r="B980" s="39" t="s">
        <v>279</v>
      </c>
      <c r="C980" s="39" t="s">
        <v>142</v>
      </c>
      <c r="D980" s="92">
        <f t="shared" si="45"/>
        <v>12.6</v>
      </c>
      <c r="E980" s="92">
        <f t="shared" si="46"/>
        <v>9.8000000000000007</v>
      </c>
      <c r="F980" s="92">
        <f t="shared" si="47"/>
        <v>16.100000000000001</v>
      </c>
      <c r="H980" s="39">
        <v>12.6</v>
      </c>
      <c r="I980" s="39">
        <v>9.8000000000000007</v>
      </c>
      <c r="J980" s="39">
        <v>16.100000000000001</v>
      </c>
      <c r="K980" s="39">
        <v>12.7</v>
      </c>
    </row>
    <row r="981" spans="1:11">
      <c r="A981" s="39" t="s">
        <v>278</v>
      </c>
      <c r="B981" s="39" t="s">
        <v>279</v>
      </c>
      <c r="C981" s="39" t="s">
        <v>147</v>
      </c>
      <c r="D981" s="92">
        <f t="shared" si="45"/>
        <v>18.399999999999999</v>
      </c>
      <c r="E981" s="92">
        <f t="shared" si="46"/>
        <v>14.8</v>
      </c>
      <c r="F981" s="92">
        <f t="shared" si="47"/>
        <v>22.6</v>
      </c>
      <c r="H981" s="39">
        <v>18.399999999999999</v>
      </c>
      <c r="I981" s="39">
        <v>14.8</v>
      </c>
      <c r="J981" s="39">
        <v>22.6</v>
      </c>
      <c r="K981" s="39">
        <v>10.8</v>
      </c>
    </row>
    <row r="982" spans="1:11">
      <c r="A982" s="39" t="s">
        <v>278</v>
      </c>
      <c r="B982" s="39" t="s">
        <v>279</v>
      </c>
      <c r="C982" s="39" t="s">
        <v>148</v>
      </c>
      <c r="D982" s="92">
        <f t="shared" si="45"/>
        <v>10</v>
      </c>
      <c r="E982" s="92">
        <f t="shared" si="46"/>
        <v>7.4</v>
      </c>
      <c r="F982" s="92">
        <f t="shared" si="47"/>
        <v>13.4</v>
      </c>
      <c r="H982" s="39">
        <v>10</v>
      </c>
      <c r="I982" s="39">
        <v>7.4</v>
      </c>
      <c r="J982" s="39">
        <v>13.4</v>
      </c>
      <c r="K982" s="39">
        <v>15.4</v>
      </c>
    </row>
    <row r="983" spans="1:11">
      <c r="A983" s="39" t="s">
        <v>278</v>
      </c>
      <c r="B983" s="39" t="s">
        <v>279</v>
      </c>
      <c r="C983" s="39" t="s">
        <v>152</v>
      </c>
      <c r="D983" s="92">
        <f t="shared" si="45"/>
        <v>11.3</v>
      </c>
      <c r="E983" s="92">
        <f t="shared" si="46"/>
        <v>6.7</v>
      </c>
      <c r="F983" s="92">
        <f t="shared" si="47"/>
        <v>18.3</v>
      </c>
      <c r="H983" s="39">
        <v>11.3</v>
      </c>
      <c r="I983" s="39">
        <v>6.7</v>
      </c>
      <c r="J983" s="39">
        <v>18.3</v>
      </c>
      <c r="K983" s="39">
        <v>25.8</v>
      </c>
    </row>
    <row r="984" spans="1:11">
      <c r="A984" s="39" t="s">
        <v>278</v>
      </c>
      <c r="B984" s="39" t="s">
        <v>279</v>
      </c>
      <c r="C984" s="39" t="s">
        <v>155</v>
      </c>
      <c r="D984" s="92">
        <f t="shared" si="45"/>
        <v>10.1</v>
      </c>
      <c r="E984" s="92">
        <f t="shared" si="46"/>
        <v>7.2</v>
      </c>
      <c r="F984" s="92">
        <f t="shared" si="47"/>
        <v>14</v>
      </c>
      <c r="H984" s="39">
        <v>10.1</v>
      </c>
      <c r="I984" s="39">
        <v>7.2</v>
      </c>
      <c r="J984" s="39">
        <v>14</v>
      </c>
      <c r="K984" s="39">
        <v>17</v>
      </c>
    </row>
    <row r="985" spans="1:11">
      <c r="A985" s="39" t="s">
        <v>278</v>
      </c>
      <c r="B985" s="39" t="s">
        <v>279</v>
      </c>
      <c r="C985" s="39" t="s">
        <v>157</v>
      </c>
      <c r="D985" s="92">
        <f t="shared" si="45"/>
        <v>11.4</v>
      </c>
      <c r="E985" s="92">
        <f t="shared" si="46"/>
        <v>7.3</v>
      </c>
      <c r="F985" s="92">
        <f t="shared" si="47"/>
        <v>17.399999999999999</v>
      </c>
      <c r="H985" s="39">
        <v>11.4</v>
      </c>
      <c r="I985" s="39">
        <v>7.3</v>
      </c>
      <c r="J985" s="39">
        <v>17.399999999999999</v>
      </c>
      <c r="K985" s="39">
        <v>22.2</v>
      </c>
    </row>
    <row r="986" spans="1:11">
      <c r="A986" s="39" t="s">
        <v>278</v>
      </c>
      <c r="B986" s="39" t="s">
        <v>279</v>
      </c>
      <c r="C986" s="39" t="s">
        <v>158</v>
      </c>
      <c r="D986" s="92">
        <f t="shared" si="45"/>
        <v>13.2</v>
      </c>
      <c r="E986" s="92">
        <f t="shared" si="46"/>
        <v>9.9</v>
      </c>
      <c r="F986" s="92">
        <f t="shared" si="47"/>
        <v>17.399999999999999</v>
      </c>
      <c r="H986" s="39">
        <v>13.2</v>
      </c>
      <c r="I986" s="39">
        <v>9.9</v>
      </c>
      <c r="J986" s="39">
        <v>17.399999999999999</v>
      </c>
      <c r="K986" s="39">
        <v>14.4</v>
      </c>
    </row>
    <row r="987" spans="1:11">
      <c r="A987" s="39" t="s">
        <v>278</v>
      </c>
      <c r="B987" s="39" t="s">
        <v>279</v>
      </c>
      <c r="C987" s="39" t="s">
        <v>160</v>
      </c>
      <c r="D987" s="92">
        <f t="shared" si="45"/>
        <v>10</v>
      </c>
      <c r="E987" s="92">
        <f t="shared" si="46"/>
        <v>7.4</v>
      </c>
      <c r="F987" s="92">
        <f t="shared" si="47"/>
        <v>13.4</v>
      </c>
      <c r="H987" s="39">
        <v>10</v>
      </c>
      <c r="I987" s="39">
        <v>7.4</v>
      </c>
      <c r="J987" s="39">
        <v>13.4</v>
      </c>
      <c r="K987" s="39">
        <v>15</v>
      </c>
    </row>
    <row r="988" spans="1:11">
      <c r="A988" s="39" t="s">
        <v>278</v>
      </c>
      <c r="B988" s="39" t="s">
        <v>279</v>
      </c>
      <c r="C988" s="39" t="s">
        <v>163</v>
      </c>
      <c r="D988" s="92">
        <f t="shared" si="45"/>
        <v>12.9</v>
      </c>
      <c r="E988" s="92">
        <f t="shared" si="46"/>
        <v>9.5</v>
      </c>
      <c r="F988" s="92">
        <f t="shared" si="47"/>
        <v>17.2</v>
      </c>
      <c r="H988" s="39">
        <v>12.9</v>
      </c>
      <c r="I988" s="39">
        <v>9.5</v>
      </c>
      <c r="J988" s="39">
        <v>17.2</v>
      </c>
      <c r="K988" s="39">
        <v>15.1</v>
      </c>
    </row>
    <row r="989" spans="1:11">
      <c r="A989" s="39" t="s">
        <v>278</v>
      </c>
      <c r="B989" s="39" t="s">
        <v>279</v>
      </c>
      <c r="C989" s="39" t="s">
        <v>167</v>
      </c>
      <c r="D989" s="92">
        <f t="shared" si="45"/>
        <v>10.3</v>
      </c>
      <c r="E989" s="92">
        <f t="shared" si="46"/>
        <v>7.8</v>
      </c>
      <c r="F989" s="92">
        <f t="shared" si="47"/>
        <v>13.5</v>
      </c>
      <c r="H989" s="39">
        <v>10.3</v>
      </c>
      <c r="I989" s="39">
        <v>7.8</v>
      </c>
      <c r="J989" s="39">
        <v>13.5</v>
      </c>
      <c r="K989" s="39">
        <v>13.9</v>
      </c>
    </row>
    <row r="990" spans="1:11">
      <c r="A990" s="39" t="s">
        <v>278</v>
      </c>
      <c r="B990" s="39" t="s">
        <v>279</v>
      </c>
      <c r="C990" s="39" t="s">
        <v>169</v>
      </c>
      <c r="D990" s="92">
        <f t="shared" si="45"/>
        <v>7.5</v>
      </c>
      <c r="E990" s="92">
        <f t="shared" si="46"/>
        <v>5.8</v>
      </c>
      <c r="F990" s="92">
        <f t="shared" si="47"/>
        <v>9.6</v>
      </c>
      <c r="H990" s="39">
        <v>7.5</v>
      </c>
      <c r="I990" s="39">
        <v>5.8</v>
      </c>
      <c r="J990" s="39">
        <v>9.6</v>
      </c>
      <c r="K990" s="39">
        <v>12.8</v>
      </c>
    </row>
    <row r="991" spans="1:11">
      <c r="A991" s="39" t="s">
        <v>278</v>
      </c>
      <c r="B991" s="39" t="s">
        <v>279</v>
      </c>
      <c r="C991" s="39" t="s">
        <v>173</v>
      </c>
      <c r="D991" s="92">
        <f t="shared" si="45"/>
        <v>12</v>
      </c>
      <c r="E991" s="92">
        <f t="shared" si="46"/>
        <v>8.8000000000000007</v>
      </c>
      <c r="F991" s="92">
        <f t="shared" si="47"/>
        <v>16</v>
      </c>
      <c r="H991" s="39">
        <v>12</v>
      </c>
      <c r="I991" s="39">
        <v>8.8000000000000007</v>
      </c>
      <c r="J991" s="39">
        <v>16</v>
      </c>
      <c r="K991" s="39">
        <v>15.2</v>
      </c>
    </row>
    <row r="992" spans="1:11">
      <c r="A992" s="39" t="s">
        <v>278</v>
      </c>
      <c r="B992" s="39" t="s">
        <v>279</v>
      </c>
      <c r="C992" s="39" t="s">
        <v>176</v>
      </c>
      <c r="D992" s="92">
        <f t="shared" si="45"/>
        <v>8.6999999999999993</v>
      </c>
      <c r="E992" s="92">
        <f t="shared" si="46"/>
        <v>6.4</v>
      </c>
      <c r="F992" s="92">
        <f t="shared" si="47"/>
        <v>11.8</v>
      </c>
      <c r="H992" s="39">
        <v>8.6999999999999993</v>
      </c>
      <c r="I992" s="39">
        <v>6.4</v>
      </c>
      <c r="J992" s="39">
        <v>11.8</v>
      </c>
      <c r="K992" s="39">
        <v>15.5</v>
      </c>
    </row>
    <row r="993" spans="1:11">
      <c r="A993" s="39" t="s">
        <v>278</v>
      </c>
      <c r="B993" s="39" t="s">
        <v>279</v>
      </c>
      <c r="C993" s="39" t="s">
        <v>360</v>
      </c>
      <c r="D993" s="92">
        <f t="shared" si="45"/>
        <v>15</v>
      </c>
      <c r="E993" s="92">
        <f t="shared" si="46"/>
        <v>13.7</v>
      </c>
      <c r="F993" s="92">
        <f t="shared" si="47"/>
        <v>16.3</v>
      </c>
      <c r="H993" s="39">
        <v>15</v>
      </c>
      <c r="I993" s="39">
        <v>13.7</v>
      </c>
      <c r="J993" s="39">
        <v>16.3</v>
      </c>
      <c r="K993" s="39">
        <v>4.3</v>
      </c>
    </row>
    <row r="994" spans="1:11">
      <c r="A994" s="39" t="s">
        <v>278</v>
      </c>
      <c r="B994" s="39" t="s">
        <v>279</v>
      </c>
      <c r="C994" s="39" t="s">
        <v>0</v>
      </c>
      <c r="D994" s="92">
        <f t="shared" si="45"/>
        <v>14.9</v>
      </c>
      <c r="E994" s="92">
        <f t="shared" si="46"/>
        <v>14.3</v>
      </c>
      <c r="F994" s="92">
        <f t="shared" si="47"/>
        <v>15.5</v>
      </c>
      <c r="H994" s="39">
        <v>14.9</v>
      </c>
      <c r="I994" s="39">
        <v>14.3</v>
      </c>
      <c r="J994" s="39">
        <v>15.5</v>
      </c>
      <c r="K994" s="39">
        <v>2.1</v>
      </c>
    </row>
    <row r="995" spans="1:11">
      <c r="A995" s="39" t="s">
        <v>278</v>
      </c>
      <c r="B995" s="39" t="s">
        <v>279</v>
      </c>
      <c r="C995" s="39" t="s">
        <v>363</v>
      </c>
      <c r="D995" s="92">
        <f t="shared" si="45"/>
        <v>17.2</v>
      </c>
      <c r="E995" s="92">
        <f t="shared" si="46"/>
        <v>14.6</v>
      </c>
      <c r="F995" s="92">
        <f t="shared" si="47"/>
        <v>20.2</v>
      </c>
      <c r="H995" s="39">
        <v>17.2</v>
      </c>
      <c r="I995" s="39">
        <v>14.6</v>
      </c>
      <c r="J995" s="39">
        <v>20.2</v>
      </c>
      <c r="K995" s="39">
        <v>8.4</v>
      </c>
    </row>
    <row r="996" spans="1:11">
      <c r="A996" s="39" t="s">
        <v>278</v>
      </c>
      <c r="B996" s="39" t="s">
        <v>279</v>
      </c>
      <c r="C996" s="39" t="s">
        <v>364</v>
      </c>
      <c r="D996" s="92">
        <f t="shared" si="45"/>
        <v>11.5</v>
      </c>
      <c r="E996" s="92">
        <f t="shared" si="46"/>
        <v>9.9</v>
      </c>
      <c r="F996" s="92">
        <f t="shared" si="47"/>
        <v>13.3</v>
      </c>
      <c r="H996" s="39">
        <v>11.5</v>
      </c>
      <c r="I996" s="39">
        <v>9.9</v>
      </c>
      <c r="J996" s="39">
        <v>13.3</v>
      </c>
      <c r="K996" s="39">
        <v>7.6</v>
      </c>
    </row>
    <row r="997" spans="1:11">
      <c r="A997" s="39" t="s">
        <v>278</v>
      </c>
      <c r="B997" s="39" t="s">
        <v>279</v>
      </c>
      <c r="C997" s="39" t="s">
        <v>365</v>
      </c>
      <c r="D997" s="92">
        <f t="shared" si="45"/>
        <v>13.3</v>
      </c>
      <c r="E997" s="92">
        <f t="shared" si="46"/>
        <v>10.9</v>
      </c>
      <c r="F997" s="92">
        <f t="shared" si="47"/>
        <v>16.3</v>
      </c>
      <c r="H997" s="39">
        <v>13.3</v>
      </c>
      <c r="I997" s="39">
        <v>10.9</v>
      </c>
      <c r="J997" s="39">
        <v>16.3</v>
      </c>
      <c r="K997" s="39">
        <v>10.3</v>
      </c>
    </row>
    <row r="998" spans="1:11">
      <c r="A998" s="39" t="s">
        <v>278</v>
      </c>
      <c r="B998" s="39" t="s">
        <v>279</v>
      </c>
      <c r="C998" s="39" t="s">
        <v>366</v>
      </c>
      <c r="D998" s="92">
        <f t="shared" si="45"/>
        <v>17.2</v>
      </c>
      <c r="E998" s="92">
        <f t="shared" si="46"/>
        <v>15.4</v>
      </c>
      <c r="F998" s="92">
        <f t="shared" si="47"/>
        <v>19.2</v>
      </c>
      <c r="H998" s="39">
        <v>17.2</v>
      </c>
      <c r="I998" s="39">
        <v>15.4</v>
      </c>
      <c r="J998" s="39">
        <v>19.2</v>
      </c>
      <c r="K998" s="39">
        <v>5.6</v>
      </c>
    </row>
    <row r="999" spans="1:11">
      <c r="A999" s="39" t="s">
        <v>278</v>
      </c>
      <c r="B999" s="39" t="s">
        <v>279</v>
      </c>
      <c r="C999" s="39" t="s">
        <v>367</v>
      </c>
      <c r="D999" s="92">
        <f t="shared" si="45"/>
        <v>17.899999999999999</v>
      </c>
      <c r="E999" s="92">
        <f t="shared" si="46"/>
        <v>16.399999999999999</v>
      </c>
      <c r="F999" s="92">
        <f t="shared" si="47"/>
        <v>19.5</v>
      </c>
      <c r="H999" s="39">
        <v>17.899999999999999</v>
      </c>
      <c r="I999" s="39">
        <v>16.399999999999999</v>
      </c>
      <c r="J999" s="39">
        <v>19.5</v>
      </c>
      <c r="K999" s="39">
        <v>4.4000000000000004</v>
      </c>
    </row>
    <row r="1000" spans="1:11">
      <c r="A1000" s="39" t="s">
        <v>278</v>
      </c>
      <c r="B1000" s="39" t="s">
        <v>279</v>
      </c>
      <c r="C1000" s="39" t="s">
        <v>368</v>
      </c>
      <c r="D1000" s="92">
        <f t="shared" si="45"/>
        <v>8.9</v>
      </c>
      <c r="E1000" s="92">
        <f t="shared" si="46"/>
        <v>7.7</v>
      </c>
      <c r="F1000" s="92">
        <f t="shared" si="47"/>
        <v>10.199999999999999</v>
      </c>
      <c r="H1000" s="39">
        <v>8.9</v>
      </c>
      <c r="I1000" s="39">
        <v>7.7</v>
      </c>
      <c r="J1000" s="39">
        <v>10.199999999999999</v>
      </c>
      <c r="K1000" s="39">
        <v>7.2</v>
      </c>
    </row>
    <row r="1001" spans="1:11">
      <c r="A1001" s="39" t="s">
        <v>278</v>
      </c>
      <c r="B1001" s="39" t="s">
        <v>279</v>
      </c>
      <c r="C1001" s="39" t="s">
        <v>369</v>
      </c>
      <c r="D1001" s="92">
        <f t="shared" si="45"/>
        <v>10.4</v>
      </c>
      <c r="E1001" s="92">
        <f t="shared" si="46"/>
        <v>8.3000000000000007</v>
      </c>
      <c r="F1001" s="92">
        <f t="shared" si="47"/>
        <v>12.9</v>
      </c>
      <c r="H1001" s="39">
        <v>10.4</v>
      </c>
      <c r="I1001" s="39">
        <v>8.3000000000000007</v>
      </c>
      <c r="J1001" s="39">
        <v>12.9</v>
      </c>
      <c r="K1001" s="39">
        <v>11.3</v>
      </c>
    </row>
    <row r="1002" spans="1:11">
      <c r="A1002" s="39" t="s">
        <v>278</v>
      </c>
      <c r="B1002" s="39" t="s">
        <v>279</v>
      </c>
      <c r="C1002" s="39" t="s">
        <v>370</v>
      </c>
      <c r="D1002" s="92">
        <f t="shared" si="45"/>
        <v>14</v>
      </c>
      <c r="E1002" s="92">
        <f t="shared" si="46"/>
        <v>11.7</v>
      </c>
      <c r="F1002" s="92">
        <f t="shared" si="47"/>
        <v>16.600000000000001</v>
      </c>
      <c r="H1002" s="39">
        <v>14</v>
      </c>
      <c r="I1002" s="39">
        <v>11.7</v>
      </c>
      <c r="J1002" s="39">
        <v>16.600000000000001</v>
      </c>
      <c r="K1002" s="39">
        <v>8.8000000000000007</v>
      </c>
    </row>
    <row r="1003" spans="1:11">
      <c r="A1003" s="39" t="s">
        <v>278</v>
      </c>
      <c r="B1003" s="39" t="s">
        <v>279</v>
      </c>
      <c r="C1003" s="39" t="s">
        <v>371</v>
      </c>
      <c r="D1003" s="92">
        <f t="shared" si="45"/>
        <v>11.3</v>
      </c>
      <c r="E1003" s="92">
        <f t="shared" si="46"/>
        <v>9.5</v>
      </c>
      <c r="F1003" s="92">
        <f t="shared" si="47"/>
        <v>13.5</v>
      </c>
      <c r="H1003" s="39">
        <v>11.3</v>
      </c>
      <c r="I1003" s="39">
        <v>9.5</v>
      </c>
      <c r="J1003" s="39">
        <v>13.5</v>
      </c>
      <c r="K1003" s="39">
        <v>8.9</v>
      </c>
    </row>
    <row r="1004" spans="1:11">
      <c r="A1004" s="39" t="s">
        <v>278</v>
      </c>
      <c r="B1004" s="39" t="s">
        <v>279</v>
      </c>
      <c r="C1004" s="39" t="s">
        <v>372</v>
      </c>
      <c r="D1004" s="92">
        <f t="shared" si="45"/>
        <v>14.8</v>
      </c>
      <c r="E1004" s="92">
        <f t="shared" si="46"/>
        <v>13.1</v>
      </c>
      <c r="F1004" s="92">
        <f t="shared" si="47"/>
        <v>16.8</v>
      </c>
      <c r="H1004" s="39">
        <v>14.8</v>
      </c>
      <c r="I1004" s="39">
        <v>13.1</v>
      </c>
      <c r="J1004" s="39">
        <v>16.8</v>
      </c>
      <c r="K1004" s="39">
        <v>6.4</v>
      </c>
    </row>
    <row r="1005" spans="1:11">
      <c r="A1005" s="39" t="s">
        <v>278</v>
      </c>
      <c r="B1005" s="39" t="s">
        <v>279</v>
      </c>
      <c r="C1005" s="39" t="s">
        <v>373</v>
      </c>
      <c r="D1005" s="92">
        <f t="shared" si="45"/>
        <v>12.1</v>
      </c>
      <c r="E1005" s="92">
        <f t="shared" si="46"/>
        <v>10.3</v>
      </c>
      <c r="F1005" s="92">
        <f t="shared" si="47"/>
        <v>14.3</v>
      </c>
      <c r="H1005" s="39">
        <v>12.1</v>
      </c>
      <c r="I1005" s="39">
        <v>10.3</v>
      </c>
      <c r="J1005" s="39">
        <v>14.3</v>
      </c>
      <c r="K1005" s="39">
        <v>8.3000000000000007</v>
      </c>
    </row>
    <row r="1006" spans="1:11">
      <c r="A1006" s="39" t="s">
        <v>278</v>
      </c>
      <c r="B1006" s="39" t="s">
        <v>279</v>
      </c>
      <c r="C1006" s="39" t="s">
        <v>374</v>
      </c>
      <c r="D1006" s="92">
        <f t="shared" si="45"/>
        <v>12.2</v>
      </c>
      <c r="E1006" s="92">
        <f t="shared" si="46"/>
        <v>10.8</v>
      </c>
      <c r="F1006" s="92">
        <f t="shared" si="47"/>
        <v>13.8</v>
      </c>
      <c r="H1006" s="39">
        <v>12.2</v>
      </c>
      <c r="I1006" s="39">
        <v>10.8</v>
      </c>
      <c r="J1006" s="39">
        <v>13.8</v>
      </c>
      <c r="K1006" s="39">
        <v>6.3</v>
      </c>
    </row>
    <row r="1007" spans="1:11">
      <c r="A1007" s="39" t="s">
        <v>278</v>
      </c>
      <c r="B1007" s="39" t="s">
        <v>279</v>
      </c>
      <c r="C1007" s="39" t="s">
        <v>375</v>
      </c>
      <c r="D1007" s="92">
        <f t="shared" si="45"/>
        <v>14.5</v>
      </c>
      <c r="E1007" s="92">
        <f t="shared" si="46"/>
        <v>11</v>
      </c>
      <c r="F1007" s="92">
        <f t="shared" si="47"/>
        <v>19</v>
      </c>
      <c r="H1007" s="39">
        <v>14.5</v>
      </c>
      <c r="I1007" s="39">
        <v>11</v>
      </c>
      <c r="J1007" s="39">
        <v>19</v>
      </c>
      <c r="K1007" s="39">
        <v>13.9</v>
      </c>
    </row>
    <row r="1008" spans="1:11">
      <c r="A1008" s="39" t="s">
        <v>278</v>
      </c>
      <c r="B1008" s="39" t="s">
        <v>279</v>
      </c>
      <c r="C1008" s="39" t="s">
        <v>376</v>
      </c>
      <c r="D1008" s="92">
        <f t="shared" si="45"/>
        <v>17.3</v>
      </c>
      <c r="E1008" s="92">
        <f t="shared" si="46"/>
        <v>14.6</v>
      </c>
      <c r="F1008" s="92">
        <f t="shared" si="47"/>
        <v>20.399999999999999</v>
      </c>
      <c r="H1008" s="39">
        <v>17.3</v>
      </c>
      <c r="I1008" s="39">
        <v>14.6</v>
      </c>
      <c r="J1008" s="39">
        <v>20.399999999999999</v>
      </c>
      <c r="K1008" s="39">
        <v>8.6</v>
      </c>
    </row>
    <row r="1009" spans="1:11">
      <c r="A1009" s="39" t="s">
        <v>278</v>
      </c>
      <c r="B1009" s="39" t="s">
        <v>279</v>
      </c>
      <c r="C1009" s="39" t="s">
        <v>377</v>
      </c>
      <c r="D1009" s="92">
        <f t="shared" si="45"/>
        <v>10.199999999999999</v>
      </c>
      <c r="E1009" s="92">
        <f t="shared" si="46"/>
        <v>8.8000000000000007</v>
      </c>
      <c r="F1009" s="92">
        <f t="shared" si="47"/>
        <v>11.8</v>
      </c>
      <c r="H1009" s="39">
        <v>10.199999999999999</v>
      </c>
      <c r="I1009" s="39">
        <v>8.8000000000000007</v>
      </c>
      <c r="J1009" s="39">
        <v>11.8</v>
      </c>
      <c r="K1009" s="39">
        <v>7.5</v>
      </c>
    </row>
    <row r="1010" spans="1:11">
      <c r="A1010" s="39" t="s">
        <v>278</v>
      </c>
      <c r="B1010" s="39" t="s">
        <v>279</v>
      </c>
      <c r="C1010" s="39" t="s">
        <v>386</v>
      </c>
      <c r="D1010" s="92">
        <f t="shared" si="45"/>
        <v>9.6999999999999993</v>
      </c>
      <c r="E1010" s="92">
        <f t="shared" si="46"/>
        <v>8.6</v>
      </c>
      <c r="F1010" s="92">
        <f t="shared" si="47"/>
        <v>10.9</v>
      </c>
      <c r="H1010" s="39">
        <v>9.6999999999999993</v>
      </c>
      <c r="I1010" s="39">
        <v>8.6</v>
      </c>
      <c r="J1010" s="39">
        <v>10.9</v>
      </c>
      <c r="K1010" s="39">
        <v>6</v>
      </c>
    </row>
    <row r="1011" spans="1:11">
      <c r="A1011" s="39" t="s">
        <v>278</v>
      </c>
      <c r="B1011" s="39" t="s">
        <v>279</v>
      </c>
      <c r="C1011" s="39" t="s">
        <v>379</v>
      </c>
      <c r="D1011" s="92">
        <f t="shared" si="45"/>
        <v>16.899999999999999</v>
      </c>
      <c r="E1011" s="92">
        <f t="shared" si="46"/>
        <v>14.9</v>
      </c>
      <c r="F1011" s="92">
        <f t="shared" si="47"/>
        <v>19.100000000000001</v>
      </c>
      <c r="H1011" s="39">
        <v>16.899999999999999</v>
      </c>
      <c r="I1011" s="39">
        <v>14.9</v>
      </c>
      <c r="J1011" s="39">
        <v>19.100000000000001</v>
      </c>
      <c r="K1011" s="39">
        <v>6.2</v>
      </c>
    </row>
    <row r="1012" spans="1:11">
      <c r="A1012" s="39" t="s">
        <v>278</v>
      </c>
      <c r="B1012" s="39" t="s">
        <v>305</v>
      </c>
      <c r="C1012" s="39" t="s">
        <v>101</v>
      </c>
      <c r="D1012" s="92">
        <f t="shared" si="45"/>
        <v>68.5</v>
      </c>
      <c r="E1012" s="92">
        <f t="shared" si="46"/>
        <v>62.6</v>
      </c>
      <c r="F1012" s="92">
        <f t="shared" si="47"/>
        <v>73.900000000000006</v>
      </c>
      <c r="H1012" s="39">
        <v>68.5</v>
      </c>
      <c r="I1012" s="39">
        <v>62.6</v>
      </c>
      <c r="J1012" s="39">
        <v>73.900000000000006</v>
      </c>
      <c r="K1012" s="39">
        <v>4.2</v>
      </c>
    </row>
    <row r="1013" spans="1:11">
      <c r="A1013" s="39" t="s">
        <v>278</v>
      </c>
      <c r="B1013" s="39" t="s">
        <v>305</v>
      </c>
      <c r="C1013" s="39" t="s">
        <v>108</v>
      </c>
      <c r="D1013" s="92">
        <f t="shared" si="45"/>
        <v>71.3</v>
      </c>
      <c r="E1013" s="92">
        <f t="shared" si="46"/>
        <v>59.1</v>
      </c>
      <c r="F1013" s="92">
        <f t="shared" si="47"/>
        <v>81.099999999999994</v>
      </c>
      <c r="H1013" s="39">
        <v>71.3</v>
      </c>
      <c r="I1013" s="39">
        <v>59.1</v>
      </c>
      <c r="J1013" s="39">
        <v>81.099999999999994</v>
      </c>
      <c r="K1013" s="39">
        <v>7.9</v>
      </c>
    </row>
    <row r="1014" spans="1:11">
      <c r="A1014" s="39" t="s">
        <v>278</v>
      </c>
      <c r="B1014" s="39" t="s">
        <v>305</v>
      </c>
      <c r="C1014" s="39" t="s">
        <v>109</v>
      </c>
      <c r="D1014" s="92">
        <f t="shared" si="45"/>
        <v>76.2</v>
      </c>
      <c r="E1014" s="92">
        <f t="shared" si="46"/>
        <v>68.599999999999994</v>
      </c>
      <c r="F1014" s="92">
        <f t="shared" si="47"/>
        <v>82.5</v>
      </c>
      <c r="H1014" s="39">
        <v>76.2</v>
      </c>
      <c r="I1014" s="39">
        <v>68.599999999999994</v>
      </c>
      <c r="J1014" s="39">
        <v>82.5</v>
      </c>
      <c r="K1014" s="39">
        <v>4.7</v>
      </c>
    </row>
    <row r="1015" spans="1:11">
      <c r="A1015" s="39" t="s">
        <v>278</v>
      </c>
      <c r="B1015" s="39" t="s">
        <v>305</v>
      </c>
      <c r="C1015" s="39" t="s">
        <v>112</v>
      </c>
      <c r="D1015" s="92">
        <f t="shared" si="45"/>
        <v>80.900000000000006</v>
      </c>
      <c r="E1015" s="92">
        <f t="shared" si="46"/>
        <v>75</v>
      </c>
      <c r="F1015" s="92">
        <f t="shared" si="47"/>
        <v>85.7</v>
      </c>
      <c r="H1015" s="39">
        <v>80.900000000000006</v>
      </c>
      <c r="I1015" s="39">
        <v>75</v>
      </c>
      <c r="J1015" s="39">
        <v>85.7</v>
      </c>
      <c r="K1015" s="39">
        <v>3.4</v>
      </c>
    </row>
    <row r="1016" spans="1:11">
      <c r="A1016" s="39" t="s">
        <v>278</v>
      </c>
      <c r="B1016" s="39" t="s">
        <v>305</v>
      </c>
      <c r="C1016" s="39" t="s">
        <v>115</v>
      </c>
      <c r="D1016" s="92">
        <f t="shared" si="45"/>
        <v>67.900000000000006</v>
      </c>
      <c r="E1016" s="92">
        <f t="shared" si="46"/>
        <v>62.3</v>
      </c>
      <c r="F1016" s="92">
        <f t="shared" si="47"/>
        <v>73</v>
      </c>
      <c r="H1016" s="39">
        <v>67.900000000000006</v>
      </c>
      <c r="I1016" s="39">
        <v>62.3</v>
      </c>
      <c r="J1016" s="39">
        <v>73</v>
      </c>
      <c r="K1016" s="39">
        <v>4</v>
      </c>
    </row>
    <row r="1017" spans="1:11">
      <c r="A1017" s="39" t="s">
        <v>278</v>
      </c>
      <c r="B1017" s="39" t="s">
        <v>305</v>
      </c>
      <c r="C1017" s="39" t="s">
        <v>118</v>
      </c>
      <c r="D1017" s="92">
        <f t="shared" si="45"/>
        <v>85.8</v>
      </c>
      <c r="E1017" s="92">
        <f t="shared" si="46"/>
        <v>80.3</v>
      </c>
      <c r="F1017" s="92">
        <f t="shared" si="47"/>
        <v>89.9</v>
      </c>
      <c r="H1017" s="39">
        <v>85.8</v>
      </c>
      <c r="I1017" s="39">
        <v>80.3</v>
      </c>
      <c r="J1017" s="39">
        <v>89.9</v>
      </c>
      <c r="K1017" s="39">
        <v>2.8</v>
      </c>
    </row>
    <row r="1018" spans="1:11">
      <c r="A1018" s="39" t="s">
        <v>278</v>
      </c>
      <c r="B1018" s="39" t="s">
        <v>305</v>
      </c>
      <c r="C1018" s="39" t="s">
        <v>122</v>
      </c>
      <c r="D1018" s="92">
        <f t="shared" si="45"/>
        <v>74.5</v>
      </c>
      <c r="E1018" s="92">
        <f t="shared" si="46"/>
        <v>69</v>
      </c>
      <c r="F1018" s="92">
        <f t="shared" si="47"/>
        <v>79.3</v>
      </c>
      <c r="H1018" s="39">
        <v>74.5</v>
      </c>
      <c r="I1018" s="39">
        <v>69</v>
      </c>
      <c r="J1018" s="39">
        <v>79.3</v>
      </c>
      <c r="K1018" s="39">
        <v>3.5</v>
      </c>
    </row>
    <row r="1019" spans="1:11">
      <c r="A1019" s="39" t="s">
        <v>278</v>
      </c>
      <c r="B1019" s="39" t="s">
        <v>305</v>
      </c>
      <c r="C1019" s="39" t="s">
        <v>130</v>
      </c>
      <c r="D1019" s="92">
        <f t="shared" si="45"/>
        <v>65.5</v>
      </c>
      <c r="E1019" s="92">
        <f t="shared" si="46"/>
        <v>60.4</v>
      </c>
      <c r="F1019" s="92">
        <f t="shared" si="47"/>
        <v>70.400000000000006</v>
      </c>
      <c r="H1019" s="39">
        <v>65.5</v>
      </c>
      <c r="I1019" s="39">
        <v>60.4</v>
      </c>
      <c r="J1019" s="39">
        <v>70.400000000000006</v>
      </c>
      <c r="K1019" s="39">
        <v>3.9</v>
      </c>
    </row>
    <row r="1020" spans="1:11">
      <c r="A1020" s="39" t="s">
        <v>278</v>
      </c>
      <c r="B1020" s="39" t="s">
        <v>305</v>
      </c>
      <c r="C1020" s="39" t="s">
        <v>135</v>
      </c>
      <c r="D1020" s="92">
        <f t="shared" si="45"/>
        <v>81.8</v>
      </c>
      <c r="E1020" s="92">
        <f t="shared" si="46"/>
        <v>73.8</v>
      </c>
      <c r="F1020" s="92">
        <f t="shared" si="47"/>
        <v>87.7</v>
      </c>
      <c r="H1020" s="39">
        <v>81.8</v>
      </c>
      <c r="I1020" s="39">
        <v>73.8</v>
      </c>
      <c r="J1020" s="39">
        <v>87.7</v>
      </c>
      <c r="K1020" s="39">
        <v>4.3</v>
      </c>
    </row>
    <row r="1021" spans="1:11">
      <c r="A1021" s="39" t="s">
        <v>278</v>
      </c>
      <c r="B1021" s="39" t="s">
        <v>305</v>
      </c>
      <c r="C1021" s="39" t="s">
        <v>136</v>
      </c>
      <c r="D1021" s="92">
        <f t="shared" si="45"/>
        <v>76</v>
      </c>
      <c r="E1021" s="92">
        <f t="shared" si="46"/>
        <v>69.7</v>
      </c>
      <c r="F1021" s="92">
        <f t="shared" si="47"/>
        <v>81.400000000000006</v>
      </c>
      <c r="H1021" s="39">
        <v>76</v>
      </c>
      <c r="I1021" s="39">
        <v>69.7</v>
      </c>
      <c r="J1021" s="39">
        <v>81.400000000000006</v>
      </c>
      <c r="K1021" s="39">
        <v>3.9</v>
      </c>
    </row>
    <row r="1022" spans="1:11">
      <c r="A1022" s="39" t="s">
        <v>278</v>
      </c>
      <c r="B1022" s="39" t="s">
        <v>305</v>
      </c>
      <c r="C1022" s="39" t="s">
        <v>143</v>
      </c>
      <c r="D1022" s="92">
        <f t="shared" si="45"/>
        <v>73</v>
      </c>
      <c r="E1022" s="92">
        <f t="shared" si="46"/>
        <v>65.900000000000006</v>
      </c>
      <c r="F1022" s="92">
        <f t="shared" si="47"/>
        <v>79.099999999999994</v>
      </c>
      <c r="H1022" s="39">
        <v>73</v>
      </c>
      <c r="I1022" s="39">
        <v>65.900000000000006</v>
      </c>
      <c r="J1022" s="39">
        <v>79.099999999999994</v>
      </c>
      <c r="K1022" s="39">
        <v>4.5999999999999996</v>
      </c>
    </row>
    <row r="1023" spans="1:11">
      <c r="A1023" s="39" t="s">
        <v>278</v>
      </c>
      <c r="B1023" s="39" t="s">
        <v>305</v>
      </c>
      <c r="C1023" s="39" t="s">
        <v>149</v>
      </c>
      <c r="D1023" s="92">
        <f t="shared" si="45"/>
        <v>66.2</v>
      </c>
      <c r="E1023" s="92">
        <f t="shared" si="46"/>
        <v>60.8</v>
      </c>
      <c r="F1023" s="92">
        <f t="shared" si="47"/>
        <v>71.099999999999994</v>
      </c>
      <c r="H1023" s="39">
        <v>66.2</v>
      </c>
      <c r="I1023" s="39">
        <v>60.8</v>
      </c>
      <c r="J1023" s="39">
        <v>71.099999999999994</v>
      </c>
      <c r="K1023" s="39">
        <v>4</v>
      </c>
    </row>
    <row r="1024" spans="1:11">
      <c r="A1024" s="39" t="s">
        <v>278</v>
      </c>
      <c r="B1024" s="39" t="s">
        <v>305</v>
      </c>
      <c r="C1024" s="39" t="s">
        <v>151</v>
      </c>
      <c r="D1024" s="92">
        <f t="shared" si="45"/>
        <v>72.7</v>
      </c>
      <c r="E1024" s="92">
        <f t="shared" si="46"/>
        <v>63.3</v>
      </c>
      <c r="F1024" s="92">
        <f t="shared" si="47"/>
        <v>80.400000000000006</v>
      </c>
      <c r="H1024" s="39">
        <v>72.7</v>
      </c>
      <c r="I1024" s="39">
        <v>63.3</v>
      </c>
      <c r="J1024" s="39">
        <v>80.400000000000006</v>
      </c>
      <c r="K1024" s="39">
        <v>6</v>
      </c>
    </row>
    <row r="1025" spans="1:11">
      <c r="A1025" s="39" t="s">
        <v>278</v>
      </c>
      <c r="B1025" s="39" t="s">
        <v>305</v>
      </c>
      <c r="C1025" s="39" t="s">
        <v>154</v>
      </c>
      <c r="D1025" s="92">
        <f t="shared" si="45"/>
        <v>70.599999999999994</v>
      </c>
      <c r="E1025" s="92">
        <f t="shared" si="46"/>
        <v>64</v>
      </c>
      <c r="F1025" s="92">
        <f t="shared" si="47"/>
        <v>76.5</v>
      </c>
      <c r="H1025" s="39">
        <v>70.599999999999994</v>
      </c>
      <c r="I1025" s="39">
        <v>64</v>
      </c>
      <c r="J1025" s="39">
        <v>76.5</v>
      </c>
      <c r="K1025" s="39">
        <v>4.5</v>
      </c>
    </row>
    <row r="1026" spans="1:11">
      <c r="A1026" s="39" t="s">
        <v>278</v>
      </c>
      <c r="B1026" s="39" t="s">
        <v>305</v>
      </c>
      <c r="C1026" s="39" t="s">
        <v>164</v>
      </c>
      <c r="D1026" s="92">
        <f t="shared" si="45"/>
        <v>80.3</v>
      </c>
      <c r="E1026" s="92">
        <f t="shared" si="46"/>
        <v>74</v>
      </c>
      <c r="F1026" s="92">
        <f t="shared" si="47"/>
        <v>85.4</v>
      </c>
      <c r="H1026" s="39">
        <v>80.3</v>
      </c>
      <c r="I1026" s="39">
        <v>74</v>
      </c>
      <c r="J1026" s="39">
        <v>85.4</v>
      </c>
      <c r="K1026" s="39">
        <v>3.6</v>
      </c>
    </row>
    <row r="1027" spans="1:11">
      <c r="A1027" s="39" t="s">
        <v>278</v>
      </c>
      <c r="B1027" s="39" t="s">
        <v>305</v>
      </c>
      <c r="C1027" s="39" t="s">
        <v>171</v>
      </c>
      <c r="D1027" s="92">
        <f t="shared" ref="D1027:D1090" si="48">IF(K1027&gt;=50," ",H1027)</f>
        <v>66.400000000000006</v>
      </c>
      <c r="E1027" s="92">
        <f t="shared" ref="E1027:E1090" si="49">IF(K1027&gt;=50," ",I1027)</f>
        <v>60.8</v>
      </c>
      <c r="F1027" s="92">
        <f t="shared" ref="F1027:F1090" si="50">IF(K1027&gt;=50," ",J1027)</f>
        <v>71.5</v>
      </c>
      <c r="H1027" s="39">
        <v>66.400000000000006</v>
      </c>
      <c r="I1027" s="39">
        <v>60.8</v>
      </c>
      <c r="J1027" s="39">
        <v>71.5</v>
      </c>
      <c r="K1027" s="39">
        <v>4.0999999999999996</v>
      </c>
    </row>
    <row r="1028" spans="1:11">
      <c r="A1028" s="39" t="s">
        <v>278</v>
      </c>
      <c r="B1028" s="39" t="s">
        <v>305</v>
      </c>
      <c r="C1028" s="39" t="s">
        <v>174</v>
      </c>
      <c r="D1028" s="92">
        <f t="shared" si="48"/>
        <v>61.9</v>
      </c>
      <c r="E1028" s="92">
        <f t="shared" si="49"/>
        <v>55.6</v>
      </c>
      <c r="F1028" s="92">
        <f t="shared" si="50"/>
        <v>67.8</v>
      </c>
      <c r="H1028" s="39">
        <v>61.9</v>
      </c>
      <c r="I1028" s="39">
        <v>55.6</v>
      </c>
      <c r="J1028" s="39">
        <v>67.8</v>
      </c>
      <c r="K1028" s="39">
        <v>5</v>
      </c>
    </row>
    <row r="1029" spans="1:11">
      <c r="A1029" s="39" t="s">
        <v>278</v>
      </c>
      <c r="B1029" s="39" t="s">
        <v>305</v>
      </c>
      <c r="C1029" s="39" t="s">
        <v>356</v>
      </c>
      <c r="D1029" s="92">
        <f t="shared" si="48"/>
        <v>68.7</v>
      </c>
      <c r="E1029" s="92">
        <f t="shared" si="49"/>
        <v>67</v>
      </c>
      <c r="F1029" s="92">
        <f t="shared" si="50"/>
        <v>70.5</v>
      </c>
      <c r="H1029" s="39">
        <v>68.7</v>
      </c>
      <c r="I1029" s="39">
        <v>67</v>
      </c>
      <c r="J1029" s="39">
        <v>70.5</v>
      </c>
      <c r="K1029" s="39">
        <v>1.3</v>
      </c>
    </row>
    <row r="1030" spans="1:11">
      <c r="A1030" s="39" t="s">
        <v>278</v>
      </c>
      <c r="B1030" s="39" t="s">
        <v>305</v>
      </c>
      <c r="C1030" s="39" t="s">
        <v>102</v>
      </c>
      <c r="D1030" s="92">
        <f t="shared" si="48"/>
        <v>78.2</v>
      </c>
      <c r="E1030" s="92">
        <f t="shared" si="49"/>
        <v>71.5</v>
      </c>
      <c r="F1030" s="92">
        <f t="shared" si="50"/>
        <v>83.6</v>
      </c>
      <c r="H1030" s="39">
        <v>78.2</v>
      </c>
      <c r="I1030" s="39">
        <v>71.5</v>
      </c>
      <c r="J1030" s="39">
        <v>83.6</v>
      </c>
      <c r="K1030" s="39">
        <v>4</v>
      </c>
    </row>
    <row r="1031" spans="1:11">
      <c r="A1031" s="39" t="s">
        <v>278</v>
      </c>
      <c r="B1031" s="39" t="s">
        <v>305</v>
      </c>
      <c r="C1031" s="39" t="s">
        <v>103</v>
      </c>
      <c r="D1031" s="92">
        <f t="shared" si="48"/>
        <v>79</v>
      </c>
      <c r="E1031" s="92">
        <f t="shared" si="49"/>
        <v>72.8</v>
      </c>
      <c r="F1031" s="92">
        <f t="shared" si="50"/>
        <v>84.1</v>
      </c>
      <c r="H1031" s="39">
        <v>79</v>
      </c>
      <c r="I1031" s="39">
        <v>72.8</v>
      </c>
      <c r="J1031" s="39">
        <v>84.1</v>
      </c>
      <c r="K1031" s="39">
        <v>3.7</v>
      </c>
    </row>
    <row r="1032" spans="1:11">
      <c r="A1032" s="39" t="s">
        <v>278</v>
      </c>
      <c r="B1032" s="39" t="s">
        <v>305</v>
      </c>
      <c r="C1032" s="39" t="s">
        <v>104</v>
      </c>
      <c r="D1032" s="92">
        <f t="shared" si="48"/>
        <v>64.7</v>
      </c>
      <c r="E1032" s="92">
        <f t="shared" si="49"/>
        <v>56.9</v>
      </c>
      <c r="F1032" s="92">
        <f t="shared" si="50"/>
        <v>71.8</v>
      </c>
      <c r="H1032" s="39">
        <v>64.7</v>
      </c>
      <c r="I1032" s="39">
        <v>56.9</v>
      </c>
      <c r="J1032" s="39">
        <v>71.8</v>
      </c>
      <c r="K1032" s="39">
        <v>5.9</v>
      </c>
    </row>
    <row r="1033" spans="1:11">
      <c r="A1033" s="39" t="s">
        <v>278</v>
      </c>
      <c r="B1033" s="39" t="s">
        <v>305</v>
      </c>
      <c r="C1033" s="39" t="s">
        <v>110</v>
      </c>
      <c r="D1033" s="92">
        <f t="shared" si="48"/>
        <v>75</v>
      </c>
      <c r="E1033" s="92">
        <f t="shared" si="49"/>
        <v>69.599999999999994</v>
      </c>
      <c r="F1033" s="92">
        <f t="shared" si="50"/>
        <v>79.7</v>
      </c>
      <c r="H1033" s="39">
        <v>75</v>
      </c>
      <c r="I1033" s="39">
        <v>69.599999999999994</v>
      </c>
      <c r="J1033" s="39">
        <v>79.7</v>
      </c>
      <c r="K1033" s="39">
        <v>3.4</v>
      </c>
    </row>
    <row r="1034" spans="1:11">
      <c r="A1034" s="39" t="s">
        <v>278</v>
      </c>
      <c r="B1034" s="39" t="s">
        <v>305</v>
      </c>
      <c r="C1034" s="39" t="s">
        <v>111</v>
      </c>
      <c r="D1034" s="92">
        <f t="shared" si="48"/>
        <v>68.3</v>
      </c>
      <c r="E1034" s="92">
        <f t="shared" si="49"/>
        <v>62.9</v>
      </c>
      <c r="F1034" s="92">
        <f t="shared" si="50"/>
        <v>73.2</v>
      </c>
      <c r="H1034" s="39">
        <v>68.3</v>
      </c>
      <c r="I1034" s="39">
        <v>62.9</v>
      </c>
      <c r="J1034" s="39">
        <v>73.2</v>
      </c>
      <c r="K1034" s="39">
        <v>3.9</v>
      </c>
    </row>
    <row r="1035" spans="1:11">
      <c r="A1035" s="39" t="s">
        <v>278</v>
      </c>
      <c r="B1035" s="39" t="s">
        <v>305</v>
      </c>
      <c r="C1035" s="39" t="s">
        <v>116</v>
      </c>
      <c r="D1035" s="92">
        <f t="shared" si="48"/>
        <v>68.2</v>
      </c>
      <c r="E1035" s="92">
        <f t="shared" si="49"/>
        <v>59.4</v>
      </c>
      <c r="F1035" s="92">
        <f t="shared" si="50"/>
        <v>75.8</v>
      </c>
      <c r="H1035" s="39">
        <v>68.2</v>
      </c>
      <c r="I1035" s="39">
        <v>59.4</v>
      </c>
      <c r="J1035" s="39">
        <v>75.8</v>
      </c>
      <c r="K1035" s="39">
        <v>6.2</v>
      </c>
    </row>
    <row r="1036" spans="1:11">
      <c r="A1036" s="39" t="s">
        <v>278</v>
      </c>
      <c r="B1036" s="39" t="s">
        <v>305</v>
      </c>
      <c r="C1036" s="39" t="s">
        <v>117</v>
      </c>
      <c r="D1036" s="92">
        <f t="shared" si="48"/>
        <v>69.099999999999994</v>
      </c>
      <c r="E1036" s="92">
        <f t="shared" si="49"/>
        <v>63.3</v>
      </c>
      <c r="F1036" s="92">
        <f t="shared" si="50"/>
        <v>74.400000000000006</v>
      </c>
      <c r="H1036" s="39">
        <v>69.099999999999994</v>
      </c>
      <c r="I1036" s="39">
        <v>63.3</v>
      </c>
      <c r="J1036" s="39">
        <v>74.400000000000006</v>
      </c>
      <c r="K1036" s="39">
        <v>4.0999999999999996</v>
      </c>
    </row>
    <row r="1037" spans="1:11">
      <c r="A1037" s="39" t="s">
        <v>278</v>
      </c>
      <c r="B1037" s="39" t="s">
        <v>305</v>
      </c>
      <c r="C1037" s="39" t="s">
        <v>119</v>
      </c>
      <c r="D1037" s="92">
        <f t="shared" si="48"/>
        <v>69.2</v>
      </c>
      <c r="E1037" s="92">
        <f t="shared" si="49"/>
        <v>63.6</v>
      </c>
      <c r="F1037" s="92">
        <f t="shared" si="50"/>
        <v>74.2</v>
      </c>
      <c r="H1037" s="39">
        <v>69.2</v>
      </c>
      <c r="I1037" s="39">
        <v>63.6</v>
      </c>
      <c r="J1037" s="39">
        <v>74.2</v>
      </c>
      <c r="K1037" s="39">
        <v>3.9</v>
      </c>
    </row>
    <row r="1038" spans="1:11">
      <c r="A1038" s="39" t="s">
        <v>278</v>
      </c>
      <c r="B1038" s="39" t="s">
        <v>305</v>
      </c>
      <c r="C1038" s="39" t="s">
        <v>123</v>
      </c>
      <c r="D1038" s="92">
        <f t="shared" si="48"/>
        <v>64.2</v>
      </c>
      <c r="E1038" s="92">
        <f t="shared" si="49"/>
        <v>58.7</v>
      </c>
      <c r="F1038" s="92">
        <f t="shared" si="50"/>
        <v>69.3</v>
      </c>
      <c r="H1038" s="39">
        <v>64.2</v>
      </c>
      <c r="I1038" s="39">
        <v>58.7</v>
      </c>
      <c r="J1038" s="39">
        <v>69.3</v>
      </c>
      <c r="K1038" s="39">
        <v>4.3</v>
      </c>
    </row>
    <row r="1039" spans="1:11">
      <c r="A1039" s="39" t="s">
        <v>278</v>
      </c>
      <c r="B1039" s="39" t="s">
        <v>305</v>
      </c>
      <c r="C1039" s="39" t="s">
        <v>132</v>
      </c>
      <c r="D1039" s="92">
        <f t="shared" si="48"/>
        <v>73.400000000000006</v>
      </c>
      <c r="E1039" s="92">
        <f t="shared" si="49"/>
        <v>68.099999999999994</v>
      </c>
      <c r="F1039" s="92">
        <f t="shared" si="50"/>
        <v>78.099999999999994</v>
      </c>
      <c r="H1039" s="39">
        <v>73.400000000000006</v>
      </c>
      <c r="I1039" s="39">
        <v>68.099999999999994</v>
      </c>
      <c r="J1039" s="39">
        <v>78.099999999999994</v>
      </c>
      <c r="K1039" s="39">
        <v>3.5</v>
      </c>
    </row>
    <row r="1040" spans="1:11">
      <c r="A1040" s="39" t="s">
        <v>278</v>
      </c>
      <c r="B1040" s="39" t="s">
        <v>305</v>
      </c>
      <c r="C1040" s="39" t="s">
        <v>134</v>
      </c>
      <c r="D1040" s="92">
        <f t="shared" si="48"/>
        <v>74.3</v>
      </c>
      <c r="E1040" s="92">
        <f t="shared" si="49"/>
        <v>67.900000000000006</v>
      </c>
      <c r="F1040" s="92">
        <f t="shared" si="50"/>
        <v>79.8</v>
      </c>
      <c r="H1040" s="39">
        <v>74.3</v>
      </c>
      <c r="I1040" s="39">
        <v>67.900000000000006</v>
      </c>
      <c r="J1040" s="39">
        <v>79.8</v>
      </c>
      <c r="K1040" s="39">
        <v>4.0999999999999996</v>
      </c>
    </row>
    <row r="1041" spans="1:11">
      <c r="A1041" s="39" t="s">
        <v>278</v>
      </c>
      <c r="B1041" s="39" t="s">
        <v>305</v>
      </c>
      <c r="C1041" s="39" t="s">
        <v>150</v>
      </c>
      <c r="D1041" s="92">
        <f t="shared" si="48"/>
        <v>70.099999999999994</v>
      </c>
      <c r="E1041" s="92">
        <f t="shared" si="49"/>
        <v>63.2</v>
      </c>
      <c r="F1041" s="92">
        <f t="shared" si="50"/>
        <v>76.3</v>
      </c>
      <c r="H1041" s="39">
        <v>70.099999999999994</v>
      </c>
      <c r="I1041" s="39">
        <v>63.2</v>
      </c>
      <c r="J1041" s="39">
        <v>76.3</v>
      </c>
      <c r="K1041" s="39">
        <v>4.8</v>
      </c>
    </row>
    <row r="1042" spans="1:11">
      <c r="A1042" s="39" t="s">
        <v>278</v>
      </c>
      <c r="B1042" s="39" t="s">
        <v>305</v>
      </c>
      <c r="C1042" s="39" t="s">
        <v>156</v>
      </c>
      <c r="D1042" s="92">
        <f t="shared" si="48"/>
        <v>64.8</v>
      </c>
      <c r="E1042" s="92">
        <f t="shared" si="49"/>
        <v>58.6</v>
      </c>
      <c r="F1042" s="92">
        <f t="shared" si="50"/>
        <v>70.5</v>
      </c>
      <c r="H1042" s="39">
        <v>64.8</v>
      </c>
      <c r="I1042" s="39">
        <v>58.6</v>
      </c>
      <c r="J1042" s="39">
        <v>70.5</v>
      </c>
      <c r="K1042" s="39">
        <v>4.7</v>
      </c>
    </row>
    <row r="1043" spans="1:11">
      <c r="A1043" s="39" t="s">
        <v>278</v>
      </c>
      <c r="B1043" s="39" t="s">
        <v>305</v>
      </c>
      <c r="C1043" s="39" t="s">
        <v>159</v>
      </c>
      <c r="D1043" s="92">
        <f t="shared" si="48"/>
        <v>77.2</v>
      </c>
      <c r="E1043" s="92">
        <f t="shared" si="49"/>
        <v>69</v>
      </c>
      <c r="F1043" s="92">
        <f t="shared" si="50"/>
        <v>83.7</v>
      </c>
      <c r="H1043" s="39">
        <v>77.2</v>
      </c>
      <c r="I1043" s="39">
        <v>69</v>
      </c>
      <c r="J1043" s="39">
        <v>83.7</v>
      </c>
      <c r="K1043" s="39">
        <v>4.9000000000000004</v>
      </c>
    </row>
    <row r="1044" spans="1:11">
      <c r="A1044" s="39" t="s">
        <v>278</v>
      </c>
      <c r="B1044" s="39" t="s">
        <v>305</v>
      </c>
      <c r="C1044" s="39" t="s">
        <v>161</v>
      </c>
      <c r="D1044" s="92">
        <f t="shared" si="48"/>
        <v>63.8</v>
      </c>
      <c r="E1044" s="92">
        <f t="shared" si="49"/>
        <v>58.2</v>
      </c>
      <c r="F1044" s="92">
        <f t="shared" si="50"/>
        <v>69</v>
      </c>
      <c r="H1044" s="39">
        <v>63.8</v>
      </c>
      <c r="I1044" s="39">
        <v>58.2</v>
      </c>
      <c r="J1044" s="39">
        <v>69</v>
      </c>
      <c r="K1044" s="39">
        <v>4.3</v>
      </c>
    </row>
    <row r="1045" spans="1:11">
      <c r="A1045" s="39" t="s">
        <v>278</v>
      </c>
      <c r="B1045" s="39" t="s">
        <v>305</v>
      </c>
      <c r="C1045" s="39" t="s">
        <v>168</v>
      </c>
      <c r="D1045" s="92">
        <f t="shared" si="48"/>
        <v>75.8</v>
      </c>
      <c r="E1045" s="92">
        <f t="shared" si="49"/>
        <v>67.3</v>
      </c>
      <c r="F1045" s="92">
        <f t="shared" si="50"/>
        <v>82.7</v>
      </c>
      <c r="H1045" s="39">
        <v>75.8</v>
      </c>
      <c r="I1045" s="39">
        <v>67.3</v>
      </c>
      <c r="J1045" s="39">
        <v>82.7</v>
      </c>
      <c r="K1045" s="39">
        <v>5.2</v>
      </c>
    </row>
    <row r="1046" spans="1:11">
      <c r="A1046" s="39" t="s">
        <v>278</v>
      </c>
      <c r="B1046" s="39" t="s">
        <v>305</v>
      </c>
      <c r="C1046" s="39" t="s">
        <v>357</v>
      </c>
      <c r="D1046" s="92">
        <f t="shared" si="48"/>
        <v>69.5</v>
      </c>
      <c r="E1046" s="92">
        <f t="shared" si="49"/>
        <v>67.8</v>
      </c>
      <c r="F1046" s="92">
        <f t="shared" si="50"/>
        <v>71.099999999999994</v>
      </c>
      <c r="H1046" s="39">
        <v>69.5</v>
      </c>
      <c r="I1046" s="39">
        <v>67.8</v>
      </c>
      <c r="J1046" s="39">
        <v>71.099999999999994</v>
      </c>
      <c r="K1046" s="39">
        <v>1.2</v>
      </c>
    </row>
    <row r="1047" spans="1:11">
      <c r="A1047" s="39" t="s">
        <v>278</v>
      </c>
      <c r="B1047" s="39" t="s">
        <v>305</v>
      </c>
      <c r="C1047" s="39" t="s">
        <v>98</v>
      </c>
      <c r="D1047" s="92">
        <f t="shared" si="48"/>
        <v>75.5</v>
      </c>
      <c r="E1047" s="92">
        <f t="shared" si="49"/>
        <v>66.3</v>
      </c>
      <c r="F1047" s="92">
        <f t="shared" si="50"/>
        <v>82.8</v>
      </c>
      <c r="H1047" s="39">
        <v>75.5</v>
      </c>
      <c r="I1047" s="39">
        <v>66.3</v>
      </c>
      <c r="J1047" s="39">
        <v>82.8</v>
      </c>
      <c r="K1047" s="39">
        <v>5.6</v>
      </c>
    </row>
    <row r="1048" spans="1:11">
      <c r="A1048" s="39" t="s">
        <v>278</v>
      </c>
      <c r="B1048" s="39" t="s">
        <v>305</v>
      </c>
      <c r="C1048" s="39" t="s">
        <v>105</v>
      </c>
      <c r="D1048" s="92">
        <f t="shared" si="48"/>
        <v>76.099999999999994</v>
      </c>
      <c r="E1048" s="92">
        <f t="shared" si="49"/>
        <v>66.900000000000006</v>
      </c>
      <c r="F1048" s="92">
        <f t="shared" si="50"/>
        <v>83.3</v>
      </c>
      <c r="H1048" s="39">
        <v>76.099999999999994</v>
      </c>
      <c r="I1048" s="39">
        <v>66.900000000000006</v>
      </c>
      <c r="J1048" s="39">
        <v>83.3</v>
      </c>
      <c r="K1048" s="39">
        <v>5.5</v>
      </c>
    </row>
    <row r="1049" spans="1:11">
      <c r="A1049" s="39" t="s">
        <v>278</v>
      </c>
      <c r="B1049" s="39" t="s">
        <v>305</v>
      </c>
      <c r="C1049" s="39" t="s">
        <v>106</v>
      </c>
      <c r="D1049" s="92">
        <f t="shared" si="48"/>
        <v>68</v>
      </c>
      <c r="E1049" s="92">
        <f t="shared" si="49"/>
        <v>62.8</v>
      </c>
      <c r="F1049" s="92">
        <f t="shared" si="50"/>
        <v>72.900000000000006</v>
      </c>
      <c r="H1049" s="39">
        <v>68</v>
      </c>
      <c r="I1049" s="39">
        <v>62.8</v>
      </c>
      <c r="J1049" s="39">
        <v>72.900000000000006</v>
      </c>
      <c r="K1049" s="39">
        <v>3.8</v>
      </c>
    </row>
    <row r="1050" spans="1:11">
      <c r="A1050" s="39" t="s">
        <v>278</v>
      </c>
      <c r="B1050" s="39" t="s">
        <v>305</v>
      </c>
      <c r="C1050" s="39" t="s">
        <v>125</v>
      </c>
      <c r="D1050" s="92">
        <f t="shared" si="48"/>
        <v>77.5</v>
      </c>
      <c r="E1050" s="92">
        <f t="shared" si="49"/>
        <v>72</v>
      </c>
      <c r="F1050" s="92">
        <f t="shared" si="50"/>
        <v>82.1</v>
      </c>
      <c r="H1050" s="39">
        <v>77.5</v>
      </c>
      <c r="I1050" s="39">
        <v>72</v>
      </c>
      <c r="J1050" s="39">
        <v>82.1</v>
      </c>
      <c r="K1050" s="39">
        <v>3.4</v>
      </c>
    </row>
    <row r="1051" spans="1:11">
      <c r="A1051" s="39" t="s">
        <v>278</v>
      </c>
      <c r="B1051" s="39" t="s">
        <v>305</v>
      </c>
      <c r="C1051" s="39" t="s">
        <v>131</v>
      </c>
      <c r="D1051" s="92">
        <f t="shared" si="48"/>
        <v>77.3</v>
      </c>
      <c r="E1051" s="92">
        <f t="shared" si="49"/>
        <v>70</v>
      </c>
      <c r="F1051" s="92">
        <f t="shared" si="50"/>
        <v>83.2</v>
      </c>
      <c r="H1051" s="39">
        <v>77.3</v>
      </c>
      <c r="I1051" s="39">
        <v>70</v>
      </c>
      <c r="J1051" s="39">
        <v>83.2</v>
      </c>
      <c r="K1051" s="39">
        <v>4.3</v>
      </c>
    </row>
    <row r="1052" spans="1:11">
      <c r="A1052" s="39" t="s">
        <v>278</v>
      </c>
      <c r="B1052" s="39" t="s">
        <v>305</v>
      </c>
      <c r="C1052" s="39" t="s">
        <v>133</v>
      </c>
      <c r="D1052" s="92">
        <f t="shared" si="48"/>
        <v>73.599999999999994</v>
      </c>
      <c r="E1052" s="92">
        <f t="shared" si="49"/>
        <v>68.5</v>
      </c>
      <c r="F1052" s="92">
        <f t="shared" si="50"/>
        <v>78.2</v>
      </c>
      <c r="H1052" s="39">
        <v>73.599999999999994</v>
      </c>
      <c r="I1052" s="39">
        <v>68.5</v>
      </c>
      <c r="J1052" s="39">
        <v>78.2</v>
      </c>
      <c r="K1052" s="39">
        <v>3.4</v>
      </c>
    </row>
    <row r="1053" spans="1:11">
      <c r="A1053" s="39" t="s">
        <v>278</v>
      </c>
      <c r="B1053" s="39" t="s">
        <v>305</v>
      </c>
      <c r="C1053" s="39" t="s">
        <v>137</v>
      </c>
      <c r="D1053" s="92">
        <f t="shared" si="48"/>
        <v>73.3</v>
      </c>
      <c r="E1053" s="92">
        <f t="shared" si="49"/>
        <v>67.400000000000006</v>
      </c>
      <c r="F1053" s="92">
        <f t="shared" si="50"/>
        <v>78.400000000000006</v>
      </c>
      <c r="H1053" s="39">
        <v>73.3</v>
      </c>
      <c r="I1053" s="39">
        <v>67.400000000000006</v>
      </c>
      <c r="J1053" s="39">
        <v>78.400000000000006</v>
      </c>
      <c r="K1053" s="39">
        <v>3.8</v>
      </c>
    </row>
    <row r="1054" spans="1:11">
      <c r="A1054" s="39" t="s">
        <v>278</v>
      </c>
      <c r="B1054" s="39" t="s">
        <v>305</v>
      </c>
      <c r="C1054" s="39" t="s">
        <v>138</v>
      </c>
      <c r="D1054" s="92">
        <f t="shared" si="48"/>
        <v>65.400000000000006</v>
      </c>
      <c r="E1054" s="92">
        <f t="shared" si="49"/>
        <v>54.7</v>
      </c>
      <c r="F1054" s="92">
        <f t="shared" si="50"/>
        <v>74.7</v>
      </c>
      <c r="H1054" s="39">
        <v>65.400000000000006</v>
      </c>
      <c r="I1054" s="39">
        <v>54.7</v>
      </c>
      <c r="J1054" s="39">
        <v>74.7</v>
      </c>
      <c r="K1054" s="39">
        <v>7.9</v>
      </c>
    </row>
    <row r="1055" spans="1:11">
      <c r="A1055" s="39" t="s">
        <v>278</v>
      </c>
      <c r="B1055" s="39" t="s">
        <v>305</v>
      </c>
      <c r="C1055" s="39" t="s">
        <v>140</v>
      </c>
      <c r="D1055" s="92">
        <f t="shared" si="48"/>
        <v>72.3</v>
      </c>
      <c r="E1055" s="92">
        <f t="shared" si="49"/>
        <v>65.900000000000006</v>
      </c>
      <c r="F1055" s="92">
        <f t="shared" si="50"/>
        <v>77.900000000000006</v>
      </c>
      <c r="H1055" s="39">
        <v>72.3</v>
      </c>
      <c r="I1055" s="39">
        <v>65.900000000000006</v>
      </c>
      <c r="J1055" s="39">
        <v>77.900000000000006</v>
      </c>
      <c r="K1055" s="39">
        <v>4.2</v>
      </c>
    </row>
    <row r="1056" spans="1:11">
      <c r="A1056" s="39" t="s">
        <v>278</v>
      </c>
      <c r="B1056" s="39" t="s">
        <v>305</v>
      </c>
      <c r="C1056" s="39" t="s">
        <v>144</v>
      </c>
      <c r="D1056" s="92">
        <f t="shared" si="48"/>
        <v>72</v>
      </c>
      <c r="E1056" s="92">
        <f t="shared" si="49"/>
        <v>64.5</v>
      </c>
      <c r="F1056" s="92">
        <f t="shared" si="50"/>
        <v>78.400000000000006</v>
      </c>
      <c r="H1056" s="39">
        <v>72</v>
      </c>
      <c r="I1056" s="39">
        <v>64.5</v>
      </c>
      <c r="J1056" s="39">
        <v>78.400000000000006</v>
      </c>
      <c r="K1056" s="39">
        <v>4.9000000000000004</v>
      </c>
    </row>
    <row r="1057" spans="1:11">
      <c r="A1057" s="39" t="s">
        <v>278</v>
      </c>
      <c r="B1057" s="39" t="s">
        <v>305</v>
      </c>
      <c r="C1057" s="39" t="s">
        <v>145</v>
      </c>
      <c r="D1057" s="92">
        <f t="shared" si="48"/>
        <v>68.5</v>
      </c>
      <c r="E1057" s="92">
        <f t="shared" si="49"/>
        <v>60.5</v>
      </c>
      <c r="F1057" s="92">
        <f t="shared" si="50"/>
        <v>75.599999999999994</v>
      </c>
      <c r="H1057" s="39">
        <v>68.5</v>
      </c>
      <c r="I1057" s="39">
        <v>60.5</v>
      </c>
      <c r="J1057" s="39">
        <v>75.599999999999994</v>
      </c>
      <c r="K1057" s="39">
        <v>5.6</v>
      </c>
    </row>
    <row r="1058" spans="1:11">
      <c r="A1058" s="39" t="s">
        <v>278</v>
      </c>
      <c r="B1058" s="39" t="s">
        <v>305</v>
      </c>
      <c r="C1058" s="39" t="s">
        <v>146</v>
      </c>
      <c r="D1058" s="92">
        <f t="shared" si="48"/>
        <v>70.5</v>
      </c>
      <c r="E1058" s="92">
        <f t="shared" si="49"/>
        <v>65.2</v>
      </c>
      <c r="F1058" s="92">
        <f t="shared" si="50"/>
        <v>75.400000000000006</v>
      </c>
      <c r="H1058" s="39">
        <v>70.5</v>
      </c>
      <c r="I1058" s="39">
        <v>65.2</v>
      </c>
      <c r="J1058" s="39">
        <v>75.400000000000006</v>
      </c>
      <c r="K1058" s="39">
        <v>3.7</v>
      </c>
    </row>
    <row r="1059" spans="1:11">
      <c r="A1059" s="39" t="s">
        <v>278</v>
      </c>
      <c r="B1059" s="39" t="s">
        <v>305</v>
      </c>
      <c r="C1059" s="39" t="s">
        <v>153</v>
      </c>
      <c r="D1059" s="92">
        <f t="shared" si="48"/>
        <v>68.2</v>
      </c>
      <c r="E1059" s="92">
        <f t="shared" si="49"/>
        <v>51.9</v>
      </c>
      <c r="F1059" s="92">
        <f t="shared" si="50"/>
        <v>81</v>
      </c>
      <c r="H1059" s="39">
        <v>68.2</v>
      </c>
      <c r="I1059" s="39">
        <v>51.9</v>
      </c>
      <c r="J1059" s="39">
        <v>81</v>
      </c>
      <c r="K1059" s="39">
        <v>11.1</v>
      </c>
    </row>
    <row r="1060" spans="1:11">
      <c r="A1060" s="39" t="s">
        <v>278</v>
      </c>
      <c r="B1060" s="39" t="s">
        <v>305</v>
      </c>
      <c r="C1060" s="39" t="s">
        <v>162</v>
      </c>
      <c r="D1060" s="92">
        <f t="shared" si="48"/>
        <v>77.5</v>
      </c>
      <c r="E1060" s="92">
        <f t="shared" si="49"/>
        <v>69.400000000000006</v>
      </c>
      <c r="F1060" s="92">
        <f t="shared" si="50"/>
        <v>83.9</v>
      </c>
      <c r="H1060" s="39">
        <v>77.5</v>
      </c>
      <c r="I1060" s="39">
        <v>69.400000000000006</v>
      </c>
      <c r="J1060" s="39">
        <v>83.9</v>
      </c>
      <c r="K1060" s="39">
        <v>4.8</v>
      </c>
    </row>
    <row r="1061" spans="1:11">
      <c r="A1061" s="39" t="s">
        <v>278</v>
      </c>
      <c r="B1061" s="39" t="s">
        <v>305</v>
      </c>
      <c r="C1061" s="39" t="s">
        <v>165</v>
      </c>
      <c r="D1061" s="92">
        <f t="shared" si="48"/>
        <v>80.599999999999994</v>
      </c>
      <c r="E1061" s="92">
        <f t="shared" si="49"/>
        <v>73</v>
      </c>
      <c r="F1061" s="92">
        <f t="shared" si="50"/>
        <v>86.5</v>
      </c>
      <c r="H1061" s="39">
        <v>80.599999999999994</v>
      </c>
      <c r="I1061" s="39">
        <v>73</v>
      </c>
      <c r="J1061" s="39">
        <v>86.5</v>
      </c>
      <c r="K1061" s="39">
        <v>4.3</v>
      </c>
    </row>
    <row r="1062" spans="1:11">
      <c r="A1062" s="39" t="s">
        <v>278</v>
      </c>
      <c r="B1062" s="39" t="s">
        <v>305</v>
      </c>
      <c r="C1062" s="39" t="s">
        <v>166</v>
      </c>
      <c r="D1062" s="92">
        <f t="shared" si="48"/>
        <v>72.900000000000006</v>
      </c>
      <c r="E1062" s="92">
        <f t="shared" si="49"/>
        <v>65.599999999999994</v>
      </c>
      <c r="F1062" s="92">
        <f t="shared" si="50"/>
        <v>79.099999999999994</v>
      </c>
      <c r="H1062" s="39">
        <v>72.900000000000006</v>
      </c>
      <c r="I1062" s="39">
        <v>65.599999999999994</v>
      </c>
      <c r="J1062" s="39">
        <v>79.099999999999994</v>
      </c>
      <c r="K1062" s="39">
        <v>4.7</v>
      </c>
    </row>
    <row r="1063" spans="1:11">
      <c r="A1063" s="39" t="s">
        <v>278</v>
      </c>
      <c r="B1063" s="39" t="s">
        <v>305</v>
      </c>
      <c r="C1063" s="39" t="s">
        <v>170</v>
      </c>
      <c r="D1063" s="92">
        <f t="shared" si="48"/>
        <v>71.7</v>
      </c>
      <c r="E1063" s="92">
        <f t="shared" si="49"/>
        <v>66.5</v>
      </c>
      <c r="F1063" s="92">
        <f t="shared" si="50"/>
        <v>76.3</v>
      </c>
      <c r="H1063" s="39">
        <v>71.7</v>
      </c>
      <c r="I1063" s="39">
        <v>66.5</v>
      </c>
      <c r="J1063" s="39">
        <v>76.3</v>
      </c>
      <c r="K1063" s="39">
        <v>3.5</v>
      </c>
    </row>
    <row r="1064" spans="1:11">
      <c r="A1064" s="39" t="s">
        <v>278</v>
      </c>
      <c r="B1064" s="39" t="s">
        <v>305</v>
      </c>
      <c r="C1064" s="39" t="s">
        <v>172</v>
      </c>
      <c r="D1064" s="92">
        <f t="shared" si="48"/>
        <v>74</v>
      </c>
      <c r="E1064" s="92">
        <f t="shared" si="49"/>
        <v>66.900000000000006</v>
      </c>
      <c r="F1064" s="92">
        <f t="shared" si="50"/>
        <v>80.099999999999994</v>
      </c>
      <c r="H1064" s="39">
        <v>74</v>
      </c>
      <c r="I1064" s="39">
        <v>66.900000000000006</v>
      </c>
      <c r="J1064" s="39">
        <v>80.099999999999994</v>
      </c>
      <c r="K1064" s="39">
        <v>4.5999999999999996</v>
      </c>
    </row>
    <row r="1065" spans="1:11">
      <c r="A1065" s="39" t="s">
        <v>278</v>
      </c>
      <c r="B1065" s="39" t="s">
        <v>305</v>
      </c>
      <c r="C1065" s="39" t="s">
        <v>175</v>
      </c>
      <c r="D1065" s="92">
        <f t="shared" si="48"/>
        <v>70.599999999999994</v>
      </c>
      <c r="E1065" s="92">
        <f t="shared" si="49"/>
        <v>64.5</v>
      </c>
      <c r="F1065" s="92">
        <f t="shared" si="50"/>
        <v>76</v>
      </c>
      <c r="H1065" s="39">
        <v>70.599999999999994</v>
      </c>
      <c r="I1065" s="39">
        <v>64.5</v>
      </c>
      <c r="J1065" s="39">
        <v>76</v>
      </c>
      <c r="K1065" s="39">
        <v>4.2</v>
      </c>
    </row>
    <row r="1066" spans="1:11">
      <c r="A1066" s="39" t="s">
        <v>278</v>
      </c>
      <c r="B1066" s="39" t="s">
        <v>305</v>
      </c>
      <c r="C1066" s="39" t="s">
        <v>358</v>
      </c>
      <c r="D1066" s="92">
        <f t="shared" si="48"/>
        <v>71.7</v>
      </c>
      <c r="E1066" s="92">
        <f t="shared" si="49"/>
        <v>70</v>
      </c>
      <c r="F1066" s="92">
        <f t="shared" si="50"/>
        <v>73.400000000000006</v>
      </c>
      <c r="H1066" s="39">
        <v>71.7</v>
      </c>
      <c r="I1066" s="39">
        <v>70</v>
      </c>
      <c r="J1066" s="39">
        <v>73.400000000000006</v>
      </c>
      <c r="K1066" s="39">
        <v>1.2</v>
      </c>
    </row>
    <row r="1067" spans="1:11">
      <c r="A1067" s="39" t="s">
        <v>278</v>
      </c>
      <c r="B1067" s="39" t="s">
        <v>305</v>
      </c>
      <c r="C1067" s="39" t="s">
        <v>99</v>
      </c>
      <c r="D1067" s="92">
        <f t="shared" si="48"/>
        <v>77.7</v>
      </c>
      <c r="E1067" s="92">
        <f t="shared" si="49"/>
        <v>70.5</v>
      </c>
      <c r="F1067" s="92">
        <f t="shared" si="50"/>
        <v>83.7</v>
      </c>
      <c r="H1067" s="39">
        <v>77.7</v>
      </c>
      <c r="I1067" s="39">
        <v>70.5</v>
      </c>
      <c r="J1067" s="39">
        <v>83.7</v>
      </c>
      <c r="K1067" s="39">
        <v>4.3</v>
      </c>
    </row>
    <row r="1068" spans="1:11">
      <c r="A1068" s="39" t="s">
        <v>278</v>
      </c>
      <c r="B1068" s="39" t="s">
        <v>305</v>
      </c>
      <c r="C1068" s="39" t="s">
        <v>100</v>
      </c>
      <c r="D1068" s="92">
        <f t="shared" si="48"/>
        <v>72.2</v>
      </c>
      <c r="E1068" s="92">
        <f t="shared" si="49"/>
        <v>66.599999999999994</v>
      </c>
      <c r="F1068" s="92">
        <f t="shared" si="50"/>
        <v>77.2</v>
      </c>
      <c r="H1068" s="39">
        <v>72.2</v>
      </c>
      <c r="I1068" s="39">
        <v>66.599999999999994</v>
      </c>
      <c r="J1068" s="39">
        <v>77.2</v>
      </c>
      <c r="K1068" s="39">
        <v>3.8</v>
      </c>
    </row>
    <row r="1069" spans="1:11">
      <c r="A1069" s="39" t="s">
        <v>278</v>
      </c>
      <c r="B1069" s="39" t="s">
        <v>305</v>
      </c>
      <c r="C1069" s="39" t="s">
        <v>107</v>
      </c>
      <c r="D1069" s="92">
        <f t="shared" si="48"/>
        <v>59.3</v>
      </c>
      <c r="E1069" s="92">
        <f t="shared" si="49"/>
        <v>53.8</v>
      </c>
      <c r="F1069" s="92">
        <f t="shared" si="50"/>
        <v>64.5</v>
      </c>
      <c r="H1069" s="39">
        <v>59.3</v>
      </c>
      <c r="I1069" s="39">
        <v>53.8</v>
      </c>
      <c r="J1069" s="39">
        <v>64.5</v>
      </c>
      <c r="K1069" s="39">
        <v>4.5999999999999996</v>
      </c>
    </row>
    <row r="1070" spans="1:11">
      <c r="A1070" s="39" t="s">
        <v>278</v>
      </c>
      <c r="B1070" s="39" t="s">
        <v>305</v>
      </c>
      <c r="C1070" s="39" t="s">
        <v>113</v>
      </c>
      <c r="D1070" s="92">
        <f t="shared" si="48"/>
        <v>73.3</v>
      </c>
      <c r="E1070" s="92">
        <f t="shared" si="49"/>
        <v>64.599999999999994</v>
      </c>
      <c r="F1070" s="92">
        <f t="shared" si="50"/>
        <v>80.5</v>
      </c>
      <c r="H1070" s="39">
        <v>73.3</v>
      </c>
      <c r="I1070" s="39">
        <v>64.599999999999994</v>
      </c>
      <c r="J1070" s="39">
        <v>80.5</v>
      </c>
      <c r="K1070" s="39">
        <v>5.6</v>
      </c>
    </row>
    <row r="1071" spans="1:11">
      <c r="A1071" s="39" t="s">
        <v>278</v>
      </c>
      <c r="B1071" s="39" t="s">
        <v>305</v>
      </c>
      <c r="C1071" s="39" t="s">
        <v>114</v>
      </c>
      <c r="D1071" s="92">
        <f t="shared" si="48"/>
        <v>76</v>
      </c>
      <c r="E1071" s="92">
        <f t="shared" si="49"/>
        <v>68.099999999999994</v>
      </c>
      <c r="F1071" s="92">
        <f t="shared" si="50"/>
        <v>82.4</v>
      </c>
      <c r="H1071" s="39">
        <v>76</v>
      </c>
      <c r="I1071" s="39">
        <v>68.099999999999994</v>
      </c>
      <c r="J1071" s="39">
        <v>82.4</v>
      </c>
      <c r="K1071" s="39">
        <v>4.8</v>
      </c>
    </row>
    <row r="1072" spans="1:11">
      <c r="A1072" s="39" t="s">
        <v>278</v>
      </c>
      <c r="B1072" s="39" t="s">
        <v>305</v>
      </c>
      <c r="C1072" s="39" t="s">
        <v>120</v>
      </c>
      <c r="D1072" s="92">
        <f t="shared" si="48"/>
        <v>71.5</v>
      </c>
      <c r="E1072" s="92">
        <f t="shared" si="49"/>
        <v>62</v>
      </c>
      <c r="F1072" s="92">
        <f t="shared" si="50"/>
        <v>79.400000000000006</v>
      </c>
      <c r="H1072" s="39">
        <v>71.5</v>
      </c>
      <c r="I1072" s="39">
        <v>62</v>
      </c>
      <c r="J1072" s="39">
        <v>79.400000000000006</v>
      </c>
      <c r="K1072" s="39">
        <v>6.2</v>
      </c>
    </row>
    <row r="1073" spans="1:11">
      <c r="A1073" s="39" t="s">
        <v>278</v>
      </c>
      <c r="B1073" s="39" t="s">
        <v>305</v>
      </c>
      <c r="C1073" s="39" t="s">
        <v>121</v>
      </c>
      <c r="D1073" s="92">
        <f t="shared" si="48"/>
        <v>73.7</v>
      </c>
      <c r="E1073" s="92">
        <f t="shared" si="49"/>
        <v>64.7</v>
      </c>
      <c r="F1073" s="92">
        <f t="shared" si="50"/>
        <v>81.099999999999994</v>
      </c>
      <c r="H1073" s="39">
        <v>73.7</v>
      </c>
      <c r="I1073" s="39">
        <v>64.7</v>
      </c>
      <c r="J1073" s="39">
        <v>81.099999999999994</v>
      </c>
      <c r="K1073" s="39">
        <v>5.7</v>
      </c>
    </row>
    <row r="1074" spans="1:11">
      <c r="A1074" s="39" t="s">
        <v>278</v>
      </c>
      <c r="B1074" s="39" t="s">
        <v>305</v>
      </c>
      <c r="C1074" s="39" t="s">
        <v>124</v>
      </c>
      <c r="D1074" s="92">
        <f t="shared" si="48"/>
        <v>66.400000000000006</v>
      </c>
      <c r="E1074" s="92">
        <f t="shared" si="49"/>
        <v>59.4</v>
      </c>
      <c r="F1074" s="92">
        <f t="shared" si="50"/>
        <v>72.7</v>
      </c>
      <c r="H1074" s="39">
        <v>66.400000000000006</v>
      </c>
      <c r="I1074" s="39">
        <v>59.4</v>
      </c>
      <c r="J1074" s="39">
        <v>72.7</v>
      </c>
      <c r="K1074" s="39">
        <v>5.0999999999999996</v>
      </c>
    </row>
    <row r="1075" spans="1:11">
      <c r="A1075" s="39" t="s">
        <v>278</v>
      </c>
      <c r="B1075" s="39" t="s">
        <v>305</v>
      </c>
      <c r="C1075" s="39" t="s">
        <v>126</v>
      </c>
      <c r="D1075" s="92">
        <f t="shared" si="48"/>
        <v>81.8</v>
      </c>
      <c r="E1075" s="92">
        <f t="shared" si="49"/>
        <v>76.400000000000006</v>
      </c>
      <c r="F1075" s="92">
        <f t="shared" si="50"/>
        <v>86.2</v>
      </c>
      <c r="H1075" s="39">
        <v>81.8</v>
      </c>
      <c r="I1075" s="39">
        <v>76.400000000000006</v>
      </c>
      <c r="J1075" s="39">
        <v>86.2</v>
      </c>
      <c r="K1075" s="39">
        <v>3</v>
      </c>
    </row>
    <row r="1076" spans="1:11">
      <c r="A1076" s="39" t="s">
        <v>278</v>
      </c>
      <c r="B1076" s="39" t="s">
        <v>305</v>
      </c>
      <c r="C1076" s="39" t="s">
        <v>127</v>
      </c>
      <c r="D1076" s="92">
        <f t="shared" si="48"/>
        <v>80.599999999999994</v>
      </c>
      <c r="E1076" s="92">
        <f t="shared" si="49"/>
        <v>71</v>
      </c>
      <c r="F1076" s="92">
        <f t="shared" si="50"/>
        <v>87.6</v>
      </c>
      <c r="H1076" s="39">
        <v>80.599999999999994</v>
      </c>
      <c r="I1076" s="39">
        <v>71</v>
      </c>
      <c r="J1076" s="39">
        <v>87.6</v>
      </c>
      <c r="K1076" s="39">
        <v>5.2</v>
      </c>
    </row>
    <row r="1077" spans="1:11">
      <c r="A1077" s="39" t="s">
        <v>278</v>
      </c>
      <c r="B1077" s="39" t="s">
        <v>305</v>
      </c>
      <c r="C1077" s="39" t="s">
        <v>128</v>
      </c>
      <c r="D1077" s="92">
        <f t="shared" si="48"/>
        <v>68.2</v>
      </c>
      <c r="E1077" s="92">
        <f t="shared" si="49"/>
        <v>61.8</v>
      </c>
      <c r="F1077" s="92">
        <f t="shared" si="50"/>
        <v>74</v>
      </c>
      <c r="H1077" s="39">
        <v>68.2</v>
      </c>
      <c r="I1077" s="39">
        <v>61.8</v>
      </c>
      <c r="J1077" s="39">
        <v>74</v>
      </c>
      <c r="K1077" s="39">
        <v>4.5999999999999996</v>
      </c>
    </row>
    <row r="1078" spans="1:11">
      <c r="A1078" s="39" t="s">
        <v>278</v>
      </c>
      <c r="B1078" s="39" t="s">
        <v>305</v>
      </c>
      <c r="C1078" s="39" t="s">
        <v>129</v>
      </c>
      <c r="D1078" s="92">
        <f t="shared" si="48"/>
        <v>77.3</v>
      </c>
      <c r="E1078" s="92">
        <f t="shared" si="49"/>
        <v>68.099999999999994</v>
      </c>
      <c r="F1078" s="92">
        <f t="shared" si="50"/>
        <v>84.4</v>
      </c>
      <c r="H1078" s="39">
        <v>77.3</v>
      </c>
      <c r="I1078" s="39">
        <v>68.099999999999994</v>
      </c>
      <c r="J1078" s="39">
        <v>84.4</v>
      </c>
      <c r="K1078" s="39">
        <v>5.4</v>
      </c>
    </row>
    <row r="1079" spans="1:11">
      <c r="A1079" s="39" t="s">
        <v>278</v>
      </c>
      <c r="B1079" s="39" t="s">
        <v>305</v>
      </c>
      <c r="C1079" s="39" t="s">
        <v>139</v>
      </c>
      <c r="D1079" s="92">
        <f t="shared" si="48"/>
        <v>60.8</v>
      </c>
      <c r="E1079" s="92">
        <f t="shared" si="49"/>
        <v>54.7</v>
      </c>
      <c r="F1079" s="92">
        <f t="shared" si="50"/>
        <v>66.599999999999994</v>
      </c>
      <c r="H1079" s="39">
        <v>60.8</v>
      </c>
      <c r="I1079" s="39">
        <v>54.7</v>
      </c>
      <c r="J1079" s="39">
        <v>66.599999999999994</v>
      </c>
      <c r="K1079" s="39">
        <v>5</v>
      </c>
    </row>
    <row r="1080" spans="1:11">
      <c r="A1080" s="39" t="s">
        <v>278</v>
      </c>
      <c r="B1080" s="39" t="s">
        <v>305</v>
      </c>
      <c r="C1080" s="39" t="s">
        <v>141</v>
      </c>
      <c r="D1080" s="92">
        <f t="shared" si="48"/>
        <v>63.2</v>
      </c>
      <c r="E1080" s="92">
        <f t="shared" si="49"/>
        <v>55.8</v>
      </c>
      <c r="F1080" s="92">
        <f t="shared" si="50"/>
        <v>70</v>
      </c>
      <c r="H1080" s="39">
        <v>63.2</v>
      </c>
      <c r="I1080" s="39">
        <v>55.8</v>
      </c>
      <c r="J1080" s="39">
        <v>70</v>
      </c>
      <c r="K1080" s="39">
        <v>5.7</v>
      </c>
    </row>
    <row r="1081" spans="1:11">
      <c r="A1081" s="39" t="s">
        <v>278</v>
      </c>
      <c r="B1081" s="39" t="s">
        <v>305</v>
      </c>
      <c r="C1081" s="39" t="s">
        <v>142</v>
      </c>
      <c r="D1081" s="92">
        <f t="shared" si="48"/>
        <v>64.8</v>
      </c>
      <c r="E1081" s="92">
        <f t="shared" si="49"/>
        <v>59.1</v>
      </c>
      <c r="F1081" s="92">
        <f t="shared" si="50"/>
        <v>70</v>
      </c>
      <c r="H1081" s="39">
        <v>64.8</v>
      </c>
      <c r="I1081" s="39">
        <v>59.1</v>
      </c>
      <c r="J1081" s="39">
        <v>70</v>
      </c>
      <c r="K1081" s="39">
        <v>4.3</v>
      </c>
    </row>
    <row r="1082" spans="1:11">
      <c r="A1082" s="39" t="s">
        <v>278</v>
      </c>
      <c r="B1082" s="39" t="s">
        <v>305</v>
      </c>
      <c r="C1082" s="39" t="s">
        <v>147</v>
      </c>
      <c r="D1082" s="92">
        <f t="shared" si="48"/>
        <v>67.2</v>
      </c>
      <c r="E1082" s="92">
        <f t="shared" si="49"/>
        <v>61.5</v>
      </c>
      <c r="F1082" s="92">
        <f t="shared" si="50"/>
        <v>72.5</v>
      </c>
      <c r="H1082" s="39">
        <v>67.2</v>
      </c>
      <c r="I1082" s="39">
        <v>61.5</v>
      </c>
      <c r="J1082" s="39">
        <v>72.5</v>
      </c>
      <c r="K1082" s="39">
        <v>4.2</v>
      </c>
    </row>
    <row r="1083" spans="1:11">
      <c r="A1083" s="39" t="s">
        <v>278</v>
      </c>
      <c r="B1083" s="39" t="s">
        <v>305</v>
      </c>
      <c r="C1083" s="39" t="s">
        <v>148</v>
      </c>
      <c r="D1083" s="92">
        <f t="shared" si="48"/>
        <v>66.3</v>
      </c>
      <c r="E1083" s="92">
        <f t="shared" si="49"/>
        <v>59.1</v>
      </c>
      <c r="F1083" s="92">
        <f t="shared" si="50"/>
        <v>72.8</v>
      </c>
      <c r="H1083" s="39">
        <v>66.3</v>
      </c>
      <c r="I1083" s="39">
        <v>59.1</v>
      </c>
      <c r="J1083" s="39">
        <v>72.8</v>
      </c>
      <c r="K1083" s="39">
        <v>5.3</v>
      </c>
    </row>
    <row r="1084" spans="1:11">
      <c r="A1084" s="39" t="s">
        <v>278</v>
      </c>
      <c r="B1084" s="39" t="s">
        <v>305</v>
      </c>
      <c r="C1084" s="39" t="s">
        <v>152</v>
      </c>
      <c r="D1084" s="92">
        <f t="shared" si="48"/>
        <v>71.2</v>
      </c>
      <c r="E1084" s="92">
        <f t="shared" si="49"/>
        <v>59.4</v>
      </c>
      <c r="F1084" s="92">
        <f t="shared" si="50"/>
        <v>80.7</v>
      </c>
      <c r="H1084" s="39">
        <v>71.2</v>
      </c>
      <c r="I1084" s="39">
        <v>59.4</v>
      </c>
      <c r="J1084" s="39">
        <v>80.7</v>
      </c>
      <c r="K1084" s="39">
        <v>7.7</v>
      </c>
    </row>
    <row r="1085" spans="1:11">
      <c r="A1085" s="39" t="s">
        <v>278</v>
      </c>
      <c r="B1085" s="39" t="s">
        <v>305</v>
      </c>
      <c r="C1085" s="39" t="s">
        <v>155</v>
      </c>
      <c r="D1085" s="92">
        <f t="shared" si="48"/>
        <v>77.099999999999994</v>
      </c>
      <c r="E1085" s="92">
        <f t="shared" si="49"/>
        <v>68.400000000000006</v>
      </c>
      <c r="F1085" s="92">
        <f t="shared" si="50"/>
        <v>84</v>
      </c>
      <c r="H1085" s="39">
        <v>77.099999999999994</v>
      </c>
      <c r="I1085" s="39">
        <v>68.400000000000006</v>
      </c>
      <c r="J1085" s="39">
        <v>84</v>
      </c>
      <c r="K1085" s="39">
        <v>5.2</v>
      </c>
    </row>
    <row r="1086" spans="1:11">
      <c r="A1086" s="39" t="s">
        <v>278</v>
      </c>
      <c r="B1086" s="39" t="s">
        <v>305</v>
      </c>
      <c r="C1086" s="39" t="s">
        <v>157</v>
      </c>
      <c r="D1086" s="92">
        <f t="shared" si="48"/>
        <v>70.599999999999994</v>
      </c>
      <c r="E1086" s="92">
        <f t="shared" si="49"/>
        <v>57</v>
      </c>
      <c r="F1086" s="92">
        <f t="shared" si="50"/>
        <v>81.3</v>
      </c>
      <c r="H1086" s="39">
        <v>70.599999999999994</v>
      </c>
      <c r="I1086" s="39">
        <v>57</v>
      </c>
      <c r="J1086" s="39">
        <v>81.3</v>
      </c>
      <c r="K1086" s="39">
        <v>8.9</v>
      </c>
    </row>
    <row r="1087" spans="1:11">
      <c r="A1087" s="39" t="s">
        <v>278</v>
      </c>
      <c r="B1087" s="39" t="s">
        <v>305</v>
      </c>
      <c r="C1087" s="39" t="s">
        <v>158</v>
      </c>
      <c r="D1087" s="92">
        <f t="shared" si="48"/>
        <v>77.599999999999994</v>
      </c>
      <c r="E1087" s="92">
        <f t="shared" si="49"/>
        <v>66</v>
      </c>
      <c r="F1087" s="92">
        <f t="shared" si="50"/>
        <v>86.1</v>
      </c>
      <c r="H1087" s="39">
        <v>77.599999999999994</v>
      </c>
      <c r="I1087" s="39">
        <v>66</v>
      </c>
      <c r="J1087" s="39">
        <v>86.1</v>
      </c>
      <c r="K1087" s="39">
        <v>6.6</v>
      </c>
    </row>
    <row r="1088" spans="1:11">
      <c r="A1088" s="39" t="s">
        <v>278</v>
      </c>
      <c r="B1088" s="39" t="s">
        <v>305</v>
      </c>
      <c r="C1088" s="39" t="s">
        <v>160</v>
      </c>
      <c r="D1088" s="92">
        <f t="shared" si="48"/>
        <v>77.8</v>
      </c>
      <c r="E1088" s="92">
        <f t="shared" si="49"/>
        <v>70.5</v>
      </c>
      <c r="F1088" s="92">
        <f t="shared" si="50"/>
        <v>83.7</v>
      </c>
      <c r="H1088" s="39">
        <v>77.8</v>
      </c>
      <c r="I1088" s="39">
        <v>70.5</v>
      </c>
      <c r="J1088" s="39">
        <v>83.7</v>
      </c>
      <c r="K1088" s="39">
        <v>4.3</v>
      </c>
    </row>
    <row r="1089" spans="1:11">
      <c r="A1089" s="39" t="s">
        <v>278</v>
      </c>
      <c r="B1089" s="39" t="s">
        <v>305</v>
      </c>
      <c r="C1089" s="39" t="s">
        <v>163</v>
      </c>
      <c r="D1089" s="92">
        <f t="shared" si="48"/>
        <v>69.8</v>
      </c>
      <c r="E1089" s="92">
        <f t="shared" si="49"/>
        <v>58.9</v>
      </c>
      <c r="F1089" s="92">
        <f t="shared" si="50"/>
        <v>78.900000000000006</v>
      </c>
      <c r="H1089" s="39">
        <v>69.8</v>
      </c>
      <c r="I1089" s="39">
        <v>58.9</v>
      </c>
      <c r="J1089" s="39">
        <v>78.900000000000006</v>
      </c>
      <c r="K1089" s="39">
        <v>7.4</v>
      </c>
    </row>
    <row r="1090" spans="1:11">
      <c r="A1090" s="39" t="s">
        <v>278</v>
      </c>
      <c r="B1090" s="39" t="s">
        <v>305</v>
      </c>
      <c r="C1090" s="39" t="s">
        <v>167</v>
      </c>
      <c r="D1090" s="92">
        <f t="shared" si="48"/>
        <v>73.3</v>
      </c>
      <c r="E1090" s="92">
        <f t="shared" si="49"/>
        <v>66.599999999999994</v>
      </c>
      <c r="F1090" s="92">
        <f t="shared" si="50"/>
        <v>79.099999999999994</v>
      </c>
      <c r="H1090" s="39">
        <v>73.3</v>
      </c>
      <c r="I1090" s="39">
        <v>66.599999999999994</v>
      </c>
      <c r="J1090" s="39">
        <v>79.099999999999994</v>
      </c>
      <c r="K1090" s="39">
        <v>4.3</v>
      </c>
    </row>
    <row r="1091" spans="1:11">
      <c r="A1091" s="39" t="s">
        <v>278</v>
      </c>
      <c r="B1091" s="39" t="s">
        <v>305</v>
      </c>
      <c r="C1091" s="39" t="s">
        <v>169</v>
      </c>
      <c r="D1091" s="92">
        <f t="shared" ref="D1091:D1154" si="51">IF(K1091&gt;=50," ",H1091)</f>
        <v>85.7</v>
      </c>
      <c r="E1091" s="92">
        <f t="shared" ref="E1091:E1154" si="52">IF(K1091&gt;=50," ",I1091)</f>
        <v>76.599999999999994</v>
      </c>
      <c r="F1091" s="92">
        <f t="shared" ref="F1091:F1154" si="53">IF(K1091&gt;=50," ",J1091)</f>
        <v>91.6</v>
      </c>
      <c r="H1091" s="39">
        <v>85.7</v>
      </c>
      <c r="I1091" s="39">
        <v>76.599999999999994</v>
      </c>
      <c r="J1091" s="39">
        <v>91.6</v>
      </c>
      <c r="K1091" s="39">
        <v>4.4000000000000004</v>
      </c>
    </row>
    <row r="1092" spans="1:11">
      <c r="A1092" s="39" t="s">
        <v>278</v>
      </c>
      <c r="B1092" s="39" t="s">
        <v>305</v>
      </c>
      <c r="C1092" s="39" t="s">
        <v>173</v>
      </c>
      <c r="D1092" s="92">
        <f t="shared" si="51"/>
        <v>70</v>
      </c>
      <c r="E1092" s="92">
        <f t="shared" si="52"/>
        <v>64.8</v>
      </c>
      <c r="F1092" s="92">
        <f t="shared" si="53"/>
        <v>74.7</v>
      </c>
      <c r="H1092" s="39">
        <v>70</v>
      </c>
      <c r="I1092" s="39">
        <v>64.8</v>
      </c>
      <c r="J1092" s="39">
        <v>74.7</v>
      </c>
      <c r="K1092" s="39">
        <v>3.6</v>
      </c>
    </row>
    <row r="1093" spans="1:11">
      <c r="A1093" s="39" t="s">
        <v>278</v>
      </c>
      <c r="B1093" s="39" t="s">
        <v>305</v>
      </c>
      <c r="C1093" s="39" t="s">
        <v>176</v>
      </c>
      <c r="D1093" s="92">
        <f t="shared" si="51"/>
        <v>80.7</v>
      </c>
      <c r="E1093" s="92">
        <f t="shared" si="52"/>
        <v>70.900000000000006</v>
      </c>
      <c r="F1093" s="92">
        <f t="shared" si="53"/>
        <v>87.8</v>
      </c>
      <c r="H1093" s="39">
        <v>80.7</v>
      </c>
      <c r="I1093" s="39">
        <v>70.900000000000006</v>
      </c>
      <c r="J1093" s="39">
        <v>87.8</v>
      </c>
      <c r="K1093" s="39">
        <v>5.3</v>
      </c>
    </row>
    <row r="1094" spans="1:11">
      <c r="A1094" s="39" t="s">
        <v>278</v>
      </c>
      <c r="B1094" s="39" t="s">
        <v>305</v>
      </c>
      <c r="C1094" s="39" t="s">
        <v>360</v>
      </c>
      <c r="D1094" s="92">
        <f t="shared" si="51"/>
        <v>66.900000000000006</v>
      </c>
      <c r="E1094" s="92">
        <f t="shared" si="52"/>
        <v>65.099999999999994</v>
      </c>
      <c r="F1094" s="92">
        <f t="shared" si="53"/>
        <v>68.7</v>
      </c>
      <c r="H1094" s="39">
        <v>66.900000000000006</v>
      </c>
      <c r="I1094" s="39">
        <v>65.099999999999994</v>
      </c>
      <c r="J1094" s="39">
        <v>68.7</v>
      </c>
      <c r="K1094" s="39">
        <v>1.4</v>
      </c>
    </row>
    <row r="1095" spans="1:11">
      <c r="A1095" s="39" t="s">
        <v>278</v>
      </c>
      <c r="B1095" s="39" t="s">
        <v>305</v>
      </c>
      <c r="C1095" s="39" t="s">
        <v>0</v>
      </c>
      <c r="D1095" s="92">
        <f t="shared" si="51"/>
        <v>69.099999999999994</v>
      </c>
      <c r="E1095" s="92">
        <f t="shared" si="52"/>
        <v>68.2</v>
      </c>
      <c r="F1095" s="92">
        <f t="shared" si="53"/>
        <v>70</v>
      </c>
      <c r="H1095" s="39">
        <v>69.099999999999994</v>
      </c>
      <c r="I1095" s="39">
        <v>68.2</v>
      </c>
      <c r="J1095" s="39">
        <v>70</v>
      </c>
      <c r="K1095" s="39">
        <v>0.6</v>
      </c>
    </row>
    <row r="1096" spans="1:11">
      <c r="A1096" s="39" t="s">
        <v>278</v>
      </c>
      <c r="B1096" s="39" t="s">
        <v>305</v>
      </c>
      <c r="C1096" s="39" t="s">
        <v>363</v>
      </c>
      <c r="D1096" s="92">
        <f t="shared" si="51"/>
        <v>65.7</v>
      </c>
      <c r="E1096" s="92">
        <f t="shared" si="52"/>
        <v>62</v>
      </c>
      <c r="F1096" s="92">
        <f t="shared" si="53"/>
        <v>69.3</v>
      </c>
      <c r="H1096" s="39">
        <v>65.7</v>
      </c>
      <c r="I1096" s="39">
        <v>62</v>
      </c>
      <c r="J1096" s="39">
        <v>69.3</v>
      </c>
      <c r="K1096" s="39">
        <v>2.8</v>
      </c>
    </row>
    <row r="1097" spans="1:11">
      <c r="A1097" s="39" t="s">
        <v>278</v>
      </c>
      <c r="B1097" s="39" t="s">
        <v>305</v>
      </c>
      <c r="C1097" s="39" t="s">
        <v>364</v>
      </c>
      <c r="D1097" s="92">
        <f t="shared" si="51"/>
        <v>75.2</v>
      </c>
      <c r="E1097" s="92">
        <f t="shared" si="52"/>
        <v>72</v>
      </c>
      <c r="F1097" s="92">
        <f t="shared" si="53"/>
        <v>78.2</v>
      </c>
      <c r="H1097" s="39">
        <v>75.2</v>
      </c>
      <c r="I1097" s="39">
        <v>72</v>
      </c>
      <c r="J1097" s="39">
        <v>78.2</v>
      </c>
      <c r="K1097" s="39">
        <v>2.1</v>
      </c>
    </row>
    <row r="1098" spans="1:11">
      <c r="A1098" s="39" t="s">
        <v>278</v>
      </c>
      <c r="B1098" s="39" t="s">
        <v>305</v>
      </c>
      <c r="C1098" s="39" t="s">
        <v>365</v>
      </c>
      <c r="D1098" s="92">
        <f t="shared" si="51"/>
        <v>76.099999999999994</v>
      </c>
      <c r="E1098" s="92">
        <f t="shared" si="52"/>
        <v>71.400000000000006</v>
      </c>
      <c r="F1098" s="92">
        <f t="shared" si="53"/>
        <v>80.2</v>
      </c>
      <c r="H1098" s="39">
        <v>76.099999999999994</v>
      </c>
      <c r="I1098" s="39">
        <v>71.400000000000006</v>
      </c>
      <c r="J1098" s="39">
        <v>80.2</v>
      </c>
      <c r="K1098" s="39">
        <v>3</v>
      </c>
    </row>
    <row r="1099" spans="1:11">
      <c r="A1099" s="39" t="s">
        <v>278</v>
      </c>
      <c r="B1099" s="39" t="s">
        <v>305</v>
      </c>
      <c r="C1099" s="39" t="s">
        <v>366</v>
      </c>
      <c r="D1099" s="92">
        <f t="shared" si="51"/>
        <v>67</v>
      </c>
      <c r="E1099" s="92">
        <f t="shared" si="52"/>
        <v>64.400000000000006</v>
      </c>
      <c r="F1099" s="92">
        <f t="shared" si="53"/>
        <v>69.599999999999994</v>
      </c>
      <c r="H1099" s="39">
        <v>67</v>
      </c>
      <c r="I1099" s="39">
        <v>64.400000000000006</v>
      </c>
      <c r="J1099" s="39">
        <v>69.599999999999994</v>
      </c>
      <c r="K1099" s="39">
        <v>2</v>
      </c>
    </row>
    <row r="1100" spans="1:11">
      <c r="A1100" s="39" t="s">
        <v>278</v>
      </c>
      <c r="B1100" s="39" t="s">
        <v>305</v>
      </c>
      <c r="C1100" s="39" t="s">
        <v>367</v>
      </c>
      <c r="D1100" s="92">
        <f t="shared" si="51"/>
        <v>68.8</v>
      </c>
      <c r="E1100" s="92">
        <f t="shared" si="52"/>
        <v>66.599999999999994</v>
      </c>
      <c r="F1100" s="92">
        <f t="shared" si="53"/>
        <v>71</v>
      </c>
      <c r="H1100" s="39">
        <v>68.8</v>
      </c>
      <c r="I1100" s="39">
        <v>66.599999999999994</v>
      </c>
      <c r="J1100" s="39">
        <v>71</v>
      </c>
      <c r="K1100" s="39">
        <v>1.6</v>
      </c>
    </row>
    <row r="1101" spans="1:11">
      <c r="A1101" s="39" t="s">
        <v>278</v>
      </c>
      <c r="B1101" s="39" t="s">
        <v>305</v>
      </c>
      <c r="C1101" s="39" t="s">
        <v>368</v>
      </c>
      <c r="D1101" s="92">
        <f t="shared" si="51"/>
        <v>76.5</v>
      </c>
      <c r="E1101" s="92">
        <f t="shared" si="52"/>
        <v>73</v>
      </c>
      <c r="F1101" s="92">
        <f t="shared" si="53"/>
        <v>79.7</v>
      </c>
      <c r="H1101" s="39">
        <v>76.5</v>
      </c>
      <c r="I1101" s="39">
        <v>73</v>
      </c>
      <c r="J1101" s="39">
        <v>79.7</v>
      </c>
      <c r="K1101" s="39">
        <v>2.2999999999999998</v>
      </c>
    </row>
    <row r="1102" spans="1:11">
      <c r="A1102" s="39" t="s">
        <v>278</v>
      </c>
      <c r="B1102" s="39" t="s">
        <v>305</v>
      </c>
      <c r="C1102" s="39" t="s">
        <v>369</v>
      </c>
      <c r="D1102" s="92">
        <f t="shared" si="51"/>
        <v>72.2</v>
      </c>
      <c r="E1102" s="92">
        <f t="shared" si="52"/>
        <v>66.2</v>
      </c>
      <c r="F1102" s="92">
        <f t="shared" si="53"/>
        <v>77.5</v>
      </c>
      <c r="H1102" s="39">
        <v>72.2</v>
      </c>
      <c r="I1102" s="39">
        <v>66.2</v>
      </c>
      <c r="J1102" s="39">
        <v>77.5</v>
      </c>
      <c r="K1102" s="39">
        <v>4</v>
      </c>
    </row>
    <row r="1103" spans="1:11">
      <c r="A1103" s="39" t="s">
        <v>278</v>
      </c>
      <c r="B1103" s="39" t="s">
        <v>305</v>
      </c>
      <c r="C1103" s="39" t="s">
        <v>370</v>
      </c>
      <c r="D1103" s="92">
        <f t="shared" si="51"/>
        <v>68</v>
      </c>
      <c r="E1103" s="92">
        <f t="shared" si="52"/>
        <v>64.599999999999994</v>
      </c>
      <c r="F1103" s="92">
        <f t="shared" si="53"/>
        <v>71.3</v>
      </c>
      <c r="H1103" s="39">
        <v>68</v>
      </c>
      <c r="I1103" s="39">
        <v>64.599999999999994</v>
      </c>
      <c r="J1103" s="39">
        <v>71.3</v>
      </c>
      <c r="K1103" s="39">
        <v>2.5</v>
      </c>
    </row>
    <row r="1104" spans="1:11">
      <c r="A1104" s="39" t="s">
        <v>278</v>
      </c>
      <c r="B1104" s="39" t="s">
        <v>305</v>
      </c>
      <c r="C1104" s="39" t="s">
        <v>371</v>
      </c>
      <c r="D1104" s="92">
        <f t="shared" si="51"/>
        <v>73.8</v>
      </c>
      <c r="E1104" s="92">
        <f t="shared" si="52"/>
        <v>70.2</v>
      </c>
      <c r="F1104" s="92">
        <f t="shared" si="53"/>
        <v>77.099999999999994</v>
      </c>
      <c r="H1104" s="39">
        <v>73.8</v>
      </c>
      <c r="I1104" s="39">
        <v>70.2</v>
      </c>
      <c r="J1104" s="39">
        <v>77.099999999999994</v>
      </c>
      <c r="K1104" s="39">
        <v>2.4</v>
      </c>
    </row>
    <row r="1105" spans="1:11">
      <c r="A1105" s="39" t="s">
        <v>278</v>
      </c>
      <c r="B1105" s="39" t="s">
        <v>305</v>
      </c>
      <c r="C1105" s="39" t="s">
        <v>372</v>
      </c>
      <c r="D1105" s="92">
        <f t="shared" si="51"/>
        <v>70.599999999999994</v>
      </c>
      <c r="E1105" s="92">
        <f t="shared" si="52"/>
        <v>67.900000000000006</v>
      </c>
      <c r="F1105" s="92">
        <f t="shared" si="53"/>
        <v>73.099999999999994</v>
      </c>
      <c r="H1105" s="39">
        <v>70.599999999999994</v>
      </c>
      <c r="I1105" s="39">
        <v>67.900000000000006</v>
      </c>
      <c r="J1105" s="39">
        <v>73.099999999999994</v>
      </c>
      <c r="K1105" s="39">
        <v>1.9</v>
      </c>
    </row>
    <row r="1106" spans="1:11">
      <c r="A1106" s="39" t="s">
        <v>278</v>
      </c>
      <c r="B1106" s="39" t="s">
        <v>305</v>
      </c>
      <c r="C1106" s="39" t="s">
        <v>373</v>
      </c>
      <c r="D1106" s="92">
        <f t="shared" si="51"/>
        <v>72.3</v>
      </c>
      <c r="E1106" s="92">
        <f t="shared" si="52"/>
        <v>69</v>
      </c>
      <c r="F1106" s="92">
        <f t="shared" si="53"/>
        <v>75.400000000000006</v>
      </c>
      <c r="H1106" s="39">
        <v>72.3</v>
      </c>
      <c r="I1106" s="39">
        <v>69</v>
      </c>
      <c r="J1106" s="39">
        <v>75.400000000000006</v>
      </c>
      <c r="K1106" s="39">
        <v>2.2999999999999998</v>
      </c>
    </row>
    <row r="1107" spans="1:11">
      <c r="A1107" s="39" t="s">
        <v>278</v>
      </c>
      <c r="B1107" s="39" t="s">
        <v>305</v>
      </c>
      <c r="C1107" s="39" t="s">
        <v>374</v>
      </c>
      <c r="D1107" s="92">
        <f t="shared" si="51"/>
        <v>73.7</v>
      </c>
      <c r="E1107" s="92">
        <f t="shared" si="52"/>
        <v>70.3</v>
      </c>
      <c r="F1107" s="92">
        <f t="shared" si="53"/>
        <v>77</v>
      </c>
      <c r="H1107" s="39">
        <v>73.7</v>
      </c>
      <c r="I1107" s="39">
        <v>70.3</v>
      </c>
      <c r="J1107" s="39">
        <v>77</v>
      </c>
      <c r="K1107" s="39">
        <v>2.2999999999999998</v>
      </c>
    </row>
    <row r="1108" spans="1:11">
      <c r="A1108" s="39" t="s">
        <v>278</v>
      </c>
      <c r="B1108" s="39" t="s">
        <v>305</v>
      </c>
      <c r="C1108" s="39" t="s">
        <v>375</v>
      </c>
      <c r="D1108" s="92">
        <f t="shared" si="51"/>
        <v>67.3</v>
      </c>
      <c r="E1108" s="92">
        <f t="shared" si="52"/>
        <v>61.4</v>
      </c>
      <c r="F1108" s="92">
        <f t="shared" si="53"/>
        <v>72.7</v>
      </c>
      <c r="H1108" s="39">
        <v>67.3</v>
      </c>
      <c r="I1108" s="39">
        <v>61.4</v>
      </c>
      <c r="J1108" s="39">
        <v>72.7</v>
      </c>
      <c r="K1108" s="39">
        <v>4.3</v>
      </c>
    </row>
    <row r="1109" spans="1:11">
      <c r="A1109" s="39" t="s">
        <v>278</v>
      </c>
      <c r="B1109" s="39" t="s">
        <v>305</v>
      </c>
      <c r="C1109" s="39" t="s">
        <v>376</v>
      </c>
      <c r="D1109" s="92">
        <f t="shared" si="51"/>
        <v>61.2</v>
      </c>
      <c r="E1109" s="92">
        <f t="shared" si="52"/>
        <v>57.2</v>
      </c>
      <c r="F1109" s="92">
        <f t="shared" si="53"/>
        <v>65</v>
      </c>
      <c r="H1109" s="39">
        <v>61.2</v>
      </c>
      <c r="I1109" s="39">
        <v>57.2</v>
      </c>
      <c r="J1109" s="39">
        <v>65</v>
      </c>
      <c r="K1109" s="39">
        <v>3.3</v>
      </c>
    </row>
    <row r="1110" spans="1:11">
      <c r="A1110" s="39" t="s">
        <v>278</v>
      </c>
      <c r="B1110" s="39" t="s">
        <v>305</v>
      </c>
      <c r="C1110" s="39" t="s">
        <v>377</v>
      </c>
      <c r="D1110" s="92">
        <f t="shared" si="51"/>
        <v>72.099999999999994</v>
      </c>
      <c r="E1110" s="92">
        <f t="shared" si="52"/>
        <v>68.5</v>
      </c>
      <c r="F1110" s="92">
        <f t="shared" si="53"/>
        <v>75.400000000000006</v>
      </c>
      <c r="H1110" s="39">
        <v>72.099999999999994</v>
      </c>
      <c r="I1110" s="39">
        <v>68.5</v>
      </c>
      <c r="J1110" s="39">
        <v>75.400000000000006</v>
      </c>
      <c r="K1110" s="39">
        <v>2.5</v>
      </c>
    </row>
    <row r="1111" spans="1:11">
      <c r="A1111" s="39" t="s">
        <v>278</v>
      </c>
      <c r="B1111" s="39" t="s">
        <v>305</v>
      </c>
      <c r="C1111" s="39" t="s">
        <v>386</v>
      </c>
      <c r="D1111" s="92">
        <f t="shared" si="51"/>
        <v>75.099999999999994</v>
      </c>
      <c r="E1111" s="92">
        <f t="shared" si="52"/>
        <v>71.8</v>
      </c>
      <c r="F1111" s="92">
        <f t="shared" si="53"/>
        <v>78.099999999999994</v>
      </c>
      <c r="H1111" s="39">
        <v>75.099999999999994</v>
      </c>
      <c r="I1111" s="39">
        <v>71.8</v>
      </c>
      <c r="J1111" s="39">
        <v>78.099999999999994</v>
      </c>
      <c r="K1111" s="39">
        <v>2.1</v>
      </c>
    </row>
    <row r="1112" spans="1:11">
      <c r="A1112" s="39" t="s">
        <v>278</v>
      </c>
      <c r="B1112" s="39" t="s">
        <v>305</v>
      </c>
      <c r="C1112" s="39" t="s">
        <v>379</v>
      </c>
      <c r="D1112" s="92">
        <f t="shared" si="51"/>
        <v>66.5</v>
      </c>
      <c r="E1112" s="92">
        <f t="shared" si="52"/>
        <v>63.7</v>
      </c>
      <c r="F1112" s="92">
        <f t="shared" si="53"/>
        <v>69.2</v>
      </c>
      <c r="H1112" s="39">
        <v>66.5</v>
      </c>
      <c r="I1112" s="39">
        <v>63.7</v>
      </c>
      <c r="J1112" s="39">
        <v>69.2</v>
      </c>
      <c r="K1112" s="39">
        <v>2.1</v>
      </c>
    </row>
    <row r="1113" spans="1:11">
      <c r="A1113" s="39" t="s">
        <v>278</v>
      </c>
      <c r="B1113" s="39" t="s">
        <v>362</v>
      </c>
      <c r="C1113" s="39" t="s">
        <v>101</v>
      </c>
      <c r="D1113" s="92">
        <f t="shared" si="51"/>
        <v>18.2</v>
      </c>
      <c r="E1113" s="92">
        <f t="shared" si="52"/>
        <v>13.7</v>
      </c>
      <c r="F1113" s="92">
        <f t="shared" si="53"/>
        <v>23.7</v>
      </c>
      <c r="H1113" s="39">
        <v>18.2</v>
      </c>
      <c r="I1113" s="39">
        <v>13.7</v>
      </c>
      <c r="J1113" s="39">
        <v>23.7</v>
      </c>
      <c r="K1113" s="39">
        <v>14</v>
      </c>
    </row>
    <row r="1114" spans="1:11">
      <c r="A1114" s="39" t="s">
        <v>278</v>
      </c>
      <c r="B1114" s="39" t="s">
        <v>362</v>
      </c>
      <c r="C1114" s="39" t="s">
        <v>108</v>
      </c>
      <c r="D1114" s="92" t="str">
        <f t="shared" si="51"/>
        <v xml:space="preserve"> </v>
      </c>
      <c r="E1114" s="92" t="str">
        <f t="shared" si="52"/>
        <v xml:space="preserve"> </v>
      </c>
      <c r="F1114" s="92" t="str">
        <f t="shared" si="53"/>
        <v xml:space="preserve"> </v>
      </c>
      <c r="H1114" s="39">
        <v>8.1999999999999993</v>
      </c>
      <c r="I1114" s="39">
        <v>2.8</v>
      </c>
      <c r="J1114" s="39">
        <v>21.7</v>
      </c>
      <c r="K1114" s="39">
        <v>52.8</v>
      </c>
    </row>
    <row r="1115" spans="1:11">
      <c r="A1115" s="39" t="s">
        <v>278</v>
      </c>
      <c r="B1115" s="39" t="s">
        <v>362</v>
      </c>
      <c r="C1115" s="39" t="s">
        <v>109</v>
      </c>
      <c r="D1115" s="92">
        <f t="shared" si="51"/>
        <v>12.1</v>
      </c>
      <c r="E1115" s="92">
        <f t="shared" si="52"/>
        <v>7</v>
      </c>
      <c r="F1115" s="92">
        <f t="shared" si="53"/>
        <v>20.100000000000001</v>
      </c>
      <c r="H1115" s="39">
        <v>12.1</v>
      </c>
      <c r="I1115" s="39">
        <v>7</v>
      </c>
      <c r="J1115" s="39">
        <v>20.100000000000001</v>
      </c>
      <c r="K1115" s="39">
        <v>27.1</v>
      </c>
    </row>
    <row r="1116" spans="1:11">
      <c r="A1116" s="39" t="s">
        <v>278</v>
      </c>
      <c r="B1116" s="39" t="s">
        <v>362</v>
      </c>
      <c r="C1116" s="39" t="s">
        <v>112</v>
      </c>
      <c r="D1116" s="92">
        <f t="shared" si="51"/>
        <v>10</v>
      </c>
      <c r="E1116" s="92">
        <f t="shared" si="52"/>
        <v>6.4</v>
      </c>
      <c r="F1116" s="92">
        <f t="shared" si="53"/>
        <v>15.3</v>
      </c>
      <c r="H1116" s="39">
        <v>10</v>
      </c>
      <c r="I1116" s="39">
        <v>6.4</v>
      </c>
      <c r="J1116" s="39">
        <v>15.3</v>
      </c>
      <c r="K1116" s="39">
        <v>22.4</v>
      </c>
    </row>
    <row r="1117" spans="1:11">
      <c r="A1117" s="39" t="s">
        <v>278</v>
      </c>
      <c r="B1117" s="39" t="s">
        <v>362</v>
      </c>
      <c r="C1117" s="39" t="s">
        <v>115</v>
      </c>
      <c r="D1117" s="92">
        <f t="shared" si="51"/>
        <v>11.5</v>
      </c>
      <c r="E1117" s="92">
        <f t="shared" si="52"/>
        <v>8.5</v>
      </c>
      <c r="F1117" s="92">
        <f t="shared" si="53"/>
        <v>15.4</v>
      </c>
      <c r="H1117" s="39">
        <v>11.5</v>
      </c>
      <c r="I1117" s="39">
        <v>8.5</v>
      </c>
      <c r="J1117" s="39">
        <v>15.4</v>
      </c>
      <c r="K1117" s="39">
        <v>15.2</v>
      </c>
    </row>
    <row r="1118" spans="1:11">
      <c r="A1118" s="39" t="s">
        <v>278</v>
      </c>
      <c r="B1118" s="39" t="s">
        <v>362</v>
      </c>
      <c r="C1118" s="39" t="s">
        <v>118</v>
      </c>
      <c r="D1118" s="92">
        <f t="shared" si="51"/>
        <v>2.2999999999999998</v>
      </c>
      <c r="E1118" s="92">
        <f t="shared" si="52"/>
        <v>1.2</v>
      </c>
      <c r="F1118" s="92">
        <f t="shared" si="53"/>
        <v>4.4000000000000004</v>
      </c>
      <c r="H1118" s="39">
        <v>2.2999999999999998</v>
      </c>
      <c r="I1118" s="39">
        <v>1.2</v>
      </c>
      <c r="J1118" s="39">
        <v>4.4000000000000004</v>
      </c>
      <c r="K1118" s="39">
        <v>33.4</v>
      </c>
    </row>
    <row r="1119" spans="1:11">
      <c r="A1119" s="39" t="s">
        <v>278</v>
      </c>
      <c r="B1119" s="39" t="s">
        <v>362</v>
      </c>
      <c r="C1119" s="39" t="s">
        <v>122</v>
      </c>
      <c r="D1119" s="92">
        <f t="shared" si="51"/>
        <v>14.3</v>
      </c>
      <c r="E1119" s="92">
        <f t="shared" si="52"/>
        <v>10.6</v>
      </c>
      <c r="F1119" s="92">
        <f t="shared" si="53"/>
        <v>19.100000000000001</v>
      </c>
      <c r="H1119" s="39">
        <v>14.3</v>
      </c>
      <c r="I1119" s="39">
        <v>10.6</v>
      </c>
      <c r="J1119" s="39">
        <v>19.100000000000001</v>
      </c>
      <c r="K1119" s="39">
        <v>15.1</v>
      </c>
    </row>
    <row r="1120" spans="1:11">
      <c r="A1120" s="39" t="s">
        <v>278</v>
      </c>
      <c r="B1120" s="39" t="s">
        <v>362</v>
      </c>
      <c r="C1120" s="39" t="s">
        <v>130</v>
      </c>
      <c r="D1120" s="92">
        <f t="shared" si="51"/>
        <v>17.399999999999999</v>
      </c>
      <c r="E1120" s="92">
        <f t="shared" si="52"/>
        <v>13.8</v>
      </c>
      <c r="F1120" s="92">
        <f t="shared" si="53"/>
        <v>21.6</v>
      </c>
      <c r="H1120" s="39">
        <v>17.399999999999999</v>
      </c>
      <c r="I1120" s="39">
        <v>13.8</v>
      </c>
      <c r="J1120" s="39">
        <v>21.6</v>
      </c>
      <c r="K1120" s="39">
        <v>11.4</v>
      </c>
    </row>
    <row r="1121" spans="1:11">
      <c r="A1121" s="39" t="s">
        <v>278</v>
      </c>
      <c r="B1121" s="39" t="s">
        <v>362</v>
      </c>
      <c r="C1121" s="39" t="s">
        <v>135</v>
      </c>
      <c r="D1121" s="92">
        <f t="shared" si="51"/>
        <v>9.1999999999999993</v>
      </c>
      <c r="E1121" s="92">
        <f t="shared" si="52"/>
        <v>4.5</v>
      </c>
      <c r="F1121" s="92">
        <f t="shared" si="53"/>
        <v>17.899999999999999</v>
      </c>
      <c r="H1121" s="39">
        <v>9.1999999999999993</v>
      </c>
      <c r="I1121" s="39">
        <v>4.5</v>
      </c>
      <c r="J1121" s="39">
        <v>17.899999999999999</v>
      </c>
      <c r="K1121" s="39">
        <v>35.299999999999997</v>
      </c>
    </row>
    <row r="1122" spans="1:11">
      <c r="A1122" s="39" t="s">
        <v>278</v>
      </c>
      <c r="B1122" s="39" t="s">
        <v>362</v>
      </c>
      <c r="C1122" s="39" t="s">
        <v>136</v>
      </c>
      <c r="D1122" s="92">
        <f t="shared" si="51"/>
        <v>8.8000000000000007</v>
      </c>
      <c r="E1122" s="92">
        <f t="shared" si="52"/>
        <v>4.9000000000000004</v>
      </c>
      <c r="F1122" s="92">
        <f t="shared" si="53"/>
        <v>15.3</v>
      </c>
      <c r="H1122" s="39">
        <v>8.8000000000000007</v>
      </c>
      <c r="I1122" s="39">
        <v>4.9000000000000004</v>
      </c>
      <c r="J1122" s="39">
        <v>15.3</v>
      </c>
      <c r="K1122" s="39">
        <v>29.1</v>
      </c>
    </row>
    <row r="1123" spans="1:11">
      <c r="A1123" s="39" t="s">
        <v>278</v>
      </c>
      <c r="B1123" s="39" t="s">
        <v>362</v>
      </c>
      <c r="C1123" s="39" t="s">
        <v>143</v>
      </c>
      <c r="D1123" s="92">
        <f t="shared" si="51"/>
        <v>12.8</v>
      </c>
      <c r="E1123" s="92">
        <f t="shared" si="52"/>
        <v>8.1</v>
      </c>
      <c r="F1123" s="92">
        <f t="shared" si="53"/>
        <v>19.5</v>
      </c>
      <c r="H1123" s="39">
        <v>12.8</v>
      </c>
      <c r="I1123" s="39">
        <v>8.1</v>
      </c>
      <c r="J1123" s="39">
        <v>19.5</v>
      </c>
      <c r="K1123" s="39">
        <v>22.6</v>
      </c>
    </row>
    <row r="1124" spans="1:11">
      <c r="A1124" s="39" t="s">
        <v>278</v>
      </c>
      <c r="B1124" s="39" t="s">
        <v>362</v>
      </c>
      <c r="C1124" s="39" t="s">
        <v>149</v>
      </c>
      <c r="D1124" s="92">
        <f t="shared" si="51"/>
        <v>15.2</v>
      </c>
      <c r="E1124" s="92">
        <f t="shared" si="52"/>
        <v>11.7</v>
      </c>
      <c r="F1124" s="92">
        <f t="shared" si="53"/>
        <v>19.600000000000001</v>
      </c>
      <c r="H1124" s="39">
        <v>15.2</v>
      </c>
      <c r="I1124" s="39">
        <v>11.7</v>
      </c>
      <c r="J1124" s="39">
        <v>19.600000000000001</v>
      </c>
      <c r="K1124" s="39">
        <v>13.2</v>
      </c>
    </row>
    <row r="1125" spans="1:11">
      <c r="A1125" s="39" t="s">
        <v>278</v>
      </c>
      <c r="B1125" s="39" t="s">
        <v>362</v>
      </c>
      <c r="C1125" s="39" t="s">
        <v>151</v>
      </c>
      <c r="D1125" s="92">
        <f t="shared" si="51"/>
        <v>14.4</v>
      </c>
      <c r="E1125" s="92">
        <f t="shared" si="52"/>
        <v>7.9</v>
      </c>
      <c r="F1125" s="92">
        <f t="shared" si="53"/>
        <v>24.7</v>
      </c>
      <c r="H1125" s="39">
        <v>14.4</v>
      </c>
      <c r="I1125" s="39">
        <v>7.9</v>
      </c>
      <c r="J1125" s="39">
        <v>24.7</v>
      </c>
      <c r="K1125" s="39">
        <v>29.2</v>
      </c>
    </row>
    <row r="1126" spans="1:11">
      <c r="A1126" s="39" t="s">
        <v>278</v>
      </c>
      <c r="B1126" s="39" t="s">
        <v>362</v>
      </c>
      <c r="C1126" s="39" t="s">
        <v>154</v>
      </c>
      <c r="D1126" s="92">
        <f t="shared" si="51"/>
        <v>15.9</v>
      </c>
      <c r="E1126" s="92">
        <f t="shared" si="52"/>
        <v>11.1</v>
      </c>
      <c r="F1126" s="92">
        <f t="shared" si="53"/>
        <v>22.3</v>
      </c>
      <c r="H1126" s="39">
        <v>15.9</v>
      </c>
      <c r="I1126" s="39">
        <v>11.1</v>
      </c>
      <c r="J1126" s="39">
        <v>22.3</v>
      </c>
      <c r="K1126" s="39">
        <v>17.899999999999999</v>
      </c>
    </row>
    <row r="1127" spans="1:11">
      <c r="A1127" s="39" t="s">
        <v>278</v>
      </c>
      <c r="B1127" s="39" t="s">
        <v>362</v>
      </c>
      <c r="C1127" s="39" t="s">
        <v>164</v>
      </c>
      <c r="D1127" s="92">
        <f t="shared" si="51"/>
        <v>6.8</v>
      </c>
      <c r="E1127" s="92">
        <f t="shared" si="52"/>
        <v>3.4</v>
      </c>
      <c r="F1127" s="92">
        <f t="shared" si="53"/>
        <v>13.1</v>
      </c>
      <c r="H1127" s="39">
        <v>6.8</v>
      </c>
      <c r="I1127" s="39">
        <v>3.4</v>
      </c>
      <c r="J1127" s="39">
        <v>13.1</v>
      </c>
      <c r="K1127" s="39">
        <v>34.200000000000003</v>
      </c>
    </row>
    <row r="1128" spans="1:11">
      <c r="A1128" s="39" t="s">
        <v>278</v>
      </c>
      <c r="B1128" s="39" t="s">
        <v>362</v>
      </c>
      <c r="C1128" s="39" t="s">
        <v>171</v>
      </c>
      <c r="D1128" s="92">
        <f t="shared" si="51"/>
        <v>17.3</v>
      </c>
      <c r="E1128" s="92">
        <f t="shared" si="52"/>
        <v>13.5</v>
      </c>
      <c r="F1128" s="92">
        <f t="shared" si="53"/>
        <v>22</v>
      </c>
      <c r="H1128" s="39">
        <v>17.3</v>
      </c>
      <c r="I1128" s="39">
        <v>13.5</v>
      </c>
      <c r="J1128" s="39">
        <v>22</v>
      </c>
      <c r="K1128" s="39">
        <v>12.5</v>
      </c>
    </row>
    <row r="1129" spans="1:11">
      <c r="A1129" s="39" t="s">
        <v>278</v>
      </c>
      <c r="B1129" s="39" t="s">
        <v>362</v>
      </c>
      <c r="C1129" s="39" t="s">
        <v>174</v>
      </c>
      <c r="D1129" s="92">
        <f t="shared" si="51"/>
        <v>14.3</v>
      </c>
      <c r="E1129" s="92">
        <f t="shared" si="52"/>
        <v>10.1</v>
      </c>
      <c r="F1129" s="92">
        <f t="shared" si="53"/>
        <v>19.899999999999999</v>
      </c>
      <c r="H1129" s="39">
        <v>14.3</v>
      </c>
      <c r="I1129" s="39">
        <v>10.1</v>
      </c>
      <c r="J1129" s="39">
        <v>19.899999999999999</v>
      </c>
      <c r="K1129" s="39">
        <v>17.5</v>
      </c>
    </row>
    <row r="1130" spans="1:11">
      <c r="A1130" s="39" t="s">
        <v>278</v>
      </c>
      <c r="B1130" s="39" t="s">
        <v>362</v>
      </c>
      <c r="C1130" s="39" t="s">
        <v>356</v>
      </c>
      <c r="D1130" s="92">
        <f t="shared" si="51"/>
        <v>15</v>
      </c>
      <c r="E1130" s="92">
        <f t="shared" si="52"/>
        <v>13.6</v>
      </c>
      <c r="F1130" s="92">
        <f t="shared" si="53"/>
        <v>16.399999999999999</v>
      </c>
      <c r="H1130" s="39">
        <v>15</v>
      </c>
      <c r="I1130" s="39">
        <v>13.6</v>
      </c>
      <c r="J1130" s="39">
        <v>16.399999999999999</v>
      </c>
      <c r="K1130" s="39">
        <v>4.8</v>
      </c>
    </row>
    <row r="1131" spans="1:11">
      <c r="A1131" s="39" t="s">
        <v>278</v>
      </c>
      <c r="B1131" s="39" t="s">
        <v>362</v>
      </c>
      <c r="C1131" s="39" t="s">
        <v>102</v>
      </c>
      <c r="D1131" s="92">
        <f t="shared" si="51"/>
        <v>10.199999999999999</v>
      </c>
      <c r="E1131" s="92">
        <f t="shared" si="52"/>
        <v>5.9</v>
      </c>
      <c r="F1131" s="92">
        <f t="shared" si="53"/>
        <v>17.2</v>
      </c>
      <c r="H1131" s="39">
        <v>10.199999999999999</v>
      </c>
      <c r="I1131" s="39">
        <v>5.9</v>
      </c>
      <c r="J1131" s="39">
        <v>17.2</v>
      </c>
      <c r="K1131" s="39">
        <v>27.5</v>
      </c>
    </row>
    <row r="1132" spans="1:11">
      <c r="A1132" s="39" t="s">
        <v>278</v>
      </c>
      <c r="B1132" s="39" t="s">
        <v>362</v>
      </c>
      <c r="C1132" s="39" t="s">
        <v>103</v>
      </c>
      <c r="D1132" s="92">
        <f t="shared" si="51"/>
        <v>11.8</v>
      </c>
      <c r="E1132" s="92">
        <f t="shared" si="52"/>
        <v>7.6</v>
      </c>
      <c r="F1132" s="92">
        <f t="shared" si="53"/>
        <v>17.899999999999999</v>
      </c>
      <c r="H1132" s="39">
        <v>11.8</v>
      </c>
      <c r="I1132" s="39">
        <v>7.6</v>
      </c>
      <c r="J1132" s="39">
        <v>17.899999999999999</v>
      </c>
      <c r="K1132" s="39">
        <v>21.9</v>
      </c>
    </row>
    <row r="1133" spans="1:11">
      <c r="A1133" s="39" t="s">
        <v>278</v>
      </c>
      <c r="B1133" s="39" t="s">
        <v>362</v>
      </c>
      <c r="C1133" s="39" t="s">
        <v>104</v>
      </c>
      <c r="D1133" s="92">
        <f t="shared" si="51"/>
        <v>14.2</v>
      </c>
      <c r="E1133" s="92">
        <f t="shared" si="52"/>
        <v>8.6999999999999993</v>
      </c>
      <c r="F1133" s="92">
        <f t="shared" si="53"/>
        <v>22.3</v>
      </c>
      <c r="H1133" s="39">
        <v>14.2</v>
      </c>
      <c r="I1133" s="39">
        <v>8.6999999999999993</v>
      </c>
      <c r="J1133" s="39">
        <v>22.3</v>
      </c>
      <c r="K1133" s="39">
        <v>24.1</v>
      </c>
    </row>
    <row r="1134" spans="1:11">
      <c r="A1134" s="39" t="s">
        <v>278</v>
      </c>
      <c r="B1134" s="39" t="s">
        <v>362</v>
      </c>
      <c r="C1134" s="39" t="s">
        <v>110</v>
      </c>
      <c r="D1134" s="92">
        <f t="shared" si="51"/>
        <v>13.5</v>
      </c>
      <c r="E1134" s="92">
        <f t="shared" si="52"/>
        <v>9.6999999999999993</v>
      </c>
      <c r="F1134" s="92">
        <f t="shared" si="53"/>
        <v>18.5</v>
      </c>
      <c r="H1134" s="39">
        <v>13.5</v>
      </c>
      <c r="I1134" s="39">
        <v>9.6999999999999993</v>
      </c>
      <c r="J1134" s="39">
        <v>18.5</v>
      </c>
      <c r="K1134" s="39">
        <v>16.5</v>
      </c>
    </row>
    <row r="1135" spans="1:11">
      <c r="A1135" s="39" t="s">
        <v>278</v>
      </c>
      <c r="B1135" s="39" t="s">
        <v>362</v>
      </c>
      <c r="C1135" s="39" t="s">
        <v>111</v>
      </c>
      <c r="D1135" s="92">
        <f t="shared" si="51"/>
        <v>19.5</v>
      </c>
      <c r="E1135" s="92">
        <f t="shared" si="52"/>
        <v>15.8</v>
      </c>
      <c r="F1135" s="92">
        <f t="shared" si="53"/>
        <v>23.9</v>
      </c>
      <c r="H1135" s="39">
        <v>19.5</v>
      </c>
      <c r="I1135" s="39">
        <v>15.8</v>
      </c>
      <c r="J1135" s="39">
        <v>23.9</v>
      </c>
      <c r="K1135" s="39">
        <v>10.5</v>
      </c>
    </row>
    <row r="1136" spans="1:11">
      <c r="A1136" s="39" t="s">
        <v>278</v>
      </c>
      <c r="B1136" s="39" t="s">
        <v>362</v>
      </c>
      <c r="C1136" s="39" t="s">
        <v>116</v>
      </c>
      <c r="D1136" s="92">
        <f t="shared" si="51"/>
        <v>19.600000000000001</v>
      </c>
      <c r="E1136" s="92">
        <f t="shared" si="52"/>
        <v>12.8</v>
      </c>
      <c r="F1136" s="92">
        <f t="shared" si="53"/>
        <v>28.8</v>
      </c>
      <c r="H1136" s="39">
        <v>19.600000000000001</v>
      </c>
      <c r="I1136" s="39">
        <v>12.8</v>
      </c>
      <c r="J1136" s="39">
        <v>28.8</v>
      </c>
      <c r="K1136" s="39">
        <v>20.8</v>
      </c>
    </row>
    <row r="1137" spans="1:11">
      <c r="A1137" s="39" t="s">
        <v>278</v>
      </c>
      <c r="B1137" s="39" t="s">
        <v>362</v>
      </c>
      <c r="C1137" s="39" t="s">
        <v>117</v>
      </c>
      <c r="D1137" s="92">
        <f t="shared" si="51"/>
        <v>15.6</v>
      </c>
      <c r="E1137" s="92">
        <f t="shared" si="52"/>
        <v>11.4</v>
      </c>
      <c r="F1137" s="92">
        <f t="shared" si="53"/>
        <v>20.8</v>
      </c>
      <c r="H1137" s="39">
        <v>15.6</v>
      </c>
      <c r="I1137" s="39">
        <v>11.4</v>
      </c>
      <c r="J1137" s="39">
        <v>20.8</v>
      </c>
      <c r="K1137" s="39">
        <v>15.3</v>
      </c>
    </row>
    <row r="1138" spans="1:11">
      <c r="A1138" s="39" t="s">
        <v>278</v>
      </c>
      <c r="B1138" s="39" t="s">
        <v>362</v>
      </c>
      <c r="C1138" s="39" t="s">
        <v>119</v>
      </c>
      <c r="D1138" s="92">
        <f t="shared" si="51"/>
        <v>11.3</v>
      </c>
      <c r="E1138" s="92">
        <f t="shared" si="52"/>
        <v>7.9</v>
      </c>
      <c r="F1138" s="92">
        <f t="shared" si="53"/>
        <v>16</v>
      </c>
      <c r="H1138" s="39">
        <v>11.3</v>
      </c>
      <c r="I1138" s="39">
        <v>7.9</v>
      </c>
      <c r="J1138" s="39">
        <v>16</v>
      </c>
      <c r="K1138" s="39">
        <v>18.100000000000001</v>
      </c>
    </row>
    <row r="1139" spans="1:11">
      <c r="A1139" s="39" t="s">
        <v>278</v>
      </c>
      <c r="B1139" s="39" t="s">
        <v>362</v>
      </c>
      <c r="C1139" s="39" t="s">
        <v>123</v>
      </c>
      <c r="D1139" s="92">
        <f t="shared" si="51"/>
        <v>15.3</v>
      </c>
      <c r="E1139" s="92">
        <f t="shared" si="52"/>
        <v>11.7</v>
      </c>
      <c r="F1139" s="92">
        <f t="shared" si="53"/>
        <v>19.8</v>
      </c>
      <c r="H1139" s="39">
        <v>15.3</v>
      </c>
      <c r="I1139" s="39">
        <v>11.7</v>
      </c>
      <c r="J1139" s="39">
        <v>19.8</v>
      </c>
      <c r="K1139" s="39">
        <v>13.3</v>
      </c>
    </row>
    <row r="1140" spans="1:11">
      <c r="A1140" s="39" t="s">
        <v>278</v>
      </c>
      <c r="B1140" s="39" t="s">
        <v>362</v>
      </c>
      <c r="C1140" s="39" t="s">
        <v>132</v>
      </c>
      <c r="D1140" s="92">
        <f t="shared" si="51"/>
        <v>12.7</v>
      </c>
      <c r="E1140" s="92">
        <f t="shared" si="52"/>
        <v>9</v>
      </c>
      <c r="F1140" s="92">
        <f t="shared" si="53"/>
        <v>17.7</v>
      </c>
      <c r="H1140" s="39">
        <v>12.7</v>
      </c>
      <c r="I1140" s="39">
        <v>9</v>
      </c>
      <c r="J1140" s="39">
        <v>17.7</v>
      </c>
      <c r="K1140" s="39">
        <v>17.100000000000001</v>
      </c>
    </row>
    <row r="1141" spans="1:11">
      <c r="A1141" s="39" t="s">
        <v>278</v>
      </c>
      <c r="B1141" s="39" t="s">
        <v>362</v>
      </c>
      <c r="C1141" s="39" t="s">
        <v>134</v>
      </c>
      <c r="D1141" s="92">
        <f t="shared" si="51"/>
        <v>15.8</v>
      </c>
      <c r="E1141" s="92">
        <f t="shared" si="52"/>
        <v>11.1</v>
      </c>
      <c r="F1141" s="92">
        <f t="shared" si="53"/>
        <v>22</v>
      </c>
      <c r="H1141" s="39">
        <v>15.8</v>
      </c>
      <c r="I1141" s="39">
        <v>11.1</v>
      </c>
      <c r="J1141" s="39">
        <v>22</v>
      </c>
      <c r="K1141" s="39">
        <v>17.5</v>
      </c>
    </row>
    <row r="1142" spans="1:11">
      <c r="A1142" s="39" t="s">
        <v>278</v>
      </c>
      <c r="B1142" s="39" t="s">
        <v>362</v>
      </c>
      <c r="C1142" s="39" t="s">
        <v>150</v>
      </c>
      <c r="D1142" s="92">
        <f t="shared" si="51"/>
        <v>16.8</v>
      </c>
      <c r="E1142" s="92">
        <f t="shared" si="52"/>
        <v>11.5</v>
      </c>
      <c r="F1142" s="92">
        <f t="shared" si="53"/>
        <v>23.8</v>
      </c>
      <c r="H1142" s="39">
        <v>16.8</v>
      </c>
      <c r="I1142" s="39">
        <v>11.5</v>
      </c>
      <c r="J1142" s="39">
        <v>23.8</v>
      </c>
      <c r="K1142" s="39">
        <v>18.5</v>
      </c>
    </row>
    <row r="1143" spans="1:11">
      <c r="A1143" s="39" t="s">
        <v>278</v>
      </c>
      <c r="B1143" s="39" t="s">
        <v>362</v>
      </c>
      <c r="C1143" s="39" t="s">
        <v>156</v>
      </c>
      <c r="D1143" s="92">
        <f t="shared" si="51"/>
        <v>9.4</v>
      </c>
      <c r="E1143" s="92">
        <f t="shared" si="52"/>
        <v>6.2</v>
      </c>
      <c r="F1143" s="92">
        <f t="shared" si="53"/>
        <v>14</v>
      </c>
      <c r="H1143" s="39">
        <v>9.4</v>
      </c>
      <c r="I1143" s="39">
        <v>6.2</v>
      </c>
      <c r="J1143" s="39">
        <v>14</v>
      </c>
      <c r="K1143" s="39">
        <v>21</v>
      </c>
    </row>
    <row r="1144" spans="1:11">
      <c r="A1144" s="39" t="s">
        <v>278</v>
      </c>
      <c r="B1144" s="39" t="s">
        <v>362</v>
      </c>
      <c r="C1144" s="39" t="s">
        <v>159</v>
      </c>
      <c r="D1144" s="92">
        <f t="shared" si="51"/>
        <v>12.8</v>
      </c>
      <c r="E1144" s="92">
        <f t="shared" si="52"/>
        <v>7.4</v>
      </c>
      <c r="F1144" s="92">
        <f t="shared" si="53"/>
        <v>21.2</v>
      </c>
      <c r="H1144" s="39">
        <v>12.8</v>
      </c>
      <c r="I1144" s="39">
        <v>7.4</v>
      </c>
      <c r="J1144" s="39">
        <v>21.2</v>
      </c>
      <c r="K1144" s="39">
        <v>27.2</v>
      </c>
    </row>
    <row r="1145" spans="1:11">
      <c r="A1145" s="39" t="s">
        <v>278</v>
      </c>
      <c r="B1145" s="39" t="s">
        <v>362</v>
      </c>
      <c r="C1145" s="39" t="s">
        <v>161</v>
      </c>
      <c r="D1145" s="92">
        <f t="shared" si="51"/>
        <v>10.1</v>
      </c>
      <c r="E1145" s="92">
        <f t="shared" si="52"/>
        <v>7.1</v>
      </c>
      <c r="F1145" s="92">
        <f t="shared" si="53"/>
        <v>14.3</v>
      </c>
      <c r="H1145" s="39">
        <v>10.1</v>
      </c>
      <c r="I1145" s="39">
        <v>7.1</v>
      </c>
      <c r="J1145" s="39">
        <v>14.3</v>
      </c>
      <c r="K1145" s="39">
        <v>18</v>
      </c>
    </row>
    <row r="1146" spans="1:11">
      <c r="A1146" s="39" t="s">
        <v>278</v>
      </c>
      <c r="B1146" s="39" t="s">
        <v>362</v>
      </c>
      <c r="C1146" s="39" t="s">
        <v>168</v>
      </c>
      <c r="D1146" s="92">
        <f t="shared" si="51"/>
        <v>12.9</v>
      </c>
      <c r="E1146" s="92">
        <f t="shared" si="52"/>
        <v>7.5</v>
      </c>
      <c r="F1146" s="92">
        <f t="shared" si="53"/>
        <v>21.3</v>
      </c>
      <c r="H1146" s="39">
        <v>12.9</v>
      </c>
      <c r="I1146" s="39">
        <v>7.5</v>
      </c>
      <c r="J1146" s="39">
        <v>21.3</v>
      </c>
      <c r="K1146" s="39">
        <v>26.7</v>
      </c>
    </row>
    <row r="1147" spans="1:11">
      <c r="A1147" s="39" t="s">
        <v>278</v>
      </c>
      <c r="B1147" s="39" t="s">
        <v>362</v>
      </c>
      <c r="C1147" s="39" t="s">
        <v>357</v>
      </c>
      <c r="D1147" s="92">
        <f t="shared" si="51"/>
        <v>14.4</v>
      </c>
      <c r="E1147" s="92">
        <f t="shared" si="52"/>
        <v>13.2</v>
      </c>
      <c r="F1147" s="92">
        <f t="shared" si="53"/>
        <v>15.8</v>
      </c>
      <c r="H1147" s="39">
        <v>14.4</v>
      </c>
      <c r="I1147" s="39">
        <v>13.2</v>
      </c>
      <c r="J1147" s="39">
        <v>15.8</v>
      </c>
      <c r="K1147" s="39">
        <v>4.7</v>
      </c>
    </row>
    <row r="1148" spans="1:11">
      <c r="A1148" s="39" t="s">
        <v>278</v>
      </c>
      <c r="B1148" s="39" t="s">
        <v>362</v>
      </c>
      <c r="C1148" s="39" t="s">
        <v>98</v>
      </c>
      <c r="D1148" s="92">
        <f t="shared" si="51"/>
        <v>7.5</v>
      </c>
      <c r="E1148" s="92">
        <f t="shared" si="52"/>
        <v>3</v>
      </c>
      <c r="F1148" s="92">
        <f t="shared" si="53"/>
        <v>17.5</v>
      </c>
      <c r="H1148" s="39">
        <v>7.5</v>
      </c>
      <c r="I1148" s="39">
        <v>3</v>
      </c>
      <c r="J1148" s="39">
        <v>17.5</v>
      </c>
      <c r="K1148" s="39">
        <v>45.7</v>
      </c>
    </row>
    <row r="1149" spans="1:11">
      <c r="A1149" s="39" t="s">
        <v>278</v>
      </c>
      <c r="B1149" s="39" t="s">
        <v>362</v>
      </c>
      <c r="C1149" s="39" t="s">
        <v>105</v>
      </c>
      <c r="D1149" s="92">
        <f t="shared" si="51"/>
        <v>14</v>
      </c>
      <c r="E1149" s="92">
        <f t="shared" si="52"/>
        <v>7.9</v>
      </c>
      <c r="F1149" s="92">
        <f t="shared" si="53"/>
        <v>23.5</v>
      </c>
      <c r="H1149" s="39">
        <v>14</v>
      </c>
      <c r="I1149" s="39">
        <v>7.9</v>
      </c>
      <c r="J1149" s="39">
        <v>23.5</v>
      </c>
      <c r="K1149" s="39">
        <v>28</v>
      </c>
    </row>
    <row r="1150" spans="1:11">
      <c r="A1150" s="39" t="s">
        <v>278</v>
      </c>
      <c r="B1150" s="39" t="s">
        <v>362</v>
      </c>
      <c r="C1150" s="39" t="s">
        <v>106</v>
      </c>
      <c r="D1150" s="92">
        <f t="shared" si="51"/>
        <v>12.8</v>
      </c>
      <c r="E1150" s="92">
        <f t="shared" si="52"/>
        <v>9.6</v>
      </c>
      <c r="F1150" s="92">
        <f t="shared" si="53"/>
        <v>16.8</v>
      </c>
      <c r="H1150" s="39">
        <v>12.8</v>
      </c>
      <c r="I1150" s="39">
        <v>9.6</v>
      </c>
      <c r="J1150" s="39">
        <v>16.8</v>
      </c>
      <c r="K1150" s="39">
        <v>14.4</v>
      </c>
    </row>
    <row r="1151" spans="1:11">
      <c r="A1151" s="39" t="s">
        <v>278</v>
      </c>
      <c r="B1151" s="39" t="s">
        <v>362</v>
      </c>
      <c r="C1151" s="39" t="s">
        <v>125</v>
      </c>
      <c r="D1151" s="92">
        <f t="shared" si="51"/>
        <v>12</v>
      </c>
      <c r="E1151" s="92">
        <f t="shared" si="52"/>
        <v>8.1999999999999993</v>
      </c>
      <c r="F1151" s="92">
        <f t="shared" si="53"/>
        <v>17.2</v>
      </c>
      <c r="H1151" s="39">
        <v>12</v>
      </c>
      <c r="I1151" s="39">
        <v>8.1999999999999993</v>
      </c>
      <c r="J1151" s="39">
        <v>17.2</v>
      </c>
      <c r="K1151" s="39">
        <v>18.899999999999999</v>
      </c>
    </row>
    <row r="1152" spans="1:11">
      <c r="A1152" s="39" t="s">
        <v>278</v>
      </c>
      <c r="B1152" s="39" t="s">
        <v>362</v>
      </c>
      <c r="C1152" s="39" t="s">
        <v>131</v>
      </c>
      <c r="D1152" s="92">
        <f t="shared" si="51"/>
        <v>8.8000000000000007</v>
      </c>
      <c r="E1152" s="92">
        <f t="shared" si="52"/>
        <v>4.4000000000000004</v>
      </c>
      <c r="F1152" s="92">
        <f t="shared" si="53"/>
        <v>16.8</v>
      </c>
      <c r="H1152" s="39">
        <v>8.8000000000000007</v>
      </c>
      <c r="I1152" s="39">
        <v>4.4000000000000004</v>
      </c>
      <c r="J1152" s="39">
        <v>16.8</v>
      </c>
      <c r="K1152" s="39">
        <v>34.200000000000003</v>
      </c>
    </row>
    <row r="1153" spans="1:11">
      <c r="A1153" s="39" t="s">
        <v>278</v>
      </c>
      <c r="B1153" s="39" t="s">
        <v>362</v>
      </c>
      <c r="C1153" s="39" t="s">
        <v>133</v>
      </c>
      <c r="D1153" s="92">
        <f t="shared" si="51"/>
        <v>14.9</v>
      </c>
      <c r="E1153" s="92">
        <f t="shared" si="52"/>
        <v>11.1</v>
      </c>
      <c r="F1153" s="92">
        <f t="shared" si="53"/>
        <v>19.600000000000001</v>
      </c>
      <c r="H1153" s="39">
        <v>14.9</v>
      </c>
      <c r="I1153" s="39">
        <v>11.1</v>
      </c>
      <c r="J1153" s="39">
        <v>19.600000000000001</v>
      </c>
      <c r="K1153" s="39">
        <v>14.4</v>
      </c>
    </row>
    <row r="1154" spans="1:11">
      <c r="A1154" s="39" t="s">
        <v>278</v>
      </c>
      <c r="B1154" s="39" t="s">
        <v>362</v>
      </c>
      <c r="C1154" s="39" t="s">
        <v>137</v>
      </c>
      <c r="D1154" s="92">
        <f t="shared" si="51"/>
        <v>11.4</v>
      </c>
      <c r="E1154" s="92">
        <f t="shared" si="52"/>
        <v>7.7</v>
      </c>
      <c r="F1154" s="92">
        <f t="shared" si="53"/>
        <v>16.600000000000001</v>
      </c>
      <c r="H1154" s="39">
        <v>11.4</v>
      </c>
      <c r="I1154" s="39">
        <v>7.7</v>
      </c>
      <c r="J1154" s="39">
        <v>16.600000000000001</v>
      </c>
      <c r="K1154" s="39">
        <v>19.7</v>
      </c>
    </row>
    <row r="1155" spans="1:11">
      <c r="A1155" s="39" t="s">
        <v>278</v>
      </c>
      <c r="B1155" s="39" t="s">
        <v>362</v>
      </c>
      <c r="C1155" s="39" t="s">
        <v>138</v>
      </c>
      <c r="D1155" s="92">
        <f t="shared" ref="D1155:D1212" si="54">IF(K1155&gt;=50," ",H1155)</f>
        <v>17</v>
      </c>
      <c r="E1155" s="92">
        <f t="shared" ref="E1155:E1213" si="55">IF(K1155&gt;=50," ",I1155)</f>
        <v>9.6999999999999993</v>
      </c>
      <c r="F1155" s="92">
        <f t="shared" ref="F1155:F1213" si="56">IF(K1155&gt;=50," ",J1155)</f>
        <v>28.3</v>
      </c>
      <c r="H1155" s="39">
        <v>17</v>
      </c>
      <c r="I1155" s="39">
        <v>9.6999999999999993</v>
      </c>
      <c r="J1155" s="39">
        <v>28.3</v>
      </c>
      <c r="K1155" s="39">
        <v>27.5</v>
      </c>
    </row>
    <row r="1156" spans="1:11">
      <c r="A1156" s="39" t="s">
        <v>278</v>
      </c>
      <c r="B1156" s="39" t="s">
        <v>362</v>
      </c>
      <c r="C1156" s="39" t="s">
        <v>140</v>
      </c>
      <c r="D1156" s="92">
        <f t="shared" si="54"/>
        <v>15.1</v>
      </c>
      <c r="E1156" s="92">
        <f t="shared" si="55"/>
        <v>10.6</v>
      </c>
      <c r="F1156" s="92">
        <f t="shared" si="56"/>
        <v>21</v>
      </c>
      <c r="H1156" s="39">
        <v>15.1</v>
      </c>
      <c r="I1156" s="39">
        <v>10.6</v>
      </c>
      <c r="J1156" s="39">
        <v>21</v>
      </c>
      <c r="K1156" s="39">
        <v>17.5</v>
      </c>
    </row>
    <row r="1157" spans="1:11">
      <c r="A1157" s="39" t="s">
        <v>278</v>
      </c>
      <c r="B1157" s="39" t="s">
        <v>362</v>
      </c>
      <c r="C1157" s="39" t="s">
        <v>144</v>
      </c>
      <c r="D1157" s="92">
        <f t="shared" si="54"/>
        <v>17.399999999999999</v>
      </c>
      <c r="E1157" s="92">
        <f t="shared" si="55"/>
        <v>11.8</v>
      </c>
      <c r="F1157" s="92">
        <f t="shared" si="56"/>
        <v>24.8</v>
      </c>
      <c r="H1157" s="39">
        <v>17.399999999999999</v>
      </c>
      <c r="I1157" s="39">
        <v>11.8</v>
      </c>
      <c r="J1157" s="39">
        <v>24.8</v>
      </c>
      <c r="K1157" s="39">
        <v>19</v>
      </c>
    </row>
    <row r="1158" spans="1:11">
      <c r="A1158" s="39" t="s">
        <v>278</v>
      </c>
      <c r="B1158" s="39" t="s">
        <v>362</v>
      </c>
      <c r="C1158" s="39" t="s">
        <v>145</v>
      </c>
      <c r="D1158" s="92">
        <f t="shared" si="54"/>
        <v>16.5</v>
      </c>
      <c r="E1158" s="92">
        <f t="shared" si="55"/>
        <v>10.199999999999999</v>
      </c>
      <c r="F1158" s="92">
        <f t="shared" si="56"/>
        <v>25.5</v>
      </c>
      <c r="H1158" s="39">
        <v>16.5</v>
      </c>
      <c r="I1158" s="39">
        <v>10.199999999999999</v>
      </c>
      <c r="J1158" s="39">
        <v>25.5</v>
      </c>
      <c r="K1158" s="39">
        <v>23.6</v>
      </c>
    </row>
    <row r="1159" spans="1:11">
      <c r="A1159" s="39" t="s">
        <v>278</v>
      </c>
      <c r="B1159" s="39" t="s">
        <v>362</v>
      </c>
      <c r="C1159" s="39" t="s">
        <v>146</v>
      </c>
      <c r="D1159" s="92">
        <f t="shared" si="54"/>
        <v>14.5</v>
      </c>
      <c r="E1159" s="92">
        <f t="shared" si="55"/>
        <v>11.2</v>
      </c>
      <c r="F1159" s="92">
        <f t="shared" si="56"/>
        <v>18.7</v>
      </c>
      <c r="H1159" s="39">
        <v>14.5</v>
      </c>
      <c r="I1159" s="39">
        <v>11.2</v>
      </c>
      <c r="J1159" s="39">
        <v>18.7</v>
      </c>
      <c r="K1159" s="39">
        <v>13.1</v>
      </c>
    </row>
    <row r="1160" spans="1:11">
      <c r="A1160" s="39" t="s">
        <v>278</v>
      </c>
      <c r="B1160" s="39" t="s">
        <v>362</v>
      </c>
      <c r="C1160" s="39" t="s">
        <v>153</v>
      </c>
      <c r="D1160" s="92">
        <f t="shared" si="54"/>
        <v>9.8000000000000007</v>
      </c>
      <c r="E1160" s="92">
        <f t="shared" si="55"/>
        <v>4.0999999999999996</v>
      </c>
      <c r="F1160" s="92">
        <f t="shared" si="56"/>
        <v>21.6</v>
      </c>
      <c r="H1160" s="39">
        <v>9.8000000000000007</v>
      </c>
      <c r="I1160" s="39">
        <v>4.0999999999999996</v>
      </c>
      <c r="J1160" s="39">
        <v>21.6</v>
      </c>
      <c r="K1160" s="39">
        <v>42.7</v>
      </c>
    </row>
    <row r="1161" spans="1:11">
      <c r="A1161" s="39" t="s">
        <v>278</v>
      </c>
      <c r="B1161" s="39" t="s">
        <v>362</v>
      </c>
      <c r="C1161" s="39" t="s">
        <v>162</v>
      </c>
      <c r="D1161" s="92">
        <f t="shared" si="54"/>
        <v>10.9</v>
      </c>
      <c r="E1161" s="92">
        <f t="shared" si="55"/>
        <v>6.2</v>
      </c>
      <c r="F1161" s="92">
        <f t="shared" si="56"/>
        <v>18.600000000000001</v>
      </c>
      <c r="H1161" s="39">
        <v>10.9</v>
      </c>
      <c r="I1161" s="39">
        <v>6.2</v>
      </c>
      <c r="J1161" s="39">
        <v>18.600000000000001</v>
      </c>
      <c r="K1161" s="39">
        <v>28.2</v>
      </c>
    </row>
    <row r="1162" spans="1:11">
      <c r="A1162" s="39" t="s">
        <v>278</v>
      </c>
      <c r="B1162" s="39" t="s">
        <v>362</v>
      </c>
      <c r="C1162" s="39" t="s">
        <v>165</v>
      </c>
      <c r="D1162" s="92">
        <f t="shared" si="54"/>
        <v>6.2</v>
      </c>
      <c r="E1162" s="92">
        <f t="shared" si="55"/>
        <v>3</v>
      </c>
      <c r="F1162" s="92">
        <f t="shared" si="56"/>
        <v>12.3</v>
      </c>
      <c r="H1162" s="39">
        <v>6.2</v>
      </c>
      <c r="I1162" s="39">
        <v>3</v>
      </c>
      <c r="J1162" s="39">
        <v>12.3</v>
      </c>
      <c r="K1162" s="39">
        <v>36.299999999999997</v>
      </c>
    </row>
    <row r="1163" spans="1:11">
      <c r="A1163" s="39" t="s">
        <v>278</v>
      </c>
      <c r="B1163" s="39" t="s">
        <v>362</v>
      </c>
      <c r="C1163" s="39" t="s">
        <v>166</v>
      </c>
      <c r="D1163" s="92">
        <f t="shared" si="54"/>
        <v>14.6</v>
      </c>
      <c r="E1163" s="92">
        <f t="shared" si="55"/>
        <v>9.3000000000000007</v>
      </c>
      <c r="F1163" s="92">
        <f t="shared" si="56"/>
        <v>22.2</v>
      </c>
      <c r="H1163" s="39">
        <v>14.6</v>
      </c>
      <c r="I1163" s="39">
        <v>9.3000000000000007</v>
      </c>
      <c r="J1163" s="39">
        <v>22.2</v>
      </c>
      <c r="K1163" s="39">
        <v>22.2</v>
      </c>
    </row>
    <row r="1164" spans="1:11">
      <c r="A1164" s="39" t="s">
        <v>278</v>
      </c>
      <c r="B1164" s="39" t="s">
        <v>362</v>
      </c>
      <c r="C1164" s="39" t="s">
        <v>170</v>
      </c>
      <c r="D1164" s="92">
        <f t="shared" si="54"/>
        <v>15.3</v>
      </c>
      <c r="E1164" s="92">
        <f t="shared" si="55"/>
        <v>11.7</v>
      </c>
      <c r="F1164" s="92">
        <f t="shared" si="56"/>
        <v>19.8</v>
      </c>
      <c r="H1164" s="39">
        <v>15.3</v>
      </c>
      <c r="I1164" s="39">
        <v>11.7</v>
      </c>
      <c r="J1164" s="39">
        <v>19.8</v>
      </c>
      <c r="K1164" s="39">
        <v>13.4</v>
      </c>
    </row>
    <row r="1165" spans="1:11">
      <c r="A1165" s="39" t="s">
        <v>278</v>
      </c>
      <c r="B1165" s="39" t="s">
        <v>362</v>
      </c>
      <c r="C1165" s="39" t="s">
        <v>172</v>
      </c>
      <c r="D1165" s="92">
        <f t="shared" si="54"/>
        <v>15.9</v>
      </c>
      <c r="E1165" s="92">
        <f t="shared" si="55"/>
        <v>10.8</v>
      </c>
      <c r="F1165" s="92">
        <f t="shared" si="56"/>
        <v>22.8</v>
      </c>
      <c r="H1165" s="39">
        <v>15.9</v>
      </c>
      <c r="I1165" s="39">
        <v>10.8</v>
      </c>
      <c r="J1165" s="39">
        <v>22.8</v>
      </c>
      <c r="K1165" s="39">
        <v>19.2</v>
      </c>
    </row>
    <row r="1166" spans="1:11">
      <c r="A1166" s="39" t="s">
        <v>278</v>
      </c>
      <c r="B1166" s="39" t="s">
        <v>362</v>
      </c>
      <c r="C1166" s="39" t="s">
        <v>175</v>
      </c>
      <c r="D1166" s="92">
        <f t="shared" si="54"/>
        <v>16.3</v>
      </c>
      <c r="E1166" s="92">
        <f t="shared" si="55"/>
        <v>12</v>
      </c>
      <c r="F1166" s="92">
        <f t="shared" si="56"/>
        <v>21.6</v>
      </c>
      <c r="H1166" s="39">
        <v>16.3</v>
      </c>
      <c r="I1166" s="39">
        <v>12</v>
      </c>
      <c r="J1166" s="39">
        <v>21.6</v>
      </c>
      <c r="K1166" s="39">
        <v>14.9</v>
      </c>
    </row>
    <row r="1167" spans="1:11">
      <c r="A1167" s="39" t="s">
        <v>278</v>
      </c>
      <c r="B1167" s="39" t="s">
        <v>362</v>
      </c>
      <c r="C1167" s="39" t="s">
        <v>358</v>
      </c>
      <c r="D1167" s="92">
        <f t="shared" si="54"/>
        <v>14.4</v>
      </c>
      <c r="E1167" s="92">
        <f t="shared" si="55"/>
        <v>13.1</v>
      </c>
      <c r="F1167" s="92">
        <f t="shared" si="56"/>
        <v>15.8</v>
      </c>
      <c r="H1167" s="39">
        <v>14.4</v>
      </c>
      <c r="I1167" s="39">
        <v>13.1</v>
      </c>
      <c r="J1167" s="39">
        <v>15.8</v>
      </c>
      <c r="K1167" s="39">
        <v>4.9000000000000004</v>
      </c>
    </row>
    <row r="1168" spans="1:11">
      <c r="A1168" s="39" t="s">
        <v>278</v>
      </c>
      <c r="B1168" s="39" t="s">
        <v>362</v>
      </c>
      <c r="C1168" s="39" t="s">
        <v>99</v>
      </c>
      <c r="D1168" s="92">
        <f t="shared" si="54"/>
        <v>13.7</v>
      </c>
      <c r="E1168" s="92">
        <f t="shared" si="55"/>
        <v>8.5</v>
      </c>
      <c r="F1168" s="92">
        <f t="shared" si="56"/>
        <v>21.2</v>
      </c>
      <c r="H1168" s="39">
        <v>13.7</v>
      </c>
      <c r="I1168" s="39">
        <v>8.5</v>
      </c>
      <c r="J1168" s="39">
        <v>21.2</v>
      </c>
      <c r="K1168" s="39">
        <v>23.4</v>
      </c>
    </row>
    <row r="1169" spans="1:11">
      <c r="A1169" s="39" t="s">
        <v>278</v>
      </c>
      <c r="B1169" s="39" t="s">
        <v>362</v>
      </c>
      <c r="C1169" s="39" t="s">
        <v>100</v>
      </c>
      <c r="D1169" s="92">
        <f t="shared" si="54"/>
        <v>16.7</v>
      </c>
      <c r="E1169" s="92">
        <f t="shared" si="55"/>
        <v>12.4</v>
      </c>
      <c r="F1169" s="92">
        <f t="shared" si="56"/>
        <v>22</v>
      </c>
      <c r="H1169" s="39">
        <v>16.7</v>
      </c>
      <c r="I1169" s="39">
        <v>12.4</v>
      </c>
      <c r="J1169" s="39">
        <v>22</v>
      </c>
      <c r="K1169" s="39">
        <v>14.6</v>
      </c>
    </row>
    <row r="1170" spans="1:11">
      <c r="A1170" s="39" t="s">
        <v>278</v>
      </c>
      <c r="B1170" s="39" t="s">
        <v>362</v>
      </c>
      <c r="C1170" s="39" t="s">
        <v>107</v>
      </c>
      <c r="D1170" s="92">
        <f t="shared" si="54"/>
        <v>18.8</v>
      </c>
      <c r="E1170" s="92">
        <f t="shared" si="55"/>
        <v>15</v>
      </c>
      <c r="F1170" s="92">
        <f t="shared" si="56"/>
        <v>23.3</v>
      </c>
      <c r="H1170" s="39">
        <v>18.8</v>
      </c>
      <c r="I1170" s="39">
        <v>15</v>
      </c>
      <c r="J1170" s="39">
        <v>23.3</v>
      </c>
      <c r="K1170" s="39">
        <v>11.2</v>
      </c>
    </row>
    <row r="1171" spans="1:11">
      <c r="A1171" s="39" t="s">
        <v>278</v>
      </c>
      <c r="B1171" s="39" t="s">
        <v>362</v>
      </c>
      <c r="C1171" s="39" t="s">
        <v>113</v>
      </c>
      <c r="D1171" s="92">
        <f t="shared" si="54"/>
        <v>17.600000000000001</v>
      </c>
      <c r="E1171" s="92">
        <f t="shared" si="55"/>
        <v>11.2</v>
      </c>
      <c r="F1171" s="92">
        <f t="shared" si="56"/>
        <v>26.6</v>
      </c>
      <c r="H1171" s="39">
        <v>17.600000000000001</v>
      </c>
      <c r="I1171" s="39">
        <v>11.2</v>
      </c>
      <c r="J1171" s="39">
        <v>26.6</v>
      </c>
      <c r="K1171" s="39">
        <v>22.1</v>
      </c>
    </row>
    <row r="1172" spans="1:11">
      <c r="A1172" s="39" t="s">
        <v>278</v>
      </c>
      <c r="B1172" s="39" t="s">
        <v>362</v>
      </c>
      <c r="C1172" s="39" t="s">
        <v>114</v>
      </c>
      <c r="D1172" s="92">
        <f t="shared" si="54"/>
        <v>12.2</v>
      </c>
      <c r="E1172" s="92">
        <f t="shared" si="55"/>
        <v>7.2</v>
      </c>
      <c r="F1172" s="92">
        <f t="shared" si="56"/>
        <v>20.2</v>
      </c>
      <c r="H1172" s="39">
        <v>12.2</v>
      </c>
      <c r="I1172" s="39">
        <v>7.2</v>
      </c>
      <c r="J1172" s="39">
        <v>20.2</v>
      </c>
      <c r="K1172" s="39">
        <v>26.6</v>
      </c>
    </row>
    <row r="1173" spans="1:11">
      <c r="A1173" s="39" t="s">
        <v>278</v>
      </c>
      <c r="B1173" s="39" t="s">
        <v>362</v>
      </c>
      <c r="C1173" s="39" t="s">
        <v>120</v>
      </c>
      <c r="D1173" s="92">
        <f t="shared" si="54"/>
        <v>18.2</v>
      </c>
      <c r="E1173" s="92">
        <f t="shared" si="55"/>
        <v>11.3</v>
      </c>
      <c r="F1173" s="92">
        <f t="shared" si="56"/>
        <v>28</v>
      </c>
      <c r="H1173" s="39">
        <v>18.2</v>
      </c>
      <c r="I1173" s="39">
        <v>11.3</v>
      </c>
      <c r="J1173" s="39">
        <v>28</v>
      </c>
      <c r="K1173" s="39">
        <v>23.3</v>
      </c>
    </row>
    <row r="1174" spans="1:11">
      <c r="A1174" s="39" t="s">
        <v>278</v>
      </c>
      <c r="B1174" s="39" t="s">
        <v>362</v>
      </c>
      <c r="C1174" s="39" t="s">
        <v>121</v>
      </c>
      <c r="D1174" s="92">
        <f t="shared" si="54"/>
        <v>16.100000000000001</v>
      </c>
      <c r="E1174" s="92">
        <f t="shared" si="55"/>
        <v>9.6999999999999993</v>
      </c>
      <c r="F1174" s="92">
        <f t="shared" si="56"/>
        <v>25.5</v>
      </c>
      <c r="H1174" s="39">
        <v>16.100000000000001</v>
      </c>
      <c r="I1174" s="39">
        <v>9.6999999999999993</v>
      </c>
      <c r="J1174" s="39">
        <v>25.5</v>
      </c>
      <c r="K1174" s="39">
        <v>24.7</v>
      </c>
    </row>
    <row r="1175" spans="1:11">
      <c r="A1175" s="39" t="s">
        <v>278</v>
      </c>
      <c r="B1175" s="39" t="s">
        <v>362</v>
      </c>
      <c r="C1175" s="39" t="s">
        <v>124</v>
      </c>
      <c r="D1175" s="92">
        <f t="shared" si="54"/>
        <v>15.6</v>
      </c>
      <c r="E1175" s="92">
        <f t="shared" si="55"/>
        <v>11.1</v>
      </c>
      <c r="F1175" s="92">
        <f t="shared" si="56"/>
        <v>21.5</v>
      </c>
      <c r="H1175" s="39">
        <v>15.6</v>
      </c>
      <c r="I1175" s="39">
        <v>11.1</v>
      </c>
      <c r="J1175" s="39">
        <v>21.5</v>
      </c>
      <c r="K1175" s="39">
        <v>17</v>
      </c>
    </row>
    <row r="1176" spans="1:11">
      <c r="A1176" s="39" t="s">
        <v>278</v>
      </c>
      <c r="B1176" s="39" t="s">
        <v>362</v>
      </c>
      <c r="C1176" s="39" t="s">
        <v>126</v>
      </c>
      <c r="D1176" s="92">
        <f t="shared" si="54"/>
        <v>4.5999999999999996</v>
      </c>
      <c r="E1176" s="92">
        <f t="shared" si="55"/>
        <v>1.8</v>
      </c>
      <c r="F1176" s="92">
        <f t="shared" si="56"/>
        <v>11.1</v>
      </c>
      <c r="H1176" s="39">
        <v>4.5999999999999996</v>
      </c>
      <c r="I1176" s="39">
        <v>1.8</v>
      </c>
      <c r="J1176" s="39">
        <v>11.1</v>
      </c>
      <c r="K1176" s="39">
        <v>46.8</v>
      </c>
    </row>
    <row r="1177" spans="1:11">
      <c r="A1177" s="39" t="s">
        <v>278</v>
      </c>
      <c r="B1177" s="39" t="s">
        <v>362</v>
      </c>
      <c r="C1177" s="39" t="s">
        <v>127</v>
      </c>
      <c r="D1177" s="92">
        <f t="shared" si="54"/>
        <v>9.6</v>
      </c>
      <c r="E1177" s="92">
        <f t="shared" si="55"/>
        <v>4.3</v>
      </c>
      <c r="F1177" s="92">
        <f t="shared" si="56"/>
        <v>20.2</v>
      </c>
      <c r="H1177" s="39">
        <v>9.6</v>
      </c>
      <c r="I1177" s="39">
        <v>4.3</v>
      </c>
      <c r="J1177" s="39">
        <v>20.2</v>
      </c>
      <c r="K1177" s="39">
        <v>39.9</v>
      </c>
    </row>
    <row r="1178" spans="1:11">
      <c r="A1178" s="39" t="s">
        <v>278</v>
      </c>
      <c r="B1178" s="39" t="s">
        <v>362</v>
      </c>
      <c r="C1178" s="39" t="s">
        <v>128</v>
      </c>
      <c r="D1178" s="92">
        <f t="shared" si="54"/>
        <v>16.8</v>
      </c>
      <c r="E1178" s="92">
        <f t="shared" si="55"/>
        <v>12</v>
      </c>
      <c r="F1178" s="92">
        <f t="shared" si="56"/>
        <v>23</v>
      </c>
      <c r="H1178" s="39">
        <v>16.8</v>
      </c>
      <c r="I1178" s="39">
        <v>12</v>
      </c>
      <c r="J1178" s="39">
        <v>23</v>
      </c>
      <c r="K1178" s="39">
        <v>16.8</v>
      </c>
    </row>
    <row r="1179" spans="1:11">
      <c r="A1179" s="39" t="s">
        <v>278</v>
      </c>
      <c r="B1179" s="39" t="s">
        <v>362</v>
      </c>
      <c r="C1179" s="39" t="s">
        <v>129</v>
      </c>
      <c r="D1179" s="92">
        <f t="shared" si="54"/>
        <v>14.5</v>
      </c>
      <c r="E1179" s="92">
        <f t="shared" si="55"/>
        <v>8.1999999999999993</v>
      </c>
      <c r="F1179" s="92">
        <f t="shared" si="56"/>
        <v>24.3</v>
      </c>
      <c r="H1179" s="39">
        <v>14.5</v>
      </c>
      <c r="I1179" s="39">
        <v>8.1999999999999993</v>
      </c>
      <c r="J1179" s="39">
        <v>24.3</v>
      </c>
      <c r="K1179" s="39">
        <v>27.9</v>
      </c>
    </row>
    <row r="1180" spans="1:11">
      <c r="A1180" s="39" t="s">
        <v>278</v>
      </c>
      <c r="B1180" s="39" t="s">
        <v>362</v>
      </c>
      <c r="C1180" s="39" t="s">
        <v>139</v>
      </c>
      <c r="D1180" s="92">
        <f t="shared" si="54"/>
        <v>16.100000000000001</v>
      </c>
      <c r="E1180" s="92">
        <f t="shared" si="55"/>
        <v>12.3</v>
      </c>
      <c r="F1180" s="92">
        <f t="shared" si="56"/>
        <v>20.7</v>
      </c>
      <c r="H1180" s="39">
        <v>16.100000000000001</v>
      </c>
      <c r="I1180" s="39">
        <v>12.3</v>
      </c>
      <c r="J1180" s="39">
        <v>20.7</v>
      </c>
      <c r="K1180" s="39">
        <v>13.3</v>
      </c>
    </row>
    <row r="1181" spans="1:11">
      <c r="A1181" s="39" t="s">
        <v>278</v>
      </c>
      <c r="B1181" s="39" t="s">
        <v>362</v>
      </c>
      <c r="C1181" s="39" t="s">
        <v>141</v>
      </c>
      <c r="D1181" s="92">
        <f t="shared" si="54"/>
        <v>17.100000000000001</v>
      </c>
      <c r="E1181" s="92">
        <f t="shared" si="55"/>
        <v>10.7</v>
      </c>
      <c r="F1181" s="92">
        <f t="shared" si="56"/>
        <v>26.1</v>
      </c>
      <c r="H1181" s="39">
        <v>17.100000000000001</v>
      </c>
      <c r="I1181" s="39">
        <v>10.7</v>
      </c>
      <c r="J1181" s="39">
        <v>26.1</v>
      </c>
      <c r="K1181" s="39">
        <v>22.8</v>
      </c>
    </row>
    <row r="1182" spans="1:11">
      <c r="A1182" s="39" t="s">
        <v>278</v>
      </c>
      <c r="B1182" s="39" t="s">
        <v>362</v>
      </c>
      <c r="C1182" s="39" t="s">
        <v>142</v>
      </c>
      <c r="D1182" s="92">
        <f t="shared" si="54"/>
        <v>22.4</v>
      </c>
      <c r="E1182" s="92">
        <f t="shared" si="55"/>
        <v>17.899999999999999</v>
      </c>
      <c r="F1182" s="92">
        <f t="shared" si="56"/>
        <v>27.6</v>
      </c>
      <c r="H1182" s="39">
        <v>22.4</v>
      </c>
      <c r="I1182" s="39">
        <v>17.899999999999999</v>
      </c>
      <c r="J1182" s="39">
        <v>27.6</v>
      </c>
      <c r="K1182" s="39">
        <v>11</v>
      </c>
    </row>
    <row r="1183" spans="1:11">
      <c r="A1183" s="39" t="s">
        <v>278</v>
      </c>
      <c r="B1183" s="39" t="s">
        <v>362</v>
      </c>
      <c r="C1183" s="39" t="s">
        <v>147</v>
      </c>
      <c r="D1183" s="92">
        <f t="shared" si="54"/>
        <v>14.1</v>
      </c>
      <c r="E1183" s="92">
        <f t="shared" si="55"/>
        <v>10.1</v>
      </c>
      <c r="F1183" s="92">
        <f t="shared" si="56"/>
        <v>19.2</v>
      </c>
      <c r="H1183" s="39">
        <v>14.1</v>
      </c>
      <c r="I1183" s="39">
        <v>10.1</v>
      </c>
      <c r="J1183" s="39">
        <v>19.2</v>
      </c>
      <c r="K1183" s="39">
        <v>16.399999999999999</v>
      </c>
    </row>
    <row r="1184" spans="1:11">
      <c r="A1184" s="39" t="s">
        <v>278</v>
      </c>
      <c r="B1184" s="39" t="s">
        <v>362</v>
      </c>
      <c r="C1184" s="39" t="s">
        <v>148</v>
      </c>
      <c r="D1184" s="92">
        <f t="shared" si="54"/>
        <v>23.7</v>
      </c>
      <c r="E1184" s="92">
        <f t="shared" si="55"/>
        <v>17.899999999999999</v>
      </c>
      <c r="F1184" s="92">
        <f t="shared" si="56"/>
        <v>30.7</v>
      </c>
      <c r="H1184" s="39">
        <v>23.7</v>
      </c>
      <c r="I1184" s="39">
        <v>17.899999999999999</v>
      </c>
      <c r="J1184" s="39">
        <v>30.7</v>
      </c>
      <c r="K1184" s="39">
        <v>13.8</v>
      </c>
    </row>
    <row r="1185" spans="1:11">
      <c r="A1185" s="39" t="s">
        <v>278</v>
      </c>
      <c r="B1185" s="39" t="s">
        <v>362</v>
      </c>
      <c r="C1185" s="39" t="s">
        <v>152</v>
      </c>
      <c r="D1185" s="92">
        <f t="shared" si="54"/>
        <v>17.3</v>
      </c>
      <c r="E1185" s="92">
        <f t="shared" si="55"/>
        <v>8.6</v>
      </c>
      <c r="F1185" s="92">
        <f t="shared" si="56"/>
        <v>31.7</v>
      </c>
      <c r="H1185" s="39">
        <v>17.3</v>
      </c>
      <c r="I1185" s="39">
        <v>8.6</v>
      </c>
      <c r="J1185" s="39">
        <v>31.7</v>
      </c>
      <c r="K1185" s="39">
        <v>33.799999999999997</v>
      </c>
    </row>
    <row r="1186" spans="1:11">
      <c r="A1186" s="39" t="s">
        <v>278</v>
      </c>
      <c r="B1186" s="39" t="s">
        <v>362</v>
      </c>
      <c r="C1186" s="39" t="s">
        <v>155</v>
      </c>
      <c r="D1186" s="92">
        <f t="shared" si="54"/>
        <v>12.6</v>
      </c>
      <c r="E1186" s="92">
        <f t="shared" si="55"/>
        <v>7</v>
      </c>
      <c r="F1186" s="92">
        <f t="shared" si="56"/>
        <v>21.8</v>
      </c>
      <c r="H1186" s="39">
        <v>12.6</v>
      </c>
      <c r="I1186" s="39">
        <v>7</v>
      </c>
      <c r="J1186" s="39">
        <v>21.8</v>
      </c>
      <c r="K1186" s="39">
        <v>29.1</v>
      </c>
    </row>
    <row r="1187" spans="1:11">
      <c r="A1187" s="39" t="s">
        <v>278</v>
      </c>
      <c r="B1187" s="39" t="s">
        <v>362</v>
      </c>
      <c r="C1187" s="39" t="s">
        <v>157</v>
      </c>
      <c r="D1187" s="92">
        <f t="shared" si="54"/>
        <v>17.899999999999999</v>
      </c>
      <c r="E1187" s="92">
        <f t="shared" si="55"/>
        <v>8.9</v>
      </c>
      <c r="F1187" s="92">
        <f t="shared" si="56"/>
        <v>33</v>
      </c>
      <c r="H1187" s="39">
        <v>17.899999999999999</v>
      </c>
      <c r="I1187" s="39">
        <v>8.9</v>
      </c>
      <c r="J1187" s="39">
        <v>33</v>
      </c>
      <c r="K1187" s="39">
        <v>34</v>
      </c>
    </row>
    <row r="1188" spans="1:11">
      <c r="A1188" s="39" t="s">
        <v>278</v>
      </c>
      <c r="B1188" s="39" t="s">
        <v>362</v>
      </c>
      <c r="C1188" s="39" t="s">
        <v>158</v>
      </c>
      <c r="D1188" s="92" t="str">
        <f t="shared" si="54"/>
        <v xml:space="preserve"> </v>
      </c>
      <c r="E1188" s="92" t="str">
        <f t="shared" si="55"/>
        <v xml:space="preserve"> </v>
      </c>
      <c r="F1188" s="92" t="str">
        <f t="shared" si="56"/>
        <v xml:space="preserve"> </v>
      </c>
      <c r="H1188" s="39">
        <v>9</v>
      </c>
      <c r="I1188" s="39">
        <v>3</v>
      </c>
      <c r="J1188" s="39">
        <v>23.9</v>
      </c>
      <c r="K1188" s="39">
        <v>53.7</v>
      </c>
    </row>
    <row r="1189" spans="1:11">
      <c r="A1189" s="39" t="s">
        <v>278</v>
      </c>
      <c r="B1189" s="39" t="s">
        <v>362</v>
      </c>
      <c r="C1189" s="39" t="s">
        <v>160</v>
      </c>
      <c r="D1189" s="92">
        <f t="shared" si="54"/>
        <v>11.7</v>
      </c>
      <c r="E1189" s="92">
        <f t="shared" si="55"/>
        <v>6.7</v>
      </c>
      <c r="F1189" s="92">
        <f t="shared" si="56"/>
        <v>19.7</v>
      </c>
      <c r="H1189" s="39">
        <v>11.7</v>
      </c>
      <c r="I1189" s="39">
        <v>6.7</v>
      </c>
      <c r="J1189" s="39">
        <v>19.7</v>
      </c>
      <c r="K1189" s="39">
        <v>27.5</v>
      </c>
    </row>
    <row r="1190" spans="1:11">
      <c r="A1190" s="39" t="s">
        <v>278</v>
      </c>
      <c r="B1190" s="39" t="s">
        <v>362</v>
      </c>
      <c r="C1190" s="39" t="s">
        <v>163</v>
      </c>
      <c r="D1190" s="92">
        <f t="shared" si="54"/>
        <v>17.100000000000001</v>
      </c>
      <c r="E1190" s="92">
        <f t="shared" si="55"/>
        <v>9.3000000000000007</v>
      </c>
      <c r="F1190" s="92">
        <f t="shared" si="56"/>
        <v>29.3</v>
      </c>
      <c r="H1190" s="39">
        <v>17.100000000000001</v>
      </c>
      <c r="I1190" s="39">
        <v>9.3000000000000007</v>
      </c>
      <c r="J1190" s="39">
        <v>29.3</v>
      </c>
      <c r="K1190" s="39">
        <v>29.5</v>
      </c>
    </row>
    <row r="1191" spans="1:11">
      <c r="A1191" s="39" t="s">
        <v>278</v>
      </c>
      <c r="B1191" s="39" t="s">
        <v>362</v>
      </c>
      <c r="C1191" s="39" t="s">
        <v>167</v>
      </c>
      <c r="D1191" s="92">
        <f t="shared" si="54"/>
        <v>16.100000000000001</v>
      </c>
      <c r="E1191" s="92">
        <f t="shared" si="55"/>
        <v>11.1</v>
      </c>
      <c r="F1191" s="92">
        <f t="shared" si="56"/>
        <v>22.7</v>
      </c>
      <c r="H1191" s="39">
        <v>16.100000000000001</v>
      </c>
      <c r="I1191" s="39">
        <v>11.1</v>
      </c>
      <c r="J1191" s="39">
        <v>22.7</v>
      </c>
      <c r="K1191" s="39">
        <v>18.2</v>
      </c>
    </row>
    <row r="1192" spans="1:11">
      <c r="A1192" s="39" t="s">
        <v>278</v>
      </c>
      <c r="B1192" s="39" t="s">
        <v>362</v>
      </c>
      <c r="C1192" s="39" t="s">
        <v>169</v>
      </c>
      <c r="D1192" s="92" t="str">
        <f t="shared" si="54"/>
        <v xml:space="preserve"> </v>
      </c>
      <c r="E1192" s="92" t="str">
        <f t="shared" si="55"/>
        <v xml:space="preserve"> </v>
      </c>
      <c r="F1192" s="92" t="str">
        <f t="shared" si="56"/>
        <v xml:space="preserve"> </v>
      </c>
      <c r="H1192" s="39">
        <v>6.5</v>
      </c>
      <c r="I1192" s="39">
        <v>2.1</v>
      </c>
      <c r="J1192" s="39">
        <v>18.5</v>
      </c>
      <c r="K1192" s="39">
        <v>56.3</v>
      </c>
    </row>
    <row r="1193" spans="1:11">
      <c r="A1193" s="39" t="s">
        <v>278</v>
      </c>
      <c r="B1193" s="39" t="s">
        <v>362</v>
      </c>
      <c r="C1193" s="39" t="s">
        <v>173</v>
      </c>
      <c r="D1193" s="92">
        <f t="shared" si="54"/>
        <v>18</v>
      </c>
      <c r="E1193" s="92">
        <f t="shared" si="55"/>
        <v>14.2</v>
      </c>
      <c r="F1193" s="92">
        <f t="shared" si="56"/>
        <v>22.4</v>
      </c>
      <c r="H1193" s="39">
        <v>18</v>
      </c>
      <c r="I1193" s="39">
        <v>14.2</v>
      </c>
      <c r="J1193" s="39">
        <v>22.4</v>
      </c>
      <c r="K1193" s="39">
        <v>11.7</v>
      </c>
    </row>
    <row r="1194" spans="1:11">
      <c r="A1194" s="39" t="s">
        <v>278</v>
      </c>
      <c r="B1194" s="39" t="s">
        <v>362</v>
      </c>
      <c r="C1194" s="39" t="s">
        <v>176</v>
      </c>
      <c r="D1194" s="92">
        <f t="shared" si="54"/>
        <v>10.4</v>
      </c>
      <c r="E1194" s="92">
        <f t="shared" si="55"/>
        <v>4.7</v>
      </c>
      <c r="F1194" s="92">
        <f t="shared" si="56"/>
        <v>21.6</v>
      </c>
      <c r="H1194" s="39">
        <v>10.4</v>
      </c>
      <c r="I1194" s="39">
        <v>4.7</v>
      </c>
      <c r="J1194" s="39">
        <v>21.6</v>
      </c>
      <c r="K1194" s="39">
        <v>39.299999999999997</v>
      </c>
    </row>
    <row r="1195" spans="1:11">
      <c r="A1195" s="39" t="s">
        <v>278</v>
      </c>
      <c r="B1195" s="39" t="s">
        <v>362</v>
      </c>
      <c r="C1195" s="39" t="s">
        <v>360</v>
      </c>
      <c r="D1195" s="92">
        <f t="shared" si="54"/>
        <v>17.100000000000001</v>
      </c>
      <c r="E1195" s="92">
        <f t="shared" si="55"/>
        <v>15.7</v>
      </c>
      <c r="F1195" s="92">
        <f t="shared" si="56"/>
        <v>18.7</v>
      </c>
      <c r="H1195" s="39">
        <v>17.100000000000001</v>
      </c>
      <c r="I1195" s="39">
        <v>15.7</v>
      </c>
      <c r="J1195" s="39">
        <v>18.7</v>
      </c>
      <c r="K1195" s="39">
        <v>4.5</v>
      </c>
    </row>
    <row r="1196" spans="1:11">
      <c r="A1196" s="39" t="s">
        <v>278</v>
      </c>
      <c r="B1196" s="39" t="s">
        <v>362</v>
      </c>
      <c r="C1196" s="39" t="s">
        <v>0</v>
      </c>
      <c r="D1196" s="92">
        <f t="shared" si="54"/>
        <v>15.3</v>
      </c>
      <c r="E1196" s="92">
        <f t="shared" si="55"/>
        <v>14.6</v>
      </c>
      <c r="F1196" s="92">
        <f t="shared" si="56"/>
        <v>16</v>
      </c>
      <c r="H1196" s="39">
        <v>15.3</v>
      </c>
      <c r="I1196" s="39">
        <v>14.6</v>
      </c>
      <c r="J1196" s="39">
        <v>16</v>
      </c>
      <c r="K1196" s="39">
        <v>2.4</v>
      </c>
    </row>
    <row r="1197" spans="1:11">
      <c r="A1197" s="39" t="s">
        <v>278</v>
      </c>
      <c r="B1197" s="39" t="s">
        <v>362</v>
      </c>
      <c r="C1197" s="39" t="s">
        <v>363</v>
      </c>
      <c r="D1197" s="92">
        <f t="shared" si="54"/>
        <v>16.399999999999999</v>
      </c>
      <c r="E1197" s="92">
        <f t="shared" si="55"/>
        <v>13.8</v>
      </c>
      <c r="F1197" s="92">
        <f t="shared" si="56"/>
        <v>19.399999999999999</v>
      </c>
      <c r="H1197" s="39">
        <v>16.399999999999999</v>
      </c>
      <c r="I1197" s="39">
        <v>13.8</v>
      </c>
      <c r="J1197" s="39">
        <v>19.399999999999999</v>
      </c>
      <c r="K1197" s="39">
        <v>8.6999999999999993</v>
      </c>
    </row>
    <row r="1198" spans="1:11">
      <c r="A1198" s="39" t="s">
        <v>278</v>
      </c>
      <c r="B1198" s="39" t="s">
        <v>362</v>
      </c>
      <c r="C1198" s="39" t="s">
        <v>364</v>
      </c>
      <c r="D1198" s="92">
        <f t="shared" si="54"/>
        <v>12.8</v>
      </c>
      <c r="E1198" s="92">
        <f t="shared" si="55"/>
        <v>10.3</v>
      </c>
      <c r="F1198" s="92">
        <f t="shared" si="56"/>
        <v>15.7</v>
      </c>
      <c r="H1198" s="39">
        <v>12.8</v>
      </c>
      <c r="I1198" s="39">
        <v>10.3</v>
      </c>
      <c r="J1198" s="39">
        <v>15.7</v>
      </c>
      <c r="K1198" s="39">
        <v>10.8</v>
      </c>
    </row>
    <row r="1199" spans="1:11">
      <c r="A1199" s="39" t="s">
        <v>278</v>
      </c>
      <c r="B1199" s="39" t="s">
        <v>362</v>
      </c>
      <c r="C1199" s="39" t="s">
        <v>365</v>
      </c>
      <c r="D1199" s="92">
        <f t="shared" si="54"/>
        <v>10</v>
      </c>
      <c r="E1199" s="92">
        <f t="shared" si="55"/>
        <v>6.8</v>
      </c>
      <c r="F1199" s="92">
        <f t="shared" si="56"/>
        <v>14.4</v>
      </c>
      <c r="H1199" s="39">
        <v>10</v>
      </c>
      <c r="I1199" s="39">
        <v>6.8</v>
      </c>
      <c r="J1199" s="39">
        <v>14.4</v>
      </c>
      <c r="K1199" s="39">
        <v>19</v>
      </c>
    </row>
    <row r="1200" spans="1:11">
      <c r="A1200" s="39" t="s">
        <v>278</v>
      </c>
      <c r="B1200" s="39" t="s">
        <v>362</v>
      </c>
      <c r="C1200" s="39" t="s">
        <v>366</v>
      </c>
      <c r="D1200" s="92">
        <f t="shared" si="54"/>
        <v>15.3</v>
      </c>
      <c r="E1200" s="92">
        <f t="shared" si="55"/>
        <v>13.4</v>
      </c>
      <c r="F1200" s="92">
        <f t="shared" si="56"/>
        <v>17.5</v>
      </c>
      <c r="H1200" s="39">
        <v>15.3</v>
      </c>
      <c r="I1200" s="39">
        <v>13.4</v>
      </c>
      <c r="J1200" s="39">
        <v>17.5</v>
      </c>
      <c r="K1200" s="39">
        <v>6.9</v>
      </c>
    </row>
    <row r="1201" spans="1:11">
      <c r="A1201" s="39" t="s">
        <v>278</v>
      </c>
      <c r="B1201" s="39" t="s">
        <v>362</v>
      </c>
      <c r="C1201" s="39" t="s">
        <v>367</v>
      </c>
      <c r="D1201" s="92">
        <f t="shared" si="54"/>
        <v>12.7</v>
      </c>
      <c r="E1201" s="92">
        <f t="shared" si="55"/>
        <v>11</v>
      </c>
      <c r="F1201" s="92">
        <f t="shared" si="56"/>
        <v>14.6</v>
      </c>
      <c r="H1201" s="39">
        <v>12.7</v>
      </c>
      <c r="I1201" s="39">
        <v>11</v>
      </c>
      <c r="J1201" s="39">
        <v>14.6</v>
      </c>
      <c r="K1201" s="39">
        <v>7.1</v>
      </c>
    </row>
    <row r="1202" spans="1:11">
      <c r="A1202" s="39" t="s">
        <v>278</v>
      </c>
      <c r="B1202" s="39" t="s">
        <v>362</v>
      </c>
      <c r="C1202" s="39" t="s">
        <v>368</v>
      </c>
      <c r="D1202" s="92">
        <f t="shared" si="54"/>
        <v>13.3</v>
      </c>
      <c r="E1202" s="92">
        <f t="shared" si="55"/>
        <v>10.5</v>
      </c>
      <c r="F1202" s="92">
        <f t="shared" si="56"/>
        <v>16.7</v>
      </c>
      <c r="H1202" s="39">
        <v>13.3</v>
      </c>
      <c r="I1202" s="39">
        <v>10.5</v>
      </c>
      <c r="J1202" s="39">
        <v>16.7</v>
      </c>
      <c r="K1202" s="39">
        <v>11.7</v>
      </c>
    </row>
    <row r="1203" spans="1:11">
      <c r="A1203" s="39" t="s">
        <v>278</v>
      </c>
      <c r="B1203" s="39" t="s">
        <v>362</v>
      </c>
      <c r="C1203" s="39" t="s">
        <v>369</v>
      </c>
      <c r="D1203" s="92">
        <f t="shared" si="54"/>
        <v>15.8</v>
      </c>
      <c r="E1203" s="92">
        <f t="shared" si="55"/>
        <v>11.3</v>
      </c>
      <c r="F1203" s="92">
        <f t="shared" si="56"/>
        <v>21.8</v>
      </c>
      <c r="H1203" s="39">
        <v>15.8</v>
      </c>
      <c r="I1203" s="39">
        <v>11.3</v>
      </c>
      <c r="J1203" s="39">
        <v>21.8</v>
      </c>
      <c r="K1203" s="39">
        <v>16.8</v>
      </c>
    </row>
    <row r="1204" spans="1:11">
      <c r="A1204" s="39" t="s">
        <v>278</v>
      </c>
      <c r="B1204" s="39" t="s">
        <v>362</v>
      </c>
      <c r="C1204" s="39" t="s">
        <v>370</v>
      </c>
      <c r="D1204" s="92">
        <f t="shared" si="54"/>
        <v>17.3</v>
      </c>
      <c r="E1204" s="92">
        <f t="shared" si="55"/>
        <v>14.9</v>
      </c>
      <c r="F1204" s="92">
        <f t="shared" si="56"/>
        <v>20</v>
      </c>
      <c r="H1204" s="39">
        <v>17.3</v>
      </c>
      <c r="I1204" s="39">
        <v>14.9</v>
      </c>
      <c r="J1204" s="39">
        <v>20</v>
      </c>
      <c r="K1204" s="39">
        <v>7.6</v>
      </c>
    </row>
    <row r="1205" spans="1:11">
      <c r="A1205" s="39" t="s">
        <v>278</v>
      </c>
      <c r="B1205" s="39" t="s">
        <v>362</v>
      </c>
      <c r="C1205" s="39" t="s">
        <v>371</v>
      </c>
      <c r="D1205" s="92">
        <f t="shared" si="54"/>
        <v>14</v>
      </c>
      <c r="E1205" s="92">
        <f t="shared" si="55"/>
        <v>11.2</v>
      </c>
      <c r="F1205" s="92">
        <f t="shared" si="56"/>
        <v>17.399999999999999</v>
      </c>
      <c r="H1205" s="39">
        <v>14</v>
      </c>
      <c r="I1205" s="39">
        <v>11.2</v>
      </c>
      <c r="J1205" s="39">
        <v>17.399999999999999</v>
      </c>
      <c r="K1205" s="39">
        <v>11.3</v>
      </c>
    </row>
    <row r="1206" spans="1:11">
      <c r="A1206" s="39" t="s">
        <v>278</v>
      </c>
      <c r="B1206" s="39" t="s">
        <v>362</v>
      </c>
      <c r="C1206" s="39" t="s">
        <v>372</v>
      </c>
      <c r="D1206" s="92">
        <f t="shared" si="54"/>
        <v>13.8</v>
      </c>
      <c r="E1206" s="92">
        <f t="shared" si="55"/>
        <v>12</v>
      </c>
      <c r="F1206" s="92">
        <f t="shared" si="56"/>
        <v>15.9</v>
      </c>
      <c r="H1206" s="39">
        <v>13.8</v>
      </c>
      <c r="I1206" s="39">
        <v>12</v>
      </c>
      <c r="J1206" s="39">
        <v>15.9</v>
      </c>
      <c r="K1206" s="39">
        <v>7.3</v>
      </c>
    </row>
    <row r="1207" spans="1:11">
      <c r="A1207" s="39" t="s">
        <v>278</v>
      </c>
      <c r="B1207" s="39" t="s">
        <v>362</v>
      </c>
      <c r="C1207" s="39" t="s">
        <v>373</v>
      </c>
      <c r="D1207" s="92">
        <f t="shared" si="54"/>
        <v>15.3</v>
      </c>
      <c r="E1207" s="92">
        <f t="shared" si="55"/>
        <v>12.8</v>
      </c>
      <c r="F1207" s="92">
        <f t="shared" si="56"/>
        <v>18.3</v>
      </c>
      <c r="H1207" s="39">
        <v>15.3</v>
      </c>
      <c r="I1207" s="39">
        <v>12.8</v>
      </c>
      <c r="J1207" s="39">
        <v>18.3</v>
      </c>
      <c r="K1207" s="39">
        <v>9</v>
      </c>
    </row>
    <row r="1208" spans="1:11">
      <c r="A1208" s="39" t="s">
        <v>278</v>
      </c>
      <c r="B1208" s="39" t="s">
        <v>362</v>
      </c>
      <c r="C1208" s="39" t="s">
        <v>374</v>
      </c>
      <c r="D1208" s="92">
        <f t="shared" si="54"/>
        <v>13.8</v>
      </c>
      <c r="E1208" s="92">
        <f t="shared" si="55"/>
        <v>10.9</v>
      </c>
      <c r="F1208" s="92">
        <f t="shared" si="56"/>
        <v>17.2</v>
      </c>
      <c r="H1208" s="39">
        <v>13.8</v>
      </c>
      <c r="I1208" s="39">
        <v>10.9</v>
      </c>
      <c r="J1208" s="39">
        <v>17.2</v>
      </c>
      <c r="K1208" s="39">
        <v>11.5</v>
      </c>
    </row>
    <row r="1209" spans="1:11">
      <c r="A1209" s="39" t="s">
        <v>278</v>
      </c>
      <c r="B1209" s="39" t="s">
        <v>362</v>
      </c>
      <c r="C1209" s="39" t="s">
        <v>375</v>
      </c>
      <c r="D1209" s="92">
        <f t="shared" si="54"/>
        <v>15.8</v>
      </c>
      <c r="E1209" s="92">
        <f t="shared" si="55"/>
        <v>11.8</v>
      </c>
      <c r="F1209" s="92">
        <f t="shared" si="56"/>
        <v>20.8</v>
      </c>
      <c r="H1209" s="39">
        <v>15.8</v>
      </c>
      <c r="I1209" s="39">
        <v>11.8</v>
      </c>
      <c r="J1209" s="39">
        <v>20.8</v>
      </c>
      <c r="K1209" s="39">
        <v>14.4</v>
      </c>
    </row>
    <row r="1210" spans="1:11">
      <c r="A1210" s="39" t="s">
        <v>278</v>
      </c>
      <c r="B1210" s="39" t="s">
        <v>362</v>
      </c>
      <c r="C1210" s="39" t="s">
        <v>376</v>
      </c>
      <c r="D1210" s="92">
        <f t="shared" si="54"/>
        <v>20.5</v>
      </c>
      <c r="E1210" s="92">
        <f t="shared" si="55"/>
        <v>17.5</v>
      </c>
      <c r="F1210" s="92">
        <f t="shared" si="56"/>
        <v>23.8</v>
      </c>
      <c r="H1210" s="39">
        <v>20.5</v>
      </c>
      <c r="I1210" s="39">
        <v>17.5</v>
      </c>
      <c r="J1210" s="39">
        <v>23.8</v>
      </c>
      <c r="K1210" s="39">
        <v>7.9</v>
      </c>
    </row>
    <row r="1211" spans="1:11">
      <c r="A1211" s="39" t="s">
        <v>278</v>
      </c>
      <c r="B1211" s="39" t="s">
        <v>362</v>
      </c>
      <c r="C1211" s="39" t="s">
        <v>377</v>
      </c>
      <c r="D1211" s="92">
        <f t="shared" si="54"/>
        <v>17</v>
      </c>
      <c r="E1211" s="92">
        <f t="shared" si="55"/>
        <v>14</v>
      </c>
      <c r="F1211" s="92">
        <f t="shared" si="56"/>
        <v>20.399999999999999</v>
      </c>
      <c r="H1211" s="39">
        <v>17</v>
      </c>
      <c r="I1211" s="39">
        <v>14</v>
      </c>
      <c r="J1211" s="39">
        <v>20.399999999999999</v>
      </c>
      <c r="K1211" s="39">
        <v>9.6</v>
      </c>
    </row>
    <row r="1212" spans="1:11">
      <c r="A1212" s="39" t="s">
        <v>278</v>
      </c>
      <c r="B1212" s="39" t="s">
        <v>362</v>
      </c>
      <c r="C1212" s="39" t="s">
        <v>386</v>
      </c>
      <c r="D1212" s="92">
        <f t="shared" si="54"/>
        <v>14.7</v>
      </c>
      <c r="E1212" s="92">
        <f t="shared" si="55"/>
        <v>12</v>
      </c>
      <c r="F1212" s="92">
        <f t="shared" si="56"/>
        <v>18</v>
      </c>
      <c r="H1212" s="39">
        <v>14.7</v>
      </c>
      <c r="I1212" s="39">
        <v>12</v>
      </c>
      <c r="J1212" s="39">
        <v>18</v>
      </c>
      <c r="K1212" s="39">
        <v>10.5</v>
      </c>
    </row>
    <row r="1213" spans="1:11">
      <c r="A1213" s="39" t="s">
        <v>278</v>
      </c>
      <c r="B1213" s="39" t="s">
        <v>362</v>
      </c>
      <c r="C1213" s="39" t="s">
        <v>379</v>
      </c>
      <c r="D1213" s="92">
        <f>IF(K1213&gt;=50," ",H1213)</f>
        <v>16.3</v>
      </c>
      <c r="E1213" s="92">
        <f t="shared" si="55"/>
        <v>14.1</v>
      </c>
      <c r="F1213" s="92">
        <f t="shared" si="56"/>
        <v>18.899999999999999</v>
      </c>
      <c r="H1213" s="39">
        <v>16.3</v>
      </c>
      <c r="I1213" s="39">
        <v>14.1</v>
      </c>
      <c r="J1213" s="39">
        <v>18.899999999999999</v>
      </c>
      <c r="K1213" s="39">
        <v>7.5</v>
      </c>
    </row>
    <row r="1214" spans="1:11" s="139" customFormat="1">
      <c r="A1214" s="139" t="s">
        <v>409</v>
      </c>
      <c r="B1214" s="139" t="s">
        <v>405</v>
      </c>
      <c r="C1214" s="139" t="s">
        <v>101</v>
      </c>
      <c r="D1214" s="140">
        <f t="shared" ref="D1214:D1277" si="57">IF(K1214&gt;=50," ",H1214)</f>
        <v>3.98</v>
      </c>
      <c r="E1214" s="140">
        <f t="shared" ref="E1214:E1277" si="58">IF(K1214&gt;=50," ",I1214)</f>
        <v>2.48</v>
      </c>
      <c r="F1214" s="140">
        <f t="shared" ref="F1214:F1277" si="59">IF(K1214&gt;=50," ",J1214)</f>
        <v>6.31</v>
      </c>
      <c r="H1214" s="140">
        <v>3.98</v>
      </c>
      <c r="I1214" s="140">
        <v>2.48</v>
      </c>
      <c r="J1214" s="140">
        <v>6.31</v>
      </c>
      <c r="K1214" s="140">
        <v>23.86934673366834</v>
      </c>
    </row>
    <row r="1215" spans="1:11">
      <c r="A1215" s="39" t="s">
        <v>409</v>
      </c>
      <c r="B1215" s="39" t="s">
        <v>405</v>
      </c>
      <c r="C1215" s="39" t="s">
        <v>108</v>
      </c>
      <c r="D1215" s="92">
        <f t="shared" si="57"/>
        <v>1.82</v>
      </c>
      <c r="E1215" s="92">
        <f t="shared" si="58"/>
        <v>0.99</v>
      </c>
      <c r="F1215" s="92">
        <f t="shared" si="59"/>
        <v>3.33</v>
      </c>
      <c r="H1215" s="138">
        <v>1.82</v>
      </c>
      <c r="I1215" s="138">
        <v>0.99</v>
      </c>
      <c r="J1215" s="138">
        <v>3.33</v>
      </c>
      <c r="K1215" s="138">
        <v>31.318681318681314</v>
      </c>
    </row>
    <row r="1216" spans="1:11">
      <c r="A1216" s="39" t="s">
        <v>409</v>
      </c>
      <c r="B1216" s="39" t="s">
        <v>405</v>
      </c>
      <c r="C1216" s="39" t="s">
        <v>109</v>
      </c>
      <c r="D1216" s="92">
        <f t="shared" si="57"/>
        <v>3.98</v>
      </c>
      <c r="E1216" s="92">
        <f t="shared" si="58"/>
        <v>2.48</v>
      </c>
      <c r="F1216" s="92">
        <f t="shared" si="59"/>
        <v>6.31</v>
      </c>
      <c r="H1216" s="138">
        <v>3.98</v>
      </c>
      <c r="I1216" s="138">
        <v>2.48</v>
      </c>
      <c r="J1216" s="138">
        <v>6.31</v>
      </c>
      <c r="K1216" s="138">
        <v>23.86934673366834</v>
      </c>
    </row>
    <row r="1217" spans="1:11">
      <c r="A1217" s="39" t="s">
        <v>409</v>
      </c>
      <c r="B1217" s="39" t="s">
        <v>405</v>
      </c>
      <c r="C1217" s="39" t="s">
        <v>112</v>
      </c>
      <c r="D1217" s="92">
        <f t="shared" si="57"/>
        <v>3.45</v>
      </c>
      <c r="E1217" s="92">
        <f t="shared" si="58"/>
        <v>1.71</v>
      </c>
      <c r="F1217" s="92">
        <f t="shared" si="59"/>
        <v>6.82</v>
      </c>
      <c r="H1217" s="138">
        <v>3.45</v>
      </c>
      <c r="I1217" s="138">
        <v>1.71</v>
      </c>
      <c r="J1217" s="138">
        <v>6.82</v>
      </c>
      <c r="K1217" s="138">
        <v>35.362318840579711</v>
      </c>
    </row>
    <row r="1218" spans="1:11">
      <c r="A1218" s="39" t="s">
        <v>409</v>
      </c>
      <c r="B1218" s="39" t="s">
        <v>405</v>
      </c>
      <c r="C1218" s="39" t="s">
        <v>115</v>
      </c>
      <c r="D1218" s="92">
        <f t="shared" si="57"/>
        <v>4.1399999999999997</v>
      </c>
      <c r="E1218" s="92">
        <f t="shared" si="58"/>
        <v>2.67</v>
      </c>
      <c r="F1218" s="92">
        <f t="shared" si="59"/>
        <v>6.36</v>
      </c>
      <c r="H1218" s="138">
        <v>4.1399999999999997</v>
      </c>
      <c r="I1218" s="138">
        <v>2.67</v>
      </c>
      <c r="J1218" s="138">
        <v>6.36</v>
      </c>
      <c r="K1218" s="138">
        <v>22.222222222222225</v>
      </c>
    </row>
    <row r="1219" spans="1:11">
      <c r="A1219" s="39" t="s">
        <v>409</v>
      </c>
      <c r="B1219" s="39" t="s">
        <v>405</v>
      </c>
      <c r="C1219" s="39" t="s">
        <v>118</v>
      </c>
      <c r="D1219" s="92">
        <f t="shared" si="57"/>
        <v>1.73</v>
      </c>
      <c r="E1219" s="92">
        <f t="shared" si="58"/>
        <v>0.94</v>
      </c>
      <c r="F1219" s="92">
        <f t="shared" si="59"/>
        <v>3.16</v>
      </c>
      <c r="H1219" s="138">
        <v>1.73</v>
      </c>
      <c r="I1219" s="138">
        <v>0.94</v>
      </c>
      <c r="J1219" s="138">
        <v>3.16</v>
      </c>
      <c r="K1219" s="138">
        <v>31.213872832369944</v>
      </c>
    </row>
    <row r="1220" spans="1:11">
      <c r="A1220" s="39" t="s">
        <v>409</v>
      </c>
      <c r="B1220" s="39" t="s">
        <v>405</v>
      </c>
      <c r="C1220" s="39" t="s">
        <v>122</v>
      </c>
      <c r="D1220" s="92">
        <f t="shared" si="57"/>
        <v>5.76</v>
      </c>
      <c r="E1220" s="92">
        <f t="shared" si="58"/>
        <v>3.83</v>
      </c>
      <c r="F1220" s="92">
        <f t="shared" si="59"/>
        <v>8.58</v>
      </c>
      <c r="H1220" s="138">
        <v>5.76</v>
      </c>
      <c r="I1220" s="138">
        <v>3.83</v>
      </c>
      <c r="J1220" s="138">
        <v>8.58</v>
      </c>
      <c r="K1220" s="138">
        <v>20.659722222222221</v>
      </c>
    </row>
    <row r="1221" spans="1:11">
      <c r="A1221" s="39" t="s">
        <v>409</v>
      </c>
      <c r="B1221" s="39" t="s">
        <v>405</v>
      </c>
      <c r="C1221" s="39" t="s">
        <v>130</v>
      </c>
      <c r="D1221" s="92">
        <f t="shared" si="57"/>
        <v>1.43</v>
      </c>
      <c r="E1221" s="92">
        <f t="shared" si="58"/>
        <v>0.72</v>
      </c>
      <c r="F1221" s="92">
        <f t="shared" si="59"/>
        <v>2.8</v>
      </c>
      <c r="H1221" s="138">
        <v>1.43</v>
      </c>
      <c r="I1221" s="138">
        <v>0.72</v>
      </c>
      <c r="J1221" s="138">
        <v>2.8</v>
      </c>
      <c r="K1221" s="138">
        <v>34.265734265734267</v>
      </c>
    </row>
    <row r="1222" spans="1:11">
      <c r="A1222" s="39" t="s">
        <v>409</v>
      </c>
      <c r="B1222" s="39" t="s">
        <v>405</v>
      </c>
      <c r="C1222" s="39" t="s">
        <v>135</v>
      </c>
      <c r="D1222" s="92">
        <f t="shared" si="57"/>
        <v>1.62</v>
      </c>
      <c r="E1222" s="92">
        <f t="shared" si="58"/>
        <v>1.05</v>
      </c>
      <c r="F1222" s="92">
        <f t="shared" si="59"/>
        <v>2.5</v>
      </c>
      <c r="H1222" s="138">
        <v>1.62</v>
      </c>
      <c r="I1222" s="138">
        <v>1.05</v>
      </c>
      <c r="J1222" s="138">
        <v>2.5</v>
      </c>
      <c r="K1222" s="138">
        <v>22.222222222222221</v>
      </c>
    </row>
    <row r="1223" spans="1:11">
      <c r="A1223" s="39" t="s">
        <v>409</v>
      </c>
      <c r="B1223" s="39" t="s">
        <v>405</v>
      </c>
      <c r="C1223" s="39" t="s">
        <v>136</v>
      </c>
      <c r="D1223" s="92">
        <f t="shared" si="57"/>
        <v>2.59</v>
      </c>
      <c r="E1223" s="92">
        <f t="shared" si="58"/>
        <v>1.5</v>
      </c>
      <c r="F1223" s="92">
        <f t="shared" si="59"/>
        <v>4.46</v>
      </c>
      <c r="H1223" s="138">
        <v>2.59</v>
      </c>
      <c r="I1223" s="138">
        <v>1.5</v>
      </c>
      <c r="J1223" s="138">
        <v>4.46</v>
      </c>
      <c r="K1223" s="138">
        <v>27.799227799227801</v>
      </c>
    </row>
    <row r="1224" spans="1:11">
      <c r="A1224" s="39" t="s">
        <v>409</v>
      </c>
      <c r="B1224" s="39" t="s">
        <v>405</v>
      </c>
      <c r="C1224" s="39" t="s">
        <v>143</v>
      </c>
      <c r="D1224" s="92">
        <f t="shared" si="57"/>
        <v>1.88</v>
      </c>
      <c r="E1224" s="92">
        <f t="shared" si="58"/>
        <v>1.1100000000000001</v>
      </c>
      <c r="F1224" s="92">
        <f t="shared" si="59"/>
        <v>3.19</v>
      </c>
      <c r="H1224" s="138">
        <v>1.88</v>
      </c>
      <c r="I1224" s="138">
        <v>1.1100000000000001</v>
      </c>
      <c r="J1224" s="138">
        <v>3.19</v>
      </c>
      <c r="K1224" s="138">
        <v>27.127659574468087</v>
      </c>
    </row>
    <row r="1225" spans="1:11">
      <c r="A1225" s="39" t="s">
        <v>409</v>
      </c>
      <c r="B1225" s="39" t="s">
        <v>405</v>
      </c>
      <c r="C1225" s="39" t="s">
        <v>149</v>
      </c>
      <c r="D1225" s="92">
        <f t="shared" si="57"/>
        <v>5.04</v>
      </c>
      <c r="E1225" s="92">
        <f t="shared" si="58"/>
        <v>3.07</v>
      </c>
      <c r="F1225" s="92">
        <f t="shared" si="59"/>
        <v>8.19</v>
      </c>
      <c r="H1225" s="138">
        <v>5.04</v>
      </c>
      <c r="I1225" s="138">
        <v>3.07</v>
      </c>
      <c r="J1225" s="138">
        <v>8.19</v>
      </c>
      <c r="K1225" s="138">
        <v>25.198412698412696</v>
      </c>
    </row>
    <row r="1226" spans="1:11">
      <c r="A1226" s="39" t="s">
        <v>409</v>
      </c>
      <c r="B1226" s="39" t="s">
        <v>405</v>
      </c>
      <c r="C1226" s="39" t="s">
        <v>151</v>
      </c>
      <c r="D1226" s="92">
        <f t="shared" si="57"/>
        <v>7</v>
      </c>
      <c r="E1226" s="92">
        <f t="shared" si="58"/>
        <v>3.85</v>
      </c>
      <c r="F1226" s="92">
        <f t="shared" si="59"/>
        <v>12.4</v>
      </c>
      <c r="H1226" s="138">
        <v>7</v>
      </c>
      <c r="I1226" s="138">
        <v>3.85</v>
      </c>
      <c r="J1226" s="138">
        <v>12.4</v>
      </c>
      <c r="K1226" s="138">
        <v>30</v>
      </c>
    </row>
    <row r="1227" spans="1:11">
      <c r="A1227" s="39" t="s">
        <v>409</v>
      </c>
      <c r="B1227" s="39" t="s">
        <v>405</v>
      </c>
      <c r="C1227" s="39" t="s">
        <v>154</v>
      </c>
      <c r="D1227" s="92">
        <f t="shared" si="57"/>
        <v>3.39</v>
      </c>
      <c r="E1227" s="92">
        <f t="shared" si="58"/>
        <v>1.9</v>
      </c>
      <c r="F1227" s="92">
        <f t="shared" si="59"/>
        <v>5.98</v>
      </c>
      <c r="H1227" s="138">
        <v>3.39</v>
      </c>
      <c r="I1227" s="138">
        <v>1.9</v>
      </c>
      <c r="J1227" s="138">
        <v>5.98</v>
      </c>
      <c r="K1227" s="138">
        <v>29.20353982300885</v>
      </c>
    </row>
    <row r="1228" spans="1:11">
      <c r="A1228" s="39" t="s">
        <v>409</v>
      </c>
      <c r="B1228" s="39" t="s">
        <v>405</v>
      </c>
      <c r="C1228" s="39" t="s">
        <v>164</v>
      </c>
      <c r="D1228" s="92">
        <f t="shared" si="57"/>
        <v>4.6900000000000004</v>
      </c>
      <c r="E1228" s="92">
        <f t="shared" si="58"/>
        <v>2.44</v>
      </c>
      <c r="F1228" s="92">
        <f t="shared" si="59"/>
        <v>8.82</v>
      </c>
      <c r="H1228" s="138">
        <v>4.6900000000000004</v>
      </c>
      <c r="I1228" s="138">
        <v>2.44</v>
      </c>
      <c r="J1228" s="138">
        <v>8.82</v>
      </c>
      <c r="K1228" s="138">
        <v>32.835820895522389</v>
      </c>
    </row>
    <row r="1229" spans="1:11">
      <c r="A1229" s="39" t="s">
        <v>409</v>
      </c>
      <c r="B1229" s="39" t="s">
        <v>405</v>
      </c>
      <c r="C1229" s="39" t="s">
        <v>171</v>
      </c>
      <c r="D1229" s="92">
        <f t="shared" si="57"/>
        <v>1.79</v>
      </c>
      <c r="E1229" s="92">
        <f t="shared" si="58"/>
        <v>0.84</v>
      </c>
      <c r="F1229" s="92">
        <f t="shared" si="59"/>
        <v>3.77</v>
      </c>
      <c r="H1229" s="138">
        <v>1.79</v>
      </c>
      <c r="I1229" s="138">
        <v>0.84</v>
      </c>
      <c r="J1229" s="138">
        <v>3.77</v>
      </c>
      <c r="K1229" s="138">
        <v>38.547486033519554</v>
      </c>
    </row>
    <row r="1230" spans="1:11">
      <c r="A1230" s="39" t="s">
        <v>409</v>
      </c>
      <c r="B1230" s="39" t="s">
        <v>405</v>
      </c>
      <c r="C1230" s="39" t="s">
        <v>174</v>
      </c>
      <c r="D1230" s="92">
        <f t="shared" si="57"/>
        <v>5.19</v>
      </c>
      <c r="E1230" s="92">
        <f t="shared" si="58"/>
        <v>2.83</v>
      </c>
      <c r="F1230" s="92">
        <f t="shared" si="59"/>
        <v>9.32</v>
      </c>
      <c r="H1230" s="138">
        <v>5.19</v>
      </c>
      <c r="I1230" s="138">
        <v>2.83</v>
      </c>
      <c r="J1230" s="138">
        <v>9.32</v>
      </c>
      <c r="K1230" s="138">
        <v>30.443159922928707</v>
      </c>
    </row>
    <row r="1231" spans="1:11">
      <c r="A1231" s="39" t="s">
        <v>409</v>
      </c>
      <c r="B1231" s="39" t="s">
        <v>405</v>
      </c>
      <c r="C1231" s="39" t="s">
        <v>356</v>
      </c>
      <c r="D1231" s="92">
        <f t="shared" si="57"/>
        <v>3.81</v>
      </c>
      <c r="E1231" s="92">
        <f t="shared" si="58"/>
        <v>3.2</v>
      </c>
      <c r="F1231" s="92">
        <f t="shared" si="59"/>
        <v>4.53</v>
      </c>
      <c r="H1231" s="138">
        <v>3.81</v>
      </c>
      <c r="I1231" s="138">
        <v>3.2</v>
      </c>
      <c r="J1231" s="138">
        <v>4.53</v>
      </c>
      <c r="K1231" s="138">
        <v>8.9238845144356951</v>
      </c>
    </row>
    <row r="1232" spans="1:11">
      <c r="A1232" s="39" t="s">
        <v>409</v>
      </c>
      <c r="B1232" s="39" t="s">
        <v>94</v>
      </c>
      <c r="C1232" s="39" t="s">
        <v>101</v>
      </c>
      <c r="D1232" s="92">
        <f t="shared" si="57"/>
        <v>6.65</v>
      </c>
      <c r="E1232" s="92">
        <f t="shared" si="58"/>
        <v>4.49</v>
      </c>
      <c r="F1232" s="92">
        <f t="shared" si="59"/>
        <v>9.74</v>
      </c>
      <c r="H1232" s="138">
        <v>6.65</v>
      </c>
      <c r="I1232" s="138">
        <v>4.49</v>
      </c>
      <c r="J1232" s="138">
        <v>9.74</v>
      </c>
      <c r="K1232" s="138">
        <v>19.849624060150376</v>
      </c>
    </row>
    <row r="1233" spans="1:11">
      <c r="A1233" s="39" t="s">
        <v>409</v>
      </c>
      <c r="B1233" s="39" t="s">
        <v>94</v>
      </c>
      <c r="C1233" s="39" t="s">
        <v>108</v>
      </c>
      <c r="D1233" s="92">
        <f t="shared" si="57"/>
        <v>4.9000000000000004</v>
      </c>
      <c r="E1233" s="92">
        <f t="shared" si="58"/>
        <v>2.84</v>
      </c>
      <c r="F1233" s="92">
        <f t="shared" si="59"/>
        <v>8.34</v>
      </c>
      <c r="H1233" s="138">
        <v>4.9000000000000004</v>
      </c>
      <c r="I1233" s="138">
        <v>2.84</v>
      </c>
      <c r="J1233" s="138">
        <v>8.34</v>
      </c>
      <c r="K1233" s="138">
        <v>27.551020408163261</v>
      </c>
    </row>
    <row r="1234" spans="1:11">
      <c r="A1234" s="39" t="s">
        <v>409</v>
      </c>
      <c r="B1234" s="39" t="s">
        <v>94</v>
      </c>
      <c r="C1234" s="39" t="s">
        <v>109</v>
      </c>
      <c r="D1234" s="92">
        <f t="shared" si="57"/>
        <v>5.41</v>
      </c>
      <c r="E1234" s="92">
        <f t="shared" si="58"/>
        <v>3.71</v>
      </c>
      <c r="F1234" s="92">
        <f t="shared" si="59"/>
        <v>7.84</v>
      </c>
      <c r="H1234" s="138">
        <v>5.41</v>
      </c>
      <c r="I1234" s="138">
        <v>3.71</v>
      </c>
      <c r="J1234" s="138">
        <v>7.84</v>
      </c>
      <c r="K1234" s="138">
        <v>19.038817005545287</v>
      </c>
    </row>
    <row r="1235" spans="1:11">
      <c r="A1235" s="39" t="s">
        <v>409</v>
      </c>
      <c r="B1235" s="39" t="s">
        <v>94</v>
      </c>
      <c r="C1235" s="39" t="s">
        <v>112</v>
      </c>
      <c r="D1235" s="92">
        <f t="shared" si="57"/>
        <v>4.74</v>
      </c>
      <c r="E1235" s="92">
        <f t="shared" si="58"/>
        <v>2.72</v>
      </c>
      <c r="F1235" s="92">
        <f t="shared" si="59"/>
        <v>8.15</v>
      </c>
      <c r="H1235" s="138">
        <v>4.74</v>
      </c>
      <c r="I1235" s="138">
        <v>2.72</v>
      </c>
      <c r="J1235" s="138">
        <v>8.15</v>
      </c>
      <c r="K1235" s="138">
        <v>28.059071729957807</v>
      </c>
    </row>
    <row r="1236" spans="1:11">
      <c r="A1236" s="39" t="s">
        <v>409</v>
      </c>
      <c r="B1236" s="39" t="s">
        <v>94</v>
      </c>
      <c r="C1236" s="39" t="s">
        <v>115</v>
      </c>
      <c r="D1236" s="92">
        <f t="shared" si="57"/>
        <v>5.0599999999999996</v>
      </c>
      <c r="E1236" s="92">
        <f t="shared" si="58"/>
        <v>3.42</v>
      </c>
      <c r="F1236" s="92">
        <f t="shared" si="59"/>
        <v>7.42</v>
      </c>
      <c r="H1236" s="138">
        <v>5.0599999999999996</v>
      </c>
      <c r="I1236" s="138">
        <v>3.42</v>
      </c>
      <c r="J1236" s="138">
        <v>7.42</v>
      </c>
      <c r="K1236" s="138">
        <v>19.762845849802375</v>
      </c>
    </row>
    <row r="1237" spans="1:11">
      <c r="A1237" s="39" t="s">
        <v>409</v>
      </c>
      <c r="B1237" s="39" t="s">
        <v>94</v>
      </c>
      <c r="C1237" s="39" t="s">
        <v>118</v>
      </c>
      <c r="D1237" s="92">
        <f t="shared" si="57"/>
        <v>2.95</v>
      </c>
      <c r="E1237" s="92">
        <f t="shared" si="58"/>
        <v>1.88</v>
      </c>
      <c r="F1237" s="92">
        <f t="shared" si="59"/>
        <v>4.6100000000000003</v>
      </c>
      <c r="H1237" s="138">
        <v>2.95</v>
      </c>
      <c r="I1237" s="138">
        <v>1.88</v>
      </c>
      <c r="J1237" s="138">
        <v>4.6100000000000003</v>
      </c>
      <c r="K1237" s="138">
        <v>23.050847457627118</v>
      </c>
    </row>
    <row r="1238" spans="1:11">
      <c r="A1238" s="39" t="s">
        <v>409</v>
      </c>
      <c r="B1238" s="39" t="s">
        <v>94</v>
      </c>
      <c r="C1238" s="39" t="s">
        <v>122</v>
      </c>
      <c r="D1238" s="92">
        <f t="shared" si="57"/>
        <v>8.24</v>
      </c>
      <c r="E1238" s="92">
        <f t="shared" si="58"/>
        <v>5.61</v>
      </c>
      <c r="F1238" s="92">
        <f t="shared" si="59"/>
        <v>11.94</v>
      </c>
      <c r="H1238" s="138">
        <v>8.24</v>
      </c>
      <c r="I1238" s="138">
        <v>5.61</v>
      </c>
      <c r="J1238" s="138">
        <v>11.94</v>
      </c>
      <c r="K1238" s="138">
        <v>19.296116504854368</v>
      </c>
    </row>
    <row r="1239" spans="1:11">
      <c r="A1239" s="39" t="s">
        <v>409</v>
      </c>
      <c r="B1239" s="39" t="s">
        <v>94</v>
      </c>
      <c r="C1239" s="39" t="s">
        <v>130</v>
      </c>
      <c r="D1239" s="92">
        <f t="shared" si="57"/>
        <v>2.33</v>
      </c>
      <c r="E1239" s="92">
        <f t="shared" si="58"/>
        <v>1.31</v>
      </c>
      <c r="F1239" s="92">
        <f t="shared" si="59"/>
        <v>4.12</v>
      </c>
      <c r="H1239" s="138">
        <v>2.33</v>
      </c>
      <c r="I1239" s="138">
        <v>1.31</v>
      </c>
      <c r="J1239" s="138">
        <v>4.12</v>
      </c>
      <c r="K1239" s="138">
        <v>29.184549356223176</v>
      </c>
    </row>
    <row r="1240" spans="1:11">
      <c r="A1240" s="39" t="s">
        <v>409</v>
      </c>
      <c r="B1240" s="39" t="s">
        <v>94</v>
      </c>
      <c r="C1240" s="39" t="s">
        <v>135</v>
      </c>
      <c r="D1240" s="92">
        <f t="shared" si="57"/>
        <v>4.4800000000000004</v>
      </c>
      <c r="E1240" s="92">
        <f t="shared" si="58"/>
        <v>2.68</v>
      </c>
      <c r="F1240" s="92">
        <f t="shared" si="59"/>
        <v>7.4</v>
      </c>
      <c r="H1240" s="138">
        <v>4.4800000000000004</v>
      </c>
      <c r="I1240" s="138">
        <v>2.68</v>
      </c>
      <c r="J1240" s="138">
        <v>7.4</v>
      </c>
      <c r="K1240" s="138">
        <v>25.892857142857139</v>
      </c>
    </row>
    <row r="1241" spans="1:11">
      <c r="A1241" s="39" t="s">
        <v>409</v>
      </c>
      <c r="B1241" s="39" t="s">
        <v>94</v>
      </c>
      <c r="C1241" s="39" t="s">
        <v>136</v>
      </c>
      <c r="D1241" s="92">
        <f t="shared" si="57"/>
        <v>5.04</v>
      </c>
      <c r="E1241" s="92">
        <f t="shared" si="58"/>
        <v>3.23</v>
      </c>
      <c r="F1241" s="92">
        <f t="shared" si="59"/>
        <v>7.79</v>
      </c>
      <c r="H1241" s="138">
        <v>5.04</v>
      </c>
      <c r="I1241" s="138">
        <v>3.23</v>
      </c>
      <c r="J1241" s="138">
        <v>7.79</v>
      </c>
      <c r="K1241" s="138">
        <v>22.420634920634917</v>
      </c>
    </row>
    <row r="1242" spans="1:11">
      <c r="A1242" s="39" t="s">
        <v>409</v>
      </c>
      <c r="B1242" s="39" t="s">
        <v>94</v>
      </c>
      <c r="C1242" s="39" t="s">
        <v>143</v>
      </c>
      <c r="D1242" s="92">
        <f t="shared" si="57"/>
        <v>2.92</v>
      </c>
      <c r="E1242" s="92">
        <f t="shared" si="58"/>
        <v>1.85</v>
      </c>
      <c r="F1242" s="92">
        <f t="shared" si="59"/>
        <v>4.58</v>
      </c>
      <c r="H1242" s="138">
        <v>2.92</v>
      </c>
      <c r="I1242" s="138">
        <v>1.85</v>
      </c>
      <c r="J1242" s="138">
        <v>4.58</v>
      </c>
      <c r="K1242" s="138">
        <v>23.287671232876715</v>
      </c>
    </row>
    <row r="1243" spans="1:11">
      <c r="A1243" s="39" t="s">
        <v>409</v>
      </c>
      <c r="B1243" s="39" t="s">
        <v>94</v>
      </c>
      <c r="C1243" s="39" t="s">
        <v>149</v>
      </c>
      <c r="D1243" s="92">
        <f t="shared" si="57"/>
        <v>7.19</v>
      </c>
      <c r="E1243" s="92">
        <f t="shared" si="58"/>
        <v>4.82</v>
      </c>
      <c r="F1243" s="92">
        <f t="shared" si="59"/>
        <v>10.6</v>
      </c>
      <c r="H1243" s="138">
        <v>7.19</v>
      </c>
      <c r="I1243" s="138">
        <v>4.82</v>
      </c>
      <c r="J1243" s="138">
        <v>10.6</v>
      </c>
      <c r="K1243" s="138">
        <v>20.166898470097355</v>
      </c>
    </row>
    <row r="1244" spans="1:11">
      <c r="A1244" s="39" t="s">
        <v>409</v>
      </c>
      <c r="B1244" s="39" t="s">
        <v>94</v>
      </c>
      <c r="C1244" s="39" t="s">
        <v>151</v>
      </c>
      <c r="D1244" s="92">
        <f t="shared" si="57"/>
        <v>10.68</v>
      </c>
      <c r="E1244" s="92">
        <f t="shared" si="58"/>
        <v>6.78</v>
      </c>
      <c r="F1244" s="92">
        <f t="shared" si="59"/>
        <v>16.43</v>
      </c>
      <c r="H1244" s="138">
        <v>10.68</v>
      </c>
      <c r="I1244" s="138">
        <v>6.78</v>
      </c>
      <c r="J1244" s="138">
        <v>16.43</v>
      </c>
      <c r="K1244" s="138">
        <v>22.659176029962545</v>
      </c>
    </row>
    <row r="1245" spans="1:11">
      <c r="A1245" s="39" t="s">
        <v>409</v>
      </c>
      <c r="B1245" s="39" t="s">
        <v>94</v>
      </c>
      <c r="C1245" s="39" t="s">
        <v>154</v>
      </c>
      <c r="D1245" s="92">
        <f t="shared" si="57"/>
        <v>6.58</v>
      </c>
      <c r="E1245" s="92">
        <f t="shared" si="58"/>
        <v>4.07</v>
      </c>
      <c r="F1245" s="92">
        <f t="shared" si="59"/>
        <v>10.48</v>
      </c>
      <c r="H1245" s="138">
        <v>6.58</v>
      </c>
      <c r="I1245" s="138">
        <v>4.07</v>
      </c>
      <c r="J1245" s="138">
        <v>10.48</v>
      </c>
      <c r="K1245" s="138">
        <v>24.164133738601826</v>
      </c>
    </row>
    <row r="1246" spans="1:11">
      <c r="A1246" s="39" t="s">
        <v>409</v>
      </c>
      <c r="B1246" s="39" t="s">
        <v>94</v>
      </c>
      <c r="C1246" s="39" t="s">
        <v>164</v>
      </c>
      <c r="D1246" s="92">
        <f t="shared" si="57"/>
        <v>8.18</v>
      </c>
      <c r="E1246" s="92">
        <f t="shared" si="58"/>
        <v>4.8499999999999996</v>
      </c>
      <c r="F1246" s="92">
        <f t="shared" si="59"/>
        <v>13.48</v>
      </c>
      <c r="H1246" s="138">
        <v>8.18</v>
      </c>
      <c r="I1246" s="138">
        <v>4.8499999999999996</v>
      </c>
      <c r="J1246" s="138">
        <v>13.48</v>
      </c>
      <c r="K1246" s="138">
        <v>26.161369193154037</v>
      </c>
    </row>
    <row r="1247" spans="1:11">
      <c r="A1247" s="39" t="s">
        <v>409</v>
      </c>
      <c r="B1247" s="39" t="s">
        <v>94</v>
      </c>
      <c r="C1247" s="39" t="s">
        <v>171</v>
      </c>
      <c r="D1247" s="92">
        <f t="shared" si="57"/>
        <v>2.4500000000000002</v>
      </c>
      <c r="E1247" s="92">
        <f t="shared" si="58"/>
        <v>1.31</v>
      </c>
      <c r="F1247" s="92">
        <f t="shared" si="59"/>
        <v>4.54</v>
      </c>
      <c r="H1247" s="138">
        <v>2.4500000000000002</v>
      </c>
      <c r="I1247" s="138">
        <v>1.31</v>
      </c>
      <c r="J1247" s="138">
        <v>4.54</v>
      </c>
      <c r="K1247" s="138">
        <v>31.836734693877549</v>
      </c>
    </row>
    <row r="1248" spans="1:11">
      <c r="A1248" s="39" t="s">
        <v>409</v>
      </c>
      <c r="B1248" s="39" t="s">
        <v>94</v>
      </c>
      <c r="C1248" s="39" t="s">
        <v>174</v>
      </c>
      <c r="D1248" s="92">
        <f t="shared" si="57"/>
        <v>7.8</v>
      </c>
      <c r="E1248" s="92">
        <f t="shared" si="58"/>
        <v>4.96</v>
      </c>
      <c r="F1248" s="92">
        <f t="shared" si="59"/>
        <v>12.07</v>
      </c>
      <c r="H1248" s="138">
        <v>7.8</v>
      </c>
      <c r="I1248" s="138">
        <v>4.96</v>
      </c>
      <c r="J1248" s="138">
        <v>12.07</v>
      </c>
      <c r="K1248" s="138">
        <v>22.820512820512821</v>
      </c>
    </row>
    <row r="1249" spans="1:11">
      <c r="A1249" s="39" t="s">
        <v>409</v>
      </c>
      <c r="B1249" s="39" t="s">
        <v>94</v>
      </c>
      <c r="C1249" s="39" t="s">
        <v>356</v>
      </c>
      <c r="D1249" s="92">
        <f t="shared" si="57"/>
        <v>5.63</v>
      </c>
      <c r="E1249" s="92">
        <f t="shared" si="58"/>
        <v>4.9000000000000004</v>
      </c>
      <c r="F1249" s="92">
        <f t="shared" si="59"/>
        <v>6.47</v>
      </c>
      <c r="H1249" s="138">
        <v>5.63</v>
      </c>
      <c r="I1249" s="138">
        <v>4.9000000000000004</v>
      </c>
      <c r="J1249" s="138">
        <v>6.47</v>
      </c>
      <c r="K1249" s="138">
        <v>7.1047957371225587</v>
      </c>
    </row>
    <row r="1250" spans="1:11">
      <c r="A1250" s="39" t="s">
        <v>409</v>
      </c>
      <c r="B1250" s="39" t="s">
        <v>355</v>
      </c>
      <c r="C1250" s="39" t="s">
        <v>101</v>
      </c>
      <c r="D1250" s="92">
        <f t="shared" si="57"/>
        <v>48.37</v>
      </c>
      <c r="E1250" s="92">
        <f t="shared" si="58"/>
        <v>42.47</v>
      </c>
      <c r="F1250" s="92">
        <f t="shared" si="59"/>
        <v>54.32</v>
      </c>
      <c r="H1250" s="138">
        <v>48.37</v>
      </c>
      <c r="I1250" s="138">
        <v>42.47</v>
      </c>
      <c r="J1250" s="138">
        <v>54.32</v>
      </c>
      <c r="K1250" s="138">
        <v>6.2848873268554897</v>
      </c>
    </row>
    <row r="1251" spans="1:11">
      <c r="A1251" s="39" t="s">
        <v>409</v>
      </c>
      <c r="B1251" s="39" t="s">
        <v>355</v>
      </c>
      <c r="C1251" s="39" t="s">
        <v>108</v>
      </c>
      <c r="D1251" s="92">
        <f t="shared" si="57"/>
        <v>39.72</v>
      </c>
      <c r="E1251" s="92">
        <f t="shared" si="58"/>
        <v>29.61</v>
      </c>
      <c r="F1251" s="92">
        <f t="shared" si="59"/>
        <v>50.8</v>
      </c>
      <c r="H1251" s="138">
        <v>39.72</v>
      </c>
      <c r="I1251" s="138">
        <v>29.61</v>
      </c>
      <c r="J1251" s="138">
        <v>50.8</v>
      </c>
      <c r="K1251" s="138">
        <v>13.821752265861029</v>
      </c>
    </row>
    <row r="1252" spans="1:11">
      <c r="A1252" s="39" t="s">
        <v>409</v>
      </c>
      <c r="B1252" s="39" t="s">
        <v>355</v>
      </c>
      <c r="C1252" s="39" t="s">
        <v>109</v>
      </c>
      <c r="D1252" s="92">
        <f t="shared" si="57"/>
        <v>42.82</v>
      </c>
      <c r="E1252" s="92">
        <f t="shared" si="58"/>
        <v>35.78</v>
      </c>
      <c r="F1252" s="92">
        <f t="shared" si="59"/>
        <v>50.17</v>
      </c>
      <c r="H1252" s="138">
        <v>42.82</v>
      </c>
      <c r="I1252" s="138">
        <v>35.78</v>
      </c>
      <c r="J1252" s="138">
        <v>50.17</v>
      </c>
      <c r="K1252" s="138">
        <v>8.61746847267632</v>
      </c>
    </row>
    <row r="1253" spans="1:11">
      <c r="A1253" s="39" t="s">
        <v>409</v>
      </c>
      <c r="B1253" s="39" t="s">
        <v>355</v>
      </c>
      <c r="C1253" s="39" t="s">
        <v>112</v>
      </c>
      <c r="D1253" s="92">
        <f t="shared" si="57"/>
        <v>33.43</v>
      </c>
      <c r="E1253" s="92">
        <f t="shared" si="58"/>
        <v>27.58</v>
      </c>
      <c r="F1253" s="92">
        <f t="shared" si="59"/>
        <v>39.840000000000003</v>
      </c>
      <c r="H1253" s="138">
        <v>33.43</v>
      </c>
      <c r="I1253" s="138">
        <v>27.58</v>
      </c>
      <c r="J1253" s="138">
        <v>39.840000000000003</v>
      </c>
      <c r="K1253" s="138">
        <v>9.3927609931199534</v>
      </c>
    </row>
    <row r="1254" spans="1:11">
      <c r="A1254" s="39" t="s">
        <v>409</v>
      </c>
      <c r="B1254" s="39" t="s">
        <v>355</v>
      </c>
      <c r="C1254" s="39" t="s">
        <v>115</v>
      </c>
      <c r="D1254" s="92">
        <f t="shared" si="57"/>
        <v>42.75</v>
      </c>
      <c r="E1254" s="92">
        <f t="shared" si="58"/>
        <v>37.46</v>
      </c>
      <c r="F1254" s="92">
        <f t="shared" si="59"/>
        <v>48.22</v>
      </c>
      <c r="H1254" s="138">
        <v>42.75</v>
      </c>
      <c r="I1254" s="138">
        <v>37.46</v>
      </c>
      <c r="J1254" s="138">
        <v>48.22</v>
      </c>
      <c r="K1254" s="138">
        <v>6.4561403508771935</v>
      </c>
    </row>
    <row r="1255" spans="1:11">
      <c r="A1255" s="39" t="s">
        <v>409</v>
      </c>
      <c r="B1255" s="39" t="s">
        <v>355</v>
      </c>
      <c r="C1255" s="39" t="s">
        <v>118</v>
      </c>
      <c r="D1255" s="92">
        <f t="shared" si="57"/>
        <v>33.479999999999997</v>
      </c>
      <c r="E1255" s="92">
        <f t="shared" si="58"/>
        <v>25.76</v>
      </c>
      <c r="F1255" s="92">
        <f t="shared" si="59"/>
        <v>42.2</v>
      </c>
      <c r="H1255" s="138">
        <v>33.479999999999997</v>
      </c>
      <c r="I1255" s="138">
        <v>25.76</v>
      </c>
      <c r="J1255" s="138">
        <v>42.2</v>
      </c>
      <c r="K1255" s="138">
        <v>12.63440860215054</v>
      </c>
    </row>
    <row r="1256" spans="1:11">
      <c r="A1256" s="39" t="s">
        <v>409</v>
      </c>
      <c r="B1256" s="39" t="s">
        <v>355</v>
      </c>
      <c r="C1256" s="39" t="s">
        <v>122</v>
      </c>
      <c r="D1256" s="92">
        <f t="shared" si="57"/>
        <v>43.31</v>
      </c>
      <c r="E1256" s="92">
        <f t="shared" si="58"/>
        <v>37.57</v>
      </c>
      <c r="F1256" s="92">
        <f t="shared" si="59"/>
        <v>49.23</v>
      </c>
      <c r="H1256" s="138">
        <v>43.31</v>
      </c>
      <c r="I1256" s="138">
        <v>37.57</v>
      </c>
      <c r="J1256" s="138">
        <v>49.23</v>
      </c>
      <c r="K1256" s="138">
        <v>6.9037173862849226</v>
      </c>
    </row>
    <row r="1257" spans="1:11">
      <c r="A1257" s="39" t="s">
        <v>409</v>
      </c>
      <c r="B1257" s="39" t="s">
        <v>355</v>
      </c>
      <c r="C1257" s="39" t="s">
        <v>130</v>
      </c>
      <c r="D1257" s="92">
        <f t="shared" si="57"/>
        <v>36.01</v>
      </c>
      <c r="E1257" s="92">
        <f t="shared" si="58"/>
        <v>31.09</v>
      </c>
      <c r="F1257" s="92">
        <f t="shared" si="59"/>
        <v>41.23</v>
      </c>
      <c r="H1257" s="138">
        <v>36.01</v>
      </c>
      <c r="I1257" s="138">
        <v>31.09</v>
      </c>
      <c r="J1257" s="138">
        <v>41.23</v>
      </c>
      <c r="K1257" s="138">
        <v>7.1924465426270485</v>
      </c>
    </row>
    <row r="1258" spans="1:11">
      <c r="A1258" s="39" t="s">
        <v>409</v>
      </c>
      <c r="B1258" s="39" t="s">
        <v>355</v>
      </c>
      <c r="C1258" s="39" t="s">
        <v>135</v>
      </c>
      <c r="D1258" s="92">
        <f t="shared" si="57"/>
        <v>32.92</v>
      </c>
      <c r="E1258" s="92">
        <f t="shared" si="58"/>
        <v>23.04</v>
      </c>
      <c r="F1258" s="92">
        <f t="shared" si="59"/>
        <v>44.58</v>
      </c>
      <c r="H1258" s="138">
        <v>32.92</v>
      </c>
      <c r="I1258" s="138">
        <v>23.04</v>
      </c>
      <c r="J1258" s="138">
        <v>44.58</v>
      </c>
      <c r="K1258" s="138">
        <v>16.919805589307412</v>
      </c>
    </row>
    <row r="1259" spans="1:11">
      <c r="A1259" s="39" t="s">
        <v>409</v>
      </c>
      <c r="B1259" s="39" t="s">
        <v>355</v>
      </c>
      <c r="C1259" s="39" t="s">
        <v>136</v>
      </c>
      <c r="D1259" s="92">
        <f t="shared" si="57"/>
        <v>49.32</v>
      </c>
      <c r="E1259" s="92">
        <f t="shared" si="58"/>
        <v>41.97</v>
      </c>
      <c r="F1259" s="92">
        <f t="shared" si="59"/>
        <v>56.69</v>
      </c>
      <c r="H1259" s="138">
        <v>49.32</v>
      </c>
      <c r="I1259" s="138">
        <v>41.97</v>
      </c>
      <c r="J1259" s="138">
        <v>56.69</v>
      </c>
      <c r="K1259" s="138">
        <v>7.6642335766423351</v>
      </c>
    </row>
    <row r="1260" spans="1:11">
      <c r="A1260" s="39" t="s">
        <v>409</v>
      </c>
      <c r="B1260" s="39" t="s">
        <v>355</v>
      </c>
      <c r="C1260" s="39" t="s">
        <v>143</v>
      </c>
      <c r="D1260" s="92">
        <f t="shared" si="57"/>
        <v>39.619999999999997</v>
      </c>
      <c r="E1260" s="92">
        <f t="shared" si="58"/>
        <v>32.770000000000003</v>
      </c>
      <c r="F1260" s="92">
        <f t="shared" si="59"/>
        <v>46.9</v>
      </c>
      <c r="H1260" s="138">
        <v>39.619999999999997</v>
      </c>
      <c r="I1260" s="138">
        <v>32.770000000000003</v>
      </c>
      <c r="J1260" s="138">
        <v>46.9</v>
      </c>
      <c r="K1260" s="138">
        <v>9.1620393740535082</v>
      </c>
    </row>
    <row r="1261" spans="1:11">
      <c r="A1261" s="39" t="s">
        <v>409</v>
      </c>
      <c r="B1261" s="39" t="s">
        <v>355</v>
      </c>
      <c r="C1261" s="39" t="s">
        <v>149</v>
      </c>
      <c r="D1261" s="92">
        <f t="shared" si="57"/>
        <v>45.25</v>
      </c>
      <c r="E1261" s="92">
        <f t="shared" si="58"/>
        <v>40.04</v>
      </c>
      <c r="F1261" s="92">
        <f t="shared" si="59"/>
        <v>50.57</v>
      </c>
      <c r="H1261" s="138">
        <v>45.25</v>
      </c>
      <c r="I1261" s="138">
        <v>40.04</v>
      </c>
      <c r="J1261" s="138">
        <v>50.57</v>
      </c>
      <c r="K1261" s="138">
        <v>5.9668508287292825</v>
      </c>
    </row>
    <row r="1262" spans="1:11">
      <c r="A1262" s="39" t="s">
        <v>409</v>
      </c>
      <c r="B1262" s="39" t="s">
        <v>355</v>
      </c>
      <c r="C1262" s="39" t="s">
        <v>151</v>
      </c>
      <c r="D1262" s="92">
        <f t="shared" si="57"/>
        <v>49.18</v>
      </c>
      <c r="E1262" s="92">
        <f t="shared" si="58"/>
        <v>40.1</v>
      </c>
      <c r="F1262" s="92">
        <f t="shared" si="59"/>
        <v>58.32</v>
      </c>
      <c r="H1262" s="138">
        <v>49.18</v>
      </c>
      <c r="I1262" s="138">
        <v>40.1</v>
      </c>
      <c r="J1262" s="138">
        <v>58.32</v>
      </c>
      <c r="K1262" s="138">
        <v>9.5567303782025217</v>
      </c>
    </row>
    <row r="1263" spans="1:11">
      <c r="A1263" s="39" t="s">
        <v>409</v>
      </c>
      <c r="B1263" s="39" t="s">
        <v>355</v>
      </c>
      <c r="C1263" s="39" t="s">
        <v>154</v>
      </c>
      <c r="D1263" s="92">
        <f t="shared" si="57"/>
        <v>48.42</v>
      </c>
      <c r="E1263" s="92">
        <f t="shared" si="58"/>
        <v>41.64</v>
      </c>
      <c r="F1263" s="92">
        <f t="shared" si="59"/>
        <v>55.26</v>
      </c>
      <c r="H1263" s="138">
        <v>48.42</v>
      </c>
      <c r="I1263" s="138">
        <v>41.64</v>
      </c>
      <c r="J1263" s="138">
        <v>55.26</v>
      </c>
      <c r="K1263" s="138">
        <v>7.2284180090871537</v>
      </c>
    </row>
    <row r="1264" spans="1:11">
      <c r="A1264" s="39" t="s">
        <v>409</v>
      </c>
      <c r="B1264" s="39" t="s">
        <v>355</v>
      </c>
      <c r="C1264" s="39" t="s">
        <v>164</v>
      </c>
      <c r="D1264" s="92">
        <f t="shared" si="57"/>
        <v>43.76</v>
      </c>
      <c r="E1264" s="92">
        <f t="shared" si="58"/>
        <v>35.21</v>
      </c>
      <c r="F1264" s="92">
        <f t="shared" si="59"/>
        <v>52.7</v>
      </c>
      <c r="H1264" s="138">
        <v>43.76</v>
      </c>
      <c r="I1264" s="138">
        <v>35.21</v>
      </c>
      <c r="J1264" s="138">
        <v>52.7</v>
      </c>
      <c r="K1264" s="138">
        <v>10.306215722120658</v>
      </c>
    </row>
    <row r="1265" spans="1:11">
      <c r="A1265" s="39" t="s">
        <v>409</v>
      </c>
      <c r="B1265" s="39" t="s">
        <v>355</v>
      </c>
      <c r="C1265" s="39" t="s">
        <v>171</v>
      </c>
      <c r="D1265" s="92">
        <f t="shared" si="57"/>
        <v>44.22</v>
      </c>
      <c r="E1265" s="92">
        <f t="shared" si="58"/>
        <v>38.61</v>
      </c>
      <c r="F1265" s="92">
        <f t="shared" si="59"/>
        <v>49.98</v>
      </c>
      <c r="H1265" s="138">
        <v>44.22</v>
      </c>
      <c r="I1265" s="138">
        <v>38.61</v>
      </c>
      <c r="J1265" s="138">
        <v>49.98</v>
      </c>
      <c r="K1265" s="138">
        <v>6.5807327001356857</v>
      </c>
    </row>
    <row r="1266" spans="1:11">
      <c r="A1266" s="39" t="s">
        <v>409</v>
      </c>
      <c r="B1266" s="39" t="s">
        <v>355</v>
      </c>
      <c r="C1266" s="39" t="s">
        <v>174</v>
      </c>
      <c r="D1266" s="92">
        <f t="shared" si="57"/>
        <v>48</v>
      </c>
      <c r="E1266" s="92">
        <f t="shared" si="58"/>
        <v>41.59</v>
      </c>
      <c r="F1266" s="92">
        <f t="shared" si="59"/>
        <v>54.48</v>
      </c>
      <c r="H1266" s="138">
        <v>48</v>
      </c>
      <c r="I1266" s="138">
        <v>41.59</v>
      </c>
      <c r="J1266" s="138">
        <v>54.48</v>
      </c>
      <c r="K1266" s="138">
        <v>6.895833333333333</v>
      </c>
    </row>
    <row r="1267" spans="1:11">
      <c r="A1267" s="39" t="s">
        <v>409</v>
      </c>
      <c r="B1267" s="39" t="s">
        <v>355</v>
      </c>
      <c r="C1267" s="39" t="s">
        <v>356</v>
      </c>
      <c r="D1267" s="92">
        <f t="shared" si="57"/>
        <v>43.08</v>
      </c>
      <c r="E1267" s="92">
        <f t="shared" si="58"/>
        <v>41.26</v>
      </c>
      <c r="F1267" s="92">
        <f t="shared" si="59"/>
        <v>44.91</v>
      </c>
      <c r="H1267" s="138">
        <v>43.08</v>
      </c>
      <c r="I1267" s="138">
        <v>41.26</v>
      </c>
      <c r="J1267" s="138">
        <v>44.91</v>
      </c>
      <c r="K1267" s="138">
        <v>2.1587743732590532</v>
      </c>
    </row>
    <row r="1268" spans="1:11">
      <c r="A1268" s="39" t="s">
        <v>409</v>
      </c>
      <c r="B1268" s="39" t="s">
        <v>285</v>
      </c>
      <c r="C1268" s="39" t="s">
        <v>101</v>
      </c>
      <c r="D1268" s="92">
        <f t="shared" si="57"/>
        <v>48.05</v>
      </c>
      <c r="E1268" s="92">
        <f t="shared" si="58"/>
        <v>42.16</v>
      </c>
      <c r="F1268" s="92">
        <f t="shared" si="59"/>
        <v>53.99</v>
      </c>
      <c r="H1268" s="138">
        <v>48.05</v>
      </c>
      <c r="I1268" s="138">
        <v>42.16</v>
      </c>
      <c r="J1268" s="138">
        <v>53.99</v>
      </c>
      <c r="K1268" s="138">
        <v>6.3059313215400623</v>
      </c>
    </row>
    <row r="1269" spans="1:11">
      <c r="A1269" s="39" t="s">
        <v>409</v>
      </c>
      <c r="B1269" s="39" t="s">
        <v>285</v>
      </c>
      <c r="C1269" s="39" t="s">
        <v>108</v>
      </c>
      <c r="D1269" s="92">
        <f t="shared" si="57"/>
        <v>55.13</v>
      </c>
      <c r="E1269" s="92">
        <f t="shared" si="58"/>
        <v>44.1</v>
      </c>
      <c r="F1269" s="92">
        <f t="shared" si="59"/>
        <v>65.680000000000007</v>
      </c>
      <c r="H1269" s="138">
        <v>55.13</v>
      </c>
      <c r="I1269" s="138">
        <v>44.1</v>
      </c>
      <c r="J1269" s="138">
        <v>65.680000000000007</v>
      </c>
      <c r="K1269" s="138">
        <v>10.139669871213494</v>
      </c>
    </row>
    <row r="1270" spans="1:11">
      <c r="A1270" s="39" t="s">
        <v>409</v>
      </c>
      <c r="B1270" s="39" t="s">
        <v>285</v>
      </c>
      <c r="C1270" s="39" t="s">
        <v>109</v>
      </c>
      <c r="D1270" s="92">
        <f t="shared" si="57"/>
        <v>53.86</v>
      </c>
      <c r="E1270" s="92">
        <f t="shared" si="58"/>
        <v>46.58</v>
      </c>
      <c r="F1270" s="92">
        <f t="shared" si="59"/>
        <v>60.99</v>
      </c>
      <c r="H1270" s="138">
        <v>53.86</v>
      </c>
      <c r="I1270" s="138">
        <v>46.58</v>
      </c>
      <c r="J1270" s="138">
        <v>60.99</v>
      </c>
      <c r="K1270" s="138">
        <v>6.8696620868919425</v>
      </c>
    </row>
    <row r="1271" spans="1:11">
      <c r="A1271" s="39" t="s">
        <v>409</v>
      </c>
      <c r="B1271" s="39" t="s">
        <v>285</v>
      </c>
      <c r="C1271" s="39" t="s">
        <v>112</v>
      </c>
      <c r="D1271" s="92">
        <f t="shared" si="57"/>
        <v>61.36</v>
      </c>
      <c r="E1271" s="92">
        <f t="shared" si="58"/>
        <v>54.52</v>
      </c>
      <c r="F1271" s="92">
        <f t="shared" si="59"/>
        <v>67.77</v>
      </c>
      <c r="H1271" s="138">
        <v>61.36</v>
      </c>
      <c r="I1271" s="138">
        <v>54.52</v>
      </c>
      <c r="J1271" s="138">
        <v>67.77</v>
      </c>
      <c r="K1271" s="138">
        <v>5.5410691003911339</v>
      </c>
    </row>
    <row r="1272" spans="1:11">
      <c r="A1272" s="39" t="s">
        <v>409</v>
      </c>
      <c r="B1272" s="39" t="s">
        <v>285</v>
      </c>
      <c r="C1272" s="39" t="s">
        <v>115</v>
      </c>
      <c r="D1272" s="92">
        <f t="shared" si="57"/>
        <v>52.89</v>
      </c>
      <c r="E1272" s="92">
        <f t="shared" si="58"/>
        <v>47.43</v>
      </c>
      <c r="F1272" s="92">
        <f t="shared" si="59"/>
        <v>58.29</v>
      </c>
      <c r="H1272" s="138">
        <v>52.89</v>
      </c>
      <c r="I1272" s="138">
        <v>47.43</v>
      </c>
      <c r="J1272" s="138">
        <v>58.29</v>
      </c>
      <c r="K1272" s="138">
        <v>5.2561920968046882</v>
      </c>
    </row>
    <row r="1273" spans="1:11">
      <c r="A1273" s="39" t="s">
        <v>409</v>
      </c>
      <c r="B1273" s="39" t="s">
        <v>285</v>
      </c>
      <c r="C1273" s="39" t="s">
        <v>118</v>
      </c>
      <c r="D1273" s="92">
        <f t="shared" si="57"/>
        <v>62.67</v>
      </c>
      <c r="E1273" s="92">
        <f t="shared" si="58"/>
        <v>53.78</v>
      </c>
      <c r="F1273" s="92">
        <f t="shared" si="59"/>
        <v>70.77</v>
      </c>
      <c r="H1273" s="138">
        <v>62.67</v>
      </c>
      <c r="I1273" s="138">
        <v>53.78</v>
      </c>
      <c r="J1273" s="138">
        <v>70.77</v>
      </c>
      <c r="K1273" s="138">
        <v>6.9730333492899312</v>
      </c>
    </row>
    <row r="1274" spans="1:11">
      <c r="A1274" s="39" t="s">
        <v>409</v>
      </c>
      <c r="B1274" s="39" t="s">
        <v>285</v>
      </c>
      <c r="C1274" s="39" t="s">
        <v>122</v>
      </c>
      <c r="D1274" s="92">
        <f t="shared" si="57"/>
        <v>52.47</v>
      </c>
      <c r="E1274" s="92">
        <f t="shared" si="58"/>
        <v>46.5</v>
      </c>
      <c r="F1274" s="92">
        <f t="shared" si="59"/>
        <v>58.37</v>
      </c>
      <c r="H1274" s="138">
        <v>52.47</v>
      </c>
      <c r="I1274" s="138">
        <v>46.5</v>
      </c>
      <c r="J1274" s="138">
        <v>58.37</v>
      </c>
      <c r="K1274" s="138">
        <v>5.7937869258623982</v>
      </c>
    </row>
    <row r="1275" spans="1:11">
      <c r="A1275" s="39" t="s">
        <v>409</v>
      </c>
      <c r="B1275" s="39" t="s">
        <v>285</v>
      </c>
      <c r="C1275" s="39" t="s">
        <v>130</v>
      </c>
      <c r="D1275" s="92">
        <f t="shared" si="57"/>
        <v>58.03</v>
      </c>
      <c r="E1275" s="92">
        <f t="shared" si="58"/>
        <v>52.67</v>
      </c>
      <c r="F1275" s="92">
        <f t="shared" si="59"/>
        <v>63.21</v>
      </c>
      <c r="H1275" s="138">
        <v>58.03</v>
      </c>
      <c r="I1275" s="138">
        <v>52.67</v>
      </c>
      <c r="J1275" s="138">
        <v>63.21</v>
      </c>
      <c r="K1275" s="138">
        <v>4.6527658107875238</v>
      </c>
    </row>
    <row r="1276" spans="1:11">
      <c r="A1276" s="39" t="s">
        <v>409</v>
      </c>
      <c r="B1276" s="39" t="s">
        <v>285</v>
      </c>
      <c r="C1276" s="39" t="s">
        <v>135</v>
      </c>
      <c r="D1276" s="92">
        <f t="shared" si="57"/>
        <v>60.37</v>
      </c>
      <c r="E1276" s="92">
        <f t="shared" si="58"/>
        <v>48.36</v>
      </c>
      <c r="F1276" s="92">
        <f t="shared" si="59"/>
        <v>71.25</v>
      </c>
      <c r="H1276" s="138">
        <v>60.37</v>
      </c>
      <c r="I1276" s="138">
        <v>48.36</v>
      </c>
      <c r="J1276" s="138">
        <v>71.25</v>
      </c>
      <c r="K1276" s="138">
        <v>9.8393241676329311</v>
      </c>
    </row>
    <row r="1277" spans="1:11">
      <c r="A1277" s="39" t="s">
        <v>409</v>
      </c>
      <c r="B1277" s="39" t="s">
        <v>285</v>
      </c>
      <c r="C1277" s="39" t="s">
        <v>136</v>
      </c>
      <c r="D1277" s="92">
        <f t="shared" si="57"/>
        <v>46.77</v>
      </c>
      <c r="E1277" s="92">
        <f t="shared" si="58"/>
        <v>39.51</v>
      </c>
      <c r="F1277" s="92">
        <f t="shared" si="59"/>
        <v>54.17</v>
      </c>
      <c r="H1277" s="138">
        <v>46.77</v>
      </c>
      <c r="I1277" s="138">
        <v>39.51</v>
      </c>
      <c r="J1277" s="138">
        <v>54.17</v>
      </c>
      <c r="K1277" s="138">
        <v>8.0607226854821477</v>
      </c>
    </row>
    <row r="1278" spans="1:11">
      <c r="A1278" s="39" t="s">
        <v>409</v>
      </c>
      <c r="B1278" s="39" t="s">
        <v>285</v>
      </c>
      <c r="C1278" s="39" t="s">
        <v>143</v>
      </c>
      <c r="D1278" s="92">
        <f t="shared" ref="D1278:D1341" si="60">IF(K1278&gt;=50," ",H1278)</f>
        <v>53.95</v>
      </c>
      <c r="E1278" s="92">
        <f t="shared" ref="E1278:E1341" si="61">IF(K1278&gt;=50," ",I1278)</f>
        <v>46.66</v>
      </c>
      <c r="F1278" s="92">
        <f t="shared" ref="F1278:F1341" si="62">IF(K1278&gt;=50," ",J1278)</f>
        <v>61.07</v>
      </c>
      <c r="H1278" s="138">
        <v>53.95</v>
      </c>
      <c r="I1278" s="138">
        <v>46.66</v>
      </c>
      <c r="J1278" s="138">
        <v>61.07</v>
      </c>
      <c r="K1278" s="138">
        <v>6.8582020389249303</v>
      </c>
    </row>
    <row r="1279" spans="1:11">
      <c r="A1279" s="39" t="s">
        <v>409</v>
      </c>
      <c r="B1279" s="39" t="s">
        <v>285</v>
      </c>
      <c r="C1279" s="39" t="s">
        <v>149</v>
      </c>
      <c r="D1279" s="92">
        <f t="shared" si="60"/>
        <v>50.03</v>
      </c>
      <c r="E1279" s="92">
        <f t="shared" si="61"/>
        <v>44.69</v>
      </c>
      <c r="F1279" s="92">
        <f t="shared" si="62"/>
        <v>55.36</v>
      </c>
      <c r="H1279" s="138">
        <v>50.03</v>
      </c>
      <c r="I1279" s="138">
        <v>44.69</v>
      </c>
      <c r="J1279" s="138">
        <v>55.36</v>
      </c>
      <c r="K1279" s="138">
        <v>5.4567259644213468</v>
      </c>
    </row>
    <row r="1280" spans="1:11">
      <c r="A1280" s="39" t="s">
        <v>409</v>
      </c>
      <c r="B1280" s="39" t="s">
        <v>285</v>
      </c>
      <c r="C1280" s="39" t="s">
        <v>151</v>
      </c>
      <c r="D1280" s="92">
        <f t="shared" si="60"/>
        <v>45.37</v>
      </c>
      <c r="E1280" s="92">
        <f t="shared" si="61"/>
        <v>36.43</v>
      </c>
      <c r="F1280" s="92">
        <f t="shared" si="62"/>
        <v>54.63</v>
      </c>
      <c r="H1280" s="138">
        <v>45.37</v>
      </c>
      <c r="I1280" s="138">
        <v>36.43</v>
      </c>
      <c r="J1280" s="138">
        <v>54.63</v>
      </c>
      <c r="K1280" s="138">
        <v>10.3592682389244</v>
      </c>
    </row>
    <row r="1281" spans="1:11">
      <c r="A1281" s="39" t="s">
        <v>409</v>
      </c>
      <c r="B1281" s="39" t="s">
        <v>285</v>
      </c>
      <c r="C1281" s="39" t="s">
        <v>154</v>
      </c>
      <c r="D1281" s="92">
        <f t="shared" si="60"/>
        <v>45.84</v>
      </c>
      <c r="E1281" s="92">
        <f t="shared" si="61"/>
        <v>39.18</v>
      </c>
      <c r="F1281" s="92">
        <f t="shared" si="62"/>
        <v>52.66</v>
      </c>
      <c r="H1281" s="138">
        <v>45.84</v>
      </c>
      <c r="I1281" s="138">
        <v>39.18</v>
      </c>
      <c r="J1281" s="138">
        <v>52.66</v>
      </c>
      <c r="K1281" s="138">
        <v>7.5479930191972064</v>
      </c>
    </row>
    <row r="1282" spans="1:11">
      <c r="A1282" s="39" t="s">
        <v>409</v>
      </c>
      <c r="B1282" s="39" t="s">
        <v>285</v>
      </c>
      <c r="C1282" s="39" t="s">
        <v>164</v>
      </c>
      <c r="D1282" s="92">
        <f t="shared" si="60"/>
        <v>50.99</v>
      </c>
      <c r="E1282" s="92">
        <f t="shared" si="61"/>
        <v>42.23</v>
      </c>
      <c r="F1282" s="92">
        <f t="shared" si="62"/>
        <v>59.68</v>
      </c>
      <c r="H1282" s="138">
        <v>50.99</v>
      </c>
      <c r="I1282" s="138">
        <v>42.23</v>
      </c>
      <c r="J1282" s="138">
        <v>59.68</v>
      </c>
      <c r="K1282" s="138">
        <v>8.8252598548735044</v>
      </c>
    </row>
    <row r="1283" spans="1:11">
      <c r="A1283" s="39" t="s">
        <v>409</v>
      </c>
      <c r="B1283" s="39" t="s">
        <v>285</v>
      </c>
      <c r="C1283" s="39" t="s">
        <v>171</v>
      </c>
      <c r="D1283" s="92">
        <f t="shared" si="60"/>
        <v>52</v>
      </c>
      <c r="E1283" s="92">
        <f t="shared" si="61"/>
        <v>46.26</v>
      </c>
      <c r="F1283" s="92">
        <f t="shared" si="62"/>
        <v>57.68</v>
      </c>
      <c r="H1283" s="138">
        <v>52</v>
      </c>
      <c r="I1283" s="138">
        <v>46.26</v>
      </c>
      <c r="J1283" s="138">
        <v>57.68</v>
      </c>
      <c r="K1283" s="138">
        <v>5.634615384615385</v>
      </c>
    </row>
    <row r="1284" spans="1:11">
      <c r="A1284" s="39" t="s">
        <v>409</v>
      </c>
      <c r="B1284" s="39" t="s">
        <v>285</v>
      </c>
      <c r="C1284" s="39" t="s">
        <v>174</v>
      </c>
      <c r="D1284" s="92">
        <f t="shared" si="60"/>
        <v>47.19</v>
      </c>
      <c r="E1284" s="92">
        <f t="shared" si="61"/>
        <v>40.770000000000003</v>
      </c>
      <c r="F1284" s="92">
        <f t="shared" si="62"/>
        <v>53.69</v>
      </c>
      <c r="H1284" s="138">
        <v>47.19</v>
      </c>
      <c r="I1284" s="138">
        <v>40.770000000000003</v>
      </c>
      <c r="J1284" s="138">
        <v>53.69</v>
      </c>
      <c r="K1284" s="138">
        <v>7.0141979232888323</v>
      </c>
    </row>
    <row r="1285" spans="1:11">
      <c r="A1285" s="39" t="s">
        <v>409</v>
      </c>
      <c r="B1285" s="39" t="s">
        <v>285</v>
      </c>
      <c r="C1285" s="39" t="s">
        <v>356</v>
      </c>
      <c r="D1285" s="92">
        <f t="shared" si="60"/>
        <v>52.15</v>
      </c>
      <c r="E1285" s="92">
        <f t="shared" si="61"/>
        <v>50.31</v>
      </c>
      <c r="F1285" s="92">
        <f t="shared" si="62"/>
        <v>53.99</v>
      </c>
      <c r="H1285" s="138">
        <v>52.15</v>
      </c>
      <c r="I1285" s="138">
        <v>50.31</v>
      </c>
      <c r="J1285" s="138">
        <v>53.99</v>
      </c>
      <c r="K1285" s="138">
        <v>1.8024928092042185</v>
      </c>
    </row>
    <row r="1286" spans="1:11">
      <c r="A1286" s="39" t="s">
        <v>409</v>
      </c>
      <c r="B1286" s="39" t="s">
        <v>405</v>
      </c>
      <c r="C1286" s="39" t="s">
        <v>102</v>
      </c>
      <c r="D1286" s="92" t="str">
        <f t="shared" si="60"/>
        <v xml:space="preserve"> </v>
      </c>
      <c r="E1286" s="92" t="str">
        <f t="shared" si="61"/>
        <v xml:space="preserve"> </v>
      </c>
      <c r="F1286" s="92" t="str">
        <f t="shared" si="62"/>
        <v xml:space="preserve"> </v>
      </c>
      <c r="H1286" s="138">
        <v>5.52</v>
      </c>
      <c r="I1286" s="138">
        <v>2.0299999999999998</v>
      </c>
      <c r="J1286" s="138">
        <v>14.18</v>
      </c>
      <c r="K1286" s="138">
        <v>50.181159420289859</v>
      </c>
    </row>
    <row r="1287" spans="1:11">
      <c r="A1287" s="39" t="s">
        <v>409</v>
      </c>
      <c r="B1287" s="39" t="s">
        <v>405</v>
      </c>
      <c r="C1287" s="39" t="s">
        <v>103</v>
      </c>
      <c r="D1287" s="92">
        <f t="shared" si="60"/>
        <v>3.76</v>
      </c>
      <c r="E1287" s="92">
        <f t="shared" si="61"/>
        <v>2.2000000000000002</v>
      </c>
      <c r="F1287" s="92">
        <f t="shared" si="62"/>
        <v>6.34</v>
      </c>
      <c r="H1287" s="138">
        <v>3.76</v>
      </c>
      <c r="I1287" s="138">
        <v>2.2000000000000002</v>
      </c>
      <c r="J1287" s="138">
        <v>6.34</v>
      </c>
      <c r="K1287" s="138">
        <v>26.861702127659576</v>
      </c>
    </row>
    <row r="1288" spans="1:11">
      <c r="A1288" s="39" t="s">
        <v>409</v>
      </c>
      <c r="B1288" s="39" t="s">
        <v>405</v>
      </c>
      <c r="C1288" s="39" t="s">
        <v>104</v>
      </c>
      <c r="D1288" s="92">
        <f t="shared" si="60"/>
        <v>4.38</v>
      </c>
      <c r="E1288" s="92">
        <f t="shared" si="61"/>
        <v>2.44</v>
      </c>
      <c r="F1288" s="92">
        <f t="shared" si="62"/>
        <v>7.74</v>
      </c>
      <c r="H1288" s="138">
        <v>4.38</v>
      </c>
      <c r="I1288" s="138">
        <v>2.44</v>
      </c>
      <c r="J1288" s="138">
        <v>7.74</v>
      </c>
      <c r="K1288" s="138">
        <v>29.452054794520549</v>
      </c>
    </row>
    <row r="1289" spans="1:11">
      <c r="A1289" s="39" t="s">
        <v>409</v>
      </c>
      <c r="B1289" s="39" t="s">
        <v>405</v>
      </c>
      <c r="C1289" s="39" t="s">
        <v>110</v>
      </c>
      <c r="D1289" s="92">
        <f t="shared" si="60"/>
        <v>3.26</v>
      </c>
      <c r="E1289" s="92">
        <f t="shared" si="61"/>
        <v>1.69</v>
      </c>
      <c r="F1289" s="92">
        <f t="shared" si="62"/>
        <v>6.17</v>
      </c>
      <c r="H1289" s="138">
        <v>3.26</v>
      </c>
      <c r="I1289" s="138">
        <v>1.69</v>
      </c>
      <c r="J1289" s="138">
        <v>6.17</v>
      </c>
      <c r="K1289" s="138">
        <v>33.128834355828225</v>
      </c>
    </row>
    <row r="1290" spans="1:11">
      <c r="A1290" s="39" t="s">
        <v>409</v>
      </c>
      <c r="B1290" s="39" t="s">
        <v>405</v>
      </c>
      <c r="C1290" s="39" t="s">
        <v>111</v>
      </c>
      <c r="D1290" s="92">
        <f t="shared" si="60"/>
        <v>2.5</v>
      </c>
      <c r="E1290" s="92">
        <f t="shared" si="61"/>
        <v>1.39</v>
      </c>
      <c r="F1290" s="92">
        <f t="shared" si="62"/>
        <v>4.46</v>
      </c>
      <c r="H1290" s="138">
        <v>2.5</v>
      </c>
      <c r="I1290" s="138">
        <v>1.39</v>
      </c>
      <c r="J1290" s="138">
        <v>4.46</v>
      </c>
      <c r="K1290" s="138">
        <v>30</v>
      </c>
    </row>
    <row r="1291" spans="1:11">
      <c r="A1291" s="39" t="s">
        <v>409</v>
      </c>
      <c r="B1291" s="39" t="s">
        <v>405</v>
      </c>
      <c r="C1291" s="39" t="s">
        <v>116</v>
      </c>
      <c r="D1291" s="92">
        <f t="shared" si="60"/>
        <v>4.62</v>
      </c>
      <c r="E1291" s="92">
        <f t="shared" si="61"/>
        <v>3.22</v>
      </c>
      <c r="F1291" s="92">
        <f t="shared" si="62"/>
        <v>6.59</v>
      </c>
      <c r="H1291" s="138">
        <v>4.62</v>
      </c>
      <c r="I1291" s="138">
        <v>3.22</v>
      </c>
      <c r="J1291" s="138">
        <v>6.59</v>
      </c>
      <c r="K1291" s="138">
        <v>18.18181818181818</v>
      </c>
    </row>
    <row r="1292" spans="1:11">
      <c r="A1292" s="39" t="s">
        <v>409</v>
      </c>
      <c r="B1292" s="39" t="s">
        <v>405</v>
      </c>
      <c r="C1292" s="39" t="s">
        <v>117</v>
      </c>
      <c r="D1292" s="92">
        <f t="shared" si="60"/>
        <v>4.68</v>
      </c>
      <c r="E1292" s="92">
        <f t="shared" si="61"/>
        <v>2.64</v>
      </c>
      <c r="F1292" s="92">
        <f t="shared" si="62"/>
        <v>8.15</v>
      </c>
      <c r="H1292" s="138">
        <v>4.68</v>
      </c>
      <c r="I1292" s="138">
        <v>2.64</v>
      </c>
      <c r="J1292" s="138">
        <v>8.15</v>
      </c>
      <c r="K1292" s="138">
        <v>28.84615384615385</v>
      </c>
    </row>
    <row r="1293" spans="1:11">
      <c r="A1293" s="39" t="s">
        <v>409</v>
      </c>
      <c r="B1293" s="39" t="s">
        <v>405</v>
      </c>
      <c r="C1293" s="39" t="s">
        <v>119</v>
      </c>
      <c r="D1293" s="92">
        <f t="shared" si="60"/>
        <v>2.71</v>
      </c>
      <c r="E1293" s="92">
        <f t="shared" si="61"/>
        <v>1.54</v>
      </c>
      <c r="F1293" s="92">
        <f t="shared" si="62"/>
        <v>4.7300000000000004</v>
      </c>
      <c r="H1293" s="138">
        <v>2.71</v>
      </c>
      <c r="I1293" s="138">
        <v>1.54</v>
      </c>
      <c r="J1293" s="138">
        <v>4.7300000000000004</v>
      </c>
      <c r="K1293" s="138">
        <v>28.782287822878228</v>
      </c>
    </row>
    <row r="1294" spans="1:11">
      <c r="A1294" s="39" t="s">
        <v>409</v>
      </c>
      <c r="B1294" s="39" t="s">
        <v>405</v>
      </c>
      <c r="C1294" s="39" t="s">
        <v>123</v>
      </c>
      <c r="D1294" s="92">
        <f t="shared" si="60"/>
        <v>1.25</v>
      </c>
      <c r="E1294" s="92">
        <f t="shared" si="61"/>
        <v>0.56999999999999995</v>
      </c>
      <c r="F1294" s="92">
        <f t="shared" si="62"/>
        <v>2.72</v>
      </c>
      <c r="H1294" s="138">
        <v>1.25</v>
      </c>
      <c r="I1294" s="138">
        <v>0.56999999999999995</v>
      </c>
      <c r="J1294" s="138">
        <v>2.72</v>
      </c>
      <c r="K1294" s="138">
        <v>40</v>
      </c>
    </row>
    <row r="1295" spans="1:11">
      <c r="A1295" s="39" t="s">
        <v>409</v>
      </c>
      <c r="B1295" s="39" t="s">
        <v>405</v>
      </c>
      <c r="C1295" s="39" t="s">
        <v>132</v>
      </c>
      <c r="D1295" s="92">
        <f t="shared" si="60"/>
        <v>4.26</v>
      </c>
      <c r="E1295" s="92">
        <f t="shared" si="61"/>
        <v>2.5</v>
      </c>
      <c r="F1295" s="92">
        <f t="shared" si="62"/>
        <v>7.18</v>
      </c>
      <c r="H1295" s="138">
        <v>4.26</v>
      </c>
      <c r="I1295" s="138">
        <v>2.5</v>
      </c>
      <c r="J1295" s="138">
        <v>7.18</v>
      </c>
      <c r="K1295" s="138">
        <v>26.995305164319248</v>
      </c>
    </row>
    <row r="1296" spans="1:11">
      <c r="A1296" s="39" t="s">
        <v>409</v>
      </c>
      <c r="B1296" s="39" t="s">
        <v>405</v>
      </c>
      <c r="C1296" s="39" t="s">
        <v>134</v>
      </c>
      <c r="D1296" s="92">
        <f t="shared" si="60"/>
        <v>2.35</v>
      </c>
      <c r="E1296" s="92">
        <f t="shared" si="61"/>
        <v>1.17</v>
      </c>
      <c r="F1296" s="92">
        <f t="shared" si="62"/>
        <v>4.66</v>
      </c>
      <c r="H1296" s="138">
        <v>2.35</v>
      </c>
      <c r="I1296" s="138">
        <v>1.17</v>
      </c>
      <c r="J1296" s="138">
        <v>4.66</v>
      </c>
      <c r="K1296" s="138">
        <v>35.319148936170208</v>
      </c>
    </row>
    <row r="1297" spans="1:11">
      <c r="A1297" s="39" t="s">
        <v>409</v>
      </c>
      <c r="B1297" s="39" t="s">
        <v>405</v>
      </c>
      <c r="C1297" s="39" t="s">
        <v>150</v>
      </c>
      <c r="D1297" s="92">
        <f t="shared" si="60"/>
        <v>3.89</v>
      </c>
      <c r="E1297" s="92">
        <f t="shared" si="61"/>
        <v>2.2400000000000002</v>
      </c>
      <c r="F1297" s="92">
        <f t="shared" si="62"/>
        <v>6.66</v>
      </c>
      <c r="H1297" s="138">
        <v>3.89</v>
      </c>
      <c r="I1297" s="138">
        <v>2.2400000000000002</v>
      </c>
      <c r="J1297" s="138">
        <v>6.66</v>
      </c>
      <c r="K1297" s="138">
        <v>27.763496143958871</v>
      </c>
    </row>
    <row r="1298" spans="1:11">
      <c r="A1298" s="39" t="s">
        <v>409</v>
      </c>
      <c r="B1298" s="39" t="s">
        <v>405</v>
      </c>
      <c r="C1298" s="39" t="s">
        <v>156</v>
      </c>
      <c r="D1298" s="92">
        <f t="shared" si="60"/>
        <v>2.76</v>
      </c>
      <c r="E1298" s="92">
        <f t="shared" si="61"/>
        <v>1.68</v>
      </c>
      <c r="F1298" s="92">
        <f t="shared" si="62"/>
        <v>4.51</v>
      </c>
      <c r="H1298" s="138">
        <v>2.76</v>
      </c>
      <c r="I1298" s="138">
        <v>1.68</v>
      </c>
      <c r="J1298" s="138">
        <v>4.51</v>
      </c>
      <c r="K1298" s="138">
        <v>25.362318840579711</v>
      </c>
    </row>
    <row r="1299" spans="1:11">
      <c r="A1299" s="39" t="s">
        <v>409</v>
      </c>
      <c r="B1299" s="39" t="s">
        <v>405</v>
      </c>
      <c r="C1299" s="39" t="s">
        <v>159</v>
      </c>
      <c r="D1299" s="92">
        <f t="shared" si="60"/>
        <v>3.88</v>
      </c>
      <c r="E1299" s="92">
        <f t="shared" si="61"/>
        <v>2.4700000000000002</v>
      </c>
      <c r="F1299" s="92">
        <f t="shared" si="62"/>
        <v>6.05</v>
      </c>
      <c r="H1299" s="138">
        <v>3.88</v>
      </c>
      <c r="I1299" s="138">
        <v>2.4700000000000002</v>
      </c>
      <c r="J1299" s="138">
        <v>6.05</v>
      </c>
      <c r="K1299" s="138">
        <v>22.938144329896907</v>
      </c>
    </row>
    <row r="1300" spans="1:11">
      <c r="A1300" s="39" t="s">
        <v>409</v>
      </c>
      <c r="B1300" s="39" t="s">
        <v>405</v>
      </c>
      <c r="C1300" s="39" t="s">
        <v>161</v>
      </c>
      <c r="D1300" s="92">
        <f t="shared" si="60"/>
        <v>5.27</v>
      </c>
      <c r="E1300" s="92">
        <f t="shared" si="61"/>
        <v>3.38</v>
      </c>
      <c r="F1300" s="92">
        <f t="shared" si="62"/>
        <v>8.1199999999999992</v>
      </c>
      <c r="H1300" s="138">
        <v>5.27</v>
      </c>
      <c r="I1300" s="138">
        <v>3.38</v>
      </c>
      <c r="J1300" s="138">
        <v>8.1199999999999992</v>
      </c>
      <c r="K1300" s="138">
        <v>22.39089184060721</v>
      </c>
    </row>
    <row r="1301" spans="1:11">
      <c r="A1301" s="39" t="s">
        <v>409</v>
      </c>
      <c r="B1301" s="39" t="s">
        <v>405</v>
      </c>
      <c r="C1301" s="39" t="s">
        <v>168</v>
      </c>
      <c r="D1301" s="92">
        <f t="shared" si="60"/>
        <v>2.38</v>
      </c>
      <c r="E1301" s="92">
        <f t="shared" si="61"/>
        <v>1.52</v>
      </c>
      <c r="F1301" s="92">
        <f t="shared" si="62"/>
        <v>3.71</v>
      </c>
      <c r="H1301" s="138">
        <v>2.38</v>
      </c>
      <c r="I1301" s="138">
        <v>1.52</v>
      </c>
      <c r="J1301" s="138">
        <v>3.71</v>
      </c>
      <c r="K1301" s="138">
        <v>22.689075630252102</v>
      </c>
    </row>
    <row r="1302" spans="1:11">
      <c r="A1302" s="39" t="s">
        <v>409</v>
      </c>
      <c r="B1302" s="39" t="s">
        <v>405</v>
      </c>
      <c r="C1302" s="39" t="s">
        <v>357</v>
      </c>
      <c r="D1302" s="92">
        <f t="shared" si="60"/>
        <v>3.5</v>
      </c>
      <c r="E1302" s="92">
        <f t="shared" si="61"/>
        <v>2.98</v>
      </c>
      <c r="F1302" s="92">
        <f t="shared" si="62"/>
        <v>4.09</v>
      </c>
      <c r="H1302" s="138">
        <v>3.5</v>
      </c>
      <c r="I1302" s="138">
        <v>2.98</v>
      </c>
      <c r="J1302" s="138">
        <v>4.09</v>
      </c>
      <c r="K1302" s="138">
        <v>8</v>
      </c>
    </row>
    <row r="1303" spans="1:11">
      <c r="A1303" s="39" t="s">
        <v>409</v>
      </c>
      <c r="B1303" s="39" t="s">
        <v>94</v>
      </c>
      <c r="C1303" s="39" t="s">
        <v>102</v>
      </c>
      <c r="D1303" s="92">
        <f t="shared" si="60"/>
        <v>7.8</v>
      </c>
      <c r="E1303" s="92">
        <f t="shared" si="61"/>
        <v>3.74</v>
      </c>
      <c r="F1303" s="92">
        <f t="shared" si="62"/>
        <v>15.55</v>
      </c>
      <c r="H1303" s="138">
        <v>7.8</v>
      </c>
      <c r="I1303" s="138">
        <v>3.74</v>
      </c>
      <c r="J1303" s="138">
        <v>15.55</v>
      </c>
      <c r="K1303" s="138">
        <v>36.53846153846154</v>
      </c>
    </row>
    <row r="1304" spans="1:11">
      <c r="A1304" s="39" t="s">
        <v>409</v>
      </c>
      <c r="B1304" s="39" t="s">
        <v>94</v>
      </c>
      <c r="C1304" s="39" t="s">
        <v>103</v>
      </c>
      <c r="D1304" s="92">
        <f t="shared" si="60"/>
        <v>6.79</v>
      </c>
      <c r="E1304" s="92">
        <f t="shared" si="61"/>
        <v>4.18</v>
      </c>
      <c r="F1304" s="92">
        <f t="shared" si="62"/>
        <v>10.84</v>
      </c>
      <c r="H1304" s="138">
        <v>6.79</v>
      </c>
      <c r="I1304" s="138">
        <v>4.18</v>
      </c>
      <c r="J1304" s="138">
        <v>10.84</v>
      </c>
      <c r="K1304" s="138">
        <v>24.300441826215021</v>
      </c>
    </row>
    <row r="1305" spans="1:11">
      <c r="A1305" s="39" t="s">
        <v>409</v>
      </c>
      <c r="B1305" s="39" t="s">
        <v>94</v>
      </c>
      <c r="C1305" s="39" t="s">
        <v>104</v>
      </c>
      <c r="D1305" s="92">
        <f t="shared" si="60"/>
        <v>6.68</v>
      </c>
      <c r="E1305" s="92">
        <f t="shared" si="61"/>
        <v>3.5</v>
      </c>
      <c r="F1305" s="92">
        <f t="shared" si="62"/>
        <v>12.4</v>
      </c>
      <c r="H1305" s="138">
        <v>6.68</v>
      </c>
      <c r="I1305" s="138">
        <v>3.5</v>
      </c>
      <c r="J1305" s="138">
        <v>12.4</v>
      </c>
      <c r="K1305" s="138">
        <v>32.485029940119759</v>
      </c>
    </row>
    <row r="1306" spans="1:11">
      <c r="A1306" s="39" t="s">
        <v>409</v>
      </c>
      <c r="B1306" s="39" t="s">
        <v>94</v>
      </c>
      <c r="C1306" s="39" t="s">
        <v>110</v>
      </c>
      <c r="D1306" s="92">
        <f t="shared" si="60"/>
        <v>4.8499999999999996</v>
      </c>
      <c r="E1306" s="92">
        <f t="shared" si="61"/>
        <v>2.88</v>
      </c>
      <c r="F1306" s="92">
        <f t="shared" si="62"/>
        <v>8.0399999999999991</v>
      </c>
      <c r="H1306" s="138">
        <v>4.8499999999999996</v>
      </c>
      <c r="I1306" s="138">
        <v>2.88</v>
      </c>
      <c r="J1306" s="138">
        <v>8.0399999999999991</v>
      </c>
      <c r="K1306" s="138">
        <v>26.185567010309281</v>
      </c>
    </row>
    <row r="1307" spans="1:11">
      <c r="A1307" s="39" t="s">
        <v>409</v>
      </c>
      <c r="B1307" s="39" t="s">
        <v>94</v>
      </c>
      <c r="C1307" s="39" t="s">
        <v>111</v>
      </c>
      <c r="D1307" s="92">
        <f t="shared" si="60"/>
        <v>3.47</v>
      </c>
      <c r="E1307" s="92">
        <f t="shared" si="61"/>
        <v>2.1</v>
      </c>
      <c r="F1307" s="92">
        <f t="shared" si="62"/>
        <v>5.7</v>
      </c>
      <c r="H1307" s="138">
        <v>3.47</v>
      </c>
      <c r="I1307" s="138">
        <v>2.1</v>
      </c>
      <c r="J1307" s="138">
        <v>5.7</v>
      </c>
      <c r="K1307" s="138">
        <v>25.648414985590779</v>
      </c>
    </row>
    <row r="1308" spans="1:11">
      <c r="A1308" s="39" t="s">
        <v>409</v>
      </c>
      <c r="B1308" s="39" t="s">
        <v>94</v>
      </c>
      <c r="C1308" s="39" t="s">
        <v>116</v>
      </c>
      <c r="D1308" s="92">
        <f t="shared" si="60"/>
        <v>6.7</v>
      </c>
      <c r="E1308" s="92">
        <f t="shared" si="61"/>
        <v>4.71</v>
      </c>
      <c r="F1308" s="92">
        <f t="shared" si="62"/>
        <v>9.4499999999999993</v>
      </c>
      <c r="H1308" s="138">
        <v>6.7</v>
      </c>
      <c r="I1308" s="138">
        <v>4.71</v>
      </c>
      <c r="J1308" s="138">
        <v>9.4499999999999993</v>
      </c>
      <c r="K1308" s="138">
        <v>17.761194029850742</v>
      </c>
    </row>
    <row r="1309" spans="1:11">
      <c r="A1309" s="39" t="s">
        <v>409</v>
      </c>
      <c r="B1309" s="39" t="s">
        <v>94</v>
      </c>
      <c r="C1309" s="39" t="s">
        <v>117</v>
      </c>
      <c r="D1309" s="92">
        <f t="shared" si="60"/>
        <v>7.65</v>
      </c>
      <c r="E1309" s="92">
        <f t="shared" si="61"/>
        <v>4.9000000000000004</v>
      </c>
      <c r="F1309" s="92">
        <f t="shared" si="62"/>
        <v>11.76</v>
      </c>
      <c r="H1309" s="138">
        <v>7.65</v>
      </c>
      <c r="I1309" s="138">
        <v>4.9000000000000004</v>
      </c>
      <c r="J1309" s="138">
        <v>11.76</v>
      </c>
      <c r="K1309" s="138">
        <v>22.352941176470587</v>
      </c>
    </row>
    <row r="1310" spans="1:11">
      <c r="A1310" s="39" t="s">
        <v>409</v>
      </c>
      <c r="B1310" s="39" t="s">
        <v>94</v>
      </c>
      <c r="C1310" s="39" t="s">
        <v>119</v>
      </c>
      <c r="D1310" s="92">
        <f t="shared" si="60"/>
        <v>4.84</v>
      </c>
      <c r="E1310" s="92">
        <f t="shared" si="61"/>
        <v>3.09</v>
      </c>
      <c r="F1310" s="92">
        <f t="shared" si="62"/>
        <v>7.5</v>
      </c>
      <c r="H1310" s="138">
        <v>4.84</v>
      </c>
      <c r="I1310" s="138">
        <v>3.09</v>
      </c>
      <c r="J1310" s="138">
        <v>7.5</v>
      </c>
      <c r="K1310" s="138">
        <v>22.520661157024797</v>
      </c>
    </row>
    <row r="1311" spans="1:11">
      <c r="A1311" s="39" t="s">
        <v>409</v>
      </c>
      <c r="B1311" s="39" t="s">
        <v>94</v>
      </c>
      <c r="C1311" s="39" t="s">
        <v>123</v>
      </c>
      <c r="D1311" s="92">
        <f t="shared" si="60"/>
        <v>1.49</v>
      </c>
      <c r="E1311" s="92">
        <f t="shared" si="61"/>
        <v>0.71</v>
      </c>
      <c r="F1311" s="92">
        <f t="shared" si="62"/>
        <v>3.07</v>
      </c>
      <c r="H1311" s="138">
        <v>1.49</v>
      </c>
      <c r="I1311" s="138">
        <v>0.71</v>
      </c>
      <c r="J1311" s="138">
        <v>3.07</v>
      </c>
      <c r="K1311" s="138">
        <v>36.912751677852349</v>
      </c>
    </row>
    <row r="1312" spans="1:11">
      <c r="A1312" s="39" t="s">
        <v>409</v>
      </c>
      <c r="B1312" s="39" t="s">
        <v>94</v>
      </c>
      <c r="C1312" s="39" t="s">
        <v>132</v>
      </c>
      <c r="D1312" s="92">
        <f t="shared" si="60"/>
        <v>5.56</v>
      </c>
      <c r="E1312" s="92">
        <f t="shared" si="61"/>
        <v>3.59</v>
      </c>
      <c r="F1312" s="92">
        <f t="shared" si="62"/>
        <v>8.51</v>
      </c>
      <c r="H1312" s="138">
        <v>5.56</v>
      </c>
      <c r="I1312" s="138">
        <v>3.59</v>
      </c>
      <c r="J1312" s="138">
        <v>8.51</v>
      </c>
      <c r="K1312" s="138">
        <v>21.942446043165472</v>
      </c>
    </row>
    <row r="1313" spans="1:11">
      <c r="A1313" s="39" t="s">
        <v>409</v>
      </c>
      <c r="B1313" s="39" t="s">
        <v>94</v>
      </c>
      <c r="C1313" s="39" t="s">
        <v>134</v>
      </c>
      <c r="D1313" s="92">
        <f t="shared" si="60"/>
        <v>4.3099999999999996</v>
      </c>
      <c r="E1313" s="92">
        <f t="shared" si="61"/>
        <v>2.67</v>
      </c>
      <c r="F1313" s="92">
        <f t="shared" si="62"/>
        <v>6.89</v>
      </c>
      <c r="H1313" s="138">
        <v>4.3099999999999996</v>
      </c>
      <c r="I1313" s="138">
        <v>2.67</v>
      </c>
      <c r="J1313" s="138">
        <v>6.89</v>
      </c>
      <c r="K1313" s="138">
        <v>24.361948955916475</v>
      </c>
    </row>
    <row r="1314" spans="1:11">
      <c r="A1314" s="39" t="s">
        <v>409</v>
      </c>
      <c r="B1314" s="39" t="s">
        <v>94</v>
      </c>
      <c r="C1314" s="39" t="s">
        <v>150</v>
      </c>
      <c r="D1314" s="92">
        <f t="shared" si="60"/>
        <v>4.87</v>
      </c>
      <c r="E1314" s="92">
        <f t="shared" si="61"/>
        <v>3.07</v>
      </c>
      <c r="F1314" s="92">
        <f t="shared" si="62"/>
        <v>7.64</v>
      </c>
      <c r="H1314" s="138">
        <v>4.87</v>
      </c>
      <c r="I1314" s="138">
        <v>3.07</v>
      </c>
      <c r="J1314" s="138">
        <v>7.64</v>
      </c>
      <c r="K1314" s="138">
        <v>23.203285420944557</v>
      </c>
    </row>
    <row r="1315" spans="1:11">
      <c r="A1315" s="39" t="s">
        <v>409</v>
      </c>
      <c r="B1315" s="39" t="s">
        <v>94</v>
      </c>
      <c r="C1315" s="39" t="s">
        <v>156</v>
      </c>
      <c r="D1315" s="92">
        <f t="shared" si="60"/>
        <v>5.2</v>
      </c>
      <c r="E1315" s="92">
        <f t="shared" si="61"/>
        <v>3.5</v>
      </c>
      <c r="F1315" s="92">
        <f t="shared" si="62"/>
        <v>7.66</v>
      </c>
      <c r="H1315" s="138">
        <v>5.2</v>
      </c>
      <c r="I1315" s="138">
        <v>3.5</v>
      </c>
      <c r="J1315" s="138">
        <v>7.66</v>
      </c>
      <c r="K1315" s="138">
        <v>20</v>
      </c>
    </row>
    <row r="1316" spans="1:11">
      <c r="A1316" s="39" t="s">
        <v>409</v>
      </c>
      <c r="B1316" s="39" t="s">
        <v>94</v>
      </c>
      <c r="C1316" s="39" t="s">
        <v>159</v>
      </c>
      <c r="D1316" s="92">
        <f t="shared" si="60"/>
        <v>4.84</v>
      </c>
      <c r="E1316" s="92">
        <f t="shared" si="61"/>
        <v>3.18</v>
      </c>
      <c r="F1316" s="92">
        <f t="shared" si="62"/>
        <v>7.29</v>
      </c>
      <c r="H1316" s="138">
        <v>4.84</v>
      </c>
      <c r="I1316" s="138">
        <v>3.18</v>
      </c>
      <c r="J1316" s="138">
        <v>7.29</v>
      </c>
      <c r="K1316" s="138">
        <v>21.280991735537192</v>
      </c>
    </row>
    <row r="1317" spans="1:11">
      <c r="A1317" s="39" t="s">
        <v>409</v>
      </c>
      <c r="B1317" s="39" t="s">
        <v>94</v>
      </c>
      <c r="C1317" s="39" t="s">
        <v>161</v>
      </c>
      <c r="D1317" s="92">
        <f t="shared" si="60"/>
        <v>8.9499999999999993</v>
      </c>
      <c r="E1317" s="92">
        <f t="shared" si="61"/>
        <v>5.88</v>
      </c>
      <c r="F1317" s="92">
        <f t="shared" si="62"/>
        <v>13.38</v>
      </c>
      <c r="H1317" s="138">
        <v>8.9499999999999993</v>
      </c>
      <c r="I1317" s="138">
        <v>5.88</v>
      </c>
      <c r="J1317" s="138">
        <v>13.38</v>
      </c>
      <c r="K1317" s="138">
        <v>21.005586592178773</v>
      </c>
    </row>
    <row r="1318" spans="1:11">
      <c r="A1318" s="39" t="s">
        <v>409</v>
      </c>
      <c r="B1318" s="39" t="s">
        <v>94</v>
      </c>
      <c r="C1318" s="39" t="s">
        <v>168</v>
      </c>
      <c r="D1318" s="92">
        <f t="shared" si="60"/>
        <v>4.1100000000000003</v>
      </c>
      <c r="E1318" s="92">
        <f t="shared" si="61"/>
        <v>2.87</v>
      </c>
      <c r="F1318" s="92">
        <f t="shared" si="62"/>
        <v>5.86</v>
      </c>
      <c r="H1318" s="138">
        <v>4.1100000000000003</v>
      </c>
      <c r="I1318" s="138">
        <v>2.87</v>
      </c>
      <c r="J1318" s="138">
        <v>5.86</v>
      </c>
      <c r="K1318" s="138">
        <v>18.248175182481752</v>
      </c>
    </row>
    <row r="1319" spans="1:11">
      <c r="A1319" s="39" t="s">
        <v>409</v>
      </c>
      <c r="B1319" s="39" t="s">
        <v>94</v>
      </c>
      <c r="C1319" s="39" t="s">
        <v>357</v>
      </c>
      <c r="D1319" s="92">
        <f t="shared" si="60"/>
        <v>5.21</v>
      </c>
      <c r="E1319" s="92">
        <f t="shared" si="61"/>
        <v>4.57</v>
      </c>
      <c r="F1319" s="92">
        <f t="shared" si="62"/>
        <v>5.94</v>
      </c>
      <c r="H1319" s="138">
        <v>5.21</v>
      </c>
      <c r="I1319" s="138">
        <v>4.57</v>
      </c>
      <c r="J1319" s="138">
        <v>5.94</v>
      </c>
      <c r="K1319" s="138">
        <v>6.7178502879078685</v>
      </c>
    </row>
    <row r="1320" spans="1:11">
      <c r="A1320" s="39" t="s">
        <v>409</v>
      </c>
      <c r="B1320" s="39" t="s">
        <v>355</v>
      </c>
      <c r="C1320" s="39" t="s">
        <v>102</v>
      </c>
      <c r="D1320" s="92">
        <f t="shared" si="60"/>
        <v>42.88</v>
      </c>
      <c r="E1320" s="92">
        <f t="shared" si="61"/>
        <v>34.729999999999997</v>
      </c>
      <c r="F1320" s="92">
        <f t="shared" si="62"/>
        <v>51.44</v>
      </c>
      <c r="H1320" s="138">
        <v>42.88</v>
      </c>
      <c r="I1320" s="138">
        <v>34.729999999999997</v>
      </c>
      <c r="J1320" s="138">
        <v>51.44</v>
      </c>
      <c r="K1320" s="138">
        <v>10.027985074626864</v>
      </c>
    </row>
    <row r="1321" spans="1:11">
      <c r="A1321" s="39" t="s">
        <v>409</v>
      </c>
      <c r="B1321" s="39" t="s">
        <v>355</v>
      </c>
      <c r="C1321" s="39" t="s">
        <v>103</v>
      </c>
      <c r="D1321" s="92">
        <f t="shared" si="60"/>
        <v>52.09</v>
      </c>
      <c r="E1321" s="92">
        <f t="shared" si="61"/>
        <v>44.8</v>
      </c>
      <c r="F1321" s="92">
        <f t="shared" si="62"/>
        <v>59.29</v>
      </c>
      <c r="H1321" s="138">
        <v>52.09</v>
      </c>
      <c r="I1321" s="138">
        <v>44.8</v>
      </c>
      <c r="J1321" s="138">
        <v>59.29</v>
      </c>
      <c r="K1321" s="138">
        <v>7.1414858898061055</v>
      </c>
    </row>
    <row r="1322" spans="1:11">
      <c r="A1322" s="39" t="s">
        <v>409</v>
      </c>
      <c r="B1322" s="39" t="s">
        <v>355</v>
      </c>
      <c r="C1322" s="39" t="s">
        <v>104</v>
      </c>
      <c r="D1322" s="92">
        <f t="shared" si="60"/>
        <v>47.99</v>
      </c>
      <c r="E1322" s="92">
        <f t="shared" si="61"/>
        <v>40.659999999999997</v>
      </c>
      <c r="F1322" s="92">
        <f t="shared" si="62"/>
        <v>55.4</v>
      </c>
      <c r="H1322" s="138">
        <v>47.99</v>
      </c>
      <c r="I1322" s="138">
        <v>40.659999999999997</v>
      </c>
      <c r="J1322" s="138">
        <v>55.4</v>
      </c>
      <c r="K1322" s="138">
        <v>7.8974786413836204</v>
      </c>
    </row>
    <row r="1323" spans="1:11">
      <c r="A1323" s="39" t="s">
        <v>409</v>
      </c>
      <c r="B1323" s="39" t="s">
        <v>355</v>
      </c>
      <c r="C1323" s="39" t="s">
        <v>110</v>
      </c>
      <c r="D1323" s="92">
        <f t="shared" si="60"/>
        <v>43.28</v>
      </c>
      <c r="E1323" s="92">
        <f t="shared" si="61"/>
        <v>37.31</v>
      </c>
      <c r="F1323" s="92">
        <f t="shared" si="62"/>
        <v>49.45</v>
      </c>
      <c r="H1323" s="138">
        <v>43.28</v>
      </c>
      <c r="I1323" s="138">
        <v>37.31</v>
      </c>
      <c r="J1323" s="138">
        <v>49.45</v>
      </c>
      <c r="K1323" s="138">
        <v>7.1857670979667274</v>
      </c>
    </row>
    <row r="1324" spans="1:11">
      <c r="A1324" s="39" t="s">
        <v>409</v>
      </c>
      <c r="B1324" s="39" t="s">
        <v>355</v>
      </c>
      <c r="C1324" s="39" t="s">
        <v>111</v>
      </c>
      <c r="D1324" s="92">
        <f t="shared" si="60"/>
        <v>38.68</v>
      </c>
      <c r="E1324" s="92">
        <f t="shared" si="61"/>
        <v>33.33</v>
      </c>
      <c r="F1324" s="92">
        <f t="shared" si="62"/>
        <v>44.32</v>
      </c>
      <c r="H1324" s="138">
        <v>38.68</v>
      </c>
      <c r="I1324" s="138">
        <v>33.33</v>
      </c>
      <c r="J1324" s="138">
        <v>44.32</v>
      </c>
      <c r="K1324" s="138">
        <v>7.2647362978283354</v>
      </c>
    </row>
    <row r="1325" spans="1:11">
      <c r="A1325" s="39" t="s">
        <v>409</v>
      </c>
      <c r="B1325" s="39" t="s">
        <v>355</v>
      </c>
      <c r="C1325" s="39" t="s">
        <v>116</v>
      </c>
      <c r="D1325" s="92">
        <f t="shared" si="60"/>
        <v>44.83</v>
      </c>
      <c r="E1325" s="92">
        <f t="shared" si="61"/>
        <v>36.57</v>
      </c>
      <c r="F1325" s="92">
        <f t="shared" si="62"/>
        <v>53.38</v>
      </c>
      <c r="H1325" s="138">
        <v>44.83</v>
      </c>
      <c r="I1325" s="138">
        <v>36.57</v>
      </c>
      <c r="J1325" s="138">
        <v>53.38</v>
      </c>
      <c r="K1325" s="138">
        <v>9.6587106848092787</v>
      </c>
    </row>
    <row r="1326" spans="1:11">
      <c r="A1326" s="39" t="s">
        <v>409</v>
      </c>
      <c r="B1326" s="39" t="s">
        <v>355</v>
      </c>
      <c r="C1326" s="39" t="s">
        <v>117</v>
      </c>
      <c r="D1326" s="92">
        <f t="shared" si="60"/>
        <v>41.54</v>
      </c>
      <c r="E1326" s="92">
        <f t="shared" si="61"/>
        <v>35.69</v>
      </c>
      <c r="F1326" s="92">
        <f t="shared" si="62"/>
        <v>47.63</v>
      </c>
      <c r="H1326" s="138">
        <v>41.54</v>
      </c>
      <c r="I1326" s="138">
        <v>35.69</v>
      </c>
      <c r="J1326" s="138">
        <v>47.63</v>
      </c>
      <c r="K1326" s="138">
        <v>7.3663938372652868</v>
      </c>
    </row>
    <row r="1327" spans="1:11">
      <c r="A1327" s="39" t="s">
        <v>409</v>
      </c>
      <c r="B1327" s="39" t="s">
        <v>355</v>
      </c>
      <c r="C1327" s="39" t="s">
        <v>119</v>
      </c>
      <c r="D1327" s="92">
        <f t="shared" si="60"/>
        <v>51.49</v>
      </c>
      <c r="E1327" s="92">
        <f t="shared" si="61"/>
        <v>45.81</v>
      </c>
      <c r="F1327" s="92">
        <f t="shared" si="62"/>
        <v>57.13</v>
      </c>
      <c r="H1327" s="138">
        <v>51.49</v>
      </c>
      <c r="I1327" s="138">
        <v>45.81</v>
      </c>
      <c r="J1327" s="138">
        <v>57.13</v>
      </c>
      <c r="K1327" s="138">
        <v>5.6321615847737423</v>
      </c>
    </row>
    <row r="1328" spans="1:11">
      <c r="A1328" s="39" t="s">
        <v>409</v>
      </c>
      <c r="B1328" s="39" t="s">
        <v>355</v>
      </c>
      <c r="C1328" s="39" t="s">
        <v>123</v>
      </c>
      <c r="D1328" s="92">
        <f t="shared" si="60"/>
        <v>37.92</v>
      </c>
      <c r="E1328" s="92">
        <f t="shared" si="61"/>
        <v>32.450000000000003</v>
      </c>
      <c r="F1328" s="92">
        <f t="shared" si="62"/>
        <v>43.72</v>
      </c>
      <c r="H1328" s="138">
        <v>37.92</v>
      </c>
      <c r="I1328" s="138">
        <v>32.450000000000003</v>
      </c>
      <c r="J1328" s="138">
        <v>43.72</v>
      </c>
      <c r="K1328" s="138">
        <v>7.621308016877637</v>
      </c>
    </row>
    <row r="1329" spans="1:11">
      <c r="A1329" s="39" t="s">
        <v>409</v>
      </c>
      <c r="B1329" s="39" t="s">
        <v>355</v>
      </c>
      <c r="C1329" s="39" t="s">
        <v>132</v>
      </c>
      <c r="D1329" s="92">
        <f t="shared" si="60"/>
        <v>48.74</v>
      </c>
      <c r="E1329" s="92">
        <f t="shared" si="61"/>
        <v>42.83</v>
      </c>
      <c r="F1329" s="92">
        <f t="shared" si="62"/>
        <v>54.68</v>
      </c>
      <c r="H1329" s="138">
        <v>48.74</v>
      </c>
      <c r="I1329" s="138">
        <v>42.83</v>
      </c>
      <c r="J1329" s="138">
        <v>54.68</v>
      </c>
      <c r="K1329" s="138">
        <v>6.2371768567911365</v>
      </c>
    </row>
    <row r="1330" spans="1:11">
      <c r="A1330" s="39" t="s">
        <v>409</v>
      </c>
      <c r="B1330" s="39" t="s">
        <v>355</v>
      </c>
      <c r="C1330" s="39" t="s">
        <v>134</v>
      </c>
      <c r="D1330" s="92">
        <f t="shared" si="60"/>
        <v>37.090000000000003</v>
      </c>
      <c r="E1330" s="92">
        <f t="shared" si="61"/>
        <v>31.06</v>
      </c>
      <c r="F1330" s="92">
        <f t="shared" si="62"/>
        <v>43.55</v>
      </c>
      <c r="H1330" s="138">
        <v>37.090000000000003</v>
      </c>
      <c r="I1330" s="138">
        <v>31.06</v>
      </c>
      <c r="J1330" s="138">
        <v>43.55</v>
      </c>
      <c r="K1330" s="138">
        <v>8.6276624427069297</v>
      </c>
    </row>
    <row r="1331" spans="1:11">
      <c r="A1331" s="39" t="s">
        <v>409</v>
      </c>
      <c r="B1331" s="39" t="s">
        <v>355</v>
      </c>
      <c r="C1331" s="39" t="s">
        <v>150</v>
      </c>
      <c r="D1331" s="92">
        <f t="shared" si="60"/>
        <v>41.5</v>
      </c>
      <c r="E1331" s="92">
        <f t="shared" si="61"/>
        <v>34.590000000000003</v>
      </c>
      <c r="F1331" s="92">
        <f t="shared" si="62"/>
        <v>48.75</v>
      </c>
      <c r="H1331" s="138">
        <v>41.5</v>
      </c>
      <c r="I1331" s="138">
        <v>34.590000000000003</v>
      </c>
      <c r="J1331" s="138">
        <v>48.75</v>
      </c>
      <c r="K1331" s="138">
        <v>8.7710843373493983</v>
      </c>
    </row>
    <row r="1332" spans="1:11">
      <c r="A1332" s="39" t="s">
        <v>409</v>
      </c>
      <c r="B1332" s="39" t="s">
        <v>355</v>
      </c>
      <c r="C1332" s="39" t="s">
        <v>156</v>
      </c>
      <c r="D1332" s="92">
        <f t="shared" si="60"/>
        <v>50.7</v>
      </c>
      <c r="E1332" s="92">
        <f t="shared" si="61"/>
        <v>44.85</v>
      </c>
      <c r="F1332" s="92">
        <f t="shared" si="62"/>
        <v>56.53</v>
      </c>
      <c r="H1332" s="138">
        <v>50.7</v>
      </c>
      <c r="I1332" s="138">
        <v>44.85</v>
      </c>
      <c r="J1332" s="138">
        <v>56.53</v>
      </c>
      <c r="K1332" s="138">
        <v>5.8974358974358969</v>
      </c>
    </row>
    <row r="1333" spans="1:11">
      <c r="A1333" s="39" t="s">
        <v>409</v>
      </c>
      <c r="B1333" s="39" t="s">
        <v>355</v>
      </c>
      <c r="C1333" s="39" t="s">
        <v>159</v>
      </c>
      <c r="D1333" s="92">
        <f t="shared" si="60"/>
        <v>41.05</v>
      </c>
      <c r="E1333" s="92">
        <f t="shared" si="61"/>
        <v>33.33</v>
      </c>
      <c r="F1333" s="92">
        <f t="shared" si="62"/>
        <v>49.23</v>
      </c>
      <c r="H1333" s="138">
        <v>41.05</v>
      </c>
      <c r="I1333" s="138">
        <v>33.33</v>
      </c>
      <c r="J1333" s="138">
        <v>49.23</v>
      </c>
      <c r="K1333" s="138">
        <v>9.9634591961023151</v>
      </c>
    </row>
    <row r="1334" spans="1:11">
      <c r="A1334" s="39" t="s">
        <v>409</v>
      </c>
      <c r="B1334" s="39" t="s">
        <v>355</v>
      </c>
      <c r="C1334" s="39" t="s">
        <v>161</v>
      </c>
      <c r="D1334" s="92">
        <f t="shared" si="60"/>
        <v>45.81</v>
      </c>
      <c r="E1334" s="92">
        <f t="shared" si="61"/>
        <v>40.1</v>
      </c>
      <c r="F1334" s="92">
        <f t="shared" si="62"/>
        <v>51.63</v>
      </c>
      <c r="H1334" s="138">
        <v>45.81</v>
      </c>
      <c r="I1334" s="138">
        <v>40.1</v>
      </c>
      <c r="J1334" s="138">
        <v>51.63</v>
      </c>
      <c r="K1334" s="138">
        <v>6.4396419995634142</v>
      </c>
    </row>
    <row r="1335" spans="1:11">
      <c r="A1335" s="39" t="s">
        <v>409</v>
      </c>
      <c r="B1335" s="39" t="s">
        <v>355</v>
      </c>
      <c r="C1335" s="39" t="s">
        <v>168</v>
      </c>
      <c r="D1335" s="92">
        <f t="shared" si="60"/>
        <v>42.49</v>
      </c>
      <c r="E1335" s="92">
        <f t="shared" si="61"/>
        <v>34.99</v>
      </c>
      <c r="F1335" s="92">
        <f t="shared" si="62"/>
        <v>50.35</v>
      </c>
      <c r="H1335" s="138">
        <v>42.49</v>
      </c>
      <c r="I1335" s="138">
        <v>34.99</v>
      </c>
      <c r="J1335" s="138">
        <v>50.35</v>
      </c>
      <c r="K1335" s="138">
        <v>9.296305012944222</v>
      </c>
    </row>
    <row r="1336" spans="1:11">
      <c r="A1336" s="39" t="s">
        <v>409</v>
      </c>
      <c r="B1336" s="39" t="s">
        <v>355</v>
      </c>
      <c r="C1336" s="39" t="s">
        <v>357</v>
      </c>
      <c r="D1336" s="92">
        <f t="shared" si="60"/>
        <v>44.05</v>
      </c>
      <c r="E1336" s="92">
        <f t="shared" si="61"/>
        <v>42.32</v>
      </c>
      <c r="F1336" s="92">
        <f t="shared" si="62"/>
        <v>45.8</v>
      </c>
      <c r="H1336" s="138">
        <v>44.05</v>
      </c>
      <c r="I1336" s="138">
        <v>42.32</v>
      </c>
      <c r="J1336" s="138">
        <v>45.8</v>
      </c>
      <c r="K1336" s="138">
        <v>2.0204313280363224</v>
      </c>
    </row>
    <row r="1337" spans="1:11">
      <c r="A1337" s="39" t="s">
        <v>409</v>
      </c>
      <c r="B1337" s="39" t="s">
        <v>285</v>
      </c>
      <c r="C1337" s="39" t="s">
        <v>102</v>
      </c>
      <c r="D1337" s="92">
        <f t="shared" si="60"/>
        <v>51.46</v>
      </c>
      <c r="E1337" s="92">
        <f t="shared" si="61"/>
        <v>43.05</v>
      </c>
      <c r="F1337" s="92">
        <f t="shared" si="62"/>
        <v>59.79</v>
      </c>
      <c r="H1337" s="138">
        <v>51.46</v>
      </c>
      <c r="I1337" s="138">
        <v>43.05</v>
      </c>
      <c r="J1337" s="138">
        <v>59.79</v>
      </c>
      <c r="K1337" s="138">
        <v>8.3754372328021756</v>
      </c>
    </row>
    <row r="1338" spans="1:11">
      <c r="A1338" s="39" t="s">
        <v>409</v>
      </c>
      <c r="B1338" s="39" t="s">
        <v>285</v>
      </c>
      <c r="C1338" s="39" t="s">
        <v>103</v>
      </c>
      <c r="D1338" s="92">
        <f t="shared" si="60"/>
        <v>43.36</v>
      </c>
      <c r="E1338" s="92">
        <f t="shared" si="61"/>
        <v>36.39</v>
      </c>
      <c r="F1338" s="92">
        <f t="shared" si="62"/>
        <v>50.61</v>
      </c>
      <c r="H1338" s="138">
        <v>43.36</v>
      </c>
      <c r="I1338" s="138">
        <v>36.39</v>
      </c>
      <c r="J1338" s="138">
        <v>50.61</v>
      </c>
      <c r="K1338" s="138">
        <v>8.4178966789667893</v>
      </c>
    </row>
    <row r="1339" spans="1:11">
      <c r="A1339" s="39" t="s">
        <v>409</v>
      </c>
      <c r="B1339" s="39" t="s">
        <v>285</v>
      </c>
      <c r="C1339" s="39" t="s">
        <v>104</v>
      </c>
      <c r="D1339" s="92">
        <f t="shared" si="60"/>
        <v>45.61</v>
      </c>
      <c r="E1339" s="92">
        <f t="shared" si="61"/>
        <v>38.14</v>
      </c>
      <c r="F1339" s="92">
        <f t="shared" si="62"/>
        <v>53.28</v>
      </c>
      <c r="H1339" s="138">
        <v>45.61</v>
      </c>
      <c r="I1339" s="138">
        <v>38.14</v>
      </c>
      <c r="J1339" s="138">
        <v>53.28</v>
      </c>
      <c r="K1339" s="138">
        <v>8.5288313966235485</v>
      </c>
    </row>
    <row r="1340" spans="1:11">
      <c r="A1340" s="39" t="s">
        <v>409</v>
      </c>
      <c r="B1340" s="39" t="s">
        <v>285</v>
      </c>
      <c r="C1340" s="39" t="s">
        <v>110</v>
      </c>
      <c r="D1340" s="92">
        <f t="shared" si="60"/>
        <v>52.21</v>
      </c>
      <c r="E1340" s="92">
        <f t="shared" si="61"/>
        <v>46.08</v>
      </c>
      <c r="F1340" s="92">
        <f t="shared" si="62"/>
        <v>58.27</v>
      </c>
      <c r="H1340" s="138">
        <v>52.21</v>
      </c>
      <c r="I1340" s="138">
        <v>46.08</v>
      </c>
      <c r="J1340" s="138">
        <v>58.27</v>
      </c>
      <c r="K1340" s="138">
        <v>5.9758666922045585</v>
      </c>
    </row>
    <row r="1341" spans="1:11">
      <c r="A1341" s="39" t="s">
        <v>409</v>
      </c>
      <c r="B1341" s="39" t="s">
        <v>285</v>
      </c>
      <c r="C1341" s="39" t="s">
        <v>111</v>
      </c>
      <c r="D1341" s="92">
        <f t="shared" si="60"/>
        <v>56.14</v>
      </c>
      <c r="E1341" s="92">
        <f t="shared" si="61"/>
        <v>50.48</v>
      </c>
      <c r="F1341" s="92">
        <f t="shared" si="62"/>
        <v>61.65</v>
      </c>
      <c r="H1341" s="138">
        <v>56.14</v>
      </c>
      <c r="I1341" s="138">
        <v>50.48</v>
      </c>
      <c r="J1341" s="138">
        <v>61.65</v>
      </c>
      <c r="K1341" s="138">
        <v>5.0944068400427502</v>
      </c>
    </row>
    <row r="1342" spans="1:11">
      <c r="A1342" s="39" t="s">
        <v>409</v>
      </c>
      <c r="B1342" s="39" t="s">
        <v>285</v>
      </c>
      <c r="C1342" s="39" t="s">
        <v>116</v>
      </c>
      <c r="D1342" s="92">
        <f t="shared" ref="D1342:D1405" si="63">IF(K1342&gt;=50," ",H1342)</f>
        <v>50.81</v>
      </c>
      <c r="E1342" s="92">
        <f t="shared" ref="E1342:E1405" si="64">IF(K1342&gt;=50," ",I1342)</f>
        <v>42.25</v>
      </c>
      <c r="F1342" s="92">
        <f t="shared" ref="F1342:F1405" si="65">IF(K1342&gt;=50," ",J1342)</f>
        <v>59.33</v>
      </c>
      <c r="H1342" s="138">
        <v>50.81</v>
      </c>
      <c r="I1342" s="138">
        <v>42.25</v>
      </c>
      <c r="J1342" s="138">
        <v>59.33</v>
      </c>
      <c r="K1342" s="138">
        <v>8.6597126549891748</v>
      </c>
    </row>
    <row r="1343" spans="1:11">
      <c r="A1343" s="39" t="s">
        <v>409</v>
      </c>
      <c r="B1343" s="39" t="s">
        <v>285</v>
      </c>
      <c r="C1343" s="39" t="s">
        <v>117</v>
      </c>
      <c r="D1343" s="92">
        <f t="shared" si="63"/>
        <v>52.1</v>
      </c>
      <c r="E1343" s="92">
        <f t="shared" si="64"/>
        <v>45.98</v>
      </c>
      <c r="F1343" s="92">
        <f t="shared" si="65"/>
        <v>58.17</v>
      </c>
      <c r="H1343" s="138">
        <v>52.1</v>
      </c>
      <c r="I1343" s="138">
        <v>45.98</v>
      </c>
      <c r="J1343" s="138">
        <v>58.17</v>
      </c>
      <c r="K1343" s="138">
        <v>5.9884836852207295</v>
      </c>
    </row>
    <row r="1344" spans="1:11">
      <c r="A1344" s="39" t="s">
        <v>409</v>
      </c>
      <c r="B1344" s="39" t="s">
        <v>285</v>
      </c>
      <c r="C1344" s="39" t="s">
        <v>119</v>
      </c>
      <c r="D1344" s="92">
        <f t="shared" si="63"/>
        <v>45.16</v>
      </c>
      <c r="E1344" s="92">
        <f t="shared" si="64"/>
        <v>39.619999999999997</v>
      </c>
      <c r="F1344" s="92">
        <f t="shared" si="65"/>
        <v>50.83</v>
      </c>
      <c r="H1344" s="138">
        <v>45.16</v>
      </c>
      <c r="I1344" s="138">
        <v>39.619999999999997</v>
      </c>
      <c r="J1344" s="138">
        <v>50.83</v>
      </c>
      <c r="K1344" s="138">
        <v>6.3551815766164754</v>
      </c>
    </row>
    <row r="1345" spans="1:11">
      <c r="A1345" s="39" t="s">
        <v>409</v>
      </c>
      <c r="B1345" s="39" t="s">
        <v>285</v>
      </c>
      <c r="C1345" s="39" t="s">
        <v>123</v>
      </c>
      <c r="D1345" s="92">
        <f t="shared" si="63"/>
        <v>53.71</v>
      </c>
      <c r="E1345" s="92">
        <f t="shared" si="64"/>
        <v>47.82</v>
      </c>
      <c r="F1345" s="92">
        <f t="shared" si="65"/>
        <v>59.49</v>
      </c>
      <c r="H1345" s="138">
        <v>53.71</v>
      </c>
      <c r="I1345" s="138">
        <v>47.82</v>
      </c>
      <c r="J1345" s="138">
        <v>59.49</v>
      </c>
      <c r="K1345" s="138">
        <v>5.5669335319307391</v>
      </c>
    </row>
    <row r="1346" spans="1:11">
      <c r="A1346" s="39" t="s">
        <v>409</v>
      </c>
      <c r="B1346" s="39" t="s">
        <v>285</v>
      </c>
      <c r="C1346" s="39" t="s">
        <v>132</v>
      </c>
      <c r="D1346" s="92">
        <f t="shared" si="63"/>
        <v>46.51</v>
      </c>
      <c r="E1346" s="92">
        <f t="shared" si="64"/>
        <v>40.65</v>
      </c>
      <c r="F1346" s="92">
        <f t="shared" si="65"/>
        <v>52.47</v>
      </c>
      <c r="H1346" s="138">
        <v>46.51</v>
      </c>
      <c r="I1346" s="138">
        <v>40.65</v>
      </c>
      <c r="J1346" s="138">
        <v>52.47</v>
      </c>
      <c r="K1346" s="138">
        <v>6.514728015480542</v>
      </c>
    </row>
    <row r="1347" spans="1:11">
      <c r="A1347" s="39" t="s">
        <v>409</v>
      </c>
      <c r="B1347" s="39" t="s">
        <v>285</v>
      </c>
      <c r="C1347" s="39" t="s">
        <v>134</v>
      </c>
      <c r="D1347" s="92">
        <f t="shared" si="63"/>
        <v>54</v>
      </c>
      <c r="E1347" s="92">
        <f t="shared" si="64"/>
        <v>47.39</v>
      </c>
      <c r="F1347" s="92">
        <f t="shared" si="65"/>
        <v>60.48</v>
      </c>
      <c r="H1347" s="138">
        <v>54</v>
      </c>
      <c r="I1347" s="138">
        <v>47.39</v>
      </c>
      <c r="J1347" s="138">
        <v>60.48</v>
      </c>
      <c r="K1347" s="138">
        <v>6.2222222222222223</v>
      </c>
    </row>
    <row r="1348" spans="1:11">
      <c r="A1348" s="39" t="s">
        <v>409</v>
      </c>
      <c r="B1348" s="39" t="s">
        <v>285</v>
      </c>
      <c r="C1348" s="39" t="s">
        <v>150</v>
      </c>
      <c r="D1348" s="92">
        <f t="shared" si="63"/>
        <v>56.13</v>
      </c>
      <c r="E1348" s="92">
        <f t="shared" si="64"/>
        <v>48.88</v>
      </c>
      <c r="F1348" s="92">
        <f t="shared" si="65"/>
        <v>63.13</v>
      </c>
      <c r="H1348" s="138">
        <v>56.13</v>
      </c>
      <c r="I1348" s="138">
        <v>48.88</v>
      </c>
      <c r="J1348" s="138">
        <v>63.13</v>
      </c>
      <c r="K1348" s="138">
        <v>6.520577231427044</v>
      </c>
    </row>
    <row r="1349" spans="1:11">
      <c r="A1349" s="39" t="s">
        <v>409</v>
      </c>
      <c r="B1349" s="39" t="s">
        <v>285</v>
      </c>
      <c r="C1349" s="39" t="s">
        <v>156</v>
      </c>
      <c r="D1349" s="92">
        <f t="shared" si="63"/>
        <v>44.35</v>
      </c>
      <c r="E1349" s="92">
        <f t="shared" si="64"/>
        <v>38.61</v>
      </c>
      <c r="F1349" s="92">
        <f t="shared" si="65"/>
        <v>50.24</v>
      </c>
      <c r="H1349" s="138">
        <v>44.35</v>
      </c>
      <c r="I1349" s="138">
        <v>38.61</v>
      </c>
      <c r="J1349" s="138">
        <v>50.24</v>
      </c>
      <c r="K1349" s="138">
        <v>6.7192784667418266</v>
      </c>
    </row>
    <row r="1350" spans="1:11">
      <c r="A1350" s="39" t="s">
        <v>409</v>
      </c>
      <c r="B1350" s="39" t="s">
        <v>285</v>
      </c>
      <c r="C1350" s="39" t="s">
        <v>159</v>
      </c>
      <c r="D1350" s="92">
        <f t="shared" si="63"/>
        <v>56.41</v>
      </c>
      <c r="E1350" s="92">
        <f t="shared" si="64"/>
        <v>48.04</v>
      </c>
      <c r="F1350" s="92">
        <f t="shared" si="65"/>
        <v>64.430000000000007</v>
      </c>
      <c r="H1350" s="138">
        <v>56.41</v>
      </c>
      <c r="I1350" s="138">
        <v>48.04</v>
      </c>
      <c r="J1350" s="138">
        <v>64.430000000000007</v>
      </c>
      <c r="K1350" s="138">
        <v>7.4809430951958866</v>
      </c>
    </row>
    <row r="1351" spans="1:11">
      <c r="A1351" s="39" t="s">
        <v>409</v>
      </c>
      <c r="B1351" s="39" t="s">
        <v>285</v>
      </c>
      <c r="C1351" s="39" t="s">
        <v>161</v>
      </c>
      <c r="D1351" s="92">
        <f t="shared" si="63"/>
        <v>48.51</v>
      </c>
      <c r="E1351" s="92">
        <f t="shared" si="64"/>
        <v>42.56</v>
      </c>
      <c r="F1351" s="92">
        <f t="shared" si="65"/>
        <v>54.5</v>
      </c>
      <c r="H1351" s="138">
        <v>48.51</v>
      </c>
      <c r="I1351" s="138">
        <v>42.56</v>
      </c>
      <c r="J1351" s="138">
        <v>54.5</v>
      </c>
      <c r="K1351" s="138">
        <v>6.3079777365491658</v>
      </c>
    </row>
    <row r="1352" spans="1:11">
      <c r="A1352" s="39" t="s">
        <v>409</v>
      </c>
      <c r="B1352" s="39" t="s">
        <v>285</v>
      </c>
      <c r="C1352" s="39" t="s">
        <v>168</v>
      </c>
      <c r="D1352" s="92">
        <f t="shared" si="63"/>
        <v>48.85</v>
      </c>
      <c r="E1352" s="92">
        <f t="shared" si="64"/>
        <v>40.89</v>
      </c>
      <c r="F1352" s="92">
        <f t="shared" si="65"/>
        <v>56.87</v>
      </c>
      <c r="H1352" s="138">
        <v>48.85</v>
      </c>
      <c r="I1352" s="138">
        <v>40.89</v>
      </c>
      <c r="J1352" s="138">
        <v>56.87</v>
      </c>
      <c r="K1352" s="138">
        <v>8.4135107471852617</v>
      </c>
    </row>
    <row r="1353" spans="1:11">
      <c r="A1353" s="39" t="s">
        <v>409</v>
      </c>
      <c r="B1353" s="39" t="s">
        <v>285</v>
      </c>
      <c r="C1353" s="39" t="s">
        <v>357</v>
      </c>
      <c r="D1353" s="92">
        <f t="shared" si="63"/>
        <v>50.7</v>
      </c>
      <c r="E1353" s="92">
        <f t="shared" si="64"/>
        <v>48.93</v>
      </c>
      <c r="F1353" s="92">
        <f t="shared" si="65"/>
        <v>52.46</v>
      </c>
      <c r="H1353" s="138">
        <v>50.7</v>
      </c>
      <c r="I1353" s="138">
        <v>48.93</v>
      </c>
      <c r="J1353" s="138">
        <v>52.46</v>
      </c>
      <c r="K1353" s="138">
        <v>1.7751479289940828</v>
      </c>
    </row>
    <row r="1354" spans="1:11">
      <c r="A1354" s="39" t="s">
        <v>409</v>
      </c>
      <c r="B1354" s="39" t="s">
        <v>405</v>
      </c>
      <c r="C1354" s="39" t="s">
        <v>98</v>
      </c>
      <c r="D1354" s="92">
        <f t="shared" si="63"/>
        <v>5.73</v>
      </c>
      <c r="E1354" s="92">
        <f t="shared" si="64"/>
        <v>2.57</v>
      </c>
      <c r="F1354" s="92">
        <f t="shared" si="65"/>
        <v>12.3</v>
      </c>
      <c r="H1354" s="138">
        <v>5.73</v>
      </c>
      <c r="I1354" s="138">
        <v>2.57</v>
      </c>
      <c r="J1354" s="138">
        <v>12.3</v>
      </c>
      <c r="K1354" s="138">
        <v>40.139616055846417</v>
      </c>
    </row>
    <row r="1355" spans="1:11">
      <c r="A1355" s="39" t="s">
        <v>409</v>
      </c>
      <c r="B1355" s="39" t="s">
        <v>405</v>
      </c>
      <c r="C1355" s="39" t="s">
        <v>105</v>
      </c>
      <c r="D1355" s="92">
        <f t="shared" si="63"/>
        <v>5.5</v>
      </c>
      <c r="E1355" s="92">
        <f t="shared" si="64"/>
        <v>2.92</v>
      </c>
      <c r="F1355" s="92">
        <f t="shared" si="65"/>
        <v>10.119999999999999</v>
      </c>
      <c r="H1355" s="138">
        <v>5.5</v>
      </c>
      <c r="I1355" s="138">
        <v>2.92</v>
      </c>
      <c r="J1355" s="138">
        <v>10.119999999999999</v>
      </c>
      <c r="K1355" s="138">
        <v>31.818181818181817</v>
      </c>
    </row>
    <row r="1356" spans="1:11">
      <c r="A1356" s="39" t="s">
        <v>409</v>
      </c>
      <c r="B1356" s="39" t="s">
        <v>405</v>
      </c>
      <c r="C1356" s="39" t="s">
        <v>106</v>
      </c>
      <c r="D1356" s="92">
        <f t="shared" si="63"/>
        <v>4.8899999999999997</v>
      </c>
      <c r="E1356" s="92">
        <f t="shared" si="64"/>
        <v>3.12</v>
      </c>
      <c r="F1356" s="92">
        <f t="shared" si="65"/>
        <v>7.59</v>
      </c>
      <c r="H1356" s="138">
        <v>4.8899999999999997</v>
      </c>
      <c r="I1356" s="138">
        <v>3.12</v>
      </c>
      <c r="J1356" s="138">
        <v>7.59</v>
      </c>
      <c r="K1356" s="138">
        <v>22.699386503067487</v>
      </c>
    </row>
    <row r="1357" spans="1:11">
      <c r="A1357" s="39" t="s">
        <v>409</v>
      </c>
      <c r="B1357" s="39" t="s">
        <v>405</v>
      </c>
      <c r="C1357" s="39" t="s">
        <v>125</v>
      </c>
      <c r="D1357" s="92">
        <f t="shared" si="63"/>
        <v>2.98</v>
      </c>
      <c r="E1357" s="92">
        <f t="shared" si="64"/>
        <v>1.84</v>
      </c>
      <c r="F1357" s="92">
        <f t="shared" si="65"/>
        <v>4.8099999999999996</v>
      </c>
      <c r="H1357" s="138">
        <v>2.98</v>
      </c>
      <c r="I1357" s="138">
        <v>1.84</v>
      </c>
      <c r="J1357" s="138">
        <v>4.8099999999999996</v>
      </c>
      <c r="K1357" s="138">
        <v>24.496644295302016</v>
      </c>
    </row>
    <row r="1358" spans="1:11">
      <c r="A1358" s="39" t="s">
        <v>409</v>
      </c>
      <c r="B1358" s="39" t="s">
        <v>405</v>
      </c>
      <c r="C1358" s="39" t="s">
        <v>131</v>
      </c>
      <c r="D1358" s="92">
        <f t="shared" si="63"/>
        <v>8.42</v>
      </c>
      <c r="E1358" s="92">
        <f t="shared" si="64"/>
        <v>4.8600000000000003</v>
      </c>
      <c r="F1358" s="92">
        <f t="shared" si="65"/>
        <v>14.18</v>
      </c>
      <c r="H1358" s="138">
        <v>8.42</v>
      </c>
      <c r="I1358" s="138">
        <v>4.8600000000000003</v>
      </c>
      <c r="J1358" s="138">
        <v>14.18</v>
      </c>
      <c r="K1358" s="138">
        <v>27.434679334916868</v>
      </c>
    </row>
    <row r="1359" spans="1:11">
      <c r="A1359" s="39" t="s">
        <v>409</v>
      </c>
      <c r="B1359" s="39" t="s">
        <v>405</v>
      </c>
      <c r="C1359" s="39" t="s">
        <v>133</v>
      </c>
      <c r="D1359" s="92">
        <f t="shared" si="63"/>
        <v>2.14</v>
      </c>
      <c r="E1359" s="92">
        <f t="shared" si="64"/>
        <v>1.08</v>
      </c>
      <c r="F1359" s="92">
        <f t="shared" si="65"/>
        <v>4.2</v>
      </c>
      <c r="H1359" s="138">
        <v>2.14</v>
      </c>
      <c r="I1359" s="138">
        <v>1.08</v>
      </c>
      <c r="J1359" s="138">
        <v>4.2</v>
      </c>
      <c r="K1359" s="138">
        <v>34.579439252336449</v>
      </c>
    </row>
    <row r="1360" spans="1:11">
      <c r="A1360" s="39" t="s">
        <v>409</v>
      </c>
      <c r="B1360" s="39" t="s">
        <v>405</v>
      </c>
      <c r="C1360" s="39" t="s">
        <v>137</v>
      </c>
      <c r="D1360" s="92">
        <f t="shared" si="63"/>
        <v>3.12</v>
      </c>
      <c r="E1360" s="92">
        <f t="shared" si="64"/>
        <v>1.73</v>
      </c>
      <c r="F1360" s="92">
        <f t="shared" si="65"/>
        <v>5.57</v>
      </c>
      <c r="H1360" s="138">
        <v>3.12</v>
      </c>
      <c r="I1360" s="138">
        <v>1.73</v>
      </c>
      <c r="J1360" s="138">
        <v>5.57</v>
      </c>
      <c r="K1360" s="138">
        <v>29.807692307692307</v>
      </c>
    </row>
    <row r="1361" spans="1:11">
      <c r="A1361" s="39" t="s">
        <v>409</v>
      </c>
      <c r="B1361" s="39" t="s">
        <v>405</v>
      </c>
      <c r="C1361" s="39" t="s">
        <v>138</v>
      </c>
      <c r="D1361" s="92">
        <f t="shared" si="63"/>
        <v>6.4</v>
      </c>
      <c r="E1361" s="92">
        <f t="shared" si="64"/>
        <v>3.23</v>
      </c>
      <c r="F1361" s="92">
        <f t="shared" si="65"/>
        <v>12.27</v>
      </c>
      <c r="H1361" s="138">
        <v>6.4</v>
      </c>
      <c r="I1361" s="138">
        <v>3.23</v>
      </c>
      <c r="J1361" s="138">
        <v>12.27</v>
      </c>
      <c r="K1361" s="138">
        <v>34.21875</v>
      </c>
    </row>
    <row r="1362" spans="1:11">
      <c r="A1362" s="39" t="s">
        <v>409</v>
      </c>
      <c r="B1362" s="39" t="s">
        <v>405</v>
      </c>
      <c r="C1362" s="39" t="s">
        <v>140</v>
      </c>
      <c r="D1362" s="92">
        <f t="shared" si="63"/>
        <v>1.74</v>
      </c>
      <c r="E1362" s="92">
        <f t="shared" si="64"/>
        <v>0.96</v>
      </c>
      <c r="F1362" s="92">
        <f t="shared" si="65"/>
        <v>3.15</v>
      </c>
      <c r="H1362" s="138">
        <v>1.74</v>
      </c>
      <c r="I1362" s="138">
        <v>0.96</v>
      </c>
      <c r="J1362" s="138">
        <v>3.15</v>
      </c>
      <c r="K1362" s="138">
        <v>30.459770114942529</v>
      </c>
    </row>
    <row r="1363" spans="1:11">
      <c r="A1363" s="39" t="s">
        <v>409</v>
      </c>
      <c r="B1363" s="39" t="s">
        <v>405</v>
      </c>
      <c r="C1363" s="39" t="s">
        <v>144</v>
      </c>
      <c r="D1363" s="92">
        <f t="shared" si="63"/>
        <v>4.79</v>
      </c>
      <c r="E1363" s="92">
        <f t="shared" si="64"/>
        <v>2.4300000000000002</v>
      </c>
      <c r="F1363" s="92">
        <f t="shared" si="65"/>
        <v>9.23</v>
      </c>
      <c r="H1363" s="138">
        <v>4.79</v>
      </c>
      <c r="I1363" s="138">
        <v>2.4300000000000002</v>
      </c>
      <c r="J1363" s="138">
        <v>9.23</v>
      </c>
      <c r="K1363" s="138">
        <v>34.237995824634652</v>
      </c>
    </row>
    <row r="1364" spans="1:11">
      <c r="A1364" s="39" t="s">
        <v>409</v>
      </c>
      <c r="B1364" s="39" t="s">
        <v>405</v>
      </c>
      <c r="C1364" s="39" t="s">
        <v>145</v>
      </c>
      <c r="D1364" s="92">
        <f t="shared" si="63"/>
        <v>3.18</v>
      </c>
      <c r="E1364" s="92">
        <f t="shared" si="64"/>
        <v>1.92</v>
      </c>
      <c r="F1364" s="92">
        <f t="shared" si="65"/>
        <v>5.24</v>
      </c>
      <c r="H1364" s="138">
        <v>3.18</v>
      </c>
      <c r="I1364" s="138">
        <v>1.92</v>
      </c>
      <c r="J1364" s="138">
        <v>5.24</v>
      </c>
      <c r="K1364" s="138">
        <v>25.786163522012579</v>
      </c>
    </row>
    <row r="1365" spans="1:11">
      <c r="A1365" s="39" t="s">
        <v>409</v>
      </c>
      <c r="B1365" s="39" t="s">
        <v>405</v>
      </c>
      <c r="C1365" s="39" t="s">
        <v>146</v>
      </c>
      <c r="D1365" s="92">
        <f t="shared" si="63"/>
        <v>2.41</v>
      </c>
      <c r="E1365" s="92">
        <f t="shared" si="64"/>
        <v>1.42</v>
      </c>
      <c r="F1365" s="92">
        <f t="shared" si="65"/>
        <v>4.0599999999999996</v>
      </c>
      <c r="H1365" s="138">
        <v>2.41</v>
      </c>
      <c r="I1365" s="138">
        <v>1.42</v>
      </c>
      <c r="J1365" s="138">
        <v>4.0599999999999996</v>
      </c>
      <c r="K1365" s="138">
        <v>26.556016597510375</v>
      </c>
    </row>
    <row r="1366" spans="1:11">
      <c r="A1366" s="39" t="s">
        <v>409</v>
      </c>
      <c r="B1366" s="39" t="s">
        <v>405</v>
      </c>
      <c r="C1366" s="39" t="s">
        <v>153</v>
      </c>
      <c r="D1366" s="92">
        <f t="shared" si="63"/>
        <v>3.12</v>
      </c>
      <c r="E1366" s="92">
        <f t="shared" si="64"/>
        <v>1.91</v>
      </c>
      <c r="F1366" s="92">
        <f t="shared" si="65"/>
        <v>5.05</v>
      </c>
      <c r="H1366" s="138">
        <v>3.12</v>
      </c>
      <c r="I1366" s="138">
        <v>1.91</v>
      </c>
      <c r="J1366" s="138">
        <v>5.05</v>
      </c>
      <c r="K1366" s="138">
        <v>24.679487179487179</v>
      </c>
    </row>
    <row r="1367" spans="1:11">
      <c r="A1367" s="39" t="s">
        <v>409</v>
      </c>
      <c r="B1367" s="39" t="s">
        <v>405</v>
      </c>
      <c r="C1367" s="39" t="s">
        <v>162</v>
      </c>
      <c r="D1367" s="92">
        <f t="shared" si="63"/>
        <v>2.76</v>
      </c>
      <c r="E1367" s="92">
        <f t="shared" si="64"/>
        <v>1.49</v>
      </c>
      <c r="F1367" s="92">
        <f t="shared" si="65"/>
        <v>5.04</v>
      </c>
      <c r="H1367" s="138">
        <v>2.76</v>
      </c>
      <c r="I1367" s="138">
        <v>1.49</v>
      </c>
      <c r="J1367" s="138">
        <v>5.04</v>
      </c>
      <c r="K1367" s="138">
        <v>31.159420289855071</v>
      </c>
    </row>
    <row r="1368" spans="1:11">
      <c r="A1368" s="39" t="s">
        <v>409</v>
      </c>
      <c r="B1368" s="39" t="s">
        <v>405</v>
      </c>
      <c r="C1368" s="39" t="s">
        <v>165</v>
      </c>
      <c r="D1368" s="92" t="str">
        <f t="shared" si="63"/>
        <v xml:space="preserve"> </v>
      </c>
      <c r="E1368" s="92" t="str">
        <f t="shared" si="64"/>
        <v xml:space="preserve"> </v>
      </c>
      <c r="F1368" s="92" t="str">
        <f t="shared" si="65"/>
        <v xml:space="preserve"> </v>
      </c>
      <c r="H1368" s="138">
        <v>6.63</v>
      </c>
      <c r="I1368" s="138">
        <v>2.35</v>
      </c>
      <c r="J1368" s="138">
        <v>17.29</v>
      </c>
      <c r="K1368" s="138">
        <v>51.43288084464556</v>
      </c>
    </row>
    <row r="1369" spans="1:11">
      <c r="A1369" s="39" t="s">
        <v>409</v>
      </c>
      <c r="B1369" s="39" t="s">
        <v>405</v>
      </c>
      <c r="C1369" s="39" t="s">
        <v>166</v>
      </c>
      <c r="D1369" s="92">
        <f t="shared" si="63"/>
        <v>5.19</v>
      </c>
      <c r="E1369" s="92">
        <f t="shared" si="64"/>
        <v>3.29</v>
      </c>
      <c r="F1369" s="92">
        <f t="shared" si="65"/>
        <v>8.08</v>
      </c>
      <c r="H1369" s="138">
        <v>5.19</v>
      </c>
      <c r="I1369" s="138">
        <v>3.29</v>
      </c>
      <c r="J1369" s="138">
        <v>8.08</v>
      </c>
      <c r="K1369" s="138">
        <v>22.928709055876684</v>
      </c>
    </row>
    <row r="1370" spans="1:11">
      <c r="A1370" s="39" t="s">
        <v>409</v>
      </c>
      <c r="B1370" s="39" t="s">
        <v>405</v>
      </c>
      <c r="C1370" s="39" t="s">
        <v>170</v>
      </c>
      <c r="D1370" s="92">
        <f t="shared" si="63"/>
        <v>3.45</v>
      </c>
      <c r="E1370" s="92">
        <f t="shared" si="64"/>
        <v>2.2000000000000002</v>
      </c>
      <c r="F1370" s="92">
        <f t="shared" si="65"/>
        <v>5.38</v>
      </c>
      <c r="H1370" s="138">
        <v>3.45</v>
      </c>
      <c r="I1370" s="138">
        <v>2.2000000000000002</v>
      </c>
      <c r="J1370" s="138">
        <v>5.38</v>
      </c>
      <c r="K1370" s="138">
        <v>22.89855072463768</v>
      </c>
    </row>
    <row r="1371" spans="1:11">
      <c r="A1371" s="39" t="s">
        <v>409</v>
      </c>
      <c r="B1371" s="39" t="s">
        <v>405</v>
      </c>
      <c r="C1371" s="39" t="s">
        <v>172</v>
      </c>
      <c r="D1371" s="92">
        <f t="shared" si="63"/>
        <v>3.64</v>
      </c>
      <c r="E1371" s="92">
        <f t="shared" si="64"/>
        <v>1.75</v>
      </c>
      <c r="F1371" s="92">
        <f t="shared" si="65"/>
        <v>7.41</v>
      </c>
      <c r="H1371" s="138">
        <v>3.64</v>
      </c>
      <c r="I1371" s="138">
        <v>1.75</v>
      </c>
      <c r="J1371" s="138">
        <v>7.41</v>
      </c>
      <c r="K1371" s="138">
        <v>36.813186813186817</v>
      </c>
    </row>
    <row r="1372" spans="1:11">
      <c r="A1372" s="39" t="s">
        <v>409</v>
      </c>
      <c r="B1372" s="39" t="s">
        <v>405</v>
      </c>
      <c r="C1372" s="39" t="s">
        <v>175</v>
      </c>
      <c r="D1372" s="92">
        <f t="shared" si="63"/>
        <v>4.34</v>
      </c>
      <c r="E1372" s="92">
        <f t="shared" si="64"/>
        <v>2.73</v>
      </c>
      <c r="F1372" s="92">
        <f t="shared" si="65"/>
        <v>6.84</v>
      </c>
      <c r="H1372" s="138">
        <v>4.34</v>
      </c>
      <c r="I1372" s="138">
        <v>2.73</v>
      </c>
      <c r="J1372" s="138">
        <v>6.84</v>
      </c>
      <c r="K1372" s="138">
        <v>23.502304147465438</v>
      </c>
    </row>
    <row r="1373" spans="1:11">
      <c r="A1373" s="39" t="s">
        <v>409</v>
      </c>
      <c r="B1373" s="39" t="s">
        <v>405</v>
      </c>
      <c r="C1373" s="39" t="s">
        <v>358</v>
      </c>
      <c r="D1373" s="92">
        <f t="shared" si="63"/>
        <v>3.43</v>
      </c>
      <c r="E1373" s="92">
        <f t="shared" si="64"/>
        <v>2.93</v>
      </c>
      <c r="F1373" s="92">
        <f t="shared" si="65"/>
        <v>4.0199999999999996</v>
      </c>
      <c r="H1373" s="138">
        <v>3.43</v>
      </c>
      <c r="I1373" s="138">
        <v>2.93</v>
      </c>
      <c r="J1373" s="138">
        <v>4.0199999999999996</v>
      </c>
      <c r="K1373" s="138">
        <v>8.1632653061224492</v>
      </c>
    </row>
    <row r="1374" spans="1:11">
      <c r="A1374" s="39" t="s">
        <v>409</v>
      </c>
      <c r="B1374" s="39" t="s">
        <v>94</v>
      </c>
      <c r="C1374" s="39" t="s">
        <v>98</v>
      </c>
      <c r="D1374" s="92">
        <f t="shared" si="63"/>
        <v>8.15</v>
      </c>
      <c r="E1374" s="92">
        <f t="shared" si="64"/>
        <v>4.43</v>
      </c>
      <c r="F1374" s="92">
        <f t="shared" si="65"/>
        <v>14.54</v>
      </c>
      <c r="H1374" s="138">
        <v>8.15</v>
      </c>
      <c r="I1374" s="138">
        <v>4.43</v>
      </c>
      <c r="J1374" s="138">
        <v>14.54</v>
      </c>
      <c r="K1374" s="138">
        <v>30.552147239263803</v>
      </c>
    </row>
    <row r="1375" spans="1:11">
      <c r="A1375" s="39" t="s">
        <v>409</v>
      </c>
      <c r="B1375" s="39" t="s">
        <v>94</v>
      </c>
      <c r="C1375" s="39" t="s">
        <v>105</v>
      </c>
      <c r="D1375" s="92">
        <f t="shared" si="63"/>
        <v>7.68</v>
      </c>
      <c r="E1375" s="92">
        <f t="shared" si="64"/>
        <v>4.62</v>
      </c>
      <c r="F1375" s="92">
        <f t="shared" si="65"/>
        <v>12.51</v>
      </c>
      <c r="H1375" s="138">
        <v>7.68</v>
      </c>
      <c r="I1375" s="138">
        <v>4.62</v>
      </c>
      <c r="J1375" s="138">
        <v>12.51</v>
      </c>
      <c r="K1375" s="138">
        <v>25.520833333333332</v>
      </c>
    </row>
    <row r="1376" spans="1:11">
      <c r="A1376" s="39" t="s">
        <v>409</v>
      </c>
      <c r="B1376" s="39" t="s">
        <v>94</v>
      </c>
      <c r="C1376" s="39" t="s">
        <v>106</v>
      </c>
      <c r="D1376" s="92">
        <f t="shared" si="63"/>
        <v>7.99</v>
      </c>
      <c r="E1376" s="92">
        <f t="shared" si="64"/>
        <v>5.43</v>
      </c>
      <c r="F1376" s="92">
        <f t="shared" si="65"/>
        <v>11.61</v>
      </c>
      <c r="H1376" s="138">
        <v>7.99</v>
      </c>
      <c r="I1376" s="138">
        <v>5.43</v>
      </c>
      <c r="J1376" s="138">
        <v>11.61</v>
      </c>
      <c r="K1376" s="138">
        <v>19.39924906132666</v>
      </c>
    </row>
    <row r="1377" spans="1:11">
      <c r="A1377" s="39" t="s">
        <v>409</v>
      </c>
      <c r="B1377" s="39" t="s">
        <v>94</v>
      </c>
      <c r="C1377" s="39" t="s">
        <v>125</v>
      </c>
      <c r="D1377" s="92">
        <f t="shared" si="63"/>
        <v>4.24</v>
      </c>
      <c r="E1377" s="92">
        <f t="shared" si="64"/>
        <v>2.85</v>
      </c>
      <c r="F1377" s="92">
        <f t="shared" si="65"/>
        <v>6.26</v>
      </c>
      <c r="H1377" s="138">
        <v>4.24</v>
      </c>
      <c r="I1377" s="138">
        <v>2.85</v>
      </c>
      <c r="J1377" s="138">
        <v>6.26</v>
      </c>
      <c r="K1377" s="138">
        <v>20.047169811320753</v>
      </c>
    </row>
    <row r="1378" spans="1:11">
      <c r="A1378" s="39" t="s">
        <v>409</v>
      </c>
      <c r="B1378" s="39" t="s">
        <v>94</v>
      </c>
      <c r="C1378" s="39" t="s">
        <v>131</v>
      </c>
      <c r="D1378" s="92">
        <f t="shared" si="63"/>
        <v>11.3</v>
      </c>
      <c r="E1378" s="92">
        <f t="shared" si="64"/>
        <v>7.2</v>
      </c>
      <c r="F1378" s="92">
        <f t="shared" si="65"/>
        <v>17.309999999999999</v>
      </c>
      <c r="H1378" s="138">
        <v>11.3</v>
      </c>
      <c r="I1378" s="138">
        <v>7.2</v>
      </c>
      <c r="J1378" s="138">
        <v>17.309999999999999</v>
      </c>
      <c r="K1378" s="138">
        <v>22.477876106194689</v>
      </c>
    </row>
    <row r="1379" spans="1:11">
      <c r="A1379" s="39" t="s">
        <v>409</v>
      </c>
      <c r="B1379" s="39" t="s">
        <v>94</v>
      </c>
      <c r="C1379" s="39" t="s">
        <v>133</v>
      </c>
      <c r="D1379" s="92">
        <f t="shared" si="63"/>
        <v>3.63</v>
      </c>
      <c r="E1379" s="92">
        <f t="shared" si="64"/>
        <v>2.04</v>
      </c>
      <c r="F1379" s="92">
        <f t="shared" si="65"/>
        <v>6.36</v>
      </c>
      <c r="H1379" s="138">
        <v>3.63</v>
      </c>
      <c r="I1379" s="138">
        <v>2.04</v>
      </c>
      <c r="J1379" s="138">
        <v>6.36</v>
      </c>
      <c r="K1379" s="138">
        <v>28.925619834710748</v>
      </c>
    </row>
    <row r="1380" spans="1:11">
      <c r="A1380" s="39" t="s">
        <v>409</v>
      </c>
      <c r="B1380" s="39" t="s">
        <v>94</v>
      </c>
      <c r="C1380" s="39" t="s">
        <v>137</v>
      </c>
      <c r="D1380" s="92">
        <f t="shared" si="63"/>
        <v>5.73</v>
      </c>
      <c r="E1380" s="92">
        <f t="shared" si="64"/>
        <v>2.88</v>
      </c>
      <c r="F1380" s="92">
        <f t="shared" si="65"/>
        <v>11.1</v>
      </c>
      <c r="H1380" s="138">
        <v>5.73</v>
      </c>
      <c r="I1380" s="138">
        <v>2.88</v>
      </c>
      <c r="J1380" s="138">
        <v>11.1</v>
      </c>
      <c r="K1380" s="138">
        <v>34.554973821989527</v>
      </c>
    </row>
    <row r="1381" spans="1:11">
      <c r="A1381" s="39" t="s">
        <v>409</v>
      </c>
      <c r="B1381" s="39" t="s">
        <v>94</v>
      </c>
      <c r="C1381" s="39" t="s">
        <v>138</v>
      </c>
      <c r="D1381" s="92">
        <f t="shared" si="63"/>
        <v>7.66</v>
      </c>
      <c r="E1381" s="92">
        <f t="shared" si="64"/>
        <v>4.25</v>
      </c>
      <c r="F1381" s="92">
        <f t="shared" si="65"/>
        <v>13.41</v>
      </c>
      <c r="H1381" s="138">
        <v>7.66</v>
      </c>
      <c r="I1381" s="138">
        <v>4.25</v>
      </c>
      <c r="J1381" s="138">
        <v>13.41</v>
      </c>
      <c r="K1381" s="138">
        <v>29.373368146214098</v>
      </c>
    </row>
    <row r="1382" spans="1:11">
      <c r="A1382" s="39" t="s">
        <v>409</v>
      </c>
      <c r="B1382" s="39" t="s">
        <v>94</v>
      </c>
      <c r="C1382" s="39" t="s">
        <v>140</v>
      </c>
      <c r="D1382" s="92">
        <f t="shared" si="63"/>
        <v>4.8899999999999997</v>
      </c>
      <c r="E1382" s="92">
        <f t="shared" si="64"/>
        <v>2.9</v>
      </c>
      <c r="F1382" s="92">
        <f t="shared" si="65"/>
        <v>8.1300000000000008</v>
      </c>
      <c r="H1382" s="138">
        <v>4.8899999999999997</v>
      </c>
      <c r="I1382" s="138">
        <v>2.9</v>
      </c>
      <c r="J1382" s="138">
        <v>8.1300000000000008</v>
      </c>
      <c r="K1382" s="138">
        <v>26.380368098159511</v>
      </c>
    </row>
    <row r="1383" spans="1:11">
      <c r="A1383" s="39" t="s">
        <v>409</v>
      </c>
      <c r="B1383" s="39" t="s">
        <v>94</v>
      </c>
      <c r="C1383" s="39" t="s">
        <v>144</v>
      </c>
      <c r="D1383" s="92">
        <f t="shared" si="63"/>
        <v>5.68</v>
      </c>
      <c r="E1383" s="92">
        <f t="shared" si="64"/>
        <v>3.15</v>
      </c>
      <c r="F1383" s="92">
        <f t="shared" si="65"/>
        <v>10.039999999999999</v>
      </c>
      <c r="H1383" s="138">
        <v>5.68</v>
      </c>
      <c r="I1383" s="138">
        <v>3.15</v>
      </c>
      <c r="J1383" s="138">
        <v>10.039999999999999</v>
      </c>
      <c r="K1383" s="138">
        <v>29.577464788732392</v>
      </c>
    </row>
    <row r="1384" spans="1:11">
      <c r="A1384" s="39" t="s">
        <v>409</v>
      </c>
      <c r="B1384" s="39" t="s">
        <v>94</v>
      </c>
      <c r="C1384" s="39" t="s">
        <v>145</v>
      </c>
      <c r="D1384" s="92">
        <f t="shared" si="63"/>
        <v>5.15</v>
      </c>
      <c r="E1384" s="92">
        <f t="shared" si="64"/>
        <v>3.48</v>
      </c>
      <c r="F1384" s="92">
        <f t="shared" si="65"/>
        <v>7.55</v>
      </c>
      <c r="H1384" s="138">
        <v>5.15</v>
      </c>
      <c r="I1384" s="138">
        <v>3.48</v>
      </c>
      <c r="J1384" s="138">
        <v>7.55</v>
      </c>
      <c r="K1384" s="138">
        <v>19.805825242718445</v>
      </c>
    </row>
    <row r="1385" spans="1:11">
      <c r="A1385" s="39" t="s">
        <v>409</v>
      </c>
      <c r="B1385" s="39" t="s">
        <v>94</v>
      </c>
      <c r="C1385" s="39" t="s">
        <v>146</v>
      </c>
      <c r="D1385" s="92">
        <f t="shared" si="63"/>
        <v>4.1900000000000004</v>
      </c>
      <c r="E1385" s="92">
        <f t="shared" si="64"/>
        <v>2.73</v>
      </c>
      <c r="F1385" s="92">
        <f t="shared" si="65"/>
        <v>6.36</v>
      </c>
      <c r="H1385" s="138">
        <v>4.1900000000000004</v>
      </c>
      <c r="I1385" s="138">
        <v>2.73</v>
      </c>
      <c r="J1385" s="138">
        <v>6.36</v>
      </c>
      <c r="K1385" s="138">
        <v>21.479713603818613</v>
      </c>
    </row>
    <row r="1386" spans="1:11">
      <c r="A1386" s="39" t="s">
        <v>409</v>
      </c>
      <c r="B1386" s="39" t="s">
        <v>94</v>
      </c>
      <c r="C1386" s="39" t="s">
        <v>153</v>
      </c>
      <c r="D1386" s="92">
        <f t="shared" si="63"/>
        <v>4.53</v>
      </c>
      <c r="E1386" s="92">
        <f t="shared" si="64"/>
        <v>2.99</v>
      </c>
      <c r="F1386" s="92">
        <f t="shared" si="65"/>
        <v>6.79</v>
      </c>
      <c r="H1386" s="138">
        <v>4.53</v>
      </c>
      <c r="I1386" s="138">
        <v>2.99</v>
      </c>
      <c r="J1386" s="138">
        <v>6.79</v>
      </c>
      <c r="K1386" s="138">
        <v>20.97130242825607</v>
      </c>
    </row>
    <row r="1387" spans="1:11">
      <c r="A1387" s="39" t="s">
        <v>409</v>
      </c>
      <c r="B1387" s="39" t="s">
        <v>94</v>
      </c>
      <c r="C1387" s="39" t="s">
        <v>162</v>
      </c>
      <c r="D1387" s="92">
        <f t="shared" si="63"/>
        <v>6.26</v>
      </c>
      <c r="E1387" s="92">
        <f t="shared" si="64"/>
        <v>3.8</v>
      </c>
      <c r="F1387" s="92">
        <f t="shared" si="65"/>
        <v>10.14</v>
      </c>
      <c r="H1387" s="138">
        <v>6.26</v>
      </c>
      <c r="I1387" s="138">
        <v>3.8</v>
      </c>
      <c r="J1387" s="138">
        <v>10.14</v>
      </c>
      <c r="K1387" s="138">
        <v>25.079872204472846</v>
      </c>
    </row>
    <row r="1388" spans="1:11">
      <c r="A1388" s="39" t="s">
        <v>409</v>
      </c>
      <c r="B1388" s="39" t="s">
        <v>94</v>
      </c>
      <c r="C1388" s="39" t="s">
        <v>165</v>
      </c>
      <c r="D1388" s="92">
        <f t="shared" si="63"/>
        <v>9.81</v>
      </c>
      <c r="E1388" s="92">
        <f t="shared" si="64"/>
        <v>4.72</v>
      </c>
      <c r="F1388" s="92">
        <f t="shared" si="65"/>
        <v>19.27</v>
      </c>
      <c r="H1388" s="138">
        <v>9.81</v>
      </c>
      <c r="I1388" s="138">
        <v>4.72</v>
      </c>
      <c r="J1388" s="138">
        <v>19.27</v>
      </c>
      <c r="K1388" s="138">
        <v>36.187563710499489</v>
      </c>
    </row>
    <row r="1389" spans="1:11">
      <c r="A1389" s="39" t="s">
        <v>409</v>
      </c>
      <c r="B1389" s="39" t="s">
        <v>94</v>
      </c>
      <c r="C1389" s="39" t="s">
        <v>166</v>
      </c>
      <c r="D1389" s="92">
        <f t="shared" si="63"/>
        <v>7.14</v>
      </c>
      <c r="E1389" s="92">
        <f t="shared" si="64"/>
        <v>4.74</v>
      </c>
      <c r="F1389" s="92">
        <f t="shared" si="65"/>
        <v>10.62</v>
      </c>
      <c r="H1389" s="138">
        <v>7.14</v>
      </c>
      <c r="I1389" s="138">
        <v>4.74</v>
      </c>
      <c r="J1389" s="138">
        <v>10.62</v>
      </c>
      <c r="K1389" s="138">
        <v>20.588235294117649</v>
      </c>
    </row>
    <row r="1390" spans="1:11">
      <c r="A1390" s="39" t="s">
        <v>409</v>
      </c>
      <c r="B1390" s="39" t="s">
        <v>94</v>
      </c>
      <c r="C1390" s="39" t="s">
        <v>170</v>
      </c>
      <c r="D1390" s="92">
        <f t="shared" si="63"/>
        <v>5.26</v>
      </c>
      <c r="E1390" s="92">
        <f t="shared" si="64"/>
        <v>3.44</v>
      </c>
      <c r="F1390" s="92">
        <f t="shared" si="65"/>
        <v>7.97</v>
      </c>
      <c r="H1390" s="138">
        <v>5.26</v>
      </c>
      <c r="I1390" s="138">
        <v>3.44</v>
      </c>
      <c r="J1390" s="138">
        <v>7.97</v>
      </c>
      <c r="K1390" s="138">
        <v>21.482889733840302</v>
      </c>
    </row>
    <row r="1391" spans="1:11">
      <c r="A1391" s="39" t="s">
        <v>409</v>
      </c>
      <c r="B1391" s="39" t="s">
        <v>94</v>
      </c>
      <c r="C1391" s="39" t="s">
        <v>172</v>
      </c>
      <c r="D1391" s="92">
        <f t="shared" si="63"/>
        <v>5.41</v>
      </c>
      <c r="E1391" s="92">
        <f t="shared" si="64"/>
        <v>3.05</v>
      </c>
      <c r="F1391" s="92">
        <f t="shared" si="65"/>
        <v>9.41</v>
      </c>
      <c r="H1391" s="138">
        <v>5.41</v>
      </c>
      <c r="I1391" s="138">
        <v>3.05</v>
      </c>
      <c r="J1391" s="138">
        <v>9.41</v>
      </c>
      <c r="K1391" s="138">
        <v>28.835489833641404</v>
      </c>
    </row>
    <row r="1392" spans="1:11">
      <c r="A1392" s="39" t="s">
        <v>409</v>
      </c>
      <c r="B1392" s="39" t="s">
        <v>94</v>
      </c>
      <c r="C1392" s="39" t="s">
        <v>175</v>
      </c>
      <c r="D1392" s="92">
        <f t="shared" si="63"/>
        <v>6.3</v>
      </c>
      <c r="E1392" s="92">
        <f t="shared" si="64"/>
        <v>4.24</v>
      </c>
      <c r="F1392" s="92">
        <f t="shared" si="65"/>
        <v>9.26</v>
      </c>
      <c r="H1392" s="138">
        <v>6.3</v>
      </c>
      <c r="I1392" s="138">
        <v>4.24</v>
      </c>
      <c r="J1392" s="138">
        <v>9.26</v>
      </c>
      <c r="K1392" s="138">
        <v>20</v>
      </c>
    </row>
    <row r="1393" spans="1:11">
      <c r="A1393" s="39" t="s">
        <v>409</v>
      </c>
      <c r="B1393" s="39" t="s">
        <v>94</v>
      </c>
      <c r="C1393" s="39" t="s">
        <v>358</v>
      </c>
      <c r="D1393" s="92">
        <f t="shared" si="63"/>
        <v>5.52</v>
      </c>
      <c r="E1393" s="92">
        <f t="shared" si="64"/>
        <v>4.78</v>
      </c>
      <c r="F1393" s="92">
        <f t="shared" si="65"/>
        <v>6.36</v>
      </c>
      <c r="H1393" s="138">
        <v>5.52</v>
      </c>
      <c r="I1393" s="138">
        <v>4.78</v>
      </c>
      <c r="J1393" s="138">
        <v>6.36</v>
      </c>
      <c r="K1393" s="138">
        <v>7.2463768115942049</v>
      </c>
    </row>
    <row r="1394" spans="1:11">
      <c r="A1394" s="39" t="s">
        <v>409</v>
      </c>
      <c r="B1394" s="39" t="s">
        <v>355</v>
      </c>
      <c r="C1394" s="39" t="s">
        <v>98</v>
      </c>
      <c r="D1394" s="92">
        <f t="shared" si="63"/>
        <v>40.549999999999997</v>
      </c>
      <c r="E1394" s="92">
        <f t="shared" si="64"/>
        <v>32.81</v>
      </c>
      <c r="F1394" s="92">
        <f t="shared" si="65"/>
        <v>48.79</v>
      </c>
      <c r="H1394" s="138">
        <v>40.549999999999997</v>
      </c>
      <c r="I1394" s="138">
        <v>32.81</v>
      </c>
      <c r="J1394" s="138">
        <v>48.79</v>
      </c>
      <c r="K1394" s="138">
        <v>10.135635018495686</v>
      </c>
    </row>
    <row r="1395" spans="1:11">
      <c r="A1395" s="39" t="s">
        <v>409</v>
      </c>
      <c r="B1395" s="39" t="s">
        <v>355</v>
      </c>
      <c r="C1395" s="39" t="s">
        <v>105</v>
      </c>
      <c r="D1395" s="92">
        <f t="shared" si="63"/>
        <v>38.08</v>
      </c>
      <c r="E1395" s="92">
        <f t="shared" si="64"/>
        <v>29.59</v>
      </c>
      <c r="F1395" s="92">
        <f t="shared" si="65"/>
        <v>47.37</v>
      </c>
      <c r="H1395" s="138">
        <v>38.08</v>
      </c>
      <c r="I1395" s="138">
        <v>29.59</v>
      </c>
      <c r="J1395" s="138">
        <v>47.37</v>
      </c>
      <c r="K1395" s="138">
        <v>12.027310924369749</v>
      </c>
    </row>
    <row r="1396" spans="1:11">
      <c r="A1396" s="39" t="s">
        <v>409</v>
      </c>
      <c r="B1396" s="39" t="s">
        <v>355</v>
      </c>
      <c r="C1396" s="39" t="s">
        <v>106</v>
      </c>
      <c r="D1396" s="92">
        <f t="shared" si="63"/>
        <v>47.82</v>
      </c>
      <c r="E1396" s="92">
        <f t="shared" si="64"/>
        <v>42.57</v>
      </c>
      <c r="F1396" s="92">
        <f t="shared" si="65"/>
        <v>53.12</v>
      </c>
      <c r="H1396" s="138">
        <v>47.82</v>
      </c>
      <c r="I1396" s="138">
        <v>42.57</v>
      </c>
      <c r="J1396" s="138">
        <v>53.12</v>
      </c>
      <c r="K1396" s="138">
        <v>5.6461731493099121</v>
      </c>
    </row>
    <row r="1397" spans="1:11">
      <c r="A1397" s="39" t="s">
        <v>409</v>
      </c>
      <c r="B1397" s="39" t="s">
        <v>355</v>
      </c>
      <c r="C1397" s="39" t="s">
        <v>125</v>
      </c>
      <c r="D1397" s="92">
        <f t="shared" si="63"/>
        <v>33.369999999999997</v>
      </c>
      <c r="E1397" s="92">
        <f t="shared" si="64"/>
        <v>28.02</v>
      </c>
      <c r="F1397" s="92">
        <f t="shared" si="65"/>
        <v>39.19</v>
      </c>
      <c r="H1397" s="138">
        <v>33.369999999999997</v>
      </c>
      <c r="I1397" s="138">
        <v>28.02</v>
      </c>
      <c r="J1397" s="138">
        <v>39.19</v>
      </c>
      <c r="K1397" s="138">
        <v>8.5705723703925685</v>
      </c>
    </row>
    <row r="1398" spans="1:11">
      <c r="A1398" s="39" t="s">
        <v>409</v>
      </c>
      <c r="B1398" s="39" t="s">
        <v>355</v>
      </c>
      <c r="C1398" s="39" t="s">
        <v>131</v>
      </c>
      <c r="D1398" s="92">
        <f t="shared" si="63"/>
        <v>47.16</v>
      </c>
      <c r="E1398" s="92">
        <f t="shared" si="64"/>
        <v>39.82</v>
      </c>
      <c r="F1398" s="92">
        <f t="shared" si="65"/>
        <v>54.62</v>
      </c>
      <c r="H1398" s="138">
        <v>47.16</v>
      </c>
      <c r="I1398" s="138">
        <v>39.82</v>
      </c>
      <c r="J1398" s="138">
        <v>54.62</v>
      </c>
      <c r="K1398" s="138">
        <v>8.0576759966072942</v>
      </c>
    </row>
    <row r="1399" spans="1:11">
      <c r="A1399" s="39" t="s">
        <v>409</v>
      </c>
      <c r="B1399" s="39" t="s">
        <v>355</v>
      </c>
      <c r="C1399" s="39" t="s">
        <v>133</v>
      </c>
      <c r="D1399" s="92">
        <f t="shared" si="63"/>
        <v>40.18</v>
      </c>
      <c r="E1399" s="92">
        <f t="shared" si="64"/>
        <v>34.78</v>
      </c>
      <c r="F1399" s="92">
        <f t="shared" si="65"/>
        <v>45.82</v>
      </c>
      <c r="H1399" s="138">
        <v>40.18</v>
      </c>
      <c r="I1399" s="138">
        <v>34.78</v>
      </c>
      <c r="J1399" s="138">
        <v>45.82</v>
      </c>
      <c r="K1399" s="138">
        <v>7.0433051269288196</v>
      </c>
    </row>
    <row r="1400" spans="1:11">
      <c r="A1400" s="39" t="s">
        <v>409</v>
      </c>
      <c r="B1400" s="39" t="s">
        <v>355</v>
      </c>
      <c r="C1400" s="39" t="s">
        <v>137</v>
      </c>
      <c r="D1400" s="92">
        <f t="shared" si="63"/>
        <v>45.11</v>
      </c>
      <c r="E1400" s="92">
        <f t="shared" si="64"/>
        <v>38.57</v>
      </c>
      <c r="F1400" s="92">
        <f t="shared" si="65"/>
        <v>51.82</v>
      </c>
      <c r="H1400" s="138">
        <v>45.11</v>
      </c>
      <c r="I1400" s="138">
        <v>38.57</v>
      </c>
      <c r="J1400" s="138">
        <v>51.82</v>
      </c>
      <c r="K1400" s="138">
        <v>7.5371314564398135</v>
      </c>
    </row>
    <row r="1401" spans="1:11">
      <c r="A1401" s="39" t="s">
        <v>409</v>
      </c>
      <c r="B1401" s="39" t="s">
        <v>355</v>
      </c>
      <c r="C1401" s="39" t="s">
        <v>138</v>
      </c>
      <c r="D1401" s="92">
        <f t="shared" si="63"/>
        <v>44.4</v>
      </c>
      <c r="E1401" s="92">
        <f t="shared" si="64"/>
        <v>37.19</v>
      </c>
      <c r="F1401" s="92">
        <f t="shared" si="65"/>
        <v>51.86</v>
      </c>
      <c r="H1401" s="138">
        <v>44.4</v>
      </c>
      <c r="I1401" s="138">
        <v>37.19</v>
      </c>
      <c r="J1401" s="138">
        <v>51.86</v>
      </c>
      <c r="K1401" s="138">
        <v>8.4909909909909924</v>
      </c>
    </row>
    <row r="1402" spans="1:11">
      <c r="A1402" s="39" t="s">
        <v>409</v>
      </c>
      <c r="B1402" s="39" t="s">
        <v>355</v>
      </c>
      <c r="C1402" s="39" t="s">
        <v>140</v>
      </c>
      <c r="D1402" s="92">
        <f t="shared" si="63"/>
        <v>42.43</v>
      </c>
      <c r="E1402" s="92">
        <f t="shared" si="64"/>
        <v>35.99</v>
      </c>
      <c r="F1402" s="92">
        <f t="shared" si="65"/>
        <v>49.13</v>
      </c>
      <c r="H1402" s="138">
        <v>42.43</v>
      </c>
      <c r="I1402" s="138">
        <v>35.99</v>
      </c>
      <c r="J1402" s="138">
        <v>49.13</v>
      </c>
      <c r="K1402" s="138">
        <v>7.9424935187367431</v>
      </c>
    </row>
    <row r="1403" spans="1:11">
      <c r="A1403" s="39" t="s">
        <v>409</v>
      </c>
      <c r="B1403" s="39" t="s">
        <v>355</v>
      </c>
      <c r="C1403" s="39" t="s">
        <v>144</v>
      </c>
      <c r="D1403" s="92">
        <f t="shared" si="63"/>
        <v>38.49</v>
      </c>
      <c r="E1403" s="92">
        <f t="shared" si="64"/>
        <v>32.14</v>
      </c>
      <c r="F1403" s="92">
        <f t="shared" si="65"/>
        <v>45.26</v>
      </c>
      <c r="H1403" s="138">
        <v>38.49</v>
      </c>
      <c r="I1403" s="138">
        <v>32.14</v>
      </c>
      <c r="J1403" s="138">
        <v>45.26</v>
      </c>
      <c r="K1403" s="138">
        <v>8.7555209145232524</v>
      </c>
    </row>
    <row r="1404" spans="1:11">
      <c r="A1404" s="39" t="s">
        <v>409</v>
      </c>
      <c r="B1404" s="39" t="s">
        <v>355</v>
      </c>
      <c r="C1404" s="39" t="s">
        <v>145</v>
      </c>
      <c r="D1404" s="92">
        <f t="shared" si="63"/>
        <v>39.11</v>
      </c>
      <c r="E1404" s="92">
        <f t="shared" si="64"/>
        <v>32.25</v>
      </c>
      <c r="F1404" s="92">
        <f t="shared" si="65"/>
        <v>46.44</v>
      </c>
      <c r="H1404" s="138">
        <v>39.11</v>
      </c>
      <c r="I1404" s="138">
        <v>32.25</v>
      </c>
      <c r="J1404" s="138">
        <v>46.44</v>
      </c>
      <c r="K1404" s="138">
        <v>9.307082587573511</v>
      </c>
    </row>
    <row r="1405" spans="1:11">
      <c r="A1405" s="39" t="s">
        <v>409</v>
      </c>
      <c r="B1405" s="39" t="s">
        <v>355</v>
      </c>
      <c r="C1405" s="39" t="s">
        <v>146</v>
      </c>
      <c r="D1405" s="92">
        <f t="shared" si="63"/>
        <v>41.21</v>
      </c>
      <c r="E1405" s="92">
        <f t="shared" si="64"/>
        <v>35.78</v>
      </c>
      <c r="F1405" s="92">
        <f t="shared" si="65"/>
        <v>46.87</v>
      </c>
      <c r="H1405" s="138">
        <v>41.21</v>
      </c>
      <c r="I1405" s="138">
        <v>35.78</v>
      </c>
      <c r="J1405" s="138">
        <v>46.87</v>
      </c>
      <c r="K1405" s="138">
        <v>6.8915311817520015</v>
      </c>
    </row>
    <row r="1406" spans="1:11">
      <c r="A1406" s="39" t="s">
        <v>409</v>
      </c>
      <c r="B1406" s="39" t="s">
        <v>355</v>
      </c>
      <c r="C1406" s="39" t="s">
        <v>153</v>
      </c>
      <c r="D1406" s="92">
        <f t="shared" ref="D1406:D1469" si="66">IF(K1406&gt;=50," ",H1406)</f>
        <v>48.77</v>
      </c>
      <c r="E1406" s="92">
        <f t="shared" ref="E1406:E1469" si="67">IF(K1406&gt;=50," ",I1406)</f>
        <v>36.520000000000003</v>
      </c>
      <c r="F1406" s="92">
        <f t="shared" ref="F1406:F1469" si="68">IF(K1406&gt;=50," ",J1406)</f>
        <v>61.16</v>
      </c>
      <c r="H1406" s="138">
        <v>48.77</v>
      </c>
      <c r="I1406" s="138">
        <v>36.520000000000003</v>
      </c>
      <c r="J1406" s="138">
        <v>61.16</v>
      </c>
      <c r="K1406" s="138">
        <v>13.163830223498053</v>
      </c>
    </row>
    <row r="1407" spans="1:11">
      <c r="A1407" s="39" t="s">
        <v>409</v>
      </c>
      <c r="B1407" s="39" t="s">
        <v>355</v>
      </c>
      <c r="C1407" s="39" t="s">
        <v>162</v>
      </c>
      <c r="D1407" s="92">
        <f t="shared" si="66"/>
        <v>35.26</v>
      </c>
      <c r="E1407" s="92">
        <f t="shared" si="67"/>
        <v>27.67</v>
      </c>
      <c r="F1407" s="92">
        <f t="shared" si="68"/>
        <v>43.67</v>
      </c>
      <c r="H1407" s="138">
        <v>35.26</v>
      </c>
      <c r="I1407" s="138">
        <v>27.67</v>
      </c>
      <c r="J1407" s="138">
        <v>43.67</v>
      </c>
      <c r="K1407" s="138">
        <v>11.656267725467954</v>
      </c>
    </row>
    <row r="1408" spans="1:11">
      <c r="A1408" s="39" t="s">
        <v>409</v>
      </c>
      <c r="B1408" s="39" t="s">
        <v>355</v>
      </c>
      <c r="C1408" s="39" t="s">
        <v>165</v>
      </c>
      <c r="D1408" s="92">
        <f t="shared" si="66"/>
        <v>45.49</v>
      </c>
      <c r="E1408" s="92">
        <f t="shared" si="67"/>
        <v>36.229999999999997</v>
      </c>
      <c r="F1408" s="92">
        <f t="shared" si="68"/>
        <v>55.07</v>
      </c>
      <c r="H1408" s="138">
        <v>45.49</v>
      </c>
      <c r="I1408" s="138">
        <v>36.229999999999997</v>
      </c>
      <c r="J1408" s="138">
        <v>55.07</v>
      </c>
      <c r="K1408" s="138">
        <v>10.683666739942845</v>
      </c>
    </row>
    <row r="1409" spans="1:11">
      <c r="A1409" s="39" t="s">
        <v>409</v>
      </c>
      <c r="B1409" s="39" t="s">
        <v>355</v>
      </c>
      <c r="C1409" s="39" t="s">
        <v>166</v>
      </c>
      <c r="D1409" s="92">
        <f t="shared" si="66"/>
        <v>45.08</v>
      </c>
      <c r="E1409" s="92">
        <f t="shared" si="67"/>
        <v>37.85</v>
      </c>
      <c r="F1409" s="92">
        <f t="shared" si="68"/>
        <v>52.52</v>
      </c>
      <c r="H1409" s="138">
        <v>45.08</v>
      </c>
      <c r="I1409" s="138">
        <v>37.85</v>
      </c>
      <c r="J1409" s="138">
        <v>52.52</v>
      </c>
      <c r="K1409" s="138">
        <v>8.362910381543923</v>
      </c>
    </row>
    <row r="1410" spans="1:11">
      <c r="A1410" s="39" t="s">
        <v>409</v>
      </c>
      <c r="B1410" s="39" t="s">
        <v>355</v>
      </c>
      <c r="C1410" s="39" t="s">
        <v>170</v>
      </c>
      <c r="D1410" s="92">
        <f t="shared" si="66"/>
        <v>42.61</v>
      </c>
      <c r="E1410" s="92">
        <f t="shared" si="67"/>
        <v>36.450000000000003</v>
      </c>
      <c r="F1410" s="92">
        <f t="shared" si="68"/>
        <v>49</v>
      </c>
      <c r="H1410" s="138">
        <v>42.61</v>
      </c>
      <c r="I1410" s="138">
        <v>36.450000000000003</v>
      </c>
      <c r="J1410" s="138">
        <v>49</v>
      </c>
      <c r="K1410" s="138">
        <v>7.5569115231166402</v>
      </c>
    </row>
    <row r="1411" spans="1:11">
      <c r="A1411" s="39" t="s">
        <v>409</v>
      </c>
      <c r="B1411" s="39" t="s">
        <v>355</v>
      </c>
      <c r="C1411" s="39" t="s">
        <v>172</v>
      </c>
      <c r="D1411" s="92">
        <f t="shared" si="66"/>
        <v>39.229999999999997</v>
      </c>
      <c r="E1411" s="92">
        <f t="shared" si="67"/>
        <v>32.46</v>
      </c>
      <c r="F1411" s="92">
        <f t="shared" si="68"/>
        <v>46.43</v>
      </c>
      <c r="H1411" s="138">
        <v>39.229999999999997</v>
      </c>
      <c r="I1411" s="138">
        <v>32.46</v>
      </c>
      <c r="J1411" s="138">
        <v>46.43</v>
      </c>
      <c r="K1411" s="138">
        <v>9.1511598266632692</v>
      </c>
    </row>
    <row r="1412" spans="1:11">
      <c r="A1412" s="39" t="s">
        <v>409</v>
      </c>
      <c r="B1412" s="39" t="s">
        <v>355</v>
      </c>
      <c r="C1412" s="39" t="s">
        <v>175</v>
      </c>
      <c r="D1412" s="92">
        <f t="shared" si="66"/>
        <v>44.5</v>
      </c>
      <c r="E1412" s="92">
        <f t="shared" si="67"/>
        <v>38.840000000000003</v>
      </c>
      <c r="F1412" s="92">
        <f t="shared" si="68"/>
        <v>50.31</v>
      </c>
      <c r="H1412" s="138">
        <v>44.5</v>
      </c>
      <c r="I1412" s="138">
        <v>38.840000000000003</v>
      </c>
      <c r="J1412" s="138">
        <v>50.31</v>
      </c>
      <c r="K1412" s="138">
        <v>6.6067415730337071</v>
      </c>
    </row>
    <row r="1413" spans="1:11">
      <c r="A1413" s="39" t="s">
        <v>409</v>
      </c>
      <c r="B1413" s="39" t="s">
        <v>355</v>
      </c>
      <c r="C1413" s="39" t="s">
        <v>358</v>
      </c>
      <c r="D1413" s="92">
        <f t="shared" si="66"/>
        <v>42.67</v>
      </c>
      <c r="E1413" s="92">
        <f t="shared" si="67"/>
        <v>40.799999999999997</v>
      </c>
      <c r="F1413" s="92">
        <f t="shared" si="68"/>
        <v>44.56</v>
      </c>
      <c r="H1413" s="138">
        <v>42.67</v>
      </c>
      <c r="I1413" s="138">
        <v>40.799999999999997</v>
      </c>
      <c r="J1413" s="138">
        <v>44.56</v>
      </c>
      <c r="K1413" s="138">
        <v>2.2498242324818372</v>
      </c>
    </row>
    <row r="1414" spans="1:11">
      <c r="A1414" s="39" t="s">
        <v>409</v>
      </c>
      <c r="B1414" s="39" t="s">
        <v>285</v>
      </c>
      <c r="C1414" s="39" t="s">
        <v>98</v>
      </c>
      <c r="D1414" s="92">
        <f t="shared" si="66"/>
        <v>56.48</v>
      </c>
      <c r="E1414" s="92">
        <f t="shared" si="67"/>
        <v>48.11</v>
      </c>
      <c r="F1414" s="92">
        <f t="shared" si="68"/>
        <v>64.5</v>
      </c>
      <c r="H1414" s="138">
        <v>56.48</v>
      </c>
      <c r="I1414" s="138">
        <v>48.11</v>
      </c>
      <c r="J1414" s="138">
        <v>64.5</v>
      </c>
      <c r="K1414" s="138">
        <v>7.4716713881019832</v>
      </c>
    </row>
    <row r="1415" spans="1:11">
      <c r="A1415" s="39" t="s">
        <v>409</v>
      </c>
      <c r="B1415" s="39" t="s">
        <v>285</v>
      </c>
      <c r="C1415" s="39" t="s">
        <v>105</v>
      </c>
      <c r="D1415" s="92">
        <f t="shared" si="66"/>
        <v>58.39</v>
      </c>
      <c r="E1415" s="92">
        <f t="shared" si="67"/>
        <v>49.2</v>
      </c>
      <c r="F1415" s="92">
        <f t="shared" si="68"/>
        <v>67.040000000000006</v>
      </c>
      <c r="H1415" s="138">
        <v>58.39</v>
      </c>
      <c r="I1415" s="138">
        <v>49.2</v>
      </c>
      <c r="J1415" s="138">
        <v>67.040000000000006</v>
      </c>
      <c r="K1415" s="138">
        <v>7.8780613118684704</v>
      </c>
    </row>
    <row r="1416" spans="1:11">
      <c r="A1416" s="39" t="s">
        <v>409</v>
      </c>
      <c r="B1416" s="39" t="s">
        <v>285</v>
      </c>
      <c r="C1416" s="39" t="s">
        <v>106</v>
      </c>
      <c r="D1416" s="92">
        <f t="shared" si="66"/>
        <v>47.9</v>
      </c>
      <c r="E1416" s="92">
        <f t="shared" si="67"/>
        <v>42.63</v>
      </c>
      <c r="F1416" s="92">
        <f t="shared" si="68"/>
        <v>53.22</v>
      </c>
      <c r="H1416" s="138">
        <v>47.9</v>
      </c>
      <c r="I1416" s="138">
        <v>42.63</v>
      </c>
      <c r="J1416" s="138">
        <v>53.22</v>
      </c>
      <c r="K1416" s="138">
        <v>5.6576200417536535</v>
      </c>
    </row>
    <row r="1417" spans="1:11">
      <c r="A1417" s="39" t="s">
        <v>409</v>
      </c>
      <c r="B1417" s="39" t="s">
        <v>285</v>
      </c>
      <c r="C1417" s="39" t="s">
        <v>125</v>
      </c>
      <c r="D1417" s="92">
        <f t="shared" si="66"/>
        <v>63.04</v>
      </c>
      <c r="E1417" s="92">
        <f t="shared" si="67"/>
        <v>57.19</v>
      </c>
      <c r="F1417" s="92">
        <f t="shared" si="68"/>
        <v>68.52</v>
      </c>
      <c r="H1417" s="138">
        <v>63.04</v>
      </c>
      <c r="I1417" s="138">
        <v>57.19</v>
      </c>
      <c r="J1417" s="138">
        <v>68.52</v>
      </c>
      <c r="K1417" s="138">
        <v>4.6002538071065988</v>
      </c>
    </row>
    <row r="1418" spans="1:11">
      <c r="A1418" s="39" t="s">
        <v>409</v>
      </c>
      <c r="B1418" s="39" t="s">
        <v>285</v>
      </c>
      <c r="C1418" s="39" t="s">
        <v>131</v>
      </c>
      <c r="D1418" s="92">
        <f t="shared" si="66"/>
        <v>48.94</v>
      </c>
      <c r="E1418" s="92">
        <f t="shared" si="67"/>
        <v>41.44</v>
      </c>
      <c r="F1418" s="92">
        <f t="shared" si="68"/>
        <v>56.48</v>
      </c>
      <c r="H1418" s="138">
        <v>48.94</v>
      </c>
      <c r="I1418" s="138">
        <v>41.44</v>
      </c>
      <c r="J1418" s="138">
        <v>56.48</v>
      </c>
      <c r="K1418" s="138">
        <v>7.9076420106252554</v>
      </c>
    </row>
    <row r="1419" spans="1:11">
      <c r="A1419" s="39" t="s">
        <v>409</v>
      </c>
      <c r="B1419" s="39" t="s">
        <v>285</v>
      </c>
      <c r="C1419" s="39" t="s">
        <v>133</v>
      </c>
      <c r="D1419" s="92">
        <f t="shared" si="66"/>
        <v>55.87</v>
      </c>
      <c r="E1419" s="92">
        <f t="shared" si="67"/>
        <v>50.18</v>
      </c>
      <c r="F1419" s="92">
        <f t="shared" si="68"/>
        <v>61.4</v>
      </c>
      <c r="H1419" s="138">
        <v>55.87</v>
      </c>
      <c r="I1419" s="138">
        <v>50.18</v>
      </c>
      <c r="J1419" s="138">
        <v>61.4</v>
      </c>
      <c r="K1419" s="138">
        <v>5.1369250044746737</v>
      </c>
    </row>
    <row r="1420" spans="1:11">
      <c r="A1420" s="39" t="s">
        <v>409</v>
      </c>
      <c r="B1420" s="39" t="s">
        <v>285</v>
      </c>
      <c r="C1420" s="39" t="s">
        <v>137</v>
      </c>
      <c r="D1420" s="92">
        <f t="shared" si="66"/>
        <v>50.51</v>
      </c>
      <c r="E1420" s="92">
        <f t="shared" si="67"/>
        <v>43.54</v>
      </c>
      <c r="F1420" s="92">
        <f t="shared" si="68"/>
        <v>57.46</v>
      </c>
      <c r="H1420" s="138">
        <v>50.51</v>
      </c>
      <c r="I1420" s="138">
        <v>43.54</v>
      </c>
      <c r="J1420" s="138">
        <v>57.46</v>
      </c>
      <c r="K1420" s="138">
        <v>7.0679073450801821</v>
      </c>
    </row>
    <row r="1421" spans="1:11">
      <c r="A1421" s="39" t="s">
        <v>409</v>
      </c>
      <c r="B1421" s="39" t="s">
        <v>285</v>
      </c>
      <c r="C1421" s="39" t="s">
        <v>138</v>
      </c>
      <c r="D1421" s="92">
        <f t="shared" si="66"/>
        <v>50.29</v>
      </c>
      <c r="E1421" s="92">
        <f t="shared" si="67"/>
        <v>41.88</v>
      </c>
      <c r="F1421" s="92">
        <f t="shared" si="68"/>
        <v>58.69</v>
      </c>
      <c r="H1421" s="138">
        <v>50.29</v>
      </c>
      <c r="I1421" s="138">
        <v>41.88</v>
      </c>
      <c r="J1421" s="138">
        <v>58.69</v>
      </c>
      <c r="K1421" s="138">
        <v>8.6100616424736529</v>
      </c>
    </row>
    <row r="1422" spans="1:11">
      <c r="A1422" s="39" t="s">
        <v>409</v>
      </c>
      <c r="B1422" s="39" t="s">
        <v>285</v>
      </c>
      <c r="C1422" s="39" t="s">
        <v>140</v>
      </c>
      <c r="D1422" s="92">
        <f t="shared" si="66"/>
        <v>51.41</v>
      </c>
      <c r="E1422" s="92">
        <f t="shared" si="67"/>
        <v>44.69</v>
      </c>
      <c r="F1422" s="92">
        <f t="shared" si="68"/>
        <v>58.07</v>
      </c>
      <c r="H1422" s="138">
        <v>51.41</v>
      </c>
      <c r="I1422" s="138">
        <v>44.69</v>
      </c>
      <c r="J1422" s="138">
        <v>58.07</v>
      </c>
      <c r="K1422" s="138">
        <v>6.6718537249562351</v>
      </c>
    </row>
    <row r="1423" spans="1:11">
      <c r="A1423" s="39" t="s">
        <v>409</v>
      </c>
      <c r="B1423" s="39" t="s">
        <v>285</v>
      </c>
      <c r="C1423" s="39" t="s">
        <v>144</v>
      </c>
      <c r="D1423" s="92">
        <f t="shared" si="66"/>
        <v>58.48</v>
      </c>
      <c r="E1423" s="92">
        <f t="shared" si="67"/>
        <v>51.56</v>
      </c>
      <c r="F1423" s="92">
        <f t="shared" si="68"/>
        <v>65.08</v>
      </c>
      <c r="H1423" s="138">
        <v>58.48</v>
      </c>
      <c r="I1423" s="138">
        <v>51.56</v>
      </c>
      <c r="J1423" s="138">
        <v>65.08</v>
      </c>
      <c r="K1423" s="138">
        <v>5.9336525307797547</v>
      </c>
    </row>
    <row r="1424" spans="1:11">
      <c r="A1424" s="39" t="s">
        <v>409</v>
      </c>
      <c r="B1424" s="39" t="s">
        <v>285</v>
      </c>
      <c r="C1424" s="39" t="s">
        <v>145</v>
      </c>
      <c r="D1424" s="92">
        <f t="shared" si="66"/>
        <v>56.66</v>
      </c>
      <c r="E1424" s="92">
        <f t="shared" si="67"/>
        <v>49.39</v>
      </c>
      <c r="F1424" s="92">
        <f t="shared" si="68"/>
        <v>63.65</v>
      </c>
      <c r="H1424" s="138">
        <v>56.66</v>
      </c>
      <c r="I1424" s="138">
        <v>49.39</v>
      </c>
      <c r="J1424" s="138">
        <v>63.65</v>
      </c>
      <c r="K1424" s="138">
        <v>6.4595834804094601</v>
      </c>
    </row>
    <row r="1425" spans="1:11">
      <c r="A1425" s="39" t="s">
        <v>409</v>
      </c>
      <c r="B1425" s="39" t="s">
        <v>285</v>
      </c>
      <c r="C1425" s="39" t="s">
        <v>146</v>
      </c>
      <c r="D1425" s="92">
        <f t="shared" si="66"/>
        <v>52.63</v>
      </c>
      <c r="E1425" s="92">
        <f t="shared" si="67"/>
        <v>46.85</v>
      </c>
      <c r="F1425" s="92">
        <f t="shared" si="68"/>
        <v>58.35</v>
      </c>
      <c r="H1425" s="138">
        <v>52.63</v>
      </c>
      <c r="I1425" s="138">
        <v>46.85</v>
      </c>
      <c r="J1425" s="138">
        <v>58.35</v>
      </c>
      <c r="K1425" s="138">
        <v>5.5861675850275505</v>
      </c>
    </row>
    <row r="1426" spans="1:11">
      <c r="A1426" s="39" t="s">
        <v>409</v>
      </c>
      <c r="B1426" s="39" t="s">
        <v>285</v>
      </c>
      <c r="C1426" s="39" t="s">
        <v>153</v>
      </c>
      <c r="D1426" s="92">
        <f t="shared" si="66"/>
        <v>47.53</v>
      </c>
      <c r="E1426" s="92">
        <f t="shared" si="67"/>
        <v>35.340000000000003</v>
      </c>
      <c r="F1426" s="92">
        <f t="shared" si="68"/>
        <v>60.01</v>
      </c>
      <c r="H1426" s="138">
        <v>47.53</v>
      </c>
      <c r="I1426" s="138">
        <v>35.340000000000003</v>
      </c>
      <c r="J1426" s="138">
        <v>60.01</v>
      </c>
      <c r="K1426" s="138">
        <v>13.528297917104986</v>
      </c>
    </row>
    <row r="1427" spans="1:11">
      <c r="A1427" s="39" t="s">
        <v>409</v>
      </c>
      <c r="B1427" s="39" t="s">
        <v>285</v>
      </c>
      <c r="C1427" s="39" t="s">
        <v>162</v>
      </c>
      <c r="D1427" s="92">
        <f t="shared" si="66"/>
        <v>58.32</v>
      </c>
      <c r="E1427" s="92">
        <f t="shared" si="67"/>
        <v>49.17</v>
      </c>
      <c r="F1427" s="92">
        <f t="shared" si="68"/>
        <v>66.94</v>
      </c>
      <c r="H1427" s="138">
        <v>58.32</v>
      </c>
      <c r="I1427" s="138">
        <v>49.17</v>
      </c>
      <c r="J1427" s="138">
        <v>66.94</v>
      </c>
      <c r="K1427" s="138">
        <v>7.8532235939643344</v>
      </c>
    </row>
    <row r="1428" spans="1:11">
      <c r="A1428" s="39" t="s">
        <v>409</v>
      </c>
      <c r="B1428" s="39" t="s">
        <v>285</v>
      </c>
      <c r="C1428" s="39" t="s">
        <v>165</v>
      </c>
      <c r="D1428" s="92">
        <f t="shared" si="66"/>
        <v>49.51</v>
      </c>
      <c r="E1428" s="92">
        <f t="shared" si="67"/>
        <v>40.1</v>
      </c>
      <c r="F1428" s="92">
        <f t="shared" si="68"/>
        <v>58.96</v>
      </c>
      <c r="H1428" s="138">
        <v>49.51</v>
      </c>
      <c r="I1428" s="138">
        <v>40.1</v>
      </c>
      <c r="J1428" s="138">
        <v>58.96</v>
      </c>
      <c r="K1428" s="138">
        <v>9.8363966875378708</v>
      </c>
    </row>
    <row r="1429" spans="1:11">
      <c r="A1429" s="39" t="s">
        <v>409</v>
      </c>
      <c r="B1429" s="39" t="s">
        <v>285</v>
      </c>
      <c r="C1429" s="39" t="s">
        <v>166</v>
      </c>
      <c r="D1429" s="92">
        <f t="shared" si="66"/>
        <v>51.23</v>
      </c>
      <c r="E1429" s="92">
        <f t="shared" si="67"/>
        <v>43.75</v>
      </c>
      <c r="F1429" s="92">
        <f t="shared" si="68"/>
        <v>58.67</v>
      </c>
      <c r="H1429" s="138">
        <v>51.23</v>
      </c>
      <c r="I1429" s="138">
        <v>43.75</v>
      </c>
      <c r="J1429" s="138">
        <v>58.67</v>
      </c>
      <c r="K1429" s="138">
        <v>7.476088229552996</v>
      </c>
    </row>
    <row r="1430" spans="1:11">
      <c r="A1430" s="39" t="s">
        <v>409</v>
      </c>
      <c r="B1430" s="39" t="s">
        <v>285</v>
      </c>
      <c r="C1430" s="39" t="s">
        <v>170</v>
      </c>
      <c r="D1430" s="92">
        <f t="shared" si="66"/>
        <v>52.61</v>
      </c>
      <c r="E1430" s="92">
        <f t="shared" si="67"/>
        <v>46.21</v>
      </c>
      <c r="F1430" s="92">
        <f t="shared" si="68"/>
        <v>58.92</v>
      </c>
      <c r="H1430" s="138">
        <v>52.61</v>
      </c>
      <c r="I1430" s="138">
        <v>46.21</v>
      </c>
      <c r="J1430" s="138">
        <v>58.92</v>
      </c>
      <c r="K1430" s="138">
        <v>6.1965405816384713</v>
      </c>
    </row>
    <row r="1431" spans="1:11">
      <c r="A1431" s="39" t="s">
        <v>409</v>
      </c>
      <c r="B1431" s="39" t="s">
        <v>285</v>
      </c>
      <c r="C1431" s="39" t="s">
        <v>172</v>
      </c>
      <c r="D1431" s="92">
        <f t="shared" si="66"/>
        <v>56.9</v>
      </c>
      <c r="E1431" s="92">
        <f t="shared" si="67"/>
        <v>49.78</v>
      </c>
      <c r="F1431" s="92">
        <f t="shared" si="68"/>
        <v>63.75</v>
      </c>
      <c r="H1431" s="138">
        <v>56.9</v>
      </c>
      <c r="I1431" s="138">
        <v>49.78</v>
      </c>
      <c r="J1431" s="138">
        <v>63.75</v>
      </c>
      <c r="K1431" s="138">
        <v>6.3093145869947271</v>
      </c>
    </row>
    <row r="1432" spans="1:11">
      <c r="A1432" s="39" t="s">
        <v>409</v>
      </c>
      <c r="B1432" s="39" t="s">
        <v>285</v>
      </c>
      <c r="C1432" s="39" t="s">
        <v>175</v>
      </c>
      <c r="D1432" s="92">
        <f t="shared" si="66"/>
        <v>52.7</v>
      </c>
      <c r="E1432" s="92">
        <f t="shared" si="67"/>
        <v>46.85</v>
      </c>
      <c r="F1432" s="92">
        <f t="shared" si="68"/>
        <v>58.47</v>
      </c>
      <c r="H1432" s="138">
        <v>52.7</v>
      </c>
      <c r="I1432" s="138">
        <v>46.85</v>
      </c>
      <c r="J1432" s="138">
        <v>58.47</v>
      </c>
      <c r="K1432" s="138">
        <v>5.6546489563567359</v>
      </c>
    </row>
    <row r="1433" spans="1:11">
      <c r="A1433" s="39" t="s">
        <v>409</v>
      </c>
      <c r="B1433" s="39" t="s">
        <v>285</v>
      </c>
      <c r="C1433" s="39" t="s">
        <v>358</v>
      </c>
      <c r="D1433" s="92">
        <f t="shared" si="66"/>
        <v>52.92</v>
      </c>
      <c r="E1433" s="92">
        <f t="shared" si="67"/>
        <v>51</v>
      </c>
      <c r="F1433" s="92">
        <f t="shared" si="68"/>
        <v>54.83</v>
      </c>
      <c r="H1433" s="138">
        <v>52.92</v>
      </c>
      <c r="I1433" s="138">
        <v>51</v>
      </c>
      <c r="J1433" s="138">
        <v>54.83</v>
      </c>
      <c r="K1433" s="138">
        <v>1.8518518518518516</v>
      </c>
    </row>
    <row r="1434" spans="1:11">
      <c r="A1434" s="39" t="s">
        <v>409</v>
      </c>
      <c r="B1434" s="39" t="s">
        <v>405</v>
      </c>
      <c r="C1434" s="39" t="s">
        <v>99</v>
      </c>
      <c r="D1434" s="92">
        <f t="shared" si="66"/>
        <v>2.2799999999999998</v>
      </c>
      <c r="E1434" s="92">
        <f t="shared" si="67"/>
        <v>1.2</v>
      </c>
      <c r="F1434" s="92">
        <f t="shared" si="68"/>
        <v>4.3099999999999996</v>
      </c>
      <c r="H1434" s="138">
        <v>2.2799999999999998</v>
      </c>
      <c r="I1434" s="138">
        <v>1.2</v>
      </c>
      <c r="J1434" s="138">
        <v>4.3099999999999996</v>
      </c>
      <c r="K1434" s="138">
        <v>32.894736842105267</v>
      </c>
    </row>
    <row r="1435" spans="1:11">
      <c r="A1435" s="39" t="s">
        <v>409</v>
      </c>
      <c r="B1435" s="39" t="s">
        <v>405</v>
      </c>
      <c r="C1435" s="39" t="s">
        <v>100</v>
      </c>
      <c r="D1435" s="92">
        <f t="shared" si="66"/>
        <v>5.42</v>
      </c>
      <c r="E1435" s="92">
        <f t="shared" si="67"/>
        <v>3.14</v>
      </c>
      <c r="F1435" s="92">
        <f t="shared" si="68"/>
        <v>9.2100000000000009</v>
      </c>
      <c r="H1435" s="138">
        <v>5.42</v>
      </c>
      <c r="I1435" s="138">
        <v>3.14</v>
      </c>
      <c r="J1435" s="138">
        <v>9.2100000000000009</v>
      </c>
      <c r="K1435" s="138">
        <v>27.490774907749078</v>
      </c>
    </row>
    <row r="1436" spans="1:11">
      <c r="A1436" s="39" t="s">
        <v>409</v>
      </c>
      <c r="B1436" s="39" t="s">
        <v>405</v>
      </c>
      <c r="C1436" s="39" t="s">
        <v>107</v>
      </c>
      <c r="D1436" s="92">
        <f t="shared" si="66"/>
        <v>3.38</v>
      </c>
      <c r="E1436" s="92">
        <f t="shared" si="67"/>
        <v>1.94</v>
      </c>
      <c r="F1436" s="92">
        <f t="shared" si="68"/>
        <v>5.84</v>
      </c>
      <c r="H1436" s="138">
        <v>3.38</v>
      </c>
      <c r="I1436" s="138">
        <v>1.94</v>
      </c>
      <c r="J1436" s="138">
        <v>5.84</v>
      </c>
      <c r="K1436" s="138">
        <v>28.106508875739642</v>
      </c>
    </row>
    <row r="1437" spans="1:11">
      <c r="A1437" s="39" t="s">
        <v>409</v>
      </c>
      <c r="B1437" s="39" t="s">
        <v>405</v>
      </c>
      <c r="C1437" s="39" t="s">
        <v>113</v>
      </c>
      <c r="D1437" s="92">
        <f t="shared" si="66"/>
        <v>3.88</v>
      </c>
      <c r="E1437" s="92">
        <f t="shared" si="67"/>
        <v>1.94</v>
      </c>
      <c r="F1437" s="92">
        <f t="shared" si="68"/>
        <v>7.59</v>
      </c>
      <c r="H1437" s="138">
        <v>3.88</v>
      </c>
      <c r="I1437" s="138">
        <v>1.94</v>
      </c>
      <c r="J1437" s="138">
        <v>7.59</v>
      </c>
      <c r="K1437" s="138">
        <v>34.793814432989691</v>
      </c>
    </row>
    <row r="1438" spans="1:11">
      <c r="A1438" s="39" t="s">
        <v>409</v>
      </c>
      <c r="B1438" s="39" t="s">
        <v>405</v>
      </c>
      <c r="C1438" s="39" t="s">
        <v>114</v>
      </c>
      <c r="D1438" s="92">
        <f t="shared" si="66"/>
        <v>6.23</v>
      </c>
      <c r="E1438" s="92">
        <f t="shared" si="67"/>
        <v>3.33</v>
      </c>
      <c r="F1438" s="92">
        <f t="shared" si="68"/>
        <v>11.37</v>
      </c>
      <c r="H1438" s="138">
        <v>6.23</v>
      </c>
      <c r="I1438" s="138">
        <v>3.33</v>
      </c>
      <c r="J1438" s="138">
        <v>11.37</v>
      </c>
      <c r="K1438" s="138">
        <v>31.460674157303369</v>
      </c>
    </row>
    <row r="1439" spans="1:11">
      <c r="A1439" s="39" t="s">
        <v>409</v>
      </c>
      <c r="B1439" s="39" t="s">
        <v>405</v>
      </c>
      <c r="C1439" s="39" t="s">
        <v>120</v>
      </c>
      <c r="D1439" s="92">
        <f t="shared" si="66"/>
        <v>2.67</v>
      </c>
      <c r="E1439" s="92">
        <f t="shared" si="67"/>
        <v>1.73</v>
      </c>
      <c r="F1439" s="92">
        <f t="shared" si="68"/>
        <v>4.09</v>
      </c>
      <c r="H1439" s="138">
        <v>2.67</v>
      </c>
      <c r="I1439" s="138">
        <v>1.73</v>
      </c>
      <c r="J1439" s="138">
        <v>4.09</v>
      </c>
      <c r="K1439" s="138">
        <v>22.097378277153556</v>
      </c>
    </row>
    <row r="1440" spans="1:11">
      <c r="A1440" s="39" t="s">
        <v>409</v>
      </c>
      <c r="B1440" s="39" t="s">
        <v>405</v>
      </c>
      <c r="C1440" s="39" t="s">
        <v>121</v>
      </c>
      <c r="D1440" s="92">
        <f t="shared" si="66"/>
        <v>3.93</v>
      </c>
      <c r="E1440" s="92">
        <f t="shared" si="67"/>
        <v>2.5299999999999998</v>
      </c>
      <c r="F1440" s="92">
        <f t="shared" si="68"/>
        <v>6.06</v>
      </c>
      <c r="H1440" s="138">
        <v>3.93</v>
      </c>
      <c r="I1440" s="138">
        <v>2.5299999999999998</v>
      </c>
      <c r="J1440" s="138">
        <v>6.06</v>
      </c>
      <c r="K1440" s="138">
        <v>22.391857506361323</v>
      </c>
    </row>
    <row r="1441" spans="1:11">
      <c r="A1441" s="39" t="s">
        <v>409</v>
      </c>
      <c r="B1441" s="39" t="s">
        <v>405</v>
      </c>
      <c r="C1441" s="39" t="s">
        <v>124</v>
      </c>
      <c r="D1441" s="92">
        <f t="shared" si="66"/>
        <v>5.26</v>
      </c>
      <c r="E1441" s="92">
        <f t="shared" si="67"/>
        <v>3.02</v>
      </c>
      <c r="F1441" s="92">
        <f t="shared" si="68"/>
        <v>8.99</v>
      </c>
      <c r="H1441" s="138">
        <v>5.26</v>
      </c>
      <c r="I1441" s="138">
        <v>3.02</v>
      </c>
      <c r="J1441" s="138">
        <v>8.99</v>
      </c>
      <c r="K1441" s="138">
        <v>27.946768060836501</v>
      </c>
    </row>
    <row r="1442" spans="1:11">
      <c r="A1442" s="39" t="s">
        <v>409</v>
      </c>
      <c r="B1442" s="39" t="s">
        <v>405</v>
      </c>
      <c r="C1442" s="39" t="s">
        <v>126</v>
      </c>
      <c r="D1442" s="92">
        <f t="shared" si="66"/>
        <v>4.63</v>
      </c>
      <c r="E1442" s="92">
        <f t="shared" si="67"/>
        <v>3.07</v>
      </c>
      <c r="F1442" s="92">
        <f t="shared" si="68"/>
        <v>6.92</v>
      </c>
      <c r="H1442" s="138">
        <v>4.63</v>
      </c>
      <c r="I1442" s="138">
        <v>3.07</v>
      </c>
      <c r="J1442" s="138">
        <v>6.92</v>
      </c>
      <c r="K1442" s="138">
        <v>20.734341252699785</v>
      </c>
    </row>
    <row r="1443" spans="1:11">
      <c r="A1443" s="39" t="s">
        <v>409</v>
      </c>
      <c r="B1443" s="39" t="s">
        <v>405</v>
      </c>
      <c r="C1443" s="39" t="s">
        <v>127</v>
      </c>
      <c r="D1443" s="92">
        <f t="shared" si="66"/>
        <v>2.19</v>
      </c>
      <c r="E1443" s="92">
        <f t="shared" si="67"/>
        <v>1.36</v>
      </c>
      <c r="F1443" s="92">
        <f t="shared" si="68"/>
        <v>3.52</v>
      </c>
      <c r="H1443" s="138">
        <v>2.19</v>
      </c>
      <c r="I1443" s="138">
        <v>1.36</v>
      </c>
      <c r="J1443" s="138">
        <v>3.52</v>
      </c>
      <c r="K1443" s="138">
        <v>24.200913242009133</v>
      </c>
    </row>
    <row r="1444" spans="1:11">
      <c r="A1444" s="39" t="s">
        <v>409</v>
      </c>
      <c r="B1444" s="39" t="s">
        <v>405</v>
      </c>
      <c r="C1444" s="39" t="s">
        <v>128</v>
      </c>
      <c r="D1444" s="92">
        <f t="shared" si="66"/>
        <v>4.16</v>
      </c>
      <c r="E1444" s="92">
        <f t="shared" si="67"/>
        <v>1.79</v>
      </c>
      <c r="F1444" s="92">
        <f t="shared" si="68"/>
        <v>9.36</v>
      </c>
      <c r="H1444" s="138">
        <v>4.16</v>
      </c>
      <c r="I1444" s="138">
        <v>1.79</v>
      </c>
      <c r="J1444" s="138">
        <v>9.36</v>
      </c>
      <c r="K1444" s="138">
        <v>42.307692307692307</v>
      </c>
    </row>
    <row r="1445" spans="1:11">
      <c r="A1445" s="39" t="s">
        <v>409</v>
      </c>
      <c r="B1445" s="39" t="s">
        <v>405</v>
      </c>
      <c r="C1445" s="39" t="s">
        <v>129</v>
      </c>
      <c r="D1445" s="92">
        <f t="shared" si="66"/>
        <v>3.27</v>
      </c>
      <c r="E1445" s="92">
        <f t="shared" si="67"/>
        <v>1.36</v>
      </c>
      <c r="F1445" s="92">
        <f t="shared" si="68"/>
        <v>7.64</v>
      </c>
      <c r="H1445" s="138">
        <v>3.27</v>
      </c>
      <c r="I1445" s="138">
        <v>1.36</v>
      </c>
      <c r="J1445" s="138">
        <v>7.64</v>
      </c>
      <c r="K1445" s="138">
        <v>44.036697247706421</v>
      </c>
    </row>
    <row r="1446" spans="1:11">
      <c r="A1446" s="39" t="s">
        <v>409</v>
      </c>
      <c r="B1446" s="39" t="s">
        <v>405</v>
      </c>
      <c r="C1446" s="39" t="s">
        <v>139</v>
      </c>
      <c r="D1446" s="92">
        <f t="shared" si="66"/>
        <v>3.09</v>
      </c>
      <c r="E1446" s="92">
        <f t="shared" si="67"/>
        <v>1.73</v>
      </c>
      <c r="F1446" s="92">
        <f t="shared" si="68"/>
        <v>5.45</v>
      </c>
      <c r="H1446" s="138">
        <v>3.09</v>
      </c>
      <c r="I1446" s="138">
        <v>1.73</v>
      </c>
      <c r="J1446" s="138">
        <v>5.45</v>
      </c>
      <c r="K1446" s="138">
        <v>29.449838187702266</v>
      </c>
    </row>
    <row r="1447" spans="1:11">
      <c r="A1447" s="39" t="s">
        <v>409</v>
      </c>
      <c r="B1447" s="39" t="s">
        <v>405</v>
      </c>
      <c r="C1447" s="39" t="s">
        <v>141</v>
      </c>
      <c r="D1447" s="92">
        <f t="shared" si="66"/>
        <v>4.04</v>
      </c>
      <c r="E1447" s="92">
        <f t="shared" si="67"/>
        <v>2.2000000000000002</v>
      </c>
      <c r="F1447" s="92">
        <f t="shared" si="68"/>
        <v>7.29</v>
      </c>
      <c r="H1447" s="138">
        <v>4.04</v>
      </c>
      <c r="I1447" s="138">
        <v>2.2000000000000002</v>
      </c>
      <c r="J1447" s="138">
        <v>7.29</v>
      </c>
      <c r="K1447" s="138">
        <v>30.445544554455445</v>
      </c>
    </row>
    <row r="1448" spans="1:11">
      <c r="A1448" s="39" t="s">
        <v>409</v>
      </c>
      <c r="B1448" s="39" t="s">
        <v>405</v>
      </c>
      <c r="C1448" s="39" t="s">
        <v>142</v>
      </c>
      <c r="D1448" s="92">
        <f t="shared" si="66"/>
        <v>1.57</v>
      </c>
      <c r="E1448" s="92">
        <f t="shared" si="67"/>
        <v>0.65</v>
      </c>
      <c r="F1448" s="92">
        <f t="shared" si="68"/>
        <v>3.73</v>
      </c>
      <c r="H1448" s="138">
        <v>1.57</v>
      </c>
      <c r="I1448" s="138">
        <v>0.65</v>
      </c>
      <c r="J1448" s="138">
        <v>3.73</v>
      </c>
      <c r="K1448" s="138">
        <v>44.585987261146492</v>
      </c>
    </row>
    <row r="1449" spans="1:11">
      <c r="A1449" s="39" t="s">
        <v>409</v>
      </c>
      <c r="B1449" s="39" t="s">
        <v>405</v>
      </c>
      <c r="C1449" s="39" t="s">
        <v>147</v>
      </c>
      <c r="D1449" s="92">
        <f t="shared" si="66"/>
        <v>3.22</v>
      </c>
      <c r="E1449" s="92">
        <f t="shared" si="67"/>
        <v>1.84</v>
      </c>
      <c r="F1449" s="92">
        <f t="shared" si="68"/>
        <v>5.59</v>
      </c>
      <c r="H1449" s="138">
        <v>3.22</v>
      </c>
      <c r="I1449" s="138">
        <v>1.84</v>
      </c>
      <c r="J1449" s="138">
        <v>5.59</v>
      </c>
      <c r="K1449" s="138">
        <v>28.571428571428569</v>
      </c>
    </row>
    <row r="1450" spans="1:11">
      <c r="A1450" s="39" t="s">
        <v>409</v>
      </c>
      <c r="B1450" s="39" t="s">
        <v>405</v>
      </c>
      <c r="C1450" s="39" t="s">
        <v>148</v>
      </c>
      <c r="D1450" s="92">
        <f t="shared" si="66"/>
        <v>4.9400000000000004</v>
      </c>
      <c r="E1450" s="92">
        <f t="shared" si="67"/>
        <v>2.74</v>
      </c>
      <c r="F1450" s="92">
        <f t="shared" si="68"/>
        <v>8.77</v>
      </c>
      <c r="H1450" s="138">
        <v>4.9400000000000004</v>
      </c>
      <c r="I1450" s="138">
        <v>2.74</v>
      </c>
      <c r="J1450" s="138">
        <v>8.77</v>
      </c>
      <c r="K1450" s="138">
        <v>29.757085020242911</v>
      </c>
    </row>
    <row r="1451" spans="1:11">
      <c r="A1451" s="39" t="s">
        <v>409</v>
      </c>
      <c r="B1451" s="39" t="s">
        <v>405</v>
      </c>
      <c r="C1451" s="39" t="s">
        <v>152</v>
      </c>
      <c r="D1451" s="92">
        <f t="shared" si="66"/>
        <v>3.42</v>
      </c>
      <c r="E1451" s="92">
        <f t="shared" si="67"/>
        <v>2.1</v>
      </c>
      <c r="F1451" s="92">
        <f t="shared" si="68"/>
        <v>5.51</v>
      </c>
      <c r="H1451" s="138">
        <v>3.42</v>
      </c>
      <c r="I1451" s="138">
        <v>2.1</v>
      </c>
      <c r="J1451" s="138">
        <v>5.51</v>
      </c>
      <c r="K1451" s="138">
        <v>24.561403508771928</v>
      </c>
    </row>
    <row r="1452" spans="1:11">
      <c r="A1452" s="39" t="s">
        <v>409</v>
      </c>
      <c r="B1452" s="39" t="s">
        <v>405</v>
      </c>
      <c r="C1452" s="39" t="s">
        <v>155</v>
      </c>
      <c r="D1452" s="92">
        <f t="shared" si="66"/>
        <v>5.25</v>
      </c>
      <c r="E1452" s="92">
        <f t="shared" si="67"/>
        <v>2.83</v>
      </c>
      <c r="F1452" s="92">
        <f t="shared" si="68"/>
        <v>9.5299999999999994</v>
      </c>
      <c r="H1452" s="138">
        <v>5.25</v>
      </c>
      <c r="I1452" s="138">
        <v>2.83</v>
      </c>
      <c r="J1452" s="138">
        <v>9.5299999999999994</v>
      </c>
      <c r="K1452" s="138">
        <v>31.047619047619047</v>
      </c>
    </row>
    <row r="1453" spans="1:11">
      <c r="A1453" s="39" t="s">
        <v>409</v>
      </c>
      <c r="B1453" s="39" t="s">
        <v>405</v>
      </c>
      <c r="C1453" s="39" t="s">
        <v>157</v>
      </c>
      <c r="D1453" s="92">
        <f t="shared" si="66"/>
        <v>3.36</v>
      </c>
      <c r="E1453" s="92">
        <f t="shared" si="67"/>
        <v>1.39</v>
      </c>
      <c r="F1453" s="92">
        <f t="shared" si="68"/>
        <v>7.89</v>
      </c>
      <c r="H1453" s="138">
        <v>3.36</v>
      </c>
      <c r="I1453" s="138">
        <v>1.39</v>
      </c>
      <c r="J1453" s="138">
        <v>7.89</v>
      </c>
      <c r="K1453" s="138">
        <v>44.345238095238102</v>
      </c>
    </row>
    <row r="1454" spans="1:11">
      <c r="A1454" s="39" t="s">
        <v>409</v>
      </c>
      <c r="B1454" s="39" t="s">
        <v>405</v>
      </c>
      <c r="C1454" s="39" t="s">
        <v>158</v>
      </c>
      <c r="D1454" s="92">
        <f t="shared" si="66"/>
        <v>9.49</v>
      </c>
      <c r="E1454" s="92">
        <f t="shared" si="67"/>
        <v>3.96</v>
      </c>
      <c r="F1454" s="92">
        <f t="shared" si="68"/>
        <v>21.05</v>
      </c>
      <c r="H1454" s="138">
        <v>9.49</v>
      </c>
      <c r="I1454" s="138">
        <v>3.96</v>
      </c>
      <c r="J1454" s="138">
        <v>21.05</v>
      </c>
      <c r="K1454" s="138">
        <v>43.097997892518435</v>
      </c>
    </row>
    <row r="1455" spans="1:11">
      <c r="A1455" s="39" t="s">
        <v>409</v>
      </c>
      <c r="B1455" s="39" t="s">
        <v>405</v>
      </c>
      <c r="C1455" s="39" t="s">
        <v>160</v>
      </c>
      <c r="D1455" s="92">
        <f t="shared" si="66"/>
        <v>4.4400000000000004</v>
      </c>
      <c r="E1455" s="92">
        <f t="shared" si="67"/>
        <v>2.5299999999999998</v>
      </c>
      <c r="F1455" s="92">
        <f t="shared" si="68"/>
        <v>7.66</v>
      </c>
      <c r="H1455" s="138">
        <v>4.4400000000000004</v>
      </c>
      <c r="I1455" s="138">
        <v>2.5299999999999998</v>
      </c>
      <c r="J1455" s="138">
        <v>7.66</v>
      </c>
      <c r="K1455" s="138">
        <v>28.378378378378379</v>
      </c>
    </row>
    <row r="1456" spans="1:11">
      <c r="A1456" s="39" t="s">
        <v>409</v>
      </c>
      <c r="B1456" s="39" t="s">
        <v>405</v>
      </c>
      <c r="C1456" s="39" t="s">
        <v>163</v>
      </c>
      <c r="D1456" s="92">
        <f t="shared" si="66"/>
        <v>3.54</v>
      </c>
      <c r="E1456" s="92">
        <f t="shared" si="67"/>
        <v>2.41</v>
      </c>
      <c r="F1456" s="92">
        <f t="shared" si="68"/>
        <v>5.16</v>
      </c>
      <c r="H1456" s="138">
        <v>3.54</v>
      </c>
      <c r="I1456" s="138">
        <v>2.41</v>
      </c>
      <c r="J1456" s="138">
        <v>5.16</v>
      </c>
      <c r="K1456" s="138">
        <v>19.209039548022599</v>
      </c>
    </row>
    <row r="1457" spans="1:11">
      <c r="A1457" s="39" t="s">
        <v>409</v>
      </c>
      <c r="B1457" s="39" t="s">
        <v>405</v>
      </c>
      <c r="C1457" s="39" t="s">
        <v>167</v>
      </c>
      <c r="D1457" s="92">
        <f t="shared" si="66"/>
        <v>2.68</v>
      </c>
      <c r="E1457" s="92">
        <f t="shared" si="67"/>
        <v>1.64</v>
      </c>
      <c r="F1457" s="92">
        <f t="shared" si="68"/>
        <v>4.34</v>
      </c>
      <c r="H1457" s="138">
        <v>2.68</v>
      </c>
      <c r="I1457" s="138">
        <v>1.64</v>
      </c>
      <c r="J1457" s="138">
        <v>4.34</v>
      </c>
      <c r="K1457" s="138">
        <v>25</v>
      </c>
    </row>
    <row r="1458" spans="1:11">
      <c r="A1458" s="39" t="s">
        <v>409</v>
      </c>
      <c r="B1458" s="39" t="s">
        <v>405</v>
      </c>
      <c r="C1458" s="39" t="s">
        <v>169</v>
      </c>
      <c r="D1458" s="92">
        <f t="shared" si="66"/>
        <v>2.15</v>
      </c>
      <c r="E1458" s="92">
        <f t="shared" si="67"/>
        <v>1.36</v>
      </c>
      <c r="F1458" s="92">
        <f t="shared" si="68"/>
        <v>3.39</v>
      </c>
      <c r="H1458" s="138">
        <v>2.15</v>
      </c>
      <c r="I1458" s="138">
        <v>1.36</v>
      </c>
      <c r="J1458" s="138">
        <v>3.39</v>
      </c>
      <c r="K1458" s="138">
        <v>23.255813953488371</v>
      </c>
    </row>
    <row r="1459" spans="1:11">
      <c r="A1459" s="39" t="s">
        <v>409</v>
      </c>
      <c r="B1459" s="39" t="s">
        <v>405</v>
      </c>
      <c r="C1459" s="39" t="s">
        <v>173</v>
      </c>
      <c r="D1459" s="92">
        <f t="shared" si="66"/>
        <v>2.02</v>
      </c>
      <c r="E1459" s="92">
        <f t="shared" si="67"/>
        <v>0.97</v>
      </c>
      <c r="F1459" s="92">
        <f t="shared" si="68"/>
        <v>4.17</v>
      </c>
      <c r="H1459" s="138">
        <v>2.02</v>
      </c>
      <c r="I1459" s="138">
        <v>0.97</v>
      </c>
      <c r="J1459" s="138">
        <v>4.17</v>
      </c>
      <c r="K1459" s="138">
        <v>37.128712871287128</v>
      </c>
    </row>
    <row r="1460" spans="1:11">
      <c r="A1460" s="39" t="s">
        <v>409</v>
      </c>
      <c r="B1460" s="39" t="s">
        <v>405</v>
      </c>
      <c r="C1460" s="39" t="s">
        <v>176</v>
      </c>
      <c r="D1460" s="92">
        <f t="shared" si="66"/>
        <v>4.2300000000000004</v>
      </c>
      <c r="E1460" s="92">
        <f t="shared" si="67"/>
        <v>2.1800000000000002</v>
      </c>
      <c r="F1460" s="92">
        <f t="shared" si="68"/>
        <v>8.0399999999999991</v>
      </c>
      <c r="H1460" s="138">
        <v>4.2300000000000004</v>
      </c>
      <c r="I1460" s="138">
        <v>2.1800000000000002</v>
      </c>
      <c r="J1460" s="138">
        <v>8.0399999999999991</v>
      </c>
      <c r="K1460" s="138">
        <v>33.333333333333329</v>
      </c>
    </row>
    <row r="1461" spans="1:11">
      <c r="A1461" s="39" t="s">
        <v>409</v>
      </c>
      <c r="B1461" s="39" t="s">
        <v>405</v>
      </c>
      <c r="C1461" s="39" t="s">
        <v>360</v>
      </c>
      <c r="D1461" s="92">
        <f t="shared" si="66"/>
        <v>3.53</v>
      </c>
      <c r="E1461" s="92">
        <f t="shared" si="67"/>
        <v>2.98</v>
      </c>
      <c r="F1461" s="92">
        <f t="shared" si="68"/>
        <v>4.18</v>
      </c>
      <c r="H1461" s="138">
        <v>3.53</v>
      </c>
      <c r="I1461" s="138">
        <v>2.98</v>
      </c>
      <c r="J1461" s="138">
        <v>4.18</v>
      </c>
      <c r="K1461" s="138">
        <v>8.4985835694050991</v>
      </c>
    </row>
    <row r="1462" spans="1:11">
      <c r="A1462" s="39" t="s">
        <v>409</v>
      </c>
      <c r="B1462" s="39" t="s">
        <v>94</v>
      </c>
      <c r="C1462" s="39" t="s">
        <v>99</v>
      </c>
      <c r="D1462" s="92">
        <f t="shared" si="66"/>
        <v>4.28</v>
      </c>
      <c r="E1462" s="92">
        <f t="shared" si="67"/>
        <v>2.52</v>
      </c>
      <c r="F1462" s="92">
        <f t="shared" si="68"/>
        <v>7.18</v>
      </c>
      <c r="H1462" s="138">
        <v>4.28</v>
      </c>
      <c r="I1462" s="138">
        <v>2.52</v>
      </c>
      <c r="J1462" s="138">
        <v>7.18</v>
      </c>
      <c r="K1462" s="138">
        <v>26.869158878504667</v>
      </c>
    </row>
    <row r="1463" spans="1:11">
      <c r="A1463" s="39" t="s">
        <v>409</v>
      </c>
      <c r="B1463" s="39" t="s">
        <v>94</v>
      </c>
      <c r="C1463" s="39" t="s">
        <v>100</v>
      </c>
      <c r="D1463" s="92">
        <f t="shared" si="66"/>
        <v>6.9</v>
      </c>
      <c r="E1463" s="92">
        <f t="shared" si="67"/>
        <v>4.37</v>
      </c>
      <c r="F1463" s="92">
        <f t="shared" si="68"/>
        <v>10.72</v>
      </c>
      <c r="H1463" s="138">
        <v>6.9</v>
      </c>
      <c r="I1463" s="138">
        <v>4.37</v>
      </c>
      <c r="J1463" s="138">
        <v>10.72</v>
      </c>
      <c r="K1463" s="138">
        <v>22.89855072463768</v>
      </c>
    </row>
    <row r="1464" spans="1:11">
      <c r="A1464" s="39" t="s">
        <v>409</v>
      </c>
      <c r="B1464" s="39" t="s">
        <v>94</v>
      </c>
      <c r="C1464" s="39" t="s">
        <v>107</v>
      </c>
      <c r="D1464" s="92">
        <f t="shared" si="66"/>
        <v>4.7300000000000004</v>
      </c>
      <c r="E1464" s="92">
        <f t="shared" si="67"/>
        <v>2.95</v>
      </c>
      <c r="F1464" s="92">
        <f t="shared" si="68"/>
        <v>7.51</v>
      </c>
      <c r="H1464" s="138">
        <v>4.7300000000000004</v>
      </c>
      <c r="I1464" s="138">
        <v>2.95</v>
      </c>
      <c r="J1464" s="138">
        <v>7.51</v>
      </c>
      <c r="K1464" s="138">
        <v>23.89006342494714</v>
      </c>
    </row>
    <row r="1465" spans="1:11">
      <c r="A1465" s="39" t="s">
        <v>409</v>
      </c>
      <c r="B1465" s="39" t="s">
        <v>94</v>
      </c>
      <c r="C1465" s="39" t="s">
        <v>113</v>
      </c>
      <c r="D1465" s="92">
        <f t="shared" si="66"/>
        <v>5.49</v>
      </c>
      <c r="E1465" s="92">
        <f t="shared" si="67"/>
        <v>3.22</v>
      </c>
      <c r="F1465" s="92">
        <f t="shared" si="68"/>
        <v>9.1999999999999993</v>
      </c>
      <c r="H1465" s="138">
        <v>5.49</v>
      </c>
      <c r="I1465" s="138">
        <v>3.22</v>
      </c>
      <c r="J1465" s="138">
        <v>9.1999999999999993</v>
      </c>
      <c r="K1465" s="138">
        <v>26.775956284153001</v>
      </c>
    </row>
    <row r="1466" spans="1:11">
      <c r="A1466" s="39" t="s">
        <v>409</v>
      </c>
      <c r="B1466" s="39" t="s">
        <v>94</v>
      </c>
      <c r="C1466" s="39" t="s">
        <v>114</v>
      </c>
      <c r="D1466" s="92">
        <f t="shared" si="66"/>
        <v>8.1300000000000008</v>
      </c>
      <c r="E1466" s="92">
        <f t="shared" si="67"/>
        <v>4.91</v>
      </c>
      <c r="F1466" s="92">
        <f t="shared" si="68"/>
        <v>13.16</v>
      </c>
      <c r="H1466" s="138">
        <v>8.1300000000000008</v>
      </c>
      <c r="I1466" s="138">
        <v>4.91</v>
      </c>
      <c r="J1466" s="138">
        <v>13.16</v>
      </c>
      <c r="K1466" s="138">
        <v>25.215252152521522</v>
      </c>
    </row>
    <row r="1467" spans="1:11">
      <c r="A1467" s="39" t="s">
        <v>409</v>
      </c>
      <c r="B1467" s="39" t="s">
        <v>94</v>
      </c>
      <c r="C1467" s="39" t="s">
        <v>120</v>
      </c>
      <c r="D1467" s="92">
        <f t="shared" si="66"/>
        <v>4.26</v>
      </c>
      <c r="E1467" s="92">
        <f t="shared" si="67"/>
        <v>3.02</v>
      </c>
      <c r="F1467" s="92">
        <f t="shared" si="68"/>
        <v>5.99</v>
      </c>
      <c r="H1467" s="138">
        <v>4.26</v>
      </c>
      <c r="I1467" s="138">
        <v>3.02</v>
      </c>
      <c r="J1467" s="138">
        <v>5.99</v>
      </c>
      <c r="K1467" s="138">
        <v>17.605633802816904</v>
      </c>
    </row>
    <row r="1468" spans="1:11">
      <c r="A1468" s="39" t="s">
        <v>409</v>
      </c>
      <c r="B1468" s="39" t="s">
        <v>94</v>
      </c>
      <c r="C1468" s="39" t="s">
        <v>121</v>
      </c>
      <c r="D1468" s="92">
        <f t="shared" si="66"/>
        <v>5.23</v>
      </c>
      <c r="E1468" s="92">
        <f t="shared" si="67"/>
        <v>3.55</v>
      </c>
      <c r="F1468" s="92">
        <f t="shared" si="68"/>
        <v>7.65</v>
      </c>
      <c r="H1468" s="138">
        <v>5.23</v>
      </c>
      <c r="I1468" s="138">
        <v>3.55</v>
      </c>
      <c r="J1468" s="138">
        <v>7.65</v>
      </c>
      <c r="K1468" s="138">
        <v>19.694072657743785</v>
      </c>
    </row>
    <row r="1469" spans="1:11">
      <c r="A1469" s="39" t="s">
        <v>409</v>
      </c>
      <c r="B1469" s="39" t="s">
        <v>94</v>
      </c>
      <c r="C1469" s="39" t="s">
        <v>124</v>
      </c>
      <c r="D1469" s="92">
        <f t="shared" si="66"/>
        <v>6.89</v>
      </c>
      <c r="E1469" s="92">
        <f t="shared" si="67"/>
        <v>4.3600000000000003</v>
      </c>
      <c r="F1469" s="92">
        <f t="shared" si="68"/>
        <v>10.71</v>
      </c>
      <c r="H1469" s="138">
        <v>6.89</v>
      </c>
      <c r="I1469" s="138">
        <v>4.3600000000000003</v>
      </c>
      <c r="J1469" s="138">
        <v>10.71</v>
      </c>
      <c r="K1469" s="138">
        <v>22.93178519593614</v>
      </c>
    </row>
    <row r="1470" spans="1:11">
      <c r="A1470" s="39" t="s">
        <v>409</v>
      </c>
      <c r="B1470" s="39" t="s">
        <v>94</v>
      </c>
      <c r="C1470" s="39" t="s">
        <v>126</v>
      </c>
      <c r="D1470" s="92">
        <f t="shared" ref="D1470:D1533" si="69">IF(K1470&gt;=50," ",H1470)</f>
        <v>7.07</v>
      </c>
      <c r="E1470" s="92">
        <f t="shared" ref="E1470:E1533" si="70">IF(K1470&gt;=50," ",I1470)</f>
        <v>4.82</v>
      </c>
      <c r="F1470" s="92">
        <f t="shared" ref="F1470:F1533" si="71">IF(K1470&gt;=50," ",J1470)</f>
        <v>10.28</v>
      </c>
      <c r="H1470" s="138">
        <v>7.07</v>
      </c>
      <c r="I1470" s="138">
        <v>4.82</v>
      </c>
      <c r="J1470" s="138">
        <v>10.28</v>
      </c>
      <c r="K1470" s="138">
        <v>19.377652050919377</v>
      </c>
    </row>
    <row r="1471" spans="1:11">
      <c r="A1471" s="39" t="s">
        <v>409</v>
      </c>
      <c r="B1471" s="39" t="s">
        <v>94</v>
      </c>
      <c r="C1471" s="39" t="s">
        <v>127</v>
      </c>
      <c r="D1471" s="92">
        <f t="shared" si="69"/>
        <v>6.21</v>
      </c>
      <c r="E1471" s="92">
        <f t="shared" si="70"/>
        <v>3.24</v>
      </c>
      <c r="F1471" s="92">
        <f t="shared" si="71"/>
        <v>11.56</v>
      </c>
      <c r="H1471" s="138">
        <v>6.21</v>
      </c>
      <c r="I1471" s="138">
        <v>3.24</v>
      </c>
      <c r="J1471" s="138">
        <v>11.56</v>
      </c>
      <c r="K1471" s="138">
        <v>32.528180354267313</v>
      </c>
    </row>
    <row r="1472" spans="1:11">
      <c r="A1472" s="39" t="s">
        <v>409</v>
      </c>
      <c r="B1472" s="39" t="s">
        <v>94</v>
      </c>
      <c r="C1472" s="39" t="s">
        <v>128</v>
      </c>
      <c r="D1472" s="92">
        <f t="shared" si="69"/>
        <v>7.22</v>
      </c>
      <c r="E1472" s="92">
        <f t="shared" si="70"/>
        <v>4.1399999999999997</v>
      </c>
      <c r="F1472" s="92">
        <f t="shared" si="71"/>
        <v>12.3</v>
      </c>
      <c r="H1472" s="138">
        <v>7.22</v>
      </c>
      <c r="I1472" s="138">
        <v>4.1399999999999997</v>
      </c>
      <c r="J1472" s="138">
        <v>12.3</v>
      </c>
      <c r="K1472" s="138">
        <v>27.839335180055404</v>
      </c>
    </row>
    <row r="1473" spans="1:11">
      <c r="A1473" s="39" t="s">
        <v>409</v>
      </c>
      <c r="B1473" s="39" t="s">
        <v>94</v>
      </c>
      <c r="C1473" s="39" t="s">
        <v>129</v>
      </c>
      <c r="D1473" s="92">
        <f t="shared" si="69"/>
        <v>4.0199999999999996</v>
      </c>
      <c r="E1473" s="92">
        <f t="shared" si="70"/>
        <v>1.93</v>
      </c>
      <c r="F1473" s="92">
        <f t="shared" si="71"/>
        <v>8.16</v>
      </c>
      <c r="H1473" s="138">
        <v>4.0199999999999996</v>
      </c>
      <c r="I1473" s="138">
        <v>1.93</v>
      </c>
      <c r="J1473" s="138">
        <v>8.16</v>
      </c>
      <c r="K1473" s="138">
        <v>36.815920398009958</v>
      </c>
    </row>
    <row r="1474" spans="1:11">
      <c r="A1474" s="39" t="s">
        <v>409</v>
      </c>
      <c r="B1474" s="39" t="s">
        <v>94</v>
      </c>
      <c r="C1474" s="39" t="s">
        <v>139</v>
      </c>
      <c r="D1474" s="92">
        <f t="shared" si="69"/>
        <v>4.38</v>
      </c>
      <c r="E1474" s="92">
        <f t="shared" si="70"/>
        <v>2.69</v>
      </c>
      <c r="F1474" s="92">
        <f t="shared" si="71"/>
        <v>7.08</v>
      </c>
      <c r="H1474" s="138">
        <v>4.38</v>
      </c>
      <c r="I1474" s="138">
        <v>2.69</v>
      </c>
      <c r="J1474" s="138">
        <v>7.08</v>
      </c>
      <c r="K1474" s="138">
        <v>24.88584474885845</v>
      </c>
    </row>
    <row r="1475" spans="1:11">
      <c r="A1475" s="39" t="s">
        <v>409</v>
      </c>
      <c r="B1475" s="39" t="s">
        <v>94</v>
      </c>
      <c r="C1475" s="39" t="s">
        <v>141</v>
      </c>
      <c r="D1475" s="92">
        <f t="shared" si="69"/>
        <v>5.74</v>
      </c>
      <c r="E1475" s="92">
        <f t="shared" si="70"/>
        <v>3.54</v>
      </c>
      <c r="F1475" s="92">
        <f t="shared" si="71"/>
        <v>9.19</v>
      </c>
      <c r="H1475" s="138">
        <v>5.74</v>
      </c>
      <c r="I1475" s="138">
        <v>3.54</v>
      </c>
      <c r="J1475" s="138">
        <v>9.19</v>
      </c>
      <c r="K1475" s="138">
        <v>24.390243902439021</v>
      </c>
    </row>
    <row r="1476" spans="1:11">
      <c r="A1476" s="39" t="s">
        <v>409</v>
      </c>
      <c r="B1476" s="39" t="s">
        <v>94</v>
      </c>
      <c r="C1476" s="39" t="s">
        <v>142</v>
      </c>
      <c r="D1476" s="92">
        <f t="shared" si="69"/>
        <v>3.02</v>
      </c>
      <c r="E1476" s="92">
        <f t="shared" si="70"/>
        <v>1.55</v>
      </c>
      <c r="F1476" s="92">
        <f t="shared" si="71"/>
        <v>5.8</v>
      </c>
      <c r="H1476" s="138">
        <v>3.02</v>
      </c>
      <c r="I1476" s="138">
        <v>1.55</v>
      </c>
      <c r="J1476" s="138">
        <v>5.8</v>
      </c>
      <c r="K1476" s="138">
        <v>33.774834437086092</v>
      </c>
    </row>
    <row r="1477" spans="1:11">
      <c r="A1477" s="39" t="s">
        <v>409</v>
      </c>
      <c r="B1477" s="39" t="s">
        <v>94</v>
      </c>
      <c r="C1477" s="39" t="s">
        <v>147</v>
      </c>
      <c r="D1477" s="92">
        <f t="shared" si="69"/>
        <v>4.38</v>
      </c>
      <c r="E1477" s="92">
        <f t="shared" si="70"/>
        <v>2.76</v>
      </c>
      <c r="F1477" s="92">
        <f t="shared" si="71"/>
        <v>6.88</v>
      </c>
      <c r="H1477" s="138">
        <v>4.38</v>
      </c>
      <c r="I1477" s="138">
        <v>2.76</v>
      </c>
      <c r="J1477" s="138">
        <v>6.88</v>
      </c>
      <c r="K1477" s="138">
        <v>23.287671232876715</v>
      </c>
    </row>
    <row r="1478" spans="1:11">
      <c r="A1478" s="39" t="s">
        <v>409</v>
      </c>
      <c r="B1478" s="39" t="s">
        <v>94</v>
      </c>
      <c r="C1478" s="39" t="s">
        <v>148</v>
      </c>
      <c r="D1478" s="92">
        <f t="shared" si="69"/>
        <v>6.55</v>
      </c>
      <c r="E1478" s="92">
        <f t="shared" si="70"/>
        <v>4.0599999999999996</v>
      </c>
      <c r="F1478" s="92">
        <f t="shared" si="71"/>
        <v>10.42</v>
      </c>
      <c r="H1478" s="138">
        <v>6.55</v>
      </c>
      <c r="I1478" s="138">
        <v>4.0599999999999996</v>
      </c>
      <c r="J1478" s="138">
        <v>10.42</v>
      </c>
      <c r="K1478" s="138">
        <v>24.122137404580155</v>
      </c>
    </row>
    <row r="1479" spans="1:11">
      <c r="A1479" s="39" t="s">
        <v>409</v>
      </c>
      <c r="B1479" s="39" t="s">
        <v>94</v>
      </c>
      <c r="C1479" s="39" t="s">
        <v>152</v>
      </c>
      <c r="D1479" s="92">
        <f t="shared" si="69"/>
        <v>6.28</v>
      </c>
      <c r="E1479" s="92">
        <f t="shared" si="70"/>
        <v>4.18</v>
      </c>
      <c r="F1479" s="92">
        <f t="shared" si="71"/>
        <v>9.34</v>
      </c>
      <c r="H1479" s="138">
        <v>6.28</v>
      </c>
      <c r="I1479" s="138">
        <v>4.18</v>
      </c>
      <c r="J1479" s="138">
        <v>9.34</v>
      </c>
      <c r="K1479" s="138">
        <v>20.541401273885352</v>
      </c>
    </row>
    <row r="1480" spans="1:11">
      <c r="A1480" s="39" t="s">
        <v>409</v>
      </c>
      <c r="B1480" s="39" t="s">
        <v>94</v>
      </c>
      <c r="C1480" s="39" t="s">
        <v>155</v>
      </c>
      <c r="D1480" s="92">
        <f t="shared" si="69"/>
        <v>6.12</v>
      </c>
      <c r="E1480" s="92">
        <f t="shared" si="70"/>
        <v>3.41</v>
      </c>
      <c r="F1480" s="92">
        <f t="shared" si="71"/>
        <v>10.74</v>
      </c>
      <c r="H1480" s="138">
        <v>6.12</v>
      </c>
      <c r="I1480" s="138">
        <v>3.41</v>
      </c>
      <c r="J1480" s="138">
        <v>10.74</v>
      </c>
      <c r="K1480" s="138">
        <v>29.411764705882355</v>
      </c>
    </row>
    <row r="1481" spans="1:11">
      <c r="A1481" s="39" t="s">
        <v>409</v>
      </c>
      <c r="B1481" s="39" t="s">
        <v>94</v>
      </c>
      <c r="C1481" s="39" t="s">
        <v>157</v>
      </c>
      <c r="D1481" s="92">
        <f t="shared" si="69"/>
        <v>4.67</v>
      </c>
      <c r="E1481" s="92">
        <f t="shared" si="70"/>
        <v>2.4</v>
      </c>
      <c r="F1481" s="92">
        <f t="shared" si="71"/>
        <v>8.8800000000000008</v>
      </c>
      <c r="H1481" s="138">
        <v>4.67</v>
      </c>
      <c r="I1481" s="138">
        <v>2.4</v>
      </c>
      <c r="J1481" s="138">
        <v>8.8800000000000008</v>
      </c>
      <c r="K1481" s="138">
        <v>33.404710920770881</v>
      </c>
    </row>
    <row r="1482" spans="1:11">
      <c r="A1482" s="39" t="s">
        <v>409</v>
      </c>
      <c r="B1482" s="39" t="s">
        <v>94</v>
      </c>
      <c r="C1482" s="39" t="s">
        <v>158</v>
      </c>
      <c r="D1482" s="92">
        <f t="shared" si="69"/>
        <v>10.48</v>
      </c>
      <c r="E1482" s="92">
        <f t="shared" si="70"/>
        <v>4.7300000000000004</v>
      </c>
      <c r="F1482" s="92">
        <f t="shared" si="71"/>
        <v>21.65</v>
      </c>
      <c r="H1482" s="138">
        <v>10.48</v>
      </c>
      <c r="I1482" s="138">
        <v>4.7300000000000004</v>
      </c>
      <c r="J1482" s="138">
        <v>21.65</v>
      </c>
      <c r="K1482" s="138">
        <v>39.217557251908396</v>
      </c>
    </row>
    <row r="1483" spans="1:11">
      <c r="A1483" s="39" t="s">
        <v>409</v>
      </c>
      <c r="B1483" s="39" t="s">
        <v>94</v>
      </c>
      <c r="C1483" s="39" t="s">
        <v>160</v>
      </c>
      <c r="D1483" s="92">
        <f t="shared" si="69"/>
        <v>6.22</v>
      </c>
      <c r="E1483" s="92">
        <f t="shared" si="70"/>
        <v>3.87</v>
      </c>
      <c r="F1483" s="92">
        <f t="shared" si="71"/>
        <v>9.86</v>
      </c>
      <c r="H1483" s="138">
        <v>6.22</v>
      </c>
      <c r="I1483" s="138">
        <v>3.87</v>
      </c>
      <c r="J1483" s="138">
        <v>9.86</v>
      </c>
      <c r="K1483" s="138">
        <v>23.954983922829584</v>
      </c>
    </row>
    <row r="1484" spans="1:11">
      <c r="A1484" s="39" t="s">
        <v>409</v>
      </c>
      <c r="B1484" s="39" t="s">
        <v>94</v>
      </c>
      <c r="C1484" s="39" t="s">
        <v>163</v>
      </c>
      <c r="D1484" s="92">
        <f t="shared" si="69"/>
        <v>5.53</v>
      </c>
      <c r="E1484" s="92">
        <f t="shared" si="70"/>
        <v>3.81</v>
      </c>
      <c r="F1484" s="92">
        <f t="shared" si="71"/>
        <v>7.95</v>
      </c>
      <c r="H1484" s="138">
        <v>5.53</v>
      </c>
      <c r="I1484" s="138">
        <v>3.81</v>
      </c>
      <c r="J1484" s="138">
        <v>7.95</v>
      </c>
      <c r="K1484" s="138">
        <v>18.806509945750452</v>
      </c>
    </row>
    <row r="1485" spans="1:11">
      <c r="A1485" s="39" t="s">
        <v>409</v>
      </c>
      <c r="B1485" s="39" t="s">
        <v>94</v>
      </c>
      <c r="C1485" s="39" t="s">
        <v>167</v>
      </c>
      <c r="D1485" s="92">
        <f t="shared" si="69"/>
        <v>3.73</v>
      </c>
      <c r="E1485" s="92">
        <f t="shared" si="70"/>
        <v>2.41</v>
      </c>
      <c r="F1485" s="92">
        <f t="shared" si="71"/>
        <v>5.73</v>
      </c>
      <c r="H1485" s="138">
        <v>3.73</v>
      </c>
      <c r="I1485" s="138">
        <v>2.41</v>
      </c>
      <c r="J1485" s="138">
        <v>5.73</v>
      </c>
      <c r="K1485" s="138">
        <v>22.25201072386059</v>
      </c>
    </row>
    <row r="1486" spans="1:11">
      <c r="A1486" s="39" t="s">
        <v>409</v>
      </c>
      <c r="B1486" s="39" t="s">
        <v>94</v>
      </c>
      <c r="C1486" s="39" t="s">
        <v>169</v>
      </c>
      <c r="D1486" s="92">
        <f t="shared" si="69"/>
        <v>3.19</v>
      </c>
      <c r="E1486" s="92">
        <f t="shared" si="70"/>
        <v>2.17</v>
      </c>
      <c r="F1486" s="92">
        <f t="shared" si="71"/>
        <v>4.66</v>
      </c>
      <c r="H1486" s="138">
        <v>3.19</v>
      </c>
      <c r="I1486" s="138">
        <v>2.17</v>
      </c>
      <c r="J1486" s="138">
        <v>4.66</v>
      </c>
      <c r="K1486" s="138">
        <v>19.43573667711599</v>
      </c>
    </row>
    <row r="1487" spans="1:11">
      <c r="A1487" s="39" t="s">
        <v>409</v>
      </c>
      <c r="B1487" s="39" t="s">
        <v>94</v>
      </c>
      <c r="C1487" s="39" t="s">
        <v>173</v>
      </c>
      <c r="D1487" s="92">
        <f t="shared" si="69"/>
        <v>3.9</v>
      </c>
      <c r="E1487" s="92">
        <f t="shared" si="70"/>
        <v>2.36</v>
      </c>
      <c r="F1487" s="92">
        <f t="shared" si="71"/>
        <v>6.39</v>
      </c>
      <c r="H1487" s="138">
        <v>3.9</v>
      </c>
      <c r="I1487" s="138">
        <v>2.36</v>
      </c>
      <c r="J1487" s="138">
        <v>6.39</v>
      </c>
      <c r="K1487" s="138">
        <v>25.384615384615383</v>
      </c>
    </row>
    <row r="1488" spans="1:11">
      <c r="A1488" s="39" t="s">
        <v>409</v>
      </c>
      <c r="B1488" s="39" t="s">
        <v>94</v>
      </c>
      <c r="C1488" s="39" t="s">
        <v>176</v>
      </c>
      <c r="D1488" s="92">
        <f t="shared" si="69"/>
        <v>4.82</v>
      </c>
      <c r="E1488" s="92">
        <f t="shared" si="70"/>
        <v>2.66</v>
      </c>
      <c r="F1488" s="92">
        <f t="shared" si="71"/>
        <v>8.5500000000000007</v>
      </c>
      <c r="H1488" s="138">
        <v>4.82</v>
      </c>
      <c r="I1488" s="138">
        <v>2.66</v>
      </c>
      <c r="J1488" s="138">
        <v>8.5500000000000007</v>
      </c>
      <c r="K1488" s="138">
        <v>29.875518672199171</v>
      </c>
    </row>
    <row r="1489" spans="1:11">
      <c r="A1489" s="39" t="s">
        <v>409</v>
      </c>
      <c r="B1489" s="39" t="s">
        <v>94</v>
      </c>
      <c r="C1489" s="39" t="s">
        <v>360</v>
      </c>
      <c r="D1489" s="92">
        <f t="shared" si="69"/>
        <v>5.17</v>
      </c>
      <c r="E1489" s="92">
        <f t="shared" si="70"/>
        <v>4.51</v>
      </c>
      <c r="F1489" s="92">
        <f t="shared" si="71"/>
        <v>5.91</v>
      </c>
      <c r="H1489" s="138">
        <v>5.17</v>
      </c>
      <c r="I1489" s="138">
        <v>4.51</v>
      </c>
      <c r="J1489" s="138">
        <v>5.91</v>
      </c>
      <c r="K1489" s="138">
        <v>6.9632495164410058</v>
      </c>
    </row>
    <row r="1490" spans="1:11">
      <c r="A1490" s="39" t="s">
        <v>409</v>
      </c>
      <c r="B1490" s="39" t="s">
        <v>355</v>
      </c>
      <c r="C1490" s="39" t="s">
        <v>99</v>
      </c>
      <c r="D1490" s="92">
        <f t="shared" si="69"/>
        <v>36.549999999999997</v>
      </c>
      <c r="E1490" s="92">
        <f t="shared" si="70"/>
        <v>29.26</v>
      </c>
      <c r="F1490" s="92">
        <f t="shared" si="71"/>
        <v>44.51</v>
      </c>
      <c r="H1490" s="138">
        <v>36.549999999999997</v>
      </c>
      <c r="I1490" s="138">
        <v>29.26</v>
      </c>
      <c r="J1490" s="138">
        <v>44.51</v>
      </c>
      <c r="K1490" s="138">
        <v>10.725034199726403</v>
      </c>
    </row>
    <row r="1491" spans="1:11">
      <c r="A1491" s="39" t="s">
        <v>409</v>
      </c>
      <c r="B1491" s="39" t="s">
        <v>355</v>
      </c>
      <c r="C1491" s="39" t="s">
        <v>100</v>
      </c>
      <c r="D1491" s="92">
        <f t="shared" si="69"/>
        <v>51.25</v>
      </c>
      <c r="E1491" s="92">
        <f t="shared" si="70"/>
        <v>45.16</v>
      </c>
      <c r="F1491" s="92">
        <f t="shared" si="71"/>
        <v>57.31</v>
      </c>
      <c r="H1491" s="138">
        <v>51.25</v>
      </c>
      <c r="I1491" s="138">
        <v>45.16</v>
      </c>
      <c r="J1491" s="138">
        <v>57.31</v>
      </c>
      <c r="K1491" s="138">
        <v>6.0878048780487815</v>
      </c>
    </row>
    <row r="1492" spans="1:11">
      <c r="A1492" s="39" t="s">
        <v>409</v>
      </c>
      <c r="B1492" s="39" t="s">
        <v>355</v>
      </c>
      <c r="C1492" s="39" t="s">
        <v>107</v>
      </c>
      <c r="D1492" s="92">
        <f t="shared" si="69"/>
        <v>41.47</v>
      </c>
      <c r="E1492" s="92">
        <f t="shared" si="70"/>
        <v>36.200000000000003</v>
      </c>
      <c r="F1492" s="92">
        <f t="shared" si="71"/>
        <v>46.95</v>
      </c>
      <c r="H1492" s="138">
        <v>41.47</v>
      </c>
      <c r="I1492" s="138">
        <v>36.200000000000003</v>
      </c>
      <c r="J1492" s="138">
        <v>46.95</v>
      </c>
      <c r="K1492" s="138">
        <v>6.6312997347480112</v>
      </c>
    </row>
    <row r="1493" spans="1:11">
      <c r="A1493" s="39" t="s">
        <v>409</v>
      </c>
      <c r="B1493" s="39" t="s">
        <v>355</v>
      </c>
      <c r="C1493" s="39" t="s">
        <v>113</v>
      </c>
      <c r="D1493" s="92">
        <f t="shared" si="69"/>
        <v>41.2</v>
      </c>
      <c r="E1493" s="92">
        <f t="shared" si="70"/>
        <v>33.06</v>
      </c>
      <c r="F1493" s="92">
        <f t="shared" si="71"/>
        <v>49.84</v>
      </c>
      <c r="H1493" s="138">
        <v>41.2</v>
      </c>
      <c r="I1493" s="138">
        <v>33.06</v>
      </c>
      <c r="J1493" s="138">
        <v>49.84</v>
      </c>
      <c r="K1493" s="138">
        <v>10.485436893203884</v>
      </c>
    </row>
    <row r="1494" spans="1:11">
      <c r="A1494" s="39" t="s">
        <v>409</v>
      </c>
      <c r="B1494" s="39" t="s">
        <v>355</v>
      </c>
      <c r="C1494" s="39" t="s">
        <v>114</v>
      </c>
      <c r="D1494" s="92">
        <f t="shared" si="69"/>
        <v>43.56</v>
      </c>
      <c r="E1494" s="92">
        <f t="shared" si="70"/>
        <v>35.86</v>
      </c>
      <c r="F1494" s="92">
        <f t="shared" si="71"/>
        <v>51.58</v>
      </c>
      <c r="H1494" s="138">
        <v>43.56</v>
      </c>
      <c r="I1494" s="138">
        <v>35.86</v>
      </c>
      <c r="J1494" s="138">
        <v>51.58</v>
      </c>
      <c r="K1494" s="138">
        <v>9.2745638200183649</v>
      </c>
    </row>
    <row r="1495" spans="1:11">
      <c r="A1495" s="39" t="s">
        <v>409</v>
      </c>
      <c r="B1495" s="39" t="s">
        <v>355</v>
      </c>
      <c r="C1495" s="39" t="s">
        <v>120</v>
      </c>
      <c r="D1495" s="92">
        <f t="shared" si="69"/>
        <v>38.32</v>
      </c>
      <c r="E1495" s="92">
        <f t="shared" si="70"/>
        <v>30.18</v>
      </c>
      <c r="F1495" s="92">
        <f t="shared" si="71"/>
        <v>47.18</v>
      </c>
      <c r="H1495" s="138">
        <v>38.32</v>
      </c>
      <c r="I1495" s="138">
        <v>30.18</v>
      </c>
      <c r="J1495" s="138">
        <v>47.18</v>
      </c>
      <c r="K1495" s="138">
        <v>11.430062630480167</v>
      </c>
    </row>
    <row r="1496" spans="1:11">
      <c r="A1496" s="39" t="s">
        <v>409</v>
      </c>
      <c r="B1496" s="39" t="s">
        <v>355</v>
      </c>
      <c r="C1496" s="39" t="s">
        <v>121</v>
      </c>
      <c r="D1496" s="92">
        <f t="shared" si="69"/>
        <v>35.06</v>
      </c>
      <c r="E1496" s="92">
        <f t="shared" si="70"/>
        <v>28.2</v>
      </c>
      <c r="F1496" s="92">
        <f t="shared" si="71"/>
        <v>42.6</v>
      </c>
      <c r="H1496" s="138">
        <v>35.06</v>
      </c>
      <c r="I1496" s="138">
        <v>28.2</v>
      </c>
      <c r="J1496" s="138">
        <v>42.6</v>
      </c>
      <c r="K1496" s="138">
        <v>10.553337136337706</v>
      </c>
    </row>
    <row r="1497" spans="1:11">
      <c r="A1497" s="39" t="s">
        <v>409</v>
      </c>
      <c r="B1497" s="39" t="s">
        <v>355</v>
      </c>
      <c r="C1497" s="39" t="s">
        <v>124</v>
      </c>
      <c r="D1497" s="92">
        <f t="shared" si="69"/>
        <v>47.13</v>
      </c>
      <c r="E1497" s="92">
        <f t="shared" si="70"/>
        <v>40.659999999999997</v>
      </c>
      <c r="F1497" s="92">
        <f t="shared" si="71"/>
        <v>53.69</v>
      </c>
      <c r="H1497" s="138">
        <v>47.13</v>
      </c>
      <c r="I1497" s="138">
        <v>40.659999999999997</v>
      </c>
      <c r="J1497" s="138">
        <v>53.69</v>
      </c>
      <c r="K1497" s="138">
        <v>7.0867812433694031</v>
      </c>
    </row>
    <row r="1498" spans="1:11">
      <c r="A1498" s="39" t="s">
        <v>409</v>
      </c>
      <c r="B1498" s="39" t="s">
        <v>355</v>
      </c>
      <c r="C1498" s="39" t="s">
        <v>126</v>
      </c>
      <c r="D1498" s="92">
        <f t="shared" si="69"/>
        <v>41.06</v>
      </c>
      <c r="E1498" s="92">
        <f t="shared" si="70"/>
        <v>32.25</v>
      </c>
      <c r="F1498" s="92">
        <f t="shared" si="71"/>
        <v>50.48</v>
      </c>
      <c r="H1498" s="138">
        <v>41.06</v>
      </c>
      <c r="I1498" s="138">
        <v>32.25</v>
      </c>
      <c r="J1498" s="138">
        <v>50.48</v>
      </c>
      <c r="K1498" s="138">
        <v>11.446663419386264</v>
      </c>
    </row>
    <row r="1499" spans="1:11">
      <c r="A1499" s="39" t="s">
        <v>409</v>
      </c>
      <c r="B1499" s="39" t="s">
        <v>355</v>
      </c>
      <c r="C1499" s="39" t="s">
        <v>127</v>
      </c>
      <c r="D1499" s="92">
        <f t="shared" si="69"/>
        <v>36.86</v>
      </c>
      <c r="E1499" s="92">
        <f t="shared" si="70"/>
        <v>28.22</v>
      </c>
      <c r="F1499" s="92">
        <f t="shared" si="71"/>
        <v>46.44</v>
      </c>
      <c r="H1499" s="138">
        <v>36.86</v>
      </c>
      <c r="I1499" s="138">
        <v>28.22</v>
      </c>
      <c r="J1499" s="138">
        <v>46.44</v>
      </c>
      <c r="K1499" s="138">
        <v>12.723819858925667</v>
      </c>
    </row>
    <row r="1500" spans="1:11">
      <c r="A1500" s="39" t="s">
        <v>409</v>
      </c>
      <c r="B1500" s="39" t="s">
        <v>355</v>
      </c>
      <c r="C1500" s="39" t="s">
        <v>128</v>
      </c>
      <c r="D1500" s="92">
        <f t="shared" si="69"/>
        <v>43.8</v>
      </c>
      <c r="E1500" s="92">
        <f t="shared" si="70"/>
        <v>37.69</v>
      </c>
      <c r="F1500" s="92">
        <f t="shared" si="71"/>
        <v>50.09</v>
      </c>
      <c r="H1500" s="138">
        <v>43.8</v>
      </c>
      <c r="I1500" s="138">
        <v>37.69</v>
      </c>
      <c r="J1500" s="138">
        <v>50.09</v>
      </c>
      <c r="K1500" s="138">
        <v>7.2602739726027403</v>
      </c>
    </row>
    <row r="1501" spans="1:11">
      <c r="A1501" s="39" t="s">
        <v>409</v>
      </c>
      <c r="B1501" s="39" t="s">
        <v>355</v>
      </c>
      <c r="C1501" s="39" t="s">
        <v>129</v>
      </c>
      <c r="D1501" s="92">
        <f t="shared" si="69"/>
        <v>40.11</v>
      </c>
      <c r="E1501" s="92">
        <f t="shared" si="70"/>
        <v>32.75</v>
      </c>
      <c r="F1501" s="92">
        <f t="shared" si="71"/>
        <v>47.95</v>
      </c>
      <c r="H1501" s="138">
        <v>40.11</v>
      </c>
      <c r="I1501" s="138">
        <v>32.75</v>
      </c>
      <c r="J1501" s="138">
        <v>47.95</v>
      </c>
      <c r="K1501" s="138">
        <v>9.7481924707055612</v>
      </c>
    </row>
    <row r="1502" spans="1:11">
      <c r="A1502" s="39" t="s">
        <v>409</v>
      </c>
      <c r="B1502" s="39" t="s">
        <v>355</v>
      </c>
      <c r="C1502" s="39" t="s">
        <v>139</v>
      </c>
      <c r="D1502" s="92">
        <f t="shared" si="69"/>
        <v>39.659999999999997</v>
      </c>
      <c r="E1502" s="92">
        <f t="shared" si="70"/>
        <v>34.049999999999997</v>
      </c>
      <c r="F1502" s="92">
        <f t="shared" si="71"/>
        <v>45.55</v>
      </c>
      <c r="H1502" s="138">
        <v>39.659999999999997</v>
      </c>
      <c r="I1502" s="138">
        <v>34.049999999999997</v>
      </c>
      <c r="J1502" s="138">
        <v>45.55</v>
      </c>
      <c r="K1502" s="138">
        <v>7.4382249117498747</v>
      </c>
    </row>
    <row r="1503" spans="1:11">
      <c r="A1503" s="39" t="s">
        <v>409</v>
      </c>
      <c r="B1503" s="39" t="s">
        <v>355</v>
      </c>
      <c r="C1503" s="39" t="s">
        <v>141</v>
      </c>
      <c r="D1503" s="92">
        <f t="shared" si="69"/>
        <v>49.47</v>
      </c>
      <c r="E1503" s="92">
        <f t="shared" si="70"/>
        <v>41.73</v>
      </c>
      <c r="F1503" s="92">
        <f t="shared" si="71"/>
        <v>57.23</v>
      </c>
      <c r="H1503" s="138">
        <v>49.47</v>
      </c>
      <c r="I1503" s="138">
        <v>41.73</v>
      </c>
      <c r="J1503" s="138">
        <v>57.23</v>
      </c>
      <c r="K1503" s="138">
        <v>8.0654942389326862</v>
      </c>
    </row>
    <row r="1504" spans="1:11">
      <c r="A1504" s="39" t="s">
        <v>409</v>
      </c>
      <c r="B1504" s="39" t="s">
        <v>355</v>
      </c>
      <c r="C1504" s="39" t="s">
        <v>142</v>
      </c>
      <c r="D1504" s="92">
        <f t="shared" si="69"/>
        <v>35.549999999999997</v>
      </c>
      <c r="E1504" s="92">
        <f t="shared" si="70"/>
        <v>30.22</v>
      </c>
      <c r="F1504" s="92">
        <f t="shared" si="71"/>
        <v>41.26</v>
      </c>
      <c r="H1504" s="138">
        <v>35.549999999999997</v>
      </c>
      <c r="I1504" s="138">
        <v>30.22</v>
      </c>
      <c r="J1504" s="138">
        <v>41.26</v>
      </c>
      <c r="K1504" s="138">
        <v>7.9606188466947971</v>
      </c>
    </row>
    <row r="1505" spans="1:11">
      <c r="A1505" s="39" t="s">
        <v>409</v>
      </c>
      <c r="B1505" s="39" t="s">
        <v>355</v>
      </c>
      <c r="C1505" s="39" t="s">
        <v>147</v>
      </c>
      <c r="D1505" s="92">
        <f t="shared" si="69"/>
        <v>47.47</v>
      </c>
      <c r="E1505" s="92">
        <f t="shared" si="70"/>
        <v>41.61</v>
      </c>
      <c r="F1505" s="92">
        <f t="shared" si="71"/>
        <v>53.4</v>
      </c>
      <c r="H1505" s="138">
        <v>47.47</v>
      </c>
      <c r="I1505" s="138">
        <v>41.61</v>
      </c>
      <c r="J1505" s="138">
        <v>53.4</v>
      </c>
      <c r="K1505" s="138">
        <v>6.3619127870233827</v>
      </c>
    </row>
    <row r="1506" spans="1:11">
      <c r="A1506" s="39" t="s">
        <v>409</v>
      </c>
      <c r="B1506" s="39" t="s">
        <v>355</v>
      </c>
      <c r="C1506" s="39" t="s">
        <v>148</v>
      </c>
      <c r="D1506" s="92">
        <f t="shared" si="69"/>
        <v>40.72</v>
      </c>
      <c r="E1506" s="92">
        <f t="shared" si="70"/>
        <v>34.08</v>
      </c>
      <c r="F1506" s="92">
        <f t="shared" si="71"/>
        <v>47.72</v>
      </c>
      <c r="H1506" s="138">
        <v>40.72</v>
      </c>
      <c r="I1506" s="138">
        <v>34.08</v>
      </c>
      <c r="J1506" s="138">
        <v>47.72</v>
      </c>
      <c r="K1506" s="138">
        <v>8.5952848722986257</v>
      </c>
    </row>
    <row r="1507" spans="1:11">
      <c r="A1507" s="39" t="s">
        <v>409</v>
      </c>
      <c r="B1507" s="39" t="s">
        <v>355</v>
      </c>
      <c r="C1507" s="39" t="s">
        <v>152</v>
      </c>
      <c r="D1507" s="92">
        <f t="shared" si="69"/>
        <v>40.200000000000003</v>
      </c>
      <c r="E1507" s="92">
        <f t="shared" si="70"/>
        <v>30.18</v>
      </c>
      <c r="F1507" s="92">
        <f t="shared" si="71"/>
        <v>51.1</v>
      </c>
      <c r="H1507" s="138">
        <v>40.200000000000003</v>
      </c>
      <c r="I1507" s="138">
        <v>30.18</v>
      </c>
      <c r="J1507" s="138">
        <v>51.1</v>
      </c>
      <c r="K1507" s="138">
        <v>13.457711442786069</v>
      </c>
    </row>
    <row r="1508" spans="1:11">
      <c r="A1508" s="39" t="s">
        <v>409</v>
      </c>
      <c r="B1508" s="39" t="s">
        <v>355</v>
      </c>
      <c r="C1508" s="39" t="s">
        <v>155</v>
      </c>
      <c r="D1508" s="92">
        <f t="shared" si="69"/>
        <v>37.68</v>
      </c>
      <c r="E1508" s="92">
        <f t="shared" si="70"/>
        <v>29.21</v>
      </c>
      <c r="F1508" s="92">
        <f t="shared" si="71"/>
        <v>46.98</v>
      </c>
      <c r="H1508" s="138">
        <v>37.68</v>
      </c>
      <c r="I1508" s="138">
        <v>29.21</v>
      </c>
      <c r="J1508" s="138">
        <v>46.98</v>
      </c>
      <c r="K1508" s="138">
        <v>12.154989384288747</v>
      </c>
    </row>
    <row r="1509" spans="1:11">
      <c r="A1509" s="39" t="s">
        <v>409</v>
      </c>
      <c r="B1509" s="39" t="s">
        <v>355</v>
      </c>
      <c r="C1509" s="39" t="s">
        <v>157</v>
      </c>
      <c r="D1509" s="92">
        <f t="shared" si="69"/>
        <v>36.28</v>
      </c>
      <c r="E1509" s="92">
        <f t="shared" si="70"/>
        <v>26.06</v>
      </c>
      <c r="F1509" s="92">
        <f t="shared" si="71"/>
        <v>47.92</v>
      </c>
      <c r="H1509" s="138">
        <v>36.28</v>
      </c>
      <c r="I1509" s="138">
        <v>26.06</v>
      </c>
      <c r="J1509" s="138">
        <v>47.92</v>
      </c>
      <c r="K1509" s="138">
        <v>15.600882028665932</v>
      </c>
    </row>
    <row r="1510" spans="1:11">
      <c r="A1510" s="39" t="s">
        <v>409</v>
      </c>
      <c r="B1510" s="39" t="s">
        <v>355</v>
      </c>
      <c r="C1510" s="39" t="s">
        <v>158</v>
      </c>
      <c r="D1510" s="92">
        <f t="shared" si="69"/>
        <v>36.979999999999997</v>
      </c>
      <c r="E1510" s="92">
        <f t="shared" si="70"/>
        <v>26.42</v>
      </c>
      <c r="F1510" s="92">
        <f t="shared" si="71"/>
        <v>48.96</v>
      </c>
      <c r="H1510" s="138">
        <v>36.979999999999997</v>
      </c>
      <c r="I1510" s="138">
        <v>26.42</v>
      </c>
      <c r="J1510" s="138">
        <v>48.96</v>
      </c>
      <c r="K1510" s="138">
        <v>15.792320173066523</v>
      </c>
    </row>
    <row r="1511" spans="1:11">
      <c r="A1511" s="39" t="s">
        <v>409</v>
      </c>
      <c r="B1511" s="39" t="s">
        <v>355</v>
      </c>
      <c r="C1511" s="39" t="s">
        <v>160</v>
      </c>
      <c r="D1511" s="92">
        <f t="shared" si="69"/>
        <v>30.52</v>
      </c>
      <c r="E1511" s="92">
        <f t="shared" si="70"/>
        <v>24.8</v>
      </c>
      <c r="F1511" s="92">
        <f t="shared" si="71"/>
        <v>36.909999999999997</v>
      </c>
      <c r="H1511" s="138">
        <v>30.52</v>
      </c>
      <c r="I1511" s="138">
        <v>24.8</v>
      </c>
      <c r="J1511" s="138">
        <v>36.909999999999997</v>
      </c>
      <c r="K1511" s="138">
        <v>10.15727391874181</v>
      </c>
    </row>
    <row r="1512" spans="1:11">
      <c r="A1512" s="39" t="s">
        <v>409</v>
      </c>
      <c r="B1512" s="39" t="s">
        <v>355</v>
      </c>
      <c r="C1512" s="39" t="s">
        <v>163</v>
      </c>
      <c r="D1512" s="92">
        <f t="shared" si="69"/>
        <v>38.229999999999997</v>
      </c>
      <c r="E1512" s="92">
        <f t="shared" si="70"/>
        <v>31</v>
      </c>
      <c r="F1512" s="92">
        <f t="shared" si="71"/>
        <v>46.02</v>
      </c>
      <c r="H1512" s="138">
        <v>38.229999999999997</v>
      </c>
      <c r="I1512" s="138">
        <v>31</v>
      </c>
      <c r="J1512" s="138">
        <v>46.02</v>
      </c>
      <c r="K1512" s="138">
        <v>10.096782631441277</v>
      </c>
    </row>
    <row r="1513" spans="1:11">
      <c r="A1513" s="39" t="s">
        <v>409</v>
      </c>
      <c r="B1513" s="39" t="s">
        <v>355</v>
      </c>
      <c r="C1513" s="39" t="s">
        <v>167</v>
      </c>
      <c r="D1513" s="92">
        <f t="shared" si="69"/>
        <v>40.090000000000003</v>
      </c>
      <c r="E1513" s="92">
        <f t="shared" si="70"/>
        <v>33.61</v>
      </c>
      <c r="F1513" s="92">
        <f t="shared" si="71"/>
        <v>46.93</v>
      </c>
      <c r="H1513" s="138">
        <v>40.090000000000003</v>
      </c>
      <c r="I1513" s="138">
        <v>33.61</v>
      </c>
      <c r="J1513" s="138">
        <v>46.93</v>
      </c>
      <c r="K1513" s="138">
        <v>8.5308056872037916</v>
      </c>
    </row>
    <row r="1514" spans="1:11">
      <c r="A1514" s="39" t="s">
        <v>409</v>
      </c>
      <c r="B1514" s="39" t="s">
        <v>355</v>
      </c>
      <c r="C1514" s="39" t="s">
        <v>169</v>
      </c>
      <c r="D1514" s="92">
        <f t="shared" si="69"/>
        <v>40.61</v>
      </c>
      <c r="E1514" s="92">
        <f t="shared" si="70"/>
        <v>30.38</v>
      </c>
      <c r="F1514" s="92">
        <f t="shared" si="71"/>
        <v>51.72</v>
      </c>
      <c r="H1514" s="138">
        <v>40.61</v>
      </c>
      <c r="I1514" s="138">
        <v>30.38</v>
      </c>
      <c r="J1514" s="138">
        <v>51.72</v>
      </c>
      <c r="K1514" s="138">
        <v>13.592711154887956</v>
      </c>
    </row>
    <row r="1515" spans="1:11">
      <c r="A1515" s="39" t="s">
        <v>409</v>
      </c>
      <c r="B1515" s="39" t="s">
        <v>355</v>
      </c>
      <c r="C1515" s="39" t="s">
        <v>173</v>
      </c>
      <c r="D1515" s="92">
        <f t="shared" si="69"/>
        <v>36.57</v>
      </c>
      <c r="E1515" s="92">
        <f t="shared" si="70"/>
        <v>31.72</v>
      </c>
      <c r="F1515" s="92">
        <f t="shared" si="71"/>
        <v>41.71</v>
      </c>
      <c r="H1515" s="138">
        <v>36.57</v>
      </c>
      <c r="I1515" s="138">
        <v>31.72</v>
      </c>
      <c r="J1515" s="138">
        <v>41.71</v>
      </c>
      <c r="K1515" s="138">
        <v>7.0002734481815692</v>
      </c>
    </row>
    <row r="1516" spans="1:11">
      <c r="A1516" s="39" t="s">
        <v>409</v>
      </c>
      <c r="B1516" s="39" t="s">
        <v>355</v>
      </c>
      <c r="C1516" s="39" t="s">
        <v>176</v>
      </c>
      <c r="D1516" s="92">
        <f t="shared" si="69"/>
        <v>40.840000000000003</v>
      </c>
      <c r="E1516" s="92">
        <f t="shared" si="70"/>
        <v>30.82</v>
      </c>
      <c r="F1516" s="92">
        <f t="shared" si="71"/>
        <v>51.69</v>
      </c>
      <c r="H1516" s="138">
        <v>40.840000000000003</v>
      </c>
      <c r="I1516" s="138">
        <v>30.82</v>
      </c>
      <c r="J1516" s="138">
        <v>51.69</v>
      </c>
      <c r="K1516" s="138">
        <v>13.222331047992164</v>
      </c>
    </row>
    <row r="1517" spans="1:11">
      <c r="A1517" s="39" t="s">
        <v>409</v>
      </c>
      <c r="B1517" s="39" t="s">
        <v>355</v>
      </c>
      <c r="C1517" s="39" t="s">
        <v>360</v>
      </c>
      <c r="D1517" s="92">
        <f t="shared" si="69"/>
        <v>42.77</v>
      </c>
      <c r="E1517" s="92">
        <f t="shared" si="70"/>
        <v>40.99</v>
      </c>
      <c r="F1517" s="92">
        <f t="shared" si="71"/>
        <v>44.58</v>
      </c>
      <c r="H1517" s="138">
        <v>42.77</v>
      </c>
      <c r="I1517" s="138">
        <v>40.99</v>
      </c>
      <c r="J1517" s="138">
        <v>44.58</v>
      </c>
      <c r="K1517" s="138">
        <v>2.1510404489127892</v>
      </c>
    </row>
    <row r="1518" spans="1:11">
      <c r="A1518" s="39" t="s">
        <v>409</v>
      </c>
      <c r="B1518" s="39" t="s">
        <v>285</v>
      </c>
      <c r="C1518" s="39" t="s">
        <v>99</v>
      </c>
      <c r="D1518" s="92">
        <f t="shared" si="69"/>
        <v>59.69</v>
      </c>
      <c r="E1518" s="92">
        <f t="shared" si="70"/>
        <v>51.64</v>
      </c>
      <c r="F1518" s="92">
        <f t="shared" si="71"/>
        <v>67.239999999999995</v>
      </c>
      <c r="H1518" s="138">
        <v>59.69</v>
      </c>
      <c r="I1518" s="138">
        <v>51.64</v>
      </c>
      <c r="J1518" s="138">
        <v>67.239999999999995</v>
      </c>
      <c r="K1518" s="138">
        <v>6.7180432233204881</v>
      </c>
    </row>
    <row r="1519" spans="1:11">
      <c r="A1519" s="39" t="s">
        <v>409</v>
      </c>
      <c r="B1519" s="39" t="s">
        <v>285</v>
      </c>
      <c r="C1519" s="39" t="s">
        <v>100</v>
      </c>
      <c r="D1519" s="92">
        <f t="shared" si="69"/>
        <v>45.02</v>
      </c>
      <c r="E1519" s="92">
        <f t="shared" si="70"/>
        <v>39.08</v>
      </c>
      <c r="F1519" s="92">
        <f t="shared" si="71"/>
        <v>51.1</v>
      </c>
      <c r="H1519" s="138">
        <v>45.02</v>
      </c>
      <c r="I1519" s="138">
        <v>39.08</v>
      </c>
      <c r="J1519" s="138">
        <v>51.1</v>
      </c>
      <c r="K1519" s="138">
        <v>6.8414038205242109</v>
      </c>
    </row>
    <row r="1520" spans="1:11">
      <c r="A1520" s="39" t="s">
        <v>409</v>
      </c>
      <c r="B1520" s="39" t="s">
        <v>285</v>
      </c>
      <c r="C1520" s="39" t="s">
        <v>107</v>
      </c>
      <c r="D1520" s="92">
        <f t="shared" si="69"/>
        <v>48.64</v>
      </c>
      <c r="E1520" s="92">
        <f t="shared" si="70"/>
        <v>43.12</v>
      </c>
      <c r="F1520" s="92">
        <f t="shared" si="71"/>
        <v>54.2</v>
      </c>
      <c r="H1520" s="138">
        <v>48.64</v>
      </c>
      <c r="I1520" s="138">
        <v>43.12</v>
      </c>
      <c r="J1520" s="138">
        <v>54.2</v>
      </c>
      <c r="K1520" s="138">
        <v>5.8388157894736832</v>
      </c>
    </row>
    <row r="1521" spans="1:11">
      <c r="A1521" s="39" t="s">
        <v>409</v>
      </c>
      <c r="B1521" s="39" t="s">
        <v>285</v>
      </c>
      <c r="C1521" s="39" t="s">
        <v>113</v>
      </c>
      <c r="D1521" s="92">
        <f t="shared" si="69"/>
        <v>55.98</v>
      </c>
      <c r="E1521" s="92">
        <f t="shared" si="70"/>
        <v>47.36</v>
      </c>
      <c r="F1521" s="92">
        <f t="shared" si="71"/>
        <v>64.25</v>
      </c>
      <c r="H1521" s="138">
        <v>55.98</v>
      </c>
      <c r="I1521" s="138">
        <v>47.36</v>
      </c>
      <c r="J1521" s="138">
        <v>64.25</v>
      </c>
      <c r="K1521" s="138">
        <v>7.770632368703108</v>
      </c>
    </row>
    <row r="1522" spans="1:11">
      <c r="A1522" s="39" t="s">
        <v>409</v>
      </c>
      <c r="B1522" s="39" t="s">
        <v>285</v>
      </c>
      <c r="C1522" s="39" t="s">
        <v>114</v>
      </c>
      <c r="D1522" s="92">
        <f t="shared" si="69"/>
        <v>53.22</v>
      </c>
      <c r="E1522" s="92">
        <f t="shared" si="70"/>
        <v>45.23</v>
      </c>
      <c r="F1522" s="92">
        <f t="shared" si="71"/>
        <v>61.05</v>
      </c>
      <c r="H1522" s="138">
        <v>53.22</v>
      </c>
      <c r="I1522" s="138">
        <v>45.23</v>
      </c>
      <c r="J1522" s="138">
        <v>61.05</v>
      </c>
      <c r="K1522" s="138">
        <v>7.6475009394964308</v>
      </c>
    </row>
    <row r="1523" spans="1:11">
      <c r="A1523" s="39" t="s">
        <v>409</v>
      </c>
      <c r="B1523" s="39" t="s">
        <v>285</v>
      </c>
      <c r="C1523" s="39" t="s">
        <v>120</v>
      </c>
      <c r="D1523" s="92">
        <f t="shared" si="69"/>
        <v>57.31</v>
      </c>
      <c r="E1523" s="92">
        <f t="shared" si="70"/>
        <v>48.45</v>
      </c>
      <c r="F1523" s="92">
        <f t="shared" si="71"/>
        <v>65.72</v>
      </c>
      <c r="H1523" s="138">
        <v>57.31</v>
      </c>
      <c r="I1523" s="138">
        <v>48.45</v>
      </c>
      <c r="J1523" s="138">
        <v>65.72</v>
      </c>
      <c r="K1523" s="138">
        <v>7.7647879951142906</v>
      </c>
    </row>
    <row r="1524" spans="1:11">
      <c r="A1524" s="39" t="s">
        <v>409</v>
      </c>
      <c r="B1524" s="39" t="s">
        <v>285</v>
      </c>
      <c r="C1524" s="39" t="s">
        <v>121</v>
      </c>
      <c r="D1524" s="92">
        <f t="shared" si="69"/>
        <v>60.64</v>
      </c>
      <c r="E1524" s="92">
        <f t="shared" si="70"/>
        <v>52.98</v>
      </c>
      <c r="F1524" s="92">
        <f t="shared" si="71"/>
        <v>67.819999999999993</v>
      </c>
      <c r="H1524" s="138">
        <v>60.64</v>
      </c>
      <c r="I1524" s="138">
        <v>52.98</v>
      </c>
      <c r="J1524" s="138">
        <v>67.819999999999993</v>
      </c>
      <c r="K1524" s="138">
        <v>6.2829815303430081</v>
      </c>
    </row>
    <row r="1525" spans="1:11">
      <c r="A1525" s="39" t="s">
        <v>409</v>
      </c>
      <c r="B1525" s="39" t="s">
        <v>285</v>
      </c>
      <c r="C1525" s="39" t="s">
        <v>124</v>
      </c>
      <c r="D1525" s="92">
        <f t="shared" si="69"/>
        <v>47.27</v>
      </c>
      <c r="E1525" s="92">
        <f t="shared" si="70"/>
        <v>40.81</v>
      </c>
      <c r="F1525" s="92">
        <f t="shared" si="71"/>
        <v>53.81</v>
      </c>
      <c r="H1525" s="138">
        <v>47.27</v>
      </c>
      <c r="I1525" s="138">
        <v>40.81</v>
      </c>
      <c r="J1525" s="138">
        <v>53.81</v>
      </c>
      <c r="K1525" s="138">
        <v>7.0657922572456098</v>
      </c>
    </row>
    <row r="1526" spans="1:11">
      <c r="A1526" s="39" t="s">
        <v>409</v>
      </c>
      <c r="B1526" s="39" t="s">
        <v>285</v>
      </c>
      <c r="C1526" s="39" t="s">
        <v>126</v>
      </c>
      <c r="D1526" s="92">
        <f t="shared" si="69"/>
        <v>54.71</v>
      </c>
      <c r="E1526" s="92">
        <f t="shared" si="70"/>
        <v>45.28</v>
      </c>
      <c r="F1526" s="92">
        <f t="shared" si="71"/>
        <v>63.82</v>
      </c>
      <c r="H1526" s="138">
        <v>54.71</v>
      </c>
      <c r="I1526" s="138">
        <v>45.28</v>
      </c>
      <c r="J1526" s="138">
        <v>63.82</v>
      </c>
      <c r="K1526" s="138">
        <v>8.7369767866934751</v>
      </c>
    </row>
    <row r="1527" spans="1:11">
      <c r="A1527" s="39" t="s">
        <v>409</v>
      </c>
      <c r="B1527" s="39" t="s">
        <v>285</v>
      </c>
      <c r="C1527" s="39" t="s">
        <v>127</v>
      </c>
      <c r="D1527" s="92">
        <f t="shared" si="69"/>
        <v>57.46</v>
      </c>
      <c r="E1527" s="92">
        <f t="shared" si="70"/>
        <v>48.03</v>
      </c>
      <c r="F1527" s="92">
        <f t="shared" si="71"/>
        <v>66.37</v>
      </c>
      <c r="H1527" s="138">
        <v>57.46</v>
      </c>
      <c r="I1527" s="138">
        <v>48.03</v>
      </c>
      <c r="J1527" s="138">
        <v>66.37</v>
      </c>
      <c r="K1527" s="138">
        <v>8.2318134354333452</v>
      </c>
    </row>
    <row r="1528" spans="1:11">
      <c r="A1528" s="39" t="s">
        <v>409</v>
      </c>
      <c r="B1528" s="39" t="s">
        <v>285</v>
      </c>
      <c r="C1528" s="39" t="s">
        <v>128</v>
      </c>
      <c r="D1528" s="92">
        <f t="shared" si="69"/>
        <v>51.99</v>
      </c>
      <c r="E1528" s="92">
        <f t="shared" si="70"/>
        <v>45.78</v>
      </c>
      <c r="F1528" s="92">
        <f t="shared" si="71"/>
        <v>58.15</v>
      </c>
      <c r="H1528" s="138">
        <v>51.99</v>
      </c>
      <c r="I1528" s="138">
        <v>45.78</v>
      </c>
      <c r="J1528" s="138">
        <v>58.15</v>
      </c>
      <c r="K1528" s="138">
        <v>6.0973264089247925</v>
      </c>
    </row>
    <row r="1529" spans="1:11">
      <c r="A1529" s="39" t="s">
        <v>409</v>
      </c>
      <c r="B1529" s="39" t="s">
        <v>285</v>
      </c>
      <c r="C1529" s="39" t="s">
        <v>129</v>
      </c>
      <c r="D1529" s="92">
        <f t="shared" si="69"/>
        <v>53.35</v>
      </c>
      <c r="E1529" s="92">
        <f t="shared" si="70"/>
        <v>44.74</v>
      </c>
      <c r="F1529" s="92">
        <f t="shared" si="71"/>
        <v>61.76</v>
      </c>
      <c r="H1529" s="138">
        <v>53.35</v>
      </c>
      <c r="I1529" s="138">
        <v>44.74</v>
      </c>
      <c r="J1529" s="138">
        <v>61.76</v>
      </c>
      <c r="K1529" s="138">
        <v>8.2099343955014064</v>
      </c>
    </row>
    <row r="1530" spans="1:11">
      <c r="A1530" s="39" t="s">
        <v>409</v>
      </c>
      <c r="B1530" s="39" t="s">
        <v>285</v>
      </c>
      <c r="C1530" s="39" t="s">
        <v>139</v>
      </c>
      <c r="D1530" s="92">
        <f t="shared" si="69"/>
        <v>52.64</v>
      </c>
      <c r="E1530" s="92">
        <f t="shared" si="70"/>
        <v>46.93</v>
      </c>
      <c r="F1530" s="92">
        <f t="shared" si="71"/>
        <v>58.29</v>
      </c>
      <c r="H1530" s="138">
        <v>52.64</v>
      </c>
      <c r="I1530" s="138">
        <v>46.93</v>
      </c>
      <c r="J1530" s="138">
        <v>58.29</v>
      </c>
      <c r="K1530" s="138">
        <v>5.5281155015197569</v>
      </c>
    </row>
    <row r="1531" spans="1:11">
      <c r="A1531" s="39" t="s">
        <v>409</v>
      </c>
      <c r="B1531" s="39" t="s">
        <v>285</v>
      </c>
      <c r="C1531" s="39" t="s">
        <v>141</v>
      </c>
      <c r="D1531" s="92">
        <f t="shared" si="69"/>
        <v>45.18</v>
      </c>
      <c r="E1531" s="92">
        <f t="shared" si="70"/>
        <v>37.71</v>
      </c>
      <c r="F1531" s="92">
        <f t="shared" si="71"/>
        <v>52.88</v>
      </c>
      <c r="H1531" s="138">
        <v>45.18</v>
      </c>
      <c r="I1531" s="138">
        <v>37.71</v>
      </c>
      <c r="J1531" s="138">
        <v>52.88</v>
      </c>
      <c r="K1531" s="138">
        <v>8.6321381142098268</v>
      </c>
    </row>
    <row r="1532" spans="1:11">
      <c r="A1532" s="39" t="s">
        <v>409</v>
      </c>
      <c r="B1532" s="39" t="s">
        <v>285</v>
      </c>
      <c r="C1532" s="39" t="s">
        <v>142</v>
      </c>
      <c r="D1532" s="92">
        <f t="shared" si="69"/>
        <v>57.85</v>
      </c>
      <c r="E1532" s="92">
        <f t="shared" si="70"/>
        <v>52.05</v>
      </c>
      <c r="F1532" s="92">
        <f t="shared" si="71"/>
        <v>63.44</v>
      </c>
      <c r="H1532" s="138">
        <v>57.85</v>
      </c>
      <c r="I1532" s="138">
        <v>52.05</v>
      </c>
      <c r="J1532" s="138">
        <v>63.44</v>
      </c>
      <c r="K1532" s="138">
        <v>5.0475367329299914</v>
      </c>
    </row>
    <row r="1533" spans="1:11">
      <c r="A1533" s="39" t="s">
        <v>409</v>
      </c>
      <c r="B1533" s="39" t="s">
        <v>285</v>
      </c>
      <c r="C1533" s="39" t="s">
        <v>147</v>
      </c>
      <c r="D1533" s="92">
        <f t="shared" si="69"/>
        <v>49.54</v>
      </c>
      <c r="E1533" s="92">
        <f t="shared" si="70"/>
        <v>43.66</v>
      </c>
      <c r="F1533" s="92">
        <f t="shared" si="71"/>
        <v>55.45</v>
      </c>
      <c r="H1533" s="138">
        <v>49.54</v>
      </c>
      <c r="I1533" s="138">
        <v>43.66</v>
      </c>
      <c r="J1533" s="138">
        <v>55.45</v>
      </c>
      <c r="K1533" s="138">
        <v>6.0960839725474365</v>
      </c>
    </row>
    <row r="1534" spans="1:11">
      <c r="A1534" s="39" t="s">
        <v>409</v>
      </c>
      <c r="B1534" s="39" t="s">
        <v>285</v>
      </c>
      <c r="C1534" s="39" t="s">
        <v>148</v>
      </c>
      <c r="D1534" s="92">
        <f t="shared" ref="D1534:D1597" si="72">IF(K1534&gt;=50," ",H1534)</f>
        <v>55.46</v>
      </c>
      <c r="E1534" s="92">
        <f t="shared" ref="E1534:E1597" si="73">IF(K1534&gt;=50," ",I1534)</f>
        <v>48.48</v>
      </c>
      <c r="F1534" s="92">
        <f t="shared" ref="F1534:F1597" si="74">IF(K1534&gt;=50," ",J1534)</f>
        <v>62.22</v>
      </c>
      <c r="H1534" s="138">
        <v>55.46</v>
      </c>
      <c r="I1534" s="138">
        <v>48.48</v>
      </c>
      <c r="J1534" s="138">
        <v>62.22</v>
      </c>
      <c r="K1534" s="138">
        <v>6.3649477100613057</v>
      </c>
    </row>
    <row r="1535" spans="1:11">
      <c r="A1535" s="39" t="s">
        <v>409</v>
      </c>
      <c r="B1535" s="39" t="s">
        <v>285</v>
      </c>
      <c r="C1535" s="39" t="s">
        <v>152</v>
      </c>
      <c r="D1535" s="92">
        <f t="shared" si="72"/>
        <v>55.13</v>
      </c>
      <c r="E1535" s="92">
        <f t="shared" si="73"/>
        <v>44.31</v>
      </c>
      <c r="F1535" s="92">
        <f t="shared" si="74"/>
        <v>65.48</v>
      </c>
      <c r="H1535" s="138">
        <v>55.13</v>
      </c>
      <c r="I1535" s="138">
        <v>44.31</v>
      </c>
      <c r="J1535" s="138">
        <v>65.48</v>
      </c>
      <c r="K1535" s="138">
        <v>9.940141483765645</v>
      </c>
    </row>
    <row r="1536" spans="1:11">
      <c r="A1536" s="39" t="s">
        <v>409</v>
      </c>
      <c r="B1536" s="39" t="s">
        <v>285</v>
      </c>
      <c r="C1536" s="39" t="s">
        <v>155</v>
      </c>
      <c r="D1536" s="92">
        <f t="shared" si="72"/>
        <v>59.22</v>
      </c>
      <c r="E1536" s="92">
        <f t="shared" si="73"/>
        <v>49.92</v>
      </c>
      <c r="F1536" s="92">
        <f t="shared" si="74"/>
        <v>67.91</v>
      </c>
      <c r="H1536" s="138">
        <v>59.22</v>
      </c>
      <c r="I1536" s="138">
        <v>49.92</v>
      </c>
      <c r="J1536" s="138">
        <v>67.91</v>
      </c>
      <c r="K1536" s="138">
        <v>7.8351908139142186</v>
      </c>
    </row>
    <row r="1537" spans="1:11">
      <c r="A1537" s="39" t="s">
        <v>409</v>
      </c>
      <c r="B1537" s="39" t="s">
        <v>285</v>
      </c>
      <c r="C1537" s="39" t="s">
        <v>157</v>
      </c>
      <c r="D1537" s="92">
        <f t="shared" si="72"/>
        <v>59.4</v>
      </c>
      <c r="E1537" s="92">
        <f t="shared" si="73"/>
        <v>47.33</v>
      </c>
      <c r="F1537" s="92">
        <f t="shared" si="74"/>
        <v>70.430000000000007</v>
      </c>
      <c r="H1537" s="138">
        <v>59.4</v>
      </c>
      <c r="I1537" s="138">
        <v>47.33</v>
      </c>
      <c r="J1537" s="138">
        <v>70.430000000000007</v>
      </c>
      <c r="K1537" s="138">
        <v>10.1010101010101</v>
      </c>
    </row>
    <row r="1538" spans="1:11">
      <c r="A1538" s="39" t="s">
        <v>409</v>
      </c>
      <c r="B1538" s="39" t="s">
        <v>285</v>
      </c>
      <c r="C1538" s="39" t="s">
        <v>158</v>
      </c>
      <c r="D1538" s="92">
        <f t="shared" si="72"/>
        <v>61.68</v>
      </c>
      <c r="E1538" s="92">
        <f t="shared" si="73"/>
        <v>49.8</v>
      </c>
      <c r="F1538" s="92">
        <f t="shared" si="74"/>
        <v>72.31</v>
      </c>
      <c r="H1538" s="138">
        <v>61.68</v>
      </c>
      <c r="I1538" s="138">
        <v>49.8</v>
      </c>
      <c r="J1538" s="138">
        <v>72.31</v>
      </c>
      <c r="K1538" s="138">
        <v>9.4520103761348899</v>
      </c>
    </row>
    <row r="1539" spans="1:11">
      <c r="A1539" s="39" t="s">
        <v>409</v>
      </c>
      <c r="B1539" s="39" t="s">
        <v>285</v>
      </c>
      <c r="C1539" s="39" t="s">
        <v>160</v>
      </c>
      <c r="D1539" s="92">
        <f t="shared" si="72"/>
        <v>64.459999999999994</v>
      </c>
      <c r="E1539" s="92">
        <f t="shared" si="73"/>
        <v>56.43</v>
      </c>
      <c r="F1539" s="92">
        <f t="shared" si="74"/>
        <v>71.75</v>
      </c>
      <c r="H1539" s="138">
        <v>64.459999999999994</v>
      </c>
      <c r="I1539" s="138">
        <v>56.43</v>
      </c>
      <c r="J1539" s="138">
        <v>71.75</v>
      </c>
      <c r="K1539" s="138">
        <v>6.0968042196711147</v>
      </c>
    </row>
    <row r="1540" spans="1:11">
      <c r="A1540" s="39" t="s">
        <v>409</v>
      </c>
      <c r="B1540" s="39" t="s">
        <v>285</v>
      </c>
      <c r="C1540" s="39" t="s">
        <v>163</v>
      </c>
      <c r="D1540" s="92">
        <f t="shared" si="72"/>
        <v>58.63</v>
      </c>
      <c r="E1540" s="92">
        <f t="shared" si="73"/>
        <v>50.64</v>
      </c>
      <c r="F1540" s="92">
        <f t="shared" si="74"/>
        <v>66.19</v>
      </c>
      <c r="H1540" s="138">
        <v>58.63</v>
      </c>
      <c r="I1540" s="138">
        <v>50.64</v>
      </c>
      <c r="J1540" s="138">
        <v>66.19</v>
      </c>
      <c r="K1540" s="138">
        <v>6.8224458468360911</v>
      </c>
    </row>
    <row r="1541" spans="1:11">
      <c r="A1541" s="39" t="s">
        <v>409</v>
      </c>
      <c r="B1541" s="39" t="s">
        <v>285</v>
      </c>
      <c r="C1541" s="39" t="s">
        <v>167</v>
      </c>
      <c r="D1541" s="92">
        <f t="shared" si="72"/>
        <v>56.43</v>
      </c>
      <c r="E1541" s="92">
        <f t="shared" si="73"/>
        <v>49.61</v>
      </c>
      <c r="F1541" s="92">
        <f t="shared" si="74"/>
        <v>63.02</v>
      </c>
      <c r="H1541" s="138">
        <v>56.43</v>
      </c>
      <c r="I1541" s="138">
        <v>49.61</v>
      </c>
      <c r="J1541" s="138">
        <v>63.02</v>
      </c>
      <c r="K1541" s="138">
        <v>6.0960482013113593</v>
      </c>
    </row>
    <row r="1542" spans="1:11">
      <c r="A1542" s="39" t="s">
        <v>409</v>
      </c>
      <c r="B1542" s="39" t="s">
        <v>285</v>
      </c>
      <c r="C1542" s="39" t="s">
        <v>169</v>
      </c>
      <c r="D1542" s="92">
        <f t="shared" si="72"/>
        <v>52.91</v>
      </c>
      <c r="E1542" s="92">
        <f t="shared" si="73"/>
        <v>42.08</v>
      </c>
      <c r="F1542" s="92">
        <f t="shared" si="74"/>
        <v>63.47</v>
      </c>
      <c r="H1542" s="138">
        <v>52.91</v>
      </c>
      <c r="I1542" s="138">
        <v>42.08</v>
      </c>
      <c r="J1542" s="138">
        <v>63.47</v>
      </c>
      <c r="K1542" s="138">
        <v>10.47061047061047</v>
      </c>
    </row>
    <row r="1543" spans="1:11">
      <c r="A1543" s="39" t="s">
        <v>409</v>
      </c>
      <c r="B1543" s="39" t="s">
        <v>285</v>
      </c>
      <c r="C1543" s="39" t="s">
        <v>173</v>
      </c>
      <c r="D1543" s="92">
        <f t="shared" si="72"/>
        <v>57.39</v>
      </c>
      <c r="E1543" s="92">
        <f t="shared" si="73"/>
        <v>52.12</v>
      </c>
      <c r="F1543" s="92">
        <f t="shared" si="74"/>
        <v>62.5</v>
      </c>
      <c r="H1543" s="138">
        <v>57.39</v>
      </c>
      <c r="I1543" s="138">
        <v>52.12</v>
      </c>
      <c r="J1543" s="138">
        <v>62.5</v>
      </c>
      <c r="K1543" s="138">
        <v>4.6349538247081368</v>
      </c>
    </row>
    <row r="1544" spans="1:11">
      <c r="A1544" s="39" t="s">
        <v>409</v>
      </c>
      <c r="B1544" s="39" t="s">
        <v>285</v>
      </c>
      <c r="C1544" s="39" t="s">
        <v>176</v>
      </c>
      <c r="D1544" s="92">
        <f t="shared" si="72"/>
        <v>55.82</v>
      </c>
      <c r="E1544" s="92">
        <f t="shared" si="73"/>
        <v>44.94</v>
      </c>
      <c r="F1544" s="92">
        <f t="shared" si="74"/>
        <v>66.16</v>
      </c>
      <c r="H1544" s="138">
        <v>55.82</v>
      </c>
      <c r="I1544" s="138">
        <v>44.94</v>
      </c>
      <c r="J1544" s="138">
        <v>66.16</v>
      </c>
      <c r="K1544" s="138">
        <v>9.8530992475815129</v>
      </c>
    </row>
    <row r="1545" spans="1:11">
      <c r="A1545" s="39" t="s">
        <v>409</v>
      </c>
      <c r="B1545" s="39" t="s">
        <v>285</v>
      </c>
      <c r="C1545" s="39" t="s">
        <v>360</v>
      </c>
      <c r="D1545" s="92">
        <f t="shared" si="72"/>
        <v>51.28</v>
      </c>
      <c r="E1545" s="92">
        <f t="shared" si="73"/>
        <v>49.47</v>
      </c>
      <c r="F1545" s="92">
        <f t="shared" si="74"/>
        <v>53.09</v>
      </c>
      <c r="H1545" s="138">
        <v>51.28</v>
      </c>
      <c r="I1545" s="138">
        <v>49.47</v>
      </c>
      <c r="J1545" s="138">
        <v>53.09</v>
      </c>
      <c r="K1545" s="138">
        <v>1.794071762870515</v>
      </c>
    </row>
    <row r="1546" spans="1:11">
      <c r="A1546" s="39" t="s">
        <v>409</v>
      </c>
      <c r="B1546" s="39" t="s">
        <v>405</v>
      </c>
      <c r="C1546" s="39" t="s">
        <v>363</v>
      </c>
      <c r="D1546" s="92">
        <f t="shared" si="72"/>
        <v>3.27</v>
      </c>
      <c r="E1546" s="92">
        <f t="shared" si="73"/>
        <v>2.16</v>
      </c>
      <c r="F1546" s="92">
        <f t="shared" si="74"/>
        <v>4.92</v>
      </c>
      <c r="H1546" s="138">
        <v>3.27</v>
      </c>
      <c r="I1546" s="138">
        <v>2.16</v>
      </c>
      <c r="J1546" s="138">
        <v>4.92</v>
      </c>
      <c r="K1546" s="138">
        <v>21.100917431192659</v>
      </c>
    </row>
    <row r="1547" spans="1:11">
      <c r="A1547" s="39" t="s">
        <v>409</v>
      </c>
      <c r="B1547" s="39" t="s">
        <v>405</v>
      </c>
      <c r="C1547" s="39" t="s">
        <v>364</v>
      </c>
      <c r="D1547" s="92">
        <f t="shared" si="72"/>
        <v>4.67</v>
      </c>
      <c r="E1547" s="92">
        <f t="shared" si="73"/>
        <v>3.59</v>
      </c>
      <c r="F1547" s="92">
        <f t="shared" si="74"/>
        <v>6.07</v>
      </c>
      <c r="H1547" s="138">
        <v>4.67</v>
      </c>
      <c r="I1547" s="138">
        <v>3.59</v>
      </c>
      <c r="J1547" s="138">
        <v>6.07</v>
      </c>
      <c r="K1547" s="138">
        <v>13.49036402569593</v>
      </c>
    </row>
    <row r="1548" spans="1:11">
      <c r="A1548" s="39" t="s">
        <v>409</v>
      </c>
      <c r="B1548" s="39" t="s">
        <v>405</v>
      </c>
      <c r="C1548" s="39" t="s">
        <v>365</v>
      </c>
      <c r="D1548" s="92">
        <f t="shared" si="72"/>
        <v>2.54</v>
      </c>
      <c r="E1548" s="92">
        <f t="shared" si="73"/>
        <v>1.69</v>
      </c>
      <c r="F1548" s="92">
        <f t="shared" si="74"/>
        <v>3.8</v>
      </c>
      <c r="H1548" s="138">
        <v>2.54</v>
      </c>
      <c r="I1548" s="138">
        <v>1.69</v>
      </c>
      <c r="J1548" s="138">
        <v>3.8</v>
      </c>
      <c r="K1548" s="138">
        <v>20.866141732283467</v>
      </c>
    </row>
    <row r="1549" spans="1:11">
      <c r="A1549" s="39" t="s">
        <v>409</v>
      </c>
      <c r="B1549" s="39" t="s">
        <v>405</v>
      </c>
      <c r="C1549" s="39" t="s">
        <v>366</v>
      </c>
      <c r="D1549" s="92">
        <f t="shared" si="72"/>
        <v>3.78</v>
      </c>
      <c r="E1549" s="92">
        <f t="shared" si="73"/>
        <v>2.88</v>
      </c>
      <c r="F1549" s="92">
        <f t="shared" si="74"/>
        <v>4.9400000000000004</v>
      </c>
      <c r="H1549" s="138">
        <v>3.78</v>
      </c>
      <c r="I1549" s="138">
        <v>2.88</v>
      </c>
      <c r="J1549" s="138">
        <v>4.9400000000000004</v>
      </c>
      <c r="K1549" s="138">
        <v>13.756613756613758</v>
      </c>
    </row>
    <row r="1550" spans="1:11">
      <c r="A1550" s="39" t="s">
        <v>409</v>
      </c>
      <c r="B1550" s="39" t="s">
        <v>405</v>
      </c>
      <c r="C1550" s="39" t="s">
        <v>367</v>
      </c>
      <c r="D1550" s="92">
        <f t="shared" si="72"/>
        <v>4.0999999999999996</v>
      </c>
      <c r="E1550" s="92">
        <f t="shared" si="73"/>
        <v>3.34</v>
      </c>
      <c r="F1550" s="92">
        <f t="shared" si="74"/>
        <v>5.03</v>
      </c>
      <c r="H1550" s="138">
        <v>4.0999999999999996</v>
      </c>
      <c r="I1550" s="138">
        <v>3.34</v>
      </c>
      <c r="J1550" s="138">
        <v>5.03</v>
      </c>
      <c r="K1550" s="138">
        <v>10.487804878048781</v>
      </c>
    </row>
    <row r="1551" spans="1:11">
      <c r="A1551" s="39" t="s">
        <v>409</v>
      </c>
      <c r="B1551" s="39" t="s">
        <v>405</v>
      </c>
      <c r="C1551" s="39" t="s">
        <v>368</v>
      </c>
      <c r="D1551" s="92">
        <f t="shared" si="72"/>
        <v>3.48</v>
      </c>
      <c r="E1551" s="92">
        <f t="shared" si="73"/>
        <v>2.38</v>
      </c>
      <c r="F1551" s="92">
        <f t="shared" si="74"/>
        <v>5.05</v>
      </c>
      <c r="H1551" s="138">
        <v>3.48</v>
      </c>
      <c r="I1551" s="138">
        <v>2.38</v>
      </c>
      <c r="J1551" s="138">
        <v>5.05</v>
      </c>
      <c r="K1551" s="138">
        <v>19.252873563218394</v>
      </c>
    </row>
    <row r="1552" spans="1:11">
      <c r="A1552" s="39" t="s">
        <v>409</v>
      </c>
      <c r="B1552" s="39" t="s">
        <v>405</v>
      </c>
      <c r="C1552" s="39" t="s">
        <v>369</v>
      </c>
      <c r="D1552" s="92">
        <f t="shared" si="72"/>
        <v>3.59</v>
      </c>
      <c r="E1552" s="92">
        <f t="shared" si="73"/>
        <v>2.7</v>
      </c>
      <c r="F1552" s="92">
        <f t="shared" si="74"/>
        <v>4.74</v>
      </c>
      <c r="H1552" s="138">
        <v>3.59</v>
      </c>
      <c r="I1552" s="138">
        <v>2.7</v>
      </c>
      <c r="J1552" s="138">
        <v>4.74</v>
      </c>
      <c r="K1552" s="138">
        <v>14.206128133704738</v>
      </c>
    </row>
    <row r="1553" spans="1:11">
      <c r="A1553" s="39" t="s">
        <v>409</v>
      </c>
      <c r="B1553" s="39" t="s">
        <v>405</v>
      </c>
      <c r="C1553" s="39" t="s">
        <v>370</v>
      </c>
      <c r="D1553" s="92">
        <f t="shared" si="72"/>
        <v>2.17</v>
      </c>
      <c r="E1553" s="92">
        <f t="shared" si="73"/>
        <v>1.44</v>
      </c>
      <c r="F1553" s="92">
        <f t="shared" si="74"/>
        <v>3.26</v>
      </c>
      <c r="H1553" s="138">
        <v>2.17</v>
      </c>
      <c r="I1553" s="138">
        <v>1.44</v>
      </c>
      <c r="J1553" s="138">
        <v>3.26</v>
      </c>
      <c r="K1553" s="138">
        <v>20.737327188940093</v>
      </c>
    </row>
    <row r="1554" spans="1:11">
      <c r="A1554" s="39" t="s">
        <v>409</v>
      </c>
      <c r="B1554" s="39" t="s">
        <v>405</v>
      </c>
      <c r="C1554" s="39" t="s">
        <v>371</v>
      </c>
      <c r="D1554" s="92">
        <f t="shared" si="72"/>
        <v>3.52</v>
      </c>
      <c r="E1554" s="92">
        <f t="shared" si="73"/>
        <v>2.58</v>
      </c>
      <c r="F1554" s="92">
        <f t="shared" si="74"/>
        <v>4.78</v>
      </c>
      <c r="H1554" s="138">
        <v>3.52</v>
      </c>
      <c r="I1554" s="138">
        <v>2.58</v>
      </c>
      <c r="J1554" s="138">
        <v>4.78</v>
      </c>
      <c r="K1554" s="138">
        <v>15.625</v>
      </c>
    </row>
    <row r="1555" spans="1:11">
      <c r="A1555" s="39" t="s">
        <v>409</v>
      </c>
      <c r="B1555" s="39" t="s">
        <v>405</v>
      </c>
      <c r="C1555" s="39" t="s">
        <v>372</v>
      </c>
      <c r="D1555" s="92">
        <f t="shared" si="72"/>
        <v>3.52</v>
      </c>
      <c r="E1555" s="92">
        <f t="shared" si="73"/>
        <v>2.74</v>
      </c>
      <c r="F1555" s="92">
        <f t="shared" si="74"/>
        <v>4.53</v>
      </c>
      <c r="H1555" s="138">
        <v>3.52</v>
      </c>
      <c r="I1555" s="138">
        <v>2.74</v>
      </c>
      <c r="J1555" s="138">
        <v>4.53</v>
      </c>
      <c r="K1555" s="138">
        <v>12.784090909090908</v>
      </c>
    </row>
    <row r="1556" spans="1:11">
      <c r="A1556" s="39" t="s">
        <v>409</v>
      </c>
      <c r="B1556" s="39" t="s">
        <v>405</v>
      </c>
      <c r="C1556" s="39" t="s">
        <v>373</v>
      </c>
      <c r="D1556" s="92">
        <f t="shared" si="72"/>
        <v>2.83</v>
      </c>
      <c r="E1556" s="92">
        <f t="shared" si="73"/>
        <v>2.0099999999999998</v>
      </c>
      <c r="F1556" s="92">
        <f t="shared" si="74"/>
        <v>3.95</v>
      </c>
      <c r="H1556" s="138">
        <v>2.83</v>
      </c>
      <c r="I1556" s="138">
        <v>2.0099999999999998</v>
      </c>
      <c r="J1556" s="138">
        <v>3.95</v>
      </c>
      <c r="K1556" s="138">
        <v>17.314487632508833</v>
      </c>
    </row>
    <row r="1557" spans="1:11">
      <c r="A1557" s="39" t="s">
        <v>409</v>
      </c>
      <c r="B1557" s="39" t="s">
        <v>405</v>
      </c>
      <c r="C1557" s="39" t="s">
        <v>374</v>
      </c>
      <c r="D1557" s="92">
        <f t="shared" si="72"/>
        <v>5.25</v>
      </c>
      <c r="E1557" s="92">
        <f t="shared" si="73"/>
        <v>4</v>
      </c>
      <c r="F1557" s="92">
        <f t="shared" si="74"/>
        <v>6.85</v>
      </c>
      <c r="H1557" s="138">
        <v>5.25</v>
      </c>
      <c r="I1557" s="138">
        <v>4</v>
      </c>
      <c r="J1557" s="138">
        <v>6.85</v>
      </c>
      <c r="K1557" s="138">
        <v>13.714285714285715</v>
      </c>
    </row>
    <row r="1558" spans="1:11">
      <c r="A1558" s="39" t="s">
        <v>409</v>
      </c>
      <c r="B1558" s="39" t="s">
        <v>405</v>
      </c>
      <c r="C1558" s="39" t="s">
        <v>375</v>
      </c>
      <c r="D1558" s="92">
        <f t="shared" si="72"/>
        <v>5.05</v>
      </c>
      <c r="E1558" s="92">
        <f t="shared" si="73"/>
        <v>3.09</v>
      </c>
      <c r="F1558" s="92">
        <f t="shared" si="74"/>
        <v>8.16</v>
      </c>
      <c r="H1558" s="138">
        <v>5.05</v>
      </c>
      <c r="I1558" s="138">
        <v>3.09</v>
      </c>
      <c r="J1558" s="138">
        <v>8.16</v>
      </c>
      <c r="K1558" s="138">
        <v>24.752475247524753</v>
      </c>
    </row>
    <row r="1559" spans="1:11">
      <c r="A1559" s="39" t="s">
        <v>409</v>
      </c>
      <c r="B1559" s="39" t="s">
        <v>405</v>
      </c>
      <c r="C1559" s="39" t="s">
        <v>376</v>
      </c>
      <c r="D1559" s="92">
        <f t="shared" si="72"/>
        <v>2.73</v>
      </c>
      <c r="E1559" s="92">
        <f t="shared" si="73"/>
        <v>1.69</v>
      </c>
      <c r="F1559" s="92">
        <f t="shared" si="74"/>
        <v>4.38</v>
      </c>
      <c r="H1559" s="138">
        <v>2.73</v>
      </c>
      <c r="I1559" s="138">
        <v>1.69</v>
      </c>
      <c r="J1559" s="138">
        <v>4.38</v>
      </c>
      <c r="K1559" s="138">
        <v>24.175824175824175</v>
      </c>
    </row>
    <row r="1560" spans="1:11">
      <c r="A1560" s="39" t="s">
        <v>409</v>
      </c>
      <c r="B1560" s="39" t="s">
        <v>405</v>
      </c>
      <c r="C1560" s="39" t="s">
        <v>377</v>
      </c>
      <c r="D1560" s="92">
        <f t="shared" si="72"/>
        <v>4.97</v>
      </c>
      <c r="E1560" s="92">
        <f t="shared" si="73"/>
        <v>3.45</v>
      </c>
      <c r="F1560" s="92">
        <f t="shared" si="74"/>
        <v>7.1</v>
      </c>
      <c r="H1560" s="138">
        <v>4.97</v>
      </c>
      <c r="I1560" s="138">
        <v>3.45</v>
      </c>
      <c r="J1560" s="138">
        <v>7.1</v>
      </c>
      <c r="K1560" s="138">
        <v>18.30985915492958</v>
      </c>
    </row>
    <row r="1561" spans="1:11">
      <c r="A1561" s="39" t="s">
        <v>409</v>
      </c>
      <c r="B1561" s="39" t="s">
        <v>405</v>
      </c>
      <c r="C1561" s="39" t="s">
        <v>386</v>
      </c>
      <c r="D1561" s="92">
        <f t="shared" si="72"/>
        <v>3.6</v>
      </c>
      <c r="E1561" s="92">
        <f t="shared" si="73"/>
        <v>2.92</v>
      </c>
      <c r="F1561" s="92">
        <f t="shared" si="74"/>
        <v>4.4400000000000004</v>
      </c>
      <c r="H1561" s="138">
        <v>3.6</v>
      </c>
      <c r="I1561" s="138">
        <v>2.92</v>
      </c>
      <c r="J1561" s="138">
        <v>4.4400000000000004</v>
      </c>
      <c r="K1561" s="138">
        <v>10.833333333333334</v>
      </c>
    </row>
    <row r="1562" spans="1:11">
      <c r="A1562" s="39" t="s">
        <v>409</v>
      </c>
      <c r="B1562" s="39" t="s">
        <v>405</v>
      </c>
      <c r="C1562" s="39" t="s">
        <v>379</v>
      </c>
      <c r="D1562" s="92">
        <f t="shared" si="72"/>
        <v>2.86</v>
      </c>
      <c r="E1562" s="92">
        <f t="shared" si="73"/>
        <v>2.16</v>
      </c>
      <c r="F1562" s="92">
        <f t="shared" si="74"/>
        <v>3.76</v>
      </c>
      <c r="H1562" s="138">
        <v>2.86</v>
      </c>
      <c r="I1562" s="138">
        <v>2.16</v>
      </c>
      <c r="J1562" s="138">
        <v>3.76</v>
      </c>
      <c r="K1562" s="138">
        <v>13.986013986013987</v>
      </c>
    </row>
    <row r="1563" spans="1:11">
      <c r="A1563" s="39" t="s">
        <v>409</v>
      </c>
      <c r="B1563" s="39" t="s">
        <v>405</v>
      </c>
      <c r="C1563" s="39" t="s">
        <v>0</v>
      </c>
      <c r="D1563" s="92">
        <f t="shared" si="72"/>
        <v>3.58</v>
      </c>
      <c r="E1563" s="92">
        <f t="shared" si="73"/>
        <v>3.29</v>
      </c>
      <c r="F1563" s="92">
        <f t="shared" si="74"/>
        <v>3.89</v>
      </c>
      <c r="H1563" s="138">
        <v>3.58</v>
      </c>
      <c r="I1563" s="138">
        <v>3.29</v>
      </c>
      <c r="J1563" s="138">
        <v>3.89</v>
      </c>
      <c r="K1563" s="138">
        <v>4.1899441340782122</v>
      </c>
    </row>
    <row r="1564" spans="1:11">
      <c r="A1564" s="39" t="s">
        <v>409</v>
      </c>
      <c r="B1564" s="39" t="s">
        <v>94</v>
      </c>
      <c r="C1564" s="39" t="s">
        <v>363</v>
      </c>
      <c r="D1564" s="92">
        <f t="shared" si="72"/>
        <v>4.75</v>
      </c>
      <c r="E1564" s="92">
        <f t="shared" si="73"/>
        <v>3.4</v>
      </c>
      <c r="F1564" s="92">
        <f t="shared" si="74"/>
        <v>6.59</v>
      </c>
      <c r="H1564" s="138">
        <v>4.75</v>
      </c>
      <c r="I1564" s="138">
        <v>3.4</v>
      </c>
      <c r="J1564" s="138">
        <v>6.59</v>
      </c>
      <c r="K1564" s="138">
        <v>16.842105263157894</v>
      </c>
    </row>
    <row r="1565" spans="1:11">
      <c r="A1565" s="39" t="s">
        <v>409</v>
      </c>
      <c r="B1565" s="39" t="s">
        <v>94</v>
      </c>
      <c r="C1565" s="39" t="s">
        <v>364</v>
      </c>
      <c r="D1565" s="92">
        <f t="shared" si="72"/>
        <v>7.11</v>
      </c>
      <c r="E1565" s="92">
        <f t="shared" si="73"/>
        <v>5.59</v>
      </c>
      <c r="F1565" s="92">
        <f t="shared" si="74"/>
        <v>9</v>
      </c>
      <c r="H1565" s="138">
        <v>7.11</v>
      </c>
      <c r="I1565" s="138">
        <v>5.59</v>
      </c>
      <c r="J1565" s="138">
        <v>9</v>
      </c>
      <c r="K1565" s="138">
        <v>12.095639943741208</v>
      </c>
    </row>
    <row r="1566" spans="1:11">
      <c r="A1566" s="39" t="s">
        <v>409</v>
      </c>
      <c r="B1566" s="39" t="s">
        <v>94</v>
      </c>
      <c r="C1566" s="39" t="s">
        <v>365</v>
      </c>
      <c r="D1566" s="92">
        <f t="shared" si="72"/>
        <v>4.4400000000000004</v>
      </c>
      <c r="E1566" s="92">
        <f t="shared" si="73"/>
        <v>3.19</v>
      </c>
      <c r="F1566" s="92">
        <f t="shared" si="74"/>
        <v>6.14</v>
      </c>
      <c r="H1566" s="138">
        <v>4.4400000000000004</v>
      </c>
      <c r="I1566" s="138">
        <v>3.19</v>
      </c>
      <c r="J1566" s="138">
        <v>6.14</v>
      </c>
      <c r="K1566" s="138">
        <v>16.666666666666664</v>
      </c>
    </row>
    <row r="1567" spans="1:11">
      <c r="A1567" s="39" t="s">
        <v>409</v>
      </c>
      <c r="B1567" s="39" t="s">
        <v>94</v>
      </c>
      <c r="C1567" s="39" t="s">
        <v>366</v>
      </c>
      <c r="D1567" s="92">
        <f t="shared" si="72"/>
        <v>5.51</v>
      </c>
      <c r="E1567" s="92">
        <f t="shared" si="73"/>
        <v>4.4400000000000004</v>
      </c>
      <c r="F1567" s="92">
        <f t="shared" si="74"/>
        <v>6.82</v>
      </c>
      <c r="H1567" s="138">
        <v>5.51</v>
      </c>
      <c r="I1567" s="138">
        <v>4.4400000000000004</v>
      </c>
      <c r="J1567" s="138">
        <v>6.82</v>
      </c>
      <c r="K1567" s="138">
        <v>10.88929219600726</v>
      </c>
    </row>
    <row r="1568" spans="1:11">
      <c r="A1568" s="39" t="s">
        <v>409</v>
      </c>
      <c r="B1568" s="39" t="s">
        <v>94</v>
      </c>
      <c r="C1568" s="39" t="s">
        <v>367</v>
      </c>
      <c r="D1568" s="92">
        <f t="shared" si="72"/>
        <v>6.24</v>
      </c>
      <c r="E1568" s="92">
        <f t="shared" si="73"/>
        <v>5.25</v>
      </c>
      <c r="F1568" s="92">
        <f t="shared" si="74"/>
        <v>7.39</v>
      </c>
      <c r="H1568" s="138">
        <v>6.24</v>
      </c>
      <c r="I1568" s="138">
        <v>5.25</v>
      </c>
      <c r="J1568" s="138">
        <v>7.39</v>
      </c>
      <c r="K1568" s="138">
        <v>8.6538461538461533</v>
      </c>
    </row>
    <row r="1569" spans="1:11">
      <c r="A1569" s="39" t="s">
        <v>409</v>
      </c>
      <c r="B1569" s="39" t="s">
        <v>94</v>
      </c>
      <c r="C1569" s="39" t="s">
        <v>368</v>
      </c>
      <c r="D1569" s="92">
        <f t="shared" si="72"/>
        <v>5.71</v>
      </c>
      <c r="E1569" s="92">
        <f t="shared" si="73"/>
        <v>4.3</v>
      </c>
      <c r="F1569" s="92">
        <f t="shared" si="74"/>
        <v>7.55</v>
      </c>
      <c r="H1569" s="138">
        <v>5.71</v>
      </c>
      <c r="I1569" s="138">
        <v>4.3</v>
      </c>
      <c r="J1569" s="138">
        <v>7.55</v>
      </c>
      <c r="K1569" s="138">
        <v>14.360770577933449</v>
      </c>
    </row>
    <row r="1570" spans="1:11">
      <c r="A1570" s="39" t="s">
        <v>409</v>
      </c>
      <c r="B1570" s="39" t="s">
        <v>94</v>
      </c>
      <c r="C1570" s="39" t="s">
        <v>369</v>
      </c>
      <c r="D1570" s="92">
        <f t="shared" si="72"/>
        <v>5.41</v>
      </c>
      <c r="E1570" s="92">
        <f t="shared" si="73"/>
        <v>4.1900000000000004</v>
      </c>
      <c r="F1570" s="92">
        <f t="shared" si="74"/>
        <v>6.96</v>
      </c>
      <c r="H1570" s="138">
        <v>5.41</v>
      </c>
      <c r="I1570" s="138">
        <v>4.1900000000000004</v>
      </c>
      <c r="J1570" s="138">
        <v>6.96</v>
      </c>
      <c r="K1570" s="138">
        <v>12.939001848428836</v>
      </c>
    </row>
    <row r="1571" spans="1:11">
      <c r="A1571" s="39" t="s">
        <v>409</v>
      </c>
      <c r="B1571" s="39" t="s">
        <v>94</v>
      </c>
      <c r="C1571" s="39" t="s">
        <v>370</v>
      </c>
      <c r="D1571" s="92">
        <f t="shared" si="72"/>
        <v>2.97</v>
      </c>
      <c r="E1571" s="92">
        <f t="shared" si="73"/>
        <v>2.09</v>
      </c>
      <c r="F1571" s="92">
        <f t="shared" si="74"/>
        <v>4.1900000000000004</v>
      </c>
      <c r="H1571" s="138">
        <v>2.97</v>
      </c>
      <c r="I1571" s="138">
        <v>2.09</v>
      </c>
      <c r="J1571" s="138">
        <v>4.1900000000000004</v>
      </c>
      <c r="K1571" s="138">
        <v>17.845117845117844</v>
      </c>
    </row>
    <row r="1572" spans="1:11">
      <c r="A1572" s="39" t="s">
        <v>409</v>
      </c>
      <c r="B1572" s="39" t="s">
        <v>94</v>
      </c>
      <c r="C1572" s="39" t="s">
        <v>371</v>
      </c>
      <c r="D1572" s="92">
        <f t="shared" si="72"/>
        <v>5.03</v>
      </c>
      <c r="E1572" s="92">
        <f t="shared" si="73"/>
        <v>3.95</v>
      </c>
      <c r="F1572" s="92">
        <f t="shared" si="74"/>
        <v>6.37</v>
      </c>
      <c r="H1572" s="138">
        <v>5.03</v>
      </c>
      <c r="I1572" s="138">
        <v>3.95</v>
      </c>
      <c r="J1572" s="138">
        <v>6.37</v>
      </c>
      <c r="K1572" s="138">
        <v>12.127236580516898</v>
      </c>
    </row>
    <row r="1573" spans="1:11">
      <c r="A1573" s="39" t="s">
        <v>409</v>
      </c>
      <c r="B1573" s="39" t="s">
        <v>94</v>
      </c>
      <c r="C1573" s="39" t="s">
        <v>372</v>
      </c>
      <c r="D1573" s="92">
        <f t="shared" si="72"/>
        <v>5.71</v>
      </c>
      <c r="E1573" s="92">
        <f t="shared" si="73"/>
        <v>4.54</v>
      </c>
      <c r="F1573" s="92">
        <f t="shared" si="74"/>
        <v>7.17</v>
      </c>
      <c r="H1573" s="138">
        <v>5.71</v>
      </c>
      <c r="I1573" s="138">
        <v>4.54</v>
      </c>
      <c r="J1573" s="138">
        <v>7.17</v>
      </c>
      <c r="K1573" s="138">
        <v>11.733800350262698</v>
      </c>
    </row>
    <row r="1574" spans="1:11">
      <c r="A1574" s="39" t="s">
        <v>409</v>
      </c>
      <c r="B1574" s="39" t="s">
        <v>94</v>
      </c>
      <c r="C1574" s="39" t="s">
        <v>373</v>
      </c>
      <c r="D1574" s="92">
        <f t="shared" si="72"/>
        <v>4.91</v>
      </c>
      <c r="E1574" s="92">
        <f t="shared" si="73"/>
        <v>3.7</v>
      </c>
      <c r="F1574" s="92">
        <f t="shared" si="74"/>
        <v>6.48</v>
      </c>
      <c r="H1574" s="138">
        <v>4.91</v>
      </c>
      <c r="I1574" s="138">
        <v>3.7</v>
      </c>
      <c r="J1574" s="138">
        <v>6.48</v>
      </c>
      <c r="K1574" s="138">
        <v>14.256619144602849</v>
      </c>
    </row>
    <row r="1575" spans="1:11">
      <c r="A1575" s="39" t="s">
        <v>409</v>
      </c>
      <c r="B1575" s="39" t="s">
        <v>94</v>
      </c>
      <c r="C1575" s="39" t="s">
        <v>374</v>
      </c>
      <c r="D1575" s="92">
        <f t="shared" si="72"/>
        <v>7.49</v>
      </c>
      <c r="E1575" s="92">
        <f t="shared" si="73"/>
        <v>6.01</v>
      </c>
      <c r="F1575" s="92">
        <f t="shared" si="74"/>
        <v>9.2899999999999991</v>
      </c>
      <c r="H1575" s="138">
        <v>7.49</v>
      </c>
      <c r="I1575" s="138">
        <v>6.01</v>
      </c>
      <c r="J1575" s="138">
        <v>9.2899999999999991</v>
      </c>
      <c r="K1575" s="138">
        <v>11.081441922563418</v>
      </c>
    </row>
    <row r="1576" spans="1:11">
      <c r="A1576" s="39" t="s">
        <v>409</v>
      </c>
      <c r="B1576" s="39" t="s">
        <v>94</v>
      </c>
      <c r="C1576" s="39" t="s">
        <v>375</v>
      </c>
      <c r="D1576" s="92">
        <f t="shared" si="72"/>
        <v>6.77</v>
      </c>
      <c r="E1576" s="92">
        <f t="shared" si="73"/>
        <v>4.54</v>
      </c>
      <c r="F1576" s="92">
        <f t="shared" si="74"/>
        <v>9.9600000000000009</v>
      </c>
      <c r="H1576" s="138">
        <v>6.77</v>
      </c>
      <c r="I1576" s="138">
        <v>4.54</v>
      </c>
      <c r="J1576" s="138">
        <v>9.9600000000000009</v>
      </c>
      <c r="K1576" s="138">
        <v>20.088626292466767</v>
      </c>
    </row>
    <row r="1577" spans="1:11">
      <c r="A1577" s="39" t="s">
        <v>409</v>
      </c>
      <c r="B1577" s="39" t="s">
        <v>94</v>
      </c>
      <c r="C1577" s="39" t="s">
        <v>376</v>
      </c>
      <c r="D1577" s="92">
        <f t="shared" si="72"/>
        <v>4.0999999999999996</v>
      </c>
      <c r="E1577" s="92">
        <f t="shared" si="73"/>
        <v>2.78</v>
      </c>
      <c r="F1577" s="92">
        <f t="shared" si="74"/>
        <v>6.01</v>
      </c>
      <c r="H1577" s="138">
        <v>4.0999999999999996</v>
      </c>
      <c r="I1577" s="138">
        <v>2.78</v>
      </c>
      <c r="J1577" s="138">
        <v>6.01</v>
      </c>
      <c r="K1577" s="138">
        <v>19.756097560975615</v>
      </c>
    </row>
    <row r="1578" spans="1:11">
      <c r="A1578" s="39" t="s">
        <v>409</v>
      </c>
      <c r="B1578" s="39" t="s">
        <v>94</v>
      </c>
      <c r="C1578" s="39" t="s">
        <v>377</v>
      </c>
      <c r="D1578" s="92">
        <f t="shared" si="72"/>
        <v>6.57</v>
      </c>
      <c r="E1578" s="92">
        <f t="shared" si="73"/>
        <v>4.91</v>
      </c>
      <c r="F1578" s="92">
        <f t="shared" si="74"/>
        <v>8.74</v>
      </c>
      <c r="H1578" s="138">
        <v>6.57</v>
      </c>
      <c r="I1578" s="138">
        <v>4.91</v>
      </c>
      <c r="J1578" s="138">
        <v>8.74</v>
      </c>
      <c r="K1578" s="138">
        <v>14.764079147640791</v>
      </c>
    </row>
    <row r="1579" spans="1:11">
      <c r="A1579" s="39" t="s">
        <v>409</v>
      </c>
      <c r="B1579" s="39" t="s">
        <v>94</v>
      </c>
      <c r="C1579" s="39" t="s">
        <v>386</v>
      </c>
      <c r="D1579" s="92">
        <f t="shared" si="72"/>
        <v>5.08</v>
      </c>
      <c r="E1579" s="92">
        <f t="shared" si="73"/>
        <v>4.29</v>
      </c>
      <c r="F1579" s="92">
        <f t="shared" si="74"/>
        <v>6.02</v>
      </c>
      <c r="H1579" s="138">
        <v>5.08</v>
      </c>
      <c r="I1579" s="138">
        <v>4.29</v>
      </c>
      <c r="J1579" s="138">
        <v>6.02</v>
      </c>
      <c r="K1579" s="138">
        <v>8.6614173228346463</v>
      </c>
    </row>
    <row r="1580" spans="1:11">
      <c r="A1580" s="39" t="s">
        <v>409</v>
      </c>
      <c r="B1580" s="39" t="s">
        <v>94</v>
      </c>
      <c r="C1580" s="39" t="s">
        <v>379</v>
      </c>
      <c r="D1580" s="92">
        <f t="shared" si="72"/>
        <v>4.5999999999999996</v>
      </c>
      <c r="E1580" s="92">
        <f t="shared" si="73"/>
        <v>3.71</v>
      </c>
      <c r="F1580" s="92">
        <f t="shared" si="74"/>
        <v>5.69</v>
      </c>
      <c r="H1580" s="138">
        <v>4.5999999999999996</v>
      </c>
      <c r="I1580" s="138">
        <v>3.71</v>
      </c>
      <c r="J1580" s="138">
        <v>5.69</v>
      </c>
      <c r="K1580" s="138">
        <v>10.869565217391305</v>
      </c>
    </row>
    <row r="1581" spans="1:11">
      <c r="A1581" s="39" t="s">
        <v>409</v>
      </c>
      <c r="B1581" s="39" t="s">
        <v>94</v>
      </c>
      <c r="C1581" s="39" t="s">
        <v>0</v>
      </c>
      <c r="D1581" s="92">
        <f t="shared" si="72"/>
        <v>5.39</v>
      </c>
      <c r="E1581" s="92">
        <f t="shared" si="73"/>
        <v>5.03</v>
      </c>
      <c r="F1581" s="92">
        <f t="shared" si="74"/>
        <v>5.77</v>
      </c>
      <c r="H1581" s="138">
        <v>5.39</v>
      </c>
      <c r="I1581" s="138">
        <v>5.03</v>
      </c>
      <c r="J1581" s="138">
        <v>5.77</v>
      </c>
      <c r="K1581" s="138">
        <v>3.5250463821892399</v>
      </c>
    </row>
    <row r="1582" spans="1:11">
      <c r="A1582" s="39" t="s">
        <v>409</v>
      </c>
      <c r="B1582" s="39" t="s">
        <v>355</v>
      </c>
      <c r="C1582" s="39" t="s">
        <v>363</v>
      </c>
      <c r="D1582" s="92">
        <f t="shared" si="72"/>
        <v>40.479999999999997</v>
      </c>
      <c r="E1582" s="92">
        <f t="shared" si="73"/>
        <v>36.82</v>
      </c>
      <c r="F1582" s="92">
        <f t="shared" si="74"/>
        <v>44.24</v>
      </c>
      <c r="H1582" s="138">
        <v>40.479999999999997</v>
      </c>
      <c r="I1582" s="138">
        <v>36.82</v>
      </c>
      <c r="J1582" s="138">
        <v>44.24</v>
      </c>
      <c r="K1582" s="138">
        <v>4.6936758893280635</v>
      </c>
    </row>
    <row r="1583" spans="1:11">
      <c r="A1583" s="39" t="s">
        <v>409</v>
      </c>
      <c r="B1583" s="39" t="s">
        <v>355</v>
      </c>
      <c r="C1583" s="39" t="s">
        <v>364</v>
      </c>
      <c r="D1583" s="92">
        <f t="shared" si="72"/>
        <v>43.93</v>
      </c>
      <c r="E1583" s="92">
        <f t="shared" si="73"/>
        <v>40.380000000000003</v>
      </c>
      <c r="F1583" s="92">
        <f t="shared" si="74"/>
        <v>47.55</v>
      </c>
      <c r="H1583" s="138">
        <v>43.93</v>
      </c>
      <c r="I1583" s="138">
        <v>40.380000000000003</v>
      </c>
      <c r="J1583" s="138">
        <v>47.55</v>
      </c>
      <c r="K1583" s="138">
        <v>4.165718188026406</v>
      </c>
    </row>
    <row r="1584" spans="1:11">
      <c r="A1584" s="39" t="s">
        <v>409</v>
      </c>
      <c r="B1584" s="39" t="s">
        <v>355</v>
      </c>
      <c r="C1584" s="39" t="s">
        <v>365</v>
      </c>
      <c r="D1584" s="92">
        <f t="shared" si="72"/>
        <v>39.9</v>
      </c>
      <c r="E1584" s="92">
        <f t="shared" si="73"/>
        <v>35.03</v>
      </c>
      <c r="F1584" s="92">
        <f t="shared" si="74"/>
        <v>44.99</v>
      </c>
      <c r="H1584" s="138">
        <v>39.9</v>
      </c>
      <c r="I1584" s="138">
        <v>35.03</v>
      </c>
      <c r="J1584" s="138">
        <v>44.99</v>
      </c>
      <c r="K1584" s="138">
        <v>6.3909774436090219</v>
      </c>
    </row>
    <row r="1585" spans="1:11">
      <c r="A1585" s="39" t="s">
        <v>409</v>
      </c>
      <c r="B1585" s="39" t="s">
        <v>355</v>
      </c>
      <c r="C1585" s="39" t="s">
        <v>366</v>
      </c>
      <c r="D1585" s="92">
        <f t="shared" si="72"/>
        <v>45.68</v>
      </c>
      <c r="E1585" s="92">
        <f t="shared" si="73"/>
        <v>42.91</v>
      </c>
      <c r="F1585" s="92">
        <f t="shared" si="74"/>
        <v>48.47</v>
      </c>
      <c r="H1585" s="138">
        <v>45.68</v>
      </c>
      <c r="I1585" s="138">
        <v>42.91</v>
      </c>
      <c r="J1585" s="138">
        <v>48.47</v>
      </c>
      <c r="K1585" s="138">
        <v>3.1085814360770576</v>
      </c>
    </row>
    <row r="1586" spans="1:11">
      <c r="A1586" s="39" t="s">
        <v>409</v>
      </c>
      <c r="B1586" s="39" t="s">
        <v>355</v>
      </c>
      <c r="C1586" s="39" t="s">
        <v>367</v>
      </c>
      <c r="D1586" s="92">
        <f t="shared" si="72"/>
        <v>47.06</v>
      </c>
      <c r="E1586" s="92">
        <f t="shared" si="73"/>
        <v>44.68</v>
      </c>
      <c r="F1586" s="92">
        <f t="shared" si="74"/>
        <v>49.44</v>
      </c>
      <c r="H1586" s="138">
        <v>47.06</v>
      </c>
      <c r="I1586" s="138">
        <v>44.68</v>
      </c>
      <c r="J1586" s="138">
        <v>49.44</v>
      </c>
      <c r="K1586" s="138">
        <v>2.5924351891202719</v>
      </c>
    </row>
    <row r="1587" spans="1:11">
      <c r="A1587" s="39" t="s">
        <v>409</v>
      </c>
      <c r="B1587" s="39" t="s">
        <v>355</v>
      </c>
      <c r="C1587" s="39" t="s">
        <v>368</v>
      </c>
      <c r="D1587" s="92">
        <f t="shared" si="72"/>
        <v>42.34</v>
      </c>
      <c r="E1587" s="92">
        <f t="shared" si="73"/>
        <v>38.44</v>
      </c>
      <c r="F1587" s="92">
        <f t="shared" si="74"/>
        <v>46.34</v>
      </c>
      <c r="H1587" s="138">
        <v>42.34</v>
      </c>
      <c r="I1587" s="138">
        <v>38.44</v>
      </c>
      <c r="J1587" s="138">
        <v>46.34</v>
      </c>
      <c r="K1587" s="138">
        <v>4.7709022201228146</v>
      </c>
    </row>
    <row r="1588" spans="1:11">
      <c r="A1588" s="39" t="s">
        <v>409</v>
      </c>
      <c r="B1588" s="39" t="s">
        <v>355</v>
      </c>
      <c r="C1588" s="39" t="s">
        <v>369</v>
      </c>
      <c r="D1588" s="92">
        <f t="shared" si="72"/>
        <v>43.24</v>
      </c>
      <c r="E1588" s="92">
        <f t="shared" si="73"/>
        <v>37.56</v>
      </c>
      <c r="F1588" s="92">
        <f t="shared" si="74"/>
        <v>49.11</v>
      </c>
      <c r="H1588" s="138">
        <v>43.24</v>
      </c>
      <c r="I1588" s="138">
        <v>37.56</v>
      </c>
      <c r="J1588" s="138">
        <v>49.11</v>
      </c>
      <c r="K1588" s="138">
        <v>6.8455134135060129</v>
      </c>
    </row>
    <row r="1589" spans="1:11">
      <c r="A1589" s="39" t="s">
        <v>409</v>
      </c>
      <c r="B1589" s="39" t="s">
        <v>355</v>
      </c>
      <c r="C1589" s="39" t="s">
        <v>370</v>
      </c>
      <c r="D1589" s="92">
        <f t="shared" si="72"/>
        <v>39.21</v>
      </c>
      <c r="E1589" s="92">
        <f t="shared" si="73"/>
        <v>35.76</v>
      </c>
      <c r="F1589" s="92">
        <f t="shared" si="74"/>
        <v>42.77</v>
      </c>
      <c r="H1589" s="138">
        <v>39.21</v>
      </c>
      <c r="I1589" s="138">
        <v>35.76</v>
      </c>
      <c r="J1589" s="138">
        <v>42.77</v>
      </c>
      <c r="K1589" s="138">
        <v>4.5651619484825305</v>
      </c>
    </row>
    <row r="1590" spans="1:11">
      <c r="A1590" s="39" t="s">
        <v>409</v>
      </c>
      <c r="B1590" s="39" t="s">
        <v>355</v>
      </c>
      <c r="C1590" s="39" t="s">
        <v>371</v>
      </c>
      <c r="D1590" s="92">
        <f t="shared" si="72"/>
        <v>36.94</v>
      </c>
      <c r="E1590" s="92">
        <f t="shared" si="73"/>
        <v>33.6</v>
      </c>
      <c r="F1590" s="92">
        <f t="shared" si="74"/>
        <v>40.409999999999997</v>
      </c>
      <c r="H1590" s="138">
        <v>36.94</v>
      </c>
      <c r="I1590" s="138">
        <v>33.6</v>
      </c>
      <c r="J1590" s="138">
        <v>40.409999999999997</v>
      </c>
      <c r="K1590" s="138">
        <v>4.710341093665404</v>
      </c>
    </row>
    <row r="1591" spans="1:11">
      <c r="A1591" s="39" t="s">
        <v>409</v>
      </c>
      <c r="B1591" s="39" t="s">
        <v>355</v>
      </c>
      <c r="C1591" s="39" t="s">
        <v>372</v>
      </c>
      <c r="D1591" s="92">
        <f t="shared" si="72"/>
        <v>44.17</v>
      </c>
      <c r="E1591" s="92">
        <f t="shared" si="73"/>
        <v>41.2</v>
      </c>
      <c r="F1591" s="92">
        <f t="shared" si="74"/>
        <v>47.18</v>
      </c>
      <c r="H1591" s="138">
        <v>44.17</v>
      </c>
      <c r="I1591" s="138">
        <v>41.2</v>
      </c>
      <c r="J1591" s="138">
        <v>47.18</v>
      </c>
      <c r="K1591" s="138">
        <v>3.4638895177722437</v>
      </c>
    </row>
    <row r="1592" spans="1:11">
      <c r="A1592" s="39" t="s">
        <v>409</v>
      </c>
      <c r="B1592" s="39" t="s">
        <v>355</v>
      </c>
      <c r="C1592" s="39" t="s">
        <v>373</v>
      </c>
      <c r="D1592" s="92">
        <f t="shared" si="72"/>
        <v>42.45</v>
      </c>
      <c r="E1592" s="92">
        <f t="shared" si="73"/>
        <v>39.03</v>
      </c>
      <c r="F1592" s="92">
        <f t="shared" si="74"/>
        <v>45.95</v>
      </c>
      <c r="H1592" s="138">
        <v>42.45</v>
      </c>
      <c r="I1592" s="138">
        <v>39.03</v>
      </c>
      <c r="J1592" s="138">
        <v>45.95</v>
      </c>
      <c r="K1592" s="138">
        <v>4.169611307420495</v>
      </c>
    </row>
    <row r="1593" spans="1:11">
      <c r="A1593" s="39" t="s">
        <v>409</v>
      </c>
      <c r="B1593" s="39" t="s">
        <v>355</v>
      </c>
      <c r="C1593" s="39" t="s">
        <v>374</v>
      </c>
      <c r="D1593" s="92">
        <f t="shared" si="72"/>
        <v>42.14</v>
      </c>
      <c r="E1593" s="92">
        <f t="shared" si="73"/>
        <v>38.6</v>
      </c>
      <c r="F1593" s="92">
        <f t="shared" si="74"/>
        <v>45.75</v>
      </c>
      <c r="H1593" s="138">
        <v>42.14</v>
      </c>
      <c r="I1593" s="138">
        <v>38.6</v>
      </c>
      <c r="J1593" s="138">
        <v>45.75</v>
      </c>
      <c r="K1593" s="138">
        <v>4.342667299477931</v>
      </c>
    </row>
    <row r="1594" spans="1:11">
      <c r="A1594" s="39" t="s">
        <v>409</v>
      </c>
      <c r="B1594" s="39" t="s">
        <v>355</v>
      </c>
      <c r="C1594" s="39" t="s">
        <v>375</v>
      </c>
      <c r="D1594" s="92">
        <f t="shared" si="72"/>
        <v>45.78</v>
      </c>
      <c r="E1594" s="92">
        <f t="shared" si="73"/>
        <v>40.31</v>
      </c>
      <c r="F1594" s="92">
        <f t="shared" si="74"/>
        <v>51.36</v>
      </c>
      <c r="H1594" s="138">
        <v>45.78</v>
      </c>
      <c r="I1594" s="138">
        <v>40.31</v>
      </c>
      <c r="J1594" s="138">
        <v>51.36</v>
      </c>
      <c r="K1594" s="138">
        <v>6.1817387505460895</v>
      </c>
    </row>
    <row r="1595" spans="1:11">
      <c r="A1595" s="39" t="s">
        <v>409</v>
      </c>
      <c r="B1595" s="39" t="s">
        <v>355</v>
      </c>
      <c r="C1595" s="39" t="s">
        <v>376</v>
      </c>
      <c r="D1595" s="92">
        <f t="shared" si="72"/>
        <v>39.08</v>
      </c>
      <c r="E1595" s="92">
        <f t="shared" si="73"/>
        <v>35.229999999999997</v>
      </c>
      <c r="F1595" s="92">
        <f t="shared" si="74"/>
        <v>43.07</v>
      </c>
      <c r="H1595" s="138">
        <v>39.08</v>
      </c>
      <c r="I1595" s="138">
        <v>35.229999999999997</v>
      </c>
      <c r="J1595" s="138">
        <v>43.07</v>
      </c>
      <c r="K1595" s="138">
        <v>5.1177072671443193</v>
      </c>
    </row>
    <row r="1596" spans="1:11">
      <c r="A1596" s="39" t="s">
        <v>409</v>
      </c>
      <c r="B1596" s="39" t="s">
        <v>355</v>
      </c>
      <c r="C1596" s="39" t="s">
        <v>377</v>
      </c>
      <c r="D1596" s="92">
        <f t="shared" si="72"/>
        <v>45.52</v>
      </c>
      <c r="E1596" s="92">
        <f t="shared" si="73"/>
        <v>41.67</v>
      </c>
      <c r="F1596" s="92">
        <f t="shared" si="74"/>
        <v>49.43</v>
      </c>
      <c r="H1596" s="138">
        <v>45.52</v>
      </c>
      <c r="I1596" s="138">
        <v>41.67</v>
      </c>
      <c r="J1596" s="138">
        <v>49.43</v>
      </c>
      <c r="K1596" s="138">
        <v>4.3497363796133568</v>
      </c>
    </row>
    <row r="1597" spans="1:11">
      <c r="A1597" s="39" t="s">
        <v>409</v>
      </c>
      <c r="B1597" s="39" t="s">
        <v>355</v>
      </c>
      <c r="C1597" s="39" t="s">
        <v>386</v>
      </c>
      <c r="D1597" s="92">
        <f t="shared" si="72"/>
        <v>39.270000000000003</v>
      </c>
      <c r="E1597" s="92">
        <f t="shared" si="73"/>
        <v>36.18</v>
      </c>
      <c r="F1597" s="92">
        <f t="shared" si="74"/>
        <v>42.45</v>
      </c>
      <c r="H1597" s="138">
        <v>39.270000000000003</v>
      </c>
      <c r="I1597" s="138">
        <v>36.18</v>
      </c>
      <c r="J1597" s="138">
        <v>42.45</v>
      </c>
      <c r="K1597" s="138">
        <v>4.0743570155334865</v>
      </c>
    </row>
    <row r="1598" spans="1:11">
      <c r="A1598" s="39" t="s">
        <v>409</v>
      </c>
      <c r="B1598" s="39" t="s">
        <v>355</v>
      </c>
      <c r="C1598" s="39" t="s">
        <v>379</v>
      </c>
      <c r="D1598" s="92">
        <f t="shared" ref="D1598:D1617" si="75">IF(K1598&gt;=50," ",H1598)</f>
        <v>43.63</v>
      </c>
      <c r="E1598" s="92">
        <f t="shared" ref="E1598:E1617" si="76">IF(K1598&gt;=50," ",I1598)</f>
        <v>40.79</v>
      </c>
      <c r="F1598" s="92">
        <f t="shared" ref="F1598:F1617" si="77">IF(K1598&gt;=50," ",J1598)</f>
        <v>46.52</v>
      </c>
      <c r="H1598" s="138">
        <v>43.63</v>
      </c>
      <c r="I1598" s="138">
        <v>40.79</v>
      </c>
      <c r="J1598" s="138">
        <v>46.52</v>
      </c>
      <c r="K1598" s="138">
        <v>3.3463213385285351</v>
      </c>
    </row>
    <row r="1599" spans="1:11">
      <c r="A1599" s="39" t="s">
        <v>409</v>
      </c>
      <c r="B1599" s="39" t="s">
        <v>355</v>
      </c>
      <c r="C1599" s="39" t="s">
        <v>0</v>
      </c>
      <c r="D1599" s="92">
        <f t="shared" si="75"/>
        <v>43.19</v>
      </c>
      <c r="E1599" s="92">
        <f t="shared" si="76"/>
        <v>42.29</v>
      </c>
      <c r="F1599" s="92">
        <f t="shared" si="77"/>
        <v>44.1</v>
      </c>
      <c r="H1599" s="138">
        <v>43.19</v>
      </c>
      <c r="I1599" s="138">
        <v>42.29</v>
      </c>
      <c r="J1599" s="138">
        <v>44.1</v>
      </c>
      <c r="K1599" s="138">
        <v>1.0650613567955547</v>
      </c>
    </row>
    <row r="1600" spans="1:11">
      <c r="A1600" s="39" t="s">
        <v>409</v>
      </c>
      <c r="B1600" s="39" t="s">
        <v>285</v>
      </c>
      <c r="C1600" s="39" t="s">
        <v>363</v>
      </c>
      <c r="D1600" s="92">
        <f t="shared" si="75"/>
        <v>54.2</v>
      </c>
      <c r="E1600" s="92">
        <f t="shared" si="76"/>
        <v>50.37</v>
      </c>
      <c r="F1600" s="92">
        <f t="shared" si="77"/>
        <v>57.98</v>
      </c>
      <c r="H1600" s="138">
        <v>54.2</v>
      </c>
      <c r="I1600" s="138">
        <v>50.37</v>
      </c>
      <c r="J1600" s="138">
        <v>57.98</v>
      </c>
      <c r="K1600" s="138">
        <v>3.5977859778597785</v>
      </c>
    </row>
    <row r="1601" spans="1:11">
      <c r="A1601" s="39" t="s">
        <v>409</v>
      </c>
      <c r="B1601" s="39" t="s">
        <v>285</v>
      </c>
      <c r="C1601" s="39" t="s">
        <v>364</v>
      </c>
      <c r="D1601" s="92">
        <f t="shared" si="75"/>
        <v>51.74</v>
      </c>
      <c r="E1601" s="92">
        <f t="shared" si="76"/>
        <v>48.11</v>
      </c>
      <c r="F1601" s="92">
        <f t="shared" si="77"/>
        <v>55.36</v>
      </c>
      <c r="H1601" s="138">
        <v>51.74</v>
      </c>
      <c r="I1601" s="138">
        <v>48.11</v>
      </c>
      <c r="J1601" s="138">
        <v>55.36</v>
      </c>
      <c r="K1601" s="138">
        <v>3.5755701584847319</v>
      </c>
    </row>
    <row r="1602" spans="1:11">
      <c r="A1602" s="39" t="s">
        <v>409</v>
      </c>
      <c r="B1602" s="39" t="s">
        <v>285</v>
      </c>
      <c r="C1602" s="39" t="s">
        <v>365</v>
      </c>
      <c r="D1602" s="92">
        <f t="shared" si="75"/>
        <v>54.19</v>
      </c>
      <c r="E1602" s="92">
        <f t="shared" si="76"/>
        <v>49.09</v>
      </c>
      <c r="F1602" s="92">
        <f t="shared" si="77"/>
        <v>59.2</v>
      </c>
      <c r="H1602" s="138">
        <v>54.19</v>
      </c>
      <c r="I1602" s="138">
        <v>49.09</v>
      </c>
      <c r="J1602" s="138">
        <v>59.2</v>
      </c>
      <c r="K1602" s="138">
        <v>4.779479608783908</v>
      </c>
    </row>
    <row r="1603" spans="1:11">
      <c r="A1603" s="39" t="s">
        <v>409</v>
      </c>
      <c r="B1603" s="39" t="s">
        <v>285</v>
      </c>
      <c r="C1603" s="39" t="s">
        <v>366</v>
      </c>
      <c r="D1603" s="92">
        <f t="shared" si="75"/>
        <v>50</v>
      </c>
      <c r="E1603" s="92">
        <f t="shared" si="76"/>
        <v>47.21</v>
      </c>
      <c r="F1603" s="92">
        <f t="shared" si="77"/>
        <v>52.78</v>
      </c>
      <c r="H1603" s="138">
        <v>50</v>
      </c>
      <c r="I1603" s="138">
        <v>47.21</v>
      </c>
      <c r="J1603" s="138">
        <v>52.78</v>
      </c>
      <c r="K1603" s="138">
        <v>2.84</v>
      </c>
    </row>
    <row r="1604" spans="1:11">
      <c r="A1604" s="39" t="s">
        <v>409</v>
      </c>
      <c r="B1604" s="39" t="s">
        <v>285</v>
      </c>
      <c r="C1604" s="39" t="s">
        <v>367</v>
      </c>
      <c r="D1604" s="92">
        <f t="shared" si="75"/>
        <v>48.33</v>
      </c>
      <c r="E1604" s="92">
        <f t="shared" si="76"/>
        <v>45.95</v>
      </c>
      <c r="F1604" s="92">
        <f t="shared" si="77"/>
        <v>50.72</v>
      </c>
      <c r="H1604" s="138">
        <v>48.33</v>
      </c>
      <c r="I1604" s="138">
        <v>45.95</v>
      </c>
      <c r="J1604" s="138">
        <v>50.72</v>
      </c>
      <c r="K1604" s="138">
        <v>2.5243120215187256</v>
      </c>
    </row>
    <row r="1605" spans="1:11">
      <c r="A1605" s="39" t="s">
        <v>409</v>
      </c>
      <c r="B1605" s="39" t="s">
        <v>285</v>
      </c>
      <c r="C1605" s="39" t="s">
        <v>368</v>
      </c>
      <c r="D1605" s="92">
        <f t="shared" si="75"/>
        <v>51.22</v>
      </c>
      <c r="E1605" s="92">
        <f t="shared" si="76"/>
        <v>47.17</v>
      </c>
      <c r="F1605" s="92">
        <f t="shared" si="77"/>
        <v>55.26</v>
      </c>
      <c r="H1605" s="138">
        <v>51.22</v>
      </c>
      <c r="I1605" s="138">
        <v>47.17</v>
      </c>
      <c r="J1605" s="138">
        <v>55.26</v>
      </c>
      <c r="K1605" s="138">
        <v>4.0413900819992188</v>
      </c>
    </row>
    <row r="1606" spans="1:11">
      <c r="A1606" s="39" t="s">
        <v>409</v>
      </c>
      <c r="B1606" s="39" t="s">
        <v>285</v>
      </c>
      <c r="C1606" s="39" t="s">
        <v>369</v>
      </c>
      <c r="D1606" s="92">
        <f t="shared" si="75"/>
        <v>50.1</v>
      </c>
      <c r="E1606" s="92">
        <f t="shared" si="76"/>
        <v>44.19</v>
      </c>
      <c r="F1606" s="92">
        <f t="shared" si="77"/>
        <v>56.02</v>
      </c>
      <c r="H1606" s="138">
        <v>50.1</v>
      </c>
      <c r="I1606" s="138">
        <v>44.19</v>
      </c>
      <c r="J1606" s="138">
        <v>56.02</v>
      </c>
      <c r="K1606" s="138">
        <v>6.047904191616766</v>
      </c>
    </row>
    <row r="1607" spans="1:11">
      <c r="A1607" s="39" t="s">
        <v>409</v>
      </c>
      <c r="B1607" s="39" t="s">
        <v>285</v>
      </c>
      <c r="C1607" s="39" t="s">
        <v>370</v>
      </c>
      <c r="D1607" s="92">
        <f t="shared" si="75"/>
        <v>54.85</v>
      </c>
      <c r="E1607" s="92">
        <f t="shared" si="76"/>
        <v>51.21</v>
      </c>
      <c r="F1607" s="92">
        <f t="shared" si="77"/>
        <v>58.45</v>
      </c>
      <c r="H1607" s="138">
        <v>54.85</v>
      </c>
      <c r="I1607" s="138">
        <v>51.21</v>
      </c>
      <c r="J1607" s="138">
        <v>58.45</v>
      </c>
      <c r="K1607" s="138">
        <v>3.372835004557885</v>
      </c>
    </row>
    <row r="1608" spans="1:11">
      <c r="A1608" s="39" t="s">
        <v>409</v>
      </c>
      <c r="B1608" s="39" t="s">
        <v>285</v>
      </c>
      <c r="C1608" s="39" t="s">
        <v>371</v>
      </c>
      <c r="D1608" s="92">
        <f t="shared" si="75"/>
        <v>59.24</v>
      </c>
      <c r="E1608" s="92">
        <f t="shared" si="76"/>
        <v>55.72</v>
      </c>
      <c r="F1608" s="92">
        <f t="shared" si="77"/>
        <v>62.66</v>
      </c>
      <c r="H1608" s="138">
        <v>59.24</v>
      </c>
      <c r="I1608" s="138">
        <v>55.72</v>
      </c>
      <c r="J1608" s="138">
        <v>62.66</v>
      </c>
      <c r="K1608" s="138">
        <v>2.9878460499662389</v>
      </c>
    </row>
    <row r="1609" spans="1:11">
      <c r="A1609" s="39" t="s">
        <v>409</v>
      </c>
      <c r="B1609" s="39" t="s">
        <v>285</v>
      </c>
      <c r="C1609" s="39" t="s">
        <v>372</v>
      </c>
      <c r="D1609" s="92">
        <f t="shared" si="75"/>
        <v>50.98</v>
      </c>
      <c r="E1609" s="92">
        <f t="shared" si="76"/>
        <v>47.94</v>
      </c>
      <c r="F1609" s="92">
        <f t="shared" si="77"/>
        <v>54.01</v>
      </c>
      <c r="H1609" s="138">
        <v>50.98</v>
      </c>
      <c r="I1609" s="138">
        <v>47.94</v>
      </c>
      <c r="J1609" s="138">
        <v>54.01</v>
      </c>
      <c r="K1609" s="138">
        <v>3.0404080031384861</v>
      </c>
    </row>
    <row r="1610" spans="1:11">
      <c r="A1610" s="39" t="s">
        <v>409</v>
      </c>
      <c r="B1610" s="39" t="s">
        <v>285</v>
      </c>
      <c r="C1610" s="39" t="s">
        <v>373</v>
      </c>
      <c r="D1610" s="92">
        <f t="shared" si="75"/>
        <v>53.49</v>
      </c>
      <c r="E1610" s="92">
        <f t="shared" si="76"/>
        <v>49.97</v>
      </c>
      <c r="F1610" s="92">
        <f t="shared" si="77"/>
        <v>56.97</v>
      </c>
      <c r="H1610" s="138">
        <v>53.49</v>
      </c>
      <c r="I1610" s="138">
        <v>49.97</v>
      </c>
      <c r="J1610" s="138">
        <v>56.97</v>
      </c>
      <c r="K1610" s="138">
        <v>3.3464198915685173</v>
      </c>
    </row>
    <row r="1611" spans="1:11">
      <c r="A1611" s="39" t="s">
        <v>409</v>
      </c>
      <c r="B1611" s="39" t="s">
        <v>285</v>
      </c>
      <c r="C1611" s="39" t="s">
        <v>374</v>
      </c>
      <c r="D1611" s="92">
        <f t="shared" si="75"/>
        <v>53.89</v>
      </c>
      <c r="E1611" s="92">
        <f t="shared" si="76"/>
        <v>50.26</v>
      </c>
      <c r="F1611" s="92">
        <f t="shared" si="77"/>
        <v>57.47</v>
      </c>
      <c r="H1611" s="138">
        <v>53.89</v>
      </c>
      <c r="I1611" s="138">
        <v>50.26</v>
      </c>
      <c r="J1611" s="138">
        <v>57.47</v>
      </c>
      <c r="K1611" s="138">
        <v>3.4143625904620523</v>
      </c>
    </row>
    <row r="1612" spans="1:11">
      <c r="A1612" s="39" t="s">
        <v>409</v>
      </c>
      <c r="B1612" s="39" t="s">
        <v>285</v>
      </c>
      <c r="C1612" s="39" t="s">
        <v>375</v>
      </c>
      <c r="D1612" s="92">
        <f t="shared" si="75"/>
        <v>49.04</v>
      </c>
      <c r="E1612" s="92">
        <f t="shared" si="76"/>
        <v>43.54</v>
      </c>
      <c r="F1612" s="92">
        <f t="shared" si="77"/>
        <v>54.57</v>
      </c>
      <c r="H1612" s="138">
        <v>49.04</v>
      </c>
      <c r="I1612" s="138">
        <v>43.54</v>
      </c>
      <c r="J1612" s="138">
        <v>54.57</v>
      </c>
      <c r="K1612" s="138">
        <v>5.7707993474714527</v>
      </c>
    </row>
    <row r="1613" spans="1:11">
      <c r="A1613" s="39" t="s">
        <v>409</v>
      </c>
      <c r="B1613" s="39" t="s">
        <v>285</v>
      </c>
      <c r="C1613" s="39" t="s">
        <v>376</v>
      </c>
      <c r="D1613" s="92">
        <f t="shared" si="75"/>
        <v>52.45</v>
      </c>
      <c r="E1613" s="92">
        <f t="shared" si="76"/>
        <v>48.37</v>
      </c>
      <c r="F1613" s="92">
        <f t="shared" si="77"/>
        <v>56.49</v>
      </c>
      <c r="H1613" s="138">
        <v>52.45</v>
      </c>
      <c r="I1613" s="138">
        <v>48.37</v>
      </c>
      <c r="J1613" s="138">
        <v>56.49</v>
      </c>
      <c r="K1613" s="138">
        <v>3.9466158245948519</v>
      </c>
    </row>
    <row r="1614" spans="1:11">
      <c r="A1614" s="39" t="s">
        <v>409</v>
      </c>
      <c r="B1614" s="39" t="s">
        <v>285</v>
      </c>
      <c r="C1614" s="39" t="s">
        <v>377</v>
      </c>
      <c r="D1614" s="92">
        <f t="shared" si="75"/>
        <v>50.45</v>
      </c>
      <c r="E1614" s="92">
        <f t="shared" si="76"/>
        <v>46.58</v>
      </c>
      <c r="F1614" s="92">
        <f t="shared" si="77"/>
        <v>54.31</v>
      </c>
      <c r="H1614" s="138">
        <v>50.45</v>
      </c>
      <c r="I1614" s="138">
        <v>46.58</v>
      </c>
      <c r="J1614" s="138">
        <v>54.31</v>
      </c>
      <c r="K1614" s="138">
        <v>3.924677898909811</v>
      </c>
    </row>
    <row r="1615" spans="1:11">
      <c r="A1615" s="39" t="s">
        <v>409</v>
      </c>
      <c r="B1615" s="39" t="s">
        <v>285</v>
      </c>
      <c r="C1615" s="39" t="s">
        <v>386</v>
      </c>
      <c r="D1615" s="92">
        <f t="shared" si="75"/>
        <v>56.38</v>
      </c>
      <c r="E1615" s="92">
        <f t="shared" si="76"/>
        <v>53.15</v>
      </c>
      <c r="F1615" s="92">
        <f t="shared" si="77"/>
        <v>59.56</v>
      </c>
      <c r="H1615" s="138">
        <v>56.38</v>
      </c>
      <c r="I1615" s="138">
        <v>53.15</v>
      </c>
      <c r="J1615" s="138">
        <v>59.56</v>
      </c>
      <c r="K1615" s="138">
        <v>2.9088329194749907</v>
      </c>
    </row>
    <row r="1616" spans="1:11">
      <c r="A1616" s="39" t="s">
        <v>409</v>
      </c>
      <c r="B1616" s="39" t="s">
        <v>285</v>
      </c>
      <c r="C1616" s="39" t="s">
        <v>379</v>
      </c>
      <c r="D1616" s="92">
        <f t="shared" si="75"/>
        <v>50.63</v>
      </c>
      <c r="E1616" s="92">
        <f t="shared" si="76"/>
        <v>47.76</v>
      </c>
      <c r="F1616" s="92">
        <f t="shared" si="77"/>
        <v>53.49</v>
      </c>
      <c r="H1616" s="138">
        <v>50.63</v>
      </c>
      <c r="I1616" s="138">
        <v>47.76</v>
      </c>
      <c r="J1616" s="138">
        <v>53.49</v>
      </c>
      <c r="K1616" s="138">
        <v>2.88366581078412</v>
      </c>
    </row>
    <row r="1617" spans="1:11">
      <c r="A1617" s="39" t="s">
        <v>409</v>
      </c>
      <c r="B1617" s="39" t="s">
        <v>285</v>
      </c>
      <c r="C1617" s="39" t="s">
        <v>0</v>
      </c>
      <c r="D1617" s="92">
        <f t="shared" si="75"/>
        <v>51.67</v>
      </c>
      <c r="E1617" s="92">
        <f t="shared" si="76"/>
        <v>50.75</v>
      </c>
      <c r="F1617" s="92">
        <f t="shared" si="77"/>
        <v>52.58</v>
      </c>
      <c r="H1617" s="138">
        <v>51.67</v>
      </c>
      <c r="I1617" s="138">
        <v>50.75</v>
      </c>
      <c r="J1617" s="138">
        <v>52.58</v>
      </c>
      <c r="K1617" s="138">
        <v>0.90961873427520801</v>
      </c>
    </row>
    <row r="1618" spans="1:11">
      <c r="A1618" s="39" t="s">
        <v>410</v>
      </c>
      <c r="B1618" s="39" t="s">
        <v>304</v>
      </c>
      <c r="C1618" s="39" t="s">
        <v>101</v>
      </c>
      <c r="D1618" s="92">
        <f t="shared" ref="D1618:D1681" si="78">IF(K1618&gt;=50," ",H1618)</f>
        <v>5.09</v>
      </c>
      <c r="E1618" s="92">
        <f t="shared" ref="E1618:E1681" si="79">IF(K1618&gt;=50," ",I1618)</f>
        <v>2.79</v>
      </c>
      <c r="F1618" s="92">
        <f t="shared" ref="F1618:F1681" si="80">IF(K1618&gt;=50," ",J1618)</f>
        <v>9.09</v>
      </c>
      <c r="H1618" s="138">
        <v>5.09</v>
      </c>
      <c r="I1618" s="138">
        <v>2.79</v>
      </c>
      <c r="J1618" s="138">
        <v>9.09</v>
      </c>
      <c r="K1618" s="138">
        <v>30.255402750491161</v>
      </c>
    </row>
    <row r="1619" spans="1:11">
      <c r="A1619" s="39" t="s">
        <v>410</v>
      </c>
      <c r="B1619" s="39" t="s">
        <v>304</v>
      </c>
      <c r="C1619" s="39" t="s">
        <v>108</v>
      </c>
      <c r="D1619" s="92">
        <f t="shared" si="78"/>
        <v>3.94</v>
      </c>
      <c r="E1619" s="92">
        <f t="shared" si="79"/>
        <v>1.76</v>
      </c>
      <c r="F1619" s="92">
        <f t="shared" si="80"/>
        <v>8.6</v>
      </c>
      <c r="H1619" s="138">
        <v>3.94</v>
      </c>
      <c r="I1619" s="138">
        <v>1.76</v>
      </c>
      <c r="J1619" s="138">
        <v>8.6</v>
      </c>
      <c r="K1619" s="138">
        <v>40.609137055837571</v>
      </c>
    </row>
    <row r="1620" spans="1:11">
      <c r="A1620" s="39" t="s">
        <v>410</v>
      </c>
      <c r="B1620" s="39" t="s">
        <v>304</v>
      </c>
      <c r="C1620" s="39" t="s">
        <v>109</v>
      </c>
      <c r="D1620" s="92">
        <f t="shared" si="78"/>
        <v>5.57</v>
      </c>
      <c r="E1620" s="92">
        <f t="shared" si="79"/>
        <v>2.96</v>
      </c>
      <c r="F1620" s="92">
        <f t="shared" si="80"/>
        <v>10.24</v>
      </c>
      <c r="H1620" s="138">
        <v>5.57</v>
      </c>
      <c r="I1620" s="138">
        <v>2.96</v>
      </c>
      <c r="J1620" s="138">
        <v>10.24</v>
      </c>
      <c r="K1620" s="138">
        <v>31.777378815080787</v>
      </c>
    </row>
    <row r="1621" spans="1:11">
      <c r="A1621" s="39" t="s">
        <v>410</v>
      </c>
      <c r="B1621" s="39" t="s">
        <v>304</v>
      </c>
      <c r="C1621" s="39" t="s">
        <v>112</v>
      </c>
      <c r="D1621" s="92">
        <f t="shared" si="78"/>
        <v>13.04</v>
      </c>
      <c r="E1621" s="92">
        <f t="shared" si="79"/>
        <v>7.14</v>
      </c>
      <c r="F1621" s="92">
        <f t="shared" si="80"/>
        <v>22.61</v>
      </c>
      <c r="H1621" s="138">
        <v>13.04</v>
      </c>
      <c r="I1621" s="138">
        <v>7.14</v>
      </c>
      <c r="J1621" s="138">
        <v>22.61</v>
      </c>
      <c r="K1621" s="138">
        <v>29.601226993865033</v>
      </c>
    </row>
    <row r="1622" spans="1:11">
      <c r="A1622" s="39" t="s">
        <v>410</v>
      </c>
      <c r="B1622" s="39" t="s">
        <v>304</v>
      </c>
      <c r="C1622" s="39" t="s">
        <v>115</v>
      </c>
      <c r="D1622" s="92">
        <f t="shared" si="78"/>
        <v>8.0399999999999991</v>
      </c>
      <c r="E1622" s="92">
        <f t="shared" si="79"/>
        <v>5.34</v>
      </c>
      <c r="F1622" s="92">
        <f t="shared" si="80"/>
        <v>11.94</v>
      </c>
      <c r="H1622" s="138">
        <v>8.0399999999999991</v>
      </c>
      <c r="I1622" s="138">
        <v>5.34</v>
      </c>
      <c r="J1622" s="138">
        <v>11.94</v>
      </c>
      <c r="K1622" s="138">
        <v>20.522388059701495</v>
      </c>
    </row>
    <row r="1623" spans="1:11">
      <c r="A1623" s="39" t="s">
        <v>410</v>
      </c>
      <c r="B1623" s="39" t="s">
        <v>304</v>
      </c>
      <c r="C1623" s="39" t="s">
        <v>118</v>
      </c>
      <c r="D1623" s="92">
        <f t="shared" si="78"/>
        <v>7.28</v>
      </c>
      <c r="E1623" s="92">
        <f t="shared" si="79"/>
        <v>3.32</v>
      </c>
      <c r="F1623" s="92">
        <f t="shared" si="80"/>
        <v>15.19</v>
      </c>
      <c r="H1623" s="138">
        <v>7.28</v>
      </c>
      <c r="I1623" s="138">
        <v>3.32</v>
      </c>
      <c r="J1623" s="138">
        <v>15.19</v>
      </c>
      <c r="K1623" s="138">
        <v>39.010989010989007</v>
      </c>
    </row>
    <row r="1624" spans="1:11">
      <c r="A1624" s="39" t="s">
        <v>410</v>
      </c>
      <c r="B1624" s="39" t="s">
        <v>304</v>
      </c>
      <c r="C1624" s="39" t="s">
        <v>122</v>
      </c>
      <c r="D1624" s="92">
        <f t="shared" si="78"/>
        <v>4.47</v>
      </c>
      <c r="E1624" s="92">
        <f t="shared" si="79"/>
        <v>2.79</v>
      </c>
      <c r="F1624" s="92">
        <f t="shared" si="80"/>
        <v>7.09</v>
      </c>
      <c r="H1624" s="138">
        <v>4.47</v>
      </c>
      <c r="I1624" s="138">
        <v>2.79</v>
      </c>
      <c r="J1624" s="138">
        <v>7.09</v>
      </c>
      <c r="K1624" s="138">
        <v>23.713646532438482</v>
      </c>
    </row>
    <row r="1625" spans="1:11">
      <c r="A1625" s="39" t="s">
        <v>410</v>
      </c>
      <c r="B1625" s="39" t="s">
        <v>304</v>
      </c>
      <c r="C1625" s="39" t="s">
        <v>130</v>
      </c>
      <c r="D1625" s="92">
        <f t="shared" si="78"/>
        <v>12.58</v>
      </c>
      <c r="E1625" s="92">
        <f t="shared" si="79"/>
        <v>9.5500000000000007</v>
      </c>
      <c r="F1625" s="92">
        <f t="shared" si="80"/>
        <v>16.41</v>
      </c>
      <c r="H1625" s="138">
        <v>12.58</v>
      </c>
      <c r="I1625" s="138">
        <v>9.5500000000000007</v>
      </c>
      <c r="J1625" s="138">
        <v>16.41</v>
      </c>
      <c r="K1625" s="138">
        <v>13.831478537360889</v>
      </c>
    </row>
    <row r="1626" spans="1:11">
      <c r="A1626" s="39" t="s">
        <v>410</v>
      </c>
      <c r="B1626" s="39" t="s">
        <v>304</v>
      </c>
      <c r="C1626" s="39" t="s">
        <v>135</v>
      </c>
      <c r="D1626" s="92">
        <f t="shared" si="78"/>
        <v>14.21</v>
      </c>
      <c r="E1626" s="92">
        <f t="shared" si="79"/>
        <v>6.61</v>
      </c>
      <c r="F1626" s="92">
        <f t="shared" si="80"/>
        <v>27.96</v>
      </c>
      <c r="H1626" s="138">
        <v>14.21</v>
      </c>
      <c r="I1626" s="138">
        <v>6.61</v>
      </c>
      <c r="J1626" s="138">
        <v>27.96</v>
      </c>
      <c r="K1626" s="138">
        <v>37.29767769176636</v>
      </c>
    </row>
    <row r="1627" spans="1:11">
      <c r="A1627" s="39" t="s">
        <v>410</v>
      </c>
      <c r="B1627" s="39" t="s">
        <v>304</v>
      </c>
      <c r="C1627" s="39" t="s">
        <v>136</v>
      </c>
      <c r="D1627" s="92">
        <f t="shared" si="78"/>
        <v>2.39</v>
      </c>
      <c r="E1627" s="92">
        <f t="shared" si="79"/>
        <v>1.25</v>
      </c>
      <c r="F1627" s="92">
        <f t="shared" si="80"/>
        <v>4.51</v>
      </c>
      <c r="H1627" s="138">
        <v>2.39</v>
      </c>
      <c r="I1627" s="138">
        <v>1.25</v>
      </c>
      <c r="J1627" s="138">
        <v>4.51</v>
      </c>
      <c r="K1627" s="138">
        <v>32.635983263598327</v>
      </c>
    </row>
    <row r="1628" spans="1:11">
      <c r="A1628" s="39" t="s">
        <v>410</v>
      </c>
      <c r="B1628" s="39" t="s">
        <v>304</v>
      </c>
      <c r="C1628" s="39" t="s">
        <v>143</v>
      </c>
      <c r="D1628" s="92">
        <f t="shared" si="78"/>
        <v>6.3</v>
      </c>
      <c r="E1628" s="92">
        <f t="shared" si="79"/>
        <v>3.5</v>
      </c>
      <c r="F1628" s="92">
        <f t="shared" si="80"/>
        <v>11.08</v>
      </c>
      <c r="H1628" s="138">
        <v>6.3</v>
      </c>
      <c r="I1628" s="138">
        <v>3.5</v>
      </c>
      <c r="J1628" s="138">
        <v>11.08</v>
      </c>
      <c r="K1628" s="138">
        <v>29.523809523809526</v>
      </c>
    </row>
    <row r="1629" spans="1:11">
      <c r="A1629" s="39" t="s">
        <v>410</v>
      </c>
      <c r="B1629" s="39" t="s">
        <v>304</v>
      </c>
      <c r="C1629" s="39" t="s">
        <v>149</v>
      </c>
      <c r="D1629" s="92">
        <f t="shared" si="78"/>
        <v>10.51</v>
      </c>
      <c r="E1629" s="92">
        <f t="shared" si="79"/>
        <v>7.19</v>
      </c>
      <c r="F1629" s="92">
        <f t="shared" si="80"/>
        <v>15.12</v>
      </c>
      <c r="H1629" s="138">
        <v>10.51</v>
      </c>
      <c r="I1629" s="138">
        <v>7.19</v>
      </c>
      <c r="J1629" s="138">
        <v>15.12</v>
      </c>
      <c r="K1629" s="138">
        <v>19.029495718363464</v>
      </c>
    </row>
    <row r="1630" spans="1:11">
      <c r="A1630" s="39" t="s">
        <v>410</v>
      </c>
      <c r="B1630" s="39" t="s">
        <v>304</v>
      </c>
      <c r="C1630" s="39" t="s">
        <v>151</v>
      </c>
      <c r="D1630" s="92">
        <f t="shared" si="78"/>
        <v>1.65</v>
      </c>
      <c r="E1630" s="92">
        <f t="shared" si="79"/>
        <v>0.82</v>
      </c>
      <c r="F1630" s="92">
        <f t="shared" si="80"/>
        <v>3.28</v>
      </c>
      <c r="H1630" s="138">
        <v>1.65</v>
      </c>
      <c r="I1630" s="138">
        <v>0.82</v>
      </c>
      <c r="J1630" s="138">
        <v>3.28</v>
      </c>
      <c r="K1630" s="138">
        <v>35.151515151515149</v>
      </c>
    </row>
    <row r="1631" spans="1:11">
      <c r="A1631" s="39" t="s">
        <v>410</v>
      </c>
      <c r="B1631" s="39" t="s">
        <v>304</v>
      </c>
      <c r="C1631" s="39" t="s">
        <v>154</v>
      </c>
      <c r="D1631" s="92">
        <f t="shared" si="78"/>
        <v>2.56</v>
      </c>
      <c r="E1631" s="92">
        <f t="shared" si="79"/>
        <v>1.1299999999999999</v>
      </c>
      <c r="F1631" s="92">
        <f t="shared" si="80"/>
        <v>5.69</v>
      </c>
      <c r="H1631" s="138">
        <v>2.56</v>
      </c>
      <c r="I1631" s="138">
        <v>1.1299999999999999</v>
      </c>
      <c r="J1631" s="138">
        <v>5.69</v>
      </c>
      <c r="K1631" s="138">
        <v>41.40625</v>
      </c>
    </row>
    <row r="1632" spans="1:11">
      <c r="A1632" s="39" t="s">
        <v>410</v>
      </c>
      <c r="B1632" s="39" t="s">
        <v>304</v>
      </c>
      <c r="C1632" s="39" t="s">
        <v>164</v>
      </c>
      <c r="D1632" s="92">
        <f t="shared" si="78"/>
        <v>8.0399999999999991</v>
      </c>
      <c r="E1632" s="92">
        <f t="shared" si="79"/>
        <v>3.79</v>
      </c>
      <c r="F1632" s="92">
        <f t="shared" si="80"/>
        <v>16.25</v>
      </c>
      <c r="H1632" s="138">
        <v>8.0399999999999991</v>
      </c>
      <c r="I1632" s="138">
        <v>3.79</v>
      </c>
      <c r="J1632" s="138">
        <v>16.25</v>
      </c>
      <c r="K1632" s="138">
        <v>37.437810945273633</v>
      </c>
    </row>
    <row r="1633" spans="1:11">
      <c r="A1633" s="39" t="s">
        <v>410</v>
      </c>
      <c r="B1633" s="39" t="s">
        <v>304</v>
      </c>
      <c r="C1633" s="39" t="s">
        <v>171</v>
      </c>
      <c r="D1633" s="92">
        <f t="shared" si="78"/>
        <v>10.7</v>
      </c>
      <c r="E1633" s="92">
        <f t="shared" si="79"/>
        <v>7.68</v>
      </c>
      <c r="F1633" s="92">
        <f t="shared" si="80"/>
        <v>14.71</v>
      </c>
      <c r="H1633" s="138">
        <v>10.7</v>
      </c>
      <c r="I1633" s="138">
        <v>7.68</v>
      </c>
      <c r="J1633" s="138">
        <v>14.71</v>
      </c>
      <c r="K1633" s="138">
        <v>16.635514018691591</v>
      </c>
    </row>
    <row r="1634" spans="1:11">
      <c r="A1634" s="39" t="s">
        <v>410</v>
      </c>
      <c r="B1634" s="39" t="s">
        <v>304</v>
      </c>
      <c r="C1634" s="39" t="s">
        <v>174</v>
      </c>
      <c r="D1634" s="92">
        <f t="shared" si="78"/>
        <v>6.07</v>
      </c>
      <c r="E1634" s="92">
        <f t="shared" si="79"/>
        <v>3.51</v>
      </c>
      <c r="F1634" s="92">
        <f t="shared" si="80"/>
        <v>10.31</v>
      </c>
      <c r="H1634" s="138">
        <v>6.07</v>
      </c>
      <c r="I1634" s="138">
        <v>3.51</v>
      </c>
      <c r="J1634" s="138">
        <v>10.31</v>
      </c>
      <c r="K1634" s="138">
        <v>27.512355848434922</v>
      </c>
    </row>
    <row r="1635" spans="1:11">
      <c r="A1635" s="39" t="s">
        <v>410</v>
      </c>
      <c r="B1635" s="39" t="s">
        <v>304</v>
      </c>
      <c r="C1635" s="39" t="s">
        <v>356</v>
      </c>
      <c r="D1635" s="92">
        <f t="shared" si="78"/>
        <v>7.86</v>
      </c>
      <c r="E1635" s="92">
        <f t="shared" si="79"/>
        <v>6.85</v>
      </c>
      <c r="F1635" s="92">
        <f t="shared" si="80"/>
        <v>8.99</v>
      </c>
      <c r="H1635" s="138">
        <v>7.86</v>
      </c>
      <c r="I1635" s="138">
        <v>6.85</v>
      </c>
      <c r="J1635" s="138">
        <v>8.99</v>
      </c>
      <c r="K1635" s="138">
        <v>6.8702290076335881</v>
      </c>
    </row>
    <row r="1636" spans="1:11">
      <c r="A1636" s="39" t="s">
        <v>410</v>
      </c>
      <c r="B1636" s="39" t="s">
        <v>274</v>
      </c>
      <c r="C1636" s="39" t="s">
        <v>101</v>
      </c>
      <c r="D1636" s="92">
        <f t="shared" si="78"/>
        <v>55.11</v>
      </c>
      <c r="E1636" s="92">
        <f t="shared" si="79"/>
        <v>49.22</v>
      </c>
      <c r="F1636" s="92">
        <f t="shared" si="80"/>
        <v>60.87</v>
      </c>
      <c r="H1636" s="138">
        <v>55.11</v>
      </c>
      <c r="I1636" s="138">
        <v>49.22</v>
      </c>
      <c r="J1636" s="138">
        <v>60.87</v>
      </c>
      <c r="K1636" s="138">
        <v>5.4255126111413539</v>
      </c>
    </row>
    <row r="1637" spans="1:11">
      <c r="A1637" s="39" t="s">
        <v>410</v>
      </c>
      <c r="B1637" s="39" t="s">
        <v>274</v>
      </c>
      <c r="C1637" s="39" t="s">
        <v>108</v>
      </c>
      <c r="D1637" s="92">
        <f t="shared" si="78"/>
        <v>69.400000000000006</v>
      </c>
      <c r="E1637" s="92">
        <f t="shared" si="79"/>
        <v>61.28</v>
      </c>
      <c r="F1637" s="92">
        <f t="shared" si="80"/>
        <v>76.47</v>
      </c>
      <c r="H1637" s="138">
        <v>69.400000000000006</v>
      </c>
      <c r="I1637" s="138">
        <v>61.28</v>
      </c>
      <c r="J1637" s="138">
        <v>76.47</v>
      </c>
      <c r="K1637" s="138">
        <v>5.6195965417867431</v>
      </c>
    </row>
    <row r="1638" spans="1:11">
      <c r="A1638" s="39" t="s">
        <v>410</v>
      </c>
      <c r="B1638" s="39" t="s">
        <v>274</v>
      </c>
      <c r="C1638" s="39" t="s">
        <v>109</v>
      </c>
      <c r="D1638" s="92">
        <f t="shared" si="78"/>
        <v>60.53</v>
      </c>
      <c r="E1638" s="92">
        <f t="shared" si="79"/>
        <v>53.93</v>
      </c>
      <c r="F1638" s="92">
        <f t="shared" si="80"/>
        <v>66.77</v>
      </c>
      <c r="H1638" s="138">
        <v>60.53</v>
      </c>
      <c r="I1638" s="138">
        <v>53.93</v>
      </c>
      <c r="J1638" s="138">
        <v>66.77</v>
      </c>
      <c r="K1638" s="138">
        <v>5.4353213282669754</v>
      </c>
    </row>
    <row r="1639" spans="1:11">
      <c r="A1639" s="39" t="s">
        <v>410</v>
      </c>
      <c r="B1639" s="39" t="s">
        <v>274</v>
      </c>
      <c r="C1639" s="39" t="s">
        <v>112</v>
      </c>
      <c r="D1639" s="92">
        <f t="shared" si="78"/>
        <v>59.18</v>
      </c>
      <c r="E1639" s="92">
        <f t="shared" si="79"/>
        <v>50.12</v>
      </c>
      <c r="F1639" s="92">
        <f t="shared" si="80"/>
        <v>67.66</v>
      </c>
      <c r="H1639" s="138">
        <v>59.18</v>
      </c>
      <c r="I1639" s="138">
        <v>50.12</v>
      </c>
      <c r="J1639" s="138">
        <v>67.66</v>
      </c>
      <c r="K1639" s="138">
        <v>7.6377154444068935</v>
      </c>
    </row>
    <row r="1640" spans="1:11">
      <c r="A1640" s="39" t="s">
        <v>410</v>
      </c>
      <c r="B1640" s="39" t="s">
        <v>274</v>
      </c>
      <c r="C1640" s="39" t="s">
        <v>115</v>
      </c>
      <c r="D1640" s="92">
        <f t="shared" si="78"/>
        <v>54.48</v>
      </c>
      <c r="E1640" s="92">
        <f t="shared" si="79"/>
        <v>48.94</v>
      </c>
      <c r="F1640" s="92">
        <f t="shared" si="80"/>
        <v>59.9</v>
      </c>
      <c r="H1640" s="138">
        <v>54.48</v>
      </c>
      <c r="I1640" s="138">
        <v>48.94</v>
      </c>
      <c r="J1640" s="138">
        <v>59.9</v>
      </c>
      <c r="K1640" s="138">
        <v>5.1578560939794427</v>
      </c>
    </row>
    <row r="1641" spans="1:11">
      <c r="A1641" s="39" t="s">
        <v>410</v>
      </c>
      <c r="B1641" s="39" t="s">
        <v>274</v>
      </c>
      <c r="C1641" s="39" t="s">
        <v>118</v>
      </c>
      <c r="D1641" s="92">
        <f t="shared" si="78"/>
        <v>62.98</v>
      </c>
      <c r="E1641" s="92">
        <f t="shared" si="79"/>
        <v>53.23</v>
      </c>
      <c r="F1641" s="92">
        <f t="shared" si="80"/>
        <v>71.77</v>
      </c>
      <c r="H1641" s="138">
        <v>62.98</v>
      </c>
      <c r="I1641" s="138">
        <v>53.23</v>
      </c>
      <c r="J1641" s="138">
        <v>71.77</v>
      </c>
      <c r="K1641" s="138">
        <v>7.5897110193712303</v>
      </c>
    </row>
    <row r="1642" spans="1:11">
      <c r="A1642" s="39" t="s">
        <v>410</v>
      </c>
      <c r="B1642" s="39" t="s">
        <v>274</v>
      </c>
      <c r="C1642" s="39" t="s">
        <v>122</v>
      </c>
      <c r="D1642" s="92">
        <f t="shared" si="78"/>
        <v>54.49</v>
      </c>
      <c r="E1642" s="92">
        <f t="shared" si="79"/>
        <v>48.7</v>
      </c>
      <c r="F1642" s="92">
        <f t="shared" si="80"/>
        <v>60.17</v>
      </c>
      <c r="H1642" s="138">
        <v>54.49</v>
      </c>
      <c r="I1642" s="138">
        <v>48.7</v>
      </c>
      <c r="J1642" s="138">
        <v>60.17</v>
      </c>
      <c r="K1642" s="138">
        <v>5.3954854101670033</v>
      </c>
    </row>
    <row r="1643" spans="1:11">
      <c r="A1643" s="39" t="s">
        <v>410</v>
      </c>
      <c r="B1643" s="39" t="s">
        <v>274</v>
      </c>
      <c r="C1643" s="39" t="s">
        <v>130</v>
      </c>
      <c r="D1643" s="92">
        <f t="shared" si="78"/>
        <v>67.62</v>
      </c>
      <c r="E1643" s="92">
        <f t="shared" si="79"/>
        <v>62.69</v>
      </c>
      <c r="F1643" s="92">
        <f t="shared" si="80"/>
        <v>72.19</v>
      </c>
      <c r="H1643" s="138">
        <v>67.62</v>
      </c>
      <c r="I1643" s="138">
        <v>62.69</v>
      </c>
      <c r="J1643" s="138">
        <v>72.19</v>
      </c>
      <c r="K1643" s="138">
        <v>3.5936113575865134</v>
      </c>
    </row>
    <row r="1644" spans="1:11">
      <c r="A1644" s="39" t="s">
        <v>410</v>
      </c>
      <c r="B1644" s="39" t="s">
        <v>274</v>
      </c>
      <c r="C1644" s="39" t="s">
        <v>135</v>
      </c>
      <c r="D1644" s="92">
        <f t="shared" si="78"/>
        <v>52.61</v>
      </c>
      <c r="E1644" s="92">
        <f t="shared" si="79"/>
        <v>40.729999999999997</v>
      </c>
      <c r="F1644" s="92">
        <f t="shared" si="80"/>
        <v>64.19</v>
      </c>
      <c r="H1644" s="138">
        <v>52.61</v>
      </c>
      <c r="I1644" s="138">
        <v>40.729999999999997</v>
      </c>
      <c r="J1644" s="138">
        <v>64.19</v>
      </c>
      <c r="K1644" s="138">
        <v>11.594753849078121</v>
      </c>
    </row>
    <row r="1645" spans="1:11">
      <c r="A1645" s="39" t="s">
        <v>410</v>
      </c>
      <c r="B1645" s="39" t="s">
        <v>274</v>
      </c>
      <c r="C1645" s="39" t="s">
        <v>136</v>
      </c>
      <c r="D1645" s="92">
        <f t="shared" si="78"/>
        <v>58.23</v>
      </c>
      <c r="E1645" s="92">
        <f t="shared" si="79"/>
        <v>50.7</v>
      </c>
      <c r="F1645" s="92">
        <f t="shared" si="80"/>
        <v>65.39</v>
      </c>
      <c r="H1645" s="138">
        <v>58.23</v>
      </c>
      <c r="I1645" s="138">
        <v>50.7</v>
      </c>
      <c r="J1645" s="138">
        <v>65.39</v>
      </c>
      <c r="K1645" s="138">
        <v>6.4743259488236307</v>
      </c>
    </row>
    <row r="1646" spans="1:11">
      <c r="A1646" s="39" t="s">
        <v>410</v>
      </c>
      <c r="B1646" s="39" t="s">
        <v>274</v>
      </c>
      <c r="C1646" s="39" t="s">
        <v>143</v>
      </c>
      <c r="D1646" s="92">
        <f t="shared" si="78"/>
        <v>59.58</v>
      </c>
      <c r="E1646" s="92">
        <f t="shared" si="79"/>
        <v>52.32</v>
      </c>
      <c r="F1646" s="92">
        <f t="shared" si="80"/>
        <v>66.430000000000007</v>
      </c>
      <c r="H1646" s="138">
        <v>59.58</v>
      </c>
      <c r="I1646" s="138">
        <v>52.32</v>
      </c>
      <c r="J1646" s="138">
        <v>66.430000000000007</v>
      </c>
      <c r="K1646" s="138">
        <v>6.0758643840214841</v>
      </c>
    </row>
    <row r="1647" spans="1:11">
      <c r="A1647" s="39" t="s">
        <v>410</v>
      </c>
      <c r="B1647" s="39" t="s">
        <v>274</v>
      </c>
      <c r="C1647" s="39" t="s">
        <v>149</v>
      </c>
      <c r="D1647" s="92">
        <f t="shared" si="78"/>
        <v>56.23</v>
      </c>
      <c r="E1647" s="92">
        <f t="shared" si="79"/>
        <v>50.64</v>
      </c>
      <c r="F1647" s="92">
        <f t="shared" si="80"/>
        <v>61.66</v>
      </c>
      <c r="H1647" s="138">
        <v>56.23</v>
      </c>
      <c r="I1647" s="138">
        <v>50.64</v>
      </c>
      <c r="J1647" s="138">
        <v>61.66</v>
      </c>
      <c r="K1647" s="138">
        <v>5.0151164858616397</v>
      </c>
    </row>
    <row r="1648" spans="1:11">
      <c r="A1648" s="39" t="s">
        <v>410</v>
      </c>
      <c r="B1648" s="39" t="s">
        <v>274</v>
      </c>
      <c r="C1648" s="39" t="s">
        <v>151</v>
      </c>
      <c r="D1648" s="92">
        <f t="shared" si="78"/>
        <v>51.87</v>
      </c>
      <c r="E1648" s="92">
        <f t="shared" si="79"/>
        <v>42.82</v>
      </c>
      <c r="F1648" s="92">
        <f t="shared" si="80"/>
        <v>60.8</v>
      </c>
      <c r="H1648" s="138">
        <v>51.87</v>
      </c>
      <c r="I1648" s="138">
        <v>42.82</v>
      </c>
      <c r="J1648" s="138">
        <v>60.8</v>
      </c>
      <c r="K1648" s="138">
        <v>8.9261615577405049</v>
      </c>
    </row>
    <row r="1649" spans="1:11">
      <c r="A1649" s="39" t="s">
        <v>410</v>
      </c>
      <c r="B1649" s="39" t="s">
        <v>274</v>
      </c>
      <c r="C1649" s="39" t="s">
        <v>154</v>
      </c>
      <c r="D1649" s="92">
        <f t="shared" si="78"/>
        <v>56.97</v>
      </c>
      <c r="E1649" s="92">
        <f t="shared" si="79"/>
        <v>50.06</v>
      </c>
      <c r="F1649" s="92">
        <f t="shared" si="80"/>
        <v>63.63</v>
      </c>
      <c r="H1649" s="138">
        <v>56.97</v>
      </c>
      <c r="I1649" s="138">
        <v>50.06</v>
      </c>
      <c r="J1649" s="138">
        <v>63.63</v>
      </c>
      <c r="K1649" s="138">
        <v>6.108478146392839</v>
      </c>
    </row>
    <row r="1650" spans="1:11">
      <c r="A1650" s="39" t="s">
        <v>410</v>
      </c>
      <c r="B1650" s="39" t="s">
        <v>274</v>
      </c>
      <c r="C1650" s="39" t="s">
        <v>164</v>
      </c>
      <c r="D1650" s="92">
        <f t="shared" si="78"/>
        <v>62.6</v>
      </c>
      <c r="E1650" s="92">
        <f t="shared" si="79"/>
        <v>54.29</v>
      </c>
      <c r="F1650" s="92">
        <f t="shared" si="80"/>
        <v>70.239999999999995</v>
      </c>
      <c r="H1650" s="138">
        <v>62.6</v>
      </c>
      <c r="I1650" s="138">
        <v>54.29</v>
      </c>
      <c r="J1650" s="138">
        <v>70.239999999999995</v>
      </c>
      <c r="K1650" s="138">
        <v>6.5495207667731616</v>
      </c>
    </row>
    <row r="1651" spans="1:11">
      <c r="A1651" s="39" t="s">
        <v>410</v>
      </c>
      <c r="B1651" s="39" t="s">
        <v>274</v>
      </c>
      <c r="C1651" s="39" t="s">
        <v>171</v>
      </c>
      <c r="D1651" s="92">
        <f t="shared" si="78"/>
        <v>64.3</v>
      </c>
      <c r="E1651" s="92">
        <f t="shared" si="79"/>
        <v>58.56</v>
      </c>
      <c r="F1651" s="92">
        <f t="shared" si="80"/>
        <v>69.66</v>
      </c>
      <c r="H1651" s="138">
        <v>64.3</v>
      </c>
      <c r="I1651" s="138">
        <v>58.56</v>
      </c>
      <c r="J1651" s="138">
        <v>69.66</v>
      </c>
      <c r="K1651" s="138">
        <v>4.4167962674961121</v>
      </c>
    </row>
    <row r="1652" spans="1:11">
      <c r="A1652" s="39" t="s">
        <v>410</v>
      </c>
      <c r="B1652" s="39" t="s">
        <v>274</v>
      </c>
      <c r="C1652" s="39" t="s">
        <v>174</v>
      </c>
      <c r="D1652" s="92">
        <f t="shared" si="78"/>
        <v>52.29</v>
      </c>
      <c r="E1652" s="92">
        <f t="shared" si="79"/>
        <v>46.12</v>
      </c>
      <c r="F1652" s="92">
        <f t="shared" si="80"/>
        <v>58.4</v>
      </c>
      <c r="H1652" s="138">
        <v>52.29</v>
      </c>
      <c r="I1652" s="138">
        <v>46.12</v>
      </c>
      <c r="J1652" s="138">
        <v>58.4</v>
      </c>
      <c r="K1652" s="138">
        <v>6.024096385542169</v>
      </c>
    </row>
    <row r="1653" spans="1:11">
      <c r="A1653" s="39" t="s">
        <v>410</v>
      </c>
      <c r="B1653" s="39" t="s">
        <v>274</v>
      </c>
      <c r="C1653" s="39" t="s">
        <v>356</v>
      </c>
      <c r="D1653" s="92">
        <f t="shared" si="78"/>
        <v>58.78</v>
      </c>
      <c r="E1653" s="92">
        <f t="shared" si="79"/>
        <v>56.96</v>
      </c>
      <c r="F1653" s="92">
        <f t="shared" si="80"/>
        <v>60.57</v>
      </c>
      <c r="H1653" s="138">
        <v>58.78</v>
      </c>
      <c r="I1653" s="138">
        <v>56.96</v>
      </c>
      <c r="J1653" s="138">
        <v>60.57</v>
      </c>
      <c r="K1653" s="138">
        <v>1.5651582170806397</v>
      </c>
    </row>
    <row r="1654" spans="1:11">
      <c r="A1654" s="39" t="s">
        <v>410</v>
      </c>
      <c r="B1654" s="39" t="s">
        <v>275</v>
      </c>
      <c r="C1654" s="39" t="s">
        <v>101</v>
      </c>
      <c r="D1654" s="92">
        <f t="shared" si="78"/>
        <v>31.2</v>
      </c>
      <c r="E1654" s="92">
        <f t="shared" si="79"/>
        <v>26</v>
      </c>
      <c r="F1654" s="92">
        <f t="shared" si="80"/>
        <v>36.92</v>
      </c>
      <c r="H1654" s="138">
        <v>31.2</v>
      </c>
      <c r="I1654" s="138">
        <v>26</v>
      </c>
      <c r="J1654" s="138">
        <v>36.92</v>
      </c>
      <c r="K1654" s="138">
        <v>8.9423076923076916</v>
      </c>
    </row>
    <row r="1655" spans="1:11">
      <c r="A1655" s="39" t="s">
        <v>410</v>
      </c>
      <c r="B1655" s="39" t="s">
        <v>275</v>
      </c>
      <c r="C1655" s="39" t="s">
        <v>108</v>
      </c>
      <c r="D1655" s="92">
        <f t="shared" si="78"/>
        <v>19.28</v>
      </c>
      <c r="E1655" s="92">
        <f t="shared" si="79"/>
        <v>13.28</v>
      </c>
      <c r="F1655" s="92">
        <f t="shared" si="80"/>
        <v>27.14</v>
      </c>
      <c r="H1655" s="138">
        <v>19.28</v>
      </c>
      <c r="I1655" s="138">
        <v>13.28</v>
      </c>
      <c r="J1655" s="138">
        <v>27.14</v>
      </c>
      <c r="K1655" s="138">
        <v>18.309128630705391</v>
      </c>
    </row>
    <row r="1656" spans="1:11">
      <c r="A1656" s="39" t="s">
        <v>410</v>
      </c>
      <c r="B1656" s="39" t="s">
        <v>275</v>
      </c>
      <c r="C1656" s="39" t="s">
        <v>109</v>
      </c>
      <c r="D1656" s="92">
        <f t="shared" si="78"/>
        <v>26.83</v>
      </c>
      <c r="E1656" s="92">
        <f t="shared" si="79"/>
        <v>21.56</v>
      </c>
      <c r="F1656" s="92">
        <f t="shared" si="80"/>
        <v>32.85</v>
      </c>
      <c r="H1656" s="138">
        <v>26.83</v>
      </c>
      <c r="I1656" s="138">
        <v>21.56</v>
      </c>
      <c r="J1656" s="138">
        <v>32.85</v>
      </c>
      <c r="K1656" s="138">
        <v>10.771524412970557</v>
      </c>
    </row>
    <row r="1657" spans="1:11">
      <c r="A1657" s="39" t="s">
        <v>410</v>
      </c>
      <c r="B1657" s="39" t="s">
        <v>275</v>
      </c>
      <c r="C1657" s="39" t="s">
        <v>112</v>
      </c>
      <c r="D1657" s="92">
        <f t="shared" si="78"/>
        <v>20.55</v>
      </c>
      <c r="E1657" s="92">
        <f t="shared" si="79"/>
        <v>15.62</v>
      </c>
      <c r="F1657" s="92">
        <f t="shared" si="80"/>
        <v>26.53</v>
      </c>
      <c r="H1657" s="138">
        <v>20.55</v>
      </c>
      <c r="I1657" s="138">
        <v>15.62</v>
      </c>
      <c r="J1657" s="138">
        <v>26.53</v>
      </c>
      <c r="K1657" s="138">
        <v>13.527980535279804</v>
      </c>
    </row>
    <row r="1658" spans="1:11">
      <c r="A1658" s="39" t="s">
        <v>410</v>
      </c>
      <c r="B1658" s="39" t="s">
        <v>275</v>
      </c>
      <c r="C1658" s="39" t="s">
        <v>115</v>
      </c>
      <c r="D1658" s="92">
        <f t="shared" si="78"/>
        <v>27.03</v>
      </c>
      <c r="E1658" s="92">
        <f t="shared" si="79"/>
        <v>22.54</v>
      </c>
      <c r="F1658" s="92">
        <f t="shared" si="80"/>
        <v>32.049999999999997</v>
      </c>
      <c r="H1658" s="138">
        <v>27.03</v>
      </c>
      <c r="I1658" s="138">
        <v>22.54</v>
      </c>
      <c r="J1658" s="138">
        <v>32.049999999999997</v>
      </c>
      <c r="K1658" s="138">
        <v>8.9900110987791333</v>
      </c>
    </row>
    <row r="1659" spans="1:11">
      <c r="A1659" s="39" t="s">
        <v>410</v>
      </c>
      <c r="B1659" s="39" t="s">
        <v>275</v>
      </c>
      <c r="C1659" s="39" t="s">
        <v>118</v>
      </c>
      <c r="D1659" s="92">
        <f t="shared" si="78"/>
        <v>24.43</v>
      </c>
      <c r="E1659" s="92">
        <f t="shared" si="79"/>
        <v>17.5</v>
      </c>
      <c r="F1659" s="92">
        <f t="shared" si="80"/>
        <v>33.01</v>
      </c>
      <c r="H1659" s="138">
        <v>24.43</v>
      </c>
      <c r="I1659" s="138">
        <v>17.5</v>
      </c>
      <c r="J1659" s="138">
        <v>33.01</v>
      </c>
      <c r="K1659" s="138">
        <v>16.250511665984448</v>
      </c>
    </row>
    <row r="1660" spans="1:11">
      <c r="A1660" s="39" t="s">
        <v>410</v>
      </c>
      <c r="B1660" s="39" t="s">
        <v>275</v>
      </c>
      <c r="C1660" s="39" t="s">
        <v>122</v>
      </c>
      <c r="D1660" s="92">
        <f t="shared" si="78"/>
        <v>28.25</v>
      </c>
      <c r="E1660" s="92">
        <f t="shared" si="79"/>
        <v>23.32</v>
      </c>
      <c r="F1660" s="92">
        <f t="shared" si="80"/>
        <v>33.770000000000003</v>
      </c>
      <c r="H1660" s="138">
        <v>28.25</v>
      </c>
      <c r="I1660" s="138">
        <v>23.32</v>
      </c>
      <c r="J1660" s="138">
        <v>33.770000000000003</v>
      </c>
      <c r="K1660" s="138">
        <v>9.4513274336283182</v>
      </c>
    </row>
    <row r="1661" spans="1:11">
      <c r="A1661" s="39" t="s">
        <v>410</v>
      </c>
      <c r="B1661" s="39" t="s">
        <v>275</v>
      </c>
      <c r="C1661" s="39" t="s">
        <v>130</v>
      </c>
      <c r="D1661" s="92">
        <f t="shared" si="78"/>
        <v>13.72</v>
      </c>
      <c r="E1661" s="92">
        <f t="shared" si="79"/>
        <v>10.68</v>
      </c>
      <c r="F1661" s="92">
        <f t="shared" si="80"/>
        <v>17.46</v>
      </c>
      <c r="H1661" s="138">
        <v>13.72</v>
      </c>
      <c r="I1661" s="138">
        <v>10.68</v>
      </c>
      <c r="J1661" s="138">
        <v>17.46</v>
      </c>
      <c r="K1661" s="138">
        <v>12.536443148688045</v>
      </c>
    </row>
    <row r="1662" spans="1:11">
      <c r="A1662" s="39" t="s">
        <v>410</v>
      </c>
      <c r="B1662" s="39" t="s">
        <v>275</v>
      </c>
      <c r="C1662" s="39" t="s">
        <v>135</v>
      </c>
      <c r="D1662" s="92">
        <f t="shared" si="78"/>
        <v>25.54</v>
      </c>
      <c r="E1662" s="92">
        <f t="shared" si="79"/>
        <v>16.02</v>
      </c>
      <c r="F1662" s="92">
        <f t="shared" si="80"/>
        <v>38.14</v>
      </c>
      <c r="H1662" s="138">
        <v>25.54</v>
      </c>
      <c r="I1662" s="138">
        <v>16.02</v>
      </c>
      <c r="J1662" s="138">
        <v>38.14</v>
      </c>
      <c r="K1662" s="138">
        <v>22.27877838684417</v>
      </c>
    </row>
    <row r="1663" spans="1:11">
      <c r="A1663" s="39" t="s">
        <v>410</v>
      </c>
      <c r="B1663" s="39" t="s">
        <v>275</v>
      </c>
      <c r="C1663" s="39" t="s">
        <v>136</v>
      </c>
      <c r="D1663" s="92">
        <f t="shared" si="78"/>
        <v>31.44</v>
      </c>
      <c r="E1663" s="92">
        <f t="shared" si="79"/>
        <v>24.71</v>
      </c>
      <c r="F1663" s="92">
        <f t="shared" si="80"/>
        <v>39.04</v>
      </c>
      <c r="H1663" s="138">
        <v>31.44</v>
      </c>
      <c r="I1663" s="138">
        <v>24.71</v>
      </c>
      <c r="J1663" s="138">
        <v>39.04</v>
      </c>
      <c r="K1663" s="138">
        <v>11.673027989821882</v>
      </c>
    </row>
    <row r="1664" spans="1:11">
      <c r="A1664" s="39" t="s">
        <v>410</v>
      </c>
      <c r="B1664" s="39" t="s">
        <v>275</v>
      </c>
      <c r="C1664" s="39" t="s">
        <v>143</v>
      </c>
      <c r="D1664" s="92">
        <f t="shared" si="78"/>
        <v>29.05</v>
      </c>
      <c r="E1664" s="92">
        <f t="shared" si="79"/>
        <v>22.67</v>
      </c>
      <c r="F1664" s="92">
        <f t="shared" si="80"/>
        <v>36.380000000000003</v>
      </c>
      <c r="H1664" s="138">
        <v>29.05</v>
      </c>
      <c r="I1664" s="138">
        <v>22.67</v>
      </c>
      <c r="J1664" s="138">
        <v>36.380000000000003</v>
      </c>
      <c r="K1664" s="138">
        <v>12.08261617900172</v>
      </c>
    </row>
    <row r="1665" spans="1:11">
      <c r="A1665" s="39" t="s">
        <v>410</v>
      </c>
      <c r="B1665" s="39" t="s">
        <v>275</v>
      </c>
      <c r="C1665" s="39" t="s">
        <v>149</v>
      </c>
      <c r="D1665" s="92">
        <f t="shared" si="78"/>
        <v>21.38</v>
      </c>
      <c r="E1665" s="92">
        <f t="shared" si="79"/>
        <v>17.559999999999999</v>
      </c>
      <c r="F1665" s="92">
        <f t="shared" si="80"/>
        <v>25.76</v>
      </c>
      <c r="H1665" s="138">
        <v>21.38</v>
      </c>
      <c r="I1665" s="138">
        <v>17.559999999999999</v>
      </c>
      <c r="J1665" s="138">
        <v>25.76</v>
      </c>
      <c r="K1665" s="138">
        <v>9.7754911131898972</v>
      </c>
    </row>
    <row r="1666" spans="1:11">
      <c r="A1666" s="39" t="s">
        <v>410</v>
      </c>
      <c r="B1666" s="39" t="s">
        <v>275</v>
      </c>
      <c r="C1666" s="39" t="s">
        <v>151</v>
      </c>
      <c r="D1666" s="92">
        <f t="shared" si="78"/>
        <v>31.31</v>
      </c>
      <c r="E1666" s="92">
        <f t="shared" si="79"/>
        <v>23.37</v>
      </c>
      <c r="F1666" s="92">
        <f t="shared" si="80"/>
        <v>40.51</v>
      </c>
      <c r="H1666" s="138">
        <v>31.31</v>
      </c>
      <c r="I1666" s="138">
        <v>23.37</v>
      </c>
      <c r="J1666" s="138">
        <v>40.51</v>
      </c>
      <c r="K1666" s="138">
        <v>14.084956882785054</v>
      </c>
    </row>
    <row r="1667" spans="1:11">
      <c r="A1667" s="39" t="s">
        <v>410</v>
      </c>
      <c r="B1667" s="39" t="s">
        <v>275</v>
      </c>
      <c r="C1667" s="39" t="s">
        <v>154</v>
      </c>
      <c r="D1667" s="92">
        <f t="shared" si="78"/>
        <v>31.78</v>
      </c>
      <c r="E1667" s="92">
        <f t="shared" si="79"/>
        <v>25.58</v>
      </c>
      <c r="F1667" s="92">
        <f t="shared" si="80"/>
        <v>38.71</v>
      </c>
      <c r="H1667" s="138">
        <v>31.78</v>
      </c>
      <c r="I1667" s="138">
        <v>25.58</v>
      </c>
      <c r="J1667" s="138">
        <v>38.71</v>
      </c>
      <c r="K1667" s="138">
        <v>10.572687224669602</v>
      </c>
    </row>
    <row r="1668" spans="1:11">
      <c r="A1668" s="39" t="s">
        <v>410</v>
      </c>
      <c r="B1668" s="39" t="s">
        <v>275</v>
      </c>
      <c r="C1668" s="39" t="s">
        <v>164</v>
      </c>
      <c r="D1668" s="92">
        <f t="shared" si="78"/>
        <v>16.37</v>
      </c>
      <c r="E1668" s="92">
        <f t="shared" si="79"/>
        <v>12.5</v>
      </c>
      <c r="F1668" s="92">
        <f t="shared" si="80"/>
        <v>21.14</v>
      </c>
      <c r="H1668" s="138">
        <v>16.37</v>
      </c>
      <c r="I1668" s="138">
        <v>12.5</v>
      </c>
      <c r="J1668" s="138">
        <v>21.14</v>
      </c>
      <c r="K1668" s="138">
        <v>13.439218081857057</v>
      </c>
    </row>
    <row r="1669" spans="1:11">
      <c r="A1669" s="39" t="s">
        <v>410</v>
      </c>
      <c r="B1669" s="39" t="s">
        <v>275</v>
      </c>
      <c r="C1669" s="39" t="s">
        <v>171</v>
      </c>
      <c r="D1669" s="92">
        <f t="shared" si="78"/>
        <v>17.75</v>
      </c>
      <c r="E1669" s="92">
        <f t="shared" si="79"/>
        <v>13.63</v>
      </c>
      <c r="F1669" s="92">
        <f t="shared" si="80"/>
        <v>22.79</v>
      </c>
      <c r="H1669" s="138">
        <v>17.75</v>
      </c>
      <c r="I1669" s="138">
        <v>13.63</v>
      </c>
      <c r="J1669" s="138">
        <v>22.79</v>
      </c>
      <c r="K1669" s="138">
        <v>13.126760563380282</v>
      </c>
    </row>
    <row r="1670" spans="1:11">
      <c r="A1670" s="39" t="s">
        <v>410</v>
      </c>
      <c r="B1670" s="39" t="s">
        <v>275</v>
      </c>
      <c r="C1670" s="39" t="s">
        <v>174</v>
      </c>
      <c r="D1670" s="92">
        <f t="shared" si="78"/>
        <v>29.67</v>
      </c>
      <c r="E1670" s="92">
        <f t="shared" si="79"/>
        <v>24.13</v>
      </c>
      <c r="F1670" s="92">
        <f t="shared" si="80"/>
        <v>35.880000000000003</v>
      </c>
      <c r="H1670" s="138">
        <v>29.67</v>
      </c>
      <c r="I1670" s="138">
        <v>24.13</v>
      </c>
      <c r="J1670" s="138">
        <v>35.880000000000003</v>
      </c>
      <c r="K1670" s="138">
        <v>10.144927536231883</v>
      </c>
    </row>
    <row r="1671" spans="1:11">
      <c r="A1671" s="39" t="s">
        <v>410</v>
      </c>
      <c r="B1671" s="39" t="s">
        <v>275</v>
      </c>
      <c r="C1671" s="39" t="s">
        <v>356</v>
      </c>
      <c r="D1671" s="92">
        <f t="shared" si="78"/>
        <v>23.94</v>
      </c>
      <c r="E1671" s="92">
        <f t="shared" si="79"/>
        <v>22.46</v>
      </c>
      <c r="F1671" s="92">
        <f t="shared" si="80"/>
        <v>25.5</v>
      </c>
      <c r="H1671" s="138">
        <v>23.94</v>
      </c>
      <c r="I1671" s="138">
        <v>22.46</v>
      </c>
      <c r="J1671" s="138">
        <v>25.5</v>
      </c>
      <c r="K1671" s="138">
        <v>3.2581453634085209</v>
      </c>
    </row>
    <row r="1672" spans="1:11">
      <c r="A1672" s="39" t="s">
        <v>410</v>
      </c>
      <c r="B1672" s="39" t="s">
        <v>276</v>
      </c>
      <c r="C1672" s="39" t="s">
        <v>101</v>
      </c>
      <c r="D1672" s="92">
        <f t="shared" si="78"/>
        <v>7.87</v>
      </c>
      <c r="E1672" s="92">
        <f t="shared" si="79"/>
        <v>5.44</v>
      </c>
      <c r="F1672" s="92">
        <f t="shared" si="80"/>
        <v>11.25</v>
      </c>
      <c r="H1672" s="138">
        <v>7.87</v>
      </c>
      <c r="I1672" s="138">
        <v>5.44</v>
      </c>
      <c r="J1672" s="138">
        <v>11.25</v>
      </c>
      <c r="K1672" s="138">
        <v>18.551461245235068</v>
      </c>
    </row>
    <row r="1673" spans="1:11">
      <c r="A1673" s="39" t="s">
        <v>410</v>
      </c>
      <c r="B1673" s="39" t="s">
        <v>276</v>
      </c>
      <c r="C1673" s="39" t="s">
        <v>108</v>
      </c>
      <c r="D1673" s="92">
        <f t="shared" si="78"/>
        <v>5.45</v>
      </c>
      <c r="E1673" s="92">
        <f t="shared" si="79"/>
        <v>3.29</v>
      </c>
      <c r="F1673" s="92">
        <f t="shared" si="80"/>
        <v>8.8800000000000008</v>
      </c>
      <c r="H1673" s="138">
        <v>5.45</v>
      </c>
      <c r="I1673" s="138">
        <v>3.29</v>
      </c>
      <c r="J1673" s="138">
        <v>8.8800000000000008</v>
      </c>
      <c r="K1673" s="138">
        <v>25.321100917431188</v>
      </c>
    </row>
    <row r="1674" spans="1:11">
      <c r="A1674" s="39" t="s">
        <v>410</v>
      </c>
      <c r="B1674" s="39" t="s">
        <v>276</v>
      </c>
      <c r="C1674" s="39" t="s">
        <v>109</v>
      </c>
      <c r="D1674" s="92">
        <f t="shared" si="78"/>
        <v>5.74</v>
      </c>
      <c r="E1674" s="92">
        <f t="shared" si="79"/>
        <v>3.98</v>
      </c>
      <c r="F1674" s="92">
        <f t="shared" si="80"/>
        <v>8.2100000000000009</v>
      </c>
      <c r="H1674" s="138">
        <v>5.74</v>
      </c>
      <c r="I1674" s="138">
        <v>3.98</v>
      </c>
      <c r="J1674" s="138">
        <v>8.2100000000000009</v>
      </c>
      <c r="K1674" s="138">
        <v>18.466898954703833</v>
      </c>
    </row>
    <row r="1675" spans="1:11">
      <c r="A1675" s="39" t="s">
        <v>410</v>
      </c>
      <c r="B1675" s="39" t="s">
        <v>276</v>
      </c>
      <c r="C1675" s="39" t="s">
        <v>112</v>
      </c>
      <c r="D1675" s="92">
        <f t="shared" si="78"/>
        <v>5.38</v>
      </c>
      <c r="E1675" s="92">
        <f t="shared" si="79"/>
        <v>3.15</v>
      </c>
      <c r="F1675" s="92">
        <f t="shared" si="80"/>
        <v>9.0299999999999994</v>
      </c>
      <c r="H1675" s="138">
        <v>5.38</v>
      </c>
      <c r="I1675" s="138">
        <v>3.15</v>
      </c>
      <c r="J1675" s="138">
        <v>9.0299999999999994</v>
      </c>
      <c r="K1675" s="138">
        <v>26.951672862453531</v>
      </c>
    </row>
    <row r="1676" spans="1:11">
      <c r="A1676" s="39" t="s">
        <v>410</v>
      </c>
      <c r="B1676" s="39" t="s">
        <v>276</v>
      </c>
      <c r="C1676" s="39" t="s">
        <v>115</v>
      </c>
      <c r="D1676" s="92">
        <f t="shared" si="78"/>
        <v>6.12</v>
      </c>
      <c r="E1676" s="92">
        <f t="shared" si="79"/>
        <v>4.21</v>
      </c>
      <c r="F1676" s="92">
        <f t="shared" si="80"/>
        <v>8.83</v>
      </c>
      <c r="H1676" s="138">
        <v>6.12</v>
      </c>
      <c r="I1676" s="138">
        <v>4.21</v>
      </c>
      <c r="J1676" s="138">
        <v>8.83</v>
      </c>
      <c r="K1676" s="138">
        <v>18.954248366013072</v>
      </c>
    </row>
    <row r="1677" spans="1:11">
      <c r="A1677" s="39" t="s">
        <v>410</v>
      </c>
      <c r="B1677" s="39" t="s">
        <v>276</v>
      </c>
      <c r="C1677" s="39" t="s">
        <v>118</v>
      </c>
      <c r="D1677" s="92">
        <f t="shared" si="78"/>
        <v>3.14</v>
      </c>
      <c r="E1677" s="92">
        <f t="shared" si="79"/>
        <v>2.02</v>
      </c>
      <c r="F1677" s="92">
        <f t="shared" si="80"/>
        <v>4.8600000000000003</v>
      </c>
      <c r="H1677" s="138">
        <v>3.14</v>
      </c>
      <c r="I1677" s="138">
        <v>2.02</v>
      </c>
      <c r="J1677" s="138">
        <v>4.8600000000000003</v>
      </c>
      <c r="K1677" s="138">
        <v>22.611464968152863</v>
      </c>
    </row>
    <row r="1678" spans="1:11">
      <c r="A1678" s="39" t="s">
        <v>410</v>
      </c>
      <c r="B1678" s="39" t="s">
        <v>276</v>
      </c>
      <c r="C1678" s="39" t="s">
        <v>122</v>
      </c>
      <c r="D1678" s="92">
        <f t="shared" si="78"/>
        <v>10.88</v>
      </c>
      <c r="E1678" s="92">
        <f t="shared" si="79"/>
        <v>7.77</v>
      </c>
      <c r="F1678" s="92">
        <f t="shared" si="80"/>
        <v>15.04</v>
      </c>
      <c r="H1678" s="138">
        <v>10.88</v>
      </c>
      <c r="I1678" s="138">
        <v>7.77</v>
      </c>
      <c r="J1678" s="138">
        <v>15.04</v>
      </c>
      <c r="K1678" s="138">
        <v>16.911764705882351</v>
      </c>
    </row>
    <row r="1679" spans="1:11">
      <c r="A1679" s="39" t="s">
        <v>410</v>
      </c>
      <c r="B1679" s="39" t="s">
        <v>276</v>
      </c>
      <c r="C1679" s="39" t="s">
        <v>130</v>
      </c>
      <c r="D1679" s="92">
        <f t="shared" si="78"/>
        <v>3.06</v>
      </c>
      <c r="E1679" s="92">
        <f t="shared" si="79"/>
        <v>1.83</v>
      </c>
      <c r="F1679" s="92">
        <f t="shared" si="80"/>
        <v>5.07</v>
      </c>
      <c r="H1679" s="138">
        <v>3.06</v>
      </c>
      <c r="I1679" s="138">
        <v>1.83</v>
      </c>
      <c r="J1679" s="138">
        <v>5.07</v>
      </c>
      <c r="K1679" s="138">
        <v>25.816993464052292</v>
      </c>
    </row>
    <row r="1680" spans="1:11">
      <c r="A1680" s="39" t="s">
        <v>410</v>
      </c>
      <c r="B1680" s="39" t="s">
        <v>276</v>
      </c>
      <c r="C1680" s="39" t="s">
        <v>135</v>
      </c>
      <c r="D1680" s="92">
        <f t="shared" si="78"/>
        <v>4.4800000000000004</v>
      </c>
      <c r="E1680" s="92">
        <f t="shared" si="79"/>
        <v>2.68</v>
      </c>
      <c r="F1680" s="92">
        <f t="shared" si="80"/>
        <v>7.4</v>
      </c>
      <c r="H1680" s="138">
        <v>4.4800000000000004</v>
      </c>
      <c r="I1680" s="138">
        <v>2.68</v>
      </c>
      <c r="J1680" s="138">
        <v>7.4</v>
      </c>
      <c r="K1680" s="138">
        <v>25.892857142857139</v>
      </c>
    </row>
    <row r="1681" spans="1:11">
      <c r="A1681" s="39" t="s">
        <v>410</v>
      </c>
      <c r="B1681" s="39" t="s">
        <v>276</v>
      </c>
      <c r="C1681" s="39" t="s">
        <v>136</v>
      </c>
      <c r="D1681" s="92">
        <f t="shared" si="78"/>
        <v>6.69</v>
      </c>
      <c r="E1681" s="92">
        <f t="shared" si="79"/>
        <v>4.2</v>
      </c>
      <c r="F1681" s="92">
        <f t="shared" si="80"/>
        <v>10.48</v>
      </c>
      <c r="H1681" s="138">
        <v>6.69</v>
      </c>
      <c r="I1681" s="138">
        <v>4.2</v>
      </c>
      <c r="J1681" s="138">
        <v>10.48</v>
      </c>
      <c r="K1681" s="138">
        <v>23.318385650224215</v>
      </c>
    </row>
    <row r="1682" spans="1:11">
      <c r="A1682" s="39" t="s">
        <v>410</v>
      </c>
      <c r="B1682" s="39" t="s">
        <v>276</v>
      </c>
      <c r="C1682" s="39" t="s">
        <v>143</v>
      </c>
      <c r="D1682" s="92">
        <f t="shared" ref="D1682:D1745" si="81">IF(K1682&gt;=50," ",H1682)</f>
        <v>3.16</v>
      </c>
      <c r="E1682" s="92">
        <f t="shared" ref="E1682:E1745" si="82">IF(K1682&gt;=50," ",I1682)</f>
        <v>2.02</v>
      </c>
      <c r="F1682" s="92">
        <f t="shared" ref="F1682:F1745" si="83">IF(K1682&gt;=50," ",J1682)</f>
        <v>4.92</v>
      </c>
      <c r="H1682" s="138">
        <v>3.16</v>
      </c>
      <c r="I1682" s="138">
        <v>2.02</v>
      </c>
      <c r="J1682" s="138">
        <v>4.92</v>
      </c>
      <c r="K1682" s="138">
        <v>22.784810126582279</v>
      </c>
    </row>
    <row r="1683" spans="1:11">
      <c r="A1683" s="39" t="s">
        <v>410</v>
      </c>
      <c r="B1683" s="39" t="s">
        <v>276</v>
      </c>
      <c r="C1683" s="39" t="s">
        <v>149</v>
      </c>
      <c r="D1683" s="92">
        <f t="shared" si="81"/>
        <v>9.69</v>
      </c>
      <c r="E1683" s="92">
        <f t="shared" si="82"/>
        <v>6.71</v>
      </c>
      <c r="F1683" s="92">
        <f t="shared" si="83"/>
        <v>13.78</v>
      </c>
      <c r="H1683" s="138">
        <v>9.69</v>
      </c>
      <c r="I1683" s="138">
        <v>6.71</v>
      </c>
      <c r="J1683" s="138">
        <v>13.78</v>
      </c>
      <c r="K1683" s="138">
        <v>18.369453044375646</v>
      </c>
    </row>
    <row r="1684" spans="1:11">
      <c r="A1684" s="39" t="s">
        <v>410</v>
      </c>
      <c r="B1684" s="39" t="s">
        <v>276</v>
      </c>
      <c r="C1684" s="39" t="s">
        <v>151</v>
      </c>
      <c r="D1684" s="92">
        <f t="shared" si="81"/>
        <v>12.15</v>
      </c>
      <c r="E1684" s="92">
        <f t="shared" si="82"/>
        <v>7.92</v>
      </c>
      <c r="F1684" s="92">
        <f t="shared" si="83"/>
        <v>18.2</v>
      </c>
      <c r="H1684" s="138">
        <v>12.15</v>
      </c>
      <c r="I1684" s="138">
        <v>7.92</v>
      </c>
      <c r="J1684" s="138">
        <v>18.2</v>
      </c>
      <c r="K1684" s="138">
        <v>21.316872427983537</v>
      </c>
    </row>
    <row r="1685" spans="1:11">
      <c r="A1685" s="39" t="s">
        <v>410</v>
      </c>
      <c r="B1685" s="39" t="s">
        <v>276</v>
      </c>
      <c r="C1685" s="39" t="s">
        <v>154</v>
      </c>
      <c r="D1685" s="92">
        <f t="shared" si="81"/>
        <v>7.04</v>
      </c>
      <c r="E1685" s="92">
        <f t="shared" si="82"/>
        <v>4.42</v>
      </c>
      <c r="F1685" s="92">
        <f t="shared" si="83"/>
        <v>11.04</v>
      </c>
      <c r="H1685" s="138">
        <v>7.04</v>
      </c>
      <c r="I1685" s="138">
        <v>4.42</v>
      </c>
      <c r="J1685" s="138">
        <v>11.04</v>
      </c>
      <c r="K1685" s="138">
        <v>23.4375</v>
      </c>
    </row>
    <row r="1686" spans="1:11">
      <c r="A1686" s="39" t="s">
        <v>410</v>
      </c>
      <c r="B1686" s="39" t="s">
        <v>276</v>
      </c>
      <c r="C1686" s="39" t="s">
        <v>164</v>
      </c>
      <c r="D1686" s="92">
        <f t="shared" si="81"/>
        <v>8.2799999999999994</v>
      </c>
      <c r="E1686" s="92">
        <f t="shared" si="82"/>
        <v>4.9400000000000004</v>
      </c>
      <c r="F1686" s="92">
        <f t="shared" si="83"/>
        <v>13.57</v>
      </c>
      <c r="H1686" s="138">
        <v>8.2799999999999994</v>
      </c>
      <c r="I1686" s="138">
        <v>4.9400000000000004</v>
      </c>
      <c r="J1686" s="138">
        <v>13.57</v>
      </c>
      <c r="K1686" s="138">
        <v>25.845410628019327</v>
      </c>
    </row>
    <row r="1687" spans="1:11">
      <c r="A1687" s="39" t="s">
        <v>410</v>
      </c>
      <c r="B1687" s="39" t="s">
        <v>276</v>
      </c>
      <c r="C1687" s="39" t="s">
        <v>171</v>
      </c>
      <c r="D1687" s="92">
        <f t="shared" si="81"/>
        <v>3.03</v>
      </c>
      <c r="E1687" s="92">
        <f t="shared" si="82"/>
        <v>1.74</v>
      </c>
      <c r="F1687" s="92">
        <f t="shared" si="83"/>
        <v>5.21</v>
      </c>
      <c r="H1687" s="138">
        <v>3.03</v>
      </c>
      <c r="I1687" s="138">
        <v>1.74</v>
      </c>
      <c r="J1687" s="138">
        <v>5.21</v>
      </c>
      <c r="K1687" s="138">
        <v>28.052805280528055</v>
      </c>
    </row>
    <row r="1688" spans="1:11">
      <c r="A1688" s="39" t="s">
        <v>410</v>
      </c>
      <c r="B1688" s="39" t="s">
        <v>276</v>
      </c>
      <c r="C1688" s="39" t="s">
        <v>174</v>
      </c>
      <c r="D1688" s="92">
        <f t="shared" si="81"/>
        <v>9.34</v>
      </c>
      <c r="E1688" s="92">
        <f t="shared" si="82"/>
        <v>6.27</v>
      </c>
      <c r="F1688" s="92">
        <f t="shared" si="83"/>
        <v>13.69</v>
      </c>
      <c r="H1688" s="138">
        <v>9.34</v>
      </c>
      <c r="I1688" s="138">
        <v>6.27</v>
      </c>
      <c r="J1688" s="138">
        <v>13.69</v>
      </c>
      <c r="K1688" s="138">
        <v>19.914346895074946</v>
      </c>
    </row>
    <row r="1689" spans="1:11">
      <c r="A1689" s="39" t="s">
        <v>410</v>
      </c>
      <c r="B1689" s="39" t="s">
        <v>276</v>
      </c>
      <c r="C1689" s="39" t="s">
        <v>356</v>
      </c>
      <c r="D1689" s="92">
        <f t="shared" si="81"/>
        <v>6.82</v>
      </c>
      <c r="E1689" s="92">
        <f t="shared" si="82"/>
        <v>6</v>
      </c>
      <c r="F1689" s="92">
        <f t="shared" si="83"/>
        <v>7.75</v>
      </c>
      <c r="H1689" s="138">
        <v>6.82</v>
      </c>
      <c r="I1689" s="138">
        <v>6</v>
      </c>
      <c r="J1689" s="138">
        <v>7.75</v>
      </c>
      <c r="K1689" s="138">
        <v>6.5982404692082106</v>
      </c>
    </row>
    <row r="1690" spans="1:11">
      <c r="A1690" s="39" t="s">
        <v>410</v>
      </c>
      <c r="B1690" s="39" t="s">
        <v>304</v>
      </c>
      <c r="C1690" s="39" t="s">
        <v>102</v>
      </c>
      <c r="D1690" s="92">
        <f t="shared" si="81"/>
        <v>6.03</v>
      </c>
      <c r="E1690" s="92">
        <f t="shared" si="82"/>
        <v>3.57</v>
      </c>
      <c r="F1690" s="92">
        <f t="shared" si="83"/>
        <v>10.01</v>
      </c>
      <c r="H1690" s="138">
        <v>6.03</v>
      </c>
      <c r="I1690" s="138">
        <v>3.57</v>
      </c>
      <c r="J1690" s="138">
        <v>10.01</v>
      </c>
      <c r="K1690" s="138">
        <v>26.368159203980102</v>
      </c>
    </row>
    <row r="1691" spans="1:11">
      <c r="A1691" s="39" t="s">
        <v>410</v>
      </c>
      <c r="B1691" s="39" t="s">
        <v>304</v>
      </c>
      <c r="C1691" s="39" t="s">
        <v>103</v>
      </c>
      <c r="D1691" s="92">
        <f t="shared" si="81"/>
        <v>5.27</v>
      </c>
      <c r="E1691" s="92">
        <f t="shared" si="82"/>
        <v>2.92</v>
      </c>
      <c r="F1691" s="92">
        <f t="shared" si="83"/>
        <v>9.31</v>
      </c>
      <c r="H1691" s="138">
        <v>5.27</v>
      </c>
      <c r="I1691" s="138">
        <v>2.92</v>
      </c>
      <c r="J1691" s="138">
        <v>9.31</v>
      </c>
      <c r="K1691" s="138">
        <v>29.601518026565472</v>
      </c>
    </row>
    <row r="1692" spans="1:11">
      <c r="A1692" s="39" t="s">
        <v>410</v>
      </c>
      <c r="B1692" s="39" t="s">
        <v>304</v>
      </c>
      <c r="C1692" s="39" t="s">
        <v>104</v>
      </c>
      <c r="D1692" s="92">
        <f t="shared" si="81"/>
        <v>3.41</v>
      </c>
      <c r="E1692" s="92">
        <f t="shared" si="82"/>
        <v>1.6</v>
      </c>
      <c r="F1692" s="92">
        <f t="shared" si="83"/>
        <v>7.11</v>
      </c>
      <c r="H1692" s="138">
        <v>3.41</v>
      </c>
      <c r="I1692" s="138">
        <v>1.6</v>
      </c>
      <c r="J1692" s="138">
        <v>7.11</v>
      </c>
      <c r="K1692" s="138">
        <v>38.123167155425222</v>
      </c>
    </row>
    <row r="1693" spans="1:11">
      <c r="A1693" s="39" t="s">
        <v>410</v>
      </c>
      <c r="B1693" s="39" t="s">
        <v>304</v>
      </c>
      <c r="C1693" s="39" t="s">
        <v>110</v>
      </c>
      <c r="D1693" s="92">
        <f t="shared" si="81"/>
        <v>7.18</v>
      </c>
      <c r="E1693" s="92">
        <f t="shared" si="82"/>
        <v>4.1900000000000004</v>
      </c>
      <c r="F1693" s="92">
        <f t="shared" si="83"/>
        <v>12.02</v>
      </c>
      <c r="H1693" s="138">
        <v>7.18</v>
      </c>
      <c r="I1693" s="138">
        <v>4.1900000000000004</v>
      </c>
      <c r="J1693" s="138">
        <v>12.02</v>
      </c>
      <c r="K1693" s="138">
        <v>26.880222841225628</v>
      </c>
    </row>
    <row r="1694" spans="1:11">
      <c r="A1694" s="39" t="s">
        <v>410</v>
      </c>
      <c r="B1694" s="39" t="s">
        <v>304</v>
      </c>
      <c r="C1694" s="39" t="s">
        <v>111</v>
      </c>
      <c r="D1694" s="92">
        <f t="shared" si="81"/>
        <v>9.7899999999999991</v>
      </c>
      <c r="E1694" s="92">
        <f t="shared" si="82"/>
        <v>6.93</v>
      </c>
      <c r="F1694" s="92">
        <f t="shared" si="83"/>
        <v>13.66</v>
      </c>
      <c r="H1694" s="138">
        <v>9.7899999999999991</v>
      </c>
      <c r="I1694" s="138">
        <v>6.93</v>
      </c>
      <c r="J1694" s="138">
        <v>13.66</v>
      </c>
      <c r="K1694" s="138">
        <v>17.36465781409602</v>
      </c>
    </row>
    <row r="1695" spans="1:11">
      <c r="A1695" s="39" t="s">
        <v>410</v>
      </c>
      <c r="B1695" s="39" t="s">
        <v>304</v>
      </c>
      <c r="C1695" s="39" t="s">
        <v>116</v>
      </c>
      <c r="D1695" s="92">
        <f t="shared" si="81"/>
        <v>4.21</v>
      </c>
      <c r="E1695" s="92">
        <f t="shared" si="82"/>
        <v>1.88</v>
      </c>
      <c r="F1695" s="92">
        <f t="shared" si="83"/>
        <v>9.15</v>
      </c>
      <c r="H1695" s="138">
        <v>4.21</v>
      </c>
      <c r="I1695" s="138">
        <v>1.88</v>
      </c>
      <c r="J1695" s="138">
        <v>9.15</v>
      </c>
      <c r="K1695" s="138">
        <v>40.617577197149643</v>
      </c>
    </row>
    <row r="1696" spans="1:11">
      <c r="A1696" s="39" t="s">
        <v>410</v>
      </c>
      <c r="B1696" s="39" t="s">
        <v>304</v>
      </c>
      <c r="C1696" s="39" t="s">
        <v>117</v>
      </c>
      <c r="D1696" s="92">
        <f t="shared" si="81"/>
        <v>9.17</v>
      </c>
      <c r="E1696" s="92">
        <f t="shared" si="82"/>
        <v>6.16</v>
      </c>
      <c r="F1696" s="92">
        <f t="shared" si="83"/>
        <v>13.45</v>
      </c>
      <c r="H1696" s="138">
        <v>9.17</v>
      </c>
      <c r="I1696" s="138">
        <v>6.16</v>
      </c>
      <c r="J1696" s="138">
        <v>13.45</v>
      </c>
      <c r="K1696" s="138">
        <v>19.956379498364232</v>
      </c>
    </row>
    <row r="1697" spans="1:11">
      <c r="A1697" s="39" t="s">
        <v>410</v>
      </c>
      <c r="B1697" s="39" t="s">
        <v>304</v>
      </c>
      <c r="C1697" s="39" t="s">
        <v>119</v>
      </c>
      <c r="D1697" s="92">
        <f t="shared" si="81"/>
        <v>4.4400000000000004</v>
      </c>
      <c r="E1697" s="92">
        <f t="shared" si="82"/>
        <v>2.75</v>
      </c>
      <c r="F1697" s="92">
        <f t="shared" si="83"/>
        <v>7.09</v>
      </c>
      <c r="H1697" s="138">
        <v>4.4400000000000004</v>
      </c>
      <c r="I1697" s="138">
        <v>2.75</v>
      </c>
      <c r="J1697" s="138">
        <v>7.09</v>
      </c>
      <c r="K1697" s="138">
        <v>24.324324324324323</v>
      </c>
    </row>
    <row r="1698" spans="1:11">
      <c r="A1698" s="39" t="s">
        <v>410</v>
      </c>
      <c r="B1698" s="39" t="s">
        <v>304</v>
      </c>
      <c r="C1698" s="39" t="s">
        <v>123</v>
      </c>
      <c r="D1698" s="92">
        <f t="shared" si="81"/>
        <v>11.03</v>
      </c>
      <c r="E1698" s="92">
        <f t="shared" si="82"/>
        <v>7.89</v>
      </c>
      <c r="F1698" s="92">
        <f t="shared" si="83"/>
        <v>15.22</v>
      </c>
      <c r="H1698" s="138">
        <v>11.03</v>
      </c>
      <c r="I1698" s="138">
        <v>7.89</v>
      </c>
      <c r="J1698" s="138">
        <v>15.22</v>
      </c>
      <c r="K1698" s="138">
        <v>16.772438803263828</v>
      </c>
    </row>
    <row r="1699" spans="1:11">
      <c r="A1699" s="39" t="s">
        <v>410</v>
      </c>
      <c r="B1699" s="39" t="s">
        <v>304</v>
      </c>
      <c r="C1699" s="39" t="s">
        <v>132</v>
      </c>
      <c r="D1699" s="92">
        <f t="shared" si="81"/>
        <v>4.74</v>
      </c>
      <c r="E1699" s="92">
        <f t="shared" si="82"/>
        <v>2.87</v>
      </c>
      <c r="F1699" s="92">
        <f t="shared" si="83"/>
        <v>7.74</v>
      </c>
      <c r="H1699" s="138">
        <v>4.74</v>
      </c>
      <c r="I1699" s="138">
        <v>2.87</v>
      </c>
      <c r="J1699" s="138">
        <v>7.74</v>
      </c>
      <c r="K1699" s="138">
        <v>25.316455696202528</v>
      </c>
    </row>
    <row r="1700" spans="1:11">
      <c r="A1700" s="39" t="s">
        <v>410</v>
      </c>
      <c r="B1700" s="39" t="s">
        <v>304</v>
      </c>
      <c r="C1700" s="39" t="s">
        <v>134</v>
      </c>
      <c r="D1700" s="92">
        <f t="shared" si="81"/>
        <v>9.59</v>
      </c>
      <c r="E1700" s="92">
        <f t="shared" si="82"/>
        <v>6.27</v>
      </c>
      <c r="F1700" s="92">
        <f t="shared" si="83"/>
        <v>14.4</v>
      </c>
      <c r="H1700" s="138">
        <v>9.59</v>
      </c>
      <c r="I1700" s="138">
        <v>6.27</v>
      </c>
      <c r="J1700" s="138">
        <v>14.4</v>
      </c>
      <c r="K1700" s="138">
        <v>21.272158498435871</v>
      </c>
    </row>
    <row r="1701" spans="1:11">
      <c r="A1701" s="39" t="s">
        <v>410</v>
      </c>
      <c r="B1701" s="39" t="s">
        <v>304</v>
      </c>
      <c r="C1701" s="39" t="s">
        <v>150</v>
      </c>
      <c r="D1701" s="92">
        <f t="shared" si="81"/>
        <v>4.49</v>
      </c>
      <c r="E1701" s="92">
        <f t="shared" si="82"/>
        <v>2.21</v>
      </c>
      <c r="F1701" s="92">
        <f t="shared" si="83"/>
        <v>8.9</v>
      </c>
      <c r="H1701" s="138">
        <v>4.49</v>
      </c>
      <c r="I1701" s="138">
        <v>2.21</v>
      </c>
      <c r="J1701" s="138">
        <v>8.9</v>
      </c>
      <c r="K1701" s="138">
        <v>35.634743875278396</v>
      </c>
    </row>
    <row r="1702" spans="1:11">
      <c r="A1702" s="39" t="s">
        <v>410</v>
      </c>
      <c r="B1702" s="39" t="s">
        <v>304</v>
      </c>
      <c r="C1702" s="39" t="s">
        <v>156</v>
      </c>
      <c r="D1702" s="92">
        <f t="shared" si="81"/>
        <v>3.04</v>
      </c>
      <c r="E1702" s="92">
        <f t="shared" si="82"/>
        <v>1.56</v>
      </c>
      <c r="F1702" s="92">
        <f t="shared" si="83"/>
        <v>5.85</v>
      </c>
      <c r="H1702" s="138">
        <v>3.04</v>
      </c>
      <c r="I1702" s="138">
        <v>1.56</v>
      </c>
      <c r="J1702" s="138">
        <v>5.85</v>
      </c>
      <c r="K1702" s="138">
        <v>33.881578947368425</v>
      </c>
    </row>
    <row r="1703" spans="1:11">
      <c r="A1703" s="39" t="s">
        <v>410</v>
      </c>
      <c r="B1703" s="39" t="s">
        <v>304</v>
      </c>
      <c r="C1703" s="39" t="s">
        <v>159</v>
      </c>
      <c r="D1703" s="92">
        <f t="shared" si="81"/>
        <v>6.55</v>
      </c>
      <c r="E1703" s="92">
        <f t="shared" si="82"/>
        <v>3.05</v>
      </c>
      <c r="F1703" s="92">
        <f t="shared" si="83"/>
        <v>13.51</v>
      </c>
      <c r="H1703" s="138">
        <v>6.55</v>
      </c>
      <c r="I1703" s="138">
        <v>3.05</v>
      </c>
      <c r="J1703" s="138">
        <v>13.51</v>
      </c>
      <c r="K1703" s="138">
        <v>38.167938931297712</v>
      </c>
    </row>
    <row r="1704" spans="1:11">
      <c r="A1704" s="39" t="s">
        <v>410</v>
      </c>
      <c r="B1704" s="39" t="s">
        <v>304</v>
      </c>
      <c r="C1704" s="39" t="s">
        <v>161</v>
      </c>
      <c r="D1704" s="92">
        <f t="shared" si="81"/>
        <v>3.58</v>
      </c>
      <c r="E1704" s="92">
        <f t="shared" si="82"/>
        <v>1.97</v>
      </c>
      <c r="F1704" s="92">
        <f t="shared" si="83"/>
        <v>6.42</v>
      </c>
      <c r="H1704" s="138">
        <v>3.58</v>
      </c>
      <c r="I1704" s="138">
        <v>1.97</v>
      </c>
      <c r="J1704" s="138">
        <v>6.42</v>
      </c>
      <c r="K1704" s="138">
        <v>30.16759776536313</v>
      </c>
    </row>
    <row r="1705" spans="1:11">
      <c r="A1705" s="39" t="s">
        <v>410</v>
      </c>
      <c r="B1705" s="39" t="s">
        <v>304</v>
      </c>
      <c r="C1705" s="39" t="s">
        <v>168</v>
      </c>
      <c r="D1705" s="92">
        <f t="shared" si="81"/>
        <v>9.41</v>
      </c>
      <c r="E1705" s="92">
        <f t="shared" si="82"/>
        <v>5.01</v>
      </c>
      <c r="F1705" s="92">
        <f t="shared" si="83"/>
        <v>16.98</v>
      </c>
      <c r="H1705" s="138">
        <v>9.41</v>
      </c>
      <c r="I1705" s="138">
        <v>5.01</v>
      </c>
      <c r="J1705" s="138">
        <v>16.98</v>
      </c>
      <c r="K1705" s="138">
        <v>31.349628055260364</v>
      </c>
    </row>
    <row r="1706" spans="1:11">
      <c r="A1706" s="39" t="s">
        <v>410</v>
      </c>
      <c r="B1706" s="39" t="s">
        <v>304</v>
      </c>
      <c r="C1706" s="39" t="s">
        <v>357</v>
      </c>
      <c r="D1706" s="92">
        <f t="shared" si="81"/>
        <v>6.76</v>
      </c>
      <c r="E1706" s="92">
        <f t="shared" si="82"/>
        <v>5.89</v>
      </c>
      <c r="F1706" s="92">
        <f t="shared" si="83"/>
        <v>7.76</v>
      </c>
      <c r="H1706" s="138">
        <v>6.76</v>
      </c>
      <c r="I1706" s="138">
        <v>5.89</v>
      </c>
      <c r="J1706" s="138">
        <v>7.76</v>
      </c>
      <c r="K1706" s="138">
        <v>7.1005917159763312</v>
      </c>
    </row>
    <row r="1707" spans="1:11">
      <c r="A1707" s="39" t="s">
        <v>410</v>
      </c>
      <c r="B1707" s="39" t="s">
        <v>274</v>
      </c>
      <c r="C1707" s="39" t="s">
        <v>102</v>
      </c>
      <c r="D1707" s="92">
        <f t="shared" si="81"/>
        <v>56.46</v>
      </c>
      <c r="E1707" s="92">
        <f t="shared" si="82"/>
        <v>47.89</v>
      </c>
      <c r="F1707" s="92">
        <f t="shared" si="83"/>
        <v>64.650000000000006</v>
      </c>
      <c r="H1707" s="138">
        <v>56.46</v>
      </c>
      <c r="I1707" s="138">
        <v>47.89</v>
      </c>
      <c r="J1707" s="138">
        <v>64.650000000000006</v>
      </c>
      <c r="K1707" s="138">
        <v>7.6337229897272403</v>
      </c>
    </row>
    <row r="1708" spans="1:11">
      <c r="A1708" s="39" t="s">
        <v>410</v>
      </c>
      <c r="B1708" s="39" t="s">
        <v>274</v>
      </c>
      <c r="C1708" s="39" t="s">
        <v>103</v>
      </c>
      <c r="D1708" s="92">
        <f t="shared" si="81"/>
        <v>58.44</v>
      </c>
      <c r="E1708" s="92">
        <f t="shared" si="82"/>
        <v>51.01</v>
      </c>
      <c r="F1708" s="92">
        <f t="shared" si="83"/>
        <v>65.5</v>
      </c>
      <c r="H1708" s="138">
        <v>58.44</v>
      </c>
      <c r="I1708" s="138">
        <v>51.01</v>
      </c>
      <c r="J1708" s="138">
        <v>65.5</v>
      </c>
      <c r="K1708" s="138">
        <v>6.3655030800821351</v>
      </c>
    </row>
    <row r="1709" spans="1:11">
      <c r="A1709" s="39" t="s">
        <v>410</v>
      </c>
      <c r="B1709" s="39" t="s">
        <v>274</v>
      </c>
      <c r="C1709" s="39" t="s">
        <v>104</v>
      </c>
      <c r="D1709" s="92">
        <f t="shared" si="81"/>
        <v>54.89</v>
      </c>
      <c r="E1709" s="92">
        <f t="shared" si="82"/>
        <v>47.2</v>
      </c>
      <c r="F1709" s="92">
        <f t="shared" si="83"/>
        <v>62.34</v>
      </c>
      <c r="H1709" s="138">
        <v>54.89</v>
      </c>
      <c r="I1709" s="138">
        <v>47.2</v>
      </c>
      <c r="J1709" s="138">
        <v>62.34</v>
      </c>
      <c r="K1709" s="138">
        <v>7.0869010748770265</v>
      </c>
    </row>
    <row r="1710" spans="1:11">
      <c r="A1710" s="39" t="s">
        <v>410</v>
      </c>
      <c r="B1710" s="39" t="s">
        <v>274</v>
      </c>
      <c r="C1710" s="39" t="s">
        <v>110</v>
      </c>
      <c r="D1710" s="92">
        <f t="shared" si="81"/>
        <v>62.51</v>
      </c>
      <c r="E1710" s="92">
        <f t="shared" si="82"/>
        <v>56.68</v>
      </c>
      <c r="F1710" s="92">
        <f t="shared" si="83"/>
        <v>68</v>
      </c>
      <c r="H1710" s="138">
        <v>62.51</v>
      </c>
      <c r="I1710" s="138">
        <v>56.68</v>
      </c>
      <c r="J1710" s="138">
        <v>68</v>
      </c>
      <c r="K1710" s="138">
        <v>4.6392577187649975</v>
      </c>
    </row>
    <row r="1711" spans="1:11">
      <c r="A1711" s="39" t="s">
        <v>410</v>
      </c>
      <c r="B1711" s="39" t="s">
        <v>274</v>
      </c>
      <c r="C1711" s="39" t="s">
        <v>111</v>
      </c>
      <c r="D1711" s="92">
        <f t="shared" si="81"/>
        <v>62.42</v>
      </c>
      <c r="E1711" s="92">
        <f t="shared" si="82"/>
        <v>56.7</v>
      </c>
      <c r="F1711" s="92">
        <f t="shared" si="83"/>
        <v>67.8</v>
      </c>
      <c r="H1711" s="138">
        <v>62.42</v>
      </c>
      <c r="I1711" s="138">
        <v>56.7</v>
      </c>
      <c r="J1711" s="138">
        <v>67.8</v>
      </c>
      <c r="K1711" s="138">
        <v>4.5498237744312719</v>
      </c>
    </row>
    <row r="1712" spans="1:11">
      <c r="A1712" s="39" t="s">
        <v>410</v>
      </c>
      <c r="B1712" s="39" t="s">
        <v>274</v>
      </c>
      <c r="C1712" s="39" t="s">
        <v>116</v>
      </c>
      <c r="D1712" s="92">
        <f t="shared" si="81"/>
        <v>52.89</v>
      </c>
      <c r="E1712" s="92">
        <f t="shared" si="82"/>
        <v>44.2</v>
      </c>
      <c r="F1712" s="92">
        <f t="shared" si="83"/>
        <v>61.4</v>
      </c>
      <c r="H1712" s="138">
        <v>52.89</v>
      </c>
      <c r="I1712" s="138">
        <v>44.2</v>
      </c>
      <c r="J1712" s="138">
        <v>61.4</v>
      </c>
      <c r="K1712" s="138">
        <v>8.3758744564189822</v>
      </c>
    </row>
    <row r="1713" spans="1:11">
      <c r="A1713" s="39" t="s">
        <v>410</v>
      </c>
      <c r="B1713" s="39" t="s">
        <v>274</v>
      </c>
      <c r="C1713" s="39" t="s">
        <v>117</v>
      </c>
      <c r="D1713" s="92">
        <f t="shared" si="81"/>
        <v>53.58</v>
      </c>
      <c r="E1713" s="92">
        <f t="shared" si="82"/>
        <v>47.47</v>
      </c>
      <c r="F1713" s="92">
        <f t="shared" si="83"/>
        <v>59.57</v>
      </c>
      <c r="H1713" s="138">
        <v>53.58</v>
      </c>
      <c r="I1713" s="138">
        <v>47.47</v>
      </c>
      <c r="J1713" s="138">
        <v>59.57</v>
      </c>
      <c r="K1713" s="138">
        <v>5.7857409481149684</v>
      </c>
    </row>
    <row r="1714" spans="1:11">
      <c r="A1714" s="39" t="s">
        <v>410</v>
      </c>
      <c r="B1714" s="39" t="s">
        <v>274</v>
      </c>
      <c r="C1714" s="39" t="s">
        <v>119</v>
      </c>
      <c r="D1714" s="92">
        <f t="shared" si="81"/>
        <v>59.93</v>
      </c>
      <c r="E1714" s="92">
        <f t="shared" si="82"/>
        <v>54.28</v>
      </c>
      <c r="F1714" s="92">
        <f t="shared" si="83"/>
        <v>65.33</v>
      </c>
      <c r="H1714" s="138">
        <v>59.93</v>
      </c>
      <c r="I1714" s="138">
        <v>54.28</v>
      </c>
      <c r="J1714" s="138">
        <v>65.33</v>
      </c>
      <c r="K1714" s="138">
        <v>4.7221758718504923</v>
      </c>
    </row>
    <row r="1715" spans="1:11">
      <c r="A1715" s="39" t="s">
        <v>410</v>
      </c>
      <c r="B1715" s="39" t="s">
        <v>274</v>
      </c>
      <c r="C1715" s="39" t="s">
        <v>123</v>
      </c>
      <c r="D1715" s="92">
        <f t="shared" si="81"/>
        <v>67.09</v>
      </c>
      <c r="E1715" s="92">
        <f t="shared" si="82"/>
        <v>61.4</v>
      </c>
      <c r="F1715" s="92">
        <f t="shared" si="83"/>
        <v>72.319999999999993</v>
      </c>
      <c r="H1715" s="138">
        <v>67.09</v>
      </c>
      <c r="I1715" s="138">
        <v>61.4</v>
      </c>
      <c r="J1715" s="138">
        <v>72.319999999999993</v>
      </c>
      <c r="K1715" s="138">
        <v>4.1734982858846328</v>
      </c>
    </row>
    <row r="1716" spans="1:11">
      <c r="A1716" s="39" t="s">
        <v>410</v>
      </c>
      <c r="B1716" s="39" t="s">
        <v>274</v>
      </c>
      <c r="C1716" s="39" t="s">
        <v>132</v>
      </c>
      <c r="D1716" s="92">
        <f t="shared" si="81"/>
        <v>65.31</v>
      </c>
      <c r="E1716" s="92">
        <f t="shared" si="82"/>
        <v>59.65</v>
      </c>
      <c r="F1716" s="92">
        <f t="shared" si="83"/>
        <v>70.56</v>
      </c>
      <c r="H1716" s="138">
        <v>65.31</v>
      </c>
      <c r="I1716" s="138">
        <v>59.65</v>
      </c>
      <c r="J1716" s="138">
        <v>70.56</v>
      </c>
      <c r="K1716" s="138">
        <v>4.2719338539274236</v>
      </c>
    </row>
    <row r="1717" spans="1:11">
      <c r="A1717" s="39" t="s">
        <v>410</v>
      </c>
      <c r="B1717" s="39" t="s">
        <v>274</v>
      </c>
      <c r="C1717" s="39" t="s">
        <v>134</v>
      </c>
      <c r="D1717" s="92">
        <f t="shared" si="81"/>
        <v>59.96</v>
      </c>
      <c r="E1717" s="92">
        <f t="shared" si="82"/>
        <v>53.53</v>
      </c>
      <c r="F1717" s="92">
        <f t="shared" si="83"/>
        <v>66.06</v>
      </c>
      <c r="H1717" s="138">
        <v>59.96</v>
      </c>
      <c r="I1717" s="138">
        <v>53.53</v>
      </c>
      <c r="J1717" s="138">
        <v>66.06</v>
      </c>
      <c r="K1717" s="138">
        <v>5.3535690460306871</v>
      </c>
    </row>
    <row r="1718" spans="1:11">
      <c r="A1718" s="39" t="s">
        <v>410</v>
      </c>
      <c r="B1718" s="39" t="s">
        <v>274</v>
      </c>
      <c r="C1718" s="39" t="s">
        <v>150</v>
      </c>
      <c r="D1718" s="92">
        <f t="shared" si="81"/>
        <v>63.79</v>
      </c>
      <c r="E1718" s="92">
        <f t="shared" si="82"/>
        <v>56.86</v>
      </c>
      <c r="F1718" s="92">
        <f t="shared" si="83"/>
        <v>70.19</v>
      </c>
      <c r="H1718" s="138">
        <v>63.79</v>
      </c>
      <c r="I1718" s="138">
        <v>56.86</v>
      </c>
      <c r="J1718" s="138">
        <v>70.19</v>
      </c>
      <c r="K1718" s="138">
        <v>5.3613419031196115</v>
      </c>
    </row>
    <row r="1719" spans="1:11">
      <c r="A1719" s="39" t="s">
        <v>410</v>
      </c>
      <c r="B1719" s="39" t="s">
        <v>274</v>
      </c>
      <c r="C1719" s="39" t="s">
        <v>156</v>
      </c>
      <c r="D1719" s="92">
        <f t="shared" si="81"/>
        <v>56.26</v>
      </c>
      <c r="E1719" s="92">
        <f t="shared" si="82"/>
        <v>50.01</v>
      </c>
      <c r="F1719" s="92">
        <f t="shared" si="83"/>
        <v>62.31</v>
      </c>
      <c r="H1719" s="138">
        <v>56.26</v>
      </c>
      <c r="I1719" s="138">
        <v>50.01</v>
      </c>
      <c r="J1719" s="138">
        <v>62.31</v>
      </c>
      <c r="K1719" s="138">
        <v>5.5990046214006401</v>
      </c>
    </row>
    <row r="1720" spans="1:11">
      <c r="A1720" s="39" t="s">
        <v>410</v>
      </c>
      <c r="B1720" s="39" t="s">
        <v>274</v>
      </c>
      <c r="C1720" s="39" t="s">
        <v>159</v>
      </c>
      <c r="D1720" s="92">
        <f t="shared" si="81"/>
        <v>64.349999999999994</v>
      </c>
      <c r="E1720" s="92">
        <f t="shared" si="82"/>
        <v>57.24</v>
      </c>
      <c r="F1720" s="92">
        <f t="shared" si="83"/>
        <v>70.88</v>
      </c>
      <c r="H1720" s="138">
        <v>64.349999999999994</v>
      </c>
      <c r="I1720" s="138">
        <v>57.24</v>
      </c>
      <c r="J1720" s="138">
        <v>70.88</v>
      </c>
      <c r="K1720" s="138">
        <v>5.439005439005439</v>
      </c>
    </row>
    <row r="1721" spans="1:11">
      <c r="A1721" s="39" t="s">
        <v>410</v>
      </c>
      <c r="B1721" s="39" t="s">
        <v>274</v>
      </c>
      <c r="C1721" s="39" t="s">
        <v>161</v>
      </c>
      <c r="D1721" s="92">
        <f t="shared" si="81"/>
        <v>59.93</v>
      </c>
      <c r="E1721" s="92">
        <f t="shared" si="82"/>
        <v>54.18</v>
      </c>
      <c r="F1721" s="92">
        <f t="shared" si="83"/>
        <v>65.42</v>
      </c>
      <c r="H1721" s="138">
        <v>59.93</v>
      </c>
      <c r="I1721" s="138">
        <v>54.18</v>
      </c>
      <c r="J1721" s="138">
        <v>65.42</v>
      </c>
      <c r="K1721" s="138">
        <v>4.8056065409644582</v>
      </c>
    </row>
    <row r="1722" spans="1:11">
      <c r="A1722" s="39" t="s">
        <v>410</v>
      </c>
      <c r="B1722" s="39" t="s">
        <v>274</v>
      </c>
      <c r="C1722" s="39" t="s">
        <v>168</v>
      </c>
      <c r="D1722" s="92">
        <f t="shared" si="81"/>
        <v>53.78</v>
      </c>
      <c r="E1722" s="92">
        <f t="shared" si="82"/>
        <v>46.6</v>
      </c>
      <c r="F1722" s="92">
        <f t="shared" si="83"/>
        <v>60.81</v>
      </c>
      <c r="H1722" s="138">
        <v>53.78</v>
      </c>
      <c r="I1722" s="138">
        <v>46.6</v>
      </c>
      <c r="J1722" s="138">
        <v>60.81</v>
      </c>
      <c r="K1722" s="138">
        <v>6.786909631833395</v>
      </c>
    </row>
    <row r="1723" spans="1:11">
      <c r="A1723" s="39" t="s">
        <v>410</v>
      </c>
      <c r="B1723" s="39" t="s">
        <v>274</v>
      </c>
      <c r="C1723" s="39" t="s">
        <v>357</v>
      </c>
      <c r="D1723" s="92">
        <f t="shared" si="81"/>
        <v>60.81</v>
      </c>
      <c r="E1723" s="92">
        <f t="shared" si="82"/>
        <v>59.1</v>
      </c>
      <c r="F1723" s="92">
        <f t="shared" si="83"/>
        <v>62.49</v>
      </c>
      <c r="H1723" s="138">
        <v>60.81</v>
      </c>
      <c r="I1723" s="138">
        <v>59.1</v>
      </c>
      <c r="J1723" s="138">
        <v>62.49</v>
      </c>
      <c r="K1723" s="138">
        <v>1.4142410787699391</v>
      </c>
    </row>
    <row r="1724" spans="1:11">
      <c r="A1724" s="39" t="s">
        <v>410</v>
      </c>
      <c r="B1724" s="39" t="s">
        <v>275</v>
      </c>
      <c r="C1724" s="39" t="s">
        <v>102</v>
      </c>
      <c r="D1724" s="92">
        <f t="shared" si="81"/>
        <v>27.51</v>
      </c>
      <c r="E1724" s="92">
        <f t="shared" si="82"/>
        <v>20.85</v>
      </c>
      <c r="F1724" s="92">
        <f t="shared" si="83"/>
        <v>35.35</v>
      </c>
      <c r="H1724" s="138">
        <v>27.51</v>
      </c>
      <c r="I1724" s="138">
        <v>20.85</v>
      </c>
      <c r="J1724" s="138">
        <v>35.35</v>
      </c>
      <c r="K1724" s="138">
        <v>13.486005089058523</v>
      </c>
    </row>
    <row r="1725" spans="1:11">
      <c r="A1725" s="39" t="s">
        <v>410</v>
      </c>
      <c r="B1725" s="39" t="s">
        <v>275</v>
      </c>
      <c r="C1725" s="39" t="s">
        <v>103</v>
      </c>
      <c r="D1725" s="92">
        <f t="shared" si="81"/>
        <v>28.27</v>
      </c>
      <c r="E1725" s="92">
        <f t="shared" si="82"/>
        <v>22.1</v>
      </c>
      <c r="F1725" s="92">
        <f t="shared" si="83"/>
        <v>35.39</v>
      </c>
      <c r="H1725" s="138">
        <v>28.27</v>
      </c>
      <c r="I1725" s="138">
        <v>22.1</v>
      </c>
      <c r="J1725" s="138">
        <v>35.39</v>
      </c>
      <c r="K1725" s="138">
        <v>12.026883622214362</v>
      </c>
    </row>
    <row r="1726" spans="1:11">
      <c r="A1726" s="39" t="s">
        <v>410</v>
      </c>
      <c r="B1726" s="39" t="s">
        <v>275</v>
      </c>
      <c r="C1726" s="39" t="s">
        <v>104</v>
      </c>
      <c r="D1726" s="92">
        <f t="shared" si="81"/>
        <v>30</v>
      </c>
      <c r="E1726" s="92">
        <f t="shared" si="82"/>
        <v>23.68</v>
      </c>
      <c r="F1726" s="92">
        <f t="shared" si="83"/>
        <v>37.18</v>
      </c>
      <c r="H1726" s="138">
        <v>30</v>
      </c>
      <c r="I1726" s="138">
        <v>23.68</v>
      </c>
      <c r="J1726" s="138">
        <v>37.18</v>
      </c>
      <c r="K1726" s="138">
        <v>11.533333333333333</v>
      </c>
    </row>
    <row r="1727" spans="1:11">
      <c r="A1727" s="39" t="s">
        <v>410</v>
      </c>
      <c r="B1727" s="39" t="s">
        <v>275</v>
      </c>
      <c r="C1727" s="39" t="s">
        <v>110</v>
      </c>
      <c r="D1727" s="92">
        <f t="shared" si="81"/>
        <v>23.1</v>
      </c>
      <c r="E1727" s="92">
        <f t="shared" si="82"/>
        <v>18.64</v>
      </c>
      <c r="F1727" s="92">
        <f t="shared" si="83"/>
        <v>28.27</v>
      </c>
      <c r="H1727" s="138">
        <v>23.1</v>
      </c>
      <c r="I1727" s="138">
        <v>18.64</v>
      </c>
      <c r="J1727" s="138">
        <v>28.27</v>
      </c>
      <c r="K1727" s="138">
        <v>10.649350649350648</v>
      </c>
    </row>
    <row r="1728" spans="1:11">
      <c r="A1728" s="39" t="s">
        <v>410</v>
      </c>
      <c r="B1728" s="39" t="s">
        <v>275</v>
      </c>
      <c r="C1728" s="39" t="s">
        <v>111</v>
      </c>
      <c r="D1728" s="92">
        <f t="shared" si="81"/>
        <v>19.239999999999998</v>
      </c>
      <c r="E1728" s="92">
        <f t="shared" si="82"/>
        <v>14.89</v>
      </c>
      <c r="F1728" s="92">
        <f t="shared" si="83"/>
        <v>24.49</v>
      </c>
      <c r="H1728" s="138">
        <v>19.239999999999998</v>
      </c>
      <c r="I1728" s="138">
        <v>14.89</v>
      </c>
      <c r="J1728" s="138">
        <v>24.49</v>
      </c>
      <c r="K1728" s="138">
        <v>12.733887733887736</v>
      </c>
    </row>
    <row r="1729" spans="1:11">
      <c r="A1729" s="39" t="s">
        <v>410</v>
      </c>
      <c r="B1729" s="39" t="s">
        <v>275</v>
      </c>
      <c r="C1729" s="39" t="s">
        <v>116</v>
      </c>
      <c r="D1729" s="92">
        <f t="shared" si="81"/>
        <v>34.76</v>
      </c>
      <c r="E1729" s="92">
        <f t="shared" si="82"/>
        <v>27.05</v>
      </c>
      <c r="F1729" s="92">
        <f t="shared" si="83"/>
        <v>43.36</v>
      </c>
      <c r="H1729" s="138">
        <v>34.76</v>
      </c>
      <c r="I1729" s="138">
        <v>27.05</v>
      </c>
      <c r="J1729" s="138">
        <v>43.36</v>
      </c>
      <c r="K1729" s="138">
        <v>12.054085155350979</v>
      </c>
    </row>
    <row r="1730" spans="1:11">
      <c r="A1730" s="39" t="s">
        <v>410</v>
      </c>
      <c r="B1730" s="39" t="s">
        <v>275</v>
      </c>
      <c r="C1730" s="39" t="s">
        <v>117</v>
      </c>
      <c r="D1730" s="92">
        <f t="shared" si="81"/>
        <v>26.8</v>
      </c>
      <c r="E1730" s="92">
        <f t="shared" si="82"/>
        <v>21.88</v>
      </c>
      <c r="F1730" s="92">
        <f t="shared" si="83"/>
        <v>32.380000000000003</v>
      </c>
      <c r="H1730" s="138">
        <v>26.8</v>
      </c>
      <c r="I1730" s="138">
        <v>21.88</v>
      </c>
      <c r="J1730" s="138">
        <v>32.380000000000003</v>
      </c>
      <c r="K1730" s="138">
        <v>10</v>
      </c>
    </row>
    <row r="1731" spans="1:11">
      <c r="A1731" s="39" t="s">
        <v>410</v>
      </c>
      <c r="B1731" s="39" t="s">
        <v>275</v>
      </c>
      <c r="C1731" s="39" t="s">
        <v>119</v>
      </c>
      <c r="D1731" s="92">
        <f t="shared" si="81"/>
        <v>25.52</v>
      </c>
      <c r="E1731" s="92">
        <f t="shared" si="82"/>
        <v>20.95</v>
      </c>
      <c r="F1731" s="92">
        <f t="shared" si="83"/>
        <v>30.7</v>
      </c>
      <c r="H1731" s="138">
        <v>25.52</v>
      </c>
      <c r="I1731" s="138">
        <v>20.95</v>
      </c>
      <c r="J1731" s="138">
        <v>30.7</v>
      </c>
      <c r="K1731" s="138">
        <v>9.7570532915360513</v>
      </c>
    </row>
    <row r="1732" spans="1:11">
      <c r="A1732" s="39" t="s">
        <v>410</v>
      </c>
      <c r="B1732" s="39" t="s">
        <v>275</v>
      </c>
      <c r="C1732" s="39" t="s">
        <v>123</v>
      </c>
      <c r="D1732" s="92">
        <f t="shared" si="81"/>
        <v>12.7</v>
      </c>
      <c r="E1732" s="92">
        <f t="shared" si="82"/>
        <v>9.76</v>
      </c>
      <c r="F1732" s="92">
        <f t="shared" si="83"/>
        <v>16.36</v>
      </c>
      <c r="H1732" s="138">
        <v>12.7</v>
      </c>
      <c r="I1732" s="138">
        <v>9.76</v>
      </c>
      <c r="J1732" s="138">
        <v>16.36</v>
      </c>
      <c r="K1732" s="138">
        <v>13.228346456692913</v>
      </c>
    </row>
    <row r="1733" spans="1:11">
      <c r="A1733" s="39" t="s">
        <v>410</v>
      </c>
      <c r="B1733" s="39" t="s">
        <v>275</v>
      </c>
      <c r="C1733" s="39" t="s">
        <v>132</v>
      </c>
      <c r="D1733" s="92">
        <f t="shared" si="81"/>
        <v>20.97</v>
      </c>
      <c r="E1733" s="92">
        <f t="shared" si="82"/>
        <v>16.72</v>
      </c>
      <c r="F1733" s="92">
        <f t="shared" si="83"/>
        <v>25.96</v>
      </c>
      <c r="H1733" s="138">
        <v>20.97</v>
      </c>
      <c r="I1733" s="138">
        <v>16.72</v>
      </c>
      <c r="J1733" s="138">
        <v>25.96</v>
      </c>
      <c r="K1733" s="138">
        <v>11.254172627563186</v>
      </c>
    </row>
    <row r="1734" spans="1:11">
      <c r="A1734" s="39" t="s">
        <v>410</v>
      </c>
      <c r="B1734" s="39" t="s">
        <v>275</v>
      </c>
      <c r="C1734" s="39" t="s">
        <v>134</v>
      </c>
      <c r="D1734" s="92">
        <f t="shared" si="81"/>
        <v>21.74</v>
      </c>
      <c r="E1734" s="92">
        <f t="shared" si="82"/>
        <v>17.02</v>
      </c>
      <c r="F1734" s="92">
        <f t="shared" si="83"/>
        <v>27.34</v>
      </c>
      <c r="H1734" s="138">
        <v>21.74</v>
      </c>
      <c r="I1734" s="138">
        <v>17.02</v>
      </c>
      <c r="J1734" s="138">
        <v>27.34</v>
      </c>
      <c r="K1734" s="138">
        <v>12.097516099356026</v>
      </c>
    </row>
    <row r="1735" spans="1:11">
      <c r="A1735" s="39" t="s">
        <v>410</v>
      </c>
      <c r="B1735" s="39" t="s">
        <v>275</v>
      </c>
      <c r="C1735" s="39" t="s">
        <v>150</v>
      </c>
      <c r="D1735" s="92">
        <f t="shared" si="81"/>
        <v>24.72</v>
      </c>
      <c r="E1735" s="92">
        <f t="shared" si="82"/>
        <v>19.21</v>
      </c>
      <c r="F1735" s="92">
        <f t="shared" si="83"/>
        <v>31.19</v>
      </c>
      <c r="H1735" s="138">
        <v>24.72</v>
      </c>
      <c r="I1735" s="138">
        <v>19.21</v>
      </c>
      <c r="J1735" s="138">
        <v>31.19</v>
      </c>
      <c r="K1735" s="138">
        <v>12.378640776699031</v>
      </c>
    </row>
    <row r="1736" spans="1:11">
      <c r="A1736" s="39" t="s">
        <v>410</v>
      </c>
      <c r="B1736" s="39" t="s">
        <v>275</v>
      </c>
      <c r="C1736" s="39" t="s">
        <v>156</v>
      </c>
      <c r="D1736" s="92">
        <f t="shared" si="81"/>
        <v>30.29</v>
      </c>
      <c r="E1736" s="92">
        <f t="shared" si="82"/>
        <v>24.84</v>
      </c>
      <c r="F1736" s="92">
        <f t="shared" si="83"/>
        <v>36.35</v>
      </c>
      <c r="H1736" s="138">
        <v>30.29</v>
      </c>
      <c r="I1736" s="138">
        <v>24.84</v>
      </c>
      <c r="J1736" s="138">
        <v>36.35</v>
      </c>
      <c r="K1736" s="138">
        <v>9.7391878507758349</v>
      </c>
    </row>
    <row r="1737" spans="1:11">
      <c r="A1737" s="39" t="s">
        <v>410</v>
      </c>
      <c r="B1737" s="39" t="s">
        <v>275</v>
      </c>
      <c r="C1737" s="39" t="s">
        <v>159</v>
      </c>
      <c r="D1737" s="92">
        <f t="shared" si="81"/>
        <v>22.44</v>
      </c>
      <c r="E1737" s="92">
        <f t="shared" si="82"/>
        <v>18.100000000000001</v>
      </c>
      <c r="F1737" s="92">
        <f t="shared" si="83"/>
        <v>27.48</v>
      </c>
      <c r="H1737" s="138">
        <v>22.44</v>
      </c>
      <c r="I1737" s="138">
        <v>18.100000000000001</v>
      </c>
      <c r="J1737" s="138">
        <v>27.48</v>
      </c>
      <c r="K1737" s="138">
        <v>10.695187165775399</v>
      </c>
    </row>
    <row r="1738" spans="1:11">
      <c r="A1738" s="39" t="s">
        <v>410</v>
      </c>
      <c r="B1738" s="39" t="s">
        <v>275</v>
      </c>
      <c r="C1738" s="39" t="s">
        <v>161</v>
      </c>
      <c r="D1738" s="92">
        <f t="shared" si="81"/>
        <v>24.72</v>
      </c>
      <c r="E1738" s="92">
        <f t="shared" si="82"/>
        <v>20.010000000000002</v>
      </c>
      <c r="F1738" s="92">
        <f t="shared" si="83"/>
        <v>30.13</v>
      </c>
      <c r="H1738" s="138">
        <v>24.72</v>
      </c>
      <c r="I1738" s="138">
        <v>20.010000000000002</v>
      </c>
      <c r="J1738" s="138">
        <v>30.13</v>
      </c>
      <c r="K1738" s="138">
        <v>10.436893203883496</v>
      </c>
    </row>
    <row r="1739" spans="1:11">
      <c r="A1739" s="39" t="s">
        <v>410</v>
      </c>
      <c r="B1739" s="39" t="s">
        <v>275</v>
      </c>
      <c r="C1739" s="39" t="s">
        <v>168</v>
      </c>
      <c r="D1739" s="92">
        <f t="shared" si="81"/>
        <v>27.19</v>
      </c>
      <c r="E1739" s="92">
        <f t="shared" si="82"/>
        <v>20.5</v>
      </c>
      <c r="F1739" s="92">
        <f t="shared" si="83"/>
        <v>35.090000000000003</v>
      </c>
      <c r="H1739" s="138">
        <v>27.19</v>
      </c>
      <c r="I1739" s="138">
        <v>20.5</v>
      </c>
      <c r="J1739" s="138">
        <v>35.090000000000003</v>
      </c>
      <c r="K1739" s="138">
        <v>13.755057006252299</v>
      </c>
    </row>
    <row r="1740" spans="1:11">
      <c r="A1740" s="39" t="s">
        <v>410</v>
      </c>
      <c r="B1740" s="39" t="s">
        <v>275</v>
      </c>
      <c r="C1740" s="39" t="s">
        <v>357</v>
      </c>
      <c r="D1740" s="92">
        <f t="shared" si="81"/>
        <v>23.07</v>
      </c>
      <c r="E1740" s="92">
        <f t="shared" si="82"/>
        <v>21.7</v>
      </c>
      <c r="F1740" s="92">
        <f t="shared" si="83"/>
        <v>24.5</v>
      </c>
      <c r="H1740" s="138">
        <v>23.07</v>
      </c>
      <c r="I1740" s="138">
        <v>21.7</v>
      </c>
      <c r="J1740" s="138">
        <v>24.5</v>
      </c>
      <c r="K1740" s="138">
        <v>3.1209362808842651</v>
      </c>
    </row>
    <row r="1741" spans="1:11">
      <c r="A1741" s="39" t="s">
        <v>410</v>
      </c>
      <c r="B1741" s="39" t="s">
        <v>276</v>
      </c>
      <c r="C1741" s="39" t="s">
        <v>102</v>
      </c>
      <c r="D1741" s="92">
        <f t="shared" si="81"/>
        <v>8.73</v>
      </c>
      <c r="E1741" s="92">
        <f t="shared" si="82"/>
        <v>4.49</v>
      </c>
      <c r="F1741" s="92">
        <f t="shared" si="83"/>
        <v>16.29</v>
      </c>
      <c r="H1741" s="138">
        <v>8.73</v>
      </c>
      <c r="I1741" s="138">
        <v>4.49</v>
      </c>
      <c r="J1741" s="138">
        <v>16.29</v>
      </c>
      <c r="K1741" s="138">
        <v>32.989690721649481</v>
      </c>
    </row>
    <row r="1742" spans="1:11">
      <c r="A1742" s="39" t="s">
        <v>410</v>
      </c>
      <c r="B1742" s="39" t="s">
        <v>276</v>
      </c>
      <c r="C1742" s="39" t="s">
        <v>103</v>
      </c>
      <c r="D1742" s="92">
        <f t="shared" si="81"/>
        <v>6.87</v>
      </c>
      <c r="E1742" s="92">
        <f t="shared" si="82"/>
        <v>4.26</v>
      </c>
      <c r="F1742" s="92">
        <f t="shared" si="83"/>
        <v>10.92</v>
      </c>
      <c r="H1742" s="138">
        <v>6.87</v>
      </c>
      <c r="I1742" s="138">
        <v>4.26</v>
      </c>
      <c r="J1742" s="138">
        <v>10.92</v>
      </c>
      <c r="K1742" s="138">
        <v>24.163027656477436</v>
      </c>
    </row>
    <row r="1743" spans="1:11">
      <c r="A1743" s="39" t="s">
        <v>410</v>
      </c>
      <c r="B1743" s="39" t="s">
        <v>276</v>
      </c>
      <c r="C1743" s="39" t="s">
        <v>104</v>
      </c>
      <c r="D1743" s="92">
        <f t="shared" si="81"/>
        <v>8.44</v>
      </c>
      <c r="E1743" s="92">
        <f t="shared" si="82"/>
        <v>4.88</v>
      </c>
      <c r="F1743" s="92">
        <f t="shared" si="83"/>
        <v>14.21</v>
      </c>
      <c r="H1743" s="138">
        <v>8.44</v>
      </c>
      <c r="I1743" s="138">
        <v>4.88</v>
      </c>
      <c r="J1743" s="138">
        <v>14.21</v>
      </c>
      <c r="K1743" s="138">
        <v>27.369668246445499</v>
      </c>
    </row>
    <row r="1744" spans="1:11">
      <c r="A1744" s="39" t="s">
        <v>410</v>
      </c>
      <c r="B1744" s="39" t="s">
        <v>276</v>
      </c>
      <c r="C1744" s="39" t="s">
        <v>110</v>
      </c>
      <c r="D1744" s="92">
        <f t="shared" si="81"/>
        <v>5.57</v>
      </c>
      <c r="E1744" s="92">
        <f t="shared" si="82"/>
        <v>3.38</v>
      </c>
      <c r="F1744" s="92">
        <f t="shared" si="83"/>
        <v>9.06</v>
      </c>
      <c r="H1744" s="138">
        <v>5.57</v>
      </c>
      <c r="I1744" s="138">
        <v>3.38</v>
      </c>
      <c r="J1744" s="138">
        <v>9.06</v>
      </c>
      <c r="K1744" s="138">
        <v>25.314183123877914</v>
      </c>
    </row>
    <row r="1745" spans="1:11">
      <c r="A1745" s="39" t="s">
        <v>410</v>
      </c>
      <c r="B1745" s="39" t="s">
        <v>276</v>
      </c>
      <c r="C1745" s="39" t="s">
        <v>111</v>
      </c>
      <c r="D1745" s="92">
        <f t="shared" si="81"/>
        <v>4.3</v>
      </c>
      <c r="E1745" s="92">
        <f t="shared" si="82"/>
        <v>2.73</v>
      </c>
      <c r="F1745" s="92">
        <f t="shared" si="83"/>
        <v>6.7</v>
      </c>
      <c r="H1745" s="138">
        <v>4.3</v>
      </c>
      <c r="I1745" s="138">
        <v>2.73</v>
      </c>
      <c r="J1745" s="138">
        <v>6.7</v>
      </c>
      <c r="K1745" s="138">
        <v>22.790697674418606</v>
      </c>
    </row>
    <row r="1746" spans="1:11">
      <c r="A1746" s="39" t="s">
        <v>410</v>
      </c>
      <c r="B1746" s="39" t="s">
        <v>276</v>
      </c>
      <c r="C1746" s="39" t="s">
        <v>116</v>
      </c>
      <c r="D1746" s="92">
        <f t="shared" ref="D1746:D1809" si="84">IF(K1746&gt;=50," ",H1746)</f>
        <v>6.99</v>
      </c>
      <c r="E1746" s="92">
        <f t="shared" ref="E1746:E1809" si="85">IF(K1746&gt;=50," ",I1746)</f>
        <v>4.97</v>
      </c>
      <c r="F1746" s="92">
        <f t="shared" ref="F1746:F1809" si="86">IF(K1746&gt;=50," ",J1746)</f>
        <v>9.74</v>
      </c>
      <c r="H1746" s="138">
        <v>6.99</v>
      </c>
      <c r="I1746" s="138">
        <v>4.97</v>
      </c>
      <c r="J1746" s="138">
        <v>9.74</v>
      </c>
      <c r="K1746" s="138">
        <v>17.167381974248926</v>
      </c>
    </row>
    <row r="1747" spans="1:11">
      <c r="A1747" s="39" t="s">
        <v>410</v>
      </c>
      <c r="B1747" s="39" t="s">
        <v>276</v>
      </c>
      <c r="C1747" s="39" t="s">
        <v>117</v>
      </c>
      <c r="D1747" s="92">
        <f t="shared" si="84"/>
        <v>7.9</v>
      </c>
      <c r="E1747" s="92">
        <f t="shared" si="85"/>
        <v>5.12</v>
      </c>
      <c r="F1747" s="92">
        <f t="shared" si="86"/>
        <v>12.01</v>
      </c>
      <c r="H1747" s="138">
        <v>7.9</v>
      </c>
      <c r="I1747" s="138">
        <v>5.12</v>
      </c>
      <c r="J1747" s="138">
        <v>12.01</v>
      </c>
      <c r="K1747" s="138">
        <v>21.772151898734176</v>
      </c>
    </row>
    <row r="1748" spans="1:11">
      <c r="A1748" s="39" t="s">
        <v>410</v>
      </c>
      <c r="B1748" s="39" t="s">
        <v>276</v>
      </c>
      <c r="C1748" s="39" t="s">
        <v>119</v>
      </c>
      <c r="D1748" s="92">
        <f t="shared" si="84"/>
        <v>7.84</v>
      </c>
      <c r="E1748" s="92">
        <f t="shared" si="85"/>
        <v>5.39</v>
      </c>
      <c r="F1748" s="92">
        <f t="shared" si="86"/>
        <v>11.27</v>
      </c>
      <c r="H1748" s="138">
        <v>7.84</v>
      </c>
      <c r="I1748" s="138">
        <v>5.39</v>
      </c>
      <c r="J1748" s="138">
        <v>11.27</v>
      </c>
      <c r="K1748" s="138">
        <v>18.877551020408163</v>
      </c>
    </row>
    <row r="1749" spans="1:11">
      <c r="A1749" s="39" t="s">
        <v>410</v>
      </c>
      <c r="B1749" s="39" t="s">
        <v>276</v>
      </c>
      <c r="C1749" s="39" t="s">
        <v>123</v>
      </c>
      <c r="D1749" s="92">
        <f t="shared" si="84"/>
        <v>2.34</v>
      </c>
      <c r="E1749" s="92">
        <f t="shared" si="85"/>
        <v>1.25</v>
      </c>
      <c r="F1749" s="92">
        <f t="shared" si="86"/>
        <v>4.34</v>
      </c>
      <c r="H1749" s="138">
        <v>2.34</v>
      </c>
      <c r="I1749" s="138">
        <v>1.25</v>
      </c>
      <c r="J1749" s="138">
        <v>4.34</v>
      </c>
      <c r="K1749" s="138">
        <v>31.623931623931629</v>
      </c>
    </row>
    <row r="1750" spans="1:11">
      <c r="A1750" s="39" t="s">
        <v>410</v>
      </c>
      <c r="B1750" s="39" t="s">
        <v>276</v>
      </c>
      <c r="C1750" s="39" t="s">
        <v>132</v>
      </c>
      <c r="D1750" s="92">
        <f t="shared" si="84"/>
        <v>6.45</v>
      </c>
      <c r="E1750" s="92">
        <f t="shared" si="85"/>
        <v>4.3</v>
      </c>
      <c r="F1750" s="92">
        <f t="shared" si="86"/>
        <v>9.59</v>
      </c>
      <c r="H1750" s="138">
        <v>6.45</v>
      </c>
      <c r="I1750" s="138">
        <v>4.3</v>
      </c>
      <c r="J1750" s="138">
        <v>9.59</v>
      </c>
      <c r="K1750" s="138">
        <v>20.465116279069768</v>
      </c>
    </row>
    <row r="1751" spans="1:11">
      <c r="A1751" s="39" t="s">
        <v>410</v>
      </c>
      <c r="B1751" s="39" t="s">
        <v>276</v>
      </c>
      <c r="C1751" s="39" t="s">
        <v>134</v>
      </c>
      <c r="D1751" s="92">
        <f t="shared" si="84"/>
        <v>4.51</v>
      </c>
      <c r="E1751" s="92">
        <f t="shared" si="85"/>
        <v>2.84</v>
      </c>
      <c r="F1751" s="92">
        <f t="shared" si="86"/>
        <v>7.09</v>
      </c>
      <c r="H1751" s="138">
        <v>4.51</v>
      </c>
      <c r="I1751" s="138">
        <v>2.84</v>
      </c>
      <c r="J1751" s="138">
        <v>7.09</v>
      </c>
      <c r="K1751" s="138">
        <v>23.281596452328163</v>
      </c>
    </row>
    <row r="1752" spans="1:11">
      <c r="A1752" s="39" t="s">
        <v>410</v>
      </c>
      <c r="B1752" s="39" t="s">
        <v>276</v>
      </c>
      <c r="C1752" s="39" t="s">
        <v>150</v>
      </c>
      <c r="D1752" s="92">
        <f t="shared" si="84"/>
        <v>5.56</v>
      </c>
      <c r="E1752" s="92">
        <f t="shared" si="85"/>
        <v>3.66</v>
      </c>
      <c r="F1752" s="92">
        <f t="shared" si="86"/>
        <v>8.34</v>
      </c>
      <c r="H1752" s="138">
        <v>5.56</v>
      </c>
      <c r="I1752" s="138">
        <v>3.66</v>
      </c>
      <c r="J1752" s="138">
        <v>8.34</v>
      </c>
      <c r="K1752" s="138">
        <v>21.043165467625897</v>
      </c>
    </row>
    <row r="1753" spans="1:11">
      <c r="A1753" s="39" t="s">
        <v>410</v>
      </c>
      <c r="B1753" s="39" t="s">
        <v>276</v>
      </c>
      <c r="C1753" s="39" t="s">
        <v>156</v>
      </c>
      <c r="D1753" s="92">
        <f t="shared" si="84"/>
        <v>8.66</v>
      </c>
      <c r="E1753" s="92">
        <f t="shared" si="85"/>
        <v>5.76</v>
      </c>
      <c r="F1753" s="92">
        <f t="shared" si="86"/>
        <v>12.82</v>
      </c>
      <c r="H1753" s="138">
        <v>8.66</v>
      </c>
      <c r="I1753" s="138">
        <v>5.76</v>
      </c>
      <c r="J1753" s="138">
        <v>12.82</v>
      </c>
      <c r="K1753" s="138">
        <v>20.438799076212472</v>
      </c>
    </row>
    <row r="1754" spans="1:11">
      <c r="A1754" s="39" t="s">
        <v>410</v>
      </c>
      <c r="B1754" s="39" t="s">
        <v>276</v>
      </c>
      <c r="C1754" s="39" t="s">
        <v>159</v>
      </c>
      <c r="D1754" s="92">
        <f t="shared" si="84"/>
        <v>6.03</v>
      </c>
      <c r="E1754" s="92">
        <f t="shared" si="85"/>
        <v>4.12</v>
      </c>
      <c r="F1754" s="92">
        <f t="shared" si="86"/>
        <v>8.75</v>
      </c>
      <c r="H1754" s="138">
        <v>6.03</v>
      </c>
      <c r="I1754" s="138">
        <v>4.12</v>
      </c>
      <c r="J1754" s="138">
        <v>8.75</v>
      </c>
      <c r="K1754" s="138">
        <v>19.23714759535655</v>
      </c>
    </row>
    <row r="1755" spans="1:11">
      <c r="A1755" s="39" t="s">
        <v>410</v>
      </c>
      <c r="B1755" s="39" t="s">
        <v>276</v>
      </c>
      <c r="C1755" s="39" t="s">
        <v>161</v>
      </c>
      <c r="D1755" s="92">
        <f t="shared" si="84"/>
        <v>11.01</v>
      </c>
      <c r="E1755" s="92">
        <f t="shared" si="85"/>
        <v>7.62</v>
      </c>
      <c r="F1755" s="92">
        <f t="shared" si="86"/>
        <v>15.65</v>
      </c>
      <c r="H1755" s="138">
        <v>11.01</v>
      </c>
      <c r="I1755" s="138">
        <v>7.62</v>
      </c>
      <c r="J1755" s="138">
        <v>15.65</v>
      </c>
      <c r="K1755" s="138">
        <v>18.437783832879198</v>
      </c>
    </row>
    <row r="1756" spans="1:11">
      <c r="A1756" s="39" t="s">
        <v>410</v>
      </c>
      <c r="B1756" s="39" t="s">
        <v>276</v>
      </c>
      <c r="C1756" s="39" t="s">
        <v>168</v>
      </c>
      <c r="D1756" s="92">
        <f t="shared" si="84"/>
        <v>4.2300000000000004</v>
      </c>
      <c r="E1756" s="92">
        <f t="shared" si="85"/>
        <v>2.97</v>
      </c>
      <c r="F1756" s="92">
        <f t="shared" si="86"/>
        <v>5.98</v>
      </c>
      <c r="H1756" s="138">
        <v>4.2300000000000004</v>
      </c>
      <c r="I1756" s="138">
        <v>2.97</v>
      </c>
      <c r="J1756" s="138">
        <v>5.98</v>
      </c>
      <c r="K1756" s="138">
        <v>17.966903073286051</v>
      </c>
    </row>
    <row r="1757" spans="1:11">
      <c r="A1757" s="39" t="s">
        <v>410</v>
      </c>
      <c r="B1757" s="39" t="s">
        <v>276</v>
      </c>
      <c r="C1757" s="39" t="s">
        <v>357</v>
      </c>
      <c r="D1757" s="92">
        <f t="shared" si="84"/>
        <v>6.45</v>
      </c>
      <c r="E1757" s="92">
        <f t="shared" si="85"/>
        <v>5.71</v>
      </c>
      <c r="F1757" s="92">
        <f t="shared" si="86"/>
        <v>7.27</v>
      </c>
      <c r="H1757" s="138">
        <v>6.45</v>
      </c>
      <c r="I1757" s="138">
        <v>5.71</v>
      </c>
      <c r="J1757" s="138">
        <v>7.27</v>
      </c>
      <c r="K1757" s="138">
        <v>6.2015503875968996</v>
      </c>
    </row>
    <row r="1758" spans="1:11">
      <c r="A1758" s="39" t="s">
        <v>410</v>
      </c>
      <c r="B1758" s="39" t="s">
        <v>304</v>
      </c>
      <c r="C1758" s="39" t="s">
        <v>98</v>
      </c>
      <c r="D1758" s="92">
        <f t="shared" si="84"/>
        <v>11.26</v>
      </c>
      <c r="E1758" s="92">
        <f t="shared" si="85"/>
        <v>4.68</v>
      </c>
      <c r="F1758" s="92">
        <f t="shared" si="86"/>
        <v>24.69</v>
      </c>
      <c r="H1758" s="138">
        <v>11.26</v>
      </c>
      <c r="I1758" s="138">
        <v>4.68</v>
      </c>
      <c r="J1758" s="138">
        <v>24.69</v>
      </c>
      <c r="K1758" s="138">
        <v>42.984014209591479</v>
      </c>
    </row>
    <row r="1759" spans="1:11">
      <c r="A1759" s="39" t="s">
        <v>410</v>
      </c>
      <c r="B1759" s="39" t="s">
        <v>304</v>
      </c>
      <c r="C1759" s="39" t="s">
        <v>105</v>
      </c>
      <c r="D1759" s="92">
        <f t="shared" si="84"/>
        <v>3.63</v>
      </c>
      <c r="E1759" s="92">
        <f t="shared" si="85"/>
        <v>1.74</v>
      </c>
      <c r="F1759" s="92">
        <f t="shared" si="86"/>
        <v>7.43</v>
      </c>
      <c r="H1759" s="138">
        <v>3.63</v>
      </c>
      <c r="I1759" s="138">
        <v>1.74</v>
      </c>
      <c r="J1759" s="138">
        <v>7.43</v>
      </c>
      <c r="K1759" s="138">
        <v>37.190082644628106</v>
      </c>
    </row>
    <row r="1760" spans="1:11">
      <c r="A1760" s="39" t="s">
        <v>410</v>
      </c>
      <c r="B1760" s="39" t="s">
        <v>304</v>
      </c>
      <c r="C1760" s="39" t="s">
        <v>106</v>
      </c>
      <c r="D1760" s="92">
        <f t="shared" si="84"/>
        <v>3.24</v>
      </c>
      <c r="E1760" s="92">
        <f t="shared" si="85"/>
        <v>1.6</v>
      </c>
      <c r="F1760" s="92">
        <f t="shared" si="86"/>
        <v>6.48</v>
      </c>
      <c r="H1760" s="138">
        <v>3.24</v>
      </c>
      <c r="I1760" s="138">
        <v>1.6</v>
      </c>
      <c r="J1760" s="138">
        <v>6.48</v>
      </c>
      <c r="K1760" s="138">
        <v>35.802469135802461</v>
      </c>
    </row>
    <row r="1761" spans="1:11">
      <c r="A1761" s="39" t="s">
        <v>410</v>
      </c>
      <c r="B1761" s="39" t="s">
        <v>304</v>
      </c>
      <c r="C1761" s="39" t="s">
        <v>125</v>
      </c>
      <c r="D1761" s="92">
        <f t="shared" si="84"/>
        <v>5.41</v>
      </c>
      <c r="E1761" s="92">
        <f t="shared" si="85"/>
        <v>3.4</v>
      </c>
      <c r="F1761" s="92">
        <f t="shared" si="86"/>
        <v>8.5</v>
      </c>
      <c r="H1761" s="138">
        <v>5.41</v>
      </c>
      <c r="I1761" s="138">
        <v>3.4</v>
      </c>
      <c r="J1761" s="138">
        <v>8.5</v>
      </c>
      <c r="K1761" s="138">
        <v>23.290203327171906</v>
      </c>
    </row>
    <row r="1762" spans="1:11">
      <c r="A1762" s="39" t="s">
        <v>410</v>
      </c>
      <c r="B1762" s="39" t="s">
        <v>304</v>
      </c>
      <c r="C1762" s="39" t="s">
        <v>131</v>
      </c>
      <c r="D1762" s="92">
        <f t="shared" si="84"/>
        <v>3.89</v>
      </c>
      <c r="E1762" s="92">
        <f t="shared" si="85"/>
        <v>2.2000000000000002</v>
      </c>
      <c r="F1762" s="92">
        <f t="shared" si="86"/>
        <v>6.77</v>
      </c>
      <c r="H1762" s="138">
        <v>3.89</v>
      </c>
      <c r="I1762" s="138">
        <v>2.2000000000000002</v>
      </c>
      <c r="J1762" s="138">
        <v>6.77</v>
      </c>
      <c r="K1762" s="138">
        <v>28.534704370179949</v>
      </c>
    </row>
    <row r="1763" spans="1:11">
      <c r="A1763" s="39" t="s">
        <v>410</v>
      </c>
      <c r="B1763" s="39" t="s">
        <v>304</v>
      </c>
      <c r="C1763" s="39" t="s">
        <v>133</v>
      </c>
      <c r="D1763" s="92">
        <f t="shared" si="84"/>
        <v>6.55</v>
      </c>
      <c r="E1763" s="92">
        <f t="shared" si="85"/>
        <v>4.18</v>
      </c>
      <c r="F1763" s="92">
        <f t="shared" si="86"/>
        <v>10.15</v>
      </c>
      <c r="H1763" s="138">
        <v>6.55</v>
      </c>
      <c r="I1763" s="138">
        <v>4.18</v>
      </c>
      <c r="J1763" s="138">
        <v>10.15</v>
      </c>
      <c r="K1763" s="138">
        <v>22.748091603053435</v>
      </c>
    </row>
    <row r="1764" spans="1:11">
      <c r="A1764" s="39" t="s">
        <v>410</v>
      </c>
      <c r="B1764" s="39" t="s">
        <v>304</v>
      </c>
      <c r="C1764" s="39" t="s">
        <v>137</v>
      </c>
      <c r="D1764" s="92">
        <f t="shared" si="84"/>
        <v>5.0199999999999996</v>
      </c>
      <c r="E1764" s="92">
        <f t="shared" si="85"/>
        <v>2.33</v>
      </c>
      <c r="F1764" s="92">
        <f t="shared" si="86"/>
        <v>10.45</v>
      </c>
      <c r="H1764" s="138">
        <v>5.0199999999999996</v>
      </c>
      <c r="I1764" s="138">
        <v>2.33</v>
      </c>
      <c r="J1764" s="138">
        <v>10.45</v>
      </c>
      <c r="K1764" s="138">
        <v>38.446215139442238</v>
      </c>
    </row>
    <row r="1765" spans="1:11">
      <c r="A1765" s="39" t="s">
        <v>410</v>
      </c>
      <c r="B1765" s="39" t="s">
        <v>304</v>
      </c>
      <c r="C1765" s="39" t="s">
        <v>138</v>
      </c>
      <c r="D1765" s="92">
        <f t="shared" si="84"/>
        <v>4.74</v>
      </c>
      <c r="E1765" s="92">
        <f t="shared" si="85"/>
        <v>2.39</v>
      </c>
      <c r="F1765" s="92">
        <f t="shared" si="86"/>
        <v>9.1999999999999993</v>
      </c>
      <c r="H1765" s="138">
        <v>4.74</v>
      </c>
      <c r="I1765" s="138">
        <v>2.39</v>
      </c>
      <c r="J1765" s="138">
        <v>9.1999999999999993</v>
      </c>
      <c r="K1765" s="138">
        <v>34.599156118143455</v>
      </c>
    </row>
    <row r="1766" spans="1:11">
      <c r="A1766" s="39" t="s">
        <v>410</v>
      </c>
      <c r="B1766" s="39" t="s">
        <v>304</v>
      </c>
      <c r="C1766" s="39" t="s">
        <v>140</v>
      </c>
      <c r="D1766" s="92">
        <f t="shared" si="84"/>
        <v>6.71</v>
      </c>
      <c r="E1766" s="92">
        <f t="shared" si="85"/>
        <v>3.94</v>
      </c>
      <c r="F1766" s="92">
        <f t="shared" si="86"/>
        <v>11.19</v>
      </c>
      <c r="H1766" s="138">
        <v>6.71</v>
      </c>
      <c r="I1766" s="138">
        <v>3.94</v>
      </c>
      <c r="J1766" s="138">
        <v>11.19</v>
      </c>
      <c r="K1766" s="138">
        <v>26.676602086438152</v>
      </c>
    </row>
    <row r="1767" spans="1:11">
      <c r="A1767" s="39" t="s">
        <v>410</v>
      </c>
      <c r="B1767" s="39" t="s">
        <v>304</v>
      </c>
      <c r="C1767" s="39" t="s">
        <v>144</v>
      </c>
      <c r="D1767" s="92">
        <f t="shared" si="84"/>
        <v>7.96</v>
      </c>
      <c r="E1767" s="92">
        <f t="shared" si="85"/>
        <v>4.3899999999999997</v>
      </c>
      <c r="F1767" s="92">
        <f t="shared" si="86"/>
        <v>14.03</v>
      </c>
      <c r="H1767" s="138">
        <v>7.96</v>
      </c>
      <c r="I1767" s="138">
        <v>4.3899999999999997</v>
      </c>
      <c r="J1767" s="138">
        <v>14.03</v>
      </c>
      <c r="K1767" s="138">
        <v>29.773869346733672</v>
      </c>
    </row>
    <row r="1768" spans="1:11">
      <c r="A1768" s="39" t="s">
        <v>410</v>
      </c>
      <c r="B1768" s="39" t="s">
        <v>304</v>
      </c>
      <c r="C1768" s="39" t="s">
        <v>145</v>
      </c>
      <c r="D1768" s="92">
        <f t="shared" si="84"/>
        <v>7.33</v>
      </c>
      <c r="E1768" s="92">
        <f t="shared" si="85"/>
        <v>3.46</v>
      </c>
      <c r="F1768" s="92">
        <f t="shared" si="86"/>
        <v>14.85</v>
      </c>
      <c r="H1768" s="138">
        <v>7.33</v>
      </c>
      <c r="I1768" s="138">
        <v>3.46</v>
      </c>
      <c r="J1768" s="138">
        <v>14.85</v>
      </c>
      <c r="K1768" s="138">
        <v>37.380627557980908</v>
      </c>
    </row>
    <row r="1769" spans="1:11">
      <c r="A1769" s="39" t="s">
        <v>410</v>
      </c>
      <c r="B1769" s="39" t="s">
        <v>304</v>
      </c>
      <c r="C1769" s="39" t="s">
        <v>146</v>
      </c>
      <c r="D1769" s="92">
        <f t="shared" si="84"/>
        <v>6.36</v>
      </c>
      <c r="E1769" s="92">
        <f t="shared" si="85"/>
        <v>4.01</v>
      </c>
      <c r="F1769" s="92">
        <f t="shared" si="86"/>
        <v>9.9499999999999993</v>
      </c>
      <c r="H1769" s="138">
        <v>6.36</v>
      </c>
      <c r="I1769" s="138">
        <v>4.01</v>
      </c>
      <c r="J1769" s="138">
        <v>9.9499999999999993</v>
      </c>
      <c r="K1769" s="138">
        <v>23.270440251572325</v>
      </c>
    </row>
    <row r="1770" spans="1:11">
      <c r="A1770" s="39" t="s">
        <v>410</v>
      </c>
      <c r="B1770" s="39" t="s">
        <v>304</v>
      </c>
      <c r="C1770" s="39" t="s">
        <v>153</v>
      </c>
      <c r="D1770" s="92">
        <f t="shared" si="84"/>
        <v>7.98</v>
      </c>
      <c r="E1770" s="92">
        <f t="shared" si="85"/>
        <v>3</v>
      </c>
      <c r="F1770" s="92">
        <f t="shared" si="86"/>
        <v>19.59</v>
      </c>
      <c r="H1770" s="138">
        <v>7.98</v>
      </c>
      <c r="I1770" s="138">
        <v>3</v>
      </c>
      <c r="J1770" s="138">
        <v>19.59</v>
      </c>
      <c r="K1770" s="138">
        <v>48.496240601503757</v>
      </c>
    </row>
    <row r="1771" spans="1:11">
      <c r="A1771" s="39" t="s">
        <v>410</v>
      </c>
      <c r="B1771" s="39" t="s">
        <v>304</v>
      </c>
      <c r="C1771" s="39" t="s">
        <v>162</v>
      </c>
      <c r="D1771" s="92">
        <f t="shared" si="84"/>
        <v>8.1999999999999993</v>
      </c>
      <c r="E1771" s="92">
        <f t="shared" si="85"/>
        <v>3.47</v>
      </c>
      <c r="F1771" s="92">
        <f t="shared" si="86"/>
        <v>18.190000000000001</v>
      </c>
      <c r="H1771" s="138">
        <v>8.1999999999999993</v>
      </c>
      <c r="I1771" s="138">
        <v>3.47</v>
      </c>
      <c r="J1771" s="138">
        <v>18.190000000000001</v>
      </c>
      <c r="K1771" s="138">
        <v>42.682926829268297</v>
      </c>
    </row>
    <row r="1772" spans="1:11">
      <c r="A1772" s="39" t="s">
        <v>410</v>
      </c>
      <c r="B1772" s="39" t="s">
        <v>304</v>
      </c>
      <c r="C1772" s="39" t="s">
        <v>165</v>
      </c>
      <c r="D1772" s="92">
        <f t="shared" si="84"/>
        <v>5.5</v>
      </c>
      <c r="E1772" s="92">
        <f t="shared" si="85"/>
        <v>2.56</v>
      </c>
      <c r="F1772" s="92">
        <f t="shared" si="86"/>
        <v>11.4</v>
      </c>
      <c r="H1772" s="138">
        <v>5.5</v>
      </c>
      <c r="I1772" s="138">
        <v>2.56</v>
      </c>
      <c r="J1772" s="138">
        <v>11.4</v>
      </c>
      <c r="K1772" s="138">
        <v>38.181818181818187</v>
      </c>
    </row>
    <row r="1773" spans="1:11">
      <c r="A1773" s="39" t="s">
        <v>410</v>
      </c>
      <c r="B1773" s="39" t="s">
        <v>304</v>
      </c>
      <c r="C1773" s="39" t="s">
        <v>166</v>
      </c>
      <c r="D1773" s="92">
        <f t="shared" si="84"/>
        <v>3.45</v>
      </c>
      <c r="E1773" s="92">
        <f t="shared" si="85"/>
        <v>1.85</v>
      </c>
      <c r="F1773" s="92">
        <f t="shared" si="86"/>
        <v>6.35</v>
      </c>
      <c r="H1773" s="138">
        <v>3.45</v>
      </c>
      <c r="I1773" s="138">
        <v>1.85</v>
      </c>
      <c r="J1773" s="138">
        <v>6.35</v>
      </c>
      <c r="K1773" s="138">
        <v>31.594202898550726</v>
      </c>
    </row>
    <row r="1774" spans="1:11">
      <c r="A1774" s="39" t="s">
        <v>410</v>
      </c>
      <c r="B1774" s="39" t="s">
        <v>304</v>
      </c>
      <c r="C1774" s="39" t="s">
        <v>170</v>
      </c>
      <c r="D1774" s="92">
        <f t="shared" si="84"/>
        <v>5.99</v>
      </c>
      <c r="E1774" s="92">
        <f t="shared" si="85"/>
        <v>4.01</v>
      </c>
      <c r="F1774" s="92">
        <f t="shared" si="86"/>
        <v>8.8699999999999992</v>
      </c>
      <c r="H1774" s="138">
        <v>5.99</v>
      </c>
      <c r="I1774" s="138">
        <v>4.01</v>
      </c>
      <c r="J1774" s="138">
        <v>8.8699999999999992</v>
      </c>
      <c r="K1774" s="138">
        <v>20.367278797996661</v>
      </c>
    </row>
    <row r="1775" spans="1:11">
      <c r="A1775" s="39" t="s">
        <v>410</v>
      </c>
      <c r="B1775" s="39" t="s">
        <v>304</v>
      </c>
      <c r="C1775" s="39" t="s">
        <v>172</v>
      </c>
      <c r="D1775" s="92">
        <f t="shared" si="84"/>
        <v>7.58</v>
      </c>
      <c r="E1775" s="92">
        <f t="shared" si="85"/>
        <v>4.29</v>
      </c>
      <c r="F1775" s="92">
        <f t="shared" si="86"/>
        <v>13.05</v>
      </c>
      <c r="H1775" s="138">
        <v>7.58</v>
      </c>
      <c r="I1775" s="138">
        <v>4.29</v>
      </c>
      <c r="J1775" s="138">
        <v>13.05</v>
      </c>
      <c r="K1775" s="138">
        <v>28.496042216358841</v>
      </c>
    </row>
    <row r="1776" spans="1:11">
      <c r="A1776" s="39" t="s">
        <v>410</v>
      </c>
      <c r="B1776" s="39" t="s">
        <v>304</v>
      </c>
      <c r="C1776" s="39" t="s">
        <v>175</v>
      </c>
      <c r="D1776" s="92">
        <f t="shared" si="84"/>
        <v>6.96</v>
      </c>
      <c r="E1776" s="92">
        <f t="shared" si="85"/>
        <v>4.2699999999999996</v>
      </c>
      <c r="F1776" s="92">
        <f t="shared" si="86"/>
        <v>11.15</v>
      </c>
      <c r="H1776" s="138">
        <v>6.96</v>
      </c>
      <c r="I1776" s="138">
        <v>4.2699999999999996</v>
      </c>
      <c r="J1776" s="138">
        <v>11.15</v>
      </c>
      <c r="K1776" s="138">
        <v>24.568965517241377</v>
      </c>
    </row>
    <row r="1777" spans="1:11">
      <c r="A1777" s="39" t="s">
        <v>410</v>
      </c>
      <c r="B1777" s="39" t="s">
        <v>304</v>
      </c>
      <c r="C1777" s="39" t="s">
        <v>358</v>
      </c>
      <c r="D1777" s="92">
        <f t="shared" si="84"/>
        <v>5.95</v>
      </c>
      <c r="E1777" s="92">
        <f t="shared" si="85"/>
        <v>5.05</v>
      </c>
      <c r="F1777" s="92">
        <f t="shared" si="86"/>
        <v>7</v>
      </c>
      <c r="H1777" s="138">
        <v>5.95</v>
      </c>
      <c r="I1777" s="138">
        <v>5.05</v>
      </c>
      <c r="J1777" s="138">
        <v>7</v>
      </c>
      <c r="K1777" s="138">
        <v>8.4033613445378137</v>
      </c>
    </row>
    <row r="1778" spans="1:11">
      <c r="A1778" s="39" t="s">
        <v>410</v>
      </c>
      <c r="B1778" s="39" t="s">
        <v>274</v>
      </c>
      <c r="C1778" s="39" t="s">
        <v>98</v>
      </c>
      <c r="D1778" s="92">
        <f t="shared" si="84"/>
        <v>56.33</v>
      </c>
      <c r="E1778" s="92">
        <f t="shared" si="85"/>
        <v>46.62</v>
      </c>
      <c r="F1778" s="92">
        <f t="shared" si="86"/>
        <v>65.569999999999993</v>
      </c>
      <c r="H1778" s="138">
        <v>56.33</v>
      </c>
      <c r="I1778" s="138">
        <v>46.62</v>
      </c>
      <c r="J1778" s="138">
        <v>65.569999999999993</v>
      </c>
      <c r="K1778" s="138">
        <v>8.6809870406532923</v>
      </c>
    </row>
    <row r="1779" spans="1:11">
      <c r="A1779" s="39" t="s">
        <v>410</v>
      </c>
      <c r="B1779" s="39" t="s">
        <v>274</v>
      </c>
      <c r="C1779" s="39" t="s">
        <v>105</v>
      </c>
      <c r="D1779" s="92">
        <f t="shared" si="84"/>
        <v>62.88</v>
      </c>
      <c r="E1779" s="92">
        <f t="shared" si="85"/>
        <v>55.01</v>
      </c>
      <c r="F1779" s="92">
        <f t="shared" si="86"/>
        <v>70.12</v>
      </c>
      <c r="H1779" s="138">
        <v>62.88</v>
      </c>
      <c r="I1779" s="138">
        <v>55.01</v>
      </c>
      <c r="J1779" s="138">
        <v>70.12</v>
      </c>
      <c r="K1779" s="138">
        <v>6.1704834605597965</v>
      </c>
    </row>
    <row r="1780" spans="1:11">
      <c r="A1780" s="39" t="s">
        <v>410</v>
      </c>
      <c r="B1780" s="39" t="s">
        <v>274</v>
      </c>
      <c r="C1780" s="39" t="s">
        <v>106</v>
      </c>
      <c r="D1780" s="92">
        <f t="shared" si="84"/>
        <v>59.81</v>
      </c>
      <c r="E1780" s="92">
        <f t="shared" si="85"/>
        <v>54.44</v>
      </c>
      <c r="F1780" s="92">
        <f t="shared" si="86"/>
        <v>64.95</v>
      </c>
      <c r="H1780" s="138">
        <v>59.81</v>
      </c>
      <c r="I1780" s="138">
        <v>54.44</v>
      </c>
      <c r="J1780" s="138">
        <v>64.95</v>
      </c>
      <c r="K1780" s="138">
        <v>4.4975756562447744</v>
      </c>
    </row>
    <row r="1781" spans="1:11">
      <c r="A1781" s="39" t="s">
        <v>410</v>
      </c>
      <c r="B1781" s="39" t="s">
        <v>274</v>
      </c>
      <c r="C1781" s="39" t="s">
        <v>125</v>
      </c>
      <c r="D1781" s="92">
        <f t="shared" si="84"/>
        <v>61.37</v>
      </c>
      <c r="E1781" s="92">
        <f t="shared" si="85"/>
        <v>55.14</v>
      </c>
      <c r="F1781" s="92">
        <f t="shared" si="86"/>
        <v>67.239999999999995</v>
      </c>
      <c r="H1781" s="138">
        <v>61.37</v>
      </c>
      <c r="I1781" s="138">
        <v>55.14</v>
      </c>
      <c r="J1781" s="138">
        <v>67.239999999999995</v>
      </c>
      <c r="K1781" s="138">
        <v>5.0513280104285485</v>
      </c>
    </row>
    <row r="1782" spans="1:11">
      <c r="A1782" s="39" t="s">
        <v>410</v>
      </c>
      <c r="B1782" s="39" t="s">
        <v>274</v>
      </c>
      <c r="C1782" s="39" t="s">
        <v>131</v>
      </c>
      <c r="D1782" s="92">
        <f t="shared" si="84"/>
        <v>54.62</v>
      </c>
      <c r="E1782" s="92">
        <f t="shared" si="85"/>
        <v>46.69</v>
      </c>
      <c r="F1782" s="92">
        <f t="shared" si="86"/>
        <v>62.32</v>
      </c>
      <c r="H1782" s="138">
        <v>54.62</v>
      </c>
      <c r="I1782" s="138">
        <v>46.69</v>
      </c>
      <c r="J1782" s="138">
        <v>62.32</v>
      </c>
      <c r="K1782" s="138">
        <v>7.3599414134016845</v>
      </c>
    </row>
    <row r="1783" spans="1:11">
      <c r="A1783" s="39" t="s">
        <v>410</v>
      </c>
      <c r="B1783" s="39" t="s">
        <v>274</v>
      </c>
      <c r="C1783" s="39" t="s">
        <v>133</v>
      </c>
      <c r="D1783" s="92">
        <f t="shared" si="84"/>
        <v>67.12</v>
      </c>
      <c r="E1783" s="92">
        <f t="shared" si="85"/>
        <v>61.74</v>
      </c>
      <c r="F1783" s="92">
        <f t="shared" si="86"/>
        <v>72.08</v>
      </c>
      <c r="H1783" s="138">
        <v>67.12</v>
      </c>
      <c r="I1783" s="138">
        <v>61.74</v>
      </c>
      <c r="J1783" s="138">
        <v>72.08</v>
      </c>
      <c r="K1783" s="138">
        <v>3.9332538736591176</v>
      </c>
    </row>
    <row r="1784" spans="1:11">
      <c r="A1784" s="39" t="s">
        <v>410</v>
      </c>
      <c r="B1784" s="39" t="s">
        <v>274</v>
      </c>
      <c r="C1784" s="39" t="s">
        <v>137</v>
      </c>
      <c r="D1784" s="92">
        <f t="shared" si="84"/>
        <v>65.180000000000007</v>
      </c>
      <c r="E1784" s="92">
        <f t="shared" si="85"/>
        <v>58.37</v>
      </c>
      <c r="F1784" s="92">
        <f t="shared" si="86"/>
        <v>71.42</v>
      </c>
      <c r="H1784" s="138">
        <v>65.180000000000007</v>
      </c>
      <c r="I1784" s="138">
        <v>58.37</v>
      </c>
      <c r="J1784" s="138">
        <v>71.42</v>
      </c>
      <c r="K1784" s="138">
        <v>5.1396133783369127</v>
      </c>
    </row>
    <row r="1785" spans="1:11">
      <c r="A1785" s="39" t="s">
        <v>410</v>
      </c>
      <c r="B1785" s="39" t="s">
        <v>274</v>
      </c>
      <c r="C1785" s="39" t="s">
        <v>138</v>
      </c>
      <c r="D1785" s="92">
        <f t="shared" si="84"/>
        <v>52.77</v>
      </c>
      <c r="E1785" s="92">
        <f t="shared" si="85"/>
        <v>41.66</v>
      </c>
      <c r="F1785" s="92">
        <f t="shared" si="86"/>
        <v>63.62</v>
      </c>
      <c r="H1785" s="138">
        <v>52.77</v>
      </c>
      <c r="I1785" s="138">
        <v>41.66</v>
      </c>
      <c r="J1785" s="138">
        <v>63.62</v>
      </c>
      <c r="K1785" s="138">
        <v>10.801591813530415</v>
      </c>
    </row>
    <row r="1786" spans="1:11">
      <c r="A1786" s="39" t="s">
        <v>410</v>
      </c>
      <c r="B1786" s="39" t="s">
        <v>274</v>
      </c>
      <c r="C1786" s="39" t="s">
        <v>140</v>
      </c>
      <c r="D1786" s="92">
        <f t="shared" si="84"/>
        <v>60.44</v>
      </c>
      <c r="E1786" s="92">
        <f t="shared" si="85"/>
        <v>53.78</v>
      </c>
      <c r="F1786" s="92">
        <f t="shared" si="86"/>
        <v>66.739999999999995</v>
      </c>
      <c r="H1786" s="138">
        <v>60.44</v>
      </c>
      <c r="I1786" s="138">
        <v>53.78</v>
      </c>
      <c r="J1786" s="138">
        <v>66.739999999999995</v>
      </c>
      <c r="K1786" s="138">
        <v>5.4930509596293842</v>
      </c>
    </row>
    <row r="1787" spans="1:11">
      <c r="A1787" s="39" t="s">
        <v>410</v>
      </c>
      <c r="B1787" s="39" t="s">
        <v>274</v>
      </c>
      <c r="C1787" s="39" t="s">
        <v>144</v>
      </c>
      <c r="D1787" s="92">
        <f t="shared" si="84"/>
        <v>59.89</v>
      </c>
      <c r="E1787" s="92">
        <f t="shared" si="85"/>
        <v>52.81</v>
      </c>
      <c r="F1787" s="92">
        <f t="shared" si="86"/>
        <v>66.59</v>
      </c>
      <c r="H1787" s="138">
        <v>59.89</v>
      </c>
      <c r="I1787" s="138">
        <v>52.81</v>
      </c>
      <c r="J1787" s="138">
        <v>66.59</v>
      </c>
      <c r="K1787" s="138">
        <v>5.8941392553013854</v>
      </c>
    </row>
    <row r="1788" spans="1:11">
      <c r="A1788" s="39" t="s">
        <v>410</v>
      </c>
      <c r="B1788" s="39" t="s">
        <v>274</v>
      </c>
      <c r="C1788" s="39" t="s">
        <v>145</v>
      </c>
      <c r="D1788" s="92">
        <f t="shared" si="84"/>
        <v>58.03</v>
      </c>
      <c r="E1788" s="92">
        <f t="shared" si="85"/>
        <v>50.59</v>
      </c>
      <c r="F1788" s="92">
        <f t="shared" si="86"/>
        <v>65.12</v>
      </c>
      <c r="H1788" s="138">
        <v>58.03</v>
      </c>
      <c r="I1788" s="138">
        <v>50.59</v>
      </c>
      <c r="J1788" s="138">
        <v>65.12</v>
      </c>
      <c r="K1788" s="138">
        <v>6.4277098052731336</v>
      </c>
    </row>
    <row r="1789" spans="1:11">
      <c r="A1789" s="39" t="s">
        <v>410</v>
      </c>
      <c r="B1789" s="39" t="s">
        <v>274</v>
      </c>
      <c r="C1789" s="39" t="s">
        <v>146</v>
      </c>
      <c r="D1789" s="92">
        <f t="shared" si="84"/>
        <v>61.99</v>
      </c>
      <c r="E1789" s="92">
        <f t="shared" si="85"/>
        <v>56.33</v>
      </c>
      <c r="F1789" s="92">
        <f t="shared" si="86"/>
        <v>67.349999999999994</v>
      </c>
      <c r="H1789" s="138">
        <v>61.99</v>
      </c>
      <c r="I1789" s="138">
        <v>56.33</v>
      </c>
      <c r="J1789" s="138">
        <v>67.349999999999994</v>
      </c>
      <c r="K1789" s="138">
        <v>4.5491208259396672</v>
      </c>
    </row>
    <row r="1790" spans="1:11">
      <c r="A1790" s="39" t="s">
        <v>410</v>
      </c>
      <c r="B1790" s="39" t="s">
        <v>274</v>
      </c>
      <c r="C1790" s="39" t="s">
        <v>153</v>
      </c>
      <c r="D1790" s="92">
        <f t="shared" si="84"/>
        <v>53.94</v>
      </c>
      <c r="E1790" s="92">
        <f t="shared" si="85"/>
        <v>39.380000000000003</v>
      </c>
      <c r="F1790" s="92">
        <f t="shared" si="86"/>
        <v>67.87</v>
      </c>
      <c r="H1790" s="138">
        <v>53.94</v>
      </c>
      <c r="I1790" s="138">
        <v>39.380000000000003</v>
      </c>
      <c r="J1790" s="138">
        <v>67.87</v>
      </c>
      <c r="K1790" s="138">
        <v>13.848720800889877</v>
      </c>
    </row>
    <row r="1791" spans="1:11">
      <c r="A1791" s="39" t="s">
        <v>410</v>
      </c>
      <c r="B1791" s="39" t="s">
        <v>274</v>
      </c>
      <c r="C1791" s="39" t="s">
        <v>162</v>
      </c>
      <c r="D1791" s="92">
        <f t="shared" si="84"/>
        <v>54.94</v>
      </c>
      <c r="E1791" s="92">
        <f t="shared" si="85"/>
        <v>45.2</v>
      </c>
      <c r="F1791" s="92">
        <f t="shared" si="86"/>
        <v>64.319999999999993</v>
      </c>
      <c r="H1791" s="138">
        <v>54.94</v>
      </c>
      <c r="I1791" s="138">
        <v>45.2</v>
      </c>
      <c r="J1791" s="138">
        <v>64.319999999999993</v>
      </c>
      <c r="K1791" s="138">
        <v>8.9916272297051325</v>
      </c>
    </row>
    <row r="1792" spans="1:11">
      <c r="A1792" s="39" t="s">
        <v>410</v>
      </c>
      <c r="B1792" s="39" t="s">
        <v>274</v>
      </c>
      <c r="C1792" s="39" t="s">
        <v>165</v>
      </c>
      <c r="D1792" s="92">
        <f t="shared" si="84"/>
        <v>59.93</v>
      </c>
      <c r="E1792" s="92">
        <f t="shared" si="85"/>
        <v>50.14</v>
      </c>
      <c r="F1792" s="92">
        <f t="shared" si="86"/>
        <v>68.989999999999995</v>
      </c>
      <c r="H1792" s="138">
        <v>59.93</v>
      </c>
      <c r="I1792" s="138">
        <v>50.14</v>
      </c>
      <c r="J1792" s="138">
        <v>68.989999999999995</v>
      </c>
      <c r="K1792" s="138">
        <v>8.1094610378775247</v>
      </c>
    </row>
    <row r="1793" spans="1:11">
      <c r="A1793" s="39" t="s">
        <v>410</v>
      </c>
      <c r="B1793" s="39" t="s">
        <v>274</v>
      </c>
      <c r="C1793" s="39" t="s">
        <v>166</v>
      </c>
      <c r="D1793" s="92">
        <f t="shared" si="84"/>
        <v>62.67</v>
      </c>
      <c r="E1793" s="92">
        <f t="shared" si="85"/>
        <v>55.54</v>
      </c>
      <c r="F1793" s="92">
        <f t="shared" si="86"/>
        <v>69.28</v>
      </c>
      <c r="H1793" s="138">
        <v>62.67</v>
      </c>
      <c r="I1793" s="138">
        <v>55.54</v>
      </c>
      <c r="J1793" s="138">
        <v>69.28</v>
      </c>
      <c r="K1793" s="138">
        <v>5.6326791128131477</v>
      </c>
    </row>
    <row r="1794" spans="1:11">
      <c r="A1794" s="39" t="s">
        <v>410</v>
      </c>
      <c r="B1794" s="39" t="s">
        <v>274</v>
      </c>
      <c r="C1794" s="39" t="s">
        <v>170</v>
      </c>
      <c r="D1794" s="92">
        <f t="shared" si="84"/>
        <v>64.290000000000006</v>
      </c>
      <c r="E1794" s="92">
        <f t="shared" si="85"/>
        <v>58.66</v>
      </c>
      <c r="F1794" s="92">
        <f t="shared" si="86"/>
        <v>69.56</v>
      </c>
      <c r="H1794" s="138">
        <v>64.290000000000006</v>
      </c>
      <c r="I1794" s="138">
        <v>58.66</v>
      </c>
      <c r="J1794" s="138">
        <v>69.56</v>
      </c>
      <c r="K1794" s="138">
        <v>4.3397106859542696</v>
      </c>
    </row>
    <row r="1795" spans="1:11">
      <c r="A1795" s="39" t="s">
        <v>410</v>
      </c>
      <c r="B1795" s="39" t="s">
        <v>274</v>
      </c>
      <c r="C1795" s="39" t="s">
        <v>172</v>
      </c>
      <c r="D1795" s="92">
        <f t="shared" si="84"/>
        <v>56.61</v>
      </c>
      <c r="E1795" s="92">
        <f t="shared" si="85"/>
        <v>49.39</v>
      </c>
      <c r="F1795" s="92">
        <f t="shared" si="86"/>
        <v>63.57</v>
      </c>
      <c r="H1795" s="138">
        <v>56.61</v>
      </c>
      <c r="I1795" s="138">
        <v>49.39</v>
      </c>
      <c r="J1795" s="138">
        <v>63.57</v>
      </c>
      <c r="K1795" s="138">
        <v>6.4299593711358423</v>
      </c>
    </row>
    <row r="1796" spans="1:11">
      <c r="A1796" s="39" t="s">
        <v>410</v>
      </c>
      <c r="B1796" s="39" t="s">
        <v>274</v>
      </c>
      <c r="C1796" s="39" t="s">
        <v>175</v>
      </c>
      <c r="D1796" s="92">
        <f t="shared" si="84"/>
        <v>57.36</v>
      </c>
      <c r="E1796" s="92">
        <f t="shared" si="85"/>
        <v>51.2</v>
      </c>
      <c r="F1796" s="92">
        <f t="shared" si="86"/>
        <v>63.29</v>
      </c>
      <c r="H1796" s="138">
        <v>57.36</v>
      </c>
      <c r="I1796" s="138">
        <v>51.2</v>
      </c>
      <c r="J1796" s="138">
        <v>63.29</v>
      </c>
      <c r="K1796" s="138">
        <v>5.4044630404463039</v>
      </c>
    </row>
    <row r="1797" spans="1:11">
      <c r="A1797" s="39" t="s">
        <v>410</v>
      </c>
      <c r="B1797" s="39" t="s">
        <v>274</v>
      </c>
      <c r="C1797" s="39" t="s">
        <v>358</v>
      </c>
      <c r="D1797" s="92">
        <f t="shared" si="84"/>
        <v>61.58</v>
      </c>
      <c r="E1797" s="92">
        <f t="shared" si="85"/>
        <v>59.74</v>
      </c>
      <c r="F1797" s="92">
        <f t="shared" si="86"/>
        <v>63.39</v>
      </c>
      <c r="H1797" s="138">
        <v>61.58</v>
      </c>
      <c r="I1797" s="138">
        <v>59.74</v>
      </c>
      <c r="J1797" s="138">
        <v>63.39</v>
      </c>
      <c r="K1797" s="138">
        <v>1.5102305943488148</v>
      </c>
    </row>
    <row r="1798" spans="1:11">
      <c r="A1798" s="39" t="s">
        <v>410</v>
      </c>
      <c r="B1798" s="39" t="s">
        <v>275</v>
      </c>
      <c r="C1798" s="39" t="s">
        <v>98</v>
      </c>
      <c r="D1798" s="92">
        <f t="shared" si="84"/>
        <v>23.07</v>
      </c>
      <c r="E1798" s="92">
        <f t="shared" si="85"/>
        <v>17.940000000000001</v>
      </c>
      <c r="F1798" s="92">
        <f t="shared" si="86"/>
        <v>29.15</v>
      </c>
      <c r="H1798" s="138">
        <v>23.07</v>
      </c>
      <c r="I1798" s="138">
        <v>17.940000000000001</v>
      </c>
      <c r="J1798" s="138">
        <v>29.15</v>
      </c>
      <c r="K1798" s="138">
        <v>12.397052449068054</v>
      </c>
    </row>
    <row r="1799" spans="1:11">
      <c r="A1799" s="39" t="s">
        <v>410</v>
      </c>
      <c r="B1799" s="39" t="s">
        <v>275</v>
      </c>
      <c r="C1799" s="39" t="s">
        <v>105</v>
      </c>
      <c r="D1799" s="92">
        <f t="shared" si="84"/>
        <v>23.18</v>
      </c>
      <c r="E1799" s="92">
        <f t="shared" si="85"/>
        <v>17.850000000000001</v>
      </c>
      <c r="F1799" s="92">
        <f t="shared" si="86"/>
        <v>29.52</v>
      </c>
      <c r="H1799" s="138">
        <v>23.18</v>
      </c>
      <c r="I1799" s="138">
        <v>17.850000000000001</v>
      </c>
      <c r="J1799" s="138">
        <v>29.52</v>
      </c>
      <c r="K1799" s="138">
        <v>12.855910267471959</v>
      </c>
    </row>
    <row r="1800" spans="1:11">
      <c r="A1800" s="39" t="s">
        <v>410</v>
      </c>
      <c r="B1800" s="39" t="s">
        <v>275</v>
      </c>
      <c r="C1800" s="39" t="s">
        <v>106</v>
      </c>
      <c r="D1800" s="92">
        <f t="shared" si="84"/>
        <v>26.67</v>
      </c>
      <c r="E1800" s="92">
        <f t="shared" si="85"/>
        <v>22.45</v>
      </c>
      <c r="F1800" s="92">
        <f t="shared" si="86"/>
        <v>31.36</v>
      </c>
      <c r="H1800" s="138">
        <v>26.67</v>
      </c>
      <c r="I1800" s="138">
        <v>22.45</v>
      </c>
      <c r="J1800" s="138">
        <v>31.36</v>
      </c>
      <c r="K1800" s="138">
        <v>8.5489313835770524</v>
      </c>
    </row>
    <row r="1801" spans="1:11">
      <c r="A1801" s="39" t="s">
        <v>410</v>
      </c>
      <c r="B1801" s="39" t="s">
        <v>275</v>
      </c>
      <c r="C1801" s="39" t="s">
        <v>125</v>
      </c>
      <c r="D1801" s="92">
        <f t="shared" si="84"/>
        <v>26.61</v>
      </c>
      <c r="E1801" s="92">
        <f t="shared" si="85"/>
        <v>21.31</v>
      </c>
      <c r="F1801" s="92">
        <f t="shared" si="86"/>
        <v>32.700000000000003</v>
      </c>
      <c r="H1801" s="138">
        <v>26.61</v>
      </c>
      <c r="I1801" s="138">
        <v>21.31</v>
      </c>
      <c r="J1801" s="138">
        <v>32.700000000000003</v>
      </c>
      <c r="K1801" s="138">
        <v>10.935738444193912</v>
      </c>
    </row>
    <row r="1802" spans="1:11">
      <c r="A1802" s="39" t="s">
        <v>410</v>
      </c>
      <c r="B1802" s="39" t="s">
        <v>275</v>
      </c>
      <c r="C1802" s="39" t="s">
        <v>131</v>
      </c>
      <c r="D1802" s="92">
        <f t="shared" si="84"/>
        <v>27.11</v>
      </c>
      <c r="E1802" s="92">
        <f t="shared" si="85"/>
        <v>20.92</v>
      </c>
      <c r="F1802" s="92">
        <f t="shared" si="86"/>
        <v>34.340000000000003</v>
      </c>
      <c r="H1802" s="138">
        <v>27.11</v>
      </c>
      <c r="I1802" s="138">
        <v>20.92</v>
      </c>
      <c r="J1802" s="138">
        <v>34.340000000000003</v>
      </c>
      <c r="K1802" s="138">
        <v>12.689044632976762</v>
      </c>
    </row>
    <row r="1803" spans="1:11">
      <c r="A1803" s="39" t="s">
        <v>410</v>
      </c>
      <c r="B1803" s="39" t="s">
        <v>275</v>
      </c>
      <c r="C1803" s="39" t="s">
        <v>133</v>
      </c>
      <c r="D1803" s="92">
        <f t="shared" si="84"/>
        <v>19.09</v>
      </c>
      <c r="E1803" s="92">
        <f t="shared" si="85"/>
        <v>15.23</v>
      </c>
      <c r="F1803" s="92">
        <f t="shared" si="86"/>
        <v>23.66</v>
      </c>
      <c r="H1803" s="138">
        <v>19.09</v>
      </c>
      <c r="I1803" s="138">
        <v>15.23</v>
      </c>
      <c r="J1803" s="138">
        <v>23.66</v>
      </c>
      <c r="K1803" s="138">
        <v>11.262441068622316</v>
      </c>
    </row>
    <row r="1804" spans="1:11">
      <c r="A1804" s="39" t="s">
        <v>410</v>
      </c>
      <c r="B1804" s="39" t="s">
        <v>275</v>
      </c>
      <c r="C1804" s="39" t="s">
        <v>137</v>
      </c>
      <c r="D1804" s="92">
        <f t="shared" si="84"/>
        <v>20.440000000000001</v>
      </c>
      <c r="E1804" s="92">
        <f t="shared" si="85"/>
        <v>16</v>
      </c>
      <c r="F1804" s="92">
        <f t="shared" si="86"/>
        <v>25.74</v>
      </c>
      <c r="H1804" s="138">
        <v>20.440000000000001</v>
      </c>
      <c r="I1804" s="138">
        <v>16</v>
      </c>
      <c r="J1804" s="138">
        <v>25.74</v>
      </c>
      <c r="K1804" s="138">
        <v>12.13307240704501</v>
      </c>
    </row>
    <row r="1805" spans="1:11">
      <c r="A1805" s="39" t="s">
        <v>410</v>
      </c>
      <c r="B1805" s="39" t="s">
        <v>275</v>
      </c>
      <c r="C1805" s="39" t="s">
        <v>138</v>
      </c>
      <c r="D1805" s="92">
        <f t="shared" si="84"/>
        <v>34.159999999999997</v>
      </c>
      <c r="E1805" s="92">
        <f t="shared" si="85"/>
        <v>24.39</v>
      </c>
      <c r="F1805" s="92">
        <f t="shared" si="86"/>
        <v>45.48</v>
      </c>
      <c r="H1805" s="138">
        <v>34.159999999999997</v>
      </c>
      <c r="I1805" s="138">
        <v>24.39</v>
      </c>
      <c r="J1805" s="138">
        <v>45.48</v>
      </c>
      <c r="K1805" s="138">
        <v>15.954332552693209</v>
      </c>
    </row>
    <row r="1806" spans="1:11">
      <c r="A1806" s="39" t="s">
        <v>410</v>
      </c>
      <c r="B1806" s="39" t="s">
        <v>275</v>
      </c>
      <c r="C1806" s="39" t="s">
        <v>140</v>
      </c>
      <c r="D1806" s="92">
        <f t="shared" si="84"/>
        <v>24.32</v>
      </c>
      <c r="E1806" s="92">
        <f t="shared" si="85"/>
        <v>19.260000000000002</v>
      </c>
      <c r="F1806" s="92">
        <f t="shared" si="86"/>
        <v>30.21</v>
      </c>
      <c r="H1806" s="138">
        <v>24.32</v>
      </c>
      <c r="I1806" s="138">
        <v>19.260000000000002</v>
      </c>
      <c r="J1806" s="138">
        <v>30.21</v>
      </c>
      <c r="K1806" s="138">
        <v>11.513157894736842</v>
      </c>
    </row>
    <row r="1807" spans="1:11">
      <c r="A1807" s="39" t="s">
        <v>410</v>
      </c>
      <c r="B1807" s="39" t="s">
        <v>275</v>
      </c>
      <c r="C1807" s="39" t="s">
        <v>144</v>
      </c>
      <c r="D1807" s="92">
        <f t="shared" si="84"/>
        <v>23.65</v>
      </c>
      <c r="E1807" s="92">
        <f t="shared" si="85"/>
        <v>18.98</v>
      </c>
      <c r="F1807" s="92">
        <f t="shared" si="86"/>
        <v>29.06</v>
      </c>
      <c r="H1807" s="138">
        <v>23.65</v>
      </c>
      <c r="I1807" s="138">
        <v>18.98</v>
      </c>
      <c r="J1807" s="138">
        <v>29.06</v>
      </c>
      <c r="K1807" s="138">
        <v>10.90909090909091</v>
      </c>
    </row>
    <row r="1808" spans="1:11">
      <c r="A1808" s="39" t="s">
        <v>410</v>
      </c>
      <c r="B1808" s="39" t="s">
        <v>275</v>
      </c>
      <c r="C1808" s="39" t="s">
        <v>145</v>
      </c>
      <c r="D1808" s="92">
        <f t="shared" si="84"/>
        <v>26.98</v>
      </c>
      <c r="E1808" s="92">
        <f t="shared" si="85"/>
        <v>20.57</v>
      </c>
      <c r="F1808" s="92">
        <f t="shared" si="86"/>
        <v>34.520000000000003</v>
      </c>
      <c r="H1808" s="138">
        <v>26.98</v>
      </c>
      <c r="I1808" s="138">
        <v>20.57</v>
      </c>
      <c r="J1808" s="138">
        <v>34.520000000000003</v>
      </c>
      <c r="K1808" s="138">
        <v>13.232023721275018</v>
      </c>
    </row>
    <row r="1809" spans="1:11">
      <c r="A1809" s="39" t="s">
        <v>410</v>
      </c>
      <c r="B1809" s="39" t="s">
        <v>275</v>
      </c>
      <c r="C1809" s="39" t="s">
        <v>146</v>
      </c>
      <c r="D1809" s="92">
        <f t="shared" si="84"/>
        <v>23.6</v>
      </c>
      <c r="E1809" s="92">
        <f t="shared" si="85"/>
        <v>19.3</v>
      </c>
      <c r="F1809" s="92">
        <f t="shared" si="86"/>
        <v>28.52</v>
      </c>
      <c r="H1809" s="138">
        <v>23.6</v>
      </c>
      <c r="I1809" s="138">
        <v>19.3</v>
      </c>
      <c r="J1809" s="138">
        <v>28.52</v>
      </c>
      <c r="K1809" s="138">
        <v>9.9576271186440675</v>
      </c>
    </row>
    <row r="1810" spans="1:11">
      <c r="A1810" s="39" t="s">
        <v>410</v>
      </c>
      <c r="B1810" s="39" t="s">
        <v>275</v>
      </c>
      <c r="C1810" s="39" t="s">
        <v>153</v>
      </c>
      <c r="D1810" s="92">
        <f t="shared" ref="D1810:D1873" si="87">IF(K1810&gt;=50," ",H1810)</f>
        <v>31.32</v>
      </c>
      <c r="E1810" s="92">
        <f t="shared" ref="E1810:E1873" si="88">IF(K1810&gt;=50," ",I1810)</f>
        <v>19.27</v>
      </c>
      <c r="F1810" s="92">
        <f t="shared" ref="F1810:F1873" si="89">IF(K1810&gt;=50," ",J1810)</f>
        <v>46.56</v>
      </c>
      <c r="H1810" s="138">
        <v>31.32</v>
      </c>
      <c r="I1810" s="138">
        <v>19.27</v>
      </c>
      <c r="J1810" s="138">
        <v>46.56</v>
      </c>
      <c r="K1810" s="138">
        <v>22.669220945083012</v>
      </c>
    </row>
    <row r="1811" spans="1:11">
      <c r="A1811" s="39" t="s">
        <v>410</v>
      </c>
      <c r="B1811" s="39" t="s">
        <v>275</v>
      </c>
      <c r="C1811" s="39" t="s">
        <v>162</v>
      </c>
      <c r="D1811" s="92">
        <f t="shared" si="87"/>
        <v>27.32</v>
      </c>
      <c r="E1811" s="92">
        <f t="shared" si="88"/>
        <v>19.28</v>
      </c>
      <c r="F1811" s="92">
        <f t="shared" si="89"/>
        <v>37.159999999999997</v>
      </c>
      <c r="H1811" s="138">
        <v>27.32</v>
      </c>
      <c r="I1811" s="138">
        <v>19.28</v>
      </c>
      <c r="J1811" s="138">
        <v>37.159999999999997</v>
      </c>
      <c r="K1811" s="138">
        <v>16.800878477306004</v>
      </c>
    </row>
    <row r="1812" spans="1:11">
      <c r="A1812" s="39" t="s">
        <v>410</v>
      </c>
      <c r="B1812" s="39" t="s">
        <v>275</v>
      </c>
      <c r="C1812" s="39" t="s">
        <v>165</v>
      </c>
      <c r="D1812" s="92">
        <f t="shared" si="87"/>
        <v>22.8</v>
      </c>
      <c r="E1812" s="92">
        <f t="shared" si="88"/>
        <v>16.02</v>
      </c>
      <c r="F1812" s="92">
        <f t="shared" si="89"/>
        <v>31.38</v>
      </c>
      <c r="H1812" s="138">
        <v>22.8</v>
      </c>
      <c r="I1812" s="138">
        <v>16.02</v>
      </c>
      <c r="J1812" s="138">
        <v>31.38</v>
      </c>
      <c r="K1812" s="138">
        <v>17.192982456140349</v>
      </c>
    </row>
    <row r="1813" spans="1:11">
      <c r="A1813" s="39" t="s">
        <v>410</v>
      </c>
      <c r="B1813" s="39" t="s">
        <v>275</v>
      </c>
      <c r="C1813" s="39" t="s">
        <v>166</v>
      </c>
      <c r="D1813" s="92">
        <f t="shared" si="87"/>
        <v>22.68</v>
      </c>
      <c r="E1813" s="92">
        <f t="shared" si="88"/>
        <v>17.41</v>
      </c>
      <c r="F1813" s="92">
        <f t="shared" si="89"/>
        <v>28.98</v>
      </c>
      <c r="H1813" s="138">
        <v>22.68</v>
      </c>
      <c r="I1813" s="138">
        <v>17.41</v>
      </c>
      <c r="J1813" s="138">
        <v>28.98</v>
      </c>
      <c r="K1813" s="138">
        <v>13.051146384479717</v>
      </c>
    </row>
    <row r="1814" spans="1:11">
      <c r="A1814" s="39" t="s">
        <v>410</v>
      </c>
      <c r="B1814" s="39" t="s">
        <v>275</v>
      </c>
      <c r="C1814" s="39" t="s">
        <v>170</v>
      </c>
      <c r="D1814" s="92">
        <f t="shared" si="87"/>
        <v>21.44</v>
      </c>
      <c r="E1814" s="92">
        <f t="shared" si="88"/>
        <v>17.14</v>
      </c>
      <c r="F1814" s="92">
        <f t="shared" si="89"/>
        <v>26.46</v>
      </c>
      <c r="H1814" s="138">
        <v>21.44</v>
      </c>
      <c r="I1814" s="138">
        <v>17.14</v>
      </c>
      <c r="J1814" s="138">
        <v>26.46</v>
      </c>
      <c r="K1814" s="138">
        <v>11.100746268656716</v>
      </c>
    </row>
    <row r="1815" spans="1:11">
      <c r="A1815" s="39" t="s">
        <v>410</v>
      </c>
      <c r="B1815" s="39" t="s">
        <v>275</v>
      </c>
      <c r="C1815" s="39" t="s">
        <v>172</v>
      </c>
      <c r="D1815" s="92">
        <f t="shared" si="87"/>
        <v>28.33</v>
      </c>
      <c r="E1815" s="92">
        <f t="shared" si="88"/>
        <v>22.33</v>
      </c>
      <c r="F1815" s="92">
        <f t="shared" si="89"/>
        <v>35.22</v>
      </c>
      <c r="H1815" s="138">
        <v>28.33</v>
      </c>
      <c r="I1815" s="138">
        <v>22.33</v>
      </c>
      <c r="J1815" s="138">
        <v>35.22</v>
      </c>
      <c r="K1815" s="138">
        <v>11.648429226967878</v>
      </c>
    </row>
    <row r="1816" spans="1:11">
      <c r="A1816" s="39" t="s">
        <v>410</v>
      </c>
      <c r="B1816" s="39" t="s">
        <v>275</v>
      </c>
      <c r="C1816" s="39" t="s">
        <v>175</v>
      </c>
      <c r="D1816" s="92">
        <f t="shared" si="87"/>
        <v>28.09</v>
      </c>
      <c r="E1816" s="92">
        <f t="shared" si="88"/>
        <v>22.96</v>
      </c>
      <c r="F1816" s="92">
        <f t="shared" si="89"/>
        <v>33.85</v>
      </c>
      <c r="H1816" s="138">
        <v>28.09</v>
      </c>
      <c r="I1816" s="138">
        <v>22.96</v>
      </c>
      <c r="J1816" s="138">
        <v>33.85</v>
      </c>
      <c r="K1816" s="138">
        <v>9.8967604129583471</v>
      </c>
    </row>
    <row r="1817" spans="1:11">
      <c r="A1817" s="39" t="s">
        <v>410</v>
      </c>
      <c r="B1817" s="39" t="s">
        <v>275</v>
      </c>
      <c r="C1817" s="39" t="s">
        <v>358</v>
      </c>
      <c r="D1817" s="92">
        <f t="shared" si="87"/>
        <v>24.02</v>
      </c>
      <c r="E1817" s="92">
        <f t="shared" si="88"/>
        <v>22.51</v>
      </c>
      <c r="F1817" s="92">
        <f t="shared" si="89"/>
        <v>25.6</v>
      </c>
      <c r="H1817" s="138">
        <v>24.02</v>
      </c>
      <c r="I1817" s="138">
        <v>22.51</v>
      </c>
      <c r="J1817" s="138">
        <v>25.6</v>
      </c>
      <c r="K1817" s="138">
        <v>3.2889258950874272</v>
      </c>
    </row>
    <row r="1818" spans="1:11">
      <c r="A1818" s="39" t="s">
        <v>410</v>
      </c>
      <c r="B1818" s="39" t="s">
        <v>276</v>
      </c>
      <c r="C1818" s="39" t="s">
        <v>98</v>
      </c>
      <c r="D1818" s="92">
        <f t="shared" si="87"/>
        <v>8.91</v>
      </c>
      <c r="E1818" s="92">
        <f t="shared" si="88"/>
        <v>5.05</v>
      </c>
      <c r="F1818" s="92">
        <f t="shared" si="89"/>
        <v>15.25</v>
      </c>
      <c r="H1818" s="138">
        <v>8.91</v>
      </c>
      <c r="I1818" s="138">
        <v>5.05</v>
      </c>
      <c r="J1818" s="138">
        <v>15.25</v>
      </c>
      <c r="K1818" s="138">
        <v>28.28282828282828</v>
      </c>
    </row>
    <row r="1819" spans="1:11">
      <c r="A1819" s="39" t="s">
        <v>410</v>
      </c>
      <c r="B1819" s="39" t="s">
        <v>276</v>
      </c>
      <c r="C1819" s="39" t="s">
        <v>105</v>
      </c>
      <c r="D1819" s="92">
        <f t="shared" si="87"/>
        <v>8.7200000000000006</v>
      </c>
      <c r="E1819" s="92">
        <f t="shared" si="88"/>
        <v>5.45</v>
      </c>
      <c r="F1819" s="92">
        <f t="shared" si="89"/>
        <v>13.67</v>
      </c>
      <c r="H1819" s="138">
        <v>8.7200000000000006</v>
      </c>
      <c r="I1819" s="138">
        <v>5.45</v>
      </c>
      <c r="J1819" s="138">
        <v>13.67</v>
      </c>
      <c r="K1819" s="138">
        <v>23.5091743119266</v>
      </c>
    </row>
    <row r="1820" spans="1:11">
      <c r="A1820" s="39" t="s">
        <v>410</v>
      </c>
      <c r="B1820" s="39" t="s">
        <v>276</v>
      </c>
      <c r="C1820" s="39" t="s">
        <v>106</v>
      </c>
      <c r="D1820" s="92">
        <f t="shared" si="87"/>
        <v>9.34</v>
      </c>
      <c r="E1820" s="92">
        <f t="shared" si="88"/>
        <v>6.6</v>
      </c>
      <c r="F1820" s="92">
        <f t="shared" si="89"/>
        <v>13.06</v>
      </c>
      <c r="H1820" s="138">
        <v>9.34</v>
      </c>
      <c r="I1820" s="138">
        <v>6.6</v>
      </c>
      <c r="J1820" s="138">
        <v>13.06</v>
      </c>
      <c r="K1820" s="138">
        <v>17.451820128479657</v>
      </c>
    </row>
    <row r="1821" spans="1:11">
      <c r="A1821" s="39" t="s">
        <v>410</v>
      </c>
      <c r="B1821" s="39" t="s">
        <v>276</v>
      </c>
      <c r="C1821" s="39" t="s">
        <v>125</v>
      </c>
      <c r="D1821" s="92">
        <f t="shared" si="87"/>
        <v>4.63</v>
      </c>
      <c r="E1821" s="92">
        <f t="shared" si="88"/>
        <v>3.17</v>
      </c>
      <c r="F1821" s="92">
        <f t="shared" si="89"/>
        <v>6.74</v>
      </c>
      <c r="H1821" s="138">
        <v>4.63</v>
      </c>
      <c r="I1821" s="138">
        <v>3.17</v>
      </c>
      <c r="J1821" s="138">
        <v>6.74</v>
      </c>
      <c r="K1821" s="138">
        <v>19.22246220302376</v>
      </c>
    </row>
    <row r="1822" spans="1:11">
      <c r="A1822" s="39" t="s">
        <v>410</v>
      </c>
      <c r="B1822" s="39" t="s">
        <v>276</v>
      </c>
      <c r="C1822" s="39" t="s">
        <v>131</v>
      </c>
      <c r="D1822" s="92">
        <f t="shared" si="87"/>
        <v>13.41</v>
      </c>
      <c r="E1822" s="92">
        <f t="shared" si="88"/>
        <v>8.6999999999999993</v>
      </c>
      <c r="F1822" s="92">
        <f t="shared" si="89"/>
        <v>20.100000000000001</v>
      </c>
      <c r="H1822" s="138">
        <v>13.41</v>
      </c>
      <c r="I1822" s="138">
        <v>8.6999999999999993</v>
      </c>
      <c r="J1822" s="138">
        <v>20.100000000000001</v>
      </c>
      <c r="K1822" s="138">
        <v>21.40193885160328</v>
      </c>
    </row>
    <row r="1823" spans="1:11">
      <c r="A1823" s="39" t="s">
        <v>410</v>
      </c>
      <c r="B1823" s="39" t="s">
        <v>276</v>
      </c>
      <c r="C1823" s="39" t="s">
        <v>133</v>
      </c>
      <c r="D1823" s="92">
        <f t="shared" si="87"/>
        <v>4.8600000000000003</v>
      </c>
      <c r="E1823" s="92">
        <f t="shared" si="88"/>
        <v>2.96</v>
      </c>
      <c r="F1823" s="92">
        <f t="shared" si="89"/>
        <v>7.9</v>
      </c>
      <c r="H1823" s="138">
        <v>4.8600000000000003</v>
      </c>
      <c r="I1823" s="138">
        <v>2.96</v>
      </c>
      <c r="J1823" s="138">
        <v>7.9</v>
      </c>
      <c r="K1823" s="138">
        <v>25.102880658436209</v>
      </c>
    </row>
    <row r="1824" spans="1:11">
      <c r="A1824" s="39" t="s">
        <v>410</v>
      </c>
      <c r="B1824" s="39" t="s">
        <v>276</v>
      </c>
      <c r="C1824" s="39" t="s">
        <v>137</v>
      </c>
      <c r="D1824" s="92">
        <f t="shared" si="87"/>
        <v>6.93</v>
      </c>
      <c r="E1824" s="92">
        <f t="shared" si="88"/>
        <v>3.82</v>
      </c>
      <c r="F1824" s="92">
        <f t="shared" si="89"/>
        <v>12.26</v>
      </c>
      <c r="H1824" s="138">
        <v>6.93</v>
      </c>
      <c r="I1824" s="138">
        <v>3.82</v>
      </c>
      <c r="J1824" s="138">
        <v>12.26</v>
      </c>
      <c r="K1824" s="138">
        <v>29.870129870129869</v>
      </c>
    </row>
    <row r="1825" spans="1:11">
      <c r="A1825" s="39" t="s">
        <v>410</v>
      </c>
      <c r="B1825" s="39" t="s">
        <v>276</v>
      </c>
      <c r="C1825" s="39" t="s">
        <v>138</v>
      </c>
      <c r="D1825" s="92">
        <f t="shared" si="87"/>
        <v>8</v>
      </c>
      <c r="E1825" s="92">
        <f t="shared" si="88"/>
        <v>4.55</v>
      </c>
      <c r="F1825" s="92">
        <f t="shared" si="89"/>
        <v>13.71</v>
      </c>
      <c r="H1825" s="138">
        <v>8</v>
      </c>
      <c r="I1825" s="138">
        <v>4.55</v>
      </c>
      <c r="J1825" s="138">
        <v>13.71</v>
      </c>
      <c r="K1825" s="138">
        <v>28.249999999999996</v>
      </c>
    </row>
    <row r="1826" spans="1:11">
      <c r="A1826" s="39" t="s">
        <v>410</v>
      </c>
      <c r="B1826" s="39" t="s">
        <v>276</v>
      </c>
      <c r="C1826" s="39" t="s">
        <v>140</v>
      </c>
      <c r="D1826" s="92">
        <f t="shared" si="87"/>
        <v>5.0599999999999996</v>
      </c>
      <c r="E1826" s="92">
        <f t="shared" si="88"/>
        <v>3.05</v>
      </c>
      <c r="F1826" s="92">
        <f t="shared" si="89"/>
        <v>8.2799999999999994</v>
      </c>
      <c r="H1826" s="138">
        <v>5.0599999999999996</v>
      </c>
      <c r="I1826" s="138">
        <v>3.05</v>
      </c>
      <c r="J1826" s="138">
        <v>8.2799999999999994</v>
      </c>
      <c r="K1826" s="138">
        <v>25.494071146245062</v>
      </c>
    </row>
    <row r="1827" spans="1:11">
      <c r="A1827" s="39" t="s">
        <v>410</v>
      </c>
      <c r="B1827" s="39" t="s">
        <v>276</v>
      </c>
      <c r="C1827" s="39" t="s">
        <v>144</v>
      </c>
      <c r="D1827" s="92">
        <f t="shared" si="87"/>
        <v>5.68</v>
      </c>
      <c r="E1827" s="92">
        <f t="shared" si="88"/>
        <v>3.15</v>
      </c>
      <c r="F1827" s="92">
        <f t="shared" si="89"/>
        <v>10.039999999999999</v>
      </c>
      <c r="H1827" s="138">
        <v>5.68</v>
      </c>
      <c r="I1827" s="138">
        <v>3.15</v>
      </c>
      <c r="J1827" s="138">
        <v>10.039999999999999</v>
      </c>
      <c r="K1827" s="138">
        <v>29.577464788732392</v>
      </c>
    </row>
    <row r="1828" spans="1:11">
      <c r="A1828" s="39" t="s">
        <v>410</v>
      </c>
      <c r="B1828" s="39" t="s">
        <v>276</v>
      </c>
      <c r="C1828" s="39" t="s">
        <v>145</v>
      </c>
      <c r="D1828" s="92">
        <f t="shared" si="87"/>
        <v>6.49</v>
      </c>
      <c r="E1828" s="92">
        <f t="shared" si="88"/>
        <v>4.57</v>
      </c>
      <c r="F1828" s="92">
        <f t="shared" si="89"/>
        <v>9.1199999999999992</v>
      </c>
      <c r="H1828" s="138">
        <v>6.49</v>
      </c>
      <c r="I1828" s="138">
        <v>4.57</v>
      </c>
      <c r="J1828" s="138">
        <v>9.1199999999999992</v>
      </c>
      <c r="K1828" s="138">
        <v>17.565485362095529</v>
      </c>
    </row>
    <row r="1829" spans="1:11">
      <c r="A1829" s="39" t="s">
        <v>410</v>
      </c>
      <c r="B1829" s="39" t="s">
        <v>276</v>
      </c>
      <c r="C1829" s="39" t="s">
        <v>146</v>
      </c>
      <c r="D1829" s="92">
        <f t="shared" si="87"/>
        <v>4.37</v>
      </c>
      <c r="E1829" s="92">
        <f t="shared" si="88"/>
        <v>2.88</v>
      </c>
      <c r="F1829" s="92">
        <f t="shared" si="89"/>
        <v>6.57</v>
      </c>
      <c r="H1829" s="138">
        <v>4.37</v>
      </c>
      <c r="I1829" s="138">
        <v>2.88</v>
      </c>
      <c r="J1829" s="138">
        <v>6.57</v>
      </c>
      <c r="K1829" s="138">
        <v>21.05263157894737</v>
      </c>
    </row>
    <row r="1830" spans="1:11">
      <c r="A1830" s="39" t="s">
        <v>410</v>
      </c>
      <c r="B1830" s="39" t="s">
        <v>276</v>
      </c>
      <c r="C1830" s="39" t="s">
        <v>153</v>
      </c>
      <c r="D1830" s="92">
        <f t="shared" si="87"/>
        <v>5.48</v>
      </c>
      <c r="E1830" s="92">
        <f t="shared" si="88"/>
        <v>3.63</v>
      </c>
      <c r="F1830" s="92">
        <f t="shared" si="89"/>
        <v>8.19</v>
      </c>
      <c r="H1830" s="138">
        <v>5.48</v>
      </c>
      <c r="I1830" s="138">
        <v>3.63</v>
      </c>
      <c r="J1830" s="138">
        <v>8.19</v>
      </c>
      <c r="K1830" s="138">
        <v>20.802919708029194</v>
      </c>
    </row>
    <row r="1831" spans="1:11">
      <c r="A1831" s="39" t="s">
        <v>410</v>
      </c>
      <c r="B1831" s="39" t="s">
        <v>276</v>
      </c>
      <c r="C1831" s="39" t="s">
        <v>162</v>
      </c>
      <c r="D1831" s="92">
        <f t="shared" si="87"/>
        <v>6.61</v>
      </c>
      <c r="E1831" s="92">
        <f t="shared" si="88"/>
        <v>4.0999999999999996</v>
      </c>
      <c r="F1831" s="92">
        <f t="shared" si="89"/>
        <v>10.49</v>
      </c>
      <c r="H1831" s="138">
        <v>6.61</v>
      </c>
      <c r="I1831" s="138">
        <v>4.0999999999999996</v>
      </c>
      <c r="J1831" s="138">
        <v>10.49</v>
      </c>
      <c r="K1831" s="138">
        <v>24.05446293494705</v>
      </c>
    </row>
    <row r="1832" spans="1:11">
      <c r="A1832" s="39" t="s">
        <v>410</v>
      </c>
      <c r="B1832" s="39" t="s">
        <v>276</v>
      </c>
      <c r="C1832" s="39" t="s">
        <v>165</v>
      </c>
      <c r="D1832" s="92">
        <f t="shared" si="87"/>
        <v>10.17</v>
      </c>
      <c r="E1832" s="92">
        <f t="shared" si="88"/>
        <v>5.0199999999999996</v>
      </c>
      <c r="F1832" s="92">
        <f t="shared" si="89"/>
        <v>19.54</v>
      </c>
      <c r="H1832" s="138">
        <v>10.17</v>
      </c>
      <c r="I1832" s="138">
        <v>5.0199999999999996</v>
      </c>
      <c r="J1832" s="138">
        <v>19.54</v>
      </c>
      <c r="K1832" s="138">
        <v>34.906588003933138</v>
      </c>
    </row>
    <row r="1833" spans="1:11">
      <c r="A1833" s="39" t="s">
        <v>410</v>
      </c>
      <c r="B1833" s="39" t="s">
        <v>276</v>
      </c>
      <c r="C1833" s="39" t="s">
        <v>166</v>
      </c>
      <c r="D1833" s="92">
        <f t="shared" si="87"/>
        <v>9.17</v>
      </c>
      <c r="E1833" s="92">
        <f t="shared" si="88"/>
        <v>6.18</v>
      </c>
      <c r="F1833" s="92">
        <f t="shared" si="89"/>
        <v>13.39</v>
      </c>
      <c r="H1833" s="138">
        <v>9.17</v>
      </c>
      <c r="I1833" s="138">
        <v>6.18</v>
      </c>
      <c r="J1833" s="138">
        <v>13.39</v>
      </c>
      <c r="K1833" s="138">
        <v>19.738276990185387</v>
      </c>
    </row>
    <row r="1834" spans="1:11">
      <c r="A1834" s="39" t="s">
        <v>410</v>
      </c>
      <c r="B1834" s="39" t="s">
        <v>276</v>
      </c>
      <c r="C1834" s="39" t="s">
        <v>170</v>
      </c>
      <c r="D1834" s="92">
        <f t="shared" si="87"/>
        <v>6.42</v>
      </c>
      <c r="E1834" s="92">
        <f t="shared" si="88"/>
        <v>4.4000000000000004</v>
      </c>
      <c r="F1834" s="92">
        <f t="shared" si="89"/>
        <v>9.2899999999999991</v>
      </c>
      <c r="H1834" s="138">
        <v>6.42</v>
      </c>
      <c r="I1834" s="138">
        <v>4.4000000000000004</v>
      </c>
      <c r="J1834" s="138">
        <v>9.2899999999999991</v>
      </c>
      <c r="K1834" s="138">
        <v>19.158878504672895</v>
      </c>
    </row>
    <row r="1835" spans="1:11">
      <c r="A1835" s="39" t="s">
        <v>410</v>
      </c>
      <c r="B1835" s="39" t="s">
        <v>276</v>
      </c>
      <c r="C1835" s="39" t="s">
        <v>172</v>
      </c>
      <c r="D1835" s="92">
        <f t="shared" si="87"/>
        <v>5.56</v>
      </c>
      <c r="E1835" s="92">
        <f t="shared" si="88"/>
        <v>3.17</v>
      </c>
      <c r="F1835" s="92">
        <f t="shared" si="89"/>
        <v>9.5500000000000007</v>
      </c>
      <c r="H1835" s="138">
        <v>5.56</v>
      </c>
      <c r="I1835" s="138">
        <v>3.17</v>
      </c>
      <c r="J1835" s="138">
        <v>9.5500000000000007</v>
      </c>
      <c r="K1835" s="138">
        <v>28.057553956834536</v>
      </c>
    </row>
    <row r="1836" spans="1:11">
      <c r="A1836" s="39" t="s">
        <v>410</v>
      </c>
      <c r="B1836" s="39" t="s">
        <v>276</v>
      </c>
      <c r="C1836" s="39" t="s">
        <v>175</v>
      </c>
      <c r="D1836" s="92">
        <f t="shared" si="87"/>
        <v>6.43</v>
      </c>
      <c r="E1836" s="92">
        <f t="shared" si="88"/>
        <v>4.3499999999999996</v>
      </c>
      <c r="F1836" s="92">
        <f t="shared" si="89"/>
        <v>9.4</v>
      </c>
      <c r="H1836" s="138">
        <v>6.43</v>
      </c>
      <c r="I1836" s="138">
        <v>4.3499999999999996</v>
      </c>
      <c r="J1836" s="138">
        <v>9.4</v>
      </c>
      <c r="K1836" s="138">
        <v>19.59564541213064</v>
      </c>
    </row>
    <row r="1837" spans="1:11">
      <c r="A1837" s="39" t="s">
        <v>410</v>
      </c>
      <c r="B1837" s="39" t="s">
        <v>276</v>
      </c>
      <c r="C1837" s="39" t="s">
        <v>358</v>
      </c>
      <c r="D1837" s="92">
        <f t="shared" si="87"/>
        <v>6.3</v>
      </c>
      <c r="E1837" s="92">
        <f t="shared" si="88"/>
        <v>5.52</v>
      </c>
      <c r="F1837" s="92">
        <f t="shared" si="89"/>
        <v>7.19</v>
      </c>
      <c r="H1837" s="138">
        <v>6.3</v>
      </c>
      <c r="I1837" s="138">
        <v>5.52</v>
      </c>
      <c r="J1837" s="138">
        <v>7.19</v>
      </c>
      <c r="K1837" s="138">
        <v>6.825396825396826</v>
      </c>
    </row>
    <row r="1838" spans="1:11">
      <c r="A1838" s="39" t="s">
        <v>410</v>
      </c>
      <c r="B1838" s="39" t="s">
        <v>304</v>
      </c>
      <c r="C1838" s="39" t="s">
        <v>99</v>
      </c>
      <c r="D1838" s="92">
        <f t="shared" si="87"/>
        <v>7.1</v>
      </c>
      <c r="E1838" s="92">
        <f t="shared" si="88"/>
        <v>3.21</v>
      </c>
      <c r="F1838" s="92">
        <f t="shared" si="89"/>
        <v>14.96</v>
      </c>
      <c r="H1838" s="138">
        <v>7.1</v>
      </c>
      <c r="I1838" s="138">
        <v>3.21</v>
      </c>
      <c r="J1838" s="138">
        <v>14.96</v>
      </c>
      <c r="K1838" s="138">
        <v>39.577464788732399</v>
      </c>
    </row>
    <row r="1839" spans="1:11">
      <c r="A1839" s="39" t="s">
        <v>410</v>
      </c>
      <c r="B1839" s="39" t="s">
        <v>304</v>
      </c>
      <c r="C1839" s="39" t="s">
        <v>100</v>
      </c>
      <c r="D1839" s="92">
        <f t="shared" si="87"/>
        <v>6.5</v>
      </c>
      <c r="E1839" s="92">
        <f t="shared" si="88"/>
        <v>3.96</v>
      </c>
      <c r="F1839" s="92">
        <f t="shared" si="89"/>
        <v>10.48</v>
      </c>
      <c r="H1839" s="138">
        <v>6.5</v>
      </c>
      <c r="I1839" s="138">
        <v>3.96</v>
      </c>
      <c r="J1839" s="138">
        <v>10.48</v>
      </c>
      <c r="K1839" s="138">
        <v>24.923076923076927</v>
      </c>
    </row>
    <row r="1840" spans="1:11">
      <c r="A1840" s="39" t="s">
        <v>410</v>
      </c>
      <c r="B1840" s="39" t="s">
        <v>304</v>
      </c>
      <c r="C1840" s="39" t="s">
        <v>107</v>
      </c>
      <c r="D1840" s="92">
        <f t="shared" si="87"/>
        <v>6.02</v>
      </c>
      <c r="E1840" s="92">
        <f t="shared" si="88"/>
        <v>3.95</v>
      </c>
      <c r="F1840" s="92">
        <f t="shared" si="89"/>
        <v>9.08</v>
      </c>
      <c r="H1840" s="138">
        <v>6.02</v>
      </c>
      <c r="I1840" s="138">
        <v>3.95</v>
      </c>
      <c r="J1840" s="138">
        <v>9.08</v>
      </c>
      <c r="K1840" s="138">
        <v>21.262458471760802</v>
      </c>
    </row>
    <row r="1841" spans="1:11">
      <c r="A1841" s="39" t="s">
        <v>410</v>
      </c>
      <c r="B1841" s="39" t="s">
        <v>304</v>
      </c>
      <c r="C1841" s="39" t="s">
        <v>113</v>
      </c>
      <c r="D1841" s="92">
        <f t="shared" si="87"/>
        <v>4.67</v>
      </c>
      <c r="E1841" s="92">
        <f t="shared" si="88"/>
        <v>2.79</v>
      </c>
      <c r="F1841" s="92">
        <f t="shared" si="89"/>
        <v>7.71</v>
      </c>
      <c r="H1841" s="138">
        <v>4.67</v>
      </c>
      <c r="I1841" s="138">
        <v>2.79</v>
      </c>
      <c r="J1841" s="138">
        <v>7.71</v>
      </c>
      <c r="K1841" s="138">
        <v>25.910064239828696</v>
      </c>
    </row>
    <row r="1842" spans="1:11">
      <c r="A1842" s="39" t="s">
        <v>410</v>
      </c>
      <c r="B1842" s="39" t="s">
        <v>304</v>
      </c>
      <c r="C1842" s="39" t="s">
        <v>114</v>
      </c>
      <c r="D1842" s="92">
        <f t="shared" si="87"/>
        <v>6.75</v>
      </c>
      <c r="E1842" s="92">
        <f t="shared" si="88"/>
        <v>2.66</v>
      </c>
      <c r="F1842" s="92">
        <f t="shared" si="89"/>
        <v>16.07</v>
      </c>
      <c r="H1842" s="138">
        <v>6.75</v>
      </c>
      <c r="I1842" s="138">
        <v>2.66</v>
      </c>
      <c r="J1842" s="138">
        <v>16.07</v>
      </c>
      <c r="K1842" s="138">
        <v>46.222222222222229</v>
      </c>
    </row>
    <row r="1843" spans="1:11">
      <c r="A1843" s="39" t="s">
        <v>410</v>
      </c>
      <c r="B1843" s="39" t="s">
        <v>304</v>
      </c>
      <c r="C1843" s="39" t="s">
        <v>120</v>
      </c>
      <c r="D1843" s="92">
        <f t="shared" si="87"/>
        <v>4.66</v>
      </c>
      <c r="E1843" s="92">
        <f t="shared" si="88"/>
        <v>2.4500000000000002</v>
      </c>
      <c r="F1843" s="92">
        <f t="shared" si="89"/>
        <v>8.69</v>
      </c>
      <c r="H1843" s="138">
        <v>4.66</v>
      </c>
      <c r="I1843" s="138">
        <v>2.4500000000000002</v>
      </c>
      <c r="J1843" s="138">
        <v>8.69</v>
      </c>
      <c r="K1843" s="138">
        <v>32.403433476394852</v>
      </c>
    </row>
    <row r="1844" spans="1:11">
      <c r="A1844" s="39" t="s">
        <v>410</v>
      </c>
      <c r="B1844" s="39" t="s">
        <v>304</v>
      </c>
      <c r="C1844" s="39" t="s">
        <v>121</v>
      </c>
      <c r="D1844" s="92">
        <f t="shared" si="87"/>
        <v>7.97</v>
      </c>
      <c r="E1844" s="92">
        <f t="shared" si="88"/>
        <v>3.62</v>
      </c>
      <c r="F1844" s="92">
        <f t="shared" si="89"/>
        <v>16.670000000000002</v>
      </c>
      <c r="H1844" s="138">
        <v>7.97</v>
      </c>
      <c r="I1844" s="138">
        <v>3.62</v>
      </c>
      <c r="J1844" s="138">
        <v>16.670000000000002</v>
      </c>
      <c r="K1844" s="138">
        <v>39.272271016311166</v>
      </c>
    </row>
    <row r="1845" spans="1:11">
      <c r="A1845" s="39" t="s">
        <v>410</v>
      </c>
      <c r="B1845" s="39" t="s">
        <v>304</v>
      </c>
      <c r="C1845" s="39" t="s">
        <v>124</v>
      </c>
      <c r="D1845" s="92">
        <f t="shared" si="87"/>
        <v>5.01</v>
      </c>
      <c r="E1845" s="92">
        <f t="shared" si="88"/>
        <v>2.73</v>
      </c>
      <c r="F1845" s="92">
        <f t="shared" si="89"/>
        <v>9.02</v>
      </c>
      <c r="H1845" s="138">
        <v>5.01</v>
      </c>
      <c r="I1845" s="138">
        <v>2.73</v>
      </c>
      <c r="J1845" s="138">
        <v>9.02</v>
      </c>
      <c r="K1845" s="138">
        <v>30.538922155688624</v>
      </c>
    </row>
    <row r="1846" spans="1:11">
      <c r="A1846" s="39" t="s">
        <v>410</v>
      </c>
      <c r="B1846" s="39" t="s">
        <v>304</v>
      </c>
      <c r="C1846" s="39" t="s">
        <v>126</v>
      </c>
      <c r="D1846" s="92">
        <f t="shared" si="87"/>
        <v>4.29</v>
      </c>
      <c r="E1846" s="92">
        <f t="shared" si="88"/>
        <v>2</v>
      </c>
      <c r="F1846" s="92">
        <f t="shared" si="89"/>
        <v>8.9700000000000006</v>
      </c>
      <c r="H1846" s="138">
        <v>4.29</v>
      </c>
      <c r="I1846" s="138">
        <v>2</v>
      </c>
      <c r="J1846" s="138">
        <v>8.9700000000000006</v>
      </c>
      <c r="K1846" s="138">
        <v>38.46153846153846</v>
      </c>
    </row>
    <row r="1847" spans="1:11">
      <c r="A1847" s="39" t="s">
        <v>410</v>
      </c>
      <c r="B1847" s="39" t="s">
        <v>304</v>
      </c>
      <c r="C1847" s="39" t="s">
        <v>127</v>
      </c>
      <c r="D1847" s="92">
        <f t="shared" si="87"/>
        <v>3.53</v>
      </c>
      <c r="E1847" s="92">
        <f t="shared" si="88"/>
        <v>2.1</v>
      </c>
      <c r="F1847" s="92">
        <f t="shared" si="89"/>
        <v>5.85</v>
      </c>
      <c r="H1847" s="138">
        <v>3.53</v>
      </c>
      <c r="I1847" s="138">
        <v>2.1</v>
      </c>
      <c r="J1847" s="138">
        <v>5.85</v>
      </c>
      <c r="K1847" s="138">
        <v>26.062322946175641</v>
      </c>
    </row>
    <row r="1848" spans="1:11">
      <c r="A1848" s="39" t="s">
        <v>410</v>
      </c>
      <c r="B1848" s="39" t="s">
        <v>304</v>
      </c>
      <c r="C1848" s="39" t="s">
        <v>128</v>
      </c>
      <c r="D1848" s="92">
        <f t="shared" si="87"/>
        <v>7.86</v>
      </c>
      <c r="E1848" s="92">
        <f t="shared" si="88"/>
        <v>4.7300000000000004</v>
      </c>
      <c r="F1848" s="92">
        <f t="shared" si="89"/>
        <v>12.8</v>
      </c>
      <c r="H1848" s="138">
        <v>7.86</v>
      </c>
      <c r="I1848" s="138">
        <v>4.7300000000000004</v>
      </c>
      <c r="J1848" s="138">
        <v>12.8</v>
      </c>
      <c r="K1848" s="138">
        <v>25.445292620865139</v>
      </c>
    </row>
    <row r="1849" spans="1:11">
      <c r="A1849" s="39" t="s">
        <v>410</v>
      </c>
      <c r="B1849" s="39" t="s">
        <v>304</v>
      </c>
      <c r="C1849" s="39" t="s">
        <v>129</v>
      </c>
      <c r="D1849" s="92">
        <f t="shared" si="87"/>
        <v>9.43</v>
      </c>
      <c r="E1849" s="92">
        <f t="shared" si="88"/>
        <v>5.08</v>
      </c>
      <c r="F1849" s="92">
        <f t="shared" si="89"/>
        <v>16.850000000000001</v>
      </c>
      <c r="H1849" s="138">
        <v>9.43</v>
      </c>
      <c r="I1849" s="138">
        <v>5.08</v>
      </c>
      <c r="J1849" s="138">
        <v>16.850000000000001</v>
      </c>
      <c r="K1849" s="138">
        <v>30.75291622481442</v>
      </c>
    </row>
    <row r="1850" spans="1:11">
      <c r="A1850" s="39" t="s">
        <v>410</v>
      </c>
      <c r="B1850" s="39" t="s">
        <v>304</v>
      </c>
      <c r="C1850" s="39" t="s">
        <v>139</v>
      </c>
      <c r="D1850" s="92">
        <f t="shared" si="87"/>
        <v>8.35</v>
      </c>
      <c r="E1850" s="92">
        <f t="shared" si="88"/>
        <v>5.58</v>
      </c>
      <c r="F1850" s="92">
        <f t="shared" si="89"/>
        <v>12.32</v>
      </c>
      <c r="H1850" s="138">
        <v>8.35</v>
      </c>
      <c r="I1850" s="138">
        <v>5.58</v>
      </c>
      <c r="J1850" s="138">
        <v>12.32</v>
      </c>
      <c r="K1850" s="138">
        <v>20.23952095808383</v>
      </c>
    </row>
    <row r="1851" spans="1:11">
      <c r="A1851" s="39" t="s">
        <v>410</v>
      </c>
      <c r="B1851" s="39" t="s">
        <v>304</v>
      </c>
      <c r="C1851" s="39" t="s">
        <v>141</v>
      </c>
      <c r="D1851" s="92">
        <f t="shared" si="87"/>
        <v>11.59</v>
      </c>
      <c r="E1851" s="92">
        <f t="shared" si="88"/>
        <v>5.23</v>
      </c>
      <c r="F1851" s="92">
        <f t="shared" si="89"/>
        <v>23.75</v>
      </c>
      <c r="H1851" s="138">
        <v>11.59</v>
      </c>
      <c r="I1851" s="138">
        <v>5.23</v>
      </c>
      <c r="J1851" s="138">
        <v>23.75</v>
      </c>
      <c r="K1851" s="138">
        <v>38.999137187230367</v>
      </c>
    </row>
    <row r="1852" spans="1:11">
      <c r="A1852" s="39" t="s">
        <v>410</v>
      </c>
      <c r="B1852" s="39" t="s">
        <v>304</v>
      </c>
      <c r="C1852" s="39" t="s">
        <v>142</v>
      </c>
      <c r="D1852" s="92">
        <f t="shared" si="87"/>
        <v>13.37</v>
      </c>
      <c r="E1852" s="92">
        <f t="shared" si="88"/>
        <v>9.6999999999999993</v>
      </c>
      <c r="F1852" s="92">
        <f t="shared" si="89"/>
        <v>18.16</v>
      </c>
      <c r="H1852" s="138">
        <v>13.37</v>
      </c>
      <c r="I1852" s="138">
        <v>9.6999999999999993</v>
      </c>
      <c r="J1852" s="138">
        <v>18.16</v>
      </c>
      <c r="K1852" s="138">
        <v>16.005983545250562</v>
      </c>
    </row>
    <row r="1853" spans="1:11">
      <c r="A1853" s="39" t="s">
        <v>410</v>
      </c>
      <c r="B1853" s="39" t="s">
        <v>304</v>
      </c>
      <c r="C1853" s="39" t="s">
        <v>147</v>
      </c>
      <c r="D1853" s="92">
        <f t="shared" si="87"/>
        <v>7.86</v>
      </c>
      <c r="E1853" s="92">
        <f t="shared" si="88"/>
        <v>5.23</v>
      </c>
      <c r="F1853" s="92">
        <f t="shared" si="89"/>
        <v>11.64</v>
      </c>
      <c r="H1853" s="138">
        <v>7.86</v>
      </c>
      <c r="I1853" s="138">
        <v>5.23</v>
      </c>
      <c r="J1853" s="138">
        <v>11.64</v>
      </c>
      <c r="K1853" s="138">
        <v>20.483460559796438</v>
      </c>
    </row>
    <row r="1854" spans="1:11">
      <c r="A1854" s="39" t="s">
        <v>410</v>
      </c>
      <c r="B1854" s="39" t="s">
        <v>304</v>
      </c>
      <c r="C1854" s="39" t="s">
        <v>148</v>
      </c>
      <c r="D1854" s="92">
        <f t="shared" si="87"/>
        <v>8.82</v>
      </c>
      <c r="E1854" s="92">
        <f t="shared" si="88"/>
        <v>5.46</v>
      </c>
      <c r="F1854" s="92">
        <f t="shared" si="89"/>
        <v>13.94</v>
      </c>
      <c r="H1854" s="138">
        <v>8.82</v>
      </c>
      <c r="I1854" s="138">
        <v>5.46</v>
      </c>
      <c r="J1854" s="138">
        <v>13.94</v>
      </c>
      <c r="K1854" s="138">
        <v>24.036281179138321</v>
      </c>
    </row>
    <row r="1855" spans="1:11">
      <c r="A1855" s="39" t="s">
        <v>410</v>
      </c>
      <c r="B1855" s="39" t="s">
        <v>304</v>
      </c>
      <c r="C1855" s="39" t="s">
        <v>152</v>
      </c>
      <c r="D1855" s="92">
        <f t="shared" si="87"/>
        <v>6.08</v>
      </c>
      <c r="E1855" s="92">
        <f t="shared" si="88"/>
        <v>3.67</v>
      </c>
      <c r="F1855" s="92">
        <f t="shared" si="89"/>
        <v>9.92</v>
      </c>
      <c r="H1855" s="138">
        <v>6.08</v>
      </c>
      <c r="I1855" s="138">
        <v>3.67</v>
      </c>
      <c r="J1855" s="138">
        <v>9.92</v>
      </c>
      <c r="K1855" s="138">
        <v>25.493421052631582</v>
      </c>
    </row>
    <row r="1856" spans="1:11">
      <c r="A1856" s="39" t="s">
        <v>410</v>
      </c>
      <c r="B1856" s="39" t="s">
        <v>304</v>
      </c>
      <c r="C1856" s="39" t="s">
        <v>155</v>
      </c>
      <c r="D1856" s="92">
        <f t="shared" si="87"/>
        <v>9.48</v>
      </c>
      <c r="E1856" s="92">
        <f t="shared" si="88"/>
        <v>4.32</v>
      </c>
      <c r="F1856" s="92">
        <f t="shared" si="89"/>
        <v>19.53</v>
      </c>
      <c r="H1856" s="138">
        <v>9.48</v>
      </c>
      <c r="I1856" s="138">
        <v>4.32</v>
      </c>
      <c r="J1856" s="138">
        <v>19.53</v>
      </c>
      <c r="K1856" s="138">
        <v>38.81856540084388</v>
      </c>
    </row>
    <row r="1857" spans="1:11">
      <c r="A1857" s="39" t="s">
        <v>410</v>
      </c>
      <c r="B1857" s="39" t="s">
        <v>304</v>
      </c>
      <c r="C1857" s="39" t="s">
        <v>157</v>
      </c>
      <c r="D1857" s="92">
        <f t="shared" si="87"/>
        <v>4.09</v>
      </c>
      <c r="E1857" s="92">
        <f t="shared" si="88"/>
        <v>1.84</v>
      </c>
      <c r="F1857" s="92">
        <f t="shared" si="89"/>
        <v>8.85</v>
      </c>
      <c r="H1857" s="138">
        <v>4.09</v>
      </c>
      <c r="I1857" s="138">
        <v>1.84</v>
      </c>
      <c r="J1857" s="138">
        <v>8.85</v>
      </c>
      <c r="K1857" s="138">
        <v>40.342298288508552</v>
      </c>
    </row>
    <row r="1858" spans="1:11">
      <c r="A1858" s="39" t="s">
        <v>410</v>
      </c>
      <c r="B1858" s="39" t="s">
        <v>304</v>
      </c>
      <c r="C1858" s="39" t="s">
        <v>158</v>
      </c>
      <c r="D1858" s="92" t="str">
        <f t="shared" si="87"/>
        <v xml:space="preserve"> </v>
      </c>
      <c r="E1858" s="92" t="str">
        <f t="shared" si="88"/>
        <v xml:space="preserve"> </v>
      </c>
      <c r="F1858" s="92" t="str">
        <f t="shared" si="89"/>
        <v xml:space="preserve"> </v>
      </c>
      <c r="H1858" s="138">
        <v>2.59</v>
      </c>
      <c r="I1858" s="138">
        <v>0.72</v>
      </c>
      <c r="J1858" s="138">
        <v>8.86</v>
      </c>
      <c r="K1858" s="138">
        <v>64.478764478764489</v>
      </c>
    </row>
    <row r="1859" spans="1:11">
      <c r="A1859" s="39" t="s">
        <v>410</v>
      </c>
      <c r="B1859" s="39" t="s">
        <v>304</v>
      </c>
      <c r="C1859" s="39" t="s">
        <v>160</v>
      </c>
      <c r="D1859" s="92">
        <f t="shared" si="87"/>
        <v>3.33</v>
      </c>
      <c r="E1859" s="92">
        <f t="shared" si="88"/>
        <v>1.76</v>
      </c>
      <c r="F1859" s="92">
        <f t="shared" si="89"/>
        <v>6.22</v>
      </c>
      <c r="H1859" s="138">
        <v>3.33</v>
      </c>
      <c r="I1859" s="138">
        <v>1.76</v>
      </c>
      <c r="J1859" s="138">
        <v>6.22</v>
      </c>
      <c r="K1859" s="138">
        <v>32.432432432432435</v>
      </c>
    </row>
    <row r="1860" spans="1:11">
      <c r="A1860" s="39" t="s">
        <v>410</v>
      </c>
      <c r="B1860" s="39" t="s">
        <v>304</v>
      </c>
      <c r="C1860" s="39" t="s">
        <v>163</v>
      </c>
      <c r="D1860" s="92">
        <f t="shared" si="87"/>
        <v>3.46</v>
      </c>
      <c r="E1860" s="92">
        <f t="shared" si="88"/>
        <v>1.42</v>
      </c>
      <c r="F1860" s="92">
        <f t="shared" si="89"/>
        <v>8.23</v>
      </c>
      <c r="H1860" s="138">
        <v>3.46</v>
      </c>
      <c r="I1860" s="138">
        <v>1.42</v>
      </c>
      <c r="J1860" s="138">
        <v>8.23</v>
      </c>
      <c r="K1860" s="138">
        <v>45.086705202312139</v>
      </c>
    </row>
    <row r="1861" spans="1:11">
      <c r="A1861" s="39" t="s">
        <v>410</v>
      </c>
      <c r="B1861" s="39" t="s">
        <v>304</v>
      </c>
      <c r="C1861" s="39" t="s">
        <v>167</v>
      </c>
      <c r="D1861" s="92">
        <f t="shared" si="87"/>
        <v>8.1300000000000008</v>
      </c>
      <c r="E1861" s="92">
        <f t="shared" si="88"/>
        <v>4.82</v>
      </c>
      <c r="F1861" s="92">
        <f t="shared" si="89"/>
        <v>13.4</v>
      </c>
      <c r="H1861" s="138">
        <v>8.1300000000000008</v>
      </c>
      <c r="I1861" s="138">
        <v>4.82</v>
      </c>
      <c r="J1861" s="138">
        <v>13.4</v>
      </c>
      <c r="K1861" s="138">
        <v>26.19926199261992</v>
      </c>
    </row>
    <row r="1862" spans="1:11">
      <c r="A1862" s="39" t="s">
        <v>410</v>
      </c>
      <c r="B1862" s="39" t="s">
        <v>304</v>
      </c>
      <c r="C1862" s="39" t="s">
        <v>169</v>
      </c>
      <c r="D1862" s="92">
        <f t="shared" si="87"/>
        <v>3.01</v>
      </c>
      <c r="E1862" s="92">
        <f t="shared" si="88"/>
        <v>1.32</v>
      </c>
      <c r="F1862" s="92">
        <f t="shared" si="89"/>
        <v>6.71</v>
      </c>
      <c r="H1862" s="138">
        <v>3.01</v>
      </c>
      <c r="I1862" s="138">
        <v>1.32</v>
      </c>
      <c r="J1862" s="138">
        <v>6.71</v>
      </c>
      <c r="K1862" s="138">
        <v>41.528239202657815</v>
      </c>
    </row>
    <row r="1863" spans="1:11">
      <c r="A1863" s="39" t="s">
        <v>410</v>
      </c>
      <c r="B1863" s="39" t="s">
        <v>304</v>
      </c>
      <c r="C1863" s="39" t="s">
        <v>173</v>
      </c>
      <c r="D1863" s="92">
        <f t="shared" si="87"/>
        <v>8</v>
      </c>
      <c r="E1863" s="92">
        <f t="shared" si="88"/>
        <v>5.6</v>
      </c>
      <c r="F1863" s="92">
        <f t="shared" si="89"/>
        <v>11.31</v>
      </c>
      <c r="H1863" s="138">
        <v>8</v>
      </c>
      <c r="I1863" s="138">
        <v>5.6</v>
      </c>
      <c r="J1863" s="138">
        <v>11.31</v>
      </c>
      <c r="K1863" s="138">
        <v>18</v>
      </c>
    </row>
    <row r="1864" spans="1:11">
      <c r="A1864" s="39" t="s">
        <v>410</v>
      </c>
      <c r="B1864" s="39" t="s">
        <v>304</v>
      </c>
      <c r="C1864" s="39" t="s">
        <v>176</v>
      </c>
      <c r="D1864" s="92">
        <f t="shared" si="87"/>
        <v>3.29</v>
      </c>
      <c r="E1864" s="92">
        <f t="shared" si="88"/>
        <v>1.82</v>
      </c>
      <c r="F1864" s="92">
        <f t="shared" si="89"/>
        <v>5.85</v>
      </c>
      <c r="H1864" s="138">
        <v>3.29</v>
      </c>
      <c r="I1864" s="138">
        <v>1.82</v>
      </c>
      <c r="J1864" s="138">
        <v>5.85</v>
      </c>
      <c r="K1864" s="138">
        <v>29.787234042553191</v>
      </c>
    </row>
    <row r="1865" spans="1:11">
      <c r="A1865" s="39" t="s">
        <v>410</v>
      </c>
      <c r="B1865" s="39" t="s">
        <v>304</v>
      </c>
      <c r="C1865" s="39" t="s">
        <v>360</v>
      </c>
      <c r="D1865" s="92">
        <f t="shared" si="87"/>
        <v>7.22</v>
      </c>
      <c r="E1865" s="92">
        <f t="shared" si="88"/>
        <v>6.25</v>
      </c>
      <c r="F1865" s="92">
        <f t="shared" si="89"/>
        <v>8.33</v>
      </c>
      <c r="H1865" s="138">
        <v>7.22</v>
      </c>
      <c r="I1865" s="138">
        <v>6.25</v>
      </c>
      <c r="J1865" s="138">
        <v>8.33</v>
      </c>
      <c r="K1865" s="138">
        <v>7.3407202216066487</v>
      </c>
    </row>
    <row r="1866" spans="1:11">
      <c r="A1866" s="39" t="s">
        <v>410</v>
      </c>
      <c r="B1866" s="39" t="s">
        <v>274</v>
      </c>
      <c r="C1866" s="39" t="s">
        <v>99</v>
      </c>
      <c r="D1866" s="92">
        <f t="shared" si="87"/>
        <v>60.06</v>
      </c>
      <c r="E1866" s="92">
        <f t="shared" si="88"/>
        <v>52.35</v>
      </c>
      <c r="F1866" s="92">
        <f t="shared" si="89"/>
        <v>67.3</v>
      </c>
      <c r="H1866" s="138">
        <v>60.06</v>
      </c>
      <c r="I1866" s="138">
        <v>52.35</v>
      </c>
      <c r="J1866" s="138">
        <v>67.3</v>
      </c>
      <c r="K1866" s="138">
        <v>6.3936063936063938</v>
      </c>
    </row>
    <row r="1867" spans="1:11">
      <c r="A1867" s="39" t="s">
        <v>410</v>
      </c>
      <c r="B1867" s="39" t="s">
        <v>274</v>
      </c>
      <c r="C1867" s="39" t="s">
        <v>100</v>
      </c>
      <c r="D1867" s="92">
        <f t="shared" si="87"/>
        <v>54.93</v>
      </c>
      <c r="E1867" s="92">
        <f t="shared" si="88"/>
        <v>49.22</v>
      </c>
      <c r="F1867" s="92">
        <f t="shared" si="89"/>
        <v>60.51</v>
      </c>
      <c r="H1867" s="138">
        <v>54.93</v>
      </c>
      <c r="I1867" s="138">
        <v>49.22</v>
      </c>
      <c r="J1867" s="138">
        <v>60.51</v>
      </c>
      <c r="K1867" s="138">
        <v>5.2612415801929737</v>
      </c>
    </row>
    <row r="1868" spans="1:11">
      <c r="A1868" s="39" t="s">
        <v>410</v>
      </c>
      <c r="B1868" s="39" t="s">
        <v>274</v>
      </c>
      <c r="C1868" s="39" t="s">
        <v>107</v>
      </c>
      <c r="D1868" s="92">
        <f t="shared" si="87"/>
        <v>66.95</v>
      </c>
      <c r="E1868" s="92">
        <f t="shared" si="88"/>
        <v>61.64</v>
      </c>
      <c r="F1868" s="92">
        <f t="shared" si="89"/>
        <v>71.849999999999994</v>
      </c>
      <c r="H1868" s="138">
        <v>66.95</v>
      </c>
      <c r="I1868" s="138">
        <v>61.64</v>
      </c>
      <c r="J1868" s="138">
        <v>71.849999999999994</v>
      </c>
      <c r="K1868" s="138">
        <v>3.8984316654219566</v>
      </c>
    </row>
    <row r="1869" spans="1:11">
      <c r="A1869" s="39" t="s">
        <v>410</v>
      </c>
      <c r="B1869" s="39" t="s">
        <v>274</v>
      </c>
      <c r="C1869" s="39" t="s">
        <v>113</v>
      </c>
      <c r="D1869" s="92">
        <f t="shared" si="87"/>
        <v>59.76</v>
      </c>
      <c r="E1869" s="92">
        <f t="shared" si="88"/>
        <v>51.49</v>
      </c>
      <c r="F1869" s="92">
        <f t="shared" si="89"/>
        <v>67.510000000000005</v>
      </c>
      <c r="H1869" s="138">
        <v>59.76</v>
      </c>
      <c r="I1869" s="138">
        <v>51.49</v>
      </c>
      <c r="J1869" s="138">
        <v>67.510000000000005</v>
      </c>
      <c r="K1869" s="138">
        <v>6.8942436412315944</v>
      </c>
    </row>
    <row r="1870" spans="1:11">
      <c r="A1870" s="39" t="s">
        <v>410</v>
      </c>
      <c r="B1870" s="39" t="s">
        <v>274</v>
      </c>
      <c r="C1870" s="39" t="s">
        <v>114</v>
      </c>
      <c r="D1870" s="92">
        <f t="shared" si="87"/>
        <v>58.99</v>
      </c>
      <c r="E1870" s="92">
        <f t="shared" si="88"/>
        <v>51.18</v>
      </c>
      <c r="F1870" s="92">
        <f t="shared" si="89"/>
        <v>66.37</v>
      </c>
      <c r="H1870" s="138">
        <v>58.99</v>
      </c>
      <c r="I1870" s="138">
        <v>51.18</v>
      </c>
      <c r="J1870" s="138">
        <v>66.37</v>
      </c>
      <c r="K1870" s="138">
        <v>6.6282420749279538</v>
      </c>
    </row>
    <row r="1871" spans="1:11">
      <c r="A1871" s="39" t="s">
        <v>410</v>
      </c>
      <c r="B1871" s="39" t="s">
        <v>274</v>
      </c>
      <c r="C1871" s="39" t="s">
        <v>120</v>
      </c>
      <c r="D1871" s="92">
        <f t="shared" si="87"/>
        <v>69.319999999999993</v>
      </c>
      <c r="E1871" s="92">
        <f t="shared" si="88"/>
        <v>62.79</v>
      </c>
      <c r="F1871" s="92">
        <f t="shared" si="89"/>
        <v>75.150000000000006</v>
      </c>
      <c r="H1871" s="138">
        <v>69.319999999999993</v>
      </c>
      <c r="I1871" s="138">
        <v>62.79</v>
      </c>
      <c r="J1871" s="138">
        <v>75.150000000000006</v>
      </c>
      <c r="K1871" s="138">
        <v>4.5585689555683793</v>
      </c>
    </row>
    <row r="1872" spans="1:11">
      <c r="A1872" s="39" t="s">
        <v>410</v>
      </c>
      <c r="B1872" s="39" t="s">
        <v>274</v>
      </c>
      <c r="C1872" s="39" t="s">
        <v>121</v>
      </c>
      <c r="D1872" s="92">
        <f t="shared" si="87"/>
        <v>58.13</v>
      </c>
      <c r="E1872" s="92">
        <f t="shared" si="88"/>
        <v>49.87</v>
      </c>
      <c r="F1872" s="92">
        <f t="shared" si="89"/>
        <v>65.97</v>
      </c>
      <c r="H1872" s="138">
        <v>58.13</v>
      </c>
      <c r="I1872" s="138">
        <v>49.87</v>
      </c>
      <c r="J1872" s="138">
        <v>65.97</v>
      </c>
      <c r="K1872" s="138">
        <v>7.1219680027524506</v>
      </c>
    </row>
    <row r="1873" spans="1:11">
      <c r="A1873" s="39" t="s">
        <v>410</v>
      </c>
      <c r="B1873" s="39" t="s">
        <v>274</v>
      </c>
      <c r="C1873" s="39" t="s">
        <v>124</v>
      </c>
      <c r="D1873" s="92">
        <f t="shared" si="87"/>
        <v>57.32</v>
      </c>
      <c r="E1873" s="92">
        <f t="shared" si="88"/>
        <v>50.81</v>
      </c>
      <c r="F1873" s="92">
        <f t="shared" si="89"/>
        <v>63.59</v>
      </c>
      <c r="H1873" s="138">
        <v>57.32</v>
      </c>
      <c r="I1873" s="138">
        <v>50.81</v>
      </c>
      <c r="J1873" s="138">
        <v>63.59</v>
      </c>
      <c r="K1873" s="138">
        <v>5.722260990928123</v>
      </c>
    </row>
    <row r="1874" spans="1:11">
      <c r="A1874" s="39" t="s">
        <v>410</v>
      </c>
      <c r="B1874" s="39" t="s">
        <v>274</v>
      </c>
      <c r="C1874" s="39" t="s">
        <v>126</v>
      </c>
      <c r="D1874" s="92">
        <f t="shared" ref="D1874:D1937" si="90">IF(K1874&gt;=50," ",H1874)</f>
        <v>62.51</v>
      </c>
      <c r="E1874" s="92">
        <f t="shared" ref="E1874:E1937" si="91">IF(K1874&gt;=50," ",I1874)</f>
        <v>52.76</v>
      </c>
      <c r="F1874" s="92">
        <f t="shared" ref="F1874:F1937" si="92">IF(K1874&gt;=50," ",J1874)</f>
        <v>71.34</v>
      </c>
      <c r="H1874" s="138">
        <v>62.51</v>
      </c>
      <c r="I1874" s="138">
        <v>52.76</v>
      </c>
      <c r="J1874" s="138">
        <v>71.34</v>
      </c>
      <c r="K1874" s="138">
        <v>7.6627739561670145</v>
      </c>
    </row>
    <row r="1875" spans="1:11">
      <c r="A1875" s="39" t="s">
        <v>410</v>
      </c>
      <c r="B1875" s="39" t="s">
        <v>274</v>
      </c>
      <c r="C1875" s="39" t="s">
        <v>127</v>
      </c>
      <c r="D1875" s="92">
        <f t="shared" si="90"/>
        <v>62.24</v>
      </c>
      <c r="E1875" s="92">
        <f t="shared" si="91"/>
        <v>52.79</v>
      </c>
      <c r="F1875" s="92">
        <f t="shared" si="92"/>
        <v>70.84</v>
      </c>
      <c r="H1875" s="138">
        <v>62.24</v>
      </c>
      <c r="I1875" s="138">
        <v>52.79</v>
      </c>
      <c r="J1875" s="138">
        <v>70.84</v>
      </c>
      <c r="K1875" s="138">
        <v>7.4710796915167101</v>
      </c>
    </row>
    <row r="1876" spans="1:11">
      <c r="A1876" s="39" t="s">
        <v>410</v>
      </c>
      <c r="B1876" s="39" t="s">
        <v>274</v>
      </c>
      <c r="C1876" s="39" t="s">
        <v>128</v>
      </c>
      <c r="D1876" s="92">
        <f t="shared" si="90"/>
        <v>57.23</v>
      </c>
      <c r="E1876" s="92">
        <f t="shared" si="91"/>
        <v>50.84</v>
      </c>
      <c r="F1876" s="92">
        <f t="shared" si="92"/>
        <v>63.39</v>
      </c>
      <c r="H1876" s="138">
        <v>57.23</v>
      </c>
      <c r="I1876" s="138">
        <v>50.84</v>
      </c>
      <c r="J1876" s="138">
        <v>63.39</v>
      </c>
      <c r="K1876" s="138">
        <v>5.626419709942339</v>
      </c>
    </row>
    <row r="1877" spans="1:11">
      <c r="A1877" s="39" t="s">
        <v>410</v>
      </c>
      <c r="B1877" s="39" t="s">
        <v>274</v>
      </c>
      <c r="C1877" s="39" t="s">
        <v>129</v>
      </c>
      <c r="D1877" s="92">
        <f t="shared" si="90"/>
        <v>60.35</v>
      </c>
      <c r="E1877" s="92">
        <f t="shared" si="91"/>
        <v>51.36</v>
      </c>
      <c r="F1877" s="92">
        <f t="shared" si="92"/>
        <v>68.69</v>
      </c>
      <c r="H1877" s="138">
        <v>60.35</v>
      </c>
      <c r="I1877" s="138">
        <v>51.36</v>
      </c>
      <c r="J1877" s="138">
        <v>68.69</v>
      </c>
      <c r="K1877" s="138">
        <v>7.390223695111847</v>
      </c>
    </row>
    <row r="1878" spans="1:11">
      <c r="A1878" s="39" t="s">
        <v>410</v>
      </c>
      <c r="B1878" s="39" t="s">
        <v>274</v>
      </c>
      <c r="C1878" s="39" t="s">
        <v>139</v>
      </c>
      <c r="D1878" s="92">
        <f t="shared" si="90"/>
        <v>59.64</v>
      </c>
      <c r="E1878" s="92">
        <f t="shared" si="91"/>
        <v>53.89</v>
      </c>
      <c r="F1878" s="92">
        <f t="shared" si="92"/>
        <v>65.13</v>
      </c>
      <c r="H1878" s="138">
        <v>59.64</v>
      </c>
      <c r="I1878" s="138">
        <v>53.89</v>
      </c>
      <c r="J1878" s="138">
        <v>65.13</v>
      </c>
      <c r="K1878" s="138">
        <v>4.8289738430583498</v>
      </c>
    </row>
    <row r="1879" spans="1:11">
      <c r="A1879" s="39" t="s">
        <v>410</v>
      </c>
      <c r="B1879" s="39" t="s">
        <v>274</v>
      </c>
      <c r="C1879" s="39" t="s">
        <v>141</v>
      </c>
      <c r="D1879" s="92">
        <f t="shared" si="90"/>
        <v>49.53</v>
      </c>
      <c r="E1879" s="92">
        <f t="shared" si="91"/>
        <v>41.42</v>
      </c>
      <c r="F1879" s="92">
        <f t="shared" si="92"/>
        <v>57.67</v>
      </c>
      <c r="H1879" s="138">
        <v>49.53</v>
      </c>
      <c r="I1879" s="138">
        <v>41.42</v>
      </c>
      <c r="J1879" s="138">
        <v>57.67</v>
      </c>
      <c r="K1879" s="138">
        <v>8.4393296991722178</v>
      </c>
    </row>
    <row r="1880" spans="1:11">
      <c r="A1880" s="39" t="s">
        <v>410</v>
      </c>
      <c r="B1880" s="39" t="s">
        <v>274</v>
      </c>
      <c r="C1880" s="39" t="s">
        <v>142</v>
      </c>
      <c r="D1880" s="92">
        <f t="shared" si="90"/>
        <v>58.95</v>
      </c>
      <c r="E1880" s="92">
        <f t="shared" si="91"/>
        <v>53.01</v>
      </c>
      <c r="F1880" s="92">
        <f t="shared" si="92"/>
        <v>64.64</v>
      </c>
      <c r="H1880" s="138">
        <v>58.95</v>
      </c>
      <c r="I1880" s="138">
        <v>53.01</v>
      </c>
      <c r="J1880" s="138">
        <v>64.64</v>
      </c>
      <c r="K1880" s="138">
        <v>5.0551314673452072</v>
      </c>
    </row>
    <row r="1881" spans="1:11">
      <c r="A1881" s="39" t="s">
        <v>410</v>
      </c>
      <c r="B1881" s="39" t="s">
        <v>274</v>
      </c>
      <c r="C1881" s="39" t="s">
        <v>147</v>
      </c>
      <c r="D1881" s="92">
        <f t="shared" si="90"/>
        <v>61.91</v>
      </c>
      <c r="E1881" s="92">
        <f t="shared" si="91"/>
        <v>56</v>
      </c>
      <c r="F1881" s="92">
        <f t="shared" si="92"/>
        <v>67.489999999999995</v>
      </c>
      <c r="H1881" s="138">
        <v>61.91</v>
      </c>
      <c r="I1881" s="138">
        <v>56</v>
      </c>
      <c r="J1881" s="138">
        <v>67.489999999999995</v>
      </c>
      <c r="K1881" s="138">
        <v>4.748828945243095</v>
      </c>
    </row>
    <row r="1882" spans="1:11">
      <c r="A1882" s="39" t="s">
        <v>410</v>
      </c>
      <c r="B1882" s="39" t="s">
        <v>274</v>
      </c>
      <c r="C1882" s="39" t="s">
        <v>148</v>
      </c>
      <c r="D1882" s="92">
        <f t="shared" si="90"/>
        <v>59.96</v>
      </c>
      <c r="E1882" s="92">
        <f t="shared" si="91"/>
        <v>53.05</v>
      </c>
      <c r="F1882" s="92">
        <f t="shared" si="92"/>
        <v>66.5</v>
      </c>
      <c r="H1882" s="138">
        <v>59.96</v>
      </c>
      <c r="I1882" s="138">
        <v>53.05</v>
      </c>
      <c r="J1882" s="138">
        <v>66.5</v>
      </c>
      <c r="K1882" s="138">
        <v>5.7538358905937299</v>
      </c>
    </row>
    <row r="1883" spans="1:11">
      <c r="A1883" s="39" t="s">
        <v>410</v>
      </c>
      <c r="B1883" s="39" t="s">
        <v>274</v>
      </c>
      <c r="C1883" s="39" t="s">
        <v>152</v>
      </c>
      <c r="D1883" s="92">
        <f t="shared" si="90"/>
        <v>64.22</v>
      </c>
      <c r="E1883" s="92">
        <f t="shared" si="91"/>
        <v>57.64</v>
      </c>
      <c r="F1883" s="92">
        <f t="shared" si="92"/>
        <v>70.31</v>
      </c>
      <c r="H1883" s="138">
        <v>64.22</v>
      </c>
      <c r="I1883" s="138">
        <v>57.64</v>
      </c>
      <c r="J1883" s="138">
        <v>70.31</v>
      </c>
      <c r="K1883" s="138">
        <v>5.0607287449392713</v>
      </c>
    </row>
    <row r="1884" spans="1:11">
      <c r="A1884" s="39" t="s">
        <v>410</v>
      </c>
      <c r="B1884" s="39" t="s">
        <v>274</v>
      </c>
      <c r="C1884" s="39" t="s">
        <v>155</v>
      </c>
      <c r="D1884" s="92">
        <f t="shared" si="90"/>
        <v>56.42</v>
      </c>
      <c r="E1884" s="92">
        <f t="shared" si="91"/>
        <v>47.31</v>
      </c>
      <c r="F1884" s="92">
        <f t="shared" si="92"/>
        <v>65.11</v>
      </c>
      <c r="H1884" s="138">
        <v>56.42</v>
      </c>
      <c r="I1884" s="138">
        <v>47.31</v>
      </c>
      <c r="J1884" s="138">
        <v>65.11</v>
      </c>
      <c r="K1884" s="138">
        <v>8.1354129741226515</v>
      </c>
    </row>
    <row r="1885" spans="1:11">
      <c r="A1885" s="39" t="s">
        <v>410</v>
      </c>
      <c r="B1885" s="39" t="s">
        <v>274</v>
      </c>
      <c r="C1885" s="39" t="s">
        <v>157</v>
      </c>
      <c r="D1885" s="92">
        <f t="shared" si="90"/>
        <v>66.180000000000007</v>
      </c>
      <c r="E1885" s="92">
        <f t="shared" si="91"/>
        <v>54.9</v>
      </c>
      <c r="F1885" s="92">
        <f t="shared" si="92"/>
        <v>75.88</v>
      </c>
      <c r="H1885" s="138">
        <v>66.180000000000007</v>
      </c>
      <c r="I1885" s="138">
        <v>54.9</v>
      </c>
      <c r="J1885" s="138">
        <v>75.88</v>
      </c>
      <c r="K1885" s="138">
        <v>8.1897854336657598</v>
      </c>
    </row>
    <row r="1886" spans="1:11">
      <c r="A1886" s="39" t="s">
        <v>410</v>
      </c>
      <c r="B1886" s="39" t="s">
        <v>274</v>
      </c>
      <c r="C1886" s="39" t="s">
        <v>158</v>
      </c>
      <c r="D1886" s="92">
        <f t="shared" si="90"/>
        <v>52.05</v>
      </c>
      <c r="E1886" s="92">
        <f t="shared" si="91"/>
        <v>40.33</v>
      </c>
      <c r="F1886" s="92">
        <f t="shared" si="92"/>
        <v>63.55</v>
      </c>
      <c r="H1886" s="138">
        <v>52.05</v>
      </c>
      <c r="I1886" s="138">
        <v>40.33</v>
      </c>
      <c r="J1886" s="138">
        <v>63.55</v>
      </c>
      <c r="K1886" s="138">
        <v>11.585014409221902</v>
      </c>
    </row>
    <row r="1887" spans="1:11">
      <c r="A1887" s="39" t="s">
        <v>410</v>
      </c>
      <c r="B1887" s="39" t="s">
        <v>274</v>
      </c>
      <c r="C1887" s="39" t="s">
        <v>160</v>
      </c>
      <c r="D1887" s="92">
        <f t="shared" si="90"/>
        <v>65.33</v>
      </c>
      <c r="E1887" s="92">
        <f t="shared" si="91"/>
        <v>55.97</v>
      </c>
      <c r="F1887" s="92">
        <f t="shared" si="92"/>
        <v>73.64</v>
      </c>
      <c r="H1887" s="138">
        <v>65.33</v>
      </c>
      <c r="I1887" s="138">
        <v>55.97</v>
      </c>
      <c r="J1887" s="138">
        <v>73.64</v>
      </c>
      <c r="K1887" s="138">
        <v>6.9646410531149545</v>
      </c>
    </row>
    <row r="1888" spans="1:11">
      <c r="A1888" s="39" t="s">
        <v>410</v>
      </c>
      <c r="B1888" s="39" t="s">
        <v>274</v>
      </c>
      <c r="C1888" s="39" t="s">
        <v>163</v>
      </c>
      <c r="D1888" s="92">
        <f t="shared" si="90"/>
        <v>52.66</v>
      </c>
      <c r="E1888" s="92">
        <f t="shared" si="91"/>
        <v>42.95</v>
      </c>
      <c r="F1888" s="92">
        <f t="shared" si="92"/>
        <v>62.18</v>
      </c>
      <c r="H1888" s="138">
        <v>52.66</v>
      </c>
      <c r="I1888" s="138">
        <v>42.95</v>
      </c>
      <c r="J1888" s="138">
        <v>62.18</v>
      </c>
      <c r="K1888" s="138">
        <v>9.4379035320926707</v>
      </c>
    </row>
    <row r="1889" spans="1:11">
      <c r="A1889" s="39" t="s">
        <v>410</v>
      </c>
      <c r="B1889" s="39" t="s">
        <v>274</v>
      </c>
      <c r="C1889" s="39" t="s">
        <v>167</v>
      </c>
      <c r="D1889" s="92">
        <f t="shared" si="90"/>
        <v>62.41</v>
      </c>
      <c r="E1889" s="92">
        <f t="shared" si="91"/>
        <v>55.64</v>
      </c>
      <c r="F1889" s="92">
        <f t="shared" si="92"/>
        <v>68.739999999999995</v>
      </c>
      <c r="H1889" s="138">
        <v>62.41</v>
      </c>
      <c r="I1889" s="138">
        <v>55.64</v>
      </c>
      <c r="J1889" s="138">
        <v>68.739999999999995</v>
      </c>
      <c r="K1889" s="138">
        <v>5.3837526037493992</v>
      </c>
    </row>
    <row r="1890" spans="1:11">
      <c r="A1890" s="39" t="s">
        <v>410</v>
      </c>
      <c r="B1890" s="39" t="s">
        <v>274</v>
      </c>
      <c r="C1890" s="39" t="s">
        <v>169</v>
      </c>
      <c r="D1890" s="92">
        <f t="shared" si="90"/>
        <v>66.63</v>
      </c>
      <c r="E1890" s="92">
        <f t="shared" si="91"/>
        <v>57.16</v>
      </c>
      <c r="F1890" s="92">
        <f t="shared" si="92"/>
        <v>74.930000000000007</v>
      </c>
      <c r="H1890" s="138">
        <v>66.63</v>
      </c>
      <c r="I1890" s="138">
        <v>57.16</v>
      </c>
      <c r="J1890" s="138">
        <v>74.930000000000007</v>
      </c>
      <c r="K1890" s="138">
        <v>6.8587723247786299</v>
      </c>
    </row>
    <row r="1891" spans="1:11">
      <c r="A1891" s="39" t="s">
        <v>410</v>
      </c>
      <c r="B1891" s="39" t="s">
        <v>274</v>
      </c>
      <c r="C1891" s="39" t="s">
        <v>173</v>
      </c>
      <c r="D1891" s="92">
        <f t="shared" si="90"/>
        <v>68.59</v>
      </c>
      <c r="E1891" s="92">
        <f t="shared" si="91"/>
        <v>63.39</v>
      </c>
      <c r="F1891" s="92">
        <f t="shared" si="92"/>
        <v>73.36</v>
      </c>
      <c r="H1891" s="138">
        <v>68.59</v>
      </c>
      <c r="I1891" s="138">
        <v>63.39</v>
      </c>
      <c r="J1891" s="138">
        <v>73.36</v>
      </c>
      <c r="K1891" s="138">
        <v>3.7177431112407051</v>
      </c>
    </row>
    <row r="1892" spans="1:11">
      <c r="A1892" s="39" t="s">
        <v>410</v>
      </c>
      <c r="B1892" s="39" t="s">
        <v>274</v>
      </c>
      <c r="C1892" s="39" t="s">
        <v>176</v>
      </c>
      <c r="D1892" s="92">
        <f t="shared" si="90"/>
        <v>68.91</v>
      </c>
      <c r="E1892" s="92">
        <f t="shared" si="91"/>
        <v>60.75</v>
      </c>
      <c r="F1892" s="92">
        <f t="shared" si="92"/>
        <v>76.040000000000006</v>
      </c>
      <c r="H1892" s="138">
        <v>68.91</v>
      </c>
      <c r="I1892" s="138">
        <v>60.75</v>
      </c>
      <c r="J1892" s="138">
        <v>76.040000000000006</v>
      </c>
      <c r="K1892" s="138">
        <v>5.6885793063416052</v>
      </c>
    </row>
    <row r="1893" spans="1:11">
      <c r="A1893" s="39" t="s">
        <v>410</v>
      </c>
      <c r="B1893" s="39" t="s">
        <v>274</v>
      </c>
      <c r="C1893" s="39" t="s">
        <v>360</v>
      </c>
      <c r="D1893" s="92">
        <f t="shared" si="90"/>
        <v>60.22</v>
      </c>
      <c r="E1893" s="92">
        <f t="shared" si="91"/>
        <v>58.41</v>
      </c>
      <c r="F1893" s="92">
        <f t="shared" si="92"/>
        <v>62.01</v>
      </c>
      <c r="H1893" s="138">
        <v>60.22</v>
      </c>
      <c r="I1893" s="138">
        <v>58.41</v>
      </c>
      <c r="J1893" s="138">
        <v>62.01</v>
      </c>
      <c r="K1893" s="138">
        <v>1.5277316506144141</v>
      </c>
    </row>
    <row r="1894" spans="1:11">
      <c r="A1894" s="39" t="s">
        <v>410</v>
      </c>
      <c r="B1894" s="39" t="s">
        <v>275</v>
      </c>
      <c r="C1894" s="39" t="s">
        <v>99</v>
      </c>
      <c r="D1894" s="92">
        <f t="shared" si="90"/>
        <v>24.44</v>
      </c>
      <c r="E1894" s="92">
        <f t="shared" si="91"/>
        <v>18.2</v>
      </c>
      <c r="F1894" s="92">
        <f t="shared" si="92"/>
        <v>31.98</v>
      </c>
      <c r="H1894" s="138">
        <v>24.44</v>
      </c>
      <c r="I1894" s="138">
        <v>18.2</v>
      </c>
      <c r="J1894" s="138">
        <v>31.98</v>
      </c>
      <c r="K1894" s="138">
        <v>14.402618657937808</v>
      </c>
    </row>
    <row r="1895" spans="1:11">
      <c r="A1895" s="39" t="s">
        <v>410</v>
      </c>
      <c r="B1895" s="39" t="s">
        <v>275</v>
      </c>
      <c r="C1895" s="39" t="s">
        <v>100</v>
      </c>
      <c r="D1895" s="92">
        <f t="shared" si="90"/>
        <v>28.58</v>
      </c>
      <c r="E1895" s="92">
        <f t="shared" si="91"/>
        <v>23.47</v>
      </c>
      <c r="F1895" s="92">
        <f t="shared" si="92"/>
        <v>34.31</v>
      </c>
      <c r="H1895" s="138">
        <v>28.58</v>
      </c>
      <c r="I1895" s="138">
        <v>23.47</v>
      </c>
      <c r="J1895" s="138">
        <v>34.31</v>
      </c>
      <c r="K1895" s="138">
        <v>9.6920923722883146</v>
      </c>
    </row>
    <row r="1896" spans="1:11">
      <c r="A1896" s="39" t="s">
        <v>410</v>
      </c>
      <c r="B1896" s="39" t="s">
        <v>275</v>
      </c>
      <c r="C1896" s="39" t="s">
        <v>107</v>
      </c>
      <c r="D1896" s="92">
        <f t="shared" si="90"/>
        <v>14.21</v>
      </c>
      <c r="E1896" s="92">
        <f t="shared" si="91"/>
        <v>10.95</v>
      </c>
      <c r="F1896" s="92">
        <f t="shared" si="92"/>
        <v>18.239999999999998</v>
      </c>
      <c r="H1896" s="138">
        <v>14.21</v>
      </c>
      <c r="I1896" s="138">
        <v>10.95</v>
      </c>
      <c r="J1896" s="138">
        <v>18.239999999999998</v>
      </c>
      <c r="K1896" s="138">
        <v>13.01900070372977</v>
      </c>
    </row>
    <row r="1897" spans="1:11">
      <c r="A1897" s="39" t="s">
        <v>410</v>
      </c>
      <c r="B1897" s="39" t="s">
        <v>275</v>
      </c>
      <c r="C1897" s="39" t="s">
        <v>113</v>
      </c>
      <c r="D1897" s="92">
        <f t="shared" si="90"/>
        <v>28.14</v>
      </c>
      <c r="E1897" s="92">
        <f t="shared" si="91"/>
        <v>21.11</v>
      </c>
      <c r="F1897" s="92">
        <f t="shared" si="92"/>
        <v>36.43</v>
      </c>
      <c r="H1897" s="138">
        <v>28.14</v>
      </c>
      <c r="I1897" s="138">
        <v>21.11</v>
      </c>
      <c r="J1897" s="138">
        <v>36.43</v>
      </c>
      <c r="K1897" s="138">
        <v>13.965884861407249</v>
      </c>
    </row>
    <row r="1898" spans="1:11">
      <c r="A1898" s="39" t="s">
        <v>410</v>
      </c>
      <c r="B1898" s="39" t="s">
        <v>275</v>
      </c>
      <c r="C1898" s="39" t="s">
        <v>114</v>
      </c>
      <c r="D1898" s="92">
        <f t="shared" si="90"/>
        <v>24.65</v>
      </c>
      <c r="E1898" s="92">
        <f t="shared" si="91"/>
        <v>18.57</v>
      </c>
      <c r="F1898" s="92">
        <f t="shared" si="92"/>
        <v>31.94</v>
      </c>
      <c r="H1898" s="138">
        <v>24.65</v>
      </c>
      <c r="I1898" s="138">
        <v>18.57</v>
      </c>
      <c r="J1898" s="138">
        <v>31.94</v>
      </c>
      <c r="K1898" s="138">
        <v>13.874239350912779</v>
      </c>
    </row>
    <row r="1899" spans="1:11">
      <c r="A1899" s="39" t="s">
        <v>410</v>
      </c>
      <c r="B1899" s="39" t="s">
        <v>275</v>
      </c>
      <c r="C1899" s="39" t="s">
        <v>120</v>
      </c>
      <c r="D1899" s="92">
        <f t="shared" si="90"/>
        <v>19.96</v>
      </c>
      <c r="E1899" s="92">
        <f t="shared" si="91"/>
        <v>15.01</v>
      </c>
      <c r="F1899" s="92">
        <f t="shared" si="92"/>
        <v>26.03</v>
      </c>
      <c r="H1899" s="138">
        <v>19.96</v>
      </c>
      <c r="I1899" s="138">
        <v>15.01</v>
      </c>
      <c r="J1899" s="138">
        <v>26.03</v>
      </c>
      <c r="K1899" s="138">
        <v>14.07815631262525</v>
      </c>
    </row>
    <row r="1900" spans="1:11">
      <c r="A1900" s="39" t="s">
        <v>410</v>
      </c>
      <c r="B1900" s="39" t="s">
        <v>275</v>
      </c>
      <c r="C1900" s="39" t="s">
        <v>121</v>
      </c>
      <c r="D1900" s="92">
        <f t="shared" si="90"/>
        <v>23.32</v>
      </c>
      <c r="E1900" s="92">
        <f t="shared" si="91"/>
        <v>18.27</v>
      </c>
      <c r="F1900" s="92">
        <f t="shared" si="92"/>
        <v>29.28</v>
      </c>
      <c r="H1900" s="138">
        <v>23.32</v>
      </c>
      <c r="I1900" s="138">
        <v>18.27</v>
      </c>
      <c r="J1900" s="138">
        <v>29.28</v>
      </c>
      <c r="K1900" s="138">
        <v>12.04974271012007</v>
      </c>
    </row>
    <row r="1901" spans="1:11">
      <c r="A1901" s="39" t="s">
        <v>410</v>
      </c>
      <c r="B1901" s="39" t="s">
        <v>275</v>
      </c>
      <c r="C1901" s="39" t="s">
        <v>124</v>
      </c>
      <c r="D1901" s="92">
        <f t="shared" si="90"/>
        <v>27.21</v>
      </c>
      <c r="E1901" s="92">
        <f t="shared" si="91"/>
        <v>21.91</v>
      </c>
      <c r="F1901" s="92">
        <f t="shared" si="92"/>
        <v>33.25</v>
      </c>
      <c r="H1901" s="138">
        <v>27.21</v>
      </c>
      <c r="I1901" s="138">
        <v>21.91</v>
      </c>
      <c r="J1901" s="138">
        <v>33.25</v>
      </c>
      <c r="K1901" s="138">
        <v>10.657846380007349</v>
      </c>
    </row>
    <row r="1902" spans="1:11">
      <c r="A1902" s="39" t="s">
        <v>410</v>
      </c>
      <c r="B1902" s="39" t="s">
        <v>275</v>
      </c>
      <c r="C1902" s="39" t="s">
        <v>126</v>
      </c>
      <c r="D1902" s="92">
        <f t="shared" si="90"/>
        <v>22.12</v>
      </c>
      <c r="E1902" s="92">
        <f t="shared" si="91"/>
        <v>14.85</v>
      </c>
      <c r="F1902" s="92">
        <f t="shared" si="92"/>
        <v>31.62</v>
      </c>
      <c r="H1902" s="138">
        <v>22.12</v>
      </c>
      <c r="I1902" s="138">
        <v>14.85</v>
      </c>
      <c r="J1902" s="138">
        <v>31.62</v>
      </c>
      <c r="K1902" s="138">
        <v>19.394213381555154</v>
      </c>
    </row>
    <row r="1903" spans="1:11">
      <c r="A1903" s="39" t="s">
        <v>410</v>
      </c>
      <c r="B1903" s="39" t="s">
        <v>275</v>
      </c>
      <c r="C1903" s="39" t="s">
        <v>127</v>
      </c>
      <c r="D1903" s="92">
        <f t="shared" si="90"/>
        <v>25.69</v>
      </c>
      <c r="E1903" s="92">
        <f t="shared" si="91"/>
        <v>18.03</v>
      </c>
      <c r="F1903" s="92">
        <f t="shared" si="92"/>
        <v>35.21</v>
      </c>
      <c r="H1903" s="138">
        <v>25.69</v>
      </c>
      <c r="I1903" s="138">
        <v>18.03</v>
      </c>
      <c r="J1903" s="138">
        <v>35.21</v>
      </c>
      <c r="K1903" s="138">
        <v>17.166212534059948</v>
      </c>
    </row>
    <row r="1904" spans="1:11">
      <c r="A1904" s="39" t="s">
        <v>410</v>
      </c>
      <c r="B1904" s="39" t="s">
        <v>275</v>
      </c>
      <c r="C1904" s="39" t="s">
        <v>128</v>
      </c>
      <c r="D1904" s="92">
        <f t="shared" si="90"/>
        <v>26.65</v>
      </c>
      <c r="E1904" s="92">
        <f t="shared" si="91"/>
        <v>21.52</v>
      </c>
      <c r="F1904" s="92">
        <f t="shared" si="92"/>
        <v>32.49</v>
      </c>
      <c r="H1904" s="138">
        <v>26.65</v>
      </c>
      <c r="I1904" s="138">
        <v>21.52</v>
      </c>
      <c r="J1904" s="138">
        <v>32.49</v>
      </c>
      <c r="K1904" s="138">
        <v>10.506566604127579</v>
      </c>
    </row>
    <row r="1905" spans="1:11">
      <c r="A1905" s="39" t="s">
        <v>410</v>
      </c>
      <c r="B1905" s="39" t="s">
        <v>275</v>
      </c>
      <c r="C1905" s="39" t="s">
        <v>129</v>
      </c>
      <c r="D1905" s="92">
        <f t="shared" si="90"/>
        <v>24.15</v>
      </c>
      <c r="E1905" s="92">
        <f t="shared" si="91"/>
        <v>17.690000000000001</v>
      </c>
      <c r="F1905" s="92">
        <f t="shared" si="92"/>
        <v>32.03</v>
      </c>
      <c r="H1905" s="138">
        <v>24.15</v>
      </c>
      <c r="I1905" s="138">
        <v>17.690000000000001</v>
      </c>
      <c r="J1905" s="138">
        <v>32.03</v>
      </c>
      <c r="K1905" s="138">
        <v>15.196687370600415</v>
      </c>
    </row>
    <row r="1906" spans="1:11">
      <c r="A1906" s="39" t="s">
        <v>410</v>
      </c>
      <c r="B1906" s="39" t="s">
        <v>275</v>
      </c>
      <c r="C1906" s="39" t="s">
        <v>139</v>
      </c>
      <c r="D1906" s="92">
        <f t="shared" si="90"/>
        <v>19.7</v>
      </c>
      <c r="E1906" s="92">
        <f t="shared" si="91"/>
        <v>15.94</v>
      </c>
      <c r="F1906" s="92">
        <f t="shared" si="92"/>
        <v>24.08</v>
      </c>
      <c r="H1906" s="138">
        <v>19.7</v>
      </c>
      <c r="I1906" s="138">
        <v>15.94</v>
      </c>
      <c r="J1906" s="138">
        <v>24.08</v>
      </c>
      <c r="K1906" s="138">
        <v>10.558375634517768</v>
      </c>
    </row>
    <row r="1907" spans="1:11">
      <c r="A1907" s="39" t="s">
        <v>410</v>
      </c>
      <c r="B1907" s="39" t="s">
        <v>275</v>
      </c>
      <c r="C1907" s="39" t="s">
        <v>141</v>
      </c>
      <c r="D1907" s="92">
        <f t="shared" si="90"/>
        <v>26.78</v>
      </c>
      <c r="E1907" s="92">
        <f t="shared" si="91"/>
        <v>20.57</v>
      </c>
      <c r="F1907" s="92">
        <f t="shared" si="92"/>
        <v>34.07</v>
      </c>
      <c r="H1907" s="138">
        <v>26.78</v>
      </c>
      <c r="I1907" s="138">
        <v>20.57</v>
      </c>
      <c r="J1907" s="138">
        <v>34.07</v>
      </c>
      <c r="K1907" s="138">
        <v>12.920089619118743</v>
      </c>
    </row>
    <row r="1908" spans="1:11">
      <c r="A1908" s="39" t="s">
        <v>410</v>
      </c>
      <c r="B1908" s="39" t="s">
        <v>275</v>
      </c>
      <c r="C1908" s="39" t="s">
        <v>142</v>
      </c>
      <c r="D1908" s="92">
        <f t="shared" si="90"/>
        <v>19.25</v>
      </c>
      <c r="E1908" s="92">
        <f t="shared" si="91"/>
        <v>14.98</v>
      </c>
      <c r="F1908" s="92">
        <f t="shared" si="92"/>
        <v>24.38</v>
      </c>
      <c r="H1908" s="138">
        <v>19.25</v>
      </c>
      <c r="I1908" s="138">
        <v>14.98</v>
      </c>
      <c r="J1908" s="138">
        <v>24.38</v>
      </c>
      <c r="K1908" s="138">
        <v>12.467532467532468</v>
      </c>
    </row>
    <row r="1909" spans="1:11">
      <c r="A1909" s="39" t="s">
        <v>410</v>
      </c>
      <c r="B1909" s="39" t="s">
        <v>275</v>
      </c>
      <c r="C1909" s="39" t="s">
        <v>147</v>
      </c>
      <c r="D1909" s="92">
        <f t="shared" si="90"/>
        <v>21.22</v>
      </c>
      <c r="E1909" s="92">
        <f t="shared" si="91"/>
        <v>16.88</v>
      </c>
      <c r="F1909" s="92">
        <f t="shared" si="92"/>
        <v>26.31</v>
      </c>
      <c r="H1909" s="138">
        <v>21.22</v>
      </c>
      <c r="I1909" s="138">
        <v>16.88</v>
      </c>
      <c r="J1909" s="138">
        <v>26.31</v>
      </c>
      <c r="K1909" s="138">
        <v>11.310084825636192</v>
      </c>
    </row>
    <row r="1910" spans="1:11">
      <c r="A1910" s="39" t="s">
        <v>410</v>
      </c>
      <c r="B1910" s="39" t="s">
        <v>275</v>
      </c>
      <c r="C1910" s="39" t="s">
        <v>148</v>
      </c>
      <c r="D1910" s="92">
        <f t="shared" si="90"/>
        <v>23.85</v>
      </c>
      <c r="E1910" s="92">
        <f t="shared" si="91"/>
        <v>18.510000000000002</v>
      </c>
      <c r="F1910" s="92">
        <f t="shared" si="92"/>
        <v>30.17</v>
      </c>
      <c r="H1910" s="138">
        <v>23.85</v>
      </c>
      <c r="I1910" s="138">
        <v>18.510000000000002</v>
      </c>
      <c r="J1910" s="138">
        <v>30.17</v>
      </c>
      <c r="K1910" s="138">
        <v>12.494758909853248</v>
      </c>
    </row>
    <row r="1911" spans="1:11">
      <c r="A1911" s="39" t="s">
        <v>410</v>
      </c>
      <c r="B1911" s="39" t="s">
        <v>275</v>
      </c>
      <c r="C1911" s="39" t="s">
        <v>152</v>
      </c>
      <c r="D1911" s="92">
        <f t="shared" si="90"/>
        <v>20.56</v>
      </c>
      <c r="E1911" s="92">
        <f t="shared" si="91"/>
        <v>15.77</v>
      </c>
      <c r="F1911" s="92">
        <f t="shared" si="92"/>
        <v>26.34</v>
      </c>
      <c r="H1911" s="138">
        <v>20.56</v>
      </c>
      <c r="I1911" s="138">
        <v>15.77</v>
      </c>
      <c r="J1911" s="138">
        <v>26.34</v>
      </c>
      <c r="K1911" s="138">
        <v>13.08365758754864</v>
      </c>
    </row>
    <row r="1912" spans="1:11">
      <c r="A1912" s="39" t="s">
        <v>410</v>
      </c>
      <c r="B1912" s="39" t="s">
        <v>275</v>
      </c>
      <c r="C1912" s="39" t="s">
        <v>155</v>
      </c>
      <c r="D1912" s="92">
        <f t="shared" si="90"/>
        <v>26.09</v>
      </c>
      <c r="E1912" s="92">
        <f t="shared" si="91"/>
        <v>18.190000000000001</v>
      </c>
      <c r="F1912" s="92">
        <f t="shared" si="92"/>
        <v>35.92</v>
      </c>
      <c r="H1912" s="138">
        <v>26.09</v>
      </c>
      <c r="I1912" s="138">
        <v>18.190000000000001</v>
      </c>
      <c r="J1912" s="138">
        <v>35.92</v>
      </c>
      <c r="K1912" s="138">
        <v>17.439632042928324</v>
      </c>
    </row>
    <row r="1913" spans="1:11">
      <c r="A1913" s="39" t="s">
        <v>410</v>
      </c>
      <c r="B1913" s="39" t="s">
        <v>275</v>
      </c>
      <c r="C1913" s="39" t="s">
        <v>157</v>
      </c>
      <c r="D1913" s="92">
        <f t="shared" si="90"/>
        <v>21.49</v>
      </c>
      <c r="E1913" s="92">
        <f t="shared" si="91"/>
        <v>13.87</v>
      </c>
      <c r="F1913" s="92">
        <f t="shared" si="92"/>
        <v>31.75</v>
      </c>
      <c r="H1913" s="138">
        <v>21.49</v>
      </c>
      <c r="I1913" s="138">
        <v>13.87</v>
      </c>
      <c r="J1913" s="138">
        <v>31.75</v>
      </c>
      <c r="K1913" s="138">
        <v>21.265704979060029</v>
      </c>
    </row>
    <row r="1914" spans="1:11">
      <c r="A1914" s="39" t="s">
        <v>410</v>
      </c>
      <c r="B1914" s="39" t="s">
        <v>275</v>
      </c>
      <c r="C1914" s="39" t="s">
        <v>158</v>
      </c>
      <c r="D1914" s="92">
        <f t="shared" si="90"/>
        <v>34.14</v>
      </c>
      <c r="E1914" s="92">
        <f t="shared" si="91"/>
        <v>23</v>
      </c>
      <c r="F1914" s="92">
        <f t="shared" si="92"/>
        <v>47.37</v>
      </c>
      <c r="H1914" s="138">
        <v>34.14</v>
      </c>
      <c r="I1914" s="138">
        <v>23</v>
      </c>
      <c r="J1914" s="138">
        <v>47.37</v>
      </c>
      <c r="K1914" s="138">
        <v>18.541300527240772</v>
      </c>
    </row>
    <row r="1915" spans="1:11">
      <c r="A1915" s="39" t="s">
        <v>410</v>
      </c>
      <c r="B1915" s="39" t="s">
        <v>275</v>
      </c>
      <c r="C1915" s="39" t="s">
        <v>160</v>
      </c>
      <c r="D1915" s="92">
        <f t="shared" si="90"/>
        <v>21.28</v>
      </c>
      <c r="E1915" s="92">
        <f t="shared" si="91"/>
        <v>15.43</v>
      </c>
      <c r="F1915" s="92">
        <f t="shared" si="92"/>
        <v>28.59</v>
      </c>
      <c r="H1915" s="138">
        <v>21.28</v>
      </c>
      <c r="I1915" s="138">
        <v>15.43</v>
      </c>
      <c r="J1915" s="138">
        <v>28.59</v>
      </c>
      <c r="K1915" s="138">
        <v>15.789473684210526</v>
      </c>
    </row>
    <row r="1916" spans="1:11">
      <c r="A1916" s="39" t="s">
        <v>410</v>
      </c>
      <c r="B1916" s="39" t="s">
        <v>275</v>
      </c>
      <c r="C1916" s="39" t="s">
        <v>163</v>
      </c>
      <c r="D1916" s="92">
        <f t="shared" si="90"/>
        <v>36.35</v>
      </c>
      <c r="E1916" s="92">
        <f t="shared" si="91"/>
        <v>27.39</v>
      </c>
      <c r="F1916" s="92">
        <f t="shared" si="92"/>
        <v>46.36</v>
      </c>
      <c r="H1916" s="138">
        <v>36.35</v>
      </c>
      <c r="I1916" s="138">
        <v>27.39</v>
      </c>
      <c r="J1916" s="138">
        <v>46.36</v>
      </c>
      <c r="K1916" s="138">
        <v>13.452544704264097</v>
      </c>
    </row>
    <row r="1917" spans="1:11">
      <c r="A1917" s="39" t="s">
        <v>410</v>
      </c>
      <c r="B1917" s="39" t="s">
        <v>275</v>
      </c>
      <c r="C1917" s="39" t="s">
        <v>167</v>
      </c>
      <c r="D1917" s="92">
        <f t="shared" si="90"/>
        <v>23.31</v>
      </c>
      <c r="E1917" s="92">
        <f t="shared" si="91"/>
        <v>17.940000000000001</v>
      </c>
      <c r="F1917" s="92">
        <f t="shared" si="92"/>
        <v>29.7</v>
      </c>
      <c r="H1917" s="138">
        <v>23.31</v>
      </c>
      <c r="I1917" s="138">
        <v>17.940000000000001</v>
      </c>
      <c r="J1917" s="138">
        <v>29.7</v>
      </c>
      <c r="K1917" s="138">
        <v>12.87001287001287</v>
      </c>
    </row>
    <row r="1918" spans="1:11">
      <c r="A1918" s="39" t="s">
        <v>410</v>
      </c>
      <c r="B1918" s="39" t="s">
        <v>275</v>
      </c>
      <c r="C1918" s="39" t="s">
        <v>169</v>
      </c>
      <c r="D1918" s="92">
        <f t="shared" si="90"/>
        <v>22.05</v>
      </c>
      <c r="E1918" s="92">
        <f t="shared" si="91"/>
        <v>15.13</v>
      </c>
      <c r="F1918" s="92">
        <f t="shared" si="92"/>
        <v>30.97</v>
      </c>
      <c r="H1918" s="138">
        <v>22.05</v>
      </c>
      <c r="I1918" s="138">
        <v>15.13</v>
      </c>
      <c r="J1918" s="138">
        <v>30.97</v>
      </c>
      <c r="K1918" s="138">
        <v>18.367346938775508</v>
      </c>
    </row>
    <row r="1919" spans="1:11">
      <c r="A1919" s="39" t="s">
        <v>410</v>
      </c>
      <c r="B1919" s="39" t="s">
        <v>275</v>
      </c>
      <c r="C1919" s="39" t="s">
        <v>173</v>
      </c>
      <c r="D1919" s="92">
        <f t="shared" si="90"/>
        <v>16.57</v>
      </c>
      <c r="E1919" s="92">
        <f t="shared" si="91"/>
        <v>12.92</v>
      </c>
      <c r="F1919" s="92">
        <f t="shared" si="92"/>
        <v>21</v>
      </c>
      <c r="H1919" s="138">
        <v>16.57</v>
      </c>
      <c r="I1919" s="138">
        <v>12.92</v>
      </c>
      <c r="J1919" s="138">
        <v>21</v>
      </c>
      <c r="K1919" s="138">
        <v>12.432106216053109</v>
      </c>
    </row>
    <row r="1920" spans="1:11">
      <c r="A1920" s="39" t="s">
        <v>410</v>
      </c>
      <c r="B1920" s="39" t="s">
        <v>275</v>
      </c>
      <c r="C1920" s="39" t="s">
        <v>176</v>
      </c>
      <c r="D1920" s="92">
        <f t="shared" si="90"/>
        <v>21.33</v>
      </c>
      <c r="E1920" s="92">
        <f t="shared" si="91"/>
        <v>15.1</v>
      </c>
      <c r="F1920" s="92">
        <f t="shared" si="92"/>
        <v>29.24</v>
      </c>
      <c r="H1920" s="138">
        <v>21.33</v>
      </c>
      <c r="I1920" s="138">
        <v>15.1</v>
      </c>
      <c r="J1920" s="138">
        <v>29.24</v>
      </c>
      <c r="K1920" s="138">
        <v>16.924519456165026</v>
      </c>
    </row>
    <row r="1921" spans="1:11">
      <c r="A1921" s="39" t="s">
        <v>410</v>
      </c>
      <c r="B1921" s="39" t="s">
        <v>275</v>
      </c>
      <c r="C1921" s="39" t="s">
        <v>360</v>
      </c>
      <c r="D1921" s="92">
        <f t="shared" si="90"/>
        <v>22.7</v>
      </c>
      <c r="E1921" s="92">
        <f t="shared" si="91"/>
        <v>21.24</v>
      </c>
      <c r="F1921" s="92">
        <f t="shared" si="92"/>
        <v>24.23</v>
      </c>
      <c r="H1921" s="138">
        <v>22.7</v>
      </c>
      <c r="I1921" s="138">
        <v>21.24</v>
      </c>
      <c r="J1921" s="138">
        <v>24.23</v>
      </c>
      <c r="K1921" s="138">
        <v>3.3920704845814975</v>
      </c>
    </row>
    <row r="1922" spans="1:11">
      <c r="A1922" s="39" t="s">
        <v>410</v>
      </c>
      <c r="B1922" s="39" t="s">
        <v>276</v>
      </c>
      <c r="C1922" s="39" t="s">
        <v>99</v>
      </c>
      <c r="D1922" s="92">
        <f t="shared" si="90"/>
        <v>7.48</v>
      </c>
      <c r="E1922" s="92">
        <f t="shared" si="91"/>
        <v>3.93</v>
      </c>
      <c r="F1922" s="92">
        <f t="shared" si="92"/>
        <v>13.77</v>
      </c>
      <c r="H1922" s="138">
        <v>7.48</v>
      </c>
      <c r="I1922" s="138">
        <v>3.93</v>
      </c>
      <c r="J1922" s="138">
        <v>13.77</v>
      </c>
      <c r="K1922" s="138">
        <v>32.085561497326196</v>
      </c>
    </row>
    <row r="1923" spans="1:11">
      <c r="A1923" s="39" t="s">
        <v>410</v>
      </c>
      <c r="B1923" s="39" t="s">
        <v>276</v>
      </c>
      <c r="C1923" s="39" t="s">
        <v>100</v>
      </c>
      <c r="D1923" s="92">
        <f t="shared" si="90"/>
        <v>7.88</v>
      </c>
      <c r="E1923" s="92">
        <f t="shared" si="91"/>
        <v>5.07</v>
      </c>
      <c r="F1923" s="92">
        <f t="shared" si="92"/>
        <v>12.05</v>
      </c>
      <c r="H1923" s="138">
        <v>7.88</v>
      </c>
      <c r="I1923" s="138">
        <v>5.07</v>
      </c>
      <c r="J1923" s="138">
        <v>12.05</v>
      </c>
      <c r="K1923" s="138">
        <v>22.208121827411169</v>
      </c>
    </row>
    <row r="1924" spans="1:11">
      <c r="A1924" s="39" t="s">
        <v>410</v>
      </c>
      <c r="B1924" s="39" t="s">
        <v>276</v>
      </c>
      <c r="C1924" s="39" t="s">
        <v>107</v>
      </c>
      <c r="D1924" s="92">
        <f t="shared" si="90"/>
        <v>4.84</v>
      </c>
      <c r="E1924" s="92">
        <f t="shared" si="91"/>
        <v>3.04</v>
      </c>
      <c r="F1924" s="92">
        <f t="shared" si="92"/>
        <v>7.62</v>
      </c>
      <c r="H1924" s="138">
        <v>4.84</v>
      </c>
      <c r="I1924" s="138">
        <v>3.04</v>
      </c>
      <c r="J1924" s="138">
        <v>7.62</v>
      </c>
      <c r="K1924" s="138">
        <v>23.553719008264462</v>
      </c>
    </row>
    <row r="1925" spans="1:11">
      <c r="A1925" s="39" t="s">
        <v>410</v>
      </c>
      <c r="B1925" s="39" t="s">
        <v>276</v>
      </c>
      <c r="C1925" s="39" t="s">
        <v>113</v>
      </c>
      <c r="D1925" s="92">
        <f t="shared" si="90"/>
        <v>6.63</v>
      </c>
      <c r="E1925" s="92">
        <f t="shared" si="91"/>
        <v>4.09</v>
      </c>
      <c r="F1925" s="92">
        <f t="shared" si="92"/>
        <v>10.58</v>
      </c>
      <c r="H1925" s="138">
        <v>6.63</v>
      </c>
      <c r="I1925" s="138">
        <v>4.09</v>
      </c>
      <c r="J1925" s="138">
        <v>10.58</v>
      </c>
      <c r="K1925" s="138">
        <v>24.283559577677227</v>
      </c>
    </row>
    <row r="1926" spans="1:11">
      <c r="A1926" s="39" t="s">
        <v>410</v>
      </c>
      <c r="B1926" s="39" t="s">
        <v>276</v>
      </c>
      <c r="C1926" s="39" t="s">
        <v>114</v>
      </c>
      <c r="D1926" s="92">
        <f t="shared" si="90"/>
        <v>8.2899999999999991</v>
      </c>
      <c r="E1926" s="92">
        <f t="shared" si="91"/>
        <v>5.05</v>
      </c>
      <c r="F1926" s="92">
        <f t="shared" si="92"/>
        <v>13.31</v>
      </c>
      <c r="H1926" s="138">
        <v>8.2899999999999991</v>
      </c>
      <c r="I1926" s="138">
        <v>5.05</v>
      </c>
      <c r="J1926" s="138">
        <v>13.31</v>
      </c>
      <c r="K1926" s="138">
        <v>24.849215922798557</v>
      </c>
    </row>
    <row r="1927" spans="1:11">
      <c r="A1927" s="39" t="s">
        <v>410</v>
      </c>
      <c r="B1927" s="39" t="s">
        <v>276</v>
      </c>
      <c r="C1927" s="39" t="s">
        <v>120</v>
      </c>
      <c r="D1927" s="92">
        <f t="shared" si="90"/>
        <v>5.0199999999999996</v>
      </c>
      <c r="E1927" s="92">
        <f t="shared" si="91"/>
        <v>3.65</v>
      </c>
      <c r="F1927" s="92">
        <f t="shared" si="92"/>
        <v>6.89</v>
      </c>
      <c r="H1927" s="138">
        <v>5.0199999999999996</v>
      </c>
      <c r="I1927" s="138">
        <v>3.65</v>
      </c>
      <c r="J1927" s="138">
        <v>6.89</v>
      </c>
      <c r="K1927" s="138">
        <v>16.334661354581673</v>
      </c>
    </row>
    <row r="1928" spans="1:11">
      <c r="A1928" s="39" t="s">
        <v>410</v>
      </c>
      <c r="B1928" s="39" t="s">
        <v>276</v>
      </c>
      <c r="C1928" s="39" t="s">
        <v>121</v>
      </c>
      <c r="D1928" s="92">
        <f t="shared" si="90"/>
        <v>7.3</v>
      </c>
      <c r="E1928" s="92">
        <f t="shared" si="91"/>
        <v>4.9000000000000004</v>
      </c>
      <c r="F1928" s="92">
        <f t="shared" si="92"/>
        <v>10.74</v>
      </c>
      <c r="H1928" s="138">
        <v>7.3</v>
      </c>
      <c r="I1928" s="138">
        <v>4.9000000000000004</v>
      </c>
      <c r="J1928" s="138">
        <v>10.74</v>
      </c>
      <c r="K1928" s="138">
        <v>20.136986301369863</v>
      </c>
    </row>
    <row r="1929" spans="1:11">
      <c r="A1929" s="39" t="s">
        <v>410</v>
      </c>
      <c r="B1929" s="39" t="s">
        <v>276</v>
      </c>
      <c r="C1929" s="39" t="s">
        <v>124</v>
      </c>
      <c r="D1929" s="92">
        <f t="shared" si="90"/>
        <v>7.65</v>
      </c>
      <c r="E1929" s="92">
        <f t="shared" si="91"/>
        <v>4.9400000000000004</v>
      </c>
      <c r="F1929" s="92">
        <f t="shared" si="92"/>
        <v>11.68</v>
      </c>
      <c r="H1929" s="138">
        <v>7.65</v>
      </c>
      <c r="I1929" s="138">
        <v>4.9400000000000004</v>
      </c>
      <c r="J1929" s="138">
        <v>11.68</v>
      </c>
      <c r="K1929" s="138">
        <v>21.960784313725487</v>
      </c>
    </row>
    <row r="1930" spans="1:11">
      <c r="A1930" s="39" t="s">
        <v>410</v>
      </c>
      <c r="B1930" s="39" t="s">
        <v>276</v>
      </c>
      <c r="C1930" s="39" t="s">
        <v>126</v>
      </c>
      <c r="D1930" s="92">
        <f t="shared" si="90"/>
        <v>9.64</v>
      </c>
      <c r="E1930" s="92">
        <f t="shared" si="91"/>
        <v>5.89</v>
      </c>
      <c r="F1930" s="92">
        <f t="shared" si="92"/>
        <v>15.4</v>
      </c>
      <c r="H1930" s="138">
        <v>9.64</v>
      </c>
      <c r="I1930" s="138">
        <v>5.89</v>
      </c>
      <c r="J1930" s="138">
        <v>15.4</v>
      </c>
      <c r="K1930" s="138">
        <v>24.585062240663898</v>
      </c>
    </row>
    <row r="1931" spans="1:11">
      <c r="A1931" s="39" t="s">
        <v>410</v>
      </c>
      <c r="B1931" s="39" t="s">
        <v>276</v>
      </c>
      <c r="C1931" s="39" t="s">
        <v>127</v>
      </c>
      <c r="D1931" s="92">
        <f t="shared" si="90"/>
        <v>6.88</v>
      </c>
      <c r="E1931" s="92">
        <f t="shared" si="91"/>
        <v>3.77</v>
      </c>
      <c r="F1931" s="92">
        <f t="shared" si="92"/>
        <v>12.23</v>
      </c>
      <c r="H1931" s="138">
        <v>6.88</v>
      </c>
      <c r="I1931" s="138">
        <v>3.77</v>
      </c>
      <c r="J1931" s="138">
        <v>12.23</v>
      </c>
      <c r="K1931" s="138">
        <v>30.087209302325579</v>
      </c>
    </row>
    <row r="1932" spans="1:11">
      <c r="A1932" s="39" t="s">
        <v>410</v>
      </c>
      <c r="B1932" s="39" t="s">
        <v>276</v>
      </c>
      <c r="C1932" s="39" t="s">
        <v>128</v>
      </c>
      <c r="D1932" s="92">
        <f t="shared" si="90"/>
        <v>7.45</v>
      </c>
      <c r="E1932" s="92">
        <f t="shared" si="91"/>
        <v>4.33</v>
      </c>
      <c r="F1932" s="92">
        <f t="shared" si="92"/>
        <v>12.51</v>
      </c>
      <c r="H1932" s="138">
        <v>7.45</v>
      </c>
      <c r="I1932" s="138">
        <v>4.33</v>
      </c>
      <c r="J1932" s="138">
        <v>12.51</v>
      </c>
      <c r="K1932" s="138">
        <v>27.114093959731544</v>
      </c>
    </row>
    <row r="1933" spans="1:11">
      <c r="A1933" s="39" t="s">
        <v>410</v>
      </c>
      <c r="B1933" s="39" t="s">
        <v>276</v>
      </c>
      <c r="C1933" s="39" t="s">
        <v>129</v>
      </c>
      <c r="D1933" s="92">
        <f t="shared" si="90"/>
        <v>4.09</v>
      </c>
      <c r="E1933" s="92">
        <f t="shared" si="91"/>
        <v>1.99</v>
      </c>
      <c r="F1933" s="92">
        <f t="shared" si="92"/>
        <v>8.2100000000000009</v>
      </c>
      <c r="H1933" s="138">
        <v>4.09</v>
      </c>
      <c r="I1933" s="138">
        <v>1.99</v>
      </c>
      <c r="J1933" s="138">
        <v>8.2100000000000009</v>
      </c>
      <c r="K1933" s="138">
        <v>36.185819070904643</v>
      </c>
    </row>
    <row r="1934" spans="1:11">
      <c r="A1934" s="39" t="s">
        <v>410</v>
      </c>
      <c r="B1934" s="39" t="s">
        <v>276</v>
      </c>
      <c r="C1934" s="39" t="s">
        <v>139</v>
      </c>
      <c r="D1934" s="92">
        <f t="shared" si="90"/>
        <v>6.37</v>
      </c>
      <c r="E1934" s="92">
        <f t="shared" si="91"/>
        <v>4.22</v>
      </c>
      <c r="F1934" s="92">
        <f t="shared" si="92"/>
        <v>9.52</v>
      </c>
      <c r="H1934" s="138">
        <v>6.37</v>
      </c>
      <c r="I1934" s="138">
        <v>4.22</v>
      </c>
      <c r="J1934" s="138">
        <v>9.52</v>
      </c>
      <c r="K1934" s="138">
        <v>20.87912087912088</v>
      </c>
    </row>
    <row r="1935" spans="1:11">
      <c r="A1935" s="39" t="s">
        <v>410</v>
      </c>
      <c r="B1935" s="39" t="s">
        <v>276</v>
      </c>
      <c r="C1935" s="39" t="s">
        <v>141</v>
      </c>
      <c r="D1935" s="92">
        <f t="shared" si="90"/>
        <v>9.14</v>
      </c>
      <c r="E1935" s="92">
        <f t="shared" si="91"/>
        <v>5.71</v>
      </c>
      <c r="F1935" s="92">
        <f t="shared" si="92"/>
        <v>14.32</v>
      </c>
      <c r="H1935" s="138">
        <v>9.14</v>
      </c>
      <c r="I1935" s="138">
        <v>5.71</v>
      </c>
      <c r="J1935" s="138">
        <v>14.32</v>
      </c>
      <c r="K1935" s="138">
        <v>23.522975929978116</v>
      </c>
    </row>
    <row r="1936" spans="1:11">
      <c r="A1936" s="39" t="s">
        <v>410</v>
      </c>
      <c r="B1936" s="39" t="s">
        <v>276</v>
      </c>
      <c r="C1936" s="39" t="s">
        <v>142</v>
      </c>
      <c r="D1936" s="92">
        <f t="shared" si="90"/>
        <v>3.51</v>
      </c>
      <c r="E1936" s="92">
        <f t="shared" si="91"/>
        <v>1.86</v>
      </c>
      <c r="F1936" s="92">
        <f t="shared" si="92"/>
        <v>6.51</v>
      </c>
      <c r="H1936" s="138">
        <v>3.51</v>
      </c>
      <c r="I1936" s="138">
        <v>1.86</v>
      </c>
      <c r="J1936" s="138">
        <v>6.51</v>
      </c>
      <c r="K1936" s="138">
        <v>31.908831908831914</v>
      </c>
    </row>
    <row r="1937" spans="1:11">
      <c r="A1937" s="39" t="s">
        <v>410</v>
      </c>
      <c r="B1937" s="39" t="s">
        <v>276</v>
      </c>
      <c r="C1937" s="39" t="s">
        <v>147</v>
      </c>
      <c r="D1937" s="92">
        <f t="shared" si="90"/>
        <v>5.32</v>
      </c>
      <c r="E1937" s="92">
        <f t="shared" si="91"/>
        <v>3.52</v>
      </c>
      <c r="F1937" s="92">
        <f t="shared" si="92"/>
        <v>7.98</v>
      </c>
      <c r="H1937" s="138">
        <v>5.32</v>
      </c>
      <c r="I1937" s="138">
        <v>3.52</v>
      </c>
      <c r="J1937" s="138">
        <v>7.98</v>
      </c>
      <c r="K1937" s="138">
        <v>20.86466165413534</v>
      </c>
    </row>
    <row r="1938" spans="1:11">
      <c r="A1938" s="39" t="s">
        <v>410</v>
      </c>
      <c r="B1938" s="39" t="s">
        <v>276</v>
      </c>
      <c r="C1938" s="39" t="s">
        <v>148</v>
      </c>
      <c r="D1938" s="92">
        <f t="shared" ref="D1938:D2001" si="93">IF(K1938&gt;=50," ",H1938)</f>
        <v>6.64</v>
      </c>
      <c r="E1938" s="92">
        <f t="shared" ref="E1938:E2001" si="94">IF(K1938&gt;=50," ",I1938)</f>
        <v>4.1399999999999997</v>
      </c>
      <c r="F1938" s="92">
        <f t="shared" ref="F1938:F2001" si="95">IF(K1938&gt;=50," ",J1938)</f>
        <v>10.5</v>
      </c>
      <c r="H1938" s="138">
        <v>6.64</v>
      </c>
      <c r="I1938" s="138">
        <v>4.1399999999999997</v>
      </c>
      <c r="J1938" s="138">
        <v>10.5</v>
      </c>
      <c r="K1938" s="138">
        <v>23.795180722891569</v>
      </c>
    </row>
    <row r="1939" spans="1:11">
      <c r="A1939" s="39" t="s">
        <v>410</v>
      </c>
      <c r="B1939" s="39" t="s">
        <v>276</v>
      </c>
      <c r="C1939" s="39" t="s">
        <v>152</v>
      </c>
      <c r="D1939" s="92">
        <f t="shared" si="93"/>
        <v>7.42</v>
      </c>
      <c r="E1939" s="92">
        <f t="shared" si="94"/>
        <v>5.1100000000000003</v>
      </c>
      <c r="F1939" s="92">
        <f t="shared" si="95"/>
        <v>10.66</v>
      </c>
      <c r="H1939" s="138">
        <v>7.42</v>
      </c>
      <c r="I1939" s="138">
        <v>5.1100000000000003</v>
      </c>
      <c r="J1939" s="138">
        <v>10.66</v>
      </c>
      <c r="K1939" s="138">
        <v>18.867924528301884</v>
      </c>
    </row>
    <row r="1940" spans="1:11">
      <c r="A1940" s="39" t="s">
        <v>410</v>
      </c>
      <c r="B1940" s="39" t="s">
        <v>276</v>
      </c>
      <c r="C1940" s="39" t="s">
        <v>155</v>
      </c>
      <c r="D1940" s="92">
        <f t="shared" si="93"/>
        <v>6.44</v>
      </c>
      <c r="E1940" s="92">
        <f t="shared" si="94"/>
        <v>3.69</v>
      </c>
      <c r="F1940" s="92">
        <f t="shared" si="95"/>
        <v>11.03</v>
      </c>
      <c r="H1940" s="138">
        <v>6.44</v>
      </c>
      <c r="I1940" s="138">
        <v>3.69</v>
      </c>
      <c r="J1940" s="138">
        <v>11.03</v>
      </c>
      <c r="K1940" s="138">
        <v>28.105590062111801</v>
      </c>
    </row>
    <row r="1941" spans="1:11">
      <c r="A1941" s="39" t="s">
        <v>410</v>
      </c>
      <c r="B1941" s="39" t="s">
        <v>276</v>
      </c>
      <c r="C1941" s="39" t="s">
        <v>157</v>
      </c>
      <c r="D1941" s="92">
        <f t="shared" si="93"/>
        <v>4.97</v>
      </c>
      <c r="E1941" s="92">
        <f t="shared" si="94"/>
        <v>2.65</v>
      </c>
      <c r="F1941" s="92">
        <f t="shared" si="95"/>
        <v>9.15</v>
      </c>
      <c r="H1941" s="138">
        <v>4.97</v>
      </c>
      <c r="I1941" s="138">
        <v>2.65</v>
      </c>
      <c r="J1941" s="138">
        <v>9.15</v>
      </c>
      <c r="K1941" s="138">
        <v>31.790744466800806</v>
      </c>
    </row>
    <row r="1942" spans="1:11">
      <c r="A1942" s="39" t="s">
        <v>410</v>
      </c>
      <c r="B1942" s="39" t="s">
        <v>276</v>
      </c>
      <c r="C1942" s="39" t="s">
        <v>158</v>
      </c>
      <c r="D1942" s="92">
        <f t="shared" si="93"/>
        <v>11.03</v>
      </c>
      <c r="E1942" s="92">
        <f t="shared" si="94"/>
        <v>5.14</v>
      </c>
      <c r="F1942" s="92">
        <f t="shared" si="95"/>
        <v>22.09</v>
      </c>
      <c r="H1942" s="138">
        <v>11.03</v>
      </c>
      <c r="I1942" s="138">
        <v>5.14</v>
      </c>
      <c r="J1942" s="138">
        <v>22.09</v>
      </c>
      <c r="K1942" s="138">
        <v>37.53399818676337</v>
      </c>
    </row>
    <row r="1943" spans="1:11">
      <c r="A1943" s="39" t="s">
        <v>410</v>
      </c>
      <c r="B1943" s="39" t="s">
        <v>276</v>
      </c>
      <c r="C1943" s="39" t="s">
        <v>160</v>
      </c>
      <c r="D1943" s="92">
        <f t="shared" si="93"/>
        <v>6.92</v>
      </c>
      <c r="E1943" s="92">
        <f t="shared" si="94"/>
        <v>4.47</v>
      </c>
      <c r="F1943" s="92">
        <f t="shared" si="95"/>
        <v>10.54</v>
      </c>
      <c r="H1943" s="138">
        <v>6.92</v>
      </c>
      <c r="I1943" s="138">
        <v>4.47</v>
      </c>
      <c r="J1943" s="138">
        <v>10.54</v>
      </c>
      <c r="K1943" s="138">
        <v>21.965317919075144</v>
      </c>
    </row>
    <row r="1944" spans="1:11">
      <c r="A1944" s="39" t="s">
        <v>410</v>
      </c>
      <c r="B1944" s="39" t="s">
        <v>276</v>
      </c>
      <c r="C1944" s="39" t="s">
        <v>163</v>
      </c>
      <c r="D1944" s="92">
        <f t="shared" si="93"/>
        <v>6.6</v>
      </c>
      <c r="E1944" s="92">
        <f t="shared" si="94"/>
        <v>4.59</v>
      </c>
      <c r="F1944" s="92">
        <f t="shared" si="95"/>
        <v>9.4</v>
      </c>
      <c r="H1944" s="138">
        <v>6.6</v>
      </c>
      <c r="I1944" s="138">
        <v>4.59</v>
      </c>
      <c r="J1944" s="138">
        <v>9.4</v>
      </c>
      <c r="K1944" s="138">
        <v>18.333333333333336</v>
      </c>
    </row>
    <row r="1945" spans="1:11">
      <c r="A1945" s="39" t="s">
        <v>410</v>
      </c>
      <c r="B1945" s="39" t="s">
        <v>276</v>
      </c>
      <c r="C1945" s="39" t="s">
        <v>167</v>
      </c>
      <c r="D1945" s="92">
        <f t="shared" si="93"/>
        <v>4.07</v>
      </c>
      <c r="E1945" s="92">
        <f t="shared" si="94"/>
        <v>2.69</v>
      </c>
      <c r="F1945" s="92">
        <f t="shared" si="95"/>
        <v>6.09</v>
      </c>
      <c r="H1945" s="138">
        <v>4.07</v>
      </c>
      <c r="I1945" s="138">
        <v>2.69</v>
      </c>
      <c r="J1945" s="138">
        <v>6.09</v>
      </c>
      <c r="K1945" s="138">
        <v>20.884520884520882</v>
      </c>
    </row>
    <row r="1946" spans="1:11">
      <c r="A1946" s="39" t="s">
        <v>410</v>
      </c>
      <c r="B1946" s="39" t="s">
        <v>276</v>
      </c>
      <c r="C1946" s="39" t="s">
        <v>169</v>
      </c>
      <c r="D1946" s="92">
        <f t="shared" si="93"/>
        <v>5.53</v>
      </c>
      <c r="E1946" s="92">
        <f t="shared" si="94"/>
        <v>2.4500000000000002</v>
      </c>
      <c r="F1946" s="92">
        <f t="shared" si="95"/>
        <v>12.03</v>
      </c>
      <c r="H1946" s="138">
        <v>5.53</v>
      </c>
      <c r="I1946" s="138">
        <v>2.4500000000000002</v>
      </c>
      <c r="J1946" s="138">
        <v>12.03</v>
      </c>
      <c r="K1946" s="138">
        <v>40.867992766726942</v>
      </c>
    </row>
    <row r="1947" spans="1:11">
      <c r="A1947" s="39" t="s">
        <v>410</v>
      </c>
      <c r="B1947" s="39" t="s">
        <v>276</v>
      </c>
      <c r="C1947" s="39" t="s">
        <v>173</v>
      </c>
      <c r="D1947" s="92">
        <f t="shared" si="93"/>
        <v>4.18</v>
      </c>
      <c r="E1947" s="92">
        <f t="shared" si="94"/>
        <v>2.59</v>
      </c>
      <c r="F1947" s="92">
        <f t="shared" si="95"/>
        <v>6.68</v>
      </c>
      <c r="H1947" s="138">
        <v>4.18</v>
      </c>
      <c r="I1947" s="138">
        <v>2.59</v>
      </c>
      <c r="J1947" s="138">
        <v>6.68</v>
      </c>
      <c r="K1947" s="138">
        <v>24.162679425837322</v>
      </c>
    </row>
    <row r="1948" spans="1:11">
      <c r="A1948" s="39" t="s">
        <v>410</v>
      </c>
      <c r="B1948" s="39" t="s">
        <v>276</v>
      </c>
      <c r="C1948" s="39" t="s">
        <v>176</v>
      </c>
      <c r="D1948" s="92">
        <f t="shared" si="93"/>
        <v>4.93</v>
      </c>
      <c r="E1948" s="92">
        <f t="shared" si="94"/>
        <v>2.76</v>
      </c>
      <c r="F1948" s="92">
        <f t="shared" si="95"/>
        <v>8.66</v>
      </c>
      <c r="H1948" s="138">
        <v>4.93</v>
      </c>
      <c r="I1948" s="138">
        <v>2.76</v>
      </c>
      <c r="J1948" s="138">
        <v>8.66</v>
      </c>
      <c r="K1948" s="138">
        <v>29.208924949290061</v>
      </c>
    </row>
    <row r="1949" spans="1:11">
      <c r="A1949" s="39" t="s">
        <v>410</v>
      </c>
      <c r="B1949" s="39" t="s">
        <v>276</v>
      </c>
      <c r="C1949" s="39" t="s">
        <v>360</v>
      </c>
      <c r="D1949" s="92">
        <f t="shared" si="93"/>
        <v>6.03</v>
      </c>
      <c r="E1949" s="92">
        <f t="shared" si="94"/>
        <v>5.31</v>
      </c>
      <c r="F1949" s="92">
        <f t="shared" si="95"/>
        <v>6.85</v>
      </c>
      <c r="H1949" s="138">
        <v>6.03</v>
      </c>
      <c r="I1949" s="138">
        <v>5.31</v>
      </c>
      <c r="J1949" s="138">
        <v>6.85</v>
      </c>
      <c r="K1949" s="138">
        <v>6.467661691542288</v>
      </c>
    </row>
    <row r="1950" spans="1:11">
      <c r="A1950" s="39" t="s">
        <v>410</v>
      </c>
      <c r="B1950" s="39" t="s">
        <v>304</v>
      </c>
      <c r="C1950" s="39" t="s">
        <v>363</v>
      </c>
      <c r="D1950" s="92">
        <f t="shared" si="93"/>
        <v>11.56</v>
      </c>
      <c r="E1950" s="92">
        <f t="shared" si="94"/>
        <v>9.1999999999999993</v>
      </c>
      <c r="F1950" s="92">
        <f t="shared" si="95"/>
        <v>14.44</v>
      </c>
      <c r="H1950" s="138">
        <v>11.56</v>
      </c>
      <c r="I1950" s="138">
        <v>9.1999999999999993</v>
      </c>
      <c r="J1950" s="138">
        <v>14.44</v>
      </c>
      <c r="K1950" s="138">
        <v>11.505190311418685</v>
      </c>
    </row>
    <row r="1951" spans="1:11">
      <c r="A1951" s="39" t="s">
        <v>410</v>
      </c>
      <c r="B1951" s="39" t="s">
        <v>304</v>
      </c>
      <c r="C1951" s="39" t="s">
        <v>364</v>
      </c>
      <c r="D1951" s="92">
        <f t="shared" si="93"/>
        <v>4.7300000000000004</v>
      </c>
      <c r="E1951" s="92">
        <f t="shared" si="94"/>
        <v>3.56</v>
      </c>
      <c r="F1951" s="92">
        <f t="shared" si="95"/>
        <v>6.27</v>
      </c>
      <c r="H1951" s="138">
        <v>4.7300000000000004</v>
      </c>
      <c r="I1951" s="138">
        <v>3.56</v>
      </c>
      <c r="J1951" s="138">
        <v>6.27</v>
      </c>
      <c r="K1951" s="138">
        <v>14.376321353065538</v>
      </c>
    </row>
    <row r="1952" spans="1:11">
      <c r="A1952" s="39" t="s">
        <v>410</v>
      </c>
      <c r="B1952" s="39" t="s">
        <v>304</v>
      </c>
      <c r="C1952" s="39" t="s">
        <v>365</v>
      </c>
      <c r="D1952" s="92">
        <f t="shared" si="93"/>
        <v>6.83</v>
      </c>
      <c r="E1952" s="92">
        <f t="shared" si="94"/>
        <v>4.5</v>
      </c>
      <c r="F1952" s="92">
        <f t="shared" si="95"/>
        <v>10.25</v>
      </c>
      <c r="H1952" s="138">
        <v>6.83</v>
      </c>
      <c r="I1952" s="138">
        <v>4.5</v>
      </c>
      <c r="J1952" s="138">
        <v>10.25</v>
      </c>
      <c r="K1952" s="138">
        <v>21.083455344070277</v>
      </c>
    </row>
    <row r="1953" spans="1:11">
      <c r="A1953" s="39" t="s">
        <v>410</v>
      </c>
      <c r="B1953" s="39" t="s">
        <v>304</v>
      </c>
      <c r="C1953" s="39" t="s">
        <v>366</v>
      </c>
      <c r="D1953" s="92">
        <f t="shared" si="93"/>
        <v>7.28</v>
      </c>
      <c r="E1953" s="92">
        <f t="shared" si="94"/>
        <v>5.87</v>
      </c>
      <c r="F1953" s="92">
        <f t="shared" si="95"/>
        <v>8.99</v>
      </c>
      <c r="H1953" s="138">
        <v>7.28</v>
      </c>
      <c r="I1953" s="138">
        <v>5.87</v>
      </c>
      <c r="J1953" s="138">
        <v>8.99</v>
      </c>
      <c r="K1953" s="138">
        <v>10.851648351648352</v>
      </c>
    </row>
    <row r="1954" spans="1:11">
      <c r="A1954" s="39" t="s">
        <v>410</v>
      </c>
      <c r="B1954" s="39" t="s">
        <v>304</v>
      </c>
      <c r="C1954" s="39" t="s">
        <v>367</v>
      </c>
      <c r="D1954" s="92">
        <f t="shared" si="93"/>
        <v>4.74</v>
      </c>
      <c r="E1954" s="92">
        <f t="shared" si="94"/>
        <v>3.85</v>
      </c>
      <c r="F1954" s="92">
        <f t="shared" si="95"/>
        <v>5.81</v>
      </c>
      <c r="H1954" s="138">
        <v>4.74</v>
      </c>
      <c r="I1954" s="138">
        <v>3.85</v>
      </c>
      <c r="J1954" s="138">
        <v>5.81</v>
      </c>
      <c r="K1954" s="138">
        <v>10.548523206751053</v>
      </c>
    </row>
    <row r="1955" spans="1:11">
      <c r="A1955" s="39" t="s">
        <v>410</v>
      </c>
      <c r="B1955" s="39" t="s">
        <v>304</v>
      </c>
      <c r="C1955" s="39" t="s">
        <v>368</v>
      </c>
      <c r="D1955" s="92">
        <f t="shared" si="93"/>
        <v>7.43</v>
      </c>
      <c r="E1955" s="92">
        <f t="shared" si="94"/>
        <v>5.54</v>
      </c>
      <c r="F1955" s="92">
        <f t="shared" si="95"/>
        <v>9.91</v>
      </c>
      <c r="H1955" s="138">
        <v>7.43</v>
      </c>
      <c r="I1955" s="138">
        <v>5.54</v>
      </c>
      <c r="J1955" s="138">
        <v>9.91</v>
      </c>
      <c r="K1955" s="138">
        <v>14.939434724091521</v>
      </c>
    </row>
    <row r="1956" spans="1:11">
      <c r="A1956" s="39" t="s">
        <v>410</v>
      </c>
      <c r="B1956" s="39" t="s">
        <v>304</v>
      </c>
      <c r="C1956" s="39" t="s">
        <v>369</v>
      </c>
      <c r="D1956" s="92">
        <f t="shared" si="93"/>
        <v>7.38</v>
      </c>
      <c r="E1956" s="92">
        <f t="shared" si="94"/>
        <v>4.25</v>
      </c>
      <c r="F1956" s="92">
        <f t="shared" si="95"/>
        <v>12.53</v>
      </c>
      <c r="H1956" s="138">
        <v>7.38</v>
      </c>
      <c r="I1956" s="138">
        <v>4.25</v>
      </c>
      <c r="J1956" s="138">
        <v>12.53</v>
      </c>
      <c r="K1956" s="138">
        <v>27.64227642276423</v>
      </c>
    </row>
    <row r="1957" spans="1:11">
      <c r="A1957" s="39" t="s">
        <v>410</v>
      </c>
      <c r="B1957" s="39" t="s">
        <v>304</v>
      </c>
      <c r="C1957" s="39" t="s">
        <v>370</v>
      </c>
      <c r="D1957" s="92">
        <f t="shared" si="93"/>
        <v>9.8800000000000008</v>
      </c>
      <c r="E1957" s="92">
        <f t="shared" si="94"/>
        <v>7.88</v>
      </c>
      <c r="F1957" s="92">
        <f t="shared" si="95"/>
        <v>12.31</v>
      </c>
      <c r="H1957" s="138">
        <v>9.8800000000000008</v>
      </c>
      <c r="I1957" s="138">
        <v>7.88</v>
      </c>
      <c r="J1957" s="138">
        <v>12.31</v>
      </c>
      <c r="K1957" s="138">
        <v>11.437246963562751</v>
      </c>
    </row>
    <row r="1958" spans="1:11">
      <c r="A1958" s="39" t="s">
        <v>410</v>
      </c>
      <c r="B1958" s="39" t="s">
        <v>304</v>
      </c>
      <c r="C1958" s="39" t="s">
        <v>371</v>
      </c>
      <c r="D1958" s="92">
        <f t="shared" si="93"/>
        <v>6.82</v>
      </c>
      <c r="E1958" s="92">
        <f t="shared" si="94"/>
        <v>5.0199999999999996</v>
      </c>
      <c r="F1958" s="92">
        <f t="shared" si="95"/>
        <v>9.2100000000000009</v>
      </c>
      <c r="H1958" s="138">
        <v>6.82</v>
      </c>
      <c r="I1958" s="138">
        <v>5.0199999999999996</v>
      </c>
      <c r="J1958" s="138">
        <v>9.2100000000000009</v>
      </c>
      <c r="K1958" s="138">
        <v>15.542521994134898</v>
      </c>
    </row>
    <row r="1959" spans="1:11">
      <c r="A1959" s="39" t="s">
        <v>410</v>
      </c>
      <c r="B1959" s="39" t="s">
        <v>304</v>
      </c>
      <c r="C1959" s="39" t="s">
        <v>372</v>
      </c>
      <c r="D1959" s="92">
        <f t="shared" si="93"/>
        <v>5.15</v>
      </c>
      <c r="E1959" s="92">
        <f t="shared" si="94"/>
        <v>3.92</v>
      </c>
      <c r="F1959" s="92">
        <f t="shared" si="95"/>
        <v>6.74</v>
      </c>
      <c r="H1959" s="138">
        <v>5.15</v>
      </c>
      <c r="I1959" s="138">
        <v>3.92</v>
      </c>
      <c r="J1959" s="138">
        <v>6.74</v>
      </c>
      <c r="K1959" s="138">
        <v>13.786407766990289</v>
      </c>
    </row>
    <row r="1960" spans="1:11">
      <c r="A1960" s="39" t="s">
        <v>410</v>
      </c>
      <c r="B1960" s="39" t="s">
        <v>304</v>
      </c>
      <c r="C1960" s="39" t="s">
        <v>373</v>
      </c>
      <c r="D1960" s="92">
        <f t="shared" si="93"/>
        <v>6.73</v>
      </c>
      <c r="E1960" s="92">
        <f t="shared" si="94"/>
        <v>5.0599999999999996</v>
      </c>
      <c r="F1960" s="92">
        <f t="shared" si="95"/>
        <v>8.9</v>
      </c>
      <c r="H1960" s="138">
        <v>6.73</v>
      </c>
      <c r="I1960" s="138">
        <v>5.0599999999999996</v>
      </c>
      <c r="J1960" s="138">
        <v>8.9</v>
      </c>
      <c r="K1960" s="138">
        <v>14.413075780089152</v>
      </c>
    </row>
    <row r="1961" spans="1:11">
      <c r="A1961" s="39" t="s">
        <v>410</v>
      </c>
      <c r="B1961" s="39" t="s">
        <v>304</v>
      </c>
      <c r="C1961" s="39" t="s">
        <v>374</v>
      </c>
      <c r="D1961" s="92">
        <f t="shared" si="93"/>
        <v>5.88</v>
      </c>
      <c r="E1961" s="92">
        <f t="shared" si="94"/>
        <v>4.18</v>
      </c>
      <c r="F1961" s="92">
        <f t="shared" si="95"/>
        <v>8.2100000000000009</v>
      </c>
      <c r="H1961" s="138">
        <v>5.88</v>
      </c>
      <c r="I1961" s="138">
        <v>4.18</v>
      </c>
      <c r="J1961" s="138">
        <v>8.2100000000000009</v>
      </c>
      <c r="K1961" s="138">
        <v>17.176870748299319</v>
      </c>
    </row>
    <row r="1962" spans="1:11">
      <c r="A1962" s="39" t="s">
        <v>410</v>
      </c>
      <c r="B1962" s="39" t="s">
        <v>304</v>
      </c>
      <c r="C1962" s="39" t="s">
        <v>375</v>
      </c>
      <c r="D1962" s="92">
        <f t="shared" si="93"/>
        <v>4.8099999999999996</v>
      </c>
      <c r="E1962" s="92">
        <f t="shared" si="94"/>
        <v>2.83</v>
      </c>
      <c r="F1962" s="92">
        <f t="shared" si="95"/>
        <v>8.08</v>
      </c>
      <c r="H1962" s="138">
        <v>4.8099999999999996</v>
      </c>
      <c r="I1962" s="138">
        <v>2.83</v>
      </c>
      <c r="J1962" s="138">
        <v>8.08</v>
      </c>
      <c r="K1962" s="138">
        <v>26.819126819126822</v>
      </c>
    </row>
    <row r="1963" spans="1:11">
      <c r="A1963" s="39" t="s">
        <v>410</v>
      </c>
      <c r="B1963" s="39" t="s">
        <v>304</v>
      </c>
      <c r="C1963" s="39" t="s">
        <v>376</v>
      </c>
      <c r="D1963" s="92">
        <f t="shared" si="93"/>
        <v>8.65</v>
      </c>
      <c r="E1963" s="92">
        <f t="shared" si="94"/>
        <v>6.69</v>
      </c>
      <c r="F1963" s="92">
        <f t="shared" si="95"/>
        <v>11.12</v>
      </c>
      <c r="H1963" s="138">
        <v>8.65</v>
      </c>
      <c r="I1963" s="138">
        <v>6.69</v>
      </c>
      <c r="J1963" s="138">
        <v>11.12</v>
      </c>
      <c r="K1963" s="138">
        <v>12.947976878612719</v>
      </c>
    </row>
    <row r="1964" spans="1:11">
      <c r="A1964" s="39" t="s">
        <v>410</v>
      </c>
      <c r="B1964" s="39" t="s">
        <v>304</v>
      </c>
      <c r="C1964" s="39" t="s">
        <v>377</v>
      </c>
      <c r="D1964" s="92">
        <f t="shared" si="93"/>
        <v>6.94</v>
      </c>
      <c r="E1964" s="92">
        <f t="shared" si="94"/>
        <v>5.1100000000000003</v>
      </c>
      <c r="F1964" s="92">
        <f t="shared" si="95"/>
        <v>9.34</v>
      </c>
      <c r="H1964" s="138">
        <v>6.94</v>
      </c>
      <c r="I1964" s="138">
        <v>5.1100000000000003</v>
      </c>
      <c r="J1964" s="138">
        <v>9.34</v>
      </c>
      <c r="K1964" s="138">
        <v>15.417867435158502</v>
      </c>
    </row>
    <row r="1965" spans="1:11">
      <c r="A1965" s="39" t="s">
        <v>410</v>
      </c>
      <c r="B1965" s="39" t="s">
        <v>304</v>
      </c>
      <c r="C1965" s="39" t="s">
        <v>386</v>
      </c>
      <c r="D1965" s="92">
        <f t="shared" si="93"/>
        <v>6.75</v>
      </c>
      <c r="E1965" s="92">
        <f t="shared" si="94"/>
        <v>5.17</v>
      </c>
      <c r="F1965" s="92">
        <f t="shared" si="95"/>
        <v>8.76</v>
      </c>
      <c r="H1965" s="138">
        <v>6.75</v>
      </c>
      <c r="I1965" s="138">
        <v>5.17</v>
      </c>
      <c r="J1965" s="138">
        <v>8.76</v>
      </c>
      <c r="K1965" s="138">
        <v>13.481481481481483</v>
      </c>
    </row>
    <row r="1966" spans="1:11">
      <c r="A1966" s="39" t="s">
        <v>410</v>
      </c>
      <c r="B1966" s="39" t="s">
        <v>304</v>
      </c>
      <c r="C1966" s="39" t="s">
        <v>379</v>
      </c>
      <c r="D1966" s="92">
        <f t="shared" si="93"/>
        <v>8.23</v>
      </c>
      <c r="E1966" s="92">
        <f t="shared" si="94"/>
        <v>6.38</v>
      </c>
      <c r="F1966" s="92">
        <f t="shared" si="95"/>
        <v>10.57</v>
      </c>
      <c r="H1966" s="138">
        <v>8.23</v>
      </c>
      <c r="I1966" s="138">
        <v>6.38</v>
      </c>
      <c r="J1966" s="138">
        <v>10.57</v>
      </c>
      <c r="K1966" s="138">
        <v>12.879708383961116</v>
      </c>
    </row>
    <row r="1967" spans="1:11">
      <c r="A1967" s="39" t="s">
        <v>410</v>
      </c>
      <c r="B1967" s="39" t="s">
        <v>304</v>
      </c>
      <c r="C1967" s="39" t="s">
        <v>0</v>
      </c>
      <c r="D1967" s="92">
        <f t="shared" si="93"/>
        <v>6.93</v>
      </c>
      <c r="E1967" s="92">
        <f t="shared" si="94"/>
        <v>6.45</v>
      </c>
      <c r="F1967" s="92">
        <f t="shared" si="95"/>
        <v>7.45</v>
      </c>
      <c r="H1967" s="138">
        <v>6.93</v>
      </c>
      <c r="I1967" s="138">
        <v>6.45</v>
      </c>
      <c r="J1967" s="138">
        <v>7.45</v>
      </c>
      <c r="K1967" s="138">
        <v>3.7518037518037519</v>
      </c>
    </row>
    <row r="1968" spans="1:11">
      <c r="A1968" s="39" t="s">
        <v>410</v>
      </c>
      <c r="B1968" s="39" t="s">
        <v>274</v>
      </c>
      <c r="C1968" s="39" t="s">
        <v>363</v>
      </c>
      <c r="D1968" s="92">
        <f t="shared" si="93"/>
        <v>62.23</v>
      </c>
      <c r="E1968" s="92">
        <f t="shared" si="94"/>
        <v>58.49</v>
      </c>
      <c r="F1968" s="92">
        <f t="shared" si="95"/>
        <v>65.819999999999993</v>
      </c>
      <c r="H1968" s="138">
        <v>62.23</v>
      </c>
      <c r="I1968" s="138">
        <v>58.49</v>
      </c>
      <c r="J1968" s="138">
        <v>65.819999999999993</v>
      </c>
      <c r="K1968" s="138">
        <v>3.0049815201671222</v>
      </c>
    </row>
    <row r="1969" spans="1:11">
      <c r="A1969" s="39" t="s">
        <v>410</v>
      </c>
      <c r="B1969" s="39" t="s">
        <v>274</v>
      </c>
      <c r="C1969" s="39" t="s">
        <v>364</v>
      </c>
      <c r="D1969" s="92">
        <f t="shared" si="93"/>
        <v>55.93</v>
      </c>
      <c r="E1969" s="92">
        <f t="shared" si="94"/>
        <v>52.33</v>
      </c>
      <c r="F1969" s="92">
        <f t="shared" si="95"/>
        <v>59.47</v>
      </c>
      <c r="H1969" s="138">
        <v>55.93</v>
      </c>
      <c r="I1969" s="138">
        <v>52.33</v>
      </c>
      <c r="J1969" s="138">
        <v>59.47</v>
      </c>
      <c r="K1969" s="138">
        <v>3.2540675844806008</v>
      </c>
    </row>
    <row r="1970" spans="1:11">
      <c r="A1970" s="39" t="s">
        <v>410</v>
      </c>
      <c r="B1970" s="39" t="s">
        <v>274</v>
      </c>
      <c r="C1970" s="39" t="s">
        <v>365</v>
      </c>
      <c r="D1970" s="92">
        <f t="shared" si="93"/>
        <v>60.5</v>
      </c>
      <c r="E1970" s="92">
        <f t="shared" si="94"/>
        <v>55.45</v>
      </c>
      <c r="F1970" s="92">
        <f t="shared" si="95"/>
        <v>65.34</v>
      </c>
      <c r="H1970" s="138">
        <v>60.5</v>
      </c>
      <c r="I1970" s="138">
        <v>55.45</v>
      </c>
      <c r="J1970" s="138">
        <v>65.34</v>
      </c>
      <c r="K1970" s="138">
        <v>4.1818181818181817</v>
      </c>
    </row>
    <row r="1971" spans="1:11">
      <c r="A1971" s="39" t="s">
        <v>410</v>
      </c>
      <c r="B1971" s="39" t="s">
        <v>274</v>
      </c>
      <c r="C1971" s="39" t="s">
        <v>366</v>
      </c>
      <c r="D1971" s="92">
        <f t="shared" si="93"/>
        <v>57.53</v>
      </c>
      <c r="E1971" s="92">
        <f t="shared" si="94"/>
        <v>54.77</v>
      </c>
      <c r="F1971" s="92">
        <f t="shared" si="95"/>
        <v>60.24</v>
      </c>
      <c r="H1971" s="138">
        <v>57.53</v>
      </c>
      <c r="I1971" s="138">
        <v>54.77</v>
      </c>
      <c r="J1971" s="138">
        <v>60.24</v>
      </c>
      <c r="K1971" s="138">
        <v>2.4335129497653396</v>
      </c>
    </row>
    <row r="1972" spans="1:11">
      <c r="A1972" s="39" t="s">
        <v>410</v>
      </c>
      <c r="B1972" s="39" t="s">
        <v>274</v>
      </c>
      <c r="C1972" s="39" t="s">
        <v>367</v>
      </c>
      <c r="D1972" s="92">
        <f t="shared" si="93"/>
        <v>59.58</v>
      </c>
      <c r="E1972" s="92">
        <f t="shared" si="94"/>
        <v>57.26</v>
      </c>
      <c r="F1972" s="92">
        <f t="shared" si="95"/>
        <v>61.86</v>
      </c>
      <c r="H1972" s="138">
        <v>59.58</v>
      </c>
      <c r="I1972" s="138">
        <v>57.26</v>
      </c>
      <c r="J1972" s="138">
        <v>61.86</v>
      </c>
      <c r="K1972" s="138">
        <v>1.9805303793219202</v>
      </c>
    </row>
    <row r="1973" spans="1:11">
      <c r="A1973" s="39" t="s">
        <v>410</v>
      </c>
      <c r="B1973" s="39" t="s">
        <v>274</v>
      </c>
      <c r="C1973" s="39" t="s">
        <v>368</v>
      </c>
      <c r="D1973" s="92">
        <f t="shared" si="93"/>
        <v>59.57</v>
      </c>
      <c r="E1973" s="92">
        <f t="shared" si="94"/>
        <v>55.69</v>
      </c>
      <c r="F1973" s="92">
        <f t="shared" si="95"/>
        <v>63.33</v>
      </c>
      <c r="H1973" s="138">
        <v>59.57</v>
      </c>
      <c r="I1973" s="138">
        <v>55.69</v>
      </c>
      <c r="J1973" s="138">
        <v>63.33</v>
      </c>
      <c r="K1973" s="138">
        <v>3.2734597951989257</v>
      </c>
    </row>
    <row r="1974" spans="1:11">
      <c r="A1974" s="39" t="s">
        <v>410</v>
      </c>
      <c r="B1974" s="39" t="s">
        <v>274</v>
      </c>
      <c r="C1974" s="39" t="s">
        <v>369</v>
      </c>
      <c r="D1974" s="92">
        <f t="shared" si="93"/>
        <v>52.93</v>
      </c>
      <c r="E1974" s="92">
        <f t="shared" si="94"/>
        <v>47.31</v>
      </c>
      <c r="F1974" s="92">
        <f t="shared" si="95"/>
        <v>58.49</v>
      </c>
      <c r="H1974" s="138">
        <v>52.93</v>
      </c>
      <c r="I1974" s="138">
        <v>47.31</v>
      </c>
      <c r="J1974" s="138">
        <v>58.49</v>
      </c>
      <c r="K1974" s="138">
        <v>5.40336293217457</v>
      </c>
    </row>
    <row r="1975" spans="1:11">
      <c r="A1975" s="39" t="s">
        <v>410</v>
      </c>
      <c r="B1975" s="39" t="s">
        <v>274</v>
      </c>
      <c r="C1975" s="39" t="s">
        <v>370</v>
      </c>
      <c r="D1975" s="92">
        <f t="shared" si="93"/>
        <v>63.91</v>
      </c>
      <c r="E1975" s="92">
        <f t="shared" si="94"/>
        <v>60.34</v>
      </c>
      <c r="F1975" s="92">
        <f t="shared" si="95"/>
        <v>67.319999999999993</v>
      </c>
      <c r="H1975" s="138">
        <v>63.91</v>
      </c>
      <c r="I1975" s="138">
        <v>60.34</v>
      </c>
      <c r="J1975" s="138">
        <v>67.319999999999993</v>
      </c>
      <c r="K1975" s="138">
        <v>2.7851666405883275</v>
      </c>
    </row>
    <row r="1976" spans="1:11">
      <c r="A1976" s="39" t="s">
        <v>410</v>
      </c>
      <c r="B1976" s="39" t="s">
        <v>274</v>
      </c>
      <c r="C1976" s="39" t="s">
        <v>371</v>
      </c>
      <c r="D1976" s="92">
        <f t="shared" si="93"/>
        <v>59.39</v>
      </c>
      <c r="E1976" s="92">
        <f t="shared" si="94"/>
        <v>55.74</v>
      </c>
      <c r="F1976" s="92">
        <f t="shared" si="95"/>
        <v>62.94</v>
      </c>
      <c r="H1976" s="138">
        <v>59.39</v>
      </c>
      <c r="I1976" s="138">
        <v>55.74</v>
      </c>
      <c r="J1976" s="138">
        <v>62.94</v>
      </c>
      <c r="K1976" s="138">
        <v>3.0981646741875735</v>
      </c>
    </row>
    <row r="1977" spans="1:11">
      <c r="A1977" s="39" t="s">
        <v>410</v>
      </c>
      <c r="B1977" s="39" t="s">
        <v>274</v>
      </c>
      <c r="C1977" s="39" t="s">
        <v>372</v>
      </c>
      <c r="D1977" s="92">
        <f t="shared" si="93"/>
        <v>62.6</v>
      </c>
      <c r="E1977" s="92">
        <f t="shared" si="94"/>
        <v>59.74</v>
      </c>
      <c r="F1977" s="92">
        <f t="shared" si="95"/>
        <v>65.38</v>
      </c>
      <c r="H1977" s="138">
        <v>62.6</v>
      </c>
      <c r="I1977" s="138">
        <v>59.74</v>
      </c>
      <c r="J1977" s="138">
        <v>65.38</v>
      </c>
      <c r="K1977" s="138">
        <v>2.3003194888178915</v>
      </c>
    </row>
    <row r="1978" spans="1:11">
      <c r="A1978" s="39" t="s">
        <v>410</v>
      </c>
      <c r="B1978" s="39" t="s">
        <v>274</v>
      </c>
      <c r="C1978" s="39" t="s">
        <v>373</v>
      </c>
      <c r="D1978" s="92">
        <f t="shared" si="93"/>
        <v>61.94</v>
      </c>
      <c r="E1978" s="92">
        <f t="shared" si="94"/>
        <v>58.46</v>
      </c>
      <c r="F1978" s="92">
        <f t="shared" si="95"/>
        <v>65.3</v>
      </c>
      <c r="H1978" s="138">
        <v>61.94</v>
      </c>
      <c r="I1978" s="138">
        <v>58.46</v>
      </c>
      <c r="J1978" s="138">
        <v>65.3</v>
      </c>
      <c r="K1978" s="138">
        <v>2.8253148207943171</v>
      </c>
    </row>
    <row r="1979" spans="1:11">
      <c r="A1979" s="39" t="s">
        <v>410</v>
      </c>
      <c r="B1979" s="39" t="s">
        <v>274</v>
      </c>
      <c r="C1979" s="39" t="s">
        <v>374</v>
      </c>
      <c r="D1979" s="92">
        <f t="shared" si="93"/>
        <v>58.38</v>
      </c>
      <c r="E1979" s="92">
        <f t="shared" si="94"/>
        <v>54.77</v>
      </c>
      <c r="F1979" s="92">
        <f t="shared" si="95"/>
        <v>61.91</v>
      </c>
      <c r="H1979" s="138">
        <v>58.38</v>
      </c>
      <c r="I1979" s="138">
        <v>54.77</v>
      </c>
      <c r="J1979" s="138">
        <v>61.91</v>
      </c>
      <c r="K1979" s="138">
        <v>3.1175059952038371</v>
      </c>
    </row>
    <row r="1980" spans="1:11">
      <c r="A1980" s="39" t="s">
        <v>410</v>
      </c>
      <c r="B1980" s="39" t="s">
        <v>274</v>
      </c>
      <c r="C1980" s="39" t="s">
        <v>375</v>
      </c>
      <c r="D1980" s="92">
        <f t="shared" si="93"/>
        <v>56.88</v>
      </c>
      <c r="E1980" s="92">
        <f t="shared" si="94"/>
        <v>51.37</v>
      </c>
      <c r="F1980" s="92">
        <f t="shared" si="95"/>
        <v>62.22</v>
      </c>
      <c r="H1980" s="138">
        <v>56.88</v>
      </c>
      <c r="I1980" s="138">
        <v>51.37</v>
      </c>
      <c r="J1980" s="138">
        <v>62.22</v>
      </c>
      <c r="K1980" s="138">
        <v>4.8874824191279886</v>
      </c>
    </row>
    <row r="1981" spans="1:11">
      <c r="A1981" s="39" t="s">
        <v>410</v>
      </c>
      <c r="B1981" s="39" t="s">
        <v>274</v>
      </c>
      <c r="C1981" s="39" t="s">
        <v>376</v>
      </c>
      <c r="D1981" s="92">
        <f t="shared" si="93"/>
        <v>63.99</v>
      </c>
      <c r="E1981" s="92">
        <f t="shared" si="94"/>
        <v>60.04</v>
      </c>
      <c r="F1981" s="92">
        <f t="shared" si="95"/>
        <v>67.760000000000005</v>
      </c>
      <c r="H1981" s="138">
        <v>63.99</v>
      </c>
      <c r="I1981" s="138">
        <v>60.04</v>
      </c>
      <c r="J1981" s="138">
        <v>67.760000000000005</v>
      </c>
      <c r="K1981" s="138">
        <v>3.0786060321925302</v>
      </c>
    </row>
    <row r="1982" spans="1:11">
      <c r="A1982" s="39" t="s">
        <v>410</v>
      </c>
      <c r="B1982" s="39" t="s">
        <v>274</v>
      </c>
      <c r="C1982" s="39" t="s">
        <v>377</v>
      </c>
      <c r="D1982" s="92">
        <f t="shared" si="93"/>
        <v>56.9</v>
      </c>
      <c r="E1982" s="92">
        <f t="shared" si="94"/>
        <v>53.14</v>
      </c>
      <c r="F1982" s="92">
        <f t="shared" si="95"/>
        <v>60.58</v>
      </c>
      <c r="H1982" s="138">
        <v>56.9</v>
      </c>
      <c r="I1982" s="138">
        <v>53.14</v>
      </c>
      <c r="J1982" s="138">
        <v>60.58</v>
      </c>
      <c r="K1982" s="138">
        <v>3.3391915641476277</v>
      </c>
    </row>
    <row r="1983" spans="1:11">
      <c r="A1983" s="39" t="s">
        <v>410</v>
      </c>
      <c r="B1983" s="39" t="s">
        <v>274</v>
      </c>
      <c r="C1983" s="39" t="s">
        <v>386</v>
      </c>
      <c r="D1983" s="92">
        <f t="shared" si="93"/>
        <v>62.69</v>
      </c>
      <c r="E1983" s="92">
        <f t="shared" si="94"/>
        <v>59.53</v>
      </c>
      <c r="F1983" s="92">
        <f t="shared" si="95"/>
        <v>65.73</v>
      </c>
      <c r="H1983" s="138">
        <v>62.69</v>
      </c>
      <c r="I1983" s="138">
        <v>59.53</v>
      </c>
      <c r="J1983" s="138">
        <v>65.73</v>
      </c>
      <c r="K1983" s="138">
        <v>2.5203381719572504</v>
      </c>
    </row>
    <row r="1984" spans="1:11">
      <c r="A1984" s="39" t="s">
        <v>410</v>
      </c>
      <c r="B1984" s="39" t="s">
        <v>274</v>
      </c>
      <c r="C1984" s="39" t="s">
        <v>379</v>
      </c>
      <c r="D1984" s="92">
        <f t="shared" si="93"/>
        <v>60.07</v>
      </c>
      <c r="E1984" s="92">
        <f t="shared" si="94"/>
        <v>57.1</v>
      </c>
      <c r="F1984" s="92">
        <f t="shared" si="95"/>
        <v>62.98</v>
      </c>
      <c r="H1984" s="138">
        <v>60.07</v>
      </c>
      <c r="I1984" s="138">
        <v>57.1</v>
      </c>
      <c r="J1984" s="138">
        <v>62.98</v>
      </c>
      <c r="K1984" s="138">
        <v>2.4970867321458297</v>
      </c>
    </row>
    <row r="1985" spans="1:11">
      <c r="A1985" s="39" t="s">
        <v>410</v>
      </c>
      <c r="B1985" s="39" t="s">
        <v>274</v>
      </c>
      <c r="C1985" s="39" t="s">
        <v>0</v>
      </c>
      <c r="D1985" s="92">
        <f t="shared" si="93"/>
        <v>60.32</v>
      </c>
      <c r="E1985" s="92">
        <f t="shared" si="94"/>
        <v>59.42</v>
      </c>
      <c r="F1985" s="92">
        <f t="shared" si="95"/>
        <v>61.21</v>
      </c>
      <c r="H1985" s="138">
        <v>60.32</v>
      </c>
      <c r="I1985" s="138">
        <v>59.42</v>
      </c>
      <c r="J1985" s="138">
        <v>61.21</v>
      </c>
      <c r="K1985" s="138">
        <v>0.7625994694960212</v>
      </c>
    </row>
    <row r="1986" spans="1:11">
      <c r="A1986" s="39" t="s">
        <v>410</v>
      </c>
      <c r="B1986" s="39" t="s">
        <v>275</v>
      </c>
      <c r="C1986" s="39" t="s">
        <v>363</v>
      </c>
      <c r="D1986" s="92">
        <f t="shared" si="93"/>
        <v>17.32</v>
      </c>
      <c r="E1986" s="92">
        <f t="shared" si="94"/>
        <v>14.84</v>
      </c>
      <c r="F1986" s="92">
        <f t="shared" si="95"/>
        <v>20.11</v>
      </c>
      <c r="H1986" s="138">
        <v>17.32</v>
      </c>
      <c r="I1986" s="138">
        <v>14.84</v>
      </c>
      <c r="J1986" s="138">
        <v>20.11</v>
      </c>
      <c r="K1986" s="138">
        <v>7.7367205542725177</v>
      </c>
    </row>
    <row r="1987" spans="1:11">
      <c r="A1987" s="39" t="s">
        <v>410</v>
      </c>
      <c r="B1987" s="39" t="s">
        <v>275</v>
      </c>
      <c r="C1987" s="39" t="s">
        <v>364</v>
      </c>
      <c r="D1987" s="92">
        <f t="shared" si="93"/>
        <v>28.63</v>
      </c>
      <c r="E1987" s="92">
        <f t="shared" si="94"/>
        <v>25.44</v>
      </c>
      <c r="F1987" s="92">
        <f t="shared" si="95"/>
        <v>32.049999999999997</v>
      </c>
      <c r="H1987" s="138">
        <v>28.63</v>
      </c>
      <c r="I1987" s="138">
        <v>25.44</v>
      </c>
      <c r="J1987" s="138">
        <v>32.049999999999997</v>
      </c>
      <c r="K1987" s="138">
        <v>5.9028990569332871</v>
      </c>
    </row>
    <row r="1988" spans="1:11">
      <c r="A1988" s="39" t="s">
        <v>410</v>
      </c>
      <c r="B1988" s="39" t="s">
        <v>275</v>
      </c>
      <c r="C1988" s="39" t="s">
        <v>365</v>
      </c>
      <c r="D1988" s="92">
        <f t="shared" si="93"/>
        <v>25.2</v>
      </c>
      <c r="E1988" s="92">
        <f t="shared" si="94"/>
        <v>20.89</v>
      </c>
      <c r="F1988" s="92">
        <f t="shared" si="95"/>
        <v>30.06</v>
      </c>
      <c r="H1988" s="138">
        <v>25.2</v>
      </c>
      <c r="I1988" s="138">
        <v>20.89</v>
      </c>
      <c r="J1988" s="138">
        <v>30.06</v>
      </c>
      <c r="K1988" s="138">
        <v>9.2857142857142865</v>
      </c>
    </row>
    <row r="1989" spans="1:11">
      <c r="A1989" s="39" t="s">
        <v>410</v>
      </c>
      <c r="B1989" s="39" t="s">
        <v>275</v>
      </c>
      <c r="C1989" s="39" t="s">
        <v>366</v>
      </c>
      <c r="D1989" s="92">
        <f t="shared" si="93"/>
        <v>25.79</v>
      </c>
      <c r="E1989" s="92">
        <f t="shared" si="94"/>
        <v>23.46</v>
      </c>
      <c r="F1989" s="92">
        <f t="shared" si="95"/>
        <v>28.26</v>
      </c>
      <c r="H1989" s="138">
        <v>25.79</v>
      </c>
      <c r="I1989" s="138">
        <v>23.46</v>
      </c>
      <c r="J1989" s="138">
        <v>28.26</v>
      </c>
      <c r="K1989" s="138">
        <v>4.7305157037611476</v>
      </c>
    </row>
    <row r="1990" spans="1:11">
      <c r="A1990" s="39" t="s">
        <v>410</v>
      </c>
      <c r="B1990" s="39" t="s">
        <v>275</v>
      </c>
      <c r="C1990" s="39" t="s">
        <v>367</v>
      </c>
      <c r="D1990" s="92">
        <f t="shared" si="93"/>
        <v>25.6</v>
      </c>
      <c r="E1990" s="92">
        <f t="shared" si="94"/>
        <v>23.63</v>
      </c>
      <c r="F1990" s="92">
        <f t="shared" si="95"/>
        <v>27.68</v>
      </c>
      <c r="H1990" s="138">
        <v>25.6</v>
      </c>
      <c r="I1990" s="138">
        <v>23.63</v>
      </c>
      <c r="J1990" s="138">
        <v>27.68</v>
      </c>
      <c r="K1990" s="138">
        <v>4.0234375</v>
      </c>
    </row>
    <row r="1991" spans="1:11">
      <c r="A1991" s="39" t="s">
        <v>410</v>
      </c>
      <c r="B1991" s="39" t="s">
        <v>275</v>
      </c>
      <c r="C1991" s="39" t="s">
        <v>368</v>
      </c>
      <c r="D1991" s="92">
        <f t="shared" si="93"/>
        <v>24.33</v>
      </c>
      <c r="E1991" s="92">
        <f t="shared" si="94"/>
        <v>21.26</v>
      </c>
      <c r="F1991" s="92">
        <f t="shared" si="95"/>
        <v>27.69</v>
      </c>
      <c r="H1991" s="138">
        <v>24.33</v>
      </c>
      <c r="I1991" s="138">
        <v>21.26</v>
      </c>
      <c r="J1991" s="138">
        <v>27.69</v>
      </c>
      <c r="K1991" s="138">
        <v>6.7406494040279483</v>
      </c>
    </row>
    <row r="1992" spans="1:11">
      <c r="A1992" s="39" t="s">
        <v>410</v>
      </c>
      <c r="B1992" s="39" t="s">
        <v>275</v>
      </c>
      <c r="C1992" s="39" t="s">
        <v>369</v>
      </c>
      <c r="D1992" s="92">
        <f t="shared" si="93"/>
        <v>30.69</v>
      </c>
      <c r="E1992" s="92">
        <f t="shared" si="94"/>
        <v>25.46</v>
      </c>
      <c r="F1992" s="92">
        <f t="shared" si="95"/>
        <v>36.46</v>
      </c>
      <c r="H1992" s="138">
        <v>30.69</v>
      </c>
      <c r="I1992" s="138">
        <v>25.46</v>
      </c>
      <c r="J1992" s="138">
        <v>36.46</v>
      </c>
      <c r="K1992" s="138">
        <v>9.1560768980123814</v>
      </c>
    </row>
    <row r="1993" spans="1:11">
      <c r="A1993" s="39" t="s">
        <v>410</v>
      </c>
      <c r="B1993" s="39" t="s">
        <v>275</v>
      </c>
      <c r="C1993" s="39" t="s">
        <v>370</v>
      </c>
      <c r="D1993" s="92">
        <f t="shared" si="93"/>
        <v>17.84</v>
      </c>
      <c r="E1993" s="92">
        <f t="shared" si="94"/>
        <v>15.19</v>
      </c>
      <c r="F1993" s="92">
        <f t="shared" si="95"/>
        <v>20.83</v>
      </c>
      <c r="H1993" s="138">
        <v>17.84</v>
      </c>
      <c r="I1993" s="138">
        <v>15.19</v>
      </c>
      <c r="J1993" s="138">
        <v>20.83</v>
      </c>
      <c r="K1993" s="138">
        <v>8.071748878923767</v>
      </c>
    </row>
    <row r="1994" spans="1:11">
      <c r="A1994" s="39" t="s">
        <v>410</v>
      </c>
      <c r="B1994" s="39" t="s">
        <v>275</v>
      </c>
      <c r="C1994" s="39" t="s">
        <v>371</v>
      </c>
      <c r="D1994" s="92">
        <f t="shared" si="93"/>
        <v>26.16</v>
      </c>
      <c r="E1994" s="92">
        <f t="shared" si="94"/>
        <v>23.05</v>
      </c>
      <c r="F1994" s="92">
        <f t="shared" si="95"/>
        <v>29.53</v>
      </c>
      <c r="H1994" s="138">
        <v>26.16</v>
      </c>
      <c r="I1994" s="138">
        <v>23.05</v>
      </c>
      <c r="J1994" s="138">
        <v>29.53</v>
      </c>
      <c r="K1994" s="138">
        <v>6.3455657492354742</v>
      </c>
    </row>
    <row r="1995" spans="1:11">
      <c r="A1995" s="39" t="s">
        <v>410</v>
      </c>
      <c r="B1995" s="39" t="s">
        <v>275</v>
      </c>
      <c r="C1995" s="39" t="s">
        <v>372</v>
      </c>
      <c r="D1995" s="92">
        <f t="shared" si="93"/>
        <v>23.32</v>
      </c>
      <c r="E1995" s="92">
        <f t="shared" si="94"/>
        <v>21.04</v>
      </c>
      <c r="F1995" s="92">
        <f t="shared" si="95"/>
        <v>25.76</v>
      </c>
      <c r="H1995" s="138">
        <v>23.32</v>
      </c>
      <c r="I1995" s="138">
        <v>21.04</v>
      </c>
      <c r="J1995" s="138">
        <v>25.76</v>
      </c>
      <c r="K1995" s="138">
        <v>5.1457975986277864</v>
      </c>
    </row>
    <row r="1996" spans="1:11">
      <c r="A1996" s="39" t="s">
        <v>410</v>
      </c>
      <c r="B1996" s="39" t="s">
        <v>275</v>
      </c>
      <c r="C1996" s="39" t="s">
        <v>373</v>
      </c>
      <c r="D1996" s="92">
        <f t="shared" si="93"/>
        <v>23.68</v>
      </c>
      <c r="E1996" s="92">
        <f t="shared" si="94"/>
        <v>20.86</v>
      </c>
      <c r="F1996" s="92">
        <f t="shared" si="95"/>
        <v>26.75</v>
      </c>
      <c r="H1996" s="138">
        <v>23.68</v>
      </c>
      <c r="I1996" s="138">
        <v>20.86</v>
      </c>
      <c r="J1996" s="138">
        <v>26.75</v>
      </c>
      <c r="K1996" s="138">
        <v>6.3344594594594597</v>
      </c>
    </row>
    <row r="1997" spans="1:11">
      <c r="A1997" s="39" t="s">
        <v>410</v>
      </c>
      <c r="B1997" s="39" t="s">
        <v>275</v>
      </c>
      <c r="C1997" s="39" t="s">
        <v>374</v>
      </c>
      <c r="D1997" s="92">
        <f t="shared" si="93"/>
        <v>25.75</v>
      </c>
      <c r="E1997" s="92">
        <f t="shared" si="94"/>
        <v>22.74</v>
      </c>
      <c r="F1997" s="92">
        <f t="shared" si="95"/>
        <v>29.01</v>
      </c>
      <c r="H1997" s="138">
        <v>25.75</v>
      </c>
      <c r="I1997" s="138">
        <v>22.74</v>
      </c>
      <c r="J1997" s="138">
        <v>29.01</v>
      </c>
      <c r="K1997" s="138">
        <v>6.2135922330097095</v>
      </c>
    </row>
    <row r="1998" spans="1:11">
      <c r="A1998" s="39" t="s">
        <v>410</v>
      </c>
      <c r="B1998" s="39" t="s">
        <v>275</v>
      </c>
      <c r="C1998" s="39" t="s">
        <v>375</v>
      </c>
      <c r="D1998" s="92">
        <f t="shared" si="93"/>
        <v>28.23</v>
      </c>
      <c r="E1998" s="92">
        <f t="shared" si="94"/>
        <v>23.65</v>
      </c>
      <c r="F1998" s="92">
        <f t="shared" si="95"/>
        <v>33.299999999999997</v>
      </c>
      <c r="H1998" s="138">
        <v>28.23</v>
      </c>
      <c r="I1998" s="138">
        <v>23.65</v>
      </c>
      <c r="J1998" s="138">
        <v>33.299999999999997</v>
      </c>
      <c r="K1998" s="138">
        <v>8.7495572086432887</v>
      </c>
    </row>
    <row r="1999" spans="1:11">
      <c r="A1999" s="39" t="s">
        <v>410</v>
      </c>
      <c r="B1999" s="39" t="s">
        <v>275</v>
      </c>
      <c r="C1999" s="39" t="s">
        <v>376</v>
      </c>
      <c r="D1999" s="92">
        <f t="shared" si="93"/>
        <v>16.350000000000001</v>
      </c>
      <c r="E1999" s="92">
        <f t="shared" si="94"/>
        <v>13.62</v>
      </c>
      <c r="F1999" s="92">
        <f t="shared" si="95"/>
        <v>19.489999999999998</v>
      </c>
      <c r="H1999" s="138">
        <v>16.350000000000001</v>
      </c>
      <c r="I1999" s="138">
        <v>13.62</v>
      </c>
      <c r="J1999" s="138">
        <v>19.489999999999998</v>
      </c>
      <c r="K1999" s="138">
        <v>9.1131498470948014</v>
      </c>
    </row>
    <row r="2000" spans="1:11">
      <c r="A2000" s="39" t="s">
        <v>410</v>
      </c>
      <c r="B2000" s="39" t="s">
        <v>275</v>
      </c>
      <c r="C2000" s="39" t="s">
        <v>377</v>
      </c>
      <c r="D2000" s="92">
        <f t="shared" si="93"/>
        <v>26.49</v>
      </c>
      <c r="E2000" s="92">
        <f t="shared" si="94"/>
        <v>23.13</v>
      </c>
      <c r="F2000" s="92">
        <f t="shared" si="95"/>
        <v>30.14</v>
      </c>
      <c r="H2000" s="138">
        <v>26.49</v>
      </c>
      <c r="I2000" s="138">
        <v>23.13</v>
      </c>
      <c r="J2000" s="138">
        <v>30.14</v>
      </c>
      <c r="K2000" s="138">
        <v>6.7572668931672339</v>
      </c>
    </row>
    <row r="2001" spans="1:11">
      <c r="A2001" s="39" t="s">
        <v>410</v>
      </c>
      <c r="B2001" s="39" t="s">
        <v>275</v>
      </c>
      <c r="C2001" s="39" t="s">
        <v>386</v>
      </c>
      <c r="D2001" s="92">
        <f t="shared" si="93"/>
        <v>23.11</v>
      </c>
      <c r="E2001" s="92">
        <f t="shared" si="94"/>
        <v>20.57</v>
      </c>
      <c r="F2001" s="92">
        <f t="shared" si="95"/>
        <v>25.87</v>
      </c>
      <c r="H2001" s="138">
        <v>23.11</v>
      </c>
      <c r="I2001" s="138">
        <v>20.57</v>
      </c>
      <c r="J2001" s="138">
        <v>25.87</v>
      </c>
      <c r="K2001" s="138">
        <v>5.8416270012981402</v>
      </c>
    </row>
    <row r="2002" spans="1:11">
      <c r="A2002" s="39" t="s">
        <v>410</v>
      </c>
      <c r="B2002" s="39" t="s">
        <v>275</v>
      </c>
      <c r="C2002" s="39" t="s">
        <v>379</v>
      </c>
      <c r="D2002" s="92">
        <f t="shared" ref="D2002:D2021" si="96">IF(K2002&gt;=50," ",H2002)</f>
        <v>22.23</v>
      </c>
      <c r="E2002" s="92">
        <f t="shared" ref="E2002:E2021" si="97">IF(K2002&gt;=50," ",I2002)</f>
        <v>19.89</v>
      </c>
      <c r="F2002" s="92">
        <f t="shared" ref="F2002:F2021" si="98">IF(K2002&gt;=50," ",J2002)</f>
        <v>24.77</v>
      </c>
      <c r="H2002" s="138">
        <v>22.23</v>
      </c>
      <c r="I2002" s="138">
        <v>19.89</v>
      </c>
      <c r="J2002" s="138">
        <v>24.77</v>
      </c>
      <c r="K2002" s="138">
        <v>5.6230319388214118</v>
      </c>
    </row>
    <row r="2003" spans="1:11">
      <c r="A2003" s="39" t="s">
        <v>410</v>
      </c>
      <c r="B2003" s="39" t="s">
        <v>275</v>
      </c>
      <c r="C2003" s="39" t="s">
        <v>0</v>
      </c>
      <c r="D2003" s="92">
        <f t="shared" si="96"/>
        <v>23.45</v>
      </c>
      <c r="E2003" s="92">
        <f t="shared" si="97"/>
        <v>22.71</v>
      </c>
      <c r="F2003" s="92">
        <f t="shared" si="98"/>
        <v>24.21</v>
      </c>
      <c r="H2003" s="138">
        <v>23.45</v>
      </c>
      <c r="I2003" s="138">
        <v>22.71</v>
      </c>
      <c r="J2003" s="138">
        <v>24.21</v>
      </c>
      <c r="K2003" s="138">
        <v>1.6204690831556505</v>
      </c>
    </row>
    <row r="2004" spans="1:11">
      <c r="A2004" s="39" t="s">
        <v>410</v>
      </c>
      <c r="B2004" s="39" t="s">
        <v>276</v>
      </c>
      <c r="C2004" s="39" t="s">
        <v>363</v>
      </c>
      <c r="D2004" s="92">
        <f t="shared" si="96"/>
        <v>6.29</v>
      </c>
      <c r="E2004" s="92">
        <f t="shared" si="97"/>
        <v>4.6500000000000004</v>
      </c>
      <c r="F2004" s="92">
        <f t="shared" si="98"/>
        <v>8.44</v>
      </c>
      <c r="H2004" s="138">
        <v>6.29</v>
      </c>
      <c r="I2004" s="138">
        <v>4.6500000000000004</v>
      </c>
      <c r="J2004" s="138">
        <v>8.44</v>
      </c>
      <c r="K2004" s="138">
        <v>15.103338632750397</v>
      </c>
    </row>
    <row r="2005" spans="1:11">
      <c r="A2005" s="39" t="s">
        <v>410</v>
      </c>
      <c r="B2005" s="39" t="s">
        <v>276</v>
      </c>
      <c r="C2005" s="39" t="s">
        <v>364</v>
      </c>
      <c r="D2005" s="92">
        <f t="shared" si="96"/>
        <v>8.9</v>
      </c>
      <c r="E2005" s="92">
        <f t="shared" si="97"/>
        <v>7.13</v>
      </c>
      <c r="F2005" s="92">
        <f t="shared" si="98"/>
        <v>11.06</v>
      </c>
      <c r="H2005" s="138">
        <v>8.9</v>
      </c>
      <c r="I2005" s="138">
        <v>7.13</v>
      </c>
      <c r="J2005" s="138">
        <v>11.06</v>
      </c>
      <c r="K2005" s="138">
        <v>11.235955056179774</v>
      </c>
    </row>
    <row r="2006" spans="1:11">
      <c r="A2006" s="39" t="s">
        <v>410</v>
      </c>
      <c r="B2006" s="39" t="s">
        <v>276</v>
      </c>
      <c r="C2006" s="39" t="s">
        <v>365</v>
      </c>
      <c r="D2006" s="92">
        <f t="shared" si="96"/>
        <v>4.6900000000000004</v>
      </c>
      <c r="E2006" s="92">
        <f t="shared" si="97"/>
        <v>3.4</v>
      </c>
      <c r="F2006" s="92">
        <f t="shared" si="98"/>
        <v>6.42</v>
      </c>
      <c r="H2006" s="138">
        <v>4.6900000000000004</v>
      </c>
      <c r="I2006" s="138">
        <v>3.4</v>
      </c>
      <c r="J2006" s="138">
        <v>6.42</v>
      </c>
      <c r="K2006" s="138">
        <v>16.204690831556501</v>
      </c>
    </row>
    <row r="2007" spans="1:11">
      <c r="A2007" s="39" t="s">
        <v>410</v>
      </c>
      <c r="B2007" s="39" t="s">
        <v>276</v>
      </c>
      <c r="C2007" s="39" t="s">
        <v>366</v>
      </c>
      <c r="D2007" s="92">
        <f t="shared" si="96"/>
        <v>6.46</v>
      </c>
      <c r="E2007" s="92">
        <f t="shared" si="97"/>
        <v>5.3</v>
      </c>
      <c r="F2007" s="92">
        <f t="shared" si="98"/>
        <v>7.85</v>
      </c>
      <c r="H2007" s="138">
        <v>6.46</v>
      </c>
      <c r="I2007" s="138">
        <v>5.3</v>
      </c>
      <c r="J2007" s="138">
        <v>7.85</v>
      </c>
      <c r="K2007" s="138">
        <v>10.061919504643964</v>
      </c>
    </row>
    <row r="2008" spans="1:11">
      <c r="A2008" s="39" t="s">
        <v>410</v>
      </c>
      <c r="B2008" s="39" t="s">
        <v>276</v>
      </c>
      <c r="C2008" s="39" t="s">
        <v>367</v>
      </c>
      <c r="D2008" s="92">
        <f t="shared" si="96"/>
        <v>7.94</v>
      </c>
      <c r="E2008" s="92">
        <f t="shared" si="97"/>
        <v>6.8</v>
      </c>
      <c r="F2008" s="92">
        <f t="shared" si="98"/>
        <v>9.25</v>
      </c>
      <c r="H2008" s="138">
        <v>7.94</v>
      </c>
      <c r="I2008" s="138">
        <v>6.8</v>
      </c>
      <c r="J2008" s="138">
        <v>9.25</v>
      </c>
      <c r="K2008" s="138">
        <v>7.8085642317380355</v>
      </c>
    </row>
    <row r="2009" spans="1:11">
      <c r="A2009" s="39" t="s">
        <v>410</v>
      </c>
      <c r="B2009" s="39" t="s">
        <v>276</v>
      </c>
      <c r="C2009" s="39" t="s">
        <v>368</v>
      </c>
      <c r="D2009" s="92">
        <f t="shared" si="96"/>
        <v>6.19</v>
      </c>
      <c r="E2009" s="92">
        <f t="shared" si="97"/>
        <v>4.75</v>
      </c>
      <c r="F2009" s="92">
        <f t="shared" si="98"/>
        <v>8.0399999999999991</v>
      </c>
      <c r="H2009" s="138">
        <v>6.19</v>
      </c>
      <c r="I2009" s="138">
        <v>4.75</v>
      </c>
      <c r="J2009" s="138">
        <v>8.0399999999999991</v>
      </c>
      <c r="K2009" s="138">
        <v>13.408723747980615</v>
      </c>
    </row>
    <row r="2010" spans="1:11">
      <c r="A2010" s="39" t="s">
        <v>410</v>
      </c>
      <c r="B2010" s="39" t="s">
        <v>276</v>
      </c>
      <c r="C2010" s="39" t="s">
        <v>369</v>
      </c>
      <c r="D2010" s="92">
        <f t="shared" si="96"/>
        <v>5.61</v>
      </c>
      <c r="E2010" s="92">
        <f t="shared" si="97"/>
        <v>4.38</v>
      </c>
      <c r="F2010" s="92">
        <f t="shared" si="98"/>
        <v>7.17</v>
      </c>
      <c r="H2010" s="138">
        <v>5.61</v>
      </c>
      <c r="I2010" s="138">
        <v>4.38</v>
      </c>
      <c r="J2010" s="138">
        <v>7.17</v>
      </c>
      <c r="K2010" s="138">
        <v>12.655971479500892</v>
      </c>
    </row>
    <row r="2011" spans="1:11">
      <c r="A2011" s="39" t="s">
        <v>410</v>
      </c>
      <c r="B2011" s="39" t="s">
        <v>276</v>
      </c>
      <c r="C2011" s="39" t="s">
        <v>370</v>
      </c>
      <c r="D2011" s="92">
        <f t="shared" si="96"/>
        <v>3.8</v>
      </c>
      <c r="E2011" s="92">
        <f t="shared" si="97"/>
        <v>2.78</v>
      </c>
      <c r="F2011" s="92">
        <f t="shared" si="98"/>
        <v>5.17</v>
      </c>
      <c r="H2011" s="138">
        <v>3.8</v>
      </c>
      <c r="I2011" s="138">
        <v>2.78</v>
      </c>
      <c r="J2011" s="138">
        <v>5.17</v>
      </c>
      <c r="K2011" s="138">
        <v>15.789473684210526</v>
      </c>
    </row>
    <row r="2012" spans="1:11">
      <c r="A2012" s="39" t="s">
        <v>410</v>
      </c>
      <c r="B2012" s="39" t="s">
        <v>276</v>
      </c>
      <c r="C2012" s="39" t="s">
        <v>371</v>
      </c>
      <c r="D2012" s="92">
        <f t="shared" si="96"/>
        <v>5.56</v>
      </c>
      <c r="E2012" s="92">
        <f t="shared" si="97"/>
        <v>4.4400000000000004</v>
      </c>
      <c r="F2012" s="92">
        <f t="shared" si="98"/>
        <v>6.94</v>
      </c>
      <c r="H2012" s="138">
        <v>5.56</v>
      </c>
      <c r="I2012" s="138">
        <v>4.4400000000000004</v>
      </c>
      <c r="J2012" s="138">
        <v>6.94</v>
      </c>
      <c r="K2012" s="138">
        <v>11.330935251798561</v>
      </c>
    </row>
    <row r="2013" spans="1:11">
      <c r="A2013" s="39" t="s">
        <v>410</v>
      </c>
      <c r="B2013" s="39" t="s">
        <v>276</v>
      </c>
      <c r="C2013" s="39" t="s">
        <v>372</v>
      </c>
      <c r="D2013" s="92">
        <f t="shared" si="96"/>
        <v>6.66</v>
      </c>
      <c r="E2013" s="92">
        <f t="shared" si="97"/>
        <v>5.4</v>
      </c>
      <c r="F2013" s="92">
        <f t="shared" si="98"/>
        <v>8.18</v>
      </c>
      <c r="H2013" s="138">
        <v>6.66</v>
      </c>
      <c r="I2013" s="138">
        <v>5.4</v>
      </c>
      <c r="J2013" s="138">
        <v>8.18</v>
      </c>
      <c r="K2013" s="138">
        <v>10.51051051051051</v>
      </c>
    </row>
    <row r="2014" spans="1:11">
      <c r="A2014" s="39" t="s">
        <v>410</v>
      </c>
      <c r="B2014" s="39" t="s">
        <v>276</v>
      </c>
      <c r="C2014" s="39" t="s">
        <v>373</v>
      </c>
      <c r="D2014" s="92">
        <f t="shared" si="96"/>
        <v>5.48</v>
      </c>
      <c r="E2014" s="92">
        <f t="shared" si="97"/>
        <v>4.1900000000000004</v>
      </c>
      <c r="F2014" s="92">
        <f t="shared" si="98"/>
        <v>7.15</v>
      </c>
      <c r="H2014" s="138">
        <v>5.48</v>
      </c>
      <c r="I2014" s="138">
        <v>4.1900000000000004</v>
      </c>
      <c r="J2014" s="138">
        <v>7.15</v>
      </c>
      <c r="K2014" s="138">
        <v>13.686131386861314</v>
      </c>
    </row>
    <row r="2015" spans="1:11">
      <c r="A2015" s="39" t="s">
        <v>410</v>
      </c>
      <c r="B2015" s="39" t="s">
        <v>276</v>
      </c>
      <c r="C2015" s="39" t="s">
        <v>374</v>
      </c>
      <c r="D2015" s="92">
        <f t="shared" si="96"/>
        <v>8.52</v>
      </c>
      <c r="E2015" s="92">
        <f t="shared" si="97"/>
        <v>6.93</v>
      </c>
      <c r="F2015" s="92">
        <f t="shared" si="98"/>
        <v>10.43</v>
      </c>
      <c r="H2015" s="138">
        <v>8.52</v>
      </c>
      <c r="I2015" s="138">
        <v>6.93</v>
      </c>
      <c r="J2015" s="138">
        <v>10.43</v>
      </c>
      <c r="K2015" s="138">
        <v>10.446009389671362</v>
      </c>
    </row>
    <row r="2016" spans="1:11">
      <c r="A2016" s="39" t="s">
        <v>410</v>
      </c>
      <c r="B2016" s="39" t="s">
        <v>276</v>
      </c>
      <c r="C2016" s="39" t="s">
        <v>375</v>
      </c>
      <c r="D2016" s="92">
        <f t="shared" si="96"/>
        <v>7.62</v>
      </c>
      <c r="E2016" s="92">
        <f t="shared" si="97"/>
        <v>5.24</v>
      </c>
      <c r="F2016" s="92">
        <f t="shared" si="98"/>
        <v>10.98</v>
      </c>
      <c r="H2016" s="138">
        <v>7.62</v>
      </c>
      <c r="I2016" s="138">
        <v>5.24</v>
      </c>
      <c r="J2016" s="138">
        <v>10.98</v>
      </c>
      <c r="K2016" s="138">
        <v>18.897637795275589</v>
      </c>
    </row>
    <row r="2017" spans="1:11">
      <c r="A2017" s="39" t="s">
        <v>410</v>
      </c>
      <c r="B2017" s="39" t="s">
        <v>276</v>
      </c>
      <c r="C2017" s="39" t="s">
        <v>376</v>
      </c>
      <c r="D2017" s="92">
        <f t="shared" si="96"/>
        <v>4.33</v>
      </c>
      <c r="E2017" s="92">
        <f t="shared" si="97"/>
        <v>2.97</v>
      </c>
      <c r="F2017" s="92">
        <f t="shared" si="98"/>
        <v>6.27</v>
      </c>
      <c r="H2017" s="138">
        <v>4.33</v>
      </c>
      <c r="I2017" s="138">
        <v>2.97</v>
      </c>
      <c r="J2017" s="138">
        <v>6.27</v>
      </c>
      <c r="K2017" s="138">
        <v>18.937644341801384</v>
      </c>
    </row>
    <row r="2018" spans="1:11">
      <c r="A2018" s="39" t="s">
        <v>410</v>
      </c>
      <c r="B2018" s="39" t="s">
        <v>276</v>
      </c>
      <c r="C2018" s="39" t="s">
        <v>377</v>
      </c>
      <c r="D2018" s="92">
        <f t="shared" si="96"/>
        <v>7.72</v>
      </c>
      <c r="E2018" s="92">
        <f t="shared" si="97"/>
        <v>5.85</v>
      </c>
      <c r="F2018" s="92">
        <f t="shared" si="98"/>
        <v>10.11</v>
      </c>
      <c r="H2018" s="138">
        <v>7.72</v>
      </c>
      <c r="I2018" s="138">
        <v>5.85</v>
      </c>
      <c r="J2018" s="138">
        <v>10.11</v>
      </c>
      <c r="K2018" s="138">
        <v>13.989637305699484</v>
      </c>
    </row>
    <row r="2019" spans="1:11">
      <c r="A2019" s="39" t="s">
        <v>410</v>
      </c>
      <c r="B2019" s="39" t="s">
        <v>276</v>
      </c>
      <c r="C2019" s="39" t="s">
        <v>386</v>
      </c>
      <c r="D2019" s="92">
        <f t="shared" si="96"/>
        <v>5.6</v>
      </c>
      <c r="E2019" s="92">
        <f t="shared" si="97"/>
        <v>4.78</v>
      </c>
      <c r="F2019" s="92">
        <f t="shared" si="98"/>
        <v>6.56</v>
      </c>
      <c r="H2019" s="138">
        <v>5.6</v>
      </c>
      <c r="I2019" s="138">
        <v>4.78</v>
      </c>
      <c r="J2019" s="138">
        <v>6.56</v>
      </c>
      <c r="K2019" s="138">
        <v>8.0357142857142865</v>
      </c>
    </row>
    <row r="2020" spans="1:11">
      <c r="A2020" s="39" t="s">
        <v>410</v>
      </c>
      <c r="B2020" s="39" t="s">
        <v>276</v>
      </c>
      <c r="C2020" s="39" t="s">
        <v>379</v>
      </c>
      <c r="D2020" s="92">
        <f t="shared" si="96"/>
        <v>5.78</v>
      </c>
      <c r="E2020" s="92">
        <f t="shared" si="97"/>
        <v>4.75</v>
      </c>
      <c r="F2020" s="92">
        <f t="shared" si="98"/>
        <v>7.03</v>
      </c>
      <c r="H2020" s="138">
        <v>5.78</v>
      </c>
      <c r="I2020" s="138">
        <v>4.75</v>
      </c>
      <c r="J2020" s="138">
        <v>7.03</v>
      </c>
      <c r="K2020" s="138">
        <v>10.034602076124566</v>
      </c>
    </row>
    <row r="2021" spans="1:11">
      <c r="A2021" s="39" t="s">
        <v>410</v>
      </c>
      <c r="B2021" s="39" t="s">
        <v>276</v>
      </c>
      <c r="C2021" s="39" t="s">
        <v>0</v>
      </c>
      <c r="D2021" s="92">
        <f t="shared" si="96"/>
        <v>6.41</v>
      </c>
      <c r="E2021" s="92">
        <f t="shared" si="97"/>
        <v>6.01</v>
      </c>
      <c r="F2021" s="92">
        <f t="shared" si="98"/>
        <v>6.83</v>
      </c>
      <c r="H2021" s="138">
        <v>6.41</v>
      </c>
      <c r="I2021" s="138">
        <v>6.01</v>
      </c>
      <c r="J2021" s="138">
        <v>6.83</v>
      </c>
      <c r="K2021" s="138">
        <v>3.2761310452418098</v>
      </c>
    </row>
    <row r="2022" spans="1:11">
      <c r="A2022" s="39" t="s">
        <v>413</v>
      </c>
      <c r="B2022" s="39" t="s">
        <v>303</v>
      </c>
      <c r="C2022" s="39" t="s">
        <v>101</v>
      </c>
      <c r="D2022" s="92">
        <f t="shared" ref="D2022:D2085" si="99">IF(K2022&gt;=50," ",H2022)</f>
        <v>51.21</v>
      </c>
      <c r="E2022" s="92">
        <f t="shared" ref="E2022:E2085" si="100">IF(K2022&gt;=50," ",I2022)</f>
        <v>45.27</v>
      </c>
      <c r="F2022" s="92">
        <f t="shared" ref="F2022:F2085" si="101">IF(K2022&gt;=50," ",J2022)</f>
        <v>57.12</v>
      </c>
      <c r="H2022" s="138">
        <v>51.21</v>
      </c>
      <c r="I2022" s="138">
        <v>45.27</v>
      </c>
      <c r="J2022" s="138">
        <v>57.12</v>
      </c>
      <c r="K2022" s="138">
        <v>5.9363405584846705</v>
      </c>
    </row>
    <row r="2023" spans="1:11">
      <c r="A2023" s="39" t="s">
        <v>413</v>
      </c>
      <c r="B2023" s="39" t="s">
        <v>303</v>
      </c>
      <c r="C2023" s="39" t="s">
        <v>108</v>
      </c>
      <c r="D2023" s="92">
        <f t="shared" si="99"/>
        <v>59.95</v>
      </c>
      <c r="E2023" s="92">
        <f t="shared" si="100"/>
        <v>48.89</v>
      </c>
      <c r="F2023" s="92">
        <f t="shared" si="101"/>
        <v>70.09</v>
      </c>
      <c r="H2023" s="138">
        <v>59.95</v>
      </c>
      <c r="I2023" s="138">
        <v>48.89</v>
      </c>
      <c r="J2023" s="138">
        <v>70.09</v>
      </c>
      <c r="K2023" s="138">
        <v>9.1576313594662206</v>
      </c>
    </row>
    <row r="2024" spans="1:11">
      <c r="A2024" s="39" t="s">
        <v>413</v>
      </c>
      <c r="B2024" s="39" t="s">
        <v>303</v>
      </c>
      <c r="C2024" s="39" t="s">
        <v>109</v>
      </c>
      <c r="D2024" s="92">
        <f t="shared" si="99"/>
        <v>56.31</v>
      </c>
      <c r="E2024" s="92">
        <f t="shared" si="100"/>
        <v>48.99</v>
      </c>
      <c r="F2024" s="92">
        <f t="shared" si="101"/>
        <v>63.37</v>
      </c>
      <c r="H2024" s="138">
        <v>56.31</v>
      </c>
      <c r="I2024" s="138">
        <v>48.99</v>
      </c>
      <c r="J2024" s="138">
        <v>63.37</v>
      </c>
      <c r="K2024" s="138">
        <v>6.5530101225359614</v>
      </c>
    </row>
    <row r="2025" spans="1:11">
      <c r="A2025" s="39" t="s">
        <v>413</v>
      </c>
      <c r="B2025" s="39" t="s">
        <v>303</v>
      </c>
      <c r="C2025" s="39" t="s">
        <v>112</v>
      </c>
      <c r="D2025" s="92">
        <f t="shared" si="99"/>
        <v>63.11</v>
      </c>
      <c r="E2025" s="92">
        <f t="shared" si="100"/>
        <v>56.22</v>
      </c>
      <c r="F2025" s="92">
        <f t="shared" si="101"/>
        <v>69.5</v>
      </c>
      <c r="H2025" s="138">
        <v>63.11</v>
      </c>
      <c r="I2025" s="138">
        <v>56.22</v>
      </c>
      <c r="J2025" s="138">
        <v>69.5</v>
      </c>
      <c r="K2025" s="138">
        <v>5.403264141974331</v>
      </c>
    </row>
    <row r="2026" spans="1:11">
      <c r="A2026" s="39" t="s">
        <v>413</v>
      </c>
      <c r="B2026" s="39" t="s">
        <v>303</v>
      </c>
      <c r="C2026" s="39" t="s">
        <v>115</v>
      </c>
      <c r="D2026" s="92">
        <f t="shared" si="99"/>
        <v>55.52</v>
      </c>
      <c r="E2026" s="92">
        <f t="shared" si="100"/>
        <v>50.04</v>
      </c>
      <c r="F2026" s="92">
        <f t="shared" si="101"/>
        <v>60.87</v>
      </c>
      <c r="H2026" s="138">
        <v>55.52</v>
      </c>
      <c r="I2026" s="138">
        <v>50.04</v>
      </c>
      <c r="J2026" s="138">
        <v>60.87</v>
      </c>
      <c r="K2026" s="138">
        <v>4.989193083573487</v>
      </c>
    </row>
    <row r="2027" spans="1:11">
      <c r="A2027" s="39" t="s">
        <v>413</v>
      </c>
      <c r="B2027" s="39" t="s">
        <v>303</v>
      </c>
      <c r="C2027" s="39" t="s">
        <v>118</v>
      </c>
      <c r="D2027" s="92">
        <f t="shared" si="99"/>
        <v>65.709999999999994</v>
      </c>
      <c r="E2027" s="92">
        <f t="shared" si="100"/>
        <v>57.01</v>
      </c>
      <c r="F2027" s="92">
        <f t="shared" si="101"/>
        <v>73.47</v>
      </c>
      <c r="H2027" s="138">
        <v>65.709999999999994</v>
      </c>
      <c r="I2027" s="138">
        <v>57.01</v>
      </c>
      <c r="J2027" s="138">
        <v>73.47</v>
      </c>
      <c r="K2027" s="138">
        <v>6.4373763506315642</v>
      </c>
    </row>
    <row r="2028" spans="1:11">
      <c r="A2028" s="39" t="s">
        <v>413</v>
      </c>
      <c r="B2028" s="39" t="s">
        <v>303</v>
      </c>
      <c r="C2028" s="39" t="s">
        <v>122</v>
      </c>
      <c r="D2028" s="92">
        <f t="shared" si="99"/>
        <v>55.66</v>
      </c>
      <c r="E2028" s="92">
        <f t="shared" si="100"/>
        <v>49.76</v>
      </c>
      <c r="F2028" s="92">
        <f t="shared" si="101"/>
        <v>61.41</v>
      </c>
      <c r="H2028" s="138">
        <v>55.66</v>
      </c>
      <c r="I2028" s="138">
        <v>49.76</v>
      </c>
      <c r="J2028" s="138">
        <v>61.41</v>
      </c>
      <c r="K2028" s="138">
        <v>5.3719008264462822</v>
      </c>
    </row>
    <row r="2029" spans="1:11">
      <c r="A2029" s="39" t="s">
        <v>413</v>
      </c>
      <c r="B2029" s="39" t="s">
        <v>303</v>
      </c>
      <c r="C2029" s="39" t="s">
        <v>130</v>
      </c>
      <c r="D2029" s="92">
        <f t="shared" si="99"/>
        <v>59.9</v>
      </c>
      <c r="E2029" s="92">
        <f t="shared" si="100"/>
        <v>54.58</v>
      </c>
      <c r="F2029" s="92">
        <f t="shared" si="101"/>
        <v>65</v>
      </c>
      <c r="H2029" s="138">
        <v>59.9</v>
      </c>
      <c r="I2029" s="138">
        <v>54.58</v>
      </c>
      <c r="J2029" s="138">
        <v>65</v>
      </c>
      <c r="K2029" s="138">
        <v>4.4574290484140233</v>
      </c>
    </row>
    <row r="2030" spans="1:11">
      <c r="A2030" s="39" t="s">
        <v>413</v>
      </c>
      <c r="B2030" s="39" t="s">
        <v>303</v>
      </c>
      <c r="C2030" s="39" t="s">
        <v>135</v>
      </c>
      <c r="D2030" s="92">
        <f t="shared" si="99"/>
        <v>65.400000000000006</v>
      </c>
      <c r="E2030" s="92">
        <f t="shared" si="100"/>
        <v>53.86</v>
      </c>
      <c r="F2030" s="92">
        <f t="shared" si="101"/>
        <v>75.37</v>
      </c>
      <c r="H2030" s="138">
        <v>65.400000000000006</v>
      </c>
      <c r="I2030" s="138">
        <v>53.86</v>
      </c>
      <c r="J2030" s="138">
        <v>75.37</v>
      </c>
      <c r="K2030" s="138">
        <v>8.5015290519877666</v>
      </c>
    </row>
    <row r="2031" spans="1:11">
      <c r="A2031" s="39" t="s">
        <v>413</v>
      </c>
      <c r="B2031" s="39" t="s">
        <v>303</v>
      </c>
      <c r="C2031" s="39" t="s">
        <v>136</v>
      </c>
      <c r="D2031" s="92">
        <f t="shared" si="99"/>
        <v>49.78</v>
      </c>
      <c r="E2031" s="92">
        <f t="shared" si="100"/>
        <v>42.42</v>
      </c>
      <c r="F2031" s="92">
        <f t="shared" si="101"/>
        <v>57.15</v>
      </c>
      <c r="H2031" s="138">
        <v>49.78</v>
      </c>
      <c r="I2031" s="138">
        <v>42.42</v>
      </c>
      <c r="J2031" s="138">
        <v>57.15</v>
      </c>
      <c r="K2031" s="138">
        <v>7.613499397348332</v>
      </c>
    </row>
    <row r="2032" spans="1:11">
      <c r="A2032" s="39" t="s">
        <v>413</v>
      </c>
      <c r="B2032" s="39" t="s">
        <v>303</v>
      </c>
      <c r="C2032" s="39" t="s">
        <v>143</v>
      </c>
      <c r="D2032" s="92">
        <f t="shared" si="99"/>
        <v>56.59</v>
      </c>
      <c r="E2032" s="92">
        <f t="shared" si="100"/>
        <v>49.26</v>
      </c>
      <c r="F2032" s="92">
        <f t="shared" si="101"/>
        <v>63.65</v>
      </c>
      <c r="H2032" s="138">
        <v>56.59</v>
      </c>
      <c r="I2032" s="138">
        <v>49.26</v>
      </c>
      <c r="J2032" s="138">
        <v>63.65</v>
      </c>
      <c r="K2032" s="138">
        <v>6.5205866760911819</v>
      </c>
    </row>
    <row r="2033" spans="1:11">
      <c r="A2033" s="39" t="s">
        <v>413</v>
      </c>
      <c r="B2033" s="39" t="s">
        <v>303</v>
      </c>
      <c r="C2033" s="39" t="s">
        <v>149</v>
      </c>
      <c r="D2033" s="92">
        <f t="shared" si="99"/>
        <v>52.46</v>
      </c>
      <c r="E2033" s="92">
        <f t="shared" si="100"/>
        <v>47.12</v>
      </c>
      <c r="F2033" s="92">
        <f t="shared" si="101"/>
        <v>57.75</v>
      </c>
      <c r="H2033" s="138">
        <v>52.46</v>
      </c>
      <c r="I2033" s="138">
        <v>47.12</v>
      </c>
      <c r="J2033" s="138">
        <v>57.75</v>
      </c>
      <c r="K2033" s="138">
        <v>5.1849027830728183</v>
      </c>
    </row>
    <row r="2034" spans="1:11">
      <c r="A2034" s="39" t="s">
        <v>413</v>
      </c>
      <c r="B2034" s="39" t="s">
        <v>303</v>
      </c>
      <c r="C2034" s="39" t="s">
        <v>151</v>
      </c>
      <c r="D2034" s="92">
        <f t="shared" si="99"/>
        <v>49.22</v>
      </c>
      <c r="E2034" s="92">
        <f t="shared" si="100"/>
        <v>40.14</v>
      </c>
      <c r="F2034" s="92">
        <f t="shared" si="101"/>
        <v>58.36</v>
      </c>
      <c r="H2034" s="138">
        <v>49.22</v>
      </c>
      <c r="I2034" s="138">
        <v>40.14</v>
      </c>
      <c r="J2034" s="138">
        <v>58.36</v>
      </c>
      <c r="K2034" s="138">
        <v>9.5489638358390909</v>
      </c>
    </row>
    <row r="2035" spans="1:11">
      <c r="A2035" s="39" t="s">
        <v>413</v>
      </c>
      <c r="B2035" s="39" t="s">
        <v>303</v>
      </c>
      <c r="C2035" s="39" t="s">
        <v>154</v>
      </c>
      <c r="D2035" s="92">
        <f t="shared" si="99"/>
        <v>49.43</v>
      </c>
      <c r="E2035" s="92">
        <f t="shared" si="100"/>
        <v>42.65</v>
      </c>
      <c r="F2035" s="92">
        <f t="shared" si="101"/>
        <v>56.24</v>
      </c>
      <c r="H2035" s="138">
        <v>49.43</v>
      </c>
      <c r="I2035" s="138">
        <v>42.65</v>
      </c>
      <c r="J2035" s="138">
        <v>56.24</v>
      </c>
      <c r="K2035" s="138">
        <v>7.0604895812259763</v>
      </c>
    </row>
    <row r="2036" spans="1:11">
      <c r="A2036" s="39" t="s">
        <v>413</v>
      </c>
      <c r="B2036" s="39" t="s">
        <v>303</v>
      </c>
      <c r="C2036" s="39" t="s">
        <v>164</v>
      </c>
      <c r="D2036" s="92">
        <f t="shared" si="99"/>
        <v>54.87</v>
      </c>
      <c r="E2036" s="92">
        <f t="shared" si="100"/>
        <v>45.96</v>
      </c>
      <c r="F2036" s="92">
        <f t="shared" si="101"/>
        <v>63.47</v>
      </c>
      <c r="H2036" s="138">
        <v>54.87</v>
      </c>
      <c r="I2036" s="138">
        <v>45.96</v>
      </c>
      <c r="J2036" s="138">
        <v>63.47</v>
      </c>
      <c r="K2036" s="138">
        <v>8.2194277382905057</v>
      </c>
    </row>
    <row r="2037" spans="1:11">
      <c r="A2037" s="39" t="s">
        <v>413</v>
      </c>
      <c r="B2037" s="39" t="s">
        <v>303</v>
      </c>
      <c r="C2037" s="39" t="s">
        <v>171</v>
      </c>
      <c r="D2037" s="92">
        <f t="shared" si="99"/>
        <v>54.22</v>
      </c>
      <c r="E2037" s="92">
        <f t="shared" si="100"/>
        <v>48.48</v>
      </c>
      <c r="F2037" s="92">
        <f t="shared" si="101"/>
        <v>59.85</v>
      </c>
      <c r="H2037" s="138">
        <v>54.22</v>
      </c>
      <c r="I2037" s="138">
        <v>48.48</v>
      </c>
      <c r="J2037" s="138">
        <v>59.85</v>
      </c>
      <c r="K2037" s="138">
        <v>5.367023238657322</v>
      </c>
    </row>
    <row r="2038" spans="1:11">
      <c r="A2038" s="39" t="s">
        <v>413</v>
      </c>
      <c r="B2038" s="39" t="s">
        <v>303</v>
      </c>
      <c r="C2038" s="39" t="s">
        <v>174</v>
      </c>
      <c r="D2038" s="92">
        <f t="shared" si="99"/>
        <v>51.41</v>
      </c>
      <c r="E2038" s="92">
        <f t="shared" si="100"/>
        <v>44.95</v>
      </c>
      <c r="F2038" s="92">
        <f t="shared" si="101"/>
        <v>57.82</v>
      </c>
      <c r="H2038" s="138">
        <v>51.41</v>
      </c>
      <c r="I2038" s="138">
        <v>44.95</v>
      </c>
      <c r="J2038" s="138">
        <v>57.82</v>
      </c>
      <c r="K2038" s="138">
        <v>6.4189846333398179</v>
      </c>
    </row>
    <row r="2039" spans="1:11">
      <c r="A2039" s="39" t="s">
        <v>413</v>
      </c>
      <c r="B2039" s="39" t="s">
        <v>303</v>
      </c>
      <c r="C2039" s="39" t="s">
        <v>356</v>
      </c>
      <c r="D2039" s="92">
        <f t="shared" si="99"/>
        <v>54.97</v>
      </c>
      <c r="E2039" s="92">
        <f t="shared" si="100"/>
        <v>53.13</v>
      </c>
      <c r="F2039" s="92">
        <f t="shared" si="101"/>
        <v>56.8</v>
      </c>
      <c r="H2039" s="138">
        <v>54.97</v>
      </c>
      <c r="I2039" s="138">
        <v>53.13</v>
      </c>
      <c r="J2039" s="138">
        <v>56.8</v>
      </c>
      <c r="K2039" s="138">
        <v>1.7100236492632346</v>
      </c>
    </row>
    <row r="2040" spans="1:11">
      <c r="A2040" s="39" t="s">
        <v>413</v>
      </c>
      <c r="B2040" s="39" t="s">
        <v>277</v>
      </c>
      <c r="C2040" s="39" t="s">
        <v>101</v>
      </c>
      <c r="D2040" s="92">
        <f t="shared" si="99"/>
        <v>48.37</v>
      </c>
      <c r="E2040" s="92">
        <f t="shared" si="100"/>
        <v>42.47</v>
      </c>
      <c r="F2040" s="92">
        <f t="shared" si="101"/>
        <v>54.32</v>
      </c>
      <c r="H2040" s="138">
        <v>48.37</v>
      </c>
      <c r="I2040" s="138">
        <v>42.47</v>
      </c>
      <c r="J2040" s="138">
        <v>54.32</v>
      </c>
      <c r="K2040" s="138">
        <v>6.2848873268554897</v>
      </c>
    </row>
    <row r="2041" spans="1:11">
      <c r="A2041" s="39" t="s">
        <v>413</v>
      </c>
      <c r="B2041" s="39" t="s">
        <v>277</v>
      </c>
      <c r="C2041" s="39" t="s">
        <v>108</v>
      </c>
      <c r="D2041" s="92">
        <f t="shared" si="99"/>
        <v>39.72</v>
      </c>
      <c r="E2041" s="92">
        <f t="shared" si="100"/>
        <v>29.61</v>
      </c>
      <c r="F2041" s="92">
        <f t="shared" si="101"/>
        <v>50.8</v>
      </c>
      <c r="H2041" s="138">
        <v>39.72</v>
      </c>
      <c r="I2041" s="138">
        <v>29.61</v>
      </c>
      <c r="J2041" s="138">
        <v>50.8</v>
      </c>
      <c r="K2041" s="138">
        <v>13.821752265861029</v>
      </c>
    </row>
    <row r="2042" spans="1:11">
      <c r="A2042" s="39" t="s">
        <v>413</v>
      </c>
      <c r="B2042" s="39" t="s">
        <v>277</v>
      </c>
      <c r="C2042" s="39" t="s">
        <v>109</v>
      </c>
      <c r="D2042" s="92">
        <f t="shared" si="99"/>
        <v>42.82</v>
      </c>
      <c r="E2042" s="92">
        <f t="shared" si="100"/>
        <v>35.78</v>
      </c>
      <c r="F2042" s="92">
        <f t="shared" si="101"/>
        <v>50.17</v>
      </c>
      <c r="H2042" s="138">
        <v>42.82</v>
      </c>
      <c r="I2042" s="138">
        <v>35.78</v>
      </c>
      <c r="J2042" s="138">
        <v>50.17</v>
      </c>
      <c r="K2042" s="138">
        <v>8.61746847267632</v>
      </c>
    </row>
    <row r="2043" spans="1:11">
      <c r="A2043" s="39" t="s">
        <v>413</v>
      </c>
      <c r="B2043" s="39" t="s">
        <v>277</v>
      </c>
      <c r="C2043" s="39" t="s">
        <v>112</v>
      </c>
      <c r="D2043" s="92">
        <f t="shared" si="99"/>
        <v>33.43</v>
      </c>
      <c r="E2043" s="92">
        <f t="shared" si="100"/>
        <v>27.58</v>
      </c>
      <c r="F2043" s="92">
        <f t="shared" si="101"/>
        <v>39.840000000000003</v>
      </c>
      <c r="H2043" s="138">
        <v>33.43</v>
      </c>
      <c r="I2043" s="138">
        <v>27.58</v>
      </c>
      <c r="J2043" s="138">
        <v>39.840000000000003</v>
      </c>
      <c r="K2043" s="138">
        <v>9.3927609931199534</v>
      </c>
    </row>
    <row r="2044" spans="1:11">
      <c r="A2044" s="39" t="s">
        <v>413</v>
      </c>
      <c r="B2044" s="39" t="s">
        <v>277</v>
      </c>
      <c r="C2044" s="39" t="s">
        <v>115</v>
      </c>
      <c r="D2044" s="92">
        <f t="shared" si="99"/>
        <v>42.75</v>
      </c>
      <c r="E2044" s="92">
        <f t="shared" si="100"/>
        <v>37.46</v>
      </c>
      <c r="F2044" s="92">
        <f t="shared" si="101"/>
        <v>48.22</v>
      </c>
      <c r="H2044" s="138">
        <v>42.75</v>
      </c>
      <c r="I2044" s="138">
        <v>37.46</v>
      </c>
      <c r="J2044" s="138">
        <v>48.22</v>
      </c>
      <c r="K2044" s="138">
        <v>6.4561403508771935</v>
      </c>
    </row>
    <row r="2045" spans="1:11">
      <c r="A2045" s="39" t="s">
        <v>413</v>
      </c>
      <c r="B2045" s="39" t="s">
        <v>277</v>
      </c>
      <c r="C2045" s="39" t="s">
        <v>118</v>
      </c>
      <c r="D2045" s="92">
        <f t="shared" si="99"/>
        <v>33.479999999999997</v>
      </c>
      <c r="E2045" s="92">
        <f t="shared" si="100"/>
        <v>25.76</v>
      </c>
      <c r="F2045" s="92">
        <f t="shared" si="101"/>
        <v>42.2</v>
      </c>
      <c r="H2045" s="138">
        <v>33.479999999999997</v>
      </c>
      <c r="I2045" s="138">
        <v>25.76</v>
      </c>
      <c r="J2045" s="138">
        <v>42.2</v>
      </c>
      <c r="K2045" s="138">
        <v>12.63440860215054</v>
      </c>
    </row>
    <row r="2046" spans="1:11">
      <c r="A2046" s="39" t="s">
        <v>413</v>
      </c>
      <c r="B2046" s="39" t="s">
        <v>277</v>
      </c>
      <c r="C2046" s="39" t="s">
        <v>122</v>
      </c>
      <c r="D2046" s="92">
        <f t="shared" si="99"/>
        <v>43.31</v>
      </c>
      <c r="E2046" s="92">
        <f t="shared" si="100"/>
        <v>37.57</v>
      </c>
      <c r="F2046" s="92">
        <f t="shared" si="101"/>
        <v>49.23</v>
      </c>
      <c r="H2046" s="138">
        <v>43.31</v>
      </c>
      <c r="I2046" s="138">
        <v>37.57</v>
      </c>
      <c r="J2046" s="138">
        <v>49.23</v>
      </c>
      <c r="K2046" s="138">
        <v>6.9037173862849226</v>
      </c>
    </row>
    <row r="2047" spans="1:11">
      <c r="A2047" s="39" t="s">
        <v>413</v>
      </c>
      <c r="B2047" s="39" t="s">
        <v>277</v>
      </c>
      <c r="C2047" s="39" t="s">
        <v>130</v>
      </c>
      <c r="D2047" s="92">
        <f t="shared" si="99"/>
        <v>36.01</v>
      </c>
      <c r="E2047" s="92">
        <f t="shared" si="100"/>
        <v>31.09</v>
      </c>
      <c r="F2047" s="92">
        <f t="shared" si="101"/>
        <v>41.23</v>
      </c>
      <c r="H2047" s="138">
        <v>36.01</v>
      </c>
      <c r="I2047" s="138">
        <v>31.09</v>
      </c>
      <c r="J2047" s="138">
        <v>41.23</v>
      </c>
      <c r="K2047" s="138">
        <v>7.1924465426270485</v>
      </c>
    </row>
    <row r="2048" spans="1:11">
      <c r="A2048" s="39" t="s">
        <v>413</v>
      </c>
      <c r="B2048" s="39" t="s">
        <v>277</v>
      </c>
      <c r="C2048" s="39" t="s">
        <v>135</v>
      </c>
      <c r="D2048" s="92">
        <f t="shared" si="99"/>
        <v>32.92</v>
      </c>
      <c r="E2048" s="92">
        <f t="shared" si="100"/>
        <v>23.04</v>
      </c>
      <c r="F2048" s="92">
        <f t="shared" si="101"/>
        <v>44.58</v>
      </c>
      <c r="H2048" s="138">
        <v>32.92</v>
      </c>
      <c r="I2048" s="138">
        <v>23.04</v>
      </c>
      <c r="J2048" s="138">
        <v>44.58</v>
      </c>
      <c r="K2048" s="138">
        <v>16.919805589307412</v>
      </c>
    </row>
    <row r="2049" spans="1:11">
      <c r="A2049" s="39" t="s">
        <v>413</v>
      </c>
      <c r="B2049" s="39" t="s">
        <v>277</v>
      </c>
      <c r="C2049" s="39" t="s">
        <v>136</v>
      </c>
      <c r="D2049" s="92">
        <f t="shared" si="99"/>
        <v>49.32</v>
      </c>
      <c r="E2049" s="92">
        <f t="shared" si="100"/>
        <v>41.97</v>
      </c>
      <c r="F2049" s="92">
        <f t="shared" si="101"/>
        <v>56.69</v>
      </c>
      <c r="H2049" s="138">
        <v>49.32</v>
      </c>
      <c r="I2049" s="138">
        <v>41.97</v>
      </c>
      <c r="J2049" s="138">
        <v>56.69</v>
      </c>
      <c r="K2049" s="138">
        <v>7.6642335766423351</v>
      </c>
    </row>
    <row r="2050" spans="1:11">
      <c r="A2050" s="39" t="s">
        <v>413</v>
      </c>
      <c r="B2050" s="39" t="s">
        <v>277</v>
      </c>
      <c r="C2050" s="39" t="s">
        <v>143</v>
      </c>
      <c r="D2050" s="92">
        <f t="shared" si="99"/>
        <v>39.619999999999997</v>
      </c>
      <c r="E2050" s="92">
        <f t="shared" si="100"/>
        <v>32.770000000000003</v>
      </c>
      <c r="F2050" s="92">
        <f t="shared" si="101"/>
        <v>46.9</v>
      </c>
      <c r="H2050" s="138">
        <v>39.619999999999997</v>
      </c>
      <c r="I2050" s="138">
        <v>32.770000000000003</v>
      </c>
      <c r="J2050" s="138">
        <v>46.9</v>
      </c>
      <c r="K2050" s="138">
        <v>9.1620393740535082</v>
      </c>
    </row>
    <row r="2051" spans="1:11">
      <c r="A2051" s="39" t="s">
        <v>413</v>
      </c>
      <c r="B2051" s="39" t="s">
        <v>277</v>
      </c>
      <c r="C2051" s="39" t="s">
        <v>149</v>
      </c>
      <c r="D2051" s="92">
        <f t="shared" si="99"/>
        <v>45.25</v>
      </c>
      <c r="E2051" s="92">
        <f t="shared" si="100"/>
        <v>40.04</v>
      </c>
      <c r="F2051" s="92">
        <f t="shared" si="101"/>
        <v>50.57</v>
      </c>
      <c r="H2051" s="138">
        <v>45.25</v>
      </c>
      <c r="I2051" s="138">
        <v>40.04</v>
      </c>
      <c r="J2051" s="138">
        <v>50.57</v>
      </c>
      <c r="K2051" s="138">
        <v>5.9668508287292825</v>
      </c>
    </row>
    <row r="2052" spans="1:11">
      <c r="A2052" s="39" t="s">
        <v>413</v>
      </c>
      <c r="B2052" s="39" t="s">
        <v>277</v>
      </c>
      <c r="C2052" s="39" t="s">
        <v>151</v>
      </c>
      <c r="D2052" s="92">
        <f t="shared" si="99"/>
        <v>49.18</v>
      </c>
      <c r="E2052" s="92">
        <f t="shared" si="100"/>
        <v>40.1</v>
      </c>
      <c r="F2052" s="92">
        <f t="shared" si="101"/>
        <v>58.32</v>
      </c>
      <c r="H2052" s="138">
        <v>49.18</v>
      </c>
      <c r="I2052" s="138">
        <v>40.1</v>
      </c>
      <c r="J2052" s="138">
        <v>58.32</v>
      </c>
      <c r="K2052" s="138">
        <v>9.5567303782025217</v>
      </c>
    </row>
    <row r="2053" spans="1:11">
      <c r="A2053" s="39" t="s">
        <v>413</v>
      </c>
      <c r="B2053" s="39" t="s">
        <v>277</v>
      </c>
      <c r="C2053" s="39" t="s">
        <v>154</v>
      </c>
      <c r="D2053" s="92">
        <f t="shared" si="99"/>
        <v>48.42</v>
      </c>
      <c r="E2053" s="92">
        <f t="shared" si="100"/>
        <v>41.64</v>
      </c>
      <c r="F2053" s="92">
        <f t="shared" si="101"/>
        <v>55.26</v>
      </c>
      <c r="H2053" s="138">
        <v>48.42</v>
      </c>
      <c r="I2053" s="138">
        <v>41.64</v>
      </c>
      <c r="J2053" s="138">
        <v>55.26</v>
      </c>
      <c r="K2053" s="138">
        <v>7.2284180090871537</v>
      </c>
    </row>
    <row r="2054" spans="1:11">
      <c r="A2054" s="39" t="s">
        <v>413</v>
      </c>
      <c r="B2054" s="39" t="s">
        <v>277</v>
      </c>
      <c r="C2054" s="39" t="s">
        <v>164</v>
      </c>
      <c r="D2054" s="92">
        <f t="shared" si="99"/>
        <v>43.76</v>
      </c>
      <c r="E2054" s="92">
        <f t="shared" si="100"/>
        <v>35.21</v>
      </c>
      <c r="F2054" s="92">
        <f t="shared" si="101"/>
        <v>52.7</v>
      </c>
      <c r="H2054" s="138">
        <v>43.76</v>
      </c>
      <c r="I2054" s="138">
        <v>35.21</v>
      </c>
      <c r="J2054" s="138">
        <v>52.7</v>
      </c>
      <c r="K2054" s="138">
        <v>10.306215722120658</v>
      </c>
    </row>
    <row r="2055" spans="1:11">
      <c r="A2055" s="39" t="s">
        <v>413</v>
      </c>
      <c r="B2055" s="39" t="s">
        <v>277</v>
      </c>
      <c r="C2055" s="39" t="s">
        <v>171</v>
      </c>
      <c r="D2055" s="92">
        <f t="shared" si="99"/>
        <v>44.22</v>
      </c>
      <c r="E2055" s="92">
        <f t="shared" si="100"/>
        <v>38.61</v>
      </c>
      <c r="F2055" s="92">
        <f t="shared" si="101"/>
        <v>49.98</v>
      </c>
      <c r="H2055" s="138">
        <v>44.22</v>
      </c>
      <c r="I2055" s="138">
        <v>38.61</v>
      </c>
      <c r="J2055" s="138">
        <v>49.98</v>
      </c>
      <c r="K2055" s="138">
        <v>6.5807327001356857</v>
      </c>
    </row>
    <row r="2056" spans="1:11">
      <c r="A2056" s="39" t="s">
        <v>413</v>
      </c>
      <c r="B2056" s="39" t="s">
        <v>277</v>
      </c>
      <c r="C2056" s="39" t="s">
        <v>174</v>
      </c>
      <c r="D2056" s="92">
        <f t="shared" si="99"/>
        <v>48</v>
      </c>
      <c r="E2056" s="92">
        <f t="shared" si="100"/>
        <v>41.59</v>
      </c>
      <c r="F2056" s="92">
        <f t="shared" si="101"/>
        <v>54.48</v>
      </c>
      <c r="H2056" s="138">
        <v>48</v>
      </c>
      <c r="I2056" s="138">
        <v>41.59</v>
      </c>
      <c r="J2056" s="138">
        <v>54.48</v>
      </c>
      <c r="K2056" s="138">
        <v>6.895833333333333</v>
      </c>
    </row>
    <row r="2057" spans="1:11">
      <c r="A2057" s="39" t="s">
        <v>413</v>
      </c>
      <c r="B2057" s="39" t="s">
        <v>277</v>
      </c>
      <c r="C2057" s="39" t="s">
        <v>356</v>
      </c>
      <c r="D2057" s="92">
        <f t="shared" si="99"/>
        <v>43.08</v>
      </c>
      <c r="E2057" s="92">
        <f t="shared" si="100"/>
        <v>41.26</v>
      </c>
      <c r="F2057" s="92">
        <f t="shared" si="101"/>
        <v>44.91</v>
      </c>
      <c r="H2057" s="138">
        <v>43.08</v>
      </c>
      <c r="I2057" s="138">
        <v>41.26</v>
      </c>
      <c r="J2057" s="138">
        <v>44.91</v>
      </c>
      <c r="K2057" s="138">
        <v>2.1587743732590532</v>
      </c>
    </row>
    <row r="2058" spans="1:11">
      <c r="A2058" s="39" t="s">
        <v>413</v>
      </c>
      <c r="B2058" s="39" t="s">
        <v>303</v>
      </c>
      <c r="C2058" s="39" t="s">
        <v>102</v>
      </c>
      <c r="D2058" s="92">
        <f t="shared" si="99"/>
        <v>54.1</v>
      </c>
      <c r="E2058" s="92">
        <f t="shared" si="100"/>
        <v>45.63</v>
      </c>
      <c r="F2058" s="92">
        <f t="shared" si="101"/>
        <v>62.35</v>
      </c>
      <c r="H2058" s="138">
        <v>54.1</v>
      </c>
      <c r="I2058" s="138">
        <v>45.63</v>
      </c>
      <c r="J2058" s="138">
        <v>62.35</v>
      </c>
      <c r="K2058" s="138">
        <v>7.948243992606284</v>
      </c>
    </row>
    <row r="2059" spans="1:11">
      <c r="A2059" s="39" t="s">
        <v>413</v>
      </c>
      <c r="B2059" s="39" t="s">
        <v>303</v>
      </c>
      <c r="C2059" s="39" t="s">
        <v>103</v>
      </c>
      <c r="D2059" s="92">
        <f t="shared" si="99"/>
        <v>46.69</v>
      </c>
      <c r="E2059" s="92">
        <f t="shared" si="100"/>
        <v>39.51</v>
      </c>
      <c r="F2059" s="92">
        <f t="shared" si="101"/>
        <v>54.02</v>
      </c>
      <c r="H2059" s="138">
        <v>46.69</v>
      </c>
      <c r="I2059" s="138">
        <v>39.51</v>
      </c>
      <c r="J2059" s="138">
        <v>54.02</v>
      </c>
      <c r="K2059" s="138">
        <v>7.9888627115013922</v>
      </c>
    </row>
    <row r="2060" spans="1:11">
      <c r="A2060" s="39" t="s">
        <v>413</v>
      </c>
      <c r="B2060" s="39" t="s">
        <v>303</v>
      </c>
      <c r="C2060" s="39" t="s">
        <v>104</v>
      </c>
      <c r="D2060" s="92">
        <f t="shared" si="99"/>
        <v>48.39</v>
      </c>
      <c r="E2060" s="92">
        <f t="shared" si="100"/>
        <v>40.86</v>
      </c>
      <c r="F2060" s="92">
        <f t="shared" si="101"/>
        <v>56</v>
      </c>
      <c r="H2060" s="138">
        <v>48.39</v>
      </c>
      <c r="I2060" s="138">
        <v>40.86</v>
      </c>
      <c r="J2060" s="138">
        <v>56</v>
      </c>
      <c r="K2060" s="138">
        <v>8.038851002273196</v>
      </c>
    </row>
    <row r="2061" spans="1:11">
      <c r="A2061" s="39" t="s">
        <v>413</v>
      </c>
      <c r="B2061" s="39" t="s">
        <v>303</v>
      </c>
      <c r="C2061" s="39" t="s">
        <v>110</v>
      </c>
      <c r="D2061" s="92">
        <f t="shared" si="99"/>
        <v>54.62</v>
      </c>
      <c r="E2061" s="92">
        <f t="shared" si="100"/>
        <v>48.46</v>
      </c>
      <c r="F2061" s="92">
        <f t="shared" si="101"/>
        <v>60.63</v>
      </c>
      <c r="H2061" s="138">
        <v>54.62</v>
      </c>
      <c r="I2061" s="138">
        <v>48.46</v>
      </c>
      <c r="J2061" s="138">
        <v>60.63</v>
      </c>
      <c r="K2061" s="138">
        <v>5.7121933357744421</v>
      </c>
    </row>
    <row r="2062" spans="1:11">
      <c r="A2062" s="39" t="s">
        <v>413</v>
      </c>
      <c r="B2062" s="39" t="s">
        <v>303</v>
      </c>
      <c r="C2062" s="39" t="s">
        <v>111</v>
      </c>
      <c r="D2062" s="92">
        <f t="shared" si="99"/>
        <v>59.1</v>
      </c>
      <c r="E2062" s="92">
        <f t="shared" si="100"/>
        <v>53.44</v>
      </c>
      <c r="F2062" s="92">
        <f t="shared" si="101"/>
        <v>64.540000000000006</v>
      </c>
      <c r="H2062" s="138">
        <v>59.1</v>
      </c>
      <c r="I2062" s="138">
        <v>53.44</v>
      </c>
      <c r="J2062" s="138">
        <v>64.540000000000006</v>
      </c>
      <c r="K2062" s="138">
        <v>4.8054145516074449</v>
      </c>
    </row>
    <row r="2063" spans="1:11">
      <c r="A2063" s="39" t="s">
        <v>413</v>
      </c>
      <c r="B2063" s="39" t="s">
        <v>303</v>
      </c>
      <c r="C2063" s="39" t="s">
        <v>116</v>
      </c>
      <c r="D2063" s="92">
        <f t="shared" si="99"/>
        <v>53.66</v>
      </c>
      <c r="E2063" s="92">
        <f t="shared" si="100"/>
        <v>45.14</v>
      </c>
      <c r="F2063" s="92">
        <f t="shared" si="101"/>
        <v>61.98</v>
      </c>
      <c r="H2063" s="138">
        <v>53.66</v>
      </c>
      <c r="I2063" s="138">
        <v>45.14</v>
      </c>
      <c r="J2063" s="138">
        <v>61.98</v>
      </c>
      <c r="K2063" s="138">
        <v>8.0879612374207976</v>
      </c>
    </row>
    <row r="2064" spans="1:11">
      <c r="A2064" s="39" t="s">
        <v>413</v>
      </c>
      <c r="B2064" s="39" t="s">
        <v>303</v>
      </c>
      <c r="C2064" s="39" t="s">
        <v>117</v>
      </c>
      <c r="D2064" s="92">
        <f t="shared" si="99"/>
        <v>56.2</v>
      </c>
      <c r="E2064" s="92">
        <f t="shared" si="100"/>
        <v>50.13</v>
      </c>
      <c r="F2064" s="92">
        <f t="shared" si="101"/>
        <v>62.09</v>
      </c>
      <c r="H2064" s="138">
        <v>56.2</v>
      </c>
      <c r="I2064" s="138">
        <v>50.13</v>
      </c>
      <c r="J2064" s="138">
        <v>62.09</v>
      </c>
      <c r="K2064" s="138">
        <v>5.462633451957295</v>
      </c>
    </row>
    <row r="2065" spans="1:11">
      <c r="A2065" s="39" t="s">
        <v>413</v>
      </c>
      <c r="B2065" s="39" t="s">
        <v>303</v>
      </c>
      <c r="C2065" s="39" t="s">
        <v>119</v>
      </c>
      <c r="D2065" s="92">
        <f t="shared" si="99"/>
        <v>47.61</v>
      </c>
      <c r="E2065" s="92">
        <f t="shared" si="100"/>
        <v>42.02</v>
      </c>
      <c r="F2065" s="92">
        <f t="shared" si="101"/>
        <v>53.25</v>
      </c>
      <c r="H2065" s="138">
        <v>47.61</v>
      </c>
      <c r="I2065" s="138">
        <v>42.02</v>
      </c>
      <c r="J2065" s="138">
        <v>53.25</v>
      </c>
      <c r="K2065" s="138">
        <v>6.0491493383742911</v>
      </c>
    </row>
    <row r="2066" spans="1:11">
      <c r="A2066" s="39" t="s">
        <v>413</v>
      </c>
      <c r="B2066" s="39" t="s">
        <v>303</v>
      </c>
      <c r="C2066" s="39" t="s">
        <v>123</v>
      </c>
      <c r="D2066" s="92">
        <f t="shared" si="99"/>
        <v>58.96</v>
      </c>
      <c r="E2066" s="92">
        <f t="shared" si="100"/>
        <v>53.08</v>
      </c>
      <c r="F2066" s="92">
        <f t="shared" si="101"/>
        <v>64.59</v>
      </c>
      <c r="H2066" s="138">
        <v>58.96</v>
      </c>
      <c r="I2066" s="138">
        <v>53.08</v>
      </c>
      <c r="J2066" s="138">
        <v>64.59</v>
      </c>
      <c r="K2066" s="138">
        <v>5.0033921302578017</v>
      </c>
    </row>
    <row r="2067" spans="1:11">
      <c r="A2067" s="39" t="s">
        <v>413</v>
      </c>
      <c r="B2067" s="39" t="s">
        <v>303</v>
      </c>
      <c r="C2067" s="39" t="s">
        <v>132</v>
      </c>
      <c r="D2067" s="92">
        <f t="shared" si="99"/>
        <v>48.8</v>
      </c>
      <c r="E2067" s="92">
        <f t="shared" si="100"/>
        <v>42.91</v>
      </c>
      <c r="F2067" s="92">
        <f t="shared" si="101"/>
        <v>54.72</v>
      </c>
      <c r="H2067" s="138">
        <v>48.8</v>
      </c>
      <c r="I2067" s="138">
        <v>42.91</v>
      </c>
      <c r="J2067" s="138">
        <v>54.72</v>
      </c>
      <c r="K2067" s="138">
        <v>6.2090163934426226</v>
      </c>
    </row>
    <row r="2068" spans="1:11">
      <c r="A2068" s="39" t="s">
        <v>413</v>
      </c>
      <c r="B2068" s="39" t="s">
        <v>303</v>
      </c>
      <c r="C2068" s="39" t="s">
        <v>134</v>
      </c>
      <c r="D2068" s="92">
        <f t="shared" si="99"/>
        <v>58.85</v>
      </c>
      <c r="E2068" s="92">
        <f t="shared" si="100"/>
        <v>52.25</v>
      </c>
      <c r="F2068" s="92">
        <f t="shared" si="101"/>
        <v>65.14</v>
      </c>
      <c r="H2068" s="138">
        <v>58.85</v>
      </c>
      <c r="I2068" s="138">
        <v>52.25</v>
      </c>
      <c r="J2068" s="138">
        <v>65.14</v>
      </c>
      <c r="K2068" s="138">
        <v>5.6244689889549706</v>
      </c>
    </row>
    <row r="2069" spans="1:11">
      <c r="A2069" s="39" t="s">
        <v>413</v>
      </c>
      <c r="B2069" s="39" t="s">
        <v>303</v>
      </c>
      <c r="C2069" s="39" t="s">
        <v>150</v>
      </c>
      <c r="D2069" s="92">
        <f t="shared" si="99"/>
        <v>58.25</v>
      </c>
      <c r="E2069" s="92">
        <f t="shared" si="100"/>
        <v>51</v>
      </c>
      <c r="F2069" s="92">
        <f t="shared" si="101"/>
        <v>65.17</v>
      </c>
      <c r="H2069" s="138">
        <v>58.25</v>
      </c>
      <c r="I2069" s="138">
        <v>51</v>
      </c>
      <c r="J2069" s="138">
        <v>65.17</v>
      </c>
      <c r="K2069" s="138">
        <v>6.2489270386266096</v>
      </c>
    </row>
    <row r="2070" spans="1:11">
      <c r="A2070" s="39" t="s">
        <v>413</v>
      </c>
      <c r="B2070" s="39" t="s">
        <v>303</v>
      </c>
      <c r="C2070" s="39" t="s">
        <v>156</v>
      </c>
      <c r="D2070" s="92">
        <f t="shared" si="99"/>
        <v>48.28</v>
      </c>
      <c r="E2070" s="92">
        <f t="shared" si="100"/>
        <v>42.43</v>
      </c>
      <c r="F2070" s="92">
        <f t="shared" si="101"/>
        <v>54.19</v>
      </c>
      <c r="H2070" s="138">
        <v>48.28</v>
      </c>
      <c r="I2070" s="138">
        <v>42.43</v>
      </c>
      <c r="J2070" s="138">
        <v>54.19</v>
      </c>
      <c r="K2070" s="138">
        <v>6.2344656172328081</v>
      </c>
    </row>
    <row r="2071" spans="1:11">
      <c r="A2071" s="39" t="s">
        <v>413</v>
      </c>
      <c r="B2071" s="39" t="s">
        <v>303</v>
      </c>
      <c r="C2071" s="39" t="s">
        <v>159</v>
      </c>
      <c r="D2071" s="92">
        <f t="shared" si="99"/>
        <v>57.7</v>
      </c>
      <c r="E2071" s="92">
        <f t="shared" si="100"/>
        <v>49.3</v>
      </c>
      <c r="F2071" s="92">
        <f t="shared" si="101"/>
        <v>65.680000000000007</v>
      </c>
      <c r="H2071" s="138">
        <v>57.7</v>
      </c>
      <c r="I2071" s="138">
        <v>49.3</v>
      </c>
      <c r="J2071" s="138">
        <v>65.680000000000007</v>
      </c>
      <c r="K2071" s="138">
        <v>7.2963604852686297</v>
      </c>
    </row>
    <row r="2072" spans="1:11">
      <c r="A2072" s="39" t="s">
        <v>413</v>
      </c>
      <c r="B2072" s="39" t="s">
        <v>303</v>
      </c>
      <c r="C2072" s="39" t="s">
        <v>161</v>
      </c>
      <c r="D2072" s="92">
        <f t="shared" si="99"/>
        <v>52.62</v>
      </c>
      <c r="E2072" s="92">
        <f t="shared" si="100"/>
        <v>46.81</v>
      </c>
      <c r="F2072" s="92">
        <f t="shared" si="101"/>
        <v>58.35</v>
      </c>
      <c r="H2072" s="138">
        <v>52.62</v>
      </c>
      <c r="I2072" s="138">
        <v>46.81</v>
      </c>
      <c r="J2072" s="138">
        <v>58.35</v>
      </c>
      <c r="K2072" s="138">
        <v>5.6252375522614981</v>
      </c>
    </row>
    <row r="2073" spans="1:11">
      <c r="A2073" s="39" t="s">
        <v>413</v>
      </c>
      <c r="B2073" s="39" t="s">
        <v>303</v>
      </c>
      <c r="C2073" s="39" t="s">
        <v>168</v>
      </c>
      <c r="D2073" s="92">
        <f t="shared" si="99"/>
        <v>52.55</v>
      </c>
      <c r="E2073" s="92">
        <f t="shared" si="100"/>
        <v>44.45</v>
      </c>
      <c r="F2073" s="92">
        <f t="shared" si="101"/>
        <v>60.53</v>
      </c>
      <c r="H2073" s="138">
        <v>52.55</v>
      </c>
      <c r="I2073" s="138">
        <v>44.45</v>
      </c>
      <c r="J2073" s="138">
        <v>60.53</v>
      </c>
      <c r="K2073" s="138">
        <v>7.8782112274024731</v>
      </c>
    </row>
    <row r="2074" spans="1:11">
      <c r="A2074" s="39" t="s">
        <v>413</v>
      </c>
      <c r="B2074" s="39" t="s">
        <v>303</v>
      </c>
      <c r="C2074" s="39" t="s">
        <v>357</v>
      </c>
      <c r="D2074" s="92">
        <f t="shared" si="99"/>
        <v>53.9</v>
      </c>
      <c r="E2074" s="92">
        <f t="shared" si="100"/>
        <v>52.14</v>
      </c>
      <c r="F2074" s="92">
        <f t="shared" si="101"/>
        <v>55.66</v>
      </c>
      <c r="H2074" s="138">
        <v>53.9</v>
      </c>
      <c r="I2074" s="138">
        <v>52.14</v>
      </c>
      <c r="J2074" s="138">
        <v>55.66</v>
      </c>
      <c r="K2074" s="138">
        <v>1.6697588126159555</v>
      </c>
    </row>
    <row r="2075" spans="1:11">
      <c r="A2075" s="39" t="s">
        <v>413</v>
      </c>
      <c r="B2075" s="39" t="s">
        <v>277</v>
      </c>
      <c r="C2075" s="39" t="s">
        <v>102</v>
      </c>
      <c r="D2075" s="92">
        <f t="shared" si="99"/>
        <v>42.88</v>
      </c>
      <c r="E2075" s="92">
        <f t="shared" si="100"/>
        <v>34.729999999999997</v>
      </c>
      <c r="F2075" s="92">
        <f t="shared" si="101"/>
        <v>51.44</v>
      </c>
      <c r="H2075" s="138">
        <v>42.88</v>
      </c>
      <c r="I2075" s="138">
        <v>34.729999999999997</v>
      </c>
      <c r="J2075" s="138">
        <v>51.44</v>
      </c>
      <c r="K2075" s="138">
        <v>10.027985074626864</v>
      </c>
    </row>
    <row r="2076" spans="1:11">
      <c r="A2076" s="39" t="s">
        <v>413</v>
      </c>
      <c r="B2076" s="39" t="s">
        <v>277</v>
      </c>
      <c r="C2076" s="39" t="s">
        <v>103</v>
      </c>
      <c r="D2076" s="92">
        <f t="shared" si="99"/>
        <v>52.09</v>
      </c>
      <c r="E2076" s="92">
        <f t="shared" si="100"/>
        <v>44.8</v>
      </c>
      <c r="F2076" s="92">
        <f t="shared" si="101"/>
        <v>59.29</v>
      </c>
      <c r="H2076" s="138">
        <v>52.09</v>
      </c>
      <c r="I2076" s="138">
        <v>44.8</v>
      </c>
      <c r="J2076" s="138">
        <v>59.29</v>
      </c>
      <c r="K2076" s="138">
        <v>7.1414858898061055</v>
      </c>
    </row>
    <row r="2077" spans="1:11">
      <c r="A2077" s="39" t="s">
        <v>413</v>
      </c>
      <c r="B2077" s="39" t="s">
        <v>277</v>
      </c>
      <c r="C2077" s="39" t="s">
        <v>104</v>
      </c>
      <c r="D2077" s="92">
        <f t="shared" si="99"/>
        <v>47.99</v>
      </c>
      <c r="E2077" s="92">
        <f t="shared" si="100"/>
        <v>40.659999999999997</v>
      </c>
      <c r="F2077" s="92">
        <f t="shared" si="101"/>
        <v>55.4</v>
      </c>
      <c r="H2077" s="138">
        <v>47.99</v>
      </c>
      <c r="I2077" s="138">
        <v>40.659999999999997</v>
      </c>
      <c r="J2077" s="138">
        <v>55.4</v>
      </c>
      <c r="K2077" s="138">
        <v>7.8974786413836204</v>
      </c>
    </row>
    <row r="2078" spans="1:11">
      <c r="A2078" s="39" t="s">
        <v>413</v>
      </c>
      <c r="B2078" s="39" t="s">
        <v>277</v>
      </c>
      <c r="C2078" s="39" t="s">
        <v>110</v>
      </c>
      <c r="D2078" s="92">
        <f t="shared" si="99"/>
        <v>43.28</v>
      </c>
      <c r="E2078" s="92">
        <f t="shared" si="100"/>
        <v>37.31</v>
      </c>
      <c r="F2078" s="92">
        <f t="shared" si="101"/>
        <v>49.45</v>
      </c>
      <c r="H2078" s="138">
        <v>43.28</v>
      </c>
      <c r="I2078" s="138">
        <v>37.31</v>
      </c>
      <c r="J2078" s="138">
        <v>49.45</v>
      </c>
      <c r="K2078" s="138">
        <v>7.1857670979667274</v>
      </c>
    </row>
    <row r="2079" spans="1:11">
      <c r="A2079" s="39" t="s">
        <v>413</v>
      </c>
      <c r="B2079" s="39" t="s">
        <v>277</v>
      </c>
      <c r="C2079" s="39" t="s">
        <v>111</v>
      </c>
      <c r="D2079" s="92">
        <f t="shared" si="99"/>
        <v>38.68</v>
      </c>
      <c r="E2079" s="92">
        <f t="shared" si="100"/>
        <v>33.33</v>
      </c>
      <c r="F2079" s="92">
        <f t="shared" si="101"/>
        <v>44.32</v>
      </c>
      <c r="H2079" s="138">
        <v>38.68</v>
      </c>
      <c r="I2079" s="138">
        <v>33.33</v>
      </c>
      <c r="J2079" s="138">
        <v>44.32</v>
      </c>
      <c r="K2079" s="138">
        <v>7.2647362978283354</v>
      </c>
    </row>
    <row r="2080" spans="1:11">
      <c r="A2080" s="39" t="s">
        <v>413</v>
      </c>
      <c r="B2080" s="39" t="s">
        <v>277</v>
      </c>
      <c r="C2080" s="39" t="s">
        <v>116</v>
      </c>
      <c r="D2080" s="92">
        <f t="shared" si="99"/>
        <v>44.83</v>
      </c>
      <c r="E2080" s="92">
        <f t="shared" si="100"/>
        <v>36.57</v>
      </c>
      <c r="F2080" s="92">
        <f t="shared" si="101"/>
        <v>53.38</v>
      </c>
      <c r="H2080" s="138">
        <v>44.83</v>
      </c>
      <c r="I2080" s="138">
        <v>36.57</v>
      </c>
      <c r="J2080" s="138">
        <v>53.38</v>
      </c>
      <c r="K2080" s="138">
        <v>9.6587106848092787</v>
      </c>
    </row>
    <row r="2081" spans="1:11">
      <c r="A2081" s="39" t="s">
        <v>413</v>
      </c>
      <c r="B2081" s="39" t="s">
        <v>277</v>
      </c>
      <c r="C2081" s="39" t="s">
        <v>117</v>
      </c>
      <c r="D2081" s="92">
        <f t="shared" si="99"/>
        <v>41.54</v>
      </c>
      <c r="E2081" s="92">
        <f t="shared" si="100"/>
        <v>35.69</v>
      </c>
      <c r="F2081" s="92">
        <f t="shared" si="101"/>
        <v>47.63</v>
      </c>
      <c r="H2081" s="138">
        <v>41.54</v>
      </c>
      <c r="I2081" s="138">
        <v>35.69</v>
      </c>
      <c r="J2081" s="138">
        <v>47.63</v>
      </c>
      <c r="K2081" s="138">
        <v>7.3663938372652868</v>
      </c>
    </row>
    <row r="2082" spans="1:11">
      <c r="A2082" s="39" t="s">
        <v>413</v>
      </c>
      <c r="B2082" s="39" t="s">
        <v>277</v>
      </c>
      <c r="C2082" s="39" t="s">
        <v>119</v>
      </c>
      <c r="D2082" s="92">
        <f t="shared" si="99"/>
        <v>51.49</v>
      </c>
      <c r="E2082" s="92">
        <f t="shared" si="100"/>
        <v>45.81</v>
      </c>
      <c r="F2082" s="92">
        <f t="shared" si="101"/>
        <v>57.13</v>
      </c>
      <c r="H2082" s="138">
        <v>51.49</v>
      </c>
      <c r="I2082" s="138">
        <v>45.81</v>
      </c>
      <c r="J2082" s="138">
        <v>57.13</v>
      </c>
      <c r="K2082" s="138">
        <v>5.6321615847737423</v>
      </c>
    </row>
    <row r="2083" spans="1:11">
      <c r="A2083" s="39" t="s">
        <v>413</v>
      </c>
      <c r="B2083" s="39" t="s">
        <v>277</v>
      </c>
      <c r="C2083" s="39" t="s">
        <v>123</v>
      </c>
      <c r="D2083" s="92">
        <f t="shared" si="99"/>
        <v>37.92</v>
      </c>
      <c r="E2083" s="92">
        <f t="shared" si="100"/>
        <v>32.450000000000003</v>
      </c>
      <c r="F2083" s="92">
        <f t="shared" si="101"/>
        <v>43.72</v>
      </c>
      <c r="H2083" s="138">
        <v>37.92</v>
      </c>
      <c r="I2083" s="138">
        <v>32.450000000000003</v>
      </c>
      <c r="J2083" s="138">
        <v>43.72</v>
      </c>
      <c r="K2083" s="138">
        <v>7.621308016877637</v>
      </c>
    </row>
    <row r="2084" spans="1:11">
      <c r="A2084" s="39" t="s">
        <v>413</v>
      </c>
      <c r="B2084" s="39" t="s">
        <v>277</v>
      </c>
      <c r="C2084" s="39" t="s">
        <v>132</v>
      </c>
      <c r="D2084" s="92">
        <f t="shared" si="99"/>
        <v>48.74</v>
      </c>
      <c r="E2084" s="92">
        <f t="shared" si="100"/>
        <v>42.83</v>
      </c>
      <c r="F2084" s="92">
        <f t="shared" si="101"/>
        <v>54.68</v>
      </c>
      <c r="H2084" s="138">
        <v>48.74</v>
      </c>
      <c r="I2084" s="138">
        <v>42.83</v>
      </c>
      <c r="J2084" s="138">
        <v>54.68</v>
      </c>
      <c r="K2084" s="138">
        <v>6.2371768567911365</v>
      </c>
    </row>
    <row r="2085" spans="1:11">
      <c r="A2085" s="39" t="s">
        <v>413</v>
      </c>
      <c r="B2085" s="39" t="s">
        <v>277</v>
      </c>
      <c r="C2085" s="39" t="s">
        <v>134</v>
      </c>
      <c r="D2085" s="92">
        <f t="shared" si="99"/>
        <v>37.090000000000003</v>
      </c>
      <c r="E2085" s="92">
        <f t="shared" si="100"/>
        <v>31.06</v>
      </c>
      <c r="F2085" s="92">
        <f t="shared" si="101"/>
        <v>43.55</v>
      </c>
      <c r="H2085" s="138">
        <v>37.090000000000003</v>
      </c>
      <c r="I2085" s="138">
        <v>31.06</v>
      </c>
      <c r="J2085" s="138">
        <v>43.55</v>
      </c>
      <c r="K2085" s="138">
        <v>8.6276624427069297</v>
      </c>
    </row>
    <row r="2086" spans="1:11">
      <c r="A2086" s="39" t="s">
        <v>413</v>
      </c>
      <c r="B2086" s="39" t="s">
        <v>277</v>
      </c>
      <c r="C2086" s="39" t="s">
        <v>150</v>
      </c>
      <c r="D2086" s="92">
        <f t="shared" ref="D2086:D2149" si="102">IF(K2086&gt;=50," ",H2086)</f>
        <v>41.5</v>
      </c>
      <c r="E2086" s="92">
        <f t="shared" ref="E2086:E2149" si="103">IF(K2086&gt;=50," ",I2086)</f>
        <v>34.590000000000003</v>
      </c>
      <c r="F2086" s="92">
        <f t="shared" ref="F2086:F2149" si="104">IF(K2086&gt;=50," ",J2086)</f>
        <v>48.75</v>
      </c>
      <c r="H2086" s="138">
        <v>41.5</v>
      </c>
      <c r="I2086" s="138">
        <v>34.590000000000003</v>
      </c>
      <c r="J2086" s="138">
        <v>48.75</v>
      </c>
      <c r="K2086" s="138">
        <v>8.7710843373493983</v>
      </c>
    </row>
    <row r="2087" spans="1:11">
      <c r="A2087" s="39" t="s">
        <v>413</v>
      </c>
      <c r="B2087" s="39" t="s">
        <v>277</v>
      </c>
      <c r="C2087" s="39" t="s">
        <v>156</v>
      </c>
      <c r="D2087" s="92">
        <f t="shared" si="102"/>
        <v>50.7</v>
      </c>
      <c r="E2087" s="92">
        <f t="shared" si="103"/>
        <v>44.85</v>
      </c>
      <c r="F2087" s="92">
        <f t="shared" si="104"/>
        <v>56.53</v>
      </c>
      <c r="H2087" s="138">
        <v>50.7</v>
      </c>
      <c r="I2087" s="138">
        <v>44.85</v>
      </c>
      <c r="J2087" s="138">
        <v>56.53</v>
      </c>
      <c r="K2087" s="138">
        <v>5.8974358974358969</v>
      </c>
    </row>
    <row r="2088" spans="1:11">
      <c r="A2088" s="39" t="s">
        <v>413</v>
      </c>
      <c r="B2088" s="39" t="s">
        <v>277</v>
      </c>
      <c r="C2088" s="39" t="s">
        <v>159</v>
      </c>
      <c r="D2088" s="92">
        <f t="shared" si="102"/>
        <v>41.05</v>
      </c>
      <c r="E2088" s="92">
        <f t="shared" si="103"/>
        <v>33.33</v>
      </c>
      <c r="F2088" s="92">
        <f t="shared" si="104"/>
        <v>49.23</v>
      </c>
      <c r="H2088" s="138">
        <v>41.05</v>
      </c>
      <c r="I2088" s="138">
        <v>33.33</v>
      </c>
      <c r="J2088" s="138">
        <v>49.23</v>
      </c>
      <c r="K2088" s="138">
        <v>9.9634591961023151</v>
      </c>
    </row>
    <row r="2089" spans="1:11">
      <c r="A2089" s="39" t="s">
        <v>413</v>
      </c>
      <c r="B2089" s="39" t="s">
        <v>277</v>
      </c>
      <c r="C2089" s="39" t="s">
        <v>161</v>
      </c>
      <c r="D2089" s="92">
        <f t="shared" si="102"/>
        <v>45.81</v>
      </c>
      <c r="E2089" s="92">
        <f t="shared" si="103"/>
        <v>40.1</v>
      </c>
      <c r="F2089" s="92">
        <f t="shared" si="104"/>
        <v>51.63</v>
      </c>
      <c r="H2089" s="138">
        <v>45.81</v>
      </c>
      <c r="I2089" s="138">
        <v>40.1</v>
      </c>
      <c r="J2089" s="138">
        <v>51.63</v>
      </c>
      <c r="K2089" s="138">
        <v>6.4396419995634142</v>
      </c>
    </row>
    <row r="2090" spans="1:11">
      <c r="A2090" s="39" t="s">
        <v>413</v>
      </c>
      <c r="B2090" s="39" t="s">
        <v>277</v>
      </c>
      <c r="C2090" s="39" t="s">
        <v>168</v>
      </c>
      <c r="D2090" s="92">
        <f t="shared" si="102"/>
        <v>42.49</v>
      </c>
      <c r="E2090" s="92">
        <f t="shared" si="103"/>
        <v>34.99</v>
      </c>
      <c r="F2090" s="92">
        <f t="shared" si="104"/>
        <v>50.35</v>
      </c>
      <c r="H2090" s="138">
        <v>42.49</v>
      </c>
      <c r="I2090" s="138">
        <v>34.99</v>
      </c>
      <c r="J2090" s="138">
        <v>50.35</v>
      </c>
      <c r="K2090" s="138">
        <v>9.296305012944222</v>
      </c>
    </row>
    <row r="2091" spans="1:11">
      <c r="A2091" s="39" t="s">
        <v>413</v>
      </c>
      <c r="B2091" s="39" t="s">
        <v>277</v>
      </c>
      <c r="C2091" s="39" t="s">
        <v>357</v>
      </c>
      <c r="D2091" s="92">
        <f t="shared" si="102"/>
        <v>44.05</v>
      </c>
      <c r="E2091" s="92">
        <f t="shared" si="103"/>
        <v>42.32</v>
      </c>
      <c r="F2091" s="92">
        <f t="shared" si="104"/>
        <v>45.8</v>
      </c>
      <c r="H2091" s="138">
        <v>44.05</v>
      </c>
      <c r="I2091" s="138">
        <v>42.32</v>
      </c>
      <c r="J2091" s="138">
        <v>45.8</v>
      </c>
      <c r="K2091" s="138">
        <v>2.0204313280363224</v>
      </c>
    </row>
    <row r="2092" spans="1:11">
      <c r="A2092" s="39" t="s">
        <v>413</v>
      </c>
      <c r="B2092" s="39" t="s">
        <v>303</v>
      </c>
      <c r="C2092" s="39" t="s">
        <v>98</v>
      </c>
      <c r="D2092" s="92">
        <f t="shared" si="102"/>
        <v>59.12</v>
      </c>
      <c r="E2092" s="92">
        <f t="shared" si="103"/>
        <v>50.89</v>
      </c>
      <c r="F2092" s="92">
        <f t="shared" si="104"/>
        <v>66.87</v>
      </c>
      <c r="H2092" s="138">
        <v>59.12</v>
      </c>
      <c r="I2092" s="138">
        <v>50.89</v>
      </c>
      <c r="J2092" s="138">
        <v>66.87</v>
      </c>
      <c r="K2092" s="138">
        <v>6.9519621109607588</v>
      </c>
    </row>
    <row r="2093" spans="1:11">
      <c r="A2093" s="39" t="s">
        <v>413</v>
      </c>
      <c r="B2093" s="39" t="s">
        <v>303</v>
      </c>
      <c r="C2093" s="39" t="s">
        <v>105</v>
      </c>
      <c r="D2093" s="92">
        <f t="shared" si="102"/>
        <v>60.79</v>
      </c>
      <c r="E2093" s="92">
        <f t="shared" si="103"/>
        <v>51.52</v>
      </c>
      <c r="F2093" s="92">
        <f t="shared" si="104"/>
        <v>69.34</v>
      </c>
      <c r="H2093" s="138">
        <v>60.79</v>
      </c>
      <c r="I2093" s="138">
        <v>51.52</v>
      </c>
      <c r="J2093" s="138">
        <v>69.34</v>
      </c>
      <c r="K2093" s="138">
        <v>7.5505839776278991</v>
      </c>
    </row>
    <row r="2094" spans="1:11">
      <c r="A2094" s="39" t="s">
        <v>413</v>
      </c>
      <c r="B2094" s="39" t="s">
        <v>303</v>
      </c>
      <c r="C2094" s="39" t="s">
        <v>106</v>
      </c>
      <c r="D2094" s="92">
        <f t="shared" si="102"/>
        <v>51.31</v>
      </c>
      <c r="E2094" s="92">
        <f t="shared" si="103"/>
        <v>46.01</v>
      </c>
      <c r="F2094" s="92">
        <f t="shared" si="104"/>
        <v>56.58</v>
      </c>
      <c r="H2094" s="138">
        <v>51.31</v>
      </c>
      <c r="I2094" s="138">
        <v>46.01</v>
      </c>
      <c r="J2094" s="138">
        <v>56.58</v>
      </c>
      <c r="K2094" s="138">
        <v>5.2621321379847981</v>
      </c>
    </row>
    <row r="2095" spans="1:11">
      <c r="A2095" s="39" t="s">
        <v>413</v>
      </c>
      <c r="B2095" s="39" t="s">
        <v>303</v>
      </c>
      <c r="C2095" s="39" t="s">
        <v>125</v>
      </c>
      <c r="D2095" s="92">
        <f t="shared" si="102"/>
        <v>64.66</v>
      </c>
      <c r="E2095" s="92">
        <f t="shared" si="103"/>
        <v>58.81</v>
      </c>
      <c r="F2095" s="92">
        <f t="shared" si="104"/>
        <v>70.09</v>
      </c>
      <c r="H2095" s="138">
        <v>64.66</v>
      </c>
      <c r="I2095" s="138">
        <v>58.81</v>
      </c>
      <c r="J2095" s="138">
        <v>70.09</v>
      </c>
      <c r="K2095" s="138">
        <v>4.4695329415403657</v>
      </c>
    </row>
    <row r="2096" spans="1:11">
      <c r="A2096" s="39" t="s">
        <v>413</v>
      </c>
      <c r="B2096" s="39" t="s">
        <v>303</v>
      </c>
      <c r="C2096" s="39" t="s">
        <v>131</v>
      </c>
      <c r="D2096" s="92">
        <f t="shared" si="102"/>
        <v>52.48</v>
      </c>
      <c r="E2096" s="92">
        <f t="shared" si="103"/>
        <v>45.02</v>
      </c>
      <c r="F2096" s="92">
        <f t="shared" si="104"/>
        <v>59.82</v>
      </c>
      <c r="H2096" s="138">
        <v>52.48</v>
      </c>
      <c r="I2096" s="138">
        <v>45.02</v>
      </c>
      <c r="J2096" s="138">
        <v>59.82</v>
      </c>
      <c r="K2096" s="138">
        <v>7.2408536585365848</v>
      </c>
    </row>
    <row r="2097" spans="1:11">
      <c r="A2097" s="39" t="s">
        <v>413</v>
      </c>
      <c r="B2097" s="39" t="s">
        <v>303</v>
      </c>
      <c r="C2097" s="39" t="s">
        <v>133</v>
      </c>
      <c r="D2097" s="92">
        <f t="shared" si="102"/>
        <v>58.12</v>
      </c>
      <c r="E2097" s="92">
        <f t="shared" si="103"/>
        <v>52.46</v>
      </c>
      <c r="F2097" s="92">
        <f t="shared" si="104"/>
        <v>63.57</v>
      </c>
      <c r="H2097" s="138">
        <v>58.12</v>
      </c>
      <c r="I2097" s="138">
        <v>52.46</v>
      </c>
      <c r="J2097" s="138">
        <v>63.57</v>
      </c>
      <c r="K2097" s="138">
        <v>4.9036476256022024</v>
      </c>
    </row>
    <row r="2098" spans="1:11">
      <c r="A2098" s="39" t="s">
        <v>413</v>
      </c>
      <c r="B2098" s="39" t="s">
        <v>303</v>
      </c>
      <c r="C2098" s="39" t="s">
        <v>137</v>
      </c>
      <c r="D2098" s="92">
        <f t="shared" si="102"/>
        <v>54.38</v>
      </c>
      <c r="E2098" s="92">
        <f t="shared" si="103"/>
        <v>47.66</v>
      </c>
      <c r="F2098" s="92">
        <f t="shared" si="104"/>
        <v>60.95</v>
      </c>
      <c r="H2098" s="138">
        <v>54.38</v>
      </c>
      <c r="I2098" s="138">
        <v>47.66</v>
      </c>
      <c r="J2098" s="138">
        <v>60.95</v>
      </c>
      <c r="K2098" s="138">
        <v>6.2706877528503124</v>
      </c>
    </row>
    <row r="2099" spans="1:11">
      <c r="A2099" s="39" t="s">
        <v>413</v>
      </c>
      <c r="B2099" s="39" t="s">
        <v>303</v>
      </c>
      <c r="C2099" s="39" t="s">
        <v>138</v>
      </c>
      <c r="D2099" s="92">
        <f t="shared" si="102"/>
        <v>51.44</v>
      </c>
      <c r="E2099" s="92">
        <f t="shared" si="103"/>
        <v>42.99</v>
      </c>
      <c r="F2099" s="92">
        <f t="shared" si="104"/>
        <v>59.8</v>
      </c>
      <c r="H2099" s="138">
        <v>51.44</v>
      </c>
      <c r="I2099" s="138">
        <v>42.99</v>
      </c>
      <c r="J2099" s="138">
        <v>59.8</v>
      </c>
      <c r="K2099" s="138">
        <v>8.4175738724727847</v>
      </c>
    </row>
    <row r="2100" spans="1:11">
      <c r="A2100" s="39" t="s">
        <v>413</v>
      </c>
      <c r="B2100" s="39" t="s">
        <v>303</v>
      </c>
      <c r="C2100" s="39" t="s">
        <v>140</v>
      </c>
      <c r="D2100" s="92">
        <f t="shared" si="102"/>
        <v>56.24</v>
      </c>
      <c r="E2100" s="92">
        <f t="shared" si="103"/>
        <v>49.56</v>
      </c>
      <c r="F2100" s="92">
        <f t="shared" si="104"/>
        <v>62.71</v>
      </c>
      <c r="H2100" s="138">
        <v>56.24</v>
      </c>
      <c r="I2100" s="138">
        <v>49.56</v>
      </c>
      <c r="J2100" s="138">
        <v>62.71</v>
      </c>
      <c r="K2100" s="138">
        <v>5.9921763869132292</v>
      </c>
    </row>
    <row r="2101" spans="1:11">
      <c r="A2101" s="39" t="s">
        <v>413</v>
      </c>
      <c r="B2101" s="39" t="s">
        <v>303</v>
      </c>
      <c r="C2101" s="39" t="s">
        <v>144</v>
      </c>
      <c r="D2101" s="92">
        <f t="shared" si="102"/>
        <v>60</v>
      </c>
      <c r="E2101" s="92">
        <f t="shared" si="103"/>
        <v>53.06</v>
      </c>
      <c r="F2101" s="92">
        <f t="shared" si="104"/>
        <v>66.55</v>
      </c>
      <c r="H2101" s="138">
        <v>60</v>
      </c>
      <c r="I2101" s="138">
        <v>53.06</v>
      </c>
      <c r="J2101" s="138">
        <v>66.55</v>
      </c>
      <c r="K2101" s="138">
        <v>5.7666666666666666</v>
      </c>
    </row>
    <row r="2102" spans="1:11">
      <c r="A2102" s="39" t="s">
        <v>413</v>
      </c>
      <c r="B2102" s="39" t="s">
        <v>303</v>
      </c>
      <c r="C2102" s="39" t="s">
        <v>145</v>
      </c>
      <c r="D2102" s="92">
        <f t="shared" si="102"/>
        <v>58.9</v>
      </c>
      <c r="E2102" s="92">
        <f t="shared" si="103"/>
        <v>51.6</v>
      </c>
      <c r="F2102" s="92">
        <f t="shared" si="104"/>
        <v>65.819999999999993</v>
      </c>
      <c r="H2102" s="138">
        <v>58.9</v>
      </c>
      <c r="I2102" s="138">
        <v>51.6</v>
      </c>
      <c r="J2102" s="138">
        <v>65.819999999999993</v>
      </c>
      <c r="K2102" s="138">
        <v>6.1969439728353146</v>
      </c>
    </row>
    <row r="2103" spans="1:11">
      <c r="A2103" s="39" t="s">
        <v>413</v>
      </c>
      <c r="B2103" s="39" t="s">
        <v>303</v>
      </c>
      <c r="C2103" s="39" t="s">
        <v>146</v>
      </c>
      <c r="D2103" s="92">
        <f t="shared" si="102"/>
        <v>56.44</v>
      </c>
      <c r="E2103" s="92">
        <f t="shared" si="103"/>
        <v>50.72</v>
      </c>
      <c r="F2103" s="92">
        <f t="shared" si="104"/>
        <v>61.98</v>
      </c>
      <c r="H2103" s="138">
        <v>56.44</v>
      </c>
      <c r="I2103" s="138">
        <v>50.72</v>
      </c>
      <c r="J2103" s="138">
        <v>61.98</v>
      </c>
      <c r="K2103" s="138">
        <v>5.1027639971651313</v>
      </c>
    </row>
    <row r="2104" spans="1:11">
      <c r="A2104" s="39" t="s">
        <v>413</v>
      </c>
      <c r="B2104" s="39" t="s">
        <v>303</v>
      </c>
      <c r="C2104" s="39" t="s">
        <v>153</v>
      </c>
      <c r="D2104" s="92">
        <f t="shared" si="102"/>
        <v>49.2</v>
      </c>
      <c r="E2104" s="92">
        <f t="shared" si="103"/>
        <v>36.9</v>
      </c>
      <c r="F2104" s="92">
        <f t="shared" si="104"/>
        <v>61.6</v>
      </c>
      <c r="H2104" s="138">
        <v>49.2</v>
      </c>
      <c r="I2104" s="138">
        <v>36.9</v>
      </c>
      <c r="J2104" s="138">
        <v>61.6</v>
      </c>
      <c r="K2104" s="138">
        <v>13.06910569105691</v>
      </c>
    </row>
    <row r="2105" spans="1:11">
      <c r="A2105" s="39" t="s">
        <v>413</v>
      </c>
      <c r="B2105" s="39" t="s">
        <v>303</v>
      </c>
      <c r="C2105" s="39" t="s">
        <v>162</v>
      </c>
      <c r="D2105" s="92">
        <f t="shared" si="102"/>
        <v>64.569999999999993</v>
      </c>
      <c r="E2105" s="92">
        <f t="shared" si="103"/>
        <v>56.16</v>
      </c>
      <c r="F2105" s="92">
        <f t="shared" si="104"/>
        <v>72.17</v>
      </c>
      <c r="H2105" s="138">
        <v>64.569999999999993</v>
      </c>
      <c r="I2105" s="138">
        <v>56.16</v>
      </c>
      <c r="J2105" s="138">
        <v>72.17</v>
      </c>
      <c r="K2105" s="138">
        <v>6.3651850704661612</v>
      </c>
    </row>
    <row r="2106" spans="1:11">
      <c r="A2106" s="39" t="s">
        <v>413</v>
      </c>
      <c r="B2106" s="39" t="s">
        <v>303</v>
      </c>
      <c r="C2106" s="39" t="s">
        <v>165</v>
      </c>
      <c r="D2106" s="92">
        <f t="shared" si="102"/>
        <v>53.57</v>
      </c>
      <c r="E2106" s="92">
        <f t="shared" si="103"/>
        <v>44.01</v>
      </c>
      <c r="F2106" s="92">
        <f t="shared" si="104"/>
        <v>62.87</v>
      </c>
      <c r="H2106" s="138">
        <v>53.57</v>
      </c>
      <c r="I2106" s="138">
        <v>44.01</v>
      </c>
      <c r="J2106" s="138">
        <v>62.87</v>
      </c>
      <c r="K2106" s="138">
        <v>9.0909090909090917</v>
      </c>
    </row>
    <row r="2107" spans="1:11">
      <c r="A2107" s="39" t="s">
        <v>413</v>
      </c>
      <c r="B2107" s="39" t="s">
        <v>303</v>
      </c>
      <c r="C2107" s="39" t="s">
        <v>166</v>
      </c>
      <c r="D2107" s="92">
        <f t="shared" si="102"/>
        <v>54.71</v>
      </c>
      <c r="E2107" s="92">
        <f t="shared" si="103"/>
        <v>47.28</v>
      </c>
      <c r="F2107" s="92">
        <f t="shared" si="104"/>
        <v>61.94</v>
      </c>
      <c r="H2107" s="138">
        <v>54.71</v>
      </c>
      <c r="I2107" s="138">
        <v>47.28</v>
      </c>
      <c r="J2107" s="138">
        <v>61.94</v>
      </c>
      <c r="K2107" s="138">
        <v>6.8908791811369037</v>
      </c>
    </row>
    <row r="2108" spans="1:11">
      <c r="A2108" s="39" t="s">
        <v>413</v>
      </c>
      <c r="B2108" s="39" t="s">
        <v>303</v>
      </c>
      <c r="C2108" s="39" t="s">
        <v>170</v>
      </c>
      <c r="D2108" s="92">
        <f t="shared" si="102"/>
        <v>54.99</v>
      </c>
      <c r="E2108" s="92">
        <f t="shared" si="103"/>
        <v>48.6</v>
      </c>
      <c r="F2108" s="92">
        <f t="shared" si="104"/>
        <v>61.22</v>
      </c>
      <c r="H2108" s="138">
        <v>54.99</v>
      </c>
      <c r="I2108" s="138">
        <v>48.6</v>
      </c>
      <c r="J2108" s="138">
        <v>61.22</v>
      </c>
      <c r="K2108" s="138">
        <v>5.8919803600654665</v>
      </c>
    </row>
    <row r="2109" spans="1:11">
      <c r="A2109" s="39" t="s">
        <v>413</v>
      </c>
      <c r="B2109" s="39" t="s">
        <v>303</v>
      </c>
      <c r="C2109" s="39" t="s">
        <v>172</v>
      </c>
      <c r="D2109" s="92">
        <f t="shared" si="102"/>
        <v>59.01</v>
      </c>
      <c r="E2109" s="92">
        <f t="shared" si="103"/>
        <v>51.8</v>
      </c>
      <c r="F2109" s="92">
        <f t="shared" si="104"/>
        <v>65.849999999999994</v>
      </c>
      <c r="H2109" s="138">
        <v>59.01</v>
      </c>
      <c r="I2109" s="138">
        <v>51.8</v>
      </c>
      <c r="J2109" s="138">
        <v>65.849999999999994</v>
      </c>
      <c r="K2109" s="138">
        <v>6.1176071852228437</v>
      </c>
    </row>
    <row r="2110" spans="1:11">
      <c r="A2110" s="39" t="s">
        <v>413</v>
      </c>
      <c r="B2110" s="39" t="s">
        <v>303</v>
      </c>
      <c r="C2110" s="39" t="s">
        <v>175</v>
      </c>
      <c r="D2110" s="92">
        <f t="shared" si="102"/>
        <v>55.17</v>
      </c>
      <c r="E2110" s="92">
        <f t="shared" si="103"/>
        <v>49.38</v>
      </c>
      <c r="F2110" s="92">
        <f t="shared" si="104"/>
        <v>60.83</v>
      </c>
      <c r="H2110" s="138">
        <v>55.17</v>
      </c>
      <c r="I2110" s="138">
        <v>49.38</v>
      </c>
      <c r="J2110" s="138">
        <v>60.83</v>
      </c>
      <c r="K2110" s="138">
        <v>5.310857350009063</v>
      </c>
    </row>
    <row r="2111" spans="1:11">
      <c r="A2111" s="39" t="s">
        <v>413</v>
      </c>
      <c r="B2111" s="39" t="s">
        <v>303</v>
      </c>
      <c r="C2111" s="39" t="s">
        <v>358</v>
      </c>
      <c r="D2111" s="92">
        <f t="shared" si="102"/>
        <v>55.89</v>
      </c>
      <c r="E2111" s="92">
        <f t="shared" si="103"/>
        <v>53.99</v>
      </c>
      <c r="F2111" s="92">
        <f t="shared" si="104"/>
        <v>57.78</v>
      </c>
      <c r="H2111" s="138">
        <v>55.89</v>
      </c>
      <c r="I2111" s="138">
        <v>53.99</v>
      </c>
      <c r="J2111" s="138">
        <v>57.78</v>
      </c>
      <c r="K2111" s="138">
        <v>1.7355519770978707</v>
      </c>
    </row>
    <row r="2112" spans="1:11">
      <c r="A2112" s="39" t="s">
        <v>413</v>
      </c>
      <c r="B2112" s="39" t="s">
        <v>277</v>
      </c>
      <c r="C2112" s="39" t="s">
        <v>98</v>
      </c>
      <c r="D2112" s="92">
        <f t="shared" si="102"/>
        <v>40.549999999999997</v>
      </c>
      <c r="E2112" s="92">
        <f t="shared" si="103"/>
        <v>32.81</v>
      </c>
      <c r="F2112" s="92">
        <f t="shared" si="104"/>
        <v>48.79</v>
      </c>
      <c r="H2112" s="138">
        <v>40.549999999999997</v>
      </c>
      <c r="I2112" s="138">
        <v>32.81</v>
      </c>
      <c r="J2112" s="138">
        <v>48.79</v>
      </c>
      <c r="K2112" s="138">
        <v>10.135635018495686</v>
      </c>
    </row>
    <row r="2113" spans="1:11">
      <c r="A2113" s="39" t="s">
        <v>413</v>
      </c>
      <c r="B2113" s="39" t="s">
        <v>277</v>
      </c>
      <c r="C2113" s="39" t="s">
        <v>105</v>
      </c>
      <c r="D2113" s="92">
        <f t="shared" si="102"/>
        <v>38.08</v>
      </c>
      <c r="E2113" s="92">
        <f t="shared" si="103"/>
        <v>29.59</v>
      </c>
      <c r="F2113" s="92">
        <f t="shared" si="104"/>
        <v>47.37</v>
      </c>
      <c r="H2113" s="138">
        <v>38.08</v>
      </c>
      <c r="I2113" s="138">
        <v>29.59</v>
      </c>
      <c r="J2113" s="138">
        <v>47.37</v>
      </c>
      <c r="K2113" s="138">
        <v>12.027310924369749</v>
      </c>
    </row>
    <row r="2114" spans="1:11">
      <c r="A2114" s="39" t="s">
        <v>413</v>
      </c>
      <c r="B2114" s="39" t="s">
        <v>277</v>
      </c>
      <c r="C2114" s="39" t="s">
        <v>106</v>
      </c>
      <c r="D2114" s="92">
        <f t="shared" si="102"/>
        <v>47.82</v>
      </c>
      <c r="E2114" s="92">
        <f t="shared" si="103"/>
        <v>42.57</v>
      </c>
      <c r="F2114" s="92">
        <f t="shared" si="104"/>
        <v>53.12</v>
      </c>
      <c r="H2114" s="138">
        <v>47.82</v>
      </c>
      <c r="I2114" s="138">
        <v>42.57</v>
      </c>
      <c r="J2114" s="138">
        <v>53.12</v>
      </c>
      <c r="K2114" s="138">
        <v>5.6461731493099121</v>
      </c>
    </row>
    <row r="2115" spans="1:11">
      <c r="A2115" s="39" t="s">
        <v>413</v>
      </c>
      <c r="B2115" s="39" t="s">
        <v>277</v>
      </c>
      <c r="C2115" s="39" t="s">
        <v>125</v>
      </c>
      <c r="D2115" s="92">
        <f t="shared" si="102"/>
        <v>33.369999999999997</v>
      </c>
      <c r="E2115" s="92">
        <f t="shared" si="103"/>
        <v>28.02</v>
      </c>
      <c r="F2115" s="92">
        <f t="shared" si="104"/>
        <v>39.19</v>
      </c>
      <c r="H2115" s="138">
        <v>33.369999999999997</v>
      </c>
      <c r="I2115" s="138">
        <v>28.02</v>
      </c>
      <c r="J2115" s="138">
        <v>39.19</v>
      </c>
      <c r="K2115" s="138">
        <v>8.5705723703925685</v>
      </c>
    </row>
    <row r="2116" spans="1:11">
      <c r="A2116" s="39" t="s">
        <v>413</v>
      </c>
      <c r="B2116" s="39" t="s">
        <v>277</v>
      </c>
      <c r="C2116" s="39" t="s">
        <v>131</v>
      </c>
      <c r="D2116" s="92">
        <f t="shared" si="102"/>
        <v>47.16</v>
      </c>
      <c r="E2116" s="92">
        <f t="shared" si="103"/>
        <v>39.82</v>
      </c>
      <c r="F2116" s="92">
        <f t="shared" si="104"/>
        <v>54.62</v>
      </c>
      <c r="H2116" s="138">
        <v>47.16</v>
      </c>
      <c r="I2116" s="138">
        <v>39.82</v>
      </c>
      <c r="J2116" s="138">
        <v>54.62</v>
      </c>
      <c r="K2116" s="138">
        <v>8.0576759966072942</v>
      </c>
    </row>
    <row r="2117" spans="1:11">
      <c r="A2117" s="39" t="s">
        <v>413</v>
      </c>
      <c r="B2117" s="39" t="s">
        <v>277</v>
      </c>
      <c r="C2117" s="39" t="s">
        <v>133</v>
      </c>
      <c r="D2117" s="92">
        <f t="shared" si="102"/>
        <v>40.18</v>
      </c>
      <c r="E2117" s="92">
        <f t="shared" si="103"/>
        <v>34.78</v>
      </c>
      <c r="F2117" s="92">
        <f t="shared" si="104"/>
        <v>45.82</v>
      </c>
      <c r="H2117" s="138">
        <v>40.18</v>
      </c>
      <c r="I2117" s="138">
        <v>34.78</v>
      </c>
      <c r="J2117" s="138">
        <v>45.82</v>
      </c>
      <c r="K2117" s="138">
        <v>7.0433051269288196</v>
      </c>
    </row>
    <row r="2118" spans="1:11">
      <c r="A2118" s="39" t="s">
        <v>413</v>
      </c>
      <c r="B2118" s="39" t="s">
        <v>277</v>
      </c>
      <c r="C2118" s="39" t="s">
        <v>137</v>
      </c>
      <c r="D2118" s="92">
        <f t="shared" si="102"/>
        <v>45.11</v>
      </c>
      <c r="E2118" s="92">
        <f t="shared" si="103"/>
        <v>38.57</v>
      </c>
      <c r="F2118" s="92">
        <f t="shared" si="104"/>
        <v>51.82</v>
      </c>
      <c r="H2118" s="138">
        <v>45.11</v>
      </c>
      <c r="I2118" s="138">
        <v>38.57</v>
      </c>
      <c r="J2118" s="138">
        <v>51.82</v>
      </c>
      <c r="K2118" s="138">
        <v>7.5371314564398135</v>
      </c>
    </row>
    <row r="2119" spans="1:11">
      <c r="A2119" s="39" t="s">
        <v>413</v>
      </c>
      <c r="B2119" s="39" t="s">
        <v>277</v>
      </c>
      <c r="C2119" s="39" t="s">
        <v>138</v>
      </c>
      <c r="D2119" s="92">
        <f t="shared" si="102"/>
        <v>44.4</v>
      </c>
      <c r="E2119" s="92">
        <f t="shared" si="103"/>
        <v>37.19</v>
      </c>
      <c r="F2119" s="92">
        <f t="shared" si="104"/>
        <v>51.86</v>
      </c>
      <c r="H2119" s="138">
        <v>44.4</v>
      </c>
      <c r="I2119" s="138">
        <v>37.19</v>
      </c>
      <c r="J2119" s="138">
        <v>51.86</v>
      </c>
      <c r="K2119" s="138">
        <v>8.4909909909909924</v>
      </c>
    </row>
    <row r="2120" spans="1:11">
      <c r="A2120" s="39" t="s">
        <v>413</v>
      </c>
      <c r="B2120" s="39" t="s">
        <v>277</v>
      </c>
      <c r="C2120" s="39" t="s">
        <v>140</v>
      </c>
      <c r="D2120" s="92">
        <f t="shared" si="102"/>
        <v>42.43</v>
      </c>
      <c r="E2120" s="92">
        <f t="shared" si="103"/>
        <v>35.99</v>
      </c>
      <c r="F2120" s="92">
        <f t="shared" si="104"/>
        <v>49.13</v>
      </c>
      <c r="H2120" s="138">
        <v>42.43</v>
      </c>
      <c r="I2120" s="138">
        <v>35.99</v>
      </c>
      <c r="J2120" s="138">
        <v>49.13</v>
      </c>
      <c r="K2120" s="138">
        <v>7.9424935187367431</v>
      </c>
    </row>
    <row r="2121" spans="1:11">
      <c r="A2121" s="39" t="s">
        <v>413</v>
      </c>
      <c r="B2121" s="39" t="s">
        <v>277</v>
      </c>
      <c r="C2121" s="39" t="s">
        <v>144</v>
      </c>
      <c r="D2121" s="92">
        <f t="shared" si="102"/>
        <v>38.49</v>
      </c>
      <c r="E2121" s="92">
        <f t="shared" si="103"/>
        <v>32.14</v>
      </c>
      <c r="F2121" s="92">
        <f t="shared" si="104"/>
        <v>45.26</v>
      </c>
      <c r="H2121" s="138">
        <v>38.49</v>
      </c>
      <c r="I2121" s="138">
        <v>32.14</v>
      </c>
      <c r="J2121" s="138">
        <v>45.26</v>
      </c>
      <c r="K2121" s="138">
        <v>8.7555209145232524</v>
      </c>
    </row>
    <row r="2122" spans="1:11">
      <c r="A2122" s="39" t="s">
        <v>413</v>
      </c>
      <c r="B2122" s="39" t="s">
        <v>277</v>
      </c>
      <c r="C2122" s="39" t="s">
        <v>145</v>
      </c>
      <c r="D2122" s="92">
        <f t="shared" si="102"/>
        <v>39.11</v>
      </c>
      <c r="E2122" s="92">
        <f t="shared" si="103"/>
        <v>32.25</v>
      </c>
      <c r="F2122" s="92">
        <f t="shared" si="104"/>
        <v>46.44</v>
      </c>
      <c r="H2122" s="138">
        <v>39.11</v>
      </c>
      <c r="I2122" s="138">
        <v>32.25</v>
      </c>
      <c r="J2122" s="138">
        <v>46.44</v>
      </c>
      <c r="K2122" s="138">
        <v>9.307082587573511</v>
      </c>
    </row>
    <row r="2123" spans="1:11">
      <c r="A2123" s="39" t="s">
        <v>413</v>
      </c>
      <c r="B2123" s="39" t="s">
        <v>277</v>
      </c>
      <c r="C2123" s="39" t="s">
        <v>146</v>
      </c>
      <c r="D2123" s="92">
        <f t="shared" si="102"/>
        <v>41.21</v>
      </c>
      <c r="E2123" s="92">
        <f t="shared" si="103"/>
        <v>35.78</v>
      </c>
      <c r="F2123" s="92">
        <f t="shared" si="104"/>
        <v>46.87</v>
      </c>
      <c r="H2123" s="138">
        <v>41.21</v>
      </c>
      <c r="I2123" s="138">
        <v>35.78</v>
      </c>
      <c r="J2123" s="138">
        <v>46.87</v>
      </c>
      <c r="K2123" s="138">
        <v>6.8915311817520015</v>
      </c>
    </row>
    <row r="2124" spans="1:11">
      <c r="A2124" s="39" t="s">
        <v>413</v>
      </c>
      <c r="B2124" s="39" t="s">
        <v>277</v>
      </c>
      <c r="C2124" s="39" t="s">
        <v>153</v>
      </c>
      <c r="D2124" s="92">
        <f t="shared" si="102"/>
        <v>48.77</v>
      </c>
      <c r="E2124" s="92">
        <f t="shared" si="103"/>
        <v>36.520000000000003</v>
      </c>
      <c r="F2124" s="92">
        <f t="shared" si="104"/>
        <v>61.16</v>
      </c>
      <c r="H2124" s="138">
        <v>48.77</v>
      </c>
      <c r="I2124" s="138">
        <v>36.520000000000003</v>
      </c>
      <c r="J2124" s="138">
        <v>61.16</v>
      </c>
      <c r="K2124" s="138">
        <v>13.163830223498053</v>
      </c>
    </row>
    <row r="2125" spans="1:11">
      <c r="A2125" s="39" t="s">
        <v>413</v>
      </c>
      <c r="B2125" s="39" t="s">
        <v>277</v>
      </c>
      <c r="C2125" s="39" t="s">
        <v>162</v>
      </c>
      <c r="D2125" s="92">
        <f t="shared" si="102"/>
        <v>35.26</v>
      </c>
      <c r="E2125" s="92">
        <f t="shared" si="103"/>
        <v>27.67</v>
      </c>
      <c r="F2125" s="92">
        <f t="shared" si="104"/>
        <v>43.67</v>
      </c>
      <c r="H2125" s="138">
        <v>35.26</v>
      </c>
      <c r="I2125" s="138">
        <v>27.67</v>
      </c>
      <c r="J2125" s="138">
        <v>43.67</v>
      </c>
      <c r="K2125" s="138">
        <v>11.656267725467954</v>
      </c>
    </row>
    <row r="2126" spans="1:11">
      <c r="A2126" s="39" t="s">
        <v>413</v>
      </c>
      <c r="B2126" s="39" t="s">
        <v>277</v>
      </c>
      <c r="C2126" s="39" t="s">
        <v>165</v>
      </c>
      <c r="D2126" s="92">
        <f t="shared" si="102"/>
        <v>45.49</v>
      </c>
      <c r="E2126" s="92">
        <f t="shared" si="103"/>
        <v>36.229999999999997</v>
      </c>
      <c r="F2126" s="92">
        <f t="shared" si="104"/>
        <v>55.07</v>
      </c>
      <c r="H2126" s="138">
        <v>45.49</v>
      </c>
      <c r="I2126" s="138">
        <v>36.229999999999997</v>
      </c>
      <c r="J2126" s="138">
        <v>55.07</v>
      </c>
      <c r="K2126" s="138">
        <v>10.683666739942845</v>
      </c>
    </row>
    <row r="2127" spans="1:11">
      <c r="A2127" s="39" t="s">
        <v>413</v>
      </c>
      <c r="B2127" s="39" t="s">
        <v>277</v>
      </c>
      <c r="C2127" s="39" t="s">
        <v>166</v>
      </c>
      <c r="D2127" s="92">
        <f t="shared" si="102"/>
        <v>45.08</v>
      </c>
      <c r="E2127" s="92">
        <f t="shared" si="103"/>
        <v>37.85</v>
      </c>
      <c r="F2127" s="92">
        <f t="shared" si="104"/>
        <v>52.52</v>
      </c>
      <c r="H2127" s="138">
        <v>45.08</v>
      </c>
      <c r="I2127" s="138">
        <v>37.85</v>
      </c>
      <c r="J2127" s="138">
        <v>52.52</v>
      </c>
      <c r="K2127" s="138">
        <v>8.362910381543923</v>
      </c>
    </row>
    <row r="2128" spans="1:11">
      <c r="A2128" s="39" t="s">
        <v>413</v>
      </c>
      <c r="B2128" s="39" t="s">
        <v>277</v>
      </c>
      <c r="C2128" s="39" t="s">
        <v>170</v>
      </c>
      <c r="D2128" s="92">
        <f t="shared" si="102"/>
        <v>42.61</v>
      </c>
      <c r="E2128" s="92">
        <f t="shared" si="103"/>
        <v>36.450000000000003</v>
      </c>
      <c r="F2128" s="92">
        <f t="shared" si="104"/>
        <v>49</v>
      </c>
      <c r="H2128" s="138">
        <v>42.61</v>
      </c>
      <c r="I2128" s="138">
        <v>36.450000000000003</v>
      </c>
      <c r="J2128" s="138">
        <v>49</v>
      </c>
      <c r="K2128" s="138">
        <v>7.5569115231166402</v>
      </c>
    </row>
    <row r="2129" spans="1:11">
      <c r="A2129" s="39" t="s">
        <v>413</v>
      </c>
      <c r="B2129" s="39" t="s">
        <v>277</v>
      </c>
      <c r="C2129" s="39" t="s">
        <v>172</v>
      </c>
      <c r="D2129" s="92">
        <f t="shared" si="102"/>
        <v>39.229999999999997</v>
      </c>
      <c r="E2129" s="92">
        <f t="shared" si="103"/>
        <v>32.46</v>
      </c>
      <c r="F2129" s="92">
        <f t="shared" si="104"/>
        <v>46.43</v>
      </c>
      <c r="H2129" s="138">
        <v>39.229999999999997</v>
      </c>
      <c r="I2129" s="138">
        <v>32.46</v>
      </c>
      <c r="J2129" s="138">
        <v>46.43</v>
      </c>
      <c r="K2129" s="138">
        <v>9.1511598266632692</v>
      </c>
    </row>
    <row r="2130" spans="1:11">
      <c r="A2130" s="39" t="s">
        <v>413</v>
      </c>
      <c r="B2130" s="39" t="s">
        <v>277</v>
      </c>
      <c r="C2130" s="39" t="s">
        <v>175</v>
      </c>
      <c r="D2130" s="92">
        <f t="shared" si="102"/>
        <v>44.5</v>
      </c>
      <c r="E2130" s="92">
        <f t="shared" si="103"/>
        <v>38.840000000000003</v>
      </c>
      <c r="F2130" s="92">
        <f t="shared" si="104"/>
        <v>50.31</v>
      </c>
      <c r="H2130" s="138">
        <v>44.5</v>
      </c>
      <c r="I2130" s="138">
        <v>38.840000000000003</v>
      </c>
      <c r="J2130" s="138">
        <v>50.31</v>
      </c>
      <c r="K2130" s="138">
        <v>6.6067415730337071</v>
      </c>
    </row>
    <row r="2131" spans="1:11">
      <c r="A2131" s="39" t="s">
        <v>413</v>
      </c>
      <c r="B2131" s="39" t="s">
        <v>277</v>
      </c>
      <c r="C2131" s="39" t="s">
        <v>358</v>
      </c>
      <c r="D2131" s="92">
        <f t="shared" si="102"/>
        <v>42.67</v>
      </c>
      <c r="E2131" s="92">
        <f t="shared" si="103"/>
        <v>40.799999999999997</v>
      </c>
      <c r="F2131" s="92">
        <f t="shared" si="104"/>
        <v>44.56</v>
      </c>
      <c r="H2131" s="138">
        <v>42.67</v>
      </c>
      <c r="I2131" s="138">
        <v>40.799999999999997</v>
      </c>
      <c r="J2131" s="138">
        <v>44.56</v>
      </c>
      <c r="K2131" s="138">
        <v>2.2498242324818372</v>
      </c>
    </row>
    <row r="2132" spans="1:11">
      <c r="A2132" s="39" t="s">
        <v>413</v>
      </c>
      <c r="B2132" s="39" t="s">
        <v>303</v>
      </c>
      <c r="C2132" s="39" t="s">
        <v>99</v>
      </c>
      <c r="D2132" s="92">
        <f t="shared" si="102"/>
        <v>61.87</v>
      </c>
      <c r="E2132" s="92">
        <f t="shared" si="103"/>
        <v>53.94</v>
      </c>
      <c r="F2132" s="92">
        <f t="shared" si="104"/>
        <v>69.22</v>
      </c>
      <c r="H2132" s="138">
        <v>61.87</v>
      </c>
      <c r="I2132" s="138">
        <v>53.94</v>
      </c>
      <c r="J2132" s="138">
        <v>69.22</v>
      </c>
      <c r="K2132" s="138">
        <v>6.3520284467431711</v>
      </c>
    </row>
    <row r="2133" spans="1:11">
      <c r="A2133" s="39" t="s">
        <v>413</v>
      </c>
      <c r="B2133" s="39" t="s">
        <v>303</v>
      </c>
      <c r="C2133" s="39" t="s">
        <v>100</v>
      </c>
      <c r="D2133" s="92">
        <f t="shared" si="102"/>
        <v>48.07</v>
      </c>
      <c r="E2133" s="92">
        <f t="shared" si="103"/>
        <v>42.02</v>
      </c>
      <c r="F2133" s="92">
        <f t="shared" si="104"/>
        <v>54.17</v>
      </c>
      <c r="H2133" s="138">
        <v>48.07</v>
      </c>
      <c r="I2133" s="138">
        <v>42.02</v>
      </c>
      <c r="J2133" s="138">
        <v>54.17</v>
      </c>
      <c r="K2133" s="138">
        <v>6.469731641356355</v>
      </c>
    </row>
    <row r="2134" spans="1:11">
      <c r="A2134" s="39" t="s">
        <v>413</v>
      </c>
      <c r="B2134" s="39" t="s">
        <v>303</v>
      </c>
      <c r="C2134" s="39" t="s">
        <v>107</v>
      </c>
      <c r="D2134" s="92">
        <f t="shared" si="102"/>
        <v>53.14</v>
      </c>
      <c r="E2134" s="92">
        <f t="shared" si="103"/>
        <v>47.63</v>
      </c>
      <c r="F2134" s="92">
        <f t="shared" si="104"/>
        <v>58.58</v>
      </c>
      <c r="H2134" s="138">
        <v>53.14</v>
      </c>
      <c r="I2134" s="138">
        <v>47.63</v>
      </c>
      <c r="J2134" s="138">
        <v>58.58</v>
      </c>
      <c r="K2134" s="138">
        <v>5.2691004892736162</v>
      </c>
    </row>
    <row r="2135" spans="1:11">
      <c r="A2135" s="39" t="s">
        <v>413</v>
      </c>
      <c r="B2135" s="39" t="s">
        <v>303</v>
      </c>
      <c r="C2135" s="39" t="s">
        <v>113</v>
      </c>
      <c r="D2135" s="92">
        <f t="shared" si="102"/>
        <v>57.55</v>
      </c>
      <c r="E2135" s="92">
        <f t="shared" si="103"/>
        <v>48.91</v>
      </c>
      <c r="F2135" s="92">
        <f t="shared" si="104"/>
        <v>65.75</v>
      </c>
      <c r="H2135" s="138">
        <v>57.55</v>
      </c>
      <c r="I2135" s="138">
        <v>48.91</v>
      </c>
      <c r="J2135" s="138">
        <v>65.75</v>
      </c>
      <c r="K2135" s="138">
        <v>7.5412684622067765</v>
      </c>
    </row>
    <row r="2136" spans="1:11">
      <c r="A2136" s="39" t="s">
        <v>413</v>
      </c>
      <c r="B2136" s="39" t="s">
        <v>303</v>
      </c>
      <c r="C2136" s="39" t="s">
        <v>114</v>
      </c>
      <c r="D2136" s="92">
        <f t="shared" si="102"/>
        <v>55.54</v>
      </c>
      <c r="E2136" s="92">
        <f t="shared" si="103"/>
        <v>47.52</v>
      </c>
      <c r="F2136" s="92">
        <f t="shared" si="104"/>
        <v>63.29</v>
      </c>
      <c r="H2136" s="138">
        <v>55.54</v>
      </c>
      <c r="I2136" s="138">
        <v>47.52</v>
      </c>
      <c r="J2136" s="138">
        <v>63.29</v>
      </c>
      <c r="K2136" s="138">
        <v>7.310046813107669</v>
      </c>
    </row>
    <row r="2137" spans="1:11">
      <c r="A2137" s="39" t="s">
        <v>413</v>
      </c>
      <c r="B2137" s="39" t="s">
        <v>303</v>
      </c>
      <c r="C2137" s="39" t="s">
        <v>120</v>
      </c>
      <c r="D2137" s="92">
        <f t="shared" si="102"/>
        <v>59.18</v>
      </c>
      <c r="E2137" s="92">
        <f t="shared" si="103"/>
        <v>50.27</v>
      </c>
      <c r="F2137" s="92">
        <f t="shared" si="104"/>
        <v>67.52</v>
      </c>
      <c r="H2137" s="138">
        <v>59.18</v>
      </c>
      <c r="I2137" s="138">
        <v>50.27</v>
      </c>
      <c r="J2137" s="138">
        <v>67.52</v>
      </c>
      <c r="K2137" s="138">
        <v>7.5025346400811088</v>
      </c>
    </row>
    <row r="2138" spans="1:11">
      <c r="A2138" s="39" t="s">
        <v>413</v>
      </c>
      <c r="B2138" s="39" t="s">
        <v>303</v>
      </c>
      <c r="C2138" s="39" t="s">
        <v>121</v>
      </c>
      <c r="D2138" s="92">
        <f t="shared" si="102"/>
        <v>63.5</v>
      </c>
      <c r="E2138" s="92">
        <f t="shared" si="103"/>
        <v>55.96</v>
      </c>
      <c r="F2138" s="92">
        <f t="shared" si="104"/>
        <v>70.430000000000007</v>
      </c>
      <c r="H2138" s="138">
        <v>63.5</v>
      </c>
      <c r="I2138" s="138">
        <v>55.96</v>
      </c>
      <c r="J2138" s="138">
        <v>70.430000000000007</v>
      </c>
      <c r="K2138" s="138">
        <v>5.8425196850393695</v>
      </c>
    </row>
    <row r="2139" spans="1:11">
      <c r="A2139" s="39" t="s">
        <v>413</v>
      </c>
      <c r="B2139" s="39" t="s">
        <v>303</v>
      </c>
      <c r="C2139" s="39" t="s">
        <v>124</v>
      </c>
      <c r="D2139" s="92">
        <f t="shared" si="102"/>
        <v>50.1</v>
      </c>
      <c r="E2139" s="92">
        <f t="shared" si="103"/>
        <v>43.59</v>
      </c>
      <c r="F2139" s="92">
        <f t="shared" si="104"/>
        <v>56.61</v>
      </c>
      <c r="H2139" s="138">
        <v>50.1</v>
      </c>
      <c r="I2139" s="138">
        <v>43.59</v>
      </c>
      <c r="J2139" s="138">
        <v>56.61</v>
      </c>
      <c r="K2139" s="138">
        <v>6.666666666666667</v>
      </c>
    </row>
    <row r="2140" spans="1:11">
      <c r="A2140" s="39" t="s">
        <v>413</v>
      </c>
      <c r="B2140" s="39" t="s">
        <v>303</v>
      </c>
      <c r="C2140" s="39" t="s">
        <v>126</v>
      </c>
      <c r="D2140" s="92">
        <f t="shared" si="102"/>
        <v>57.82</v>
      </c>
      <c r="E2140" s="92">
        <f t="shared" si="103"/>
        <v>48.44</v>
      </c>
      <c r="F2140" s="92">
        <f t="shared" si="104"/>
        <v>66.67</v>
      </c>
      <c r="H2140" s="138">
        <v>57.82</v>
      </c>
      <c r="I2140" s="138">
        <v>48.44</v>
      </c>
      <c r="J2140" s="138">
        <v>66.67</v>
      </c>
      <c r="K2140" s="138">
        <v>8.1286751988931165</v>
      </c>
    </row>
    <row r="2141" spans="1:11">
      <c r="A2141" s="39" t="s">
        <v>413</v>
      </c>
      <c r="B2141" s="39" t="s">
        <v>303</v>
      </c>
      <c r="C2141" s="39" t="s">
        <v>127</v>
      </c>
      <c r="D2141" s="92">
        <f t="shared" si="102"/>
        <v>60.47</v>
      </c>
      <c r="E2141" s="92">
        <f t="shared" si="103"/>
        <v>50.93</v>
      </c>
      <c r="F2141" s="92">
        <f t="shared" si="104"/>
        <v>69.27</v>
      </c>
      <c r="H2141" s="138">
        <v>60.47</v>
      </c>
      <c r="I2141" s="138">
        <v>50.93</v>
      </c>
      <c r="J2141" s="138">
        <v>69.27</v>
      </c>
      <c r="K2141" s="138">
        <v>7.8220605258806035</v>
      </c>
    </row>
    <row r="2142" spans="1:11">
      <c r="A2142" s="39" t="s">
        <v>413</v>
      </c>
      <c r="B2142" s="39" t="s">
        <v>303</v>
      </c>
      <c r="C2142" s="39" t="s">
        <v>128</v>
      </c>
      <c r="D2142" s="92">
        <f t="shared" si="102"/>
        <v>55.57</v>
      </c>
      <c r="E2142" s="92">
        <f t="shared" si="103"/>
        <v>49.28</v>
      </c>
      <c r="F2142" s="92">
        <f t="shared" si="104"/>
        <v>61.68</v>
      </c>
      <c r="H2142" s="138">
        <v>55.57</v>
      </c>
      <c r="I2142" s="138">
        <v>49.28</v>
      </c>
      <c r="J2142" s="138">
        <v>61.68</v>
      </c>
      <c r="K2142" s="138">
        <v>5.7225121468418214</v>
      </c>
    </row>
    <row r="2143" spans="1:11">
      <c r="A2143" s="39" t="s">
        <v>413</v>
      </c>
      <c r="B2143" s="39" t="s">
        <v>303</v>
      </c>
      <c r="C2143" s="39" t="s">
        <v>129</v>
      </c>
      <c r="D2143" s="92">
        <f t="shared" si="102"/>
        <v>55.09</v>
      </c>
      <c r="E2143" s="92">
        <f t="shared" si="103"/>
        <v>46.46</v>
      </c>
      <c r="F2143" s="92">
        <f t="shared" si="104"/>
        <v>63.43</v>
      </c>
      <c r="H2143" s="138">
        <v>55.09</v>
      </c>
      <c r="I2143" s="138">
        <v>46.46</v>
      </c>
      <c r="J2143" s="138">
        <v>63.43</v>
      </c>
      <c r="K2143" s="138">
        <v>7.9324741332365223</v>
      </c>
    </row>
    <row r="2144" spans="1:11">
      <c r="A2144" s="39" t="s">
        <v>413</v>
      </c>
      <c r="B2144" s="39" t="s">
        <v>303</v>
      </c>
      <c r="C2144" s="39" t="s">
        <v>139</v>
      </c>
      <c r="D2144" s="92">
        <f t="shared" si="102"/>
        <v>55.5</v>
      </c>
      <c r="E2144" s="92">
        <f t="shared" si="103"/>
        <v>49.74</v>
      </c>
      <c r="F2144" s="92">
        <f t="shared" si="104"/>
        <v>61.11</v>
      </c>
      <c r="H2144" s="138">
        <v>55.5</v>
      </c>
      <c r="I2144" s="138">
        <v>49.74</v>
      </c>
      <c r="J2144" s="138">
        <v>61.11</v>
      </c>
      <c r="K2144" s="138">
        <v>5.2432432432432439</v>
      </c>
    </row>
    <row r="2145" spans="1:11">
      <c r="A2145" s="39" t="s">
        <v>413</v>
      </c>
      <c r="B2145" s="39" t="s">
        <v>303</v>
      </c>
      <c r="C2145" s="39" t="s">
        <v>141</v>
      </c>
      <c r="D2145" s="92">
        <f t="shared" si="102"/>
        <v>49.59</v>
      </c>
      <c r="E2145" s="92">
        <f t="shared" si="103"/>
        <v>42.01</v>
      </c>
      <c r="F2145" s="92">
        <f t="shared" si="104"/>
        <v>57.18</v>
      </c>
      <c r="H2145" s="138">
        <v>49.59</v>
      </c>
      <c r="I2145" s="138">
        <v>42.01</v>
      </c>
      <c r="J2145" s="138">
        <v>57.18</v>
      </c>
      <c r="K2145" s="138">
        <v>7.8644888082274642</v>
      </c>
    </row>
    <row r="2146" spans="1:11">
      <c r="A2146" s="39" t="s">
        <v>413</v>
      </c>
      <c r="B2146" s="39" t="s">
        <v>303</v>
      </c>
      <c r="C2146" s="39" t="s">
        <v>142</v>
      </c>
      <c r="D2146" s="92">
        <f t="shared" si="102"/>
        <v>61.45</v>
      </c>
      <c r="E2146" s="92">
        <f t="shared" si="103"/>
        <v>55.65</v>
      </c>
      <c r="F2146" s="92">
        <f t="shared" si="104"/>
        <v>66.94</v>
      </c>
      <c r="H2146" s="138">
        <v>61.45</v>
      </c>
      <c r="I2146" s="138">
        <v>55.65</v>
      </c>
      <c r="J2146" s="138">
        <v>66.94</v>
      </c>
      <c r="K2146" s="138">
        <v>4.7030105777054514</v>
      </c>
    </row>
    <row r="2147" spans="1:11">
      <c r="A2147" s="39" t="s">
        <v>413</v>
      </c>
      <c r="B2147" s="39" t="s">
        <v>303</v>
      </c>
      <c r="C2147" s="39" t="s">
        <v>147</v>
      </c>
      <c r="D2147" s="92">
        <f t="shared" si="102"/>
        <v>51.01</v>
      </c>
      <c r="E2147" s="92">
        <f t="shared" si="103"/>
        <v>45.09</v>
      </c>
      <c r="F2147" s="92">
        <f t="shared" si="104"/>
        <v>56.9</v>
      </c>
      <c r="H2147" s="138">
        <v>51.01</v>
      </c>
      <c r="I2147" s="138">
        <v>45.09</v>
      </c>
      <c r="J2147" s="138">
        <v>56.9</v>
      </c>
      <c r="K2147" s="138">
        <v>5.9400117623995294</v>
      </c>
    </row>
    <row r="2148" spans="1:11">
      <c r="A2148" s="39" t="s">
        <v>413</v>
      </c>
      <c r="B2148" s="39" t="s">
        <v>303</v>
      </c>
      <c r="C2148" s="39" t="s">
        <v>148</v>
      </c>
      <c r="D2148" s="92">
        <f t="shared" si="102"/>
        <v>57.3</v>
      </c>
      <c r="E2148" s="92">
        <f t="shared" si="103"/>
        <v>50.3</v>
      </c>
      <c r="F2148" s="92">
        <f t="shared" si="104"/>
        <v>64.010000000000005</v>
      </c>
      <c r="H2148" s="138">
        <v>57.3</v>
      </c>
      <c r="I2148" s="138">
        <v>50.3</v>
      </c>
      <c r="J2148" s="138">
        <v>64.010000000000005</v>
      </c>
      <c r="K2148" s="138">
        <v>6.1431064572425829</v>
      </c>
    </row>
    <row r="2149" spans="1:11">
      <c r="A2149" s="39" t="s">
        <v>413</v>
      </c>
      <c r="B2149" s="39" t="s">
        <v>303</v>
      </c>
      <c r="C2149" s="39" t="s">
        <v>152</v>
      </c>
      <c r="D2149" s="92">
        <f t="shared" si="102"/>
        <v>59.36</v>
      </c>
      <c r="E2149" s="92">
        <f t="shared" si="103"/>
        <v>48.47</v>
      </c>
      <c r="F2149" s="92">
        <f t="shared" si="104"/>
        <v>69.400000000000006</v>
      </c>
      <c r="H2149" s="138">
        <v>59.36</v>
      </c>
      <c r="I2149" s="138">
        <v>48.47</v>
      </c>
      <c r="J2149" s="138">
        <v>69.400000000000006</v>
      </c>
      <c r="K2149" s="138">
        <v>9.1138814016172507</v>
      </c>
    </row>
    <row r="2150" spans="1:11">
      <c r="A2150" s="39" t="s">
        <v>413</v>
      </c>
      <c r="B2150" s="39" t="s">
        <v>303</v>
      </c>
      <c r="C2150" s="39" t="s">
        <v>155</v>
      </c>
      <c r="D2150" s="92">
        <f t="shared" ref="D2150:D2213" si="105">IF(K2150&gt;=50," ",H2150)</f>
        <v>60.6</v>
      </c>
      <c r="E2150" s="92">
        <f t="shared" ref="E2150:E2213" si="106">IF(K2150&gt;=50," ",I2150)</f>
        <v>51.33</v>
      </c>
      <c r="F2150" s="92">
        <f t="shared" ref="F2150:F2213" si="107">IF(K2150&gt;=50," ",J2150)</f>
        <v>69.16</v>
      </c>
      <c r="H2150" s="138">
        <v>60.6</v>
      </c>
      <c r="I2150" s="138">
        <v>51.33</v>
      </c>
      <c r="J2150" s="138">
        <v>69.16</v>
      </c>
      <c r="K2150" s="138">
        <v>7.5907590759075898</v>
      </c>
    </row>
    <row r="2151" spans="1:11">
      <c r="A2151" s="39" t="s">
        <v>413</v>
      </c>
      <c r="B2151" s="39" t="s">
        <v>303</v>
      </c>
      <c r="C2151" s="39" t="s">
        <v>157</v>
      </c>
      <c r="D2151" s="92">
        <f t="shared" si="105"/>
        <v>63.42</v>
      </c>
      <c r="E2151" s="92">
        <f t="shared" si="106"/>
        <v>51.8</v>
      </c>
      <c r="F2151" s="92">
        <f t="shared" si="107"/>
        <v>73.66</v>
      </c>
      <c r="H2151" s="138">
        <v>63.42</v>
      </c>
      <c r="I2151" s="138">
        <v>51.8</v>
      </c>
      <c r="J2151" s="138">
        <v>73.66</v>
      </c>
      <c r="K2151" s="138">
        <v>8.9246294544307787</v>
      </c>
    </row>
    <row r="2152" spans="1:11">
      <c r="A2152" s="39" t="s">
        <v>413</v>
      </c>
      <c r="B2152" s="39" t="s">
        <v>303</v>
      </c>
      <c r="C2152" s="39" t="s">
        <v>158</v>
      </c>
      <c r="D2152" s="92">
        <f t="shared" si="105"/>
        <v>62.72</v>
      </c>
      <c r="E2152" s="92">
        <f t="shared" si="106"/>
        <v>50.77</v>
      </c>
      <c r="F2152" s="92">
        <f t="shared" si="107"/>
        <v>73.3</v>
      </c>
      <c r="H2152" s="138">
        <v>62.72</v>
      </c>
      <c r="I2152" s="138">
        <v>50.77</v>
      </c>
      <c r="J2152" s="138">
        <v>73.3</v>
      </c>
      <c r="K2152" s="138">
        <v>9.3112244897959187</v>
      </c>
    </row>
    <row r="2153" spans="1:11">
      <c r="A2153" s="39" t="s">
        <v>413</v>
      </c>
      <c r="B2153" s="39" t="s">
        <v>303</v>
      </c>
      <c r="C2153" s="39" t="s">
        <v>160</v>
      </c>
      <c r="D2153" s="92">
        <f t="shared" si="105"/>
        <v>68.97</v>
      </c>
      <c r="E2153" s="92">
        <f t="shared" si="106"/>
        <v>62.58</v>
      </c>
      <c r="F2153" s="92">
        <f t="shared" si="107"/>
        <v>74.7</v>
      </c>
      <c r="H2153" s="138">
        <v>68.97</v>
      </c>
      <c r="I2153" s="138">
        <v>62.58</v>
      </c>
      <c r="J2153" s="138">
        <v>74.7</v>
      </c>
      <c r="K2153" s="138">
        <v>4.4947078439901409</v>
      </c>
    </row>
    <row r="2154" spans="1:11">
      <c r="A2154" s="39" t="s">
        <v>413</v>
      </c>
      <c r="B2154" s="39" t="s">
        <v>303</v>
      </c>
      <c r="C2154" s="39" t="s">
        <v>163</v>
      </c>
      <c r="D2154" s="92">
        <f t="shared" si="105"/>
        <v>61.5</v>
      </c>
      <c r="E2154" s="92">
        <f t="shared" si="106"/>
        <v>53.71</v>
      </c>
      <c r="F2154" s="92">
        <f t="shared" si="107"/>
        <v>68.739999999999995</v>
      </c>
      <c r="H2154" s="138">
        <v>61.5</v>
      </c>
      <c r="I2154" s="138">
        <v>53.71</v>
      </c>
      <c r="J2154" s="138">
        <v>68.739999999999995</v>
      </c>
      <c r="K2154" s="138">
        <v>6.2764227642276422</v>
      </c>
    </row>
    <row r="2155" spans="1:11">
      <c r="A2155" s="39" t="s">
        <v>413</v>
      </c>
      <c r="B2155" s="39" t="s">
        <v>303</v>
      </c>
      <c r="C2155" s="39" t="s">
        <v>167</v>
      </c>
      <c r="D2155" s="92">
        <f t="shared" si="105"/>
        <v>58.73</v>
      </c>
      <c r="E2155" s="92">
        <f t="shared" si="106"/>
        <v>51.89</v>
      </c>
      <c r="F2155" s="92">
        <f t="shared" si="107"/>
        <v>65.25</v>
      </c>
      <c r="H2155" s="138">
        <v>58.73</v>
      </c>
      <c r="I2155" s="138">
        <v>51.89</v>
      </c>
      <c r="J2155" s="138">
        <v>65.25</v>
      </c>
      <c r="K2155" s="138">
        <v>5.8402860548271756</v>
      </c>
    </row>
    <row r="2156" spans="1:11">
      <c r="A2156" s="39" t="s">
        <v>413</v>
      </c>
      <c r="B2156" s="39" t="s">
        <v>303</v>
      </c>
      <c r="C2156" s="39" t="s">
        <v>169</v>
      </c>
      <c r="D2156" s="92">
        <f t="shared" si="105"/>
        <v>56.32</v>
      </c>
      <c r="E2156" s="92">
        <f t="shared" si="106"/>
        <v>45.41</v>
      </c>
      <c r="F2156" s="92">
        <f t="shared" si="107"/>
        <v>66.650000000000006</v>
      </c>
      <c r="H2156" s="138">
        <v>56.32</v>
      </c>
      <c r="I2156" s="138">
        <v>45.41</v>
      </c>
      <c r="J2156" s="138">
        <v>66.650000000000006</v>
      </c>
      <c r="K2156" s="138">
        <v>9.765625</v>
      </c>
    </row>
    <row r="2157" spans="1:11">
      <c r="A2157" s="39" t="s">
        <v>413</v>
      </c>
      <c r="B2157" s="39" t="s">
        <v>303</v>
      </c>
      <c r="C2157" s="39" t="s">
        <v>173</v>
      </c>
      <c r="D2157" s="92">
        <f t="shared" si="105"/>
        <v>60.45</v>
      </c>
      <c r="E2157" s="92">
        <f t="shared" si="106"/>
        <v>55.29</v>
      </c>
      <c r="F2157" s="92">
        <f t="shared" si="107"/>
        <v>65.400000000000006</v>
      </c>
      <c r="H2157" s="138">
        <v>60.45</v>
      </c>
      <c r="I2157" s="138">
        <v>55.29</v>
      </c>
      <c r="J2157" s="138">
        <v>65.400000000000006</v>
      </c>
      <c r="K2157" s="138">
        <v>4.2845326716294458</v>
      </c>
    </row>
    <row r="2158" spans="1:11">
      <c r="A2158" s="39" t="s">
        <v>413</v>
      </c>
      <c r="B2158" s="39" t="s">
        <v>303</v>
      </c>
      <c r="C2158" s="39" t="s">
        <v>176</v>
      </c>
      <c r="D2158" s="92">
        <f t="shared" si="105"/>
        <v>57.49</v>
      </c>
      <c r="E2158" s="92">
        <f t="shared" si="106"/>
        <v>46.57</v>
      </c>
      <c r="F2158" s="92">
        <f t="shared" si="107"/>
        <v>67.73</v>
      </c>
      <c r="H2158" s="138">
        <v>57.49</v>
      </c>
      <c r="I2158" s="138">
        <v>46.57</v>
      </c>
      <c r="J2158" s="138">
        <v>67.73</v>
      </c>
      <c r="K2158" s="138">
        <v>9.5320925378326677</v>
      </c>
    </row>
    <row r="2159" spans="1:11">
      <c r="A2159" s="39" t="s">
        <v>413</v>
      </c>
      <c r="B2159" s="39" t="s">
        <v>303</v>
      </c>
      <c r="C2159" s="39" t="s">
        <v>360</v>
      </c>
      <c r="D2159" s="92">
        <f t="shared" si="105"/>
        <v>54.73</v>
      </c>
      <c r="E2159" s="92">
        <f t="shared" si="106"/>
        <v>52.93</v>
      </c>
      <c r="F2159" s="92">
        <f t="shared" si="107"/>
        <v>56.52</v>
      </c>
      <c r="H2159" s="138">
        <v>54.73</v>
      </c>
      <c r="I2159" s="138">
        <v>52.93</v>
      </c>
      <c r="J2159" s="138">
        <v>56.52</v>
      </c>
      <c r="K2159" s="138">
        <v>1.6809793531883794</v>
      </c>
    </row>
    <row r="2160" spans="1:11">
      <c r="A2160" s="39" t="s">
        <v>413</v>
      </c>
      <c r="B2160" s="39" t="s">
        <v>277</v>
      </c>
      <c r="C2160" s="39" t="s">
        <v>99</v>
      </c>
      <c r="D2160" s="92">
        <f t="shared" si="105"/>
        <v>36.549999999999997</v>
      </c>
      <c r="E2160" s="92">
        <f t="shared" si="106"/>
        <v>29.26</v>
      </c>
      <c r="F2160" s="92">
        <f t="shared" si="107"/>
        <v>44.51</v>
      </c>
      <c r="H2160" s="138">
        <v>36.549999999999997</v>
      </c>
      <c r="I2160" s="138">
        <v>29.26</v>
      </c>
      <c r="J2160" s="138">
        <v>44.51</v>
      </c>
      <c r="K2160" s="138">
        <v>10.725034199726403</v>
      </c>
    </row>
    <row r="2161" spans="1:11">
      <c r="A2161" s="39" t="s">
        <v>413</v>
      </c>
      <c r="B2161" s="39" t="s">
        <v>277</v>
      </c>
      <c r="C2161" s="39" t="s">
        <v>100</v>
      </c>
      <c r="D2161" s="92">
        <f t="shared" si="105"/>
        <v>51.25</v>
      </c>
      <c r="E2161" s="92">
        <f t="shared" si="106"/>
        <v>45.16</v>
      </c>
      <c r="F2161" s="92">
        <f t="shared" si="107"/>
        <v>57.31</v>
      </c>
      <c r="H2161" s="138">
        <v>51.25</v>
      </c>
      <c r="I2161" s="138">
        <v>45.16</v>
      </c>
      <c r="J2161" s="138">
        <v>57.31</v>
      </c>
      <c r="K2161" s="138">
        <v>6.0878048780487815</v>
      </c>
    </row>
    <row r="2162" spans="1:11">
      <c r="A2162" s="39" t="s">
        <v>413</v>
      </c>
      <c r="B2162" s="39" t="s">
        <v>277</v>
      </c>
      <c r="C2162" s="39" t="s">
        <v>107</v>
      </c>
      <c r="D2162" s="92">
        <f t="shared" si="105"/>
        <v>41.47</v>
      </c>
      <c r="E2162" s="92">
        <f t="shared" si="106"/>
        <v>36.200000000000003</v>
      </c>
      <c r="F2162" s="92">
        <f t="shared" si="107"/>
        <v>46.95</v>
      </c>
      <c r="H2162" s="138">
        <v>41.47</v>
      </c>
      <c r="I2162" s="138">
        <v>36.200000000000003</v>
      </c>
      <c r="J2162" s="138">
        <v>46.95</v>
      </c>
      <c r="K2162" s="138">
        <v>6.6312997347480112</v>
      </c>
    </row>
    <row r="2163" spans="1:11">
      <c r="A2163" s="39" t="s">
        <v>413</v>
      </c>
      <c r="B2163" s="39" t="s">
        <v>277</v>
      </c>
      <c r="C2163" s="39" t="s">
        <v>113</v>
      </c>
      <c r="D2163" s="92">
        <f t="shared" si="105"/>
        <v>41.2</v>
      </c>
      <c r="E2163" s="92">
        <f t="shared" si="106"/>
        <v>33.06</v>
      </c>
      <c r="F2163" s="92">
        <f t="shared" si="107"/>
        <v>49.84</v>
      </c>
      <c r="H2163" s="138">
        <v>41.2</v>
      </c>
      <c r="I2163" s="138">
        <v>33.06</v>
      </c>
      <c r="J2163" s="138">
        <v>49.84</v>
      </c>
      <c r="K2163" s="138">
        <v>10.485436893203884</v>
      </c>
    </row>
    <row r="2164" spans="1:11">
      <c r="A2164" s="39" t="s">
        <v>413</v>
      </c>
      <c r="B2164" s="39" t="s">
        <v>277</v>
      </c>
      <c r="C2164" s="39" t="s">
        <v>114</v>
      </c>
      <c r="D2164" s="92">
        <f t="shared" si="105"/>
        <v>43.56</v>
      </c>
      <c r="E2164" s="92">
        <f t="shared" si="106"/>
        <v>35.86</v>
      </c>
      <c r="F2164" s="92">
        <f t="shared" si="107"/>
        <v>51.58</v>
      </c>
      <c r="H2164" s="138">
        <v>43.56</v>
      </c>
      <c r="I2164" s="138">
        <v>35.86</v>
      </c>
      <c r="J2164" s="138">
        <v>51.58</v>
      </c>
      <c r="K2164" s="138">
        <v>9.2745638200183649</v>
      </c>
    </row>
    <row r="2165" spans="1:11">
      <c r="A2165" s="39" t="s">
        <v>413</v>
      </c>
      <c r="B2165" s="39" t="s">
        <v>277</v>
      </c>
      <c r="C2165" s="39" t="s">
        <v>120</v>
      </c>
      <c r="D2165" s="92">
        <f t="shared" si="105"/>
        <v>38.32</v>
      </c>
      <c r="E2165" s="92">
        <f t="shared" si="106"/>
        <v>30.18</v>
      </c>
      <c r="F2165" s="92">
        <f t="shared" si="107"/>
        <v>47.18</v>
      </c>
      <c r="H2165" s="138">
        <v>38.32</v>
      </c>
      <c r="I2165" s="138">
        <v>30.18</v>
      </c>
      <c r="J2165" s="138">
        <v>47.18</v>
      </c>
      <c r="K2165" s="138">
        <v>11.430062630480167</v>
      </c>
    </row>
    <row r="2166" spans="1:11">
      <c r="A2166" s="39" t="s">
        <v>413</v>
      </c>
      <c r="B2166" s="39" t="s">
        <v>277</v>
      </c>
      <c r="C2166" s="39" t="s">
        <v>121</v>
      </c>
      <c r="D2166" s="92">
        <f t="shared" si="105"/>
        <v>35.06</v>
      </c>
      <c r="E2166" s="92">
        <f t="shared" si="106"/>
        <v>28.2</v>
      </c>
      <c r="F2166" s="92">
        <f t="shared" si="107"/>
        <v>42.6</v>
      </c>
      <c r="H2166" s="138">
        <v>35.06</v>
      </c>
      <c r="I2166" s="138">
        <v>28.2</v>
      </c>
      <c r="J2166" s="138">
        <v>42.6</v>
      </c>
      <c r="K2166" s="138">
        <v>10.553337136337706</v>
      </c>
    </row>
    <row r="2167" spans="1:11">
      <c r="A2167" s="39" t="s">
        <v>413</v>
      </c>
      <c r="B2167" s="39" t="s">
        <v>277</v>
      </c>
      <c r="C2167" s="39" t="s">
        <v>124</v>
      </c>
      <c r="D2167" s="92">
        <f t="shared" si="105"/>
        <v>47.13</v>
      </c>
      <c r="E2167" s="92">
        <f t="shared" si="106"/>
        <v>40.659999999999997</v>
      </c>
      <c r="F2167" s="92">
        <f t="shared" si="107"/>
        <v>53.69</v>
      </c>
      <c r="H2167" s="138">
        <v>47.13</v>
      </c>
      <c r="I2167" s="138">
        <v>40.659999999999997</v>
      </c>
      <c r="J2167" s="138">
        <v>53.69</v>
      </c>
      <c r="K2167" s="138">
        <v>7.0867812433694031</v>
      </c>
    </row>
    <row r="2168" spans="1:11">
      <c r="A2168" s="39" t="s">
        <v>413</v>
      </c>
      <c r="B2168" s="39" t="s">
        <v>277</v>
      </c>
      <c r="C2168" s="39" t="s">
        <v>126</v>
      </c>
      <c r="D2168" s="92">
        <f t="shared" si="105"/>
        <v>41.06</v>
      </c>
      <c r="E2168" s="92">
        <f t="shared" si="106"/>
        <v>32.25</v>
      </c>
      <c r="F2168" s="92">
        <f t="shared" si="107"/>
        <v>50.48</v>
      </c>
      <c r="H2168" s="138">
        <v>41.06</v>
      </c>
      <c r="I2168" s="138">
        <v>32.25</v>
      </c>
      <c r="J2168" s="138">
        <v>50.48</v>
      </c>
      <c r="K2168" s="138">
        <v>11.446663419386264</v>
      </c>
    </row>
    <row r="2169" spans="1:11">
      <c r="A2169" s="39" t="s">
        <v>413</v>
      </c>
      <c r="B2169" s="39" t="s">
        <v>277</v>
      </c>
      <c r="C2169" s="39" t="s">
        <v>127</v>
      </c>
      <c r="D2169" s="92">
        <f t="shared" si="105"/>
        <v>36.86</v>
      </c>
      <c r="E2169" s="92">
        <f t="shared" si="106"/>
        <v>28.22</v>
      </c>
      <c r="F2169" s="92">
        <f t="shared" si="107"/>
        <v>46.44</v>
      </c>
      <c r="H2169" s="138">
        <v>36.86</v>
      </c>
      <c r="I2169" s="138">
        <v>28.22</v>
      </c>
      <c r="J2169" s="138">
        <v>46.44</v>
      </c>
      <c r="K2169" s="138">
        <v>12.723819858925667</v>
      </c>
    </row>
    <row r="2170" spans="1:11">
      <c r="A2170" s="39" t="s">
        <v>413</v>
      </c>
      <c r="B2170" s="39" t="s">
        <v>277</v>
      </c>
      <c r="C2170" s="39" t="s">
        <v>128</v>
      </c>
      <c r="D2170" s="92">
        <f t="shared" si="105"/>
        <v>43.8</v>
      </c>
      <c r="E2170" s="92">
        <f t="shared" si="106"/>
        <v>37.69</v>
      </c>
      <c r="F2170" s="92">
        <f t="shared" si="107"/>
        <v>50.09</v>
      </c>
      <c r="H2170" s="138">
        <v>43.8</v>
      </c>
      <c r="I2170" s="138">
        <v>37.69</v>
      </c>
      <c r="J2170" s="138">
        <v>50.09</v>
      </c>
      <c r="K2170" s="138">
        <v>7.2602739726027403</v>
      </c>
    </row>
    <row r="2171" spans="1:11">
      <c r="A2171" s="39" t="s">
        <v>413</v>
      </c>
      <c r="B2171" s="39" t="s">
        <v>277</v>
      </c>
      <c r="C2171" s="39" t="s">
        <v>129</v>
      </c>
      <c r="D2171" s="92">
        <f t="shared" si="105"/>
        <v>40.11</v>
      </c>
      <c r="E2171" s="92">
        <f t="shared" si="106"/>
        <v>32.75</v>
      </c>
      <c r="F2171" s="92">
        <f t="shared" si="107"/>
        <v>47.95</v>
      </c>
      <c r="H2171" s="138">
        <v>40.11</v>
      </c>
      <c r="I2171" s="138">
        <v>32.75</v>
      </c>
      <c r="J2171" s="138">
        <v>47.95</v>
      </c>
      <c r="K2171" s="138">
        <v>9.7481924707055612</v>
      </c>
    </row>
    <row r="2172" spans="1:11">
      <c r="A2172" s="39" t="s">
        <v>413</v>
      </c>
      <c r="B2172" s="39" t="s">
        <v>277</v>
      </c>
      <c r="C2172" s="39" t="s">
        <v>139</v>
      </c>
      <c r="D2172" s="92">
        <f t="shared" si="105"/>
        <v>39.659999999999997</v>
      </c>
      <c r="E2172" s="92">
        <f t="shared" si="106"/>
        <v>34.049999999999997</v>
      </c>
      <c r="F2172" s="92">
        <f t="shared" si="107"/>
        <v>45.55</v>
      </c>
      <c r="H2172" s="138">
        <v>39.659999999999997</v>
      </c>
      <c r="I2172" s="138">
        <v>34.049999999999997</v>
      </c>
      <c r="J2172" s="138">
        <v>45.55</v>
      </c>
      <c r="K2172" s="138">
        <v>7.4382249117498747</v>
      </c>
    </row>
    <row r="2173" spans="1:11">
      <c r="A2173" s="39" t="s">
        <v>413</v>
      </c>
      <c r="B2173" s="39" t="s">
        <v>277</v>
      </c>
      <c r="C2173" s="39" t="s">
        <v>141</v>
      </c>
      <c r="D2173" s="92">
        <f t="shared" si="105"/>
        <v>49.47</v>
      </c>
      <c r="E2173" s="92">
        <f t="shared" si="106"/>
        <v>41.73</v>
      </c>
      <c r="F2173" s="92">
        <f t="shared" si="107"/>
        <v>57.23</v>
      </c>
      <c r="H2173" s="138">
        <v>49.47</v>
      </c>
      <c r="I2173" s="138">
        <v>41.73</v>
      </c>
      <c r="J2173" s="138">
        <v>57.23</v>
      </c>
      <c r="K2173" s="138">
        <v>8.0654942389326862</v>
      </c>
    </row>
    <row r="2174" spans="1:11">
      <c r="A2174" s="39" t="s">
        <v>413</v>
      </c>
      <c r="B2174" s="39" t="s">
        <v>277</v>
      </c>
      <c r="C2174" s="39" t="s">
        <v>142</v>
      </c>
      <c r="D2174" s="92">
        <f t="shared" si="105"/>
        <v>35.549999999999997</v>
      </c>
      <c r="E2174" s="92">
        <f t="shared" si="106"/>
        <v>30.22</v>
      </c>
      <c r="F2174" s="92">
        <f t="shared" si="107"/>
        <v>41.26</v>
      </c>
      <c r="H2174" s="138">
        <v>35.549999999999997</v>
      </c>
      <c r="I2174" s="138">
        <v>30.22</v>
      </c>
      <c r="J2174" s="138">
        <v>41.26</v>
      </c>
      <c r="K2174" s="138">
        <v>7.9606188466947971</v>
      </c>
    </row>
    <row r="2175" spans="1:11">
      <c r="A2175" s="39" t="s">
        <v>413</v>
      </c>
      <c r="B2175" s="39" t="s">
        <v>277</v>
      </c>
      <c r="C2175" s="39" t="s">
        <v>147</v>
      </c>
      <c r="D2175" s="92">
        <f t="shared" si="105"/>
        <v>47.47</v>
      </c>
      <c r="E2175" s="92">
        <f t="shared" si="106"/>
        <v>41.61</v>
      </c>
      <c r="F2175" s="92">
        <f t="shared" si="107"/>
        <v>53.4</v>
      </c>
      <c r="H2175" s="138">
        <v>47.47</v>
      </c>
      <c r="I2175" s="138">
        <v>41.61</v>
      </c>
      <c r="J2175" s="138">
        <v>53.4</v>
      </c>
      <c r="K2175" s="138">
        <v>6.3619127870233827</v>
      </c>
    </row>
    <row r="2176" spans="1:11">
      <c r="A2176" s="39" t="s">
        <v>413</v>
      </c>
      <c r="B2176" s="39" t="s">
        <v>277</v>
      </c>
      <c r="C2176" s="39" t="s">
        <v>148</v>
      </c>
      <c r="D2176" s="92">
        <f t="shared" si="105"/>
        <v>40.72</v>
      </c>
      <c r="E2176" s="92">
        <f t="shared" si="106"/>
        <v>34.08</v>
      </c>
      <c r="F2176" s="92">
        <f t="shared" si="107"/>
        <v>47.72</v>
      </c>
      <c r="H2176" s="138">
        <v>40.72</v>
      </c>
      <c r="I2176" s="138">
        <v>34.08</v>
      </c>
      <c r="J2176" s="138">
        <v>47.72</v>
      </c>
      <c r="K2176" s="138">
        <v>8.5952848722986257</v>
      </c>
    </row>
    <row r="2177" spans="1:11">
      <c r="A2177" s="39" t="s">
        <v>413</v>
      </c>
      <c r="B2177" s="39" t="s">
        <v>277</v>
      </c>
      <c r="C2177" s="39" t="s">
        <v>152</v>
      </c>
      <c r="D2177" s="92">
        <f t="shared" si="105"/>
        <v>40.200000000000003</v>
      </c>
      <c r="E2177" s="92">
        <f t="shared" si="106"/>
        <v>30.18</v>
      </c>
      <c r="F2177" s="92">
        <f t="shared" si="107"/>
        <v>51.1</v>
      </c>
      <c r="H2177" s="138">
        <v>40.200000000000003</v>
      </c>
      <c r="I2177" s="138">
        <v>30.18</v>
      </c>
      <c r="J2177" s="138">
        <v>51.1</v>
      </c>
      <c r="K2177" s="138">
        <v>13.457711442786069</v>
      </c>
    </row>
    <row r="2178" spans="1:11">
      <c r="A2178" s="39" t="s">
        <v>413</v>
      </c>
      <c r="B2178" s="39" t="s">
        <v>277</v>
      </c>
      <c r="C2178" s="39" t="s">
        <v>155</v>
      </c>
      <c r="D2178" s="92">
        <f t="shared" si="105"/>
        <v>37.68</v>
      </c>
      <c r="E2178" s="92">
        <f t="shared" si="106"/>
        <v>29.21</v>
      </c>
      <c r="F2178" s="92">
        <f t="shared" si="107"/>
        <v>46.98</v>
      </c>
      <c r="H2178" s="138">
        <v>37.68</v>
      </c>
      <c r="I2178" s="138">
        <v>29.21</v>
      </c>
      <c r="J2178" s="138">
        <v>46.98</v>
      </c>
      <c r="K2178" s="138">
        <v>12.154989384288747</v>
      </c>
    </row>
    <row r="2179" spans="1:11">
      <c r="A2179" s="39" t="s">
        <v>413</v>
      </c>
      <c r="B2179" s="39" t="s">
        <v>277</v>
      </c>
      <c r="C2179" s="39" t="s">
        <v>157</v>
      </c>
      <c r="D2179" s="92">
        <f t="shared" si="105"/>
        <v>36.28</v>
      </c>
      <c r="E2179" s="92">
        <f t="shared" si="106"/>
        <v>26.06</v>
      </c>
      <c r="F2179" s="92">
        <f t="shared" si="107"/>
        <v>47.92</v>
      </c>
      <c r="H2179" s="138">
        <v>36.28</v>
      </c>
      <c r="I2179" s="138">
        <v>26.06</v>
      </c>
      <c r="J2179" s="138">
        <v>47.92</v>
      </c>
      <c r="K2179" s="138">
        <v>15.600882028665932</v>
      </c>
    </row>
    <row r="2180" spans="1:11">
      <c r="A2180" s="39" t="s">
        <v>413</v>
      </c>
      <c r="B2180" s="39" t="s">
        <v>277</v>
      </c>
      <c r="C2180" s="39" t="s">
        <v>158</v>
      </c>
      <c r="D2180" s="92">
        <f t="shared" si="105"/>
        <v>36.979999999999997</v>
      </c>
      <c r="E2180" s="92">
        <f t="shared" si="106"/>
        <v>26.42</v>
      </c>
      <c r="F2180" s="92">
        <f t="shared" si="107"/>
        <v>48.96</v>
      </c>
      <c r="H2180" s="138">
        <v>36.979999999999997</v>
      </c>
      <c r="I2180" s="138">
        <v>26.42</v>
      </c>
      <c r="J2180" s="138">
        <v>48.96</v>
      </c>
      <c r="K2180" s="138">
        <v>15.792320173066523</v>
      </c>
    </row>
    <row r="2181" spans="1:11">
      <c r="A2181" s="39" t="s">
        <v>413</v>
      </c>
      <c r="B2181" s="39" t="s">
        <v>277</v>
      </c>
      <c r="C2181" s="39" t="s">
        <v>160</v>
      </c>
      <c r="D2181" s="92">
        <f t="shared" si="105"/>
        <v>30.52</v>
      </c>
      <c r="E2181" s="92">
        <f t="shared" si="106"/>
        <v>24.8</v>
      </c>
      <c r="F2181" s="92">
        <f t="shared" si="107"/>
        <v>36.909999999999997</v>
      </c>
      <c r="H2181" s="138">
        <v>30.52</v>
      </c>
      <c r="I2181" s="138">
        <v>24.8</v>
      </c>
      <c r="J2181" s="138">
        <v>36.909999999999997</v>
      </c>
      <c r="K2181" s="138">
        <v>10.15727391874181</v>
      </c>
    </row>
    <row r="2182" spans="1:11">
      <c r="A2182" s="39" t="s">
        <v>413</v>
      </c>
      <c r="B2182" s="39" t="s">
        <v>277</v>
      </c>
      <c r="C2182" s="39" t="s">
        <v>163</v>
      </c>
      <c r="D2182" s="92">
        <f t="shared" si="105"/>
        <v>38.229999999999997</v>
      </c>
      <c r="E2182" s="92">
        <f t="shared" si="106"/>
        <v>31</v>
      </c>
      <c r="F2182" s="92">
        <f t="shared" si="107"/>
        <v>46.02</v>
      </c>
      <c r="H2182" s="138">
        <v>38.229999999999997</v>
      </c>
      <c r="I2182" s="138">
        <v>31</v>
      </c>
      <c r="J2182" s="138">
        <v>46.02</v>
      </c>
      <c r="K2182" s="138">
        <v>10.096782631441277</v>
      </c>
    </row>
    <row r="2183" spans="1:11">
      <c r="A2183" s="39" t="s">
        <v>413</v>
      </c>
      <c r="B2183" s="39" t="s">
        <v>277</v>
      </c>
      <c r="C2183" s="39" t="s">
        <v>167</v>
      </c>
      <c r="D2183" s="92">
        <f t="shared" si="105"/>
        <v>40.090000000000003</v>
      </c>
      <c r="E2183" s="92">
        <f t="shared" si="106"/>
        <v>33.61</v>
      </c>
      <c r="F2183" s="92">
        <f t="shared" si="107"/>
        <v>46.93</v>
      </c>
      <c r="H2183" s="138">
        <v>40.090000000000003</v>
      </c>
      <c r="I2183" s="138">
        <v>33.61</v>
      </c>
      <c r="J2183" s="138">
        <v>46.93</v>
      </c>
      <c r="K2183" s="138">
        <v>8.5308056872037916</v>
      </c>
    </row>
    <row r="2184" spans="1:11">
      <c r="A2184" s="39" t="s">
        <v>413</v>
      </c>
      <c r="B2184" s="39" t="s">
        <v>277</v>
      </c>
      <c r="C2184" s="39" t="s">
        <v>169</v>
      </c>
      <c r="D2184" s="92">
        <f t="shared" si="105"/>
        <v>40.61</v>
      </c>
      <c r="E2184" s="92">
        <f t="shared" si="106"/>
        <v>30.38</v>
      </c>
      <c r="F2184" s="92">
        <f t="shared" si="107"/>
        <v>51.72</v>
      </c>
      <c r="H2184" s="138">
        <v>40.61</v>
      </c>
      <c r="I2184" s="138">
        <v>30.38</v>
      </c>
      <c r="J2184" s="138">
        <v>51.72</v>
      </c>
      <c r="K2184" s="138">
        <v>13.592711154887956</v>
      </c>
    </row>
    <row r="2185" spans="1:11">
      <c r="A2185" s="39" t="s">
        <v>413</v>
      </c>
      <c r="B2185" s="39" t="s">
        <v>277</v>
      </c>
      <c r="C2185" s="39" t="s">
        <v>173</v>
      </c>
      <c r="D2185" s="92">
        <f t="shared" si="105"/>
        <v>36.57</v>
      </c>
      <c r="E2185" s="92">
        <f t="shared" si="106"/>
        <v>31.72</v>
      </c>
      <c r="F2185" s="92">
        <f t="shared" si="107"/>
        <v>41.71</v>
      </c>
      <c r="H2185" s="138">
        <v>36.57</v>
      </c>
      <c r="I2185" s="138">
        <v>31.72</v>
      </c>
      <c r="J2185" s="138">
        <v>41.71</v>
      </c>
      <c r="K2185" s="138">
        <v>7.0002734481815692</v>
      </c>
    </row>
    <row r="2186" spans="1:11">
      <c r="A2186" s="39" t="s">
        <v>413</v>
      </c>
      <c r="B2186" s="39" t="s">
        <v>277</v>
      </c>
      <c r="C2186" s="39" t="s">
        <v>176</v>
      </c>
      <c r="D2186" s="92">
        <f t="shared" si="105"/>
        <v>40.840000000000003</v>
      </c>
      <c r="E2186" s="92">
        <f t="shared" si="106"/>
        <v>30.82</v>
      </c>
      <c r="F2186" s="92">
        <f t="shared" si="107"/>
        <v>51.69</v>
      </c>
      <c r="H2186" s="138">
        <v>40.840000000000003</v>
      </c>
      <c r="I2186" s="138">
        <v>30.82</v>
      </c>
      <c r="J2186" s="138">
        <v>51.69</v>
      </c>
      <c r="K2186" s="138">
        <v>13.222331047992164</v>
      </c>
    </row>
    <row r="2187" spans="1:11">
      <c r="A2187" s="39" t="s">
        <v>413</v>
      </c>
      <c r="B2187" s="39" t="s">
        <v>277</v>
      </c>
      <c r="C2187" s="39" t="s">
        <v>360</v>
      </c>
      <c r="D2187" s="92">
        <f t="shared" si="105"/>
        <v>42.77</v>
      </c>
      <c r="E2187" s="92">
        <f t="shared" si="106"/>
        <v>40.99</v>
      </c>
      <c r="F2187" s="92">
        <f t="shared" si="107"/>
        <v>44.58</v>
      </c>
      <c r="H2187" s="138">
        <v>42.77</v>
      </c>
      <c r="I2187" s="138">
        <v>40.99</v>
      </c>
      <c r="J2187" s="138">
        <v>44.58</v>
      </c>
      <c r="K2187" s="138">
        <v>2.1510404489127892</v>
      </c>
    </row>
    <row r="2188" spans="1:11">
      <c r="A2188" s="39" t="s">
        <v>413</v>
      </c>
      <c r="B2188" s="39" t="s">
        <v>303</v>
      </c>
      <c r="C2188" s="39" t="s">
        <v>363</v>
      </c>
      <c r="D2188" s="92">
        <f t="shared" si="105"/>
        <v>56.31</v>
      </c>
      <c r="E2188" s="92">
        <f t="shared" si="106"/>
        <v>52.5</v>
      </c>
      <c r="F2188" s="92">
        <f t="shared" si="107"/>
        <v>60.05</v>
      </c>
      <c r="H2188" s="138">
        <v>56.31</v>
      </c>
      <c r="I2188" s="138">
        <v>52.5</v>
      </c>
      <c r="J2188" s="138">
        <v>60.05</v>
      </c>
      <c r="K2188" s="138">
        <v>3.4274551589415734</v>
      </c>
    </row>
    <row r="2189" spans="1:11">
      <c r="A2189" s="39" t="s">
        <v>413</v>
      </c>
      <c r="B2189" s="39" t="s">
        <v>303</v>
      </c>
      <c r="C2189" s="39" t="s">
        <v>364</v>
      </c>
      <c r="D2189" s="92">
        <f t="shared" si="105"/>
        <v>54.88</v>
      </c>
      <c r="E2189" s="92">
        <f t="shared" si="106"/>
        <v>51.26</v>
      </c>
      <c r="F2189" s="92">
        <f t="shared" si="107"/>
        <v>58.44</v>
      </c>
      <c r="H2189" s="138">
        <v>54.88</v>
      </c>
      <c r="I2189" s="138">
        <v>51.26</v>
      </c>
      <c r="J2189" s="138">
        <v>58.44</v>
      </c>
      <c r="K2189" s="138">
        <v>3.3527696793002915</v>
      </c>
    </row>
    <row r="2190" spans="1:11">
      <c r="A2190" s="39" t="s">
        <v>413</v>
      </c>
      <c r="B2190" s="39" t="s">
        <v>303</v>
      </c>
      <c r="C2190" s="39" t="s">
        <v>365</v>
      </c>
      <c r="D2190" s="92">
        <f t="shared" si="105"/>
        <v>57.44</v>
      </c>
      <c r="E2190" s="92">
        <f t="shared" si="106"/>
        <v>52.31</v>
      </c>
      <c r="F2190" s="92">
        <f t="shared" si="107"/>
        <v>62.42</v>
      </c>
      <c r="H2190" s="138">
        <v>57.44</v>
      </c>
      <c r="I2190" s="138">
        <v>52.31</v>
      </c>
      <c r="J2190" s="138">
        <v>62.42</v>
      </c>
      <c r="K2190" s="138">
        <v>4.509052924791086</v>
      </c>
    </row>
    <row r="2191" spans="1:11">
      <c r="A2191" s="39" t="s">
        <v>413</v>
      </c>
      <c r="B2191" s="39" t="s">
        <v>303</v>
      </c>
      <c r="C2191" s="39" t="s">
        <v>366</v>
      </c>
      <c r="D2191" s="92">
        <f t="shared" si="105"/>
        <v>53.01</v>
      </c>
      <c r="E2191" s="92">
        <f t="shared" si="106"/>
        <v>50.22</v>
      </c>
      <c r="F2191" s="92">
        <f t="shared" si="107"/>
        <v>55.78</v>
      </c>
      <c r="H2191" s="138">
        <v>53.01</v>
      </c>
      <c r="I2191" s="138">
        <v>50.22</v>
      </c>
      <c r="J2191" s="138">
        <v>55.78</v>
      </c>
      <c r="K2191" s="138">
        <v>2.6787398604036974</v>
      </c>
    </row>
    <row r="2192" spans="1:11">
      <c r="A2192" s="39" t="s">
        <v>413</v>
      </c>
      <c r="B2192" s="39" t="s">
        <v>303</v>
      </c>
      <c r="C2192" s="39" t="s">
        <v>367</v>
      </c>
      <c r="D2192" s="92">
        <f t="shared" si="105"/>
        <v>51.35</v>
      </c>
      <c r="E2192" s="92">
        <f t="shared" si="106"/>
        <v>48.96</v>
      </c>
      <c r="F2192" s="92">
        <f t="shared" si="107"/>
        <v>53.73</v>
      </c>
      <c r="H2192" s="138">
        <v>51.35</v>
      </c>
      <c r="I2192" s="138">
        <v>48.96</v>
      </c>
      <c r="J2192" s="138">
        <v>53.73</v>
      </c>
      <c r="K2192" s="138">
        <v>2.3758519961051605</v>
      </c>
    </row>
    <row r="2193" spans="1:11">
      <c r="A2193" s="39" t="s">
        <v>413</v>
      </c>
      <c r="B2193" s="39" t="s">
        <v>303</v>
      </c>
      <c r="C2193" s="39" t="s">
        <v>368</v>
      </c>
      <c r="D2193" s="92">
        <f t="shared" si="105"/>
        <v>54.95</v>
      </c>
      <c r="E2193" s="92">
        <f t="shared" si="106"/>
        <v>50.91</v>
      </c>
      <c r="F2193" s="92">
        <f t="shared" si="107"/>
        <v>58.93</v>
      </c>
      <c r="H2193" s="138">
        <v>54.95</v>
      </c>
      <c r="I2193" s="138">
        <v>50.91</v>
      </c>
      <c r="J2193" s="138">
        <v>58.93</v>
      </c>
      <c r="K2193" s="138">
        <v>3.7306642402183803</v>
      </c>
    </row>
    <row r="2194" spans="1:11">
      <c r="A2194" s="39" t="s">
        <v>413</v>
      </c>
      <c r="B2194" s="39" t="s">
        <v>303</v>
      </c>
      <c r="C2194" s="39" t="s">
        <v>369</v>
      </c>
      <c r="D2194" s="92">
        <f t="shared" si="105"/>
        <v>53.23</v>
      </c>
      <c r="E2194" s="92">
        <f t="shared" si="106"/>
        <v>47.31</v>
      </c>
      <c r="F2194" s="92">
        <f t="shared" si="107"/>
        <v>59.06</v>
      </c>
      <c r="H2194" s="138">
        <v>53.23</v>
      </c>
      <c r="I2194" s="138">
        <v>47.31</v>
      </c>
      <c r="J2194" s="138">
        <v>59.06</v>
      </c>
      <c r="K2194" s="138">
        <v>5.6547059928611683</v>
      </c>
    </row>
    <row r="2195" spans="1:11">
      <c r="A2195" s="39" t="s">
        <v>413</v>
      </c>
      <c r="B2195" s="39" t="s">
        <v>303</v>
      </c>
      <c r="C2195" s="39" t="s">
        <v>370</v>
      </c>
      <c r="D2195" s="92">
        <f t="shared" si="105"/>
        <v>58.34</v>
      </c>
      <c r="E2195" s="92">
        <f t="shared" si="106"/>
        <v>54.74</v>
      </c>
      <c r="F2195" s="92">
        <f t="shared" si="107"/>
        <v>61.86</v>
      </c>
      <c r="H2195" s="138">
        <v>58.34</v>
      </c>
      <c r="I2195" s="138">
        <v>54.74</v>
      </c>
      <c r="J2195" s="138">
        <v>61.86</v>
      </c>
      <c r="K2195" s="138">
        <v>3.1196434693177921</v>
      </c>
    </row>
    <row r="2196" spans="1:11">
      <c r="A2196" s="39" t="s">
        <v>413</v>
      </c>
      <c r="B2196" s="39" t="s">
        <v>303</v>
      </c>
      <c r="C2196" s="39" t="s">
        <v>371</v>
      </c>
      <c r="D2196" s="92">
        <f t="shared" si="105"/>
        <v>61.26</v>
      </c>
      <c r="E2196" s="92">
        <f t="shared" si="106"/>
        <v>57.75</v>
      </c>
      <c r="F2196" s="92">
        <f t="shared" si="107"/>
        <v>64.66</v>
      </c>
      <c r="H2196" s="138">
        <v>61.26</v>
      </c>
      <c r="I2196" s="138">
        <v>57.75</v>
      </c>
      <c r="J2196" s="138">
        <v>64.66</v>
      </c>
      <c r="K2196" s="138">
        <v>2.8893241919686585</v>
      </c>
    </row>
    <row r="2197" spans="1:11">
      <c r="A2197" s="39" t="s">
        <v>413</v>
      </c>
      <c r="B2197" s="39" t="s">
        <v>303</v>
      </c>
      <c r="C2197" s="39" t="s">
        <v>372</v>
      </c>
      <c r="D2197" s="92">
        <f t="shared" si="105"/>
        <v>54.22</v>
      </c>
      <c r="E2197" s="92">
        <f t="shared" si="106"/>
        <v>51.19</v>
      </c>
      <c r="F2197" s="92">
        <f t="shared" si="107"/>
        <v>57.22</v>
      </c>
      <c r="H2197" s="138">
        <v>54.22</v>
      </c>
      <c r="I2197" s="138">
        <v>51.19</v>
      </c>
      <c r="J2197" s="138">
        <v>57.22</v>
      </c>
      <c r="K2197" s="138">
        <v>2.8402803393581708</v>
      </c>
    </row>
    <row r="2198" spans="1:11">
      <c r="A2198" s="39" t="s">
        <v>413</v>
      </c>
      <c r="B2198" s="39" t="s">
        <v>303</v>
      </c>
      <c r="C2198" s="39" t="s">
        <v>373</v>
      </c>
      <c r="D2198" s="92">
        <f t="shared" si="105"/>
        <v>56.43</v>
      </c>
      <c r="E2198" s="92">
        <f t="shared" si="106"/>
        <v>52.94</v>
      </c>
      <c r="F2198" s="92">
        <f t="shared" si="107"/>
        <v>59.86</v>
      </c>
      <c r="H2198" s="138">
        <v>56.43</v>
      </c>
      <c r="I2198" s="138">
        <v>52.94</v>
      </c>
      <c r="J2198" s="138">
        <v>59.86</v>
      </c>
      <c r="K2198" s="138">
        <v>3.1366294524189264</v>
      </c>
    </row>
    <row r="2199" spans="1:11">
      <c r="A2199" s="39" t="s">
        <v>413</v>
      </c>
      <c r="B2199" s="39" t="s">
        <v>303</v>
      </c>
      <c r="C2199" s="39" t="s">
        <v>374</v>
      </c>
      <c r="D2199" s="92">
        <f t="shared" si="105"/>
        <v>56.67</v>
      </c>
      <c r="E2199" s="92">
        <f t="shared" si="106"/>
        <v>53.05</v>
      </c>
      <c r="F2199" s="92">
        <f t="shared" si="107"/>
        <v>60.23</v>
      </c>
      <c r="H2199" s="138">
        <v>56.67</v>
      </c>
      <c r="I2199" s="138">
        <v>53.05</v>
      </c>
      <c r="J2199" s="138">
        <v>60.23</v>
      </c>
      <c r="K2199" s="138">
        <v>3.2292218104817358</v>
      </c>
    </row>
    <row r="2200" spans="1:11">
      <c r="A2200" s="39" t="s">
        <v>413</v>
      </c>
      <c r="B2200" s="39" t="s">
        <v>303</v>
      </c>
      <c r="C2200" s="39" t="s">
        <v>375</v>
      </c>
      <c r="D2200" s="92">
        <f t="shared" si="105"/>
        <v>51.82</v>
      </c>
      <c r="E2200" s="92">
        <f t="shared" si="106"/>
        <v>46.28</v>
      </c>
      <c r="F2200" s="92">
        <f t="shared" si="107"/>
        <v>57.32</v>
      </c>
      <c r="H2200" s="138">
        <v>51.82</v>
      </c>
      <c r="I2200" s="138">
        <v>46.28</v>
      </c>
      <c r="J2200" s="138">
        <v>57.32</v>
      </c>
      <c r="K2200" s="138">
        <v>5.4612118873022002</v>
      </c>
    </row>
    <row r="2201" spans="1:11">
      <c r="A2201" s="39" t="s">
        <v>413</v>
      </c>
      <c r="B2201" s="39" t="s">
        <v>303</v>
      </c>
      <c r="C2201" s="39" t="s">
        <v>376</v>
      </c>
      <c r="D2201" s="92">
        <f t="shared" si="105"/>
        <v>56.58</v>
      </c>
      <c r="E2201" s="92">
        <f t="shared" si="106"/>
        <v>52.54</v>
      </c>
      <c r="F2201" s="92">
        <f t="shared" si="107"/>
        <v>60.55</v>
      </c>
      <c r="H2201" s="138">
        <v>56.58</v>
      </c>
      <c r="I2201" s="138">
        <v>52.54</v>
      </c>
      <c r="J2201" s="138">
        <v>60.55</v>
      </c>
      <c r="K2201" s="138">
        <v>3.6231884057971016</v>
      </c>
    </row>
    <row r="2202" spans="1:11">
      <c r="A2202" s="39" t="s">
        <v>413</v>
      </c>
      <c r="B2202" s="39" t="s">
        <v>303</v>
      </c>
      <c r="C2202" s="39" t="s">
        <v>377</v>
      </c>
      <c r="D2202" s="92">
        <f t="shared" si="105"/>
        <v>53.36</v>
      </c>
      <c r="E2202" s="92">
        <f t="shared" si="106"/>
        <v>49.47</v>
      </c>
      <c r="F2202" s="92">
        <f t="shared" si="107"/>
        <v>57.22</v>
      </c>
      <c r="H2202" s="138">
        <v>53.36</v>
      </c>
      <c r="I2202" s="138">
        <v>49.47</v>
      </c>
      <c r="J2202" s="138">
        <v>57.22</v>
      </c>
      <c r="K2202" s="138">
        <v>3.7106446776611692</v>
      </c>
    </row>
    <row r="2203" spans="1:11">
      <c r="A2203" s="39" t="s">
        <v>413</v>
      </c>
      <c r="B2203" s="39" t="s">
        <v>303</v>
      </c>
      <c r="C2203" s="39" t="s">
        <v>386</v>
      </c>
      <c r="D2203" s="92">
        <f t="shared" si="105"/>
        <v>58.94</v>
      </c>
      <c r="E2203" s="92">
        <f t="shared" si="106"/>
        <v>55.72</v>
      </c>
      <c r="F2203" s="92">
        <f t="shared" si="107"/>
        <v>62.08</v>
      </c>
      <c r="H2203" s="138">
        <v>58.94</v>
      </c>
      <c r="I2203" s="138">
        <v>55.72</v>
      </c>
      <c r="J2203" s="138">
        <v>62.08</v>
      </c>
      <c r="K2203" s="138">
        <v>2.7655242619613167</v>
      </c>
    </row>
    <row r="2204" spans="1:11">
      <c r="A2204" s="39" t="s">
        <v>413</v>
      </c>
      <c r="B2204" s="39" t="s">
        <v>303</v>
      </c>
      <c r="C2204" s="39" t="s">
        <v>379</v>
      </c>
      <c r="D2204" s="92">
        <f t="shared" si="105"/>
        <v>54.15</v>
      </c>
      <c r="E2204" s="92">
        <f t="shared" si="106"/>
        <v>51.28</v>
      </c>
      <c r="F2204" s="92">
        <f t="shared" si="107"/>
        <v>56.98</v>
      </c>
      <c r="H2204" s="138">
        <v>54.15</v>
      </c>
      <c r="I2204" s="138">
        <v>51.28</v>
      </c>
      <c r="J2204" s="138">
        <v>56.98</v>
      </c>
      <c r="K2204" s="138">
        <v>2.6777469990766392</v>
      </c>
    </row>
    <row r="2205" spans="1:11">
      <c r="A2205" s="39" t="s">
        <v>413</v>
      </c>
      <c r="B2205" s="39" t="s">
        <v>303</v>
      </c>
      <c r="C2205" s="39" t="s">
        <v>0</v>
      </c>
      <c r="D2205" s="92">
        <f t="shared" si="105"/>
        <v>54.81</v>
      </c>
      <c r="E2205" s="92">
        <f t="shared" si="106"/>
        <v>53.9</v>
      </c>
      <c r="F2205" s="92">
        <f t="shared" si="107"/>
        <v>55.72</v>
      </c>
      <c r="H2205" s="138">
        <v>54.81</v>
      </c>
      <c r="I2205" s="138">
        <v>53.9</v>
      </c>
      <c r="J2205" s="138">
        <v>55.72</v>
      </c>
      <c r="K2205" s="138">
        <v>0.8575077540594781</v>
      </c>
    </row>
    <row r="2206" spans="1:11">
      <c r="A2206" s="39" t="s">
        <v>413</v>
      </c>
      <c r="B2206" s="39" t="s">
        <v>277</v>
      </c>
      <c r="C2206" s="39" t="s">
        <v>363</v>
      </c>
      <c r="D2206" s="92">
        <f t="shared" si="105"/>
        <v>40.479999999999997</v>
      </c>
      <c r="E2206" s="92">
        <f t="shared" si="106"/>
        <v>36.82</v>
      </c>
      <c r="F2206" s="92">
        <f t="shared" si="107"/>
        <v>44.24</v>
      </c>
      <c r="H2206" s="138">
        <v>40.479999999999997</v>
      </c>
      <c r="I2206" s="138">
        <v>36.82</v>
      </c>
      <c r="J2206" s="138">
        <v>44.24</v>
      </c>
      <c r="K2206" s="138">
        <v>4.6936758893280635</v>
      </c>
    </row>
    <row r="2207" spans="1:11">
      <c r="A2207" s="39" t="s">
        <v>413</v>
      </c>
      <c r="B2207" s="39" t="s">
        <v>277</v>
      </c>
      <c r="C2207" s="39" t="s">
        <v>364</v>
      </c>
      <c r="D2207" s="92">
        <f t="shared" si="105"/>
        <v>43.93</v>
      </c>
      <c r="E2207" s="92">
        <f t="shared" si="106"/>
        <v>40.380000000000003</v>
      </c>
      <c r="F2207" s="92">
        <f t="shared" si="107"/>
        <v>47.55</v>
      </c>
      <c r="H2207" s="138">
        <v>43.93</v>
      </c>
      <c r="I2207" s="138">
        <v>40.380000000000003</v>
      </c>
      <c r="J2207" s="138">
        <v>47.55</v>
      </c>
      <c r="K2207" s="138">
        <v>4.165718188026406</v>
      </c>
    </row>
    <row r="2208" spans="1:11">
      <c r="A2208" s="39" t="s">
        <v>413</v>
      </c>
      <c r="B2208" s="39" t="s">
        <v>277</v>
      </c>
      <c r="C2208" s="39" t="s">
        <v>365</v>
      </c>
      <c r="D2208" s="92">
        <f t="shared" si="105"/>
        <v>39.9</v>
      </c>
      <c r="E2208" s="92">
        <f t="shared" si="106"/>
        <v>35.03</v>
      </c>
      <c r="F2208" s="92">
        <f t="shared" si="107"/>
        <v>44.99</v>
      </c>
      <c r="H2208" s="138">
        <v>39.9</v>
      </c>
      <c r="I2208" s="138">
        <v>35.03</v>
      </c>
      <c r="J2208" s="138">
        <v>44.99</v>
      </c>
      <c r="K2208" s="138">
        <v>6.3909774436090219</v>
      </c>
    </row>
    <row r="2209" spans="1:11">
      <c r="A2209" s="39" t="s">
        <v>413</v>
      </c>
      <c r="B2209" s="39" t="s">
        <v>277</v>
      </c>
      <c r="C2209" s="39" t="s">
        <v>366</v>
      </c>
      <c r="D2209" s="92">
        <f t="shared" si="105"/>
        <v>45.68</v>
      </c>
      <c r="E2209" s="92">
        <f t="shared" si="106"/>
        <v>42.91</v>
      </c>
      <c r="F2209" s="92">
        <f t="shared" si="107"/>
        <v>48.47</v>
      </c>
      <c r="H2209" s="138">
        <v>45.68</v>
      </c>
      <c r="I2209" s="138">
        <v>42.91</v>
      </c>
      <c r="J2209" s="138">
        <v>48.47</v>
      </c>
      <c r="K2209" s="138">
        <v>3.1085814360770576</v>
      </c>
    </row>
    <row r="2210" spans="1:11">
      <c r="A2210" s="39" t="s">
        <v>413</v>
      </c>
      <c r="B2210" s="39" t="s">
        <v>277</v>
      </c>
      <c r="C2210" s="39" t="s">
        <v>367</v>
      </c>
      <c r="D2210" s="92">
        <f t="shared" si="105"/>
        <v>47.06</v>
      </c>
      <c r="E2210" s="92">
        <f t="shared" si="106"/>
        <v>44.68</v>
      </c>
      <c r="F2210" s="92">
        <f t="shared" si="107"/>
        <v>49.44</v>
      </c>
      <c r="H2210" s="138">
        <v>47.06</v>
      </c>
      <c r="I2210" s="138">
        <v>44.68</v>
      </c>
      <c r="J2210" s="138">
        <v>49.44</v>
      </c>
      <c r="K2210" s="138">
        <v>2.5924351891202719</v>
      </c>
    </row>
    <row r="2211" spans="1:11">
      <c r="A2211" s="39" t="s">
        <v>413</v>
      </c>
      <c r="B2211" s="39" t="s">
        <v>277</v>
      </c>
      <c r="C2211" s="39" t="s">
        <v>368</v>
      </c>
      <c r="D2211" s="92">
        <f t="shared" si="105"/>
        <v>42.34</v>
      </c>
      <c r="E2211" s="92">
        <f t="shared" si="106"/>
        <v>38.44</v>
      </c>
      <c r="F2211" s="92">
        <f t="shared" si="107"/>
        <v>46.34</v>
      </c>
      <c r="H2211" s="138">
        <v>42.34</v>
      </c>
      <c r="I2211" s="138">
        <v>38.44</v>
      </c>
      <c r="J2211" s="138">
        <v>46.34</v>
      </c>
      <c r="K2211" s="138">
        <v>4.7709022201228146</v>
      </c>
    </row>
    <row r="2212" spans="1:11">
      <c r="A2212" s="39" t="s">
        <v>413</v>
      </c>
      <c r="B2212" s="39" t="s">
        <v>277</v>
      </c>
      <c r="C2212" s="39" t="s">
        <v>369</v>
      </c>
      <c r="D2212" s="92">
        <f t="shared" si="105"/>
        <v>43.24</v>
      </c>
      <c r="E2212" s="92">
        <f t="shared" si="106"/>
        <v>37.56</v>
      </c>
      <c r="F2212" s="92">
        <f t="shared" si="107"/>
        <v>49.11</v>
      </c>
      <c r="H2212" s="138">
        <v>43.24</v>
      </c>
      <c r="I2212" s="138">
        <v>37.56</v>
      </c>
      <c r="J2212" s="138">
        <v>49.11</v>
      </c>
      <c r="K2212" s="138">
        <v>6.8455134135060129</v>
      </c>
    </row>
    <row r="2213" spans="1:11">
      <c r="A2213" s="39" t="s">
        <v>413</v>
      </c>
      <c r="B2213" s="39" t="s">
        <v>277</v>
      </c>
      <c r="C2213" s="39" t="s">
        <v>370</v>
      </c>
      <c r="D2213" s="92">
        <f t="shared" si="105"/>
        <v>39.21</v>
      </c>
      <c r="E2213" s="92">
        <f t="shared" si="106"/>
        <v>35.76</v>
      </c>
      <c r="F2213" s="92">
        <f t="shared" si="107"/>
        <v>42.77</v>
      </c>
      <c r="H2213" s="138">
        <v>39.21</v>
      </c>
      <c r="I2213" s="138">
        <v>35.76</v>
      </c>
      <c r="J2213" s="138">
        <v>42.77</v>
      </c>
      <c r="K2213" s="138">
        <v>4.5651619484825305</v>
      </c>
    </row>
    <row r="2214" spans="1:11">
      <c r="A2214" s="39" t="s">
        <v>413</v>
      </c>
      <c r="B2214" s="39" t="s">
        <v>277</v>
      </c>
      <c r="C2214" s="39" t="s">
        <v>371</v>
      </c>
      <c r="D2214" s="92">
        <f t="shared" ref="D2214:D2223" si="108">IF(K2214&gt;=50," ",H2214)</f>
        <v>36.94</v>
      </c>
      <c r="E2214" s="92">
        <f t="shared" ref="E2214:E2223" si="109">IF(K2214&gt;=50," ",I2214)</f>
        <v>33.6</v>
      </c>
      <c r="F2214" s="92">
        <f t="shared" ref="F2214:F2223" si="110">IF(K2214&gt;=50," ",J2214)</f>
        <v>40.409999999999997</v>
      </c>
      <c r="H2214" s="138">
        <v>36.94</v>
      </c>
      <c r="I2214" s="138">
        <v>33.6</v>
      </c>
      <c r="J2214" s="138">
        <v>40.409999999999997</v>
      </c>
      <c r="K2214" s="138">
        <v>4.710341093665404</v>
      </c>
    </row>
    <row r="2215" spans="1:11">
      <c r="A2215" s="39" t="s">
        <v>413</v>
      </c>
      <c r="B2215" s="39" t="s">
        <v>277</v>
      </c>
      <c r="C2215" s="39" t="s">
        <v>372</v>
      </c>
      <c r="D2215" s="92">
        <f t="shared" si="108"/>
        <v>44.17</v>
      </c>
      <c r="E2215" s="92">
        <f t="shared" si="109"/>
        <v>41.2</v>
      </c>
      <c r="F2215" s="92">
        <f t="shared" si="110"/>
        <v>47.18</v>
      </c>
      <c r="H2215" s="138">
        <v>44.17</v>
      </c>
      <c r="I2215" s="138">
        <v>41.2</v>
      </c>
      <c r="J2215" s="138">
        <v>47.18</v>
      </c>
      <c r="K2215" s="138">
        <v>3.4638895177722437</v>
      </c>
    </row>
    <row r="2216" spans="1:11">
      <c r="A2216" s="39" t="s">
        <v>413</v>
      </c>
      <c r="B2216" s="39" t="s">
        <v>277</v>
      </c>
      <c r="C2216" s="39" t="s">
        <v>373</v>
      </c>
      <c r="D2216" s="92">
        <f t="shared" si="108"/>
        <v>42.45</v>
      </c>
      <c r="E2216" s="92">
        <f t="shared" si="109"/>
        <v>39.03</v>
      </c>
      <c r="F2216" s="92">
        <f t="shared" si="110"/>
        <v>45.95</v>
      </c>
      <c r="H2216" s="138">
        <v>42.45</v>
      </c>
      <c r="I2216" s="138">
        <v>39.03</v>
      </c>
      <c r="J2216" s="138">
        <v>45.95</v>
      </c>
      <c r="K2216" s="138">
        <v>4.169611307420495</v>
      </c>
    </row>
    <row r="2217" spans="1:11">
      <c r="A2217" s="39" t="s">
        <v>413</v>
      </c>
      <c r="B2217" s="39" t="s">
        <v>277</v>
      </c>
      <c r="C2217" s="39" t="s">
        <v>374</v>
      </c>
      <c r="D2217" s="92">
        <f t="shared" si="108"/>
        <v>42.14</v>
      </c>
      <c r="E2217" s="92">
        <f t="shared" si="109"/>
        <v>38.6</v>
      </c>
      <c r="F2217" s="92">
        <f t="shared" si="110"/>
        <v>45.75</v>
      </c>
      <c r="H2217" s="138">
        <v>42.14</v>
      </c>
      <c r="I2217" s="138">
        <v>38.6</v>
      </c>
      <c r="J2217" s="138">
        <v>45.75</v>
      </c>
      <c r="K2217" s="138">
        <v>4.342667299477931</v>
      </c>
    </row>
    <row r="2218" spans="1:11">
      <c r="A2218" s="39" t="s">
        <v>413</v>
      </c>
      <c r="B2218" s="39" t="s">
        <v>277</v>
      </c>
      <c r="C2218" s="39" t="s">
        <v>375</v>
      </c>
      <c r="D2218" s="92">
        <f t="shared" si="108"/>
        <v>45.78</v>
      </c>
      <c r="E2218" s="92">
        <f t="shared" si="109"/>
        <v>40.31</v>
      </c>
      <c r="F2218" s="92">
        <f t="shared" si="110"/>
        <v>51.36</v>
      </c>
      <c r="H2218" s="138">
        <v>45.78</v>
      </c>
      <c r="I2218" s="138">
        <v>40.31</v>
      </c>
      <c r="J2218" s="138">
        <v>51.36</v>
      </c>
      <c r="K2218" s="138">
        <v>6.1817387505460895</v>
      </c>
    </row>
    <row r="2219" spans="1:11">
      <c r="A2219" s="39" t="s">
        <v>413</v>
      </c>
      <c r="B2219" s="39" t="s">
        <v>277</v>
      </c>
      <c r="C2219" s="39" t="s">
        <v>376</v>
      </c>
      <c r="D2219" s="92">
        <f t="shared" si="108"/>
        <v>39.08</v>
      </c>
      <c r="E2219" s="92">
        <f t="shared" si="109"/>
        <v>35.229999999999997</v>
      </c>
      <c r="F2219" s="92">
        <f t="shared" si="110"/>
        <v>43.07</v>
      </c>
      <c r="H2219" s="138">
        <v>39.08</v>
      </c>
      <c r="I2219" s="138">
        <v>35.229999999999997</v>
      </c>
      <c r="J2219" s="138">
        <v>43.07</v>
      </c>
      <c r="K2219" s="138">
        <v>5.1177072671443193</v>
      </c>
    </row>
    <row r="2220" spans="1:11">
      <c r="A2220" s="39" t="s">
        <v>413</v>
      </c>
      <c r="B2220" s="39" t="s">
        <v>277</v>
      </c>
      <c r="C2220" s="39" t="s">
        <v>377</v>
      </c>
      <c r="D2220" s="92">
        <f t="shared" si="108"/>
        <v>45.52</v>
      </c>
      <c r="E2220" s="92">
        <f t="shared" si="109"/>
        <v>41.67</v>
      </c>
      <c r="F2220" s="92">
        <f t="shared" si="110"/>
        <v>49.43</v>
      </c>
      <c r="H2220" s="138">
        <v>45.52</v>
      </c>
      <c r="I2220" s="138">
        <v>41.67</v>
      </c>
      <c r="J2220" s="138">
        <v>49.43</v>
      </c>
      <c r="K2220" s="138">
        <v>4.3497363796133568</v>
      </c>
    </row>
    <row r="2221" spans="1:11">
      <c r="A2221" s="39" t="s">
        <v>413</v>
      </c>
      <c r="B2221" s="39" t="s">
        <v>277</v>
      </c>
      <c r="C2221" s="39" t="s">
        <v>386</v>
      </c>
      <c r="D2221" s="92">
        <f t="shared" si="108"/>
        <v>39.270000000000003</v>
      </c>
      <c r="E2221" s="92">
        <f t="shared" si="109"/>
        <v>36.18</v>
      </c>
      <c r="F2221" s="92">
        <f t="shared" si="110"/>
        <v>42.45</v>
      </c>
      <c r="H2221" s="138">
        <v>39.270000000000003</v>
      </c>
      <c r="I2221" s="138">
        <v>36.18</v>
      </c>
      <c r="J2221" s="138">
        <v>42.45</v>
      </c>
      <c r="K2221" s="138">
        <v>4.0743570155334865</v>
      </c>
    </row>
    <row r="2222" spans="1:11">
      <c r="A2222" s="39" t="s">
        <v>413</v>
      </c>
      <c r="B2222" s="39" t="s">
        <v>277</v>
      </c>
      <c r="C2222" s="39" t="s">
        <v>379</v>
      </c>
      <c r="D2222" s="92">
        <f t="shared" si="108"/>
        <v>43.63</v>
      </c>
      <c r="E2222" s="92">
        <f t="shared" si="109"/>
        <v>40.79</v>
      </c>
      <c r="F2222" s="92">
        <f t="shared" si="110"/>
        <v>46.52</v>
      </c>
      <c r="H2222" s="138">
        <v>43.63</v>
      </c>
      <c r="I2222" s="138">
        <v>40.79</v>
      </c>
      <c r="J2222" s="138">
        <v>46.52</v>
      </c>
      <c r="K2222" s="138">
        <v>3.3463213385285351</v>
      </c>
    </row>
    <row r="2223" spans="1:11">
      <c r="A2223" s="39" t="s">
        <v>413</v>
      </c>
      <c r="B2223" s="39" t="s">
        <v>277</v>
      </c>
      <c r="C2223" s="39" t="s">
        <v>0</v>
      </c>
      <c r="D2223" s="92">
        <f t="shared" si="108"/>
        <v>43.19</v>
      </c>
      <c r="E2223" s="92">
        <f t="shared" si="109"/>
        <v>42.29</v>
      </c>
      <c r="F2223" s="92">
        <f t="shared" si="110"/>
        <v>44.1</v>
      </c>
      <c r="H2223" s="138">
        <v>43.19</v>
      </c>
      <c r="I2223" s="138">
        <v>42.29</v>
      </c>
      <c r="J2223" s="138">
        <v>44.1</v>
      </c>
      <c r="K2223" s="138">
        <v>1.0650613567955547</v>
      </c>
    </row>
    <row r="2224" spans="1:11">
      <c r="A2224" s="39" t="s">
        <v>406</v>
      </c>
      <c r="B2224" s="39" t="s">
        <v>407</v>
      </c>
      <c r="C2224" s="39" t="s">
        <v>108</v>
      </c>
      <c r="D2224" s="92">
        <f t="shared" ref="D2224:D2287" si="111">IF(K2224&gt;=50," ",H2224)</f>
        <v>2.0534319999999999</v>
      </c>
      <c r="E2224" s="92">
        <f t="shared" ref="E2224:E2287" si="112">IF(K2224&gt;=50," ",I2224)</f>
        <v>1.8198190000000001</v>
      </c>
      <c r="F2224" s="92">
        <f t="shared" ref="F2224:F2287" si="113">IF(K2224&gt;=50," ",J2224)</f>
        <v>2.2870460000000001</v>
      </c>
      <c r="H2224" s="138">
        <v>2.0534319999999999</v>
      </c>
      <c r="I2224" s="138">
        <v>1.8198190000000001</v>
      </c>
      <c r="J2224" s="138">
        <v>2.2870460000000001</v>
      </c>
      <c r="K2224" s="138">
        <v>5.803576646316996</v>
      </c>
    </row>
    <row r="2225" spans="1:11">
      <c r="A2225" s="39" t="s">
        <v>406</v>
      </c>
      <c r="B2225" s="39" t="s">
        <v>407</v>
      </c>
      <c r="C2225" s="39" t="s">
        <v>109</v>
      </c>
      <c r="D2225" s="92">
        <f t="shared" si="111"/>
        <v>2.2962359999999999</v>
      </c>
      <c r="E2225" s="92">
        <f t="shared" si="112"/>
        <v>2.1408830000000001</v>
      </c>
      <c r="F2225" s="92">
        <f t="shared" si="113"/>
        <v>2.4515899999999999</v>
      </c>
      <c r="H2225" s="138">
        <v>2.2962359999999999</v>
      </c>
      <c r="I2225" s="138">
        <v>2.1408830000000001</v>
      </c>
      <c r="J2225" s="138">
        <v>2.4515899999999999</v>
      </c>
      <c r="K2225" s="138">
        <v>3.4513003018853459</v>
      </c>
    </row>
    <row r="2226" spans="1:11">
      <c r="A2226" s="39" t="s">
        <v>406</v>
      </c>
      <c r="B2226" s="39" t="s">
        <v>407</v>
      </c>
      <c r="C2226" s="39" t="s">
        <v>112</v>
      </c>
      <c r="D2226" s="92">
        <f t="shared" si="111"/>
        <v>2.0490569999999999</v>
      </c>
      <c r="E2226" s="92">
        <f t="shared" si="112"/>
        <v>1.884023</v>
      </c>
      <c r="F2226" s="92">
        <f t="shared" si="113"/>
        <v>2.2140900000000001</v>
      </c>
      <c r="H2226" s="138">
        <v>2.0490569999999999</v>
      </c>
      <c r="I2226" s="138">
        <v>1.884023</v>
      </c>
      <c r="J2226" s="138">
        <v>2.2140900000000001</v>
      </c>
      <c r="K2226" s="138">
        <v>4.1086167929930699</v>
      </c>
    </row>
    <row r="2227" spans="1:11">
      <c r="A2227" s="39" t="s">
        <v>406</v>
      </c>
      <c r="B2227" s="39" t="s">
        <v>407</v>
      </c>
      <c r="C2227" s="39" t="s">
        <v>115</v>
      </c>
      <c r="D2227" s="92">
        <f t="shared" si="111"/>
        <v>2.25773</v>
      </c>
      <c r="E2227" s="92">
        <f t="shared" si="112"/>
        <v>2.1107170000000002</v>
      </c>
      <c r="F2227" s="92">
        <f t="shared" si="113"/>
        <v>2.4047420000000002</v>
      </c>
      <c r="H2227" s="138">
        <v>2.25773</v>
      </c>
      <c r="I2227" s="138">
        <v>2.1107170000000002</v>
      </c>
      <c r="J2227" s="138">
        <v>2.4047420000000002</v>
      </c>
      <c r="K2227" s="138">
        <v>3.3216992288714775</v>
      </c>
    </row>
    <row r="2228" spans="1:11">
      <c r="A2228" s="39" t="s">
        <v>406</v>
      </c>
      <c r="B2228" s="39" t="s">
        <v>407</v>
      </c>
      <c r="C2228" s="39" t="s">
        <v>118</v>
      </c>
      <c r="D2228" s="92">
        <f t="shared" si="111"/>
        <v>2.061531</v>
      </c>
      <c r="E2228" s="92">
        <f t="shared" si="112"/>
        <v>1.892682</v>
      </c>
      <c r="F2228" s="92">
        <f t="shared" si="113"/>
        <v>2.2303790000000001</v>
      </c>
      <c r="H2228" s="138">
        <v>2.061531</v>
      </c>
      <c r="I2228" s="138">
        <v>1.892682</v>
      </c>
      <c r="J2228" s="138">
        <v>2.2303790000000001</v>
      </c>
      <c r="K2228" s="138">
        <v>4.1781569134783805</v>
      </c>
    </row>
    <row r="2229" spans="1:11">
      <c r="A2229" s="39" t="s">
        <v>406</v>
      </c>
      <c r="B2229" s="39" t="s">
        <v>407</v>
      </c>
      <c r="C2229" s="39" t="s">
        <v>122</v>
      </c>
      <c r="D2229" s="92">
        <f t="shared" si="111"/>
        <v>2.4309479999999999</v>
      </c>
      <c r="E2229" s="92">
        <f t="shared" si="112"/>
        <v>2.2237689999999999</v>
      </c>
      <c r="F2229" s="92">
        <f t="shared" si="113"/>
        <v>2.638128</v>
      </c>
      <c r="H2229" s="138">
        <v>2.4309479999999999</v>
      </c>
      <c r="I2229" s="138">
        <v>2.2237689999999999</v>
      </c>
      <c r="J2229" s="138">
        <v>2.638128</v>
      </c>
      <c r="K2229" s="138">
        <v>4.3476001954792949</v>
      </c>
    </row>
    <row r="2230" spans="1:11">
      <c r="A2230" s="39" t="s">
        <v>406</v>
      </c>
      <c r="B2230" s="39" t="s">
        <v>407</v>
      </c>
      <c r="C2230" s="39" t="s">
        <v>130</v>
      </c>
      <c r="D2230" s="92">
        <f t="shared" si="111"/>
        <v>1.768025</v>
      </c>
      <c r="E2230" s="92">
        <f t="shared" si="112"/>
        <v>1.603375</v>
      </c>
      <c r="F2230" s="92">
        <f t="shared" si="113"/>
        <v>1.9326760000000001</v>
      </c>
      <c r="H2230" s="138">
        <v>1.768025</v>
      </c>
      <c r="I2230" s="138">
        <v>1.603375</v>
      </c>
      <c r="J2230" s="138">
        <v>1.9326760000000001</v>
      </c>
      <c r="K2230" s="138">
        <v>4.7506511502948205</v>
      </c>
    </row>
    <row r="2231" spans="1:11">
      <c r="A2231" s="39" t="s">
        <v>406</v>
      </c>
      <c r="B2231" s="39" t="s">
        <v>407</v>
      </c>
      <c r="C2231" s="39" t="s">
        <v>135</v>
      </c>
      <c r="D2231" s="92">
        <f t="shared" si="111"/>
        <v>2.0443349999999998</v>
      </c>
      <c r="E2231" s="92">
        <f t="shared" si="112"/>
        <v>1.835372</v>
      </c>
      <c r="F2231" s="92">
        <f t="shared" si="113"/>
        <v>2.2532990000000002</v>
      </c>
      <c r="H2231" s="138">
        <v>2.0443349999999998</v>
      </c>
      <c r="I2231" s="138">
        <v>1.835372</v>
      </c>
      <c r="J2231" s="138">
        <v>2.2532990000000002</v>
      </c>
      <c r="K2231" s="138">
        <v>5.2142921781410587</v>
      </c>
    </row>
    <row r="2232" spans="1:11">
      <c r="A2232" s="39" t="s">
        <v>406</v>
      </c>
      <c r="B2232" s="39" t="s">
        <v>407</v>
      </c>
      <c r="C2232" s="39" t="s">
        <v>136</v>
      </c>
      <c r="D2232" s="92">
        <f t="shared" si="111"/>
        <v>2.4295460000000002</v>
      </c>
      <c r="E2232" s="92">
        <f t="shared" si="112"/>
        <v>2.2512259999999999</v>
      </c>
      <c r="F2232" s="92">
        <f t="shared" si="113"/>
        <v>2.6078670000000002</v>
      </c>
      <c r="H2232" s="138">
        <v>2.4295460000000002</v>
      </c>
      <c r="I2232" s="138">
        <v>2.2512259999999999</v>
      </c>
      <c r="J2232" s="138">
        <v>2.6078670000000002</v>
      </c>
      <c r="K2232" s="138">
        <v>3.7441604316197341</v>
      </c>
    </row>
    <row r="2233" spans="1:11">
      <c r="A2233" s="39" t="s">
        <v>406</v>
      </c>
      <c r="B2233" s="39" t="s">
        <v>407</v>
      </c>
      <c r="C2233" s="39" t="s">
        <v>143</v>
      </c>
      <c r="D2233" s="92">
        <f t="shared" si="111"/>
        <v>2.138433</v>
      </c>
      <c r="E2233" s="92">
        <f t="shared" si="112"/>
        <v>1.985884</v>
      </c>
      <c r="F2233" s="92">
        <f t="shared" si="113"/>
        <v>2.2909809999999999</v>
      </c>
      <c r="H2233" s="138">
        <v>2.138433</v>
      </c>
      <c r="I2233" s="138">
        <v>1.985884</v>
      </c>
      <c r="J2233" s="138">
        <v>2.2909809999999999</v>
      </c>
      <c r="K2233" s="138">
        <v>3.6390618738113374</v>
      </c>
    </row>
    <row r="2234" spans="1:11">
      <c r="A2234" s="39" t="s">
        <v>406</v>
      </c>
      <c r="B2234" s="39" t="s">
        <v>407</v>
      </c>
      <c r="C2234" s="39" t="s">
        <v>149</v>
      </c>
      <c r="D2234" s="92">
        <f t="shared" si="111"/>
        <v>2.2172619999999998</v>
      </c>
      <c r="E2234" s="92">
        <f t="shared" si="112"/>
        <v>2.0323329999999999</v>
      </c>
      <c r="F2234" s="92">
        <f t="shared" si="113"/>
        <v>2.4021910000000002</v>
      </c>
      <c r="H2234" s="138">
        <v>2.2172619999999998</v>
      </c>
      <c r="I2234" s="138">
        <v>2.0323329999999999</v>
      </c>
      <c r="J2234" s="138">
        <v>2.4021910000000002</v>
      </c>
      <c r="K2234" s="138">
        <v>4.2546708508060842</v>
      </c>
    </row>
    <row r="2235" spans="1:11">
      <c r="A2235" s="39" t="s">
        <v>406</v>
      </c>
      <c r="B2235" s="39" t="s">
        <v>407</v>
      </c>
      <c r="C2235" s="39" t="s">
        <v>151</v>
      </c>
      <c r="D2235" s="92">
        <f t="shared" si="111"/>
        <v>2.6018439999999998</v>
      </c>
      <c r="E2235" s="92">
        <f t="shared" si="112"/>
        <v>2.3933010000000001</v>
      </c>
      <c r="F2235" s="92">
        <f t="shared" si="113"/>
        <v>2.810387</v>
      </c>
      <c r="H2235" s="138">
        <v>2.6018439999999998</v>
      </c>
      <c r="I2235" s="138">
        <v>2.3933010000000001</v>
      </c>
      <c r="J2235" s="138">
        <v>2.810387</v>
      </c>
      <c r="K2235" s="138">
        <v>4.0887578194542025</v>
      </c>
    </row>
    <row r="2236" spans="1:11">
      <c r="A2236" s="39" t="s">
        <v>406</v>
      </c>
      <c r="B2236" s="39" t="s">
        <v>407</v>
      </c>
      <c r="C2236" s="39" t="s">
        <v>154</v>
      </c>
      <c r="D2236" s="92">
        <f t="shared" si="111"/>
        <v>2.4282309999999998</v>
      </c>
      <c r="E2236" s="92">
        <f t="shared" si="112"/>
        <v>2.1986829999999999</v>
      </c>
      <c r="F2236" s="92">
        <f t="shared" si="113"/>
        <v>2.6577790000000001</v>
      </c>
      <c r="H2236" s="138">
        <v>2.4282309999999998</v>
      </c>
      <c r="I2236" s="138">
        <v>2.1986829999999999</v>
      </c>
      <c r="J2236" s="138">
        <v>2.6577790000000001</v>
      </c>
      <c r="K2236" s="138">
        <v>4.8223706887853757</v>
      </c>
    </row>
    <row r="2237" spans="1:11">
      <c r="A2237" s="39" t="s">
        <v>406</v>
      </c>
      <c r="B2237" s="39" t="s">
        <v>407</v>
      </c>
      <c r="C2237" s="39" t="s">
        <v>164</v>
      </c>
      <c r="D2237" s="92">
        <f t="shared" si="111"/>
        <v>2.047253</v>
      </c>
      <c r="E2237" s="92">
        <f t="shared" si="112"/>
        <v>1.841432</v>
      </c>
      <c r="F2237" s="92">
        <f t="shared" si="113"/>
        <v>2.2530749999999999</v>
      </c>
      <c r="H2237" s="138">
        <v>2.047253</v>
      </c>
      <c r="I2237" s="138">
        <v>1.841432</v>
      </c>
      <c r="J2237" s="138">
        <v>2.2530749999999999</v>
      </c>
      <c r="K2237" s="138">
        <v>5.1285747291614667</v>
      </c>
    </row>
    <row r="2238" spans="1:11">
      <c r="A2238" s="39" t="s">
        <v>406</v>
      </c>
      <c r="B2238" s="39" t="s">
        <v>407</v>
      </c>
      <c r="C2238" s="39" t="s">
        <v>171</v>
      </c>
      <c r="D2238" s="92">
        <f t="shared" si="111"/>
        <v>1.8821600000000001</v>
      </c>
      <c r="E2238" s="92">
        <f t="shared" si="112"/>
        <v>1.738516</v>
      </c>
      <c r="F2238" s="92">
        <f t="shared" si="113"/>
        <v>2.0258029999999998</v>
      </c>
      <c r="H2238" s="138">
        <v>1.8821600000000001</v>
      </c>
      <c r="I2238" s="138">
        <v>1.738516</v>
      </c>
      <c r="J2238" s="138">
        <v>2.0258029999999998</v>
      </c>
      <c r="K2238" s="138">
        <v>3.8932078037998896</v>
      </c>
    </row>
    <row r="2239" spans="1:11">
      <c r="A2239" s="39" t="s">
        <v>406</v>
      </c>
      <c r="B2239" s="39" t="s">
        <v>407</v>
      </c>
      <c r="C2239" s="39" t="s">
        <v>174</v>
      </c>
      <c r="D2239" s="92">
        <f t="shared" si="111"/>
        <v>2.5934889999999999</v>
      </c>
      <c r="E2239" s="92">
        <f t="shared" si="112"/>
        <v>2.32246</v>
      </c>
      <c r="F2239" s="92">
        <f t="shared" si="113"/>
        <v>2.8645179999999999</v>
      </c>
      <c r="H2239" s="138">
        <v>2.5934889999999999</v>
      </c>
      <c r="I2239" s="138">
        <v>2.32246</v>
      </c>
      <c r="J2239" s="138">
        <v>2.8645179999999999</v>
      </c>
      <c r="K2239" s="138">
        <v>5.3310116217959669</v>
      </c>
    </row>
    <row r="2240" spans="1:11">
      <c r="A2240" s="39" t="s">
        <v>406</v>
      </c>
      <c r="B2240" s="39" t="s">
        <v>407</v>
      </c>
      <c r="C2240" s="39" t="s">
        <v>356</v>
      </c>
      <c r="D2240" s="92">
        <f t="shared" si="111"/>
        <v>2.1864469999999998</v>
      </c>
      <c r="E2240" s="92">
        <f t="shared" si="112"/>
        <v>2.1304620000000001</v>
      </c>
      <c r="F2240" s="92">
        <f t="shared" si="113"/>
        <v>2.2424330000000001</v>
      </c>
      <c r="H2240" s="138">
        <v>2.1864469999999998</v>
      </c>
      <c r="I2240" s="138">
        <v>2.1304620000000001</v>
      </c>
      <c r="J2240" s="138">
        <v>2.2424330000000001</v>
      </c>
      <c r="K2240" s="138">
        <v>1.3063980055313487</v>
      </c>
    </row>
    <row r="2241" spans="1:11">
      <c r="A2241" s="39" t="s">
        <v>406</v>
      </c>
      <c r="B2241" s="39" t="s">
        <v>408</v>
      </c>
      <c r="C2241" s="39" t="s">
        <v>101</v>
      </c>
      <c r="D2241" s="92">
        <f t="shared" si="111"/>
        <v>1.675648</v>
      </c>
      <c r="E2241" s="92">
        <f t="shared" si="112"/>
        <v>1.5638719999999999</v>
      </c>
      <c r="F2241" s="92">
        <f t="shared" si="113"/>
        <v>1.7874239999999999</v>
      </c>
      <c r="H2241" s="138">
        <v>1.675648</v>
      </c>
      <c r="I2241" s="138">
        <v>1.5638719999999999</v>
      </c>
      <c r="J2241" s="138">
        <v>1.7874239999999999</v>
      </c>
      <c r="K2241" s="138">
        <v>3.40285668589107</v>
      </c>
    </row>
    <row r="2242" spans="1:11">
      <c r="A2242" s="39" t="s">
        <v>406</v>
      </c>
      <c r="B2242" s="39" t="s">
        <v>408</v>
      </c>
      <c r="C2242" s="39" t="s">
        <v>108</v>
      </c>
      <c r="D2242" s="92">
        <f t="shared" si="111"/>
        <v>1.451022</v>
      </c>
      <c r="E2242" s="92">
        <f t="shared" si="112"/>
        <v>1.2722579999999999</v>
      </c>
      <c r="F2242" s="92">
        <f t="shared" si="113"/>
        <v>1.6297870000000001</v>
      </c>
      <c r="H2242" s="138">
        <v>1.451022</v>
      </c>
      <c r="I2242" s="138">
        <v>1.2722579999999999</v>
      </c>
      <c r="J2242" s="138">
        <v>1.6297870000000001</v>
      </c>
      <c r="K2242" s="138">
        <v>6.2847151869509901</v>
      </c>
    </row>
    <row r="2243" spans="1:11">
      <c r="A2243" s="39" t="s">
        <v>406</v>
      </c>
      <c r="B2243" s="39" t="s">
        <v>408</v>
      </c>
      <c r="C2243" s="39" t="s">
        <v>109</v>
      </c>
      <c r="D2243" s="92">
        <f t="shared" si="111"/>
        <v>1.6017269999999999</v>
      </c>
      <c r="E2243" s="92">
        <f t="shared" si="112"/>
        <v>1.4640200000000001</v>
      </c>
      <c r="F2243" s="92">
        <f t="shared" si="113"/>
        <v>1.7394350000000001</v>
      </c>
      <c r="H2243" s="138">
        <v>1.6017269999999999</v>
      </c>
      <c r="I2243" s="138">
        <v>1.4640200000000001</v>
      </c>
      <c r="J2243" s="138">
        <v>1.7394350000000001</v>
      </c>
      <c r="K2243" s="138">
        <v>4.385772356962204</v>
      </c>
    </row>
    <row r="2244" spans="1:11">
      <c r="A2244" s="39" t="s">
        <v>406</v>
      </c>
      <c r="B2244" s="39" t="s">
        <v>408</v>
      </c>
      <c r="C2244" s="39" t="s">
        <v>112</v>
      </c>
      <c r="D2244" s="92">
        <f t="shared" si="111"/>
        <v>1.3993310000000001</v>
      </c>
      <c r="E2244" s="92">
        <f t="shared" si="112"/>
        <v>1.267442</v>
      </c>
      <c r="F2244" s="92">
        <f t="shared" si="113"/>
        <v>1.53122</v>
      </c>
      <c r="H2244" s="138">
        <v>1.3993310000000001</v>
      </c>
      <c r="I2244" s="138">
        <v>1.267442</v>
      </c>
      <c r="J2244" s="138">
        <v>1.53122</v>
      </c>
      <c r="K2244" s="138">
        <v>4.8080189747815201</v>
      </c>
    </row>
    <row r="2245" spans="1:11">
      <c r="A2245" s="39" t="s">
        <v>406</v>
      </c>
      <c r="B2245" s="39" t="s">
        <v>408</v>
      </c>
      <c r="C2245" s="39" t="s">
        <v>115</v>
      </c>
      <c r="D2245" s="92">
        <f t="shared" si="111"/>
        <v>1.6836800000000001</v>
      </c>
      <c r="E2245" s="92">
        <f t="shared" si="112"/>
        <v>1.5424770000000001</v>
      </c>
      <c r="F2245" s="92">
        <f t="shared" si="113"/>
        <v>1.824883</v>
      </c>
      <c r="H2245" s="138">
        <v>1.6836800000000001</v>
      </c>
      <c r="I2245" s="138">
        <v>1.5424770000000001</v>
      </c>
      <c r="J2245" s="138">
        <v>1.824883</v>
      </c>
      <c r="K2245" s="138">
        <v>4.2782179511546135</v>
      </c>
    </row>
    <row r="2246" spans="1:11">
      <c r="A2246" s="39" t="s">
        <v>406</v>
      </c>
      <c r="B2246" s="39" t="s">
        <v>408</v>
      </c>
      <c r="C2246" s="39" t="s">
        <v>118</v>
      </c>
      <c r="D2246" s="92">
        <f t="shared" si="111"/>
        <v>1.2909489999999999</v>
      </c>
      <c r="E2246" s="92">
        <f t="shared" si="112"/>
        <v>1.1416729999999999</v>
      </c>
      <c r="F2246" s="92">
        <f t="shared" si="113"/>
        <v>1.4402250000000001</v>
      </c>
      <c r="H2246" s="138">
        <v>1.2909489999999999</v>
      </c>
      <c r="I2246" s="138">
        <v>1.1416729999999999</v>
      </c>
      <c r="J2246" s="138">
        <v>1.4402250000000001</v>
      </c>
      <c r="K2246" s="138">
        <v>5.8987303139008596</v>
      </c>
    </row>
    <row r="2247" spans="1:11">
      <c r="A2247" s="39" t="s">
        <v>406</v>
      </c>
      <c r="B2247" s="39" t="s">
        <v>408</v>
      </c>
      <c r="C2247" s="39" t="s">
        <v>122</v>
      </c>
      <c r="D2247" s="92">
        <f t="shared" si="111"/>
        <v>1.5523199999999999</v>
      </c>
      <c r="E2247" s="92">
        <f t="shared" si="112"/>
        <v>1.421435</v>
      </c>
      <c r="F2247" s="92">
        <f t="shared" si="113"/>
        <v>1.683206</v>
      </c>
      <c r="H2247" s="138">
        <v>1.5523199999999999</v>
      </c>
      <c r="I2247" s="138">
        <v>1.421435</v>
      </c>
      <c r="J2247" s="138">
        <v>1.683206</v>
      </c>
      <c r="K2247" s="138">
        <v>4.3011878994021853</v>
      </c>
    </row>
    <row r="2248" spans="1:11">
      <c r="A2248" s="39" t="s">
        <v>406</v>
      </c>
      <c r="B2248" s="39" t="s">
        <v>408</v>
      </c>
      <c r="C2248" s="39" t="s">
        <v>130</v>
      </c>
      <c r="D2248" s="92">
        <f t="shared" si="111"/>
        <v>1.4345730000000001</v>
      </c>
      <c r="E2248" s="92">
        <f t="shared" si="112"/>
        <v>1.3166659999999999</v>
      </c>
      <c r="F2248" s="92">
        <f t="shared" si="113"/>
        <v>1.552481</v>
      </c>
      <c r="H2248" s="138">
        <v>1.4345730000000001</v>
      </c>
      <c r="I2248" s="138">
        <v>1.3166659999999999</v>
      </c>
      <c r="J2248" s="138">
        <v>1.552481</v>
      </c>
      <c r="K2248" s="138">
        <v>4.1927388846716056</v>
      </c>
    </row>
    <row r="2249" spans="1:11">
      <c r="A2249" s="39" t="s">
        <v>406</v>
      </c>
      <c r="B2249" s="39" t="s">
        <v>408</v>
      </c>
      <c r="C2249" s="39" t="s">
        <v>135</v>
      </c>
      <c r="D2249" s="92">
        <f t="shared" si="111"/>
        <v>1.3915960000000001</v>
      </c>
      <c r="E2249" s="92">
        <f t="shared" si="112"/>
        <v>1.21716</v>
      </c>
      <c r="F2249" s="92">
        <f t="shared" si="113"/>
        <v>1.566033</v>
      </c>
      <c r="H2249" s="138">
        <v>1.3915960000000001</v>
      </c>
      <c r="I2249" s="138">
        <v>1.21716</v>
      </c>
      <c r="J2249" s="138">
        <v>1.566033</v>
      </c>
      <c r="K2249" s="138">
        <v>6.3944276930948343</v>
      </c>
    </row>
    <row r="2250" spans="1:11">
      <c r="A2250" s="39" t="s">
        <v>406</v>
      </c>
      <c r="B2250" s="39" t="s">
        <v>408</v>
      </c>
      <c r="C2250" s="39" t="s">
        <v>136</v>
      </c>
      <c r="D2250" s="92">
        <f t="shared" si="111"/>
        <v>1.610087</v>
      </c>
      <c r="E2250" s="92">
        <f t="shared" si="112"/>
        <v>1.4675849999999999</v>
      </c>
      <c r="F2250" s="92">
        <f t="shared" si="113"/>
        <v>1.752588</v>
      </c>
      <c r="H2250" s="138">
        <v>1.610087</v>
      </c>
      <c r="I2250" s="138">
        <v>1.4675849999999999</v>
      </c>
      <c r="J2250" s="138">
        <v>1.752588</v>
      </c>
      <c r="K2250" s="138">
        <v>4.5148988843460014</v>
      </c>
    </row>
    <row r="2251" spans="1:11">
      <c r="A2251" s="39" t="s">
        <v>406</v>
      </c>
      <c r="B2251" s="39" t="s">
        <v>408</v>
      </c>
      <c r="C2251" s="39" t="s">
        <v>143</v>
      </c>
      <c r="D2251" s="92">
        <f t="shared" si="111"/>
        <v>1.53721</v>
      </c>
      <c r="E2251" s="92">
        <f t="shared" si="112"/>
        <v>1.3740429999999999</v>
      </c>
      <c r="F2251" s="92">
        <f t="shared" si="113"/>
        <v>1.7003779999999999</v>
      </c>
      <c r="H2251" s="138">
        <v>1.53721</v>
      </c>
      <c r="I2251" s="138">
        <v>1.3740429999999999</v>
      </c>
      <c r="J2251" s="138">
        <v>1.7003779999999999</v>
      </c>
      <c r="K2251" s="138">
        <v>5.4147448949720598</v>
      </c>
    </row>
    <row r="2252" spans="1:11">
      <c r="A2252" s="39" t="s">
        <v>406</v>
      </c>
      <c r="B2252" s="39" t="s">
        <v>408</v>
      </c>
      <c r="C2252" s="39" t="s">
        <v>149</v>
      </c>
      <c r="D2252" s="92">
        <f t="shared" si="111"/>
        <v>1.6524939999999999</v>
      </c>
      <c r="E2252" s="92">
        <f t="shared" si="112"/>
        <v>1.4977039999999999</v>
      </c>
      <c r="F2252" s="92">
        <f t="shared" si="113"/>
        <v>1.8072839999999999</v>
      </c>
      <c r="H2252" s="138">
        <v>1.6524939999999999</v>
      </c>
      <c r="I2252" s="138">
        <v>1.4977039999999999</v>
      </c>
      <c r="J2252" s="138">
        <v>1.8072839999999999</v>
      </c>
      <c r="K2252" s="138">
        <v>4.778377410144909</v>
      </c>
    </row>
    <row r="2253" spans="1:11">
      <c r="A2253" s="39" t="s">
        <v>406</v>
      </c>
      <c r="B2253" s="39" t="s">
        <v>408</v>
      </c>
      <c r="C2253" s="39" t="s">
        <v>151</v>
      </c>
      <c r="D2253" s="92">
        <f t="shared" si="111"/>
        <v>1.671559</v>
      </c>
      <c r="E2253" s="92">
        <f t="shared" si="112"/>
        <v>1.5003500000000001</v>
      </c>
      <c r="F2253" s="92">
        <f t="shared" si="113"/>
        <v>1.8427690000000001</v>
      </c>
      <c r="H2253" s="138">
        <v>1.671559</v>
      </c>
      <c r="I2253" s="138">
        <v>1.5003500000000001</v>
      </c>
      <c r="J2253" s="138">
        <v>1.8427690000000001</v>
      </c>
      <c r="K2253" s="138">
        <v>5.2249726153847993</v>
      </c>
    </row>
    <row r="2254" spans="1:11">
      <c r="A2254" s="39" t="s">
        <v>406</v>
      </c>
      <c r="B2254" s="39" t="s">
        <v>408</v>
      </c>
      <c r="C2254" s="39" t="s">
        <v>154</v>
      </c>
      <c r="D2254" s="92">
        <f t="shared" si="111"/>
        <v>1.6316090000000001</v>
      </c>
      <c r="E2254" s="92">
        <f t="shared" si="112"/>
        <v>1.504785</v>
      </c>
      <c r="F2254" s="92">
        <f t="shared" si="113"/>
        <v>1.7584329999999999</v>
      </c>
      <c r="H2254" s="138">
        <v>1.6316090000000001</v>
      </c>
      <c r="I2254" s="138">
        <v>1.504785</v>
      </c>
      <c r="J2254" s="138">
        <v>1.7584329999999999</v>
      </c>
      <c r="K2254" s="138">
        <v>3.9651840606419797</v>
      </c>
    </row>
    <row r="2255" spans="1:11">
      <c r="A2255" s="39" t="s">
        <v>406</v>
      </c>
      <c r="B2255" s="39" t="s">
        <v>408</v>
      </c>
      <c r="C2255" s="39" t="s">
        <v>164</v>
      </c>
      <c r="D2255" s="92">
        <f t="shared" si="111"/>
        <v>1.665932</v>
      </c>
      <c r="E2255" s="92">
        <f t="shared" si="112"/>
        <v>1.4859359999999999</v>
      </c>
      <c r="F2255" s="92">
        <f t="shared" si="113"/>
        <v>1.845928</v>
      </c>
      <c r="H2255" s="138">
        <v>1.665932</v>
      </c>
      <c r="I2255" s="138">
        <v>1.4859359999999999</v>
      </c>
      <c r="J2255" s="138">
        <v>1.845928</v>
      </c>
      <c r="K2255" s="138">
        <v>5.5116715448169558</v>
      </c>
    </row>
    <row r="2256" spans="1:11">
      <c r="A2256" s="39" t="s">
        <v>406</v>
      </c>
      <c r="B2256" s="39" t="s">
        <v>408</v>
      </c>
      <c r="C2256" s="39" t="s">
        <v>171</v>
      </c>
      <c r="D2256" s="92">
        <f t="shared" si="111"/>
        <v>1.6389359999999999</v>
      </c>
      <c r="E2256" s="92">
        <f t="shared" si="112"/>
        <v>1.499241</v>
      </c>
      <c r="F2256" s="92">
        <f t="shared" si="113"/>
        <v>1.7786310000000001</v>
      </c>
      <c r="H2256" s="138">
        <v>1.6389359999999999</v>
      </c>
      <c r="I2256" s="138">
        <v>1.499241</v>
      </c>
      <c r="J2256" s="138">
        <v>1.7786310000000001</v>
      </c>
      <c r="K2256" s="138">
        <v>4.3480831466268359</v>
      </c>
    </row>
    <row r="2257" spans="1:11">
      <c r="A2257" s="39" t="s">
        <v>406</v>
      </c>
      <c r="B2257" s="39" t="s">
        <v>408</v>
      </c>
      <c r="C2257" s="39" t="s">
        <v>174</v>
      </c>
      <c r="D2257" s="92">
        <f t="shared" si="111"/>
        <v>1.681673</v>
      </c>
      <c r="E2257" s="92">
        <f t="shared" si="112"/>
        <v>1.5243150000000001</v>
      </c>
      <c r="F2257" s="92">
        <f t="shared" si="113"/>
        <v>1.8390299999999999</v>
      </c>
      <c r="H2257" s="138">
        <v>1.681673</v>
      </c>
      <c r="I2257" s="138">
        <v>1.5243150000000001</v>
      </c>
      <c r="J2257" s="138">
        <v>1.8390299999999999</v>
      </c>
      <c r="K2257" s="138">
        <v>4.7733596246119196</v>
      </c>
    </row>
    <row r="2258" spans="1:11">
      <c r="A2258" s="39" t="s">
        <v>406</v>
      </c>
      <c r="B2258" s="39" t="s">
        <v>408</v>
      </c>
      <c r="C2258" s="39" t="s">
        <v>356</v>
      </c>
      <c r="D2258" s="92">
        <f t="shared" si="111"/>
        <v>1.604301</v>
      </c>
      <c r="E2258" s="92">
        <f t="shared" si="112"/>
        <v>1.56046</v>
      </c>
      <c r="F2258" s="92">
        <f t="shared" si="113"/>
        <v>1.6481429999999999</v>
      </c>
      <c r="H2258" s="138">
        <v>1.604301</v>
      </c>
      <c r="I2258" s="138">
        <v>1.56046</v>
      </c>
      <c r="J2258" s="138">
        <v>1.6481429999999999</v>
      </c>
      <c r="K2258" s="138">
        <v>1.3942396096493115</v>
      </c>
    </row>
    <row r="2259" spans="1:11">
      <c r="A2259" s="39" t="s">
        <v>406</v>
      </c>
      <c r="B2259" s="39" t="s">
        <v>407</v>
      </c>
      <c r="C2259" s="39" t="s">
        <v>102</v>
      </c>
      <c r="D2259" s="92">
        <f t="shared" si="111"/>
        <v>2.4390830000000001</v>
      </c>
      <c r="E2259" s="92">
        <f t="shared" si="112"/>
        <v>2.012578</v>
      </c>
      <c r="F2259" s="92">
        <f t="shared" si="113"/>
        <v>2.8655889999999999</v>
      </c>
      <c r="H2259" s="138">
        <v>2.4390830000000001</v>
      </c>
      <c r="I2259" s="138">
        <v>2.012578</v>
      </c>
      <c r="J2259" s="138">
        <v>2.8655889999999999</v>
      </c>
      <c r="K2259" s="138">
        <v>8.920126949349406</v>
      </c>
    </row>
    <row r="2260" spans="1:11">
      <c r="A2260" s="39" t="s">
        <v>406</v>
      </c>
      <c r="B2260" s="39" t="s">
        <v>407</v>
      </c>
      <c r="C2260" s="39" t="s">
        <v>103</v>
      </c>
      <c r="D2260" s="92">
        <f t="shared" si="111"/>
        <v>2.2995860000000001</v>
      </c>
      <c r="E2260" s="92">
        <f t="shared" si="112"/>
        <v>2.108717</v>
      </c>
      <c r="F2260" s="92">
        <f t="shared" si="113"/>
        <v>2.4904549999999999</v>
      </c>
      <c r="H2260" s="138">
        <v>2.2995860000000001</v>
      </c>
      <c r="I2260" s="138">
        <v>2.108717</v>
      </c>
      <c r="J2260" s="138">
        <v>2.4904549999999999</v>
      </c>
      <c r="K2260" s="138">
        <v>4.2340708284012862</v>
      </c>
    </row>
    <row r="2261" spans="1:11">
      <c r="A2261" s="39" t="s">
        <v>406</v>
      </c>
      <c r="B2261" s="39" t="s">
        <v>407</v>
      </c>
      <c r="C2261" s="39" t="s">
        <v>104</v>
      </c>
      <c r="D2261" s="92">
        <f t="shared" si="111"/>
        <v>2.3977149999999998</v>
      </c>
      <c r="E2261" s="92">
        <f t="shared" si="112"/>
        <v>2.222925</v>
      </c>
      <c r="F2261" s="92">
        <f t="shared" si="113"/>
        <v>2.5725039999999999</v>
      </c>
      <c r="H2261" s="138">
        <v>2.3977149999999998</v>
      </c>
      <c r="I2261" s="138">
        <v>2.222925</v>
      </c>
      <c r="J2261" s="138">
        <v>2.5725039999999999</v>
      </c>
      <c r="K2261" s="138">
        <v>3.7187030151623528</v>
      </c>
    </row>
    <row r="2262" spans="1:11">
      <c r="A2262" s="39" t="s">
        <v>406</v>
      </c>
      <c r="B2262" s="39" t="s">
        <v>407</v>
      </c>
      <c r="C2262" s="39" t="s">
        <v>110</v>
      </c>
      <c r="D2262" s="92">
        <f t="shared" si="111"/>
        <v>2.038945</v>
      </c>
      <c r="E2262" s="92">
        <f t="shared" si="112"/>
        <v>1.8743339999999999</v>
      </c>
      <c r="F2262" s="92">
        <f t="shared" si="113"/>
        <v>2.203557</v>
      </c>
      <c r="H2262" s="138">
        <v>2.038945</v>
      </c>
      <c r="I2262" s="138">
        <v>1.8743339999999999</v>
      </c>
      <c r="J2262" s="138">
        <v>2.203557</v>
      </c>
      <c r="K2262" s="138">
        <v>4.1183945618935285</v>
      </c>
    </row>
    <row r="2263" spans="1:11">
      <c r="A2263" s="39" t="s">
        <v>406</v>
      </c>
      <c r="B2263" s="39" t="s">
        <v>407</v>
      </c>
      <c r="C2263" s="39" t="s">
        <v>111</v>
      </c>
      <c r="D2263" s="92">
        <f t="shared" si="111"/>
        <v>1.9028989999999999</v>
      </c>
      <c r="E2263" s="92">
        <f t="shared" si="112"/>
        <v>1.7569969999999999</v>
      </c>
      <c r="F2263" s="92">
        <f t="shared" si="113"/>
        <v>2.0488</v>
      </c>
      <c r="H2263" s="138">
        <v>1.9028989999999999</v>
      </c>
      <c r="I2263" s="138">
        <v>1.7569969999999999</v>
      </c>
      <c r="J2263" s="138">
        <v>2.0488</v>
      </c>
      <c r="K2263" s="138">
        <v>3.9112533035121673</v>
      </c>
    </row>
    <row r="2264" spans="1:11">
      <c r="A2264" s="39" t="s">
        <v>406</v>
      </c>
      <c r="B2264" s="39" t="s">
        <v>407</v>
      </c>
      <c r="C2264" s="39" t="s">
        <v>116</v>
      </c>
      <c r="D2264" s="92">
        <f t="shared" si="111"/>
        <v>2.4034779999999998</v>
      </c>
      <c r="E2264" s="92">
        <f t="shared" si="112"/>
        <v>2.2243780000000002</v>
      </c>
      <c r="F2264" s="92">
        <f t="shared" si="113"/>
        <v>2.5825779999999998</v>
      </c>
      <c r="H2264" s="138">
        <v>2.4034779999999998</v>
      </c>
      <c r="I2264" s="138">
        <v>2.2243780000000002</v>
      </c>
      <c r="J2264" s="138">
        <v>2.5825779999999998</v>
      </c>
      <c r="K2264" s="138">
        <v>3.8012663315412087</v>
      </c>
    </row>
    <row r="2265" spans="1:11">
      <c r="A2265" s="39" t="s">
        <v>406</v>
      </c>
      <c r="B2265" s="39" t="s">
        <v>407</v>
      </c>
      <c r="C2265" s="39" t="s">
        <v>117</v>
      </c>
      <c r="D2265" s="92">
        <f t="shared" si="111"/>
        <v>2.206861</v>
      </c>
      <c r="E2265" s="92">
        <f t="shared" si="112"/>
        <v>2.0278040000000002</v>
      </c>
      <c r="F2265" s="92">
        <f t="shared" si="113"/>
        <v>2.3859180000000002</v>
      </c>
      <c r="H2265" s="138">
        <v>2.206861</v>
      </c>
      <c r="I2265" s="138">
        <v>2.0278040000000002</v>
      </c>
      <c r="J2265" s="138">
        <v>2.3859180000000002</v>
      </c>
      <c r="K2265" s="138">
        <v>4.138942144521109</v>
      </c>
    </row>
    <row r="2266" spans="1:11">
      <c r="A2266" s="39" t="s">
        <v>406</v>
      </c>
      <c r="B2266" s="39" t="s">
        <v>407</v>
      </c>
      <c r="C2266" s="39" t="s">
        <v>119</v>
      </c>
      <c r="D2266" s="92">
        <f t="shared" si="111"/>
        <v>2.3284020000000001</v>
      </c>
      <c r="E2266" s="92">
        <f t="shared" si="112"/>
        <v>2.1767259999999999</v>
      </c>
      <c r="F2266" s="92">
        <f t="shared" si="113"/>
        <v>2.4800770000000001</v>
      </c>
      <c r="H2266" s="138">
        <v>2.3284020000000001</v>
      </c>
      <c r="I2266" s="138">
        <v>2.1767259999999999</v>
      </c>
      <c r="J2266" s="138">
        <v>2.4800770000000001</v>
      </c>
      <c r="K2266" s="138">
        <v>3.3229957713487619</v>
      </c>
    </row>
    <row r="2267" spans="1:11">
      <c r="A2267" s="39" t="s">
        <v>406</v>
      </c>
      <c r="B2267" s="39" t="s">
        <v>407</v>
      </c>
      <c r="C2267" s="39" t="s">
        <v>123</v>
      </c>
      <c r="D2267" s="92">
        <f t="shared" si="111"/>
        <v>1.6882029999999999</v>
      </c>
      <c r="E2267" s="92">
        <f t="shared" si="112"/>
        <v>1.566975</v>
      </c>
      <c r="F2267" s="92">
        <f t="shared" si="113"/>
        <v>1.809431</v>
      </c>
      <c r="H2267" s="138">
        <v>1.6882029999999999</v>
      </c>
      <c r="I2267" s="138">
        <v>1.566975</v>
      </c>
      <c r="J2267" s="138">
        <v>1.809431</v>
      </c>
      <c r="K2267" s="138">
        <v>3.663125820769185</v>
      </c>
    </row>
    <row r="2268" spans="1:11">
      <c r="A2268" s="39" t="s">
        <v>406</v>
      </c>
      <c r="B2268" s="39" t="s">
        <v>407</v>
      </c>
      <c r="C2268" s="39" t="s">
        <v>132</v>
      </c>
      <c r="D2268" s="92">
        <f t="shared" si="111"/>
        <v>2.1558290000000002</v>
      </c>
      <c r="E2268" s="92">
        <f t="shared" si="112"/>
        <v>2.0077449999999999</v>
      </c>
      <c r="F2268" s="92">
        <f t="shared" si="113"/>
        <v>2.3039139999999998</v>
      </c>
      <c r="H2268" s="138">
        <v>2.1558290000000002</v>
      </c>
      <c r="I2268" s="138">
        <v>2.0077449999999999</v>
      </c>
      <c r="J2268" s="138">
        <v>2.3039139999999998</v>
      </c>
      <c r="K2268" s="138">
        <v>3.5040302361643705</v>
      </c>
    </row>
    <row r="2269" spans="1:11">
      <c r="A2269" s="39" t="s">
        <v>406</v>
      </c>
      <c r="B2269" s="39" t="s">
        <v>407</v>
      </c>
      <c r="C2269" s="39" t="s">
        <v>134</v>
      </c>
      <c r="D2269" s="92">
        <f t="shared" si="111"/>
        <v>2.0533890000000001</v>
      </c>
      <c r="E2269" s="92">
        <f t="shared" si="112"/>
        <v>1.8907229999999999</v>
      </c>
      <c r="F2269" s="92">
        <f t="shared" si="113"/>
        <v>2.2160549999999999</v>
      </c>
      <c r="H2269" s="138">
        <v>2.0533890000000001</v>
      </c>
      <c r="I2269" s="138">
        <v>1.8907229999999999</v>
      </c>
      <c r="J2269" s="138">
        <v>2.2160549999999999</v>
      </c>
      <c r="K2269" s="138">
        <v>4.0410803798013912</v>
      </c>
    </row>
    <row r="2270" spans="1:11">
      <c r="A2270" s="39" t="s">
        <v>406</v>
      </c>
      <c r="B2270" s="39" t="s">
        <v>407</v>
      </c>
      <c r="C2270" s="39" t="s">
        <v>150</v>
      </c>
      <c r="D2270" s="92">
        <f t="shared" si="111"/>
        <v>2.2874850000000002</v>
      </c>
      <c r="E2270" s="92">
        <f t="shared" si="112"/>
        <v>2.1232289999999998</v>
      </c>
      <c r="F2270" s="92">
        <f t="shared" si="113"/>
        <v>2.4517419999999999</v>
      </c>
      <c r="H2270" s="138">
        <v>2.2874850000000002</v>
      </c>
      <c r="I2270" s="138">
        <v>2.1232289999999998</v>
      </c>
      <c r="J2270" s="138">
        <v>2.4517419999999999</v>
      </c>
      <c r="K2270" s="138">
        <v>3.6629923256327364</v>
      </c>
    </row>
    <row r="2271" spans="1:11">
      <c r="A2271" s="39" t="s">
        <v>406</v>
      </c>
      <c r="B2271" s="39" t="s">
        <v>407</v>
      </c>
      <c r="C2271" s="39" t="s">
        <v>156</v>
      </c>
      <c r="D2271" s="92">
        <f t="shared" si="111"/>
        <v>2.5129199999999998</v>
      </c>
      <c r="E2271" s="92">
        <f t="shared" si="112"/>
        <v>2.3485010000000002</v>
      </c>
      <c r="F2271" s="92">
        <f t="shared" si="113"/>
        <v>2.6773400000000001</v>
      </c>
      <c r="H2271" s="138">
        <v>2.5129199999999998</v>
      </c>
      <c r="I2271" s="138">
        <v>2.3485010000000002</v>
      </c>
      <c r="J2271" s="138">
        <v>2.6773400000000001</v>
      </c>
      <c r="K2271" s="138">
        <v>3.3377027521767508</v>
      </c>
    </row>
    <row r="2272" spans="1:11">
      <c r="A2272" s="39" t="s">
        <v>406</v>
      </c>
      <c r="B2272" s="39" t="s">
        <v>407</v>
      </c>
      <c r="C2272" s="39" t="s">
        <v>159</v>
      </c>
      <c r="D2272" s="92">
        <f t="shared" si="111"/>
        <v>2.2237179999999999</v>
      </c>
      <c r="E2272" s="92">
        <f t="shared" si="112"/>
        <v>2.0545420000000001</v>
      </c>
      <c r="F2272" s="92">
        <f t="shared" si="113"/>
        <v>2.3928950000000002</v>
      </c>
      <c r="H2272" s="138">
        <v>2.2237179999999999</v>
      </c>
      <c r="I2272" s="138">
        <v>2.0545420000000001</v>
      </c>
      <c r="J2272" s="138">
        <v>2.3928950000000002</v>
      </c>
      <c r="K2272" s="138">
        <v>3.8809102593044624</v>
      </c>
    </row>
    <row r="2273" spans="1:11">
      <c r="A2273" s="39" t="s">
        <v>406</v>
      </c>
      <c r="B2273" s="39" t="s">
        <v>407</v>
      </c>
      <c r="C2273" s="39" t="s">
        <v>161</v>
      </c>
      <c r="D2273" s="92">
        <f t="shared" si="111"/>
        <v>2.4170120000000002</v>
      </c>
      <c r="E2273" s="92">
        <f t="shared" si="112"/>
        <v>2.2213430000000001</v>
      </c>
      <c r="F2273" s="92">
        <f t="shared" si="113"/>
        <v>2.6126809999999998</v>
      </c>
      <c r="H2273" s="138">
        <v>2.4170120000000002</v>
      </c>
      <c r="I2273" s="138">
        <v>2.2213430000000001</v>
      </c>
      <c r="J2273" s="138">
        <v>2.6126809999999998</v>
      </c>
      <c r="K2273" s="138">
        <v>4.1296733321969441</v>
      </c>
    </row>
    <row r="2274" spans="1:11">
      <c r="A2274" s="39" t="s">
        <v>406</v>
      </c>
      <c r="B2274" s="39" t="s">
        <v>407</v>
      </c>
      <c r="C2274" s="39" t="s">
        <v>168</v>
      </c>
      <c r="D2274" s="92">
        <f t="shared" si="111"/>
        <v>2.1807189999999999</v>
      </c>
      <c r="E2274" s="92">
        <f t="shared" si="112"/>
        <v>2.010977</v>
      </c>
      <c r="F2274" s="92">
        <f t="shared" si="113"/>
        <v>2.3504610000000001</v>
      </c>
      <c r="H2274" s="138">
        <v>2.1807189999999999</v>
      </c>
      <c r="I2274" s="138">
        <v>2.010977</v>
      </c>
      <c r="J2274" s="138">
        <v>2.3504610000000001</v>
      </c>
      <c r="K2274" s="138">
        <v>3.9706628868735496</v>
      </c>
    </row>
    <row r="2275" spans="1:11">
      <c r="A2275" s="39" t="s">
        <v>406</v>
      </c>
      <c r="B2275" s="39" t="s">
        <v>407</v>
      </c>
      <c r="C2275" s="39" t="s">
        <v>357</v>
      </c>
      <c r="D2275" s="92">
        <f t="shared" si="111"/>
        <v>2.168256</v>
      </c>
      <c r="E2275" s="92">
        <f t="shared" si="112"/>
        <v>2.1217429999999999</v>
      </c>
      <c r="F2275" s="92">
        <f t="shared" si="113"/>
        <v>2.214769</v>
      </c>
      <c r="H2275" s="138">
        <v>2.168256</v>
      </c>
      <c r="I2275" s="138">
        <v>2.1217429999999999</v>
      </c>
      <c r="J2275" s="138">
        <v>2.214769</v>
      </c>
      <c r="K2275" s="138">
        <v>1.0944556362348357</v>
      </c>
    </row>
    <row r="2276" spans="1:11">
      <c r="A2276" s="39" t="s">
        <v>406</v>
      </c>
      <c r="B2276" s="39" t="s">
        <v>408</v>
      </c>
      <c r="C2276" s="39" t="s">
        <v>102</v>
      </c>
      <c r="D2276" s="92">
        <f t="shared" si="111"/>
        <v>1.6945490000000001</v>
      </c>
      <c r="E2276" s="92">
        <f t="shared" si="112"/>
        <v>1.526214</v>
      </c>
      <c r="F2276" s="92">
        <f t="shared" si="113"/>
        <v>1.862884</v>
      </c>
      <c r="H2276" s="138">
        <v>1.6945490000000001</v>
      </c>
      <c r="I2276" s="138">
        <v>1.526214</v>
      </c>
      <c r="J2276" s="138">
        <v>1.862884</v>
      </c>
      <c r="K2276" s="138">
        <v>5.0675017364502288</v>
      </c>
    </row>
    <row r="2277" spans="1:11">
      <c r="A2277" s="39" t="s">
        <v>406</v>
      </c>
      <c r="B2277" s="39" t="s">
        <v>408</v>
      </c>
      <c r="C2277" s="39" t="s">
        <v>103</v>
      </c>
      <c r="D2277" s="92">
        <f t="shared" si="111"/>
        <v>1.7245820000000001</v>
      </c>
      <c r="E2277" s="92">
        <f t="shared" si="112"/>
        <v>1.540913</v>
      </c>
      <c r="F2277" s="92">
        <f t="shared" si="113"/>
        <v>1.9082509999999999</v>
      </c>
      <c r="H2277" s="138">
        <v>1.7245820000000001</v>
      </c>
      <c r="I2277" s="138">
        <v>1.540913</v>
      </c>
      <c r="J2277" s="138">
        <v>1.9082509999999999</v>
      </c>
      <c r="K2277" s="138">
        <v>5.4328121249091081</v>
      </c>
    </row>
    <row r="2278" spans="1:11">
      <c r="A2278" s="39" t="s">
        <v>406</v>
      </c>
      <c r="B2278" s="39" t="s">
        <v>408</v>
      </c>
      <c r="C2278" s="39" t="s">
        <v>104</v>
      </c>
      <c r="D2278" s="92">
        <f t="shared" si="111"/>
        <v>1.6813199999999999</v>
      </c>
      <c r="E2278" s="92">
        <f t="shared" si="112"/>
        <v>1.5628960000000001</v>
      </c>
      <c r="F2278" s="92">
        <f t="shared" si="113"/>
        <v>1.799744</v>
      </c>
      <c r="H2278" s="138">
        <v>1.6813199999999999</v>
      </c>
      <c r="I2278" s="138">
        <v>1.5628960000000001</v>
      </c>
      <c r="J2278" s="138">
        <v>1.799744</v>
      </c>
      <c r="K2278" s="138">
        <v>3.5930518878024413</v>
      </c>
    </row>
    <row r="2279" spans="1:11">
      <c r="A2279" s="39" t="s">
        <v>406</v>
      </c>
      <c r="B2279" s="39" t="s">
        <v>408</v>
      </c>
      <c r="C2279" s="39" t="s">
        <v>110</v>
      </c>
      <c r="D2279" s="92">
        <f t="shared" si="111"/>
        <v>1.4970159999999999</v>
      </c>
      <c r="E2279" s="92">
        <f t="shared" si="112"/>
        <v>1.358552</v>
      </c>
      <c r="F2279" s="92">
        <f t="shared" si="113"/>
        <v>1.6354789999999999</v>
      </c>
      <c r="H2279" s="138">
        <v>1.4970159999999999</v>
      </c>
      <c r="I2279" s="138">
        <v>1.358552</v>
      </c>
      <c r="J2279" s="138">
        <v>1.6354789999999999</v>
      </c>
      <c r="K2279" s="138">
        <v>4.7182528443249776</v>
      </c>
    </row>
    <row r="2280" spans="1:11">
      <c r="A2280" s="39" t="s">
        <v>406</v>
      </c>
      <c r="B2280" s="39" t="s">
        <v>408</v>
      </c>
      <c r="C2280" s="39" t="s">
        <v>111</v>
      </c>
      <c r="D2280" s="92">
        <f t="shared" si="111"/>
        <v>1.588179</v>
      </c>
      <c r="E2280" s="92">
        <f t="shared" si="112"/>
        <v>1.4162330000000001</v>
      </c>
      <c r="F2280" s="92">
        <f t="shared" si="113"/>
        <v>1.7601249999999999</v>
      </c>
      <c r="H2280" s="138">
        <v>1.588179</v>
      </c>
      <c r="I2280" s="138">
        <v>1.4162330000000001</v>
      </c>
      <c r="J2280" s="138">
        <v>1.7601249999999999</v>
      </c>
      <c r="K2280" s="138">
        <v>5.5228787183308681</v>
      </c>
    </row>
    <row r="2281" spans="1:11">
      <c r="A2281" s="39" t="s">
        <v>406</v>
      </c>
      <c r="B2281" s="39" t="s">
        <v>408</v>
      </c>
      <c r="C2281" s="39" t="s">
        <v>116</v>
      </c>
      <c r="D2281" s="92">
        <f t="shared" si="111"/>
        <v>1.6117900000000001</v>
      </c>
      <c r="E2281" s="92">
        <f t="shared" si="112"/>
        <v>1.4386669999999999</v>
      </c>
      <c r="F2281" s="92">
        <f t="shared" si="113"/>
        <v>1.7849139999999999</v>
      </c>
      <c r="H2281" s="138">
        <v>1.6117900000000001</v>
      </c>
      <c r="I2281" s="138">
        <v>1.4386669999999999</v>
      </c>
      <c r="J2281" s="138">
        <v>1.7849139999999999</v>
      </c>
      <c r="K2281" s="138">
        <v>5.4792497781969116</v>
      </c>
    </row>
    <row r="2282" spans="1:11">
      <c r="A2282" s="39" t="s">
        <v>406</v>
      </c>
      <c r="B2282" s="39" t="s">
        <v>408</v>
      </c>
      <c r="C2282" s="39" t="s">
        <v>117</v>
      </c>
      <c r="D2282" s="92">
        <f t="shared" si="111"/>
        <v>1.6160350000000001</v>
      </c>
      <c r="E2282" s="92">
        <f t="shared" si="112"/>
        <v>1.461592</v>
      </c>
      <c r="F2282" s="92">
        <f t="shared" si="113"/>
        <v>1.7704770000000001</v>
      </c>
      <c r="H2282" s="138">
        <v>1.6160350000000001</v>
      </c>
      <c r="I2282" s="138">
        <v>1.461592</v>
      </c>
      <c r="J2282" s="138">
        <v>1.7704770000000001</v>
      </c>
      <c r="K2282" s="138">
        <v>4.8751543128706984</v>
      </c>
    </row>
    <row r="2283" spans="1:11">
      <c r="A2283" s="39" t="s">
        <v>406</v>
      </c>
      <c r="B2283" s="39" t="s">
        <v>408</v>
      </c>
      <c r="C2283" s="39" t="s">
        <v>119</v>
      </c>
      <c r="D2283" s="92">
        <f t="shared" si="111"/>
        <v>1.7998369999999999</v>
      </c>
      <c r="E2283" s="92">
        <f t="shared" si="112"/>
        <v>1.664382</v>
      </c>
      <c r="F2283" s="92">
        <f t="shared" si="113"/>
        <v>1.9352910000000001</v>
      </c>
      <c r="H2283" s="138">
        <v>1.7998369999999999</v>
      </c>
      <c r="I2283" s="138">
        <v>1.664382</v>
      </c>
      <c r="J2283" s="138">
        <v>1.9352910000000001</v>
      </c>
      <c r="K2283" s="138">
        <v>3.8391309879727995</v>
      </c>
    </row>
    <row r="2284" spans="1:11">
      <c r="A2284" s="39" t="s">
        <v>406</v>
      </c>
      <c r="B2284" s="39" t="s">
        <v>408</v>
      </c>
      <c r="C2284" s="39" t="s">
        <v>123</v>
      </c>
      <c r="D2284" s="92">
        <f t="shared" si="111"/>
        <v>1.4966649999999999</v>
      </c>
      <c r="E2284" s="92">
        <f t="shared" si="112"/>
        <v>1.3782289999999999</v>
      </c>
      <c r="F2284" s="92">
        <f t="shared" si="113"/>
        <v>1.615102</v>
      </c>
      <c r="H2284" s="138">
        <v>1.4966649999999999</v>
      </c>
      <c r="I2284" s="138">
        <v>1.3782289999999999</v>
      </c>
      <c r="J2284" s="138">
        <v>1.615102</v>
      </c>
      <c r="K2284" s="138">
        <v>4.0367750966315104</v>
      </c>
    </row>
    <row r="2285" spans="1:11">
      <c r="A2285" s="39" t="s">
        <v>406</v>
      </c>
      <c r="B2285" s="39" t="s">
        <v>408</v>
      </c>
      <c r="C2285" s="39" t="s">
        <v>132</v>
      </c>
      <c r="D2285" s="92">
        <f t="shared" si="111"/>
        <v>1.6832389999999999</v>
      </c>
      <c r="E2285" s="92">
        <f t="shared" si="112"/>
        <v>1.561007</v>
      </c>
      <c r="F2285" s="92">
        <f t="shared" si="113"/>
        <v>1.8054699999999999</v>
      </c>
      <c r="H2285" s="138">
        <v>1.6832389999999999</v>
      </c>
      <c r="I2285" s="138">
        <v>1.561007</v>
      </c>
      <c r="J2285" s="138">
        <v>1.8054699999999999</v>
      </c>
      <c r="K2285" s="138">
        <v>3.7043402630286013</v>
      </c>
    </row>
    <row r="2286" spans="1:11">
      <c r="A2286" s="39" t="s">
        <v>406</v>
      </c>
      <c r="B2286" s="39" t="s">
        <v>408</v>
      </c>
      <c r="C2286" s="39" t="s">
        <v>134</v>
      </c>
      <c r="D2286" s="92">
        <f t="shared" si="111"/>
        <v>1.4352720000000001</v>
      </c>
      <c r="E2286" s="92">
        <f t="shared" si="112"/>
        <v>1.3054140000000001</v>
      </c>
      <c r="F2286" s="92">
        <f t="shared" si="113"/>
        <v>1.565131</v>
      </c>
      <c r="H2286" s="138">
        <v>1.4352720000000001</v>
      </c>
      <c r="I2286" s="138">
        <v>1.3054140000000001</v>
      </c>
      <c r="J2286" s="138">
        <v>1.565131</v>
      </c>
      <c r="K2286" s="138">
        <v>4.6154039095028674</v>
      </c>
    </row>
    <row r="2287" spans="1:11">
      <c r="A2287" s="39" t="s">
        <v>406</v>
      </c>
      <c r="B2287" s="39" t="s">
        <v>408</v>
      </c>
      <c r="C2287" s="39" t="s">
        <v>150</v>
      </c>
      <c r="D2287" s="92">
        <f t="shared" si="111"/>
        <v>1.580624</v>
      </c>
      <c r="E2287" s="92">
        <f t="shared" si="112"/>
        <v>1.443843</v>
      </c>
      <c r="F2287" s="92">
        <f t="shared" si="113"/>
        <v>1.717406</v>
      </c>
      <c r="H2287" s="138">
        <v>1.580624</v>
      </c>
      <c r="I2287" s="138">
        <v>1.443843</v>
      </c>
      <c r="J2287" s="138">
        <v>1.717406</v>
      </c>
      <c r="K2287" s="138">
        <v>4.4143958335442202</v>
      </c>
    </row>
    <row r="2288" spans="1:11">
      <c r="A2288" s="39" t="s">
        <v>406</v>
      </c>
      <c r="B2288" s="39" t="s">
        <v>408</v>
      </c>
      <c r="C2288" s="39" t="s">
        <v>156</v>
      </c>
      <c r="D2288" s="92">
        <f t="shared" ref="D2288:D2351" si="114">IF(K2288&gt;=50," ",H2288)</f>
        <v>1.8641179999999999</v>
      </c>
      <c r="E2288" s="92">
        <f t="shared" ref="E2288:E2351" si="115">IF(K2288&gt;=50," ",I2288)</f>
        <v>1.6992879999999999</v>
      </c>
      <c r="F2288" s="92">
        <f t="shared" ref="F2288:F2351" si="116">IF(K2288&gt;=50," ",J2288)</f>
        <v>2.0289470000000001</v>
      </c>
      <c r="H2288" s="138">
        <v>1.8641179999999999</v>
      </c>
      <c r="I2288" s="138">
        <v>1.6992879999999999</v>
      </c>
      <c r="J2288" s="138">
        <v>2.0289470000000001</v>
      </c>
      <c r="K2288" s="138">
        <v>4.5105996508804704</v>
      </c>
    </row>
    <row r="2289" spans="1:11">
      <c r="A2289" s="39" t="s">
        <v>406</v>
      </c>
      <c r="B2289" s="39" t="s">
        <v>408</v>
      </c>
      <c r="C2289" s="39" t="s">
        <v>159</v>
      </c>
      <c r="D2289" s="92">
        <f t="shared" si="114"/>
        <v>1.5565310000000001</v>
      </c>
      <c r="E2289" s="92">
        <f t="shared" si="115"/>
        <v>1.4273670000000001</v>
      </c>
      <c r="F2289" s="92">
        <f t="shared" si="116"/>
        <v>1.6856949999999999</v>
      </c>
      <c r="H2289" s="138">
        <v>1.5565310000000001</v>
      </c>
      <c r="I2289" s="138">
        <v>1.4273670000000001</v>
      </c>
      <c r="J2289" s="138">
        <v>1.6856949999999999</v>
      </c>
      <c r="K2289" s="138">
        <v>4.2330926913758864</v>
      </c>
    </row>
    <row r="2290" spans="1:11">
      <c r="A2290" s="39" t="s">
        <v>406</v>
      </c>
      <c r="B2290" s="39" t="s">
        <v>408</v>
      </c>
      <c r="C2290" s="39" t="s">
        <v>161</v>
      </c>
      <c r="D2290" s="92">
        <f t="shared" si="114"/>
        <v>1.567437</v>
      </c>
      <c r="E2290" s="92">
        <f t="shared" si="115"/>
        <v>1.4561059999999999</v>
      </c>
      <c r="F2290" s="92">
        <f t="shared" si="116"/>
        <v>1.678768</v>
      </c>
      <c r="H2290" s="138">
        <v>1.567437</v>
      </c>
      <c r="I2290" s="138">
        <v>1.4561059999999999</v>
      </c>
      <c r="J2290" s="138">
        <v>1.678768</v>
      </c>
      <c r="K2290" s="138">
        <v>3.6232588614406827</v>
      </c>
    </row>
    <row r="2291" spans="1:11">
      <c r="A2291" s="39" t="s">
        <v>406</v>
      </c>
      <c r="B2291" s="39" t="s">
        <v>408</v>
      </c>
      <c r="C2291" s="39" t="s">
        <v>168</v>
      </c>
      <c r="D2291" s="92">
        <f t="shared" si="114"/>
        <v>1.615848</v>
      </c>
      <c r="E2291" s="92">
        <f t="shared" si="115"/>
        <v>1.4780869999999999</v>
      </c>
      <c r="F2291" s="92">
        <f t="shared" si="116"/>
        <v>1.753609</v>
      </c>
      <c r="H2291" s="138">
        <v>1.615848</v>
      </c>
      <c r="I2291" s="138">
        <v>1.4780869999999999</v>
      </c>
      <c r="J2291" s="138">
        <v>1.753609</v>
      </c>
      <c r="K2291" s="138">
        <v>4.3490910036092503</v>
      </c>
    </row>
    <row r="2292" spans="1:11">
      <c r="A2292" s="39" t="s">
        <v>406</v>
      </c>
      <c r="B2292" s="39" t="s">
        <v>408</v>
      </c>
      <c r="C2292" s="39" t="s">
        <v>357</v>
      </c>
      <c r="D2292" s="92">
        <f t="shared" si="114"/>
        <v>1.626314</v>
      </c>
      <c r="E2292" s="92">
        <f t="shared" si="115"/>
        <v>1.58308</v>
      </c>
      <c r="F2292" s="92">
        <f t="shared" si="116"/>
        <v>1.669548</v>
      </c>
      <c r="H2292" s="138">
        <v>1.626314</v>
      </c>
      <c r="I2292" s="138">
        <v>1.58308</v>
      </c>
      <c r="J2292" s="138">
        <v>1.669548</v>
      </c>
      <c r="K2292" s="138">
        <v>1.3563001978707678</v>
      </c>
    </row>
    <row r="2293" spans="1:11">
      <c r="A2293" s="39" t="s">
        <v>406</v>
      </c>
      <c r="B2293" s="39" t="s">
        <v>407</v>
      </c>
      <c r="C2293" s="39" t="s">
        <v>98</v>
      </c>
      <c r="D2293" s="92">
        <f t="shared" si="114"/>
        <v>2.3331499999999998</v>
      </c>
      <c r="E2293" s="92">
        <f t="shared" si="115"/>
        <v>2.1086960000000001</v>
      </c>
      <c r="F2293" s="92">
        <f t="shared" si="116"/>
        <v>2.5576029999999998</v>
      </c>
      <c r="H2293" s="138">
        <v>2.3331499999999998</v>
      </c>
      <c r="I2293" s="138">
        <v>2.1086960000000001</v>
      </c>
      <c r="J2293" s="138">
        <v>2.5576029999999998</v>
      </c>
      <c r="K2293" s="138">
        <v>4.9075970254805732</v>
      </c>
    </row>
    <row r="2294" spans="1:11">
      <c r="A2294" s="39" t="s">
        <v>406</v>
      </c>
      <c r="B2294" s="39" t="s">
        <v>407</v>
      </c>
      <c r="C2294" s="39" t="s">
        <v>105</v>
      </c>
      <c r="D2294" s="92">
        <f t="shared" si="114"/>
        <v>2.338689</v>
      </c>
      <c r="E2294" s="92">
        <f t="shared" si="115"/>
        <v>2.168768</v>
      </c>
      <c r="F2294" s="92">
        <f t="shared" si="116"/>
        <v>2.5086089999999999</v>
      </c>
      <c r="H2294" s="138">
        <v>2.338689</v>
      </c>
      <c r="I2294" s="138">
        <v>2.168768</v>
      </c>
      <c r="J2294" s="138">
        <v>2.5086089999999999</v>
      </c>
      <c r="K2294" s="138">
        <v>3.7064526322225828</v>
      </c>
    </row>
    <row r="2295" spans="1:11">
      <c r="A2295" s="39" t="s">
        <v>406</v>
      </c>
      <c r="B2295" s="39" t="s">
        <v>407</v>
      </c>
      <c r="C2295" s="39" t="s">
        <v>106</v>
      </c>
      <c r="D2295" s="92">
        <f t="shared" si="114"/>
        <v>2.3632330000000001</v>
      </c>
      <c r="E2295" s="92">
        <f t="shared" si="115"/>
        <v>2.19482</v>
      </c>
      <c r="F2295" s="92">
        <f t="shared" si="116"/>
        <v>2.5316450000000001</v>
      </c>
      <c r="H2295" s="138">
        <v>2.3632330000000001</v>
      </c>
      <c r="I2295" s="138">
        <v>2.19482</v>
      </c>
      <c r="J2295" s="138">
        <v>2.5316450000000001</v>
      </c>
      <c r="K2295" s="138">
        <v>3.6354096274044916</v>
      </c>
    </row>
    <row r="2296" spans="1:11">
      <c r="A2296" s="39" t="s">
        <v>406</v>
      </c>
      <c r="B2296" s="39" t="s">
        <v>407</v>
      </c>
      <c r="C2296" s="39" t="s">
        <v>125</v>
      </c>
      <c r="D2296" s="92">
        <f t="shared" si="114"/>
        <v>2.169136</v>
      </c>
      <c r="E2296" s="92">
        <f t="shared" si="115"/>
        <v>2.0041250000000002</v>
      </c>
      <c r="F2296" s="92">
        <f t="shared" si="116"/>
        <v>2.3341470000000002</v>
      </c>
      <c r="H2296" s="138">
        <v>2.169136</v>
      </c>
      <c r="I2296" s="138">
        <v>2.0041250000000002</v>
      </c>
      <c r="J2296" s="138">
        <v>2.3341470000000002</v>
      </c>
      <c r="K2296" s="138">
        <v>3.8807064195144978</v>
      </c>
    </row>
    <row r="2297" spans="1:11">
      <c r="A2297" s="39" t="s">
        <v>406</v>
      </c>
      <c r="B2297" s="39" t="s">
        <v>407</v>
      </c>
      <c r="C2297" s="39" t="s">
        <v>131</v>
      </c>
      <c r="D2297" s="92">
        <f t="shared" si="114"/>
        <v>2.427187</v>
      </c>
      <c r="E2297" s="92">
        <f t="shared" si="115"/>
        <v>2.2385959999999998</v>
      </c>
      <c r="F2297" s="92">
        <f t="shared" si="116"/>
        <v>2.6157780000000002</v>
      </c>
      <c r="H2297" s="138">
        <v>2.427187</v>
      </c>
      <c r="I2297" s="138">
        <v>2.2385959999999998</v>
      </c>
      <c r="J2297" s="138">
        <v>2.6157780000000002</v>
      </c>
      <c r="K2297" s="138">
        <v>3.9637160218804728</v>
      </c>
    </row>
    <row r="2298" spans="1:11">
      <c r="A2298" s="39" t="s">
        <v>406</v>
      </c>
      <c r="B2298" s="39" t="s">
        <v>407</v>
      </c>
      <c r="C2298" s="39" t="s">
        <v>133</v>
      </c>
      <c r="D2298" s="92">
        <f t="shared" si="114"/>
        <v>2.0331030000000001</v>
      </c>
      <c r="E2298" s="92">
        <f t="shared" si="115"/>
        <v>1.882703</v>
      </c>
      <c r="F2298" s="92">
        <f t="shared" si="116"/>
        <v>2.1835019999999998</v>
      </c>
      <c r="H2298" s="138">
        <v>2.0331030000000001</v>
      </c>
      <c r="I2298" s="138">
        <v>1.882703</v>
      </c>
      <c r="J2298" s="138">
        <v>2.1835019999999998</v>
      </c>
      <c r="K2298" s="138">
        <v>3.7737389596100144</v>
      </c>
    </row>
    <row r="2299" spans="1:11">
      <c r="A2299" s="39" t="s">
        <v>406</v>
      </c>
      <c r="B2299" s="39" t="s">
        <v>407</v>
      </c>
      <c r="C2299" s="39" t="s">
        <v>137</v>
      </c>
      <c r="D2299" s="92">
        <f t="shared" si="114"/>
        <v>2.123389</v>
      </c>
      <c r="E2299" s="92">
        <f t="shared" si="115"/>
        <v>1.944178</v>
      </c>
      <c r="F2299" s="92">
        <f t="shared" si="116"/>
        <v>2.3026</v>
      </c>
      <c r="H2299" s="138">
        <v>2.123389</v>
      </c>
      <c r="I2299" s="138">
        <v>1.944178</v>
      </c>
      <c r="J2299" s="138">
        <v>2.3026</v>
      </c>
      <c r="K2299" s="138">
        <v>4.3054758219054543</v>
      </c>
    </row>
    <row r="2300" spans="1:11">
      <c r="A2300" s="39" t="s">
        <v>406</v>
      </c>
      <c r="B2300" s="39" t="s">
        <v>407</v>
      </c>
      <c r="C2300" s="39" t="s">
        <v>138</v>
      </c>
      <c r="D2300" s="92">
        <f t="shared" si="114"/>
        <v>2.3698839999999999</v>
      </c>
      <c r="E2300" s="92">
        <f t="shared" si="115"/>
        <v>2.1874549999999999</v>
      </c>
      <c r="F2300" s="92">
        <f t="shared" si="116"/>
        <v>2.5523129999999998</v>
      </c>
      <c r="H2300" s="138">
        <v>2.3698839999999999</v>
      </c>
      <c r="I2300" s="138">
        <v>2.1874549999999999</v>
      </c>
      <c r="J2300" s="138">
        <v>2.5523129999999998</v>
      </c>
      <c r="K2300" s="138">
        <v>3.9269179419752192</v>
      </c>
    </row>
    <row r="2301" spans="1:11">
      <c r="A2301" s="39" t="s">
        <v>406</v>
      </c>
      <c r="B2301" s="39" t="s">
        <v>407</v>
      </c>
      <c r="C2301" s="39" t="s">
        <v>140</v>
      </c>
      <c r="D2301" s="92">
        <f t="shared" si="114"/>
        <v>2.1368670000000001</v>
      </c>
      <c r="E2301" s="92">
        <f t="shared" si="115"/>
        <v>1.950323</v>
      </c>
      <c r="F2301" s="92">
        <f t="shared" si="116"/>
        <v>2.3234110000000001</v>
      </c>
      <c r="H2301" s="138">
        <v>2.1368670000000001</v>
      </c>
      <c r="I2301" s="138">
        <v>1.950323</v>
      </c>
      <c r="J2301" s="138">
        <v>2.3234110000000001</v>
      </c>
      <c r="K2301" s="138">
        <v>4.4533749643754152</v>
      </c>
    </row>
    <row r="2302" spans="1:11">
      <c r="A2302" s="39" t="s">
        <v>406</v>
      </c>
      <c r="B2302" s="39" t="s">
        <v>407</v>
      </c>
      <c r="C2302" s="39" t="s">
        <v>144</v>
      </c>
      <c r="D2302" s="92">
        <f t="shared" si="114"/>
        <v>2.1450670000000001</v>
      </c>
      <c r="E2302" s="92">
        <f t="shared" si="115"/>
        <v>1.925665</v>
      </c>
      <c r="F2302" s="92">
        <f t="shared" si="116"/>
        <v>2.3644690000000002</v>
      </c>
      <c r="H2302" s="138">
        <v>2.1450670000000001</v>
      </c>
      <c r="I2302" s="138">
        <v>1.925665</v>
      </c>
      <c r="J2302" s="138">
        <v>2.3644690000000002</v>
      </c>
      <c r="K2302" s="138">
        <v>5.2177717525839515</v>
      </c>
    </row>
    <row r="2303" spans="1:11">
      <c r="A2303" s="39" t="s">
        <v>406</v>
      </c>
      <c r="B2303" s="39" t="s">
        <v>407</v>
      </c>
      <c r="C2303" s="39" t="s">
        <v>145</v>
      </c>
      <c r="D2303" s="92">
        <f t="shared" si="114"/>
        <v>2.2725089999999999</v>
      </c>
      <c r="E2303" s="92">
        <f t="shared" si="115"/>
        <v>2.1072899999999999</v>
      </c>
      <c r="F2303" s="92">
        <f t="shared" si="116"/>
        <v>2.437729</v>
      </c>
      <c r="H2303" s="138">
        <v>2.2725089999999999</v>
      </c>
      <c r="I2303" s="138">
        <v>2.1072899999999999</v>
      </c>
      <c r="J2303" s="138">
        <v>2.437729</v>
      </c>
      <c r="K2303" s="138">
        <v>3.7088653994329617</v>
      </c>
    </row>
    <row r="2304" spans="1:11">
      <c r="A2304" s="39" t="s">
        <v>406</v>
      </c>
      <c r="B2304" s="39" t="s">
        <v>407</v>
      </c>
      <c r="C2304" s="39" t="s">
        <v>146</v>
      </c>
      <c r="D2304" s="92">
        <f t="shared" si="114"/>
        <v>2.0398520000000002</v>
      </c>
      <c r="E2304" s="92">
        <f t="shared" si="115"/>
        <v>1.9004270000000001</v>
      </c>
      <c r="F2304" s="92">
        <f t="shared" si="116"/>
        <v>2.1792769999999999</v>
      </c>
      <c r="H2304" s="138">
        <v>2.0398520000000002</v>
      </c>
      <c r="I2304" s="138">
        <v>1.9004270000000001</v>
      </c>
      <c r="J2304" s="138">
        <v>2.1792769999999999</v>
      </c>
      <c r="K2304" s="138">
        <v>3.4868068859897674</v>
      </c>
    </row>
    <row r="2305" spans="1:11">
      <c r="A2305" s="39" t="s">
        <v>406</v>
      </c>
      <c r="B2305" s="39" t="s">
        <v>407</v>
      </c>
      <c r="C2305" s="39" t="s">
        <v>153</v>
      </c>
      <c r="D2305" s="92">
        <f t="shared" si="114"/>
        <v>2.2246049999999999</v>
      </c>
      <c r="E2305" s="92">
        <f t="shared" si="115"/>
        <v>1.96696</v>
      </c>
      <c r="F2305" s="92">
        <f t="shared" si="116"/>
        <v>2.4822510000000002</v>
      </c>
      <c r="H2305" s="138">
        <v>2.2246049999999999</v>
      </c>
      <c r="I2305" s="138">
        <v>1.96696</v>
      </c>
      <c r="J2305" s="138">
        <v>2.4822510000000002</v>
      </c>
      <c r="K2305" s="138">
        <v>5.9082084235178831</v>
      </c>
    </row>
    <row r="2306" spans="1:11">
      <c r="A2306" s="39" t="s">
        <v>406</v>
      </c>
      <c r="B2306" s="39" t="s">
        <v>407</v>
      </c>
      <c r="C2306" s="39" t="s">
        <v>162</v>
      </c>
      <c r="D2306" s="92">
        <f t="shared" si="114"/>
        <v>2.474539</v>
      </c>
      <c r="E2306" s="92">
        <f t="shared" si="115"/>
        <v>2.141994</v>
      </c>
      <c r="F2306" s="92">
        <f t="shared" si="116"/>
        <v>2.8070840000000001</v>
      </c>
      <c r="H2306" s="138">
        <v>2.474539</v>
      </c>
      <c r="I2306" s="138">
        <v>2.141994</v>
      </c>
      <c r="J2306" s="138">
        <v>2.8070840000000001</v>
      </c>
      <c r="K2306" s="138">
        <v>6.8555355159082163</v>
      </c>
    </row>
    <row r="2307" spans="1:11">
      <c r="A2307" s="39" t="s">
        <v>406</v>
      </c>
      <c r="B2307" s="39" t="s">
        <v>407</v>
      </c>
      <c r="C2307" s="39" t="s">
        <v>165</v>
      </c>
      <c r="D2307" s="92">
        <f t="shared" si="114"/>
        <v>2.3756309999999998</v>
      </c>
      <c r="E2307" s="92">
        <f t="shared" si="115"/>
        <v>2.1418370000000002</v>
      </c>
      <c r="F2307" s="92">
        <f t="shared" si="116"/>
        <v>2.6094249999999999</v>
      </c>
      <c r="H2307" s="138">
        <v>2.3756309999999998</v>
      </c>
      <c r="I2307" s="138">
        <v>2.1418370000000002</v>
      </c>
      <c r="J2307" s="138">
        <v>2.6094249999999999</v>
      </c>
      <c r="K2307" s="138">
        <v>5.0204135238174619</v>
      </c>
    </row>
    <row r="2308" spans="1:11">
      <c r="A2308" s="39" t="s">
        <v>406</v>
      </c>
      <c r="B2308" s="39" t="s">
        <v>407</v>
      </c>
      <c r="C2308" s="39" t="s">
        <v>166</v>
      </c>
      <c r="D2308" s="92">
        <f t="shared" si="114"/>
        <v>2.3225560000000001</v>
      </c>
      <c r="E2308" s="92">
        <f t="shared" si="115"/>
        <v>2.153254</v>
      </c>
      <c r="F2308" s="92">
        <f t="shared" si="116"/>
        <v>2.4918589999999998</v>
      </c>
      <c r="H2308" s="138">
        <v>2.3225560000000001</v>
      </c>
      <c r="I2308" s="138">
        <v>2.153254</v>
      </c>
      <c r="J2308" s="138">
        <v>2.4918589999999998</v>
      </c>
      <c r="K2308" s="138">
        <v>3.7186272365445658</v>
      </c>
    </row>
    <row r="2309" spans="1:11">
      <c r="A2309" s="39" t="s">
        <v>406</v>
      </c>
      <c r="B2309" s="39" t="s">
        <v>407</v>
      </c>
      <c r="C2309" s="39" t="s">
        <v>170</v>
      </c>
      <c r="D2309" s="92">
        <f t="shared" si="114"/>
        <v>2.1640250000000001</v>
      </c>
      <c r="E2309" s="92">
        <f t="shared" si="115"/>
        <v>2.0040239999999998</v>
      </c>
      <c r="F2309" s="92">
        <f t="shared" si="116"/>
        <v>2.3240249999999998</v>
      </c>
      <c r="H2309" s="138">
        <v>2.1640250000000001</v>
      </c>
      <c r="I2309" s="138">
        <v>2.0040239999999998</v>
      </c>
      <c r="J2309" s="138">
        <v>2.3240249999999998</v>
      </c>
      <c r="K2309" s="138">
        <v>3.771772507249223</v>
      </c>
    </row>
    <row r="2310" spans="1:11">
      <c r="A2310" s="39" t="s">
        <v>406</v>
      </c>
      <c r="B2310" s="39" t="s">
        <v>407</v>
      </c>
      <c r="C2310" s="39" t="s">
        <v>172</v>
      </c>
      <c r="D2310" s="92">
        <f t="shared" si="114"/>
        <v>2.2180360000000001</v>
      </c>
      <c r="E2310" s="92">
        <f t="shared" si="115"/>
        <v>2.0229149999999998</v>
      </c>
      <c r="F2310" s="92">
        <f t="shared" si="116"/>
        <v>2.413157</v>
      </c>
      <c r="H2310" s="138">
        <v>2.2180360000000001</v>
      </c>
      <c r="I2310" s="138">
        <v>2.0229149999999998</v>
      </c>
      <c r="J2310" s="138">
        <v>2.413157</v>
      </c>
      <c r="K2310" s="138">
        <v>4.4876683696747932</v>
      </c>
    </row>
    <row r="2311" spans="1:11">
      <c r="A2311" s="39" t="s">
        <v>406</v>
      </c>
      <c r="B2311" s="39" t="s">
        <v>407</v>
      </c>
      <c r="C2311" s="39" t="s">
        <v>175</v>
      </c>
      <c r="D2311" s="92">
        <f t="shared" si="114"/>
        <v>2.2849349999999999</v>
      </c>
      <c r="E2311" s="92">
        <f t="shared" si="115"/>
        <v>2.1213600000000001</v>
      </c>
      <c r="F2311" s="92">
        <f t="shared" si="116"/>
        <v>2.4485100000000002</v>
      </c>
      <c r="H2311" s="138">
        <v>2.2849349999999999</v>
      </c>
      <c r="I2311" s="138">
        <v>2.1213600000000001</v>
      </c>
      <c r="J2311" s="138">
        <v>2.4485100000000002</v>
      </c>
      <c r="K2311" s="138">
        <v>3.6519813473906257</v>
      </c>
    </row>
    <row r="2312" spans="1:11">
      <c r="A2312" s="39" t="s">
        <v>406</v>
      </c>
      <c r="B2312" s="39" t="s">
        <v>407</v>
      </c>
      <c r="C2312" s="39" t="s">
        <v>358</v>
      </c>
      <c r="D2312" s="92">
        <f t="shared" si="114"/>
        <v>2.1832099999999999</v>
      </c>
      <c r="E2312" s="92">
        <f t="shared" si="115"/>
        <v>2.1322920000000001</v>
      </c>
      <c r="F2312" s="92">
        <f t="shared" si="116"/>
        <v>2.234127</v>
      </c>
      <c r="H2312" s="138">
        <v>2.1832099999999999</v>
      </c>
      <c r="I2312" s="138">
        <v>2.1322920000000001</v>
      </c>
      <c r="J2312" s="138">
        <v>2.234127</v>
      </c>
      <c r="K2312" s="138">
        <v>1.1898946963416255</v>
      </c>
    </row>
    <row r="2313" spans="1:11">
      <c r="A2313" s="39" t="s">
        <v>406</v>
      </c>
      <c r="B2313" s="39" t="s">
        <v>408</v>
      </c>
      <c r="C2313" s="39" t="s">
        <v>98</v>
      </c>
      <c r="D2313" s="92">
        <f t="shared" si="114"/>
        <v>1.7276849999999999</v>
      </c>
      <c r="E2313" s="92">
        <f t="shared" si="115"/>
        <v>1.537785</v>
      </c>
      <c r="F2313" s="92">
        <f t="shared" si="116"/>
        <v>1.9175850000000001</v>
      </c>
      <c r="H2313" s="138">
        <v>1.7276849999999999</v>
      </c>
      <c r="I2313" s="138">
        <v>1.537785</v>
      </c>
      <c r="J2313" s="138">
        <v>1.9175850000000001</v>
      </c>
      <c r="K2313" s="138">
        <v>5.6072027018814197</v>
      </c>
    </row>
    <row r="2314" spans="1:11">
      <c r="A2314" s="39" t="s">
        <v>406</v>
      </c>
      <c r="B2314" s="39" t="s">
        <v>408</v>
      </c>
      <c r="C2314" s="39" t="s">
        <v>105</v>
      </c>
      <c r="D2314" s="92">
        <f t="shared" si="114"/>
        <v>1.5631159999999999</v>
      </c>
      <c r="E2314" s="92">
        <f t="shared" si="115"/>
        <v>1.408417</v>
      </c>
      <c r="F2314" s="92">
        <f t="shared" si="116"/>
        <v>1.7178150000000001</v>
      </c>
      <c r="H2314" s="138">
        <v>1.5631159999999999</v>
      </c>
      <c r="I2314" s="138">
        <v>1.408417</v>
      </c>
      <c r="J2314" s="138">
        <v>1.7178150000000001</v>
      </c>
      <c r="K2314" s="138">
        <v>5.0487295888468928</v>
      </c>
    </row>
    <row r="2315" spans="1:11">
      <c r="A2315" s="39" t="s">
        <v>406</v>
      </c>
      <c r="B2315" s="39" t="s">
        <v>408</v>
      </c>
      <c r="C2315" s="39" t="s">
        <v>106</v>
      </c>
      <c r="D2315" s="92">
        <f t="shared" si="114"/>
        <v>1.6715469999999999</v>
      </c>
      <c r="E2315" s="92">
        <f t="shared" si="115"/>
        <v>1.569299</v>
      </c>
      <c r="F2315" s="92">
        <f t="shared" si="116"/>
        <v>1.7737940000000001</v>
      </c>
      <c r="H2315" s="138">
        <v>1.6715469999999999</v>
      </c>
      <c r="I2315" s="138">
        <v>1.569299</v>
      </c>
      <c r="J2315" s="138">
        <v>1.7737940000000001</v>
      </c>
      <c r="K2315" s="138">
        <v>3.1204746261995626</v>
      </c>
    </row>
    <row r="2316" spans="1:11">
      <c r="A2316" s="39" t="s">
        <v>406</v>
      </c>
      <c r="B2316" s="39" t="s">
        <v>408</v>
      </c>
      <c r="C2316" s="39" t="s">
        <v>125</v>
      </c>
      <c r="D2316" s="92">
        <f t="shared" si="114"/>
        <v>1.466234</v>
      </c>
      <c r="E2316" s="92">
        <f t="shared" si="115"/>
        <v>1.2757970000000001</v>
      </c>
      <c r="F2316" s="92">
        <f t="shared" si="116"/>
        <v>1.656671</v>
      </c>
      <c r="H2316" s="138">
        <v>1.466234</v>
      </c>
      <c r="I2316" s="138">
        <v>1.2757970000000001</v>
      </c>
      <c r="J2316" s="138">
        <v>1.656671</v>
      </c>
      <c r="K2316" s="138">
        <v>6.6257432306166679</v>
      </c>
    </row>
    <row r="2317" spans="1:11">
      <c r="A2317" s="39" t="s">
        <v>406</v>
      </c>
      <c r="B2317" s="39" t="s">
        <v>408</v>
      </c>
      <c r="C2317" s="39" t="s">
        <v>131</v>
      </c>
      <c r="D2317" s="92">
        <f t="shared" si="114"/>
        <v>1.682366</v>
      </c>
      <c r="E2317" s="92">
        <f t="shared" si="115"/>
        <v>1.504921</v>
      </c>
      <c r="F2317" s="92">
        <f t="shared" si="116"/>
        <v>1.8598110000000001</v>
      </c>
      <c r="H2317" s="138">
        <v>1.682366</v>
      </c>
      <c r="I2317" s="138">
        <v>1.504921</v>
      </c>
      <c r="J2317" s="138">
        <v>1.8598110000000001</v>
      </c>
      <c r="K2317" s="138">
        <v>5.3805830598098146</v>
      </c>
    </row>
    <row r="2318" spans="1:11">
      <c r="A2318" s="39" t="s">
        <v>406</v>
      </c>
      <c r="B2318" s="39" t="s">
        <v>408</v>
      </c>
      <c r="C2318" s="39" t="s">
        <v>133</v>
      </c>
      <c r="D2318" s="92">
        <f t="shared" si="114"/>
        <v>1.5482990000000001</v>
      </c>
      <c r="E2318" s="92">
        <f t="shared" si="115"/>
        <v>1.432574</v>
      </c>
      <c r="F2318" s="92">
        <f t="shared" si="116"/>
        <v>1.6640239999999999</v>
      </c>
      <c r="H2318" s="138">
        <v>1.5482990000000001</v>
      </c>
      <c r="I2318" s="138">
        <v>1.432574</v>
      </c>
      <c r="J2318" s="138">
        <v>1.6640239999999999</v>
      </c>
      <c r="K2318" s="138">
        <v>3.8129133972184954</v>
      </c>
    </row>
    <row r="2319" spans="1:11">
      <c r="A2319" s="39" t="s">
        <v>406</v>
      </c>
      <c r="B2319" s="39" t="s">
        <v>408</v>
      </c>
      <c r="C2319" s="39" t="s">
        <v>137</v>
      </c>
      <c r="D2319" s="92">
        <f t="shared" si="114"/>
        <v>1.7125440000000001</v>
      </c>
      <c r="E2319" s="92">
        <f t="shared" si="115"/>
        <v>1.565366</v>
      </c>
      <c r="F2319" s="92">
        <f t="shared" si="116"/>
        <v>1.8597220000000001</v>
      </c>
      <c r="H2319" s="138">
        <v>1.7125440000000001</v>
      </c>
      <c r="I2319" s="138">
        <v>1.565366</v>
      </c>
      <c r="J2319" s="138">
        <v>1.8597220000000001</v>
      </c>
      <c r="K2319" s="138">
        <v>4.3841618083973311</v>
      </c>
    </row>
    <row r="2320" spans="1:11">
      <c r="A2320" s="39" t="s">
        <v>406</v>
      </c>
      <c r="B2320" s="39" t="s">
        <v>408</v>
      </c>
      <c r="C2320" s="39" t="s">
        <v>138</v>
      </c>
      <c r="D2320" s="92">
        <f t="shared" si="114"/>
        <v>1.5213049999999999</v>
      </c>
      <c r="E2320" s="92">
        <f t="shared" si="115"/>
        <v>1.3849819999999999</v>
      </c>
      <c r="F2320" s="92">
        <f t="shared" si="116"/>
        <v>1.6576280000000001</v>
      </c>
      <c r="H2320" s="138">
        <v>1.5213049999999999</v>
      </c>
      <c r="I2320" s="138">
        <v>1.3849819999999999</v>
      </c>
      <c r="J2320" s="138">
        <v>1.6576280000000001</v>
      </c>
      <c r="K2320" s="138">
        <v>4.5712858368308789</v>
      </c>
    </row>
    <row r="2321" spans="1:11">
      <c r="A2321" s="39" t="s">
        <v>406</v>
      </c>
      <c r="B2321" s="39" t="s">
        <v>408</v>
      </c>
      <c r="C2321" s="39" t="s">
        <v>140</v>
      </c>
      <c r="D2321" s="92">
        <f t="shared" si="114"/>
        <v>1.586417</v>
      </c>
      <c r="E2321" s="92">
        <f t="shared" si="115"/>
        <v>1.4458690000000001</v>
      </c>
      <c r="F2321" s="92">
        <f t="shared" si="116"/>
        <v>1.7269639999999999</v>
      </c>
      <c r="H2321" s="138">
        <v>1.586417</v>
      </c>
      <c r="I2321" s="138">
        <v>1.4458690000000001</v>
      </c>
      <c r="J2321" s="138">
        <v>1.7269639999999999</v>
      </c>
      <c r="K2321" s="138">
        <v>4.5195115786076423</v>
      </c>
    </row>
    <row r="2322" spans="1:11">
      <c r="A2322" s="39" t="s">
        <v>406</v>
      </c>
      <c r="B2322" s="39" t="s">
        <v>408</v>
      </c>
      <c r="C2322" s="39" t="s">
        <v>144</v>
      </c>
      <c r="D2322" s="92">
        <f t="shared" si="114"/>
        <v>1.4459070000000001</v>
      </c>
      <c r="E2322" s="92">
        <f t="shared" si="115"/>
        <v>1.286473</v>
      </c>
      <c r="F2322" s="92">
        <f t="shared" si="116"/>
        <v>1.6053409999999999</v>
      </c>
      <c r="H2322" s="138">
        <v>1.4459070000000001</v>
      </c>
      <c r="I2322" s="138">
        <v>1.286473</v>
      </c>
      <c r="J2322" s="138">
        <v>1.6053409999999999</v>
      </c>
      <c r="K2322" s="138">
        <v>5.6250505737920902</v>
      </c>
    </row>
    <row r="2323" spans="1:11">
      <c r="A2323" s="39" t="s">
        <v>406</v>
      </c>
      <c r="B2323" s="39" t="s">
        <v>408</v>
      </c>
      <c r="C2323" s="39" t="s">
        <v>145</v>
      </c>
      <c r="D2323" s="92">
        <f t="shared" si="114"/>
        <v>1.477068</v>
      </c>
      <c r="E2323" s="92">
        <f t="shared" si="115"/>
        <v>1.3286439999999999</v>
      </c>
      <c r="F2323" s="92">
        <f t="shared" si="116"/>
        <v>1.6254919999999999</v>
      </c>
      <c r="H2323" s="138">
        <v>1.477068</v>
      </c>
      <c r="I2323" s="138">
        <v>1.3286439999999999</v>
      </c>
      <c r="J2323" s="138">
        <v>1.6254919999999999</v>
      </c>
      <c r="K2323" s="138">
        <v>5.1261282486655997</v>
      </c>
    </row>
    <row r="2324" spans="1:11">
      <c r="A2324" s="39" t="s">
        <v>406</v>
      </c>
      <c r="B2324" s="39" t="s">
        <v>408</v>
      </c>
      <c r="C2324" s="39" t="s">
        <v>146</v>
      </c>
      <c r="D2324" s="92">
        <f t="shared" si="114"/>
        <v>1.577142</v>
      </c>
      <c r="E2324" s="92">
        <f t="shared" si="115"/>
        <v>1.454278</v>
      </c>
      <c r="F2324" s="92">
        <f t="shared" si="116"/>
        <v>1.7000059999999999</v>
      </c>
      <c r="H2324" s="138">
        <v>1.577142</v>
      </c>
      <c r="I2324" s="138">
        <v>1.454278</v>
      </c>
      <c r="J2324" s="138">
        <v>1.7000059999999999</v>
      </c>
      <c r="K2324" s="138">
        <v>3.9741190076733734</v>
      </c>
    </row>
    <row r="2325" spans="1:11">
      <c r="A2325" s="39" t="s">
        <v>406</v>
      </c>
      <c r="B2325" s="39" t="s">
        <v>408</v>
      </c>
      <c r="C2325" s="39" t="s">
        <v>153</v>
      </c>
      <c r="D2325" s="92">
        <f t="shared" si="114"/>
        <v>1.6979900000000001</v>
      </c>
      <c r="E2325" s="92">
        <f t="shared" si="115"/>
        <v>1.428153</v>
      </c>
      <c r="F2325" s="92">
        <f t="shared" si="116"/>
        <v>1.967827</v>
      </c>
      <c r="H2325" s="138">
        <v>1.6979900000000001</v>
      </c>
      <c r="I2325" s="138">
        <v>1.428153</v>
      </c>
      <c r="J2325" s="138">
        <v>1.967827</v>
      </c>
      <c r="K2325" s="138">
        <v>8.1068439743461376</v>
      </c>
    </row>
    <row r="2326" spans="1:11">
      <c r="A2326" s="39" t="s">
        <v>406</v>
      </c>
      <c r="B2326" s="39" t="s">
        <v>408</v>
      </c>
      <c r="C2326" s="39" t="s">
        <v>162</v>
      </c>
      <c r="D2326" s="92">
        <f t="shared" si="114"/>
        <v>1.4586209999999999</v>
      </c>
      <c r="E2326" s="92">
        <f t="shared" si="115"/>
        <v>1.3339240000000001</v>
      </c>
      <c r="F2326" s="92">
        <f t="shared" si="116"/>
        <v>1.583318</v>
      </c>
      <c r="H2326" s="138">
        <v>1.4586209999999999</v>
      </c>
      <c r="I2326" s="138">
        <v>1.3339240000000001</v>
      </c>
      <c r="J2326" s="138">
        <v>1.583318</v>
      </c>
      <c r="K2326" s="138">
        <v>4.3611260224554558</v>
      </c>
    </row>
    <row r="2327" spans="1:11">
      <c r="A2327" s="39" t="s">
        <v>406</v>
      </c>
      <c r="B2327" s="39" t="s">
        <v>408</v>
      </c>
      <c r="C2327" s="39" t="s">
        <v>165</v>
      </c>
      <c r="D2327" s="92">
        <f t="shared" si="114"/>
        <v>1.5865579999999999</v>
      </c>
      <c r="E2327" s="92">
        <f t="shared" si="115"/>
        <v>1.44919</v>
      </c>
      <c r="F2327" s="92">
        <f t="shared" si="116"/>
        <v>1.7239260000000001</v>
      </c>
      <c r="H2327" s="138">
        <v>1.5865579999999999</v>
      </c>
      <c r="I2327" s="138">
        <v>1.44919</v>
      </c>
      <c r="J2327" s="138">
        <v>1.7239260000000001</v>
      </c>
      <c r="K2327" s="138">
        <v>4.4168823326975755</v>
      </c>
    </row>
    <row r="2328" spans="1:11">
      <c r="A2328" s="39" t="s">
        <v>406</v>
      </c>
      <c r="B2328" s="39" t="s">
        <v>408</v>
      </c>
      <c r="C2328" s="39" t="s">
        <v>166</v>
      </c>
      <c r="D2328" s="92">
        <f t="shared" si="114"/>
        <v>1.6402369999999999</v>
      </c>
      <c r="E2328" s="92">
        <f t="shared" si="115"/>
        <v>1.480388</v>
      </c>
      <c r="F2328" s="92">
        <f t="shared" si="116"/>
        <v>1.8000849999999999</v>
      </c>
      <c r="H2328" s="138">
        <v>1.6402369999999999</v>
      </c>
      <c r="I2328" s="138">
        <v>1.480388</v>
      </c>
      <c r="J2328" s="138">
        <v>1.8000849999999999</v>
      </c>
      <c r="K2328" s="138">
        <v>4.9715010696624944</v>
      </c>
    </row>
    <row r="2329" spans="1:11">
      <c r="A2329" s="39" t="s">
        <v>406</v>
      </c>
      <c r="B2329" s="39" t="s">
        <v>408</v>
      </c>
      <c r="C2329" s="39" t="s">
        <v>170</v>
      </c>
      <c r="D2329" s="92">
        <f t="shared" si="114"/>
        <v>1.6347050000000001</v>
      </c>
      <c r="E2329" s="92">
        <f t="shared" si="115"/>
        <v>1.473114</v>
      </c>
      <c r="F2329" s="92">
        <f t="shared" si="116"/>
        <v>1.796297</v>
      </c>
      <c r="H2329" s="138">
        <v>1.6347050000000001</v>
      </c>
      <c r="I2329" s="138">
        <v>1.473114</v>
      </c>
      <c r="J2329" s="138">
        <v>1.796297</v>
      </c>
      <c r="K2329" s="138">
        <v>5.0427263634723083</v>
      </c>
    </row>
    <row r="2330" spans="1:11">
      <c r="A2330" s="39" t="s">
        <v>406</v>
      </c>
      <c r="B2330" s="39" t="s">
        <v>408</v>
      </c>
      <c r="C2330" s="39" t="s">
        <v>172</v>
      </c>
      <c r="D2330" s="92">
        <f t="shared" si="114"/>
        <v>1.444483</v>
      </c>
      <c r="E2330" s="92">
        <f t="shared" si="115"/>
        <v>1.317375</v>
      </c>
      <c r="F2330" s="92">
        <f t="shared" si="116"/>
        <v>1.571591</v>
      </c>
      <c r="H2330" s="138">
        <v>1.444483</v>
      </c>
      <c r="I2330" s="138">
        <v>1.317375</v>
      </c>
      <c r="J2330" s="138">
        <v>1.571591</v>
      </c>
      <c r="K2330" s="138">
        <v>4.4889624869243878</v>
      </c>
    </row>
    <row r="2331" spans="1:11">
      <c r="A2331" s="39" t="s">
        <v>406</v>
      </c>
      <c r="B2331" s="39" t="s">
        <v>408</v>
      </c>
      <c r="C2331" s="39" t="s">
        <v>175</v>
      </c>
      <c r="D2331" s="92">
        <f t="shared" si="114"/>
        <v>1.5514790000000001</v>
      </c>
      <c r="E2331" s="92">
        <f t="shared" si="115"/>
        <v>1.4254599999999999</v>
      </c>
      <c r="F2331" s="92">
        <f t="shared" si="116"/>
        <v>1.6774990000000001</v>
      </c>
      <c r="H2331" s="138">
        <v>1.5514790000000001</v>
      </c>
      <c r="I2331" s="138">
        <v>1.4254599999999999</v>
      </c>
      <c r="J2331" s="138">
        <v>1.6774990000000001</v>
      </c>
      <c r="K2331" s="138">
        <v>4.1436010413289512</v>
      </c>
    </row>
    <row r="2332" spans="1:11">
      <c r="A2332" s="39" t="s">
        <v>406</v>
      </c>
      <c r="B2332" s="39" t="s">
        <v>408</v>
      </c>
      <c r="C2332" s="39" t="s">
        <v>358</v>
      </c>
      <c r="D2332" s="92">
        <f t="shared" si="114"/>
        <v>1.592735</v>
      </c>
      <c r="E2332" s="92">
        <f t="shared" si="115"/>
        <v>1.551223</v>
      </c>
      <c r="F2332" s="92">
        <f t="shared" si="116"/>
        <v>1.634247</v>
      </c>
      <c r="H2332" s="138">
        <v>1.592735</v>
      </c>
      <c r="I2332" s="138">
        <v>1.551223</v>
      </c>
      <c r="J2332" s="138">
        <v>1.634247</v>
      </c>
      <c r="K2332" s="138">
        <v>1.3297441193921149</v>
      </c>
    </row>
    <row r="2333" spans="1:11">
      <c r="A2333" s="39" t="s">
        <v>406</v>
      </c>
      <c r="B2333" s="39" t="s">
        <v>407</v>
      </c>
      <c r="C2333" s="39" t="s">
        <v>99</v>
      </c>
      <c r="D2333" s="92">
        <f t="shared" si="114"/>
        <v>2.1719439999999999</v>
      </c>
      <c r="E2333" s="92">
        <f t="shared" si="115"/>
        <v>1.9884250000000001</v>
      </c>
      <c r="F2333" s="92">
        <f t="shared" si="116"/>
        <v>2.3554629999999999</v>
      </c>
      <c r="H2333" s="138">
        <v>2.1719439999999999</v>
      </c>
      <c r="I2333" s="138">
        <v>1.9884250000000001</v>
      </c>
      <c r="J2333" s="138">
        <v>2.3554629999999999</v>
      </c>
      <c r="K2333" s="138">
        <v>4.3106037724729553</v>
      </c>
    </row>
    <row r="2334" spans="1:11">
      <c r="A2334" s="39" t="s">
        <v>406</v>
      </c>
      <c r="B2334" s="39" t="s">
        <v>407</v>
      </c>
      <c r="C2334" s="39" t="s">
        <v>100</v>
      </c>
      <c r="D2334" s="92">
        <f t="shared" si="114"/>
        <v>2.3355929999999998</v>
      </c>
      <c r="E2334" s="92">
        <f t="shared" si="115"/>
        <v>2.1462219999999999</v>
      </c>
      <c r="F2334" s="92">
        <f t="shared" si="116"/>
        <v>2.5249640000000002</v>
      </c>
      <c r="H2334" s="138">
        <v>2.3355929999999998</v>
      </c>
      <c r="I2334" s="138">
        <v>2.1462219999999999</v>
      </c>
      <c r="J2334" s="138">
        <v>2.5249640000000002</v>
      </c>
      <c r="K2334" s="138">
        <v>4.1363927704869816</v>
      </c>
    </row>
    <row r="2335" spans="1:11">
      <c r="A2335" s="39" t="s">
        <v>406</v>
      </c>
      <c r="B2335" s="39" t="s">
        <v>407</v>
      </c>
      <c r="C2335" s="39" t="s">
        <v>107</v>
      </c>
      <c r="D2335" s="92">
        <f t="shared" si="114"/>
        <v>1.865024</v>
      </c>
      <c r="E2335" s="92">
        <f t="shared" si="115"/>
        <v>1.7190460000000001</v>
      </c>
      <c r="F2335" s="92">
        <f t="shared" si="116"/>
        <v>2.011002</v>
      </c>
      <c r="H2335" s="138">
        <v>1.865024</v>
      </c>
      <c r="I2335" s="138">
        <v>1.7190460000000001</v>
      </c>
      <c r="J2335" s="138">
        <v>2.011002</v>
      </c>
      <c r="K2335" s="138">
        <v>3.9930799818125662</v>
      </c>
    </row>
    <row r="2336" spans="1:11">
      <c r="A2336" s="39" t="s">
        <v>406</v>
      </c>
      <c r="B2336" s="39" t="s">
        <v>407</v>
      </c>
      <c r="C2336" s="39" t="s">
        <v>113</v>
      </c>
      <c r="D2336" s="92">
        <f t="shared" si="114"/>
        <v>2.316983</v>
      </c>
      <c r="E2336" s="92">
        <f t="shared" si="115"/>
        <v>2.1196890000000002</v>
      </c>
      <c r="F2336" s="92">
        <f t="shared" si="116"/>
        <v>2.5142769999999999</v>
      </c>
      <c r="H2336" s="138">
        <v>2.316983</v>
      </c>
      <c r="I2336" s="138">
        <v>2.1196890000000002</v>
      </c>
      <c r="J2336" s="138">
        <v>2.5142769999999999</v>
      </c>
      <c r="K2336" s="138">
        <v>4.3440586314185303</v>
      </c>
    </row>
    <row r="2337" spans="1:11">
      <c r="A2337" s="39" t="s">
        <v>406</v>
      </c>
      <c r="B2337" s="39" t="s">
        <v>407</v>
      </c>
      <c r="C2337" s="39" t="s">
        <v>114</v>
      </c>
      <c r="D2337" s="92">
        <f t="shared" si="114"/>
        <v>2.285625</v>
      </c>
      <c r="E2337" s="92">
        <f t="shared" si="115"/>
        <v>2.0985930000000002</v>
      </c>
      <c r="F2337" s="92">
        <f t="shared" si="116"/>
        <v>2.4726569999999999</v>
      </c>
      <c r="H2337" s="138">
        <v>2.285625</v>
      </c>
      <c r="I2337" s="138">
        <v>2.0985930000000002</v>
      </c>
      <c r="J2337" s="138">
        <v>2.4726569999999999</v>
      </c>
      <c r="K2337" s="138">
        <v>4.1746130708230789</v>
      </c>
    </row>
    <row r="2338" spans="1:11">
      <c r="A2338" s="39" t="s">
        <v>406</v>
      </c>
      <c r="B2338" s="39" t="s">
        <v>407</v>
      </c>
      <c r="C2338" s="39" t="s">
        <v>120</v>
      </c>
      <c r="D2338" s="92">
        <f t="shared" si="114"/>
        <v>2.1869610000000002</v>
      </c>
      <c r="E2338" s="92">
        <f t="shared" si="115"/>
        <v>2.0458669999999999</v>
      </c>
      <c r="F2338" s="92">
        <f t="shared" si="116"/>
        <v>2.3280539999999998</v>
      </c>
      <c r="H2338" s="138">
        <v>2.1869610000000002</v>
      </c>
      <c r="I2338" s="138">
        <v>2.0458669999999999</v>
      </c>
      <c r="J2338" s="138">
        <v>2.3280539999999998</v>
      </c>
      <c r="K2338" s="138">
        <v>3.2913252682603851</v>
      </c>
    </row>
    <row r="2339" spans="1:11">
      <c r="A2339" s="39" t="s">
        <v>406</v>
      </c>
      <c r="B2339" s="39" t="s">
        <v>407</v>
      </c>
      <c r="C2339" s="39" t="s">
        <v>121</v>
      </c>
      <c r="D2339" s="92">
        <f t="shared" si="114"/>
        <v>2.244275</v>
      </c>
      <c r="E2339" s="92">
        <f t="shared" si="115"/>
        <v>2.060972</v>
      </c>
      <c r="F2339" s="92">
        <f t="shared" si="116"/>
        <v>2.427578</v>
      </c>
      <c r="H2339" s="138">
        <v>2.244275</v>
      </c>
      <c r="I2339" s="138">
        <v>2.060972</v>
      </c>
      <c r="J2339" s="138">
        <v>2.427578</v>
      </c>
      <c r="K2339" s="138">
        <v>4.1667620946630874</v>
      </c>
    </row>
    <row r="2340" spans="1:11">
      <c r="A2340" s="39" t="s">
        <v>406</v>
      </c>
      <c r="B2340" s="39" t="s">
        <v>407</v>
      </c>
      <c r="C2340" s="39" t="s">
        <v>124</v>
      </c>
      <c r="D2340" s="92">
        <f t="shared" si="114"/>
        <v>2.2774939999999999</v>
      </c>
      <c r="E2340" s="92">
        <f t="shared" si="115"/>
        <v>2.1040299999999998</v>
      </c>
      <c r="F2340" s="92">
        <f t="shared" si="116"/>
        <v>2.450958</v>
      </c>
      <c r="H2340" s="138">
        <v>2.2774939999999999</v>
      </c>
      <c r="I2340" s="138">
        <v>2.1040299999999998</v>
      </c>
      <c r="J2340" s="138">
        <v>2.450958</v>
      </c>
      <c r="K2340" s="138">
        <v>3.8855996986161108</v>
      </c>
    </row>
    <row r="2341" spans="1:11">
      <c r="A2341" s="39" t="s">
        <v>406</v>
      </c>
      <c r="B2341" s="39" t="s">
        <v>407</v>
      </c>
      <c r="C2341" s="39" t="s">
        <v>126</v>
      </c>
      <c r="D2341" s="92">
        <f t="shared" si="114"/>
        <v>2.3829669999999998</v>
      </c>
      <c r="E2341" s="92">
        <f t="shared" si="115"/>
        <v>2.1965889999999999</v>
      </c>
      <c r="F2341" s="92">
        <f t="shared" si="116"/>
        <v>2.5693459999999999</v>
      </c>
      <c r="H2341" s="138">
        <v>2.3829669999999998</v>
      </c>
      <c r="I2341" s="138">
        <v>2.1965889999999999</v>
      </c>
      <c r="J2341" s="138">
        <v>2.5693459999999999</v>
      </c>
      <c r="K2341" s="138">
        <v>3.9900930226897815</v>
      </c>
    </row>
    <row r="2342" spans="1:11">
      <c r="A2342" s="39" t="s">
        <v>406</v>
      </c>
      <c r="B2342" s="39" t="s">
        <v>407</v>
      </c>
      <c r="C2342" s="39" t="s">
        <v>127</v>
      </c>
      <c r="D2342" s="92">
        <f t="shared" si="114"/>
        <v>2.1647189999999998</v>
      </c>
      <c r="E2342" s="92">
        <f t="shared" si="115"/>
        <v>1.9898020000000001</v>
      </c>
      <c r="F2342" s="92">
        <f t="shared" si="116"/>
        <v>2.3396349999999999</v>
      </c>
      <c r="H2342" s="138">
        <v>2.1647189999999998</v>
      </c>
      <c r="I2342" s="138">
        <v>1.9898020000000001</v>
      </c>
      <c r="J2342" s="138">
        <v>2.3396349999999999</v>
      </c>
      <c r="K2342" s="138">
        <v>4.1222486613736011</v>
      </c>
    </row>
    <row r="2343" spans="1:11">
      <c r="A2343" s="39" t="s">
        <v>406</v>
      </c>
      <c r="B2343" s="39" t="s">
        <v>407</v>
      </c>
      <c r="C2343" s="39" t="s">
        <v>128</v>
      </c>
      <c r="D2343" s="92">
        <f t="shared" si="114"/>
        <v>2.2282459999999999</v>
      </c>
      <c r="E2343" s="92">
        <f t="shared" si="115"/>
        <v>2.0268000000000002</v>
      </c>
      <c r="F2343" s="92">
        <f t="shared" si="116"/>
        <v>2.4296920000000002</v>
      </c>
      <c r="H2343" s="138">
        <v>2.2282459999999999</v>
      </c>
      <c r="I2343" s="138">
        <v>2.0268000000000002</v>
      </c>
      <c r="J2343" s="138">
        <v>2.4296920000000002</v>
      </c>
      <c r="K2343" s="138">
        <v>4.6121209238118226</v>
      </c>
    </row>
    <row r="2344" spans="1:11">
      <c r="A2344" s="39" t="s">
        <v>406</v>
      </c>
      <c r="B2344" s="39" t="s">
        <v>407</v>
      </c>
      <c r="C2344" s="39" t="s">
        <v>129</v>
      </c>
      <c r="D2344" s="92">
        <f t="shared" si="114"/>
        <v>2.0962990000000001</v>
      </c>
      <c r="E2344" s="92">
        <f t="shared" si="115"/>
        <v>1.9202870000000001</v>
      </c>
      <c r="F2344" s="92">
        <f t="shared" si="116"/>
        <v>2.2723110000000002</v>
      </c>
      <c r="H2344" s="138">
        <v>2.0962990000000001</v>
      </c>
      <c r="I2344" s="138">
        <v>1.9202870000000001</v>
      </c>
      <c r="J2344" s="138">
        <v>2.2723110000000002</v>
      </c>
      <c r="K2344" s="138">
        <v>4.2834538393616555</v>
      </c>
    </row>
    <row r="2345" spans="1:11">
      <c r="A2345" s="39" t="s">
        <v>406</v>
      </c>
      <c r="B2345" s="39" t="s">
        <v>407</v>
      </c>
      <c r="C2345" s="39" t="s">
        <v>139</v>
      </c>
      <c r="D2345" s="92">
        <f t="shared" si="114"/>
        <v>2.0739010000000002</v>
      </c>
      <c r="E2345" s="92">
        <f t="shared" si="115"/>
        <v>1.8966700000000001</v>
      </c>
      <c r="F2345" s="92">
        <f t="shared" si="116"/>
        <v>2.2511320000000001</v>
      </c>
      <c r="H2345" s="138">
        <v>2.0739010000000002</v>
      </c>
      <c r="I2345" s="138">
        <v>1.8966700000000001</v>
      </c>
      <c r="J2345" s="138">
        <v>2.2511320000000001</v>
      </c>
      <c r="K2345" s="138">
        <v>4.3596970154313057</v>
      </c>
    </row>
    <row r="2346" spans="1:11">
      <c r="A2346" s="39" t="s">
        <v>406</v>
      </c>
      <c r="B2346" s="39" t="s">
        <v>407</v>
      </c>
      <c r="C2346" s="39" t="s">
        <v>141</v>
      </c>
      <c r="D2346" s="92">
        <f t="shared" si="114"/>
        <v>2.2737720000000001</v>
      </c>
      <c r="E2346" s="92">
        <f t="shared" si="115"/>
        <v>2.0549900000000001</v>
      </c>
      <c r="F2346" s="92">
        <f t="shared" si="116"/>
        <v>2.4925540000000002</v>
      </c>
      <c r="H2346" s="138">
        <v>2.2737720000000001</v>
      </c>
      <c r="I2346" s="138">
        <v>2.0549900000000001</v>
      </c>
      <c r="J2346" s="138">
        <v>2.4925540000000002</v>
      </c>
      <c r="K2346" s="138">
        <v>4.9087331535439791</v>
      </c>
    </row>
    <row r="2347" spans="1:11">
      <c r="A2347" s="39" t="s">
        <v>406</v>
      </c>
      <c r="B2347" s="39" t="s">
        <v>407</v>
      </c>
      <c r="C2347" s="39" t="s">
        <v>142</v>
      </c>
      <c r="D2347" s="92">
        <f t="shared" si="114"/>
        <v>1.8304210000000001</v>
      </c>
      <c r="E2347" s="92">
        <f t="shared" si="115"/>
        <v>1.677605</v>
      </c>
      <c r="F2347" s="92">
        <f t="shared" si="116"/>
        <v>1.9832369999999999</v>
      </c>
      <c r="H2347" s="138">
        <v>1.8304210000000001</v>
      </c>
      <c r="I2347" s="138">
        <v>1.677605</v>
      </c>
      <c r="J2347" s="138">
        <v>1.9832369999999999</v>
      </c>
      <c r="K2347" s="138">
        <v>4.2591458467751409</v>
      </c>
    </row>
    <row r="2348" spans="1:11">
      <c r="A2348" s="39" t="s">
        <v>406</v>
      </c>
      <c r="B2348" s="39" t="s">
        <v>407</v>
      </c>
      <c r="C2348" s="39" t="s">
        <v>147</v>
      </c>
      <c r="D2348" s="92">
        <f t="shared" si="114"/>
        <v>2.078808</v>
      </c>
      <c r="E2348" s="92">
        <f t="shared" si="115"/>
        <v>1.9311510000000001</v>
      </c>
      <c r="F2348" s="92">
        <f t="shared" si="116"/>
        <v>2.2264650000000001</v>
      </c>
      <c r="H2348" s="138">
        <v>2.078808</v>
      </c>
      <c r="I2348" s="138">
        <v>1.9311510000000001</v>
      </c>
      <c r="J2348" s="138">
        <v>2.2264650000000001</v>
      </c>
      <c r="K2348" s="138">
        <v>3.6236391239595003</v>
      </c>
    </row>
    <row r="2349" spans="1:11">
      <c r="A2349" s="39" t="s">
        <v>406</v>
      </c>
      <c r="B2349" s="39" t="s">
        <v>407</v>
      </c>
      <c r="C2349" s="39" t="s">
        <v>148</v>
      </c>
      <c r="D2349" s="92">
        <f t="shared" si="114"/>
        <v>2.1057589999999999</v>
      </c>
      <c r="E2349" s="92">
        <f t="shared" si="115"/>
        <v>1.9349190000000001</v>
      </c>
      <c r="F2349" s="92">
        <f t="shared" si="116"/>
        <v>2.2765979999999999</v>
      </c>
      <c r="H2349" s="138">
        <v>2.1057589999999999</v>
      </c>
      <c r="I2349" s="138">
        <v>1.9349190000000001</v>
      </c>
      <c r="J2349" s="138">
        <v>2.2765979999999999</v>
      </c>
      <c r="K2349" s="138">
        <v>4.1388876884771708</v>
      </c>
    </row>
    <row r="2350" spans="1:11">
      <c r="A2350" s="39" t="s">
        <v>406</v>
      </c>
      <c r="B2350" s="39" t="s">
        <v>407</v>
      </c>
      <c r="C2350" s="39" t="s">
        <v>152</v>
      </c>
      <c r="D2350" s="92">
        <f t="shared" si="114"/>
        <v>2.151316</v>
      </c>
      <c r="E2350" s="92">
        <f t="shared" si="115"/>
        <v>1.96374</v>
      </c>
      <c r="F2350" s="92">
        <f t="shared" si="116"/>
        <v>2.338892</v>
      </c>
      <c r="H2350" s="138">
        <v>2.151316</v>
      </c>
      <c r="I2350" s="138">
        <v>1.96374</v>
      </c>
      <c r="J2350" s="138">
        <v>2.338892</v>
      </c>
      <c r="K2350" s="138">
        <v>4.4481424393255109</v>
      </c>
    </row>
    <row r="2351" spans="1:11">
      <c r="A2351" s="39" t="s">
        <v>406</v>
      </c>
      <c r="B2351" s="39" t="s">
        <v>407</v>
      </c>
      <c r="C2351" s="39" t="s">
        <v>155</v>
      </c>
      <c r="D2351" s="92">
        <f t="shared" si="114"/>
        <v>2.1223200000000002</v>
      </c>
      <c r="E2351" s="92">
        <f t="shared" si="115"/>
        <v>1.8976120000000001</v>
      </c>
      <c r="F2351" s="92">
        <f t="shared" si="116"/>
        <v>2.3470279999999999</v>
      </c>
      <c r="H2351" s="138">
        <v>2.1223200000000002</v>
      </c>
      <c r="I2351" s="138">
        <v>1.8976120000000001</v>
      </c>
      <c r="J2351" s="138">
        <v>2.3470279999999999</v>
      </c>
      <c r="K2351" s="138">
        <v>5.4014757435259524</v>
      </c>
    </row>
    <row r="2352" spans="1:11">
      <c r="A2352" s="39" t="s">
        <v>406</v>
      </c>
      <c r="B2352" s="39" t="s">
        <v>407</v>
      </c>
      <c r="C2352" s="39" t="s">
        <v>157</v>
      </c>
      <c r="D2352" s="92">
        <f t="shared" ref="D2352:D2390" si="117">IF(K2352&gt;=50," ",H2352)</f>
        <v>2.0553189999999999</v>
      </c>
      <c r="E2352" s="92">
        <f t="shared" ref="E2352:E2390" si="118">IF(K2352&gt;=50," ",I2352)</f>
        <v>1.845669</v>
      </c>
      <c r="F2352" s="92">
        <f t="shared" ref="F2352:F2390" si="119">IF(K2352&gt;=50," ",J2352)</f>
        <v>2.2649680000000001</v>
      </c>
      <c r="H2352" s="138">
        <v>2.0553189999999999</v>
      </c>
      <c r="I2352" s="138">
        <v>1.845669</v>
      </c>
      <c r="J2352" s="138">
        <v>2.2649680000000001</v>
      </c>
      <c r="K2352" s="138">
        <v>5.2037761534827442</v>
      </c>
    </row>
    <row r="2353" spans="1:11">
      <c r="A2353" s="39" t="s">
        <v>406</v>
      </c>
      <c r="B2353" s="39" t="s">
        <v>407</v>
      </c>
      <c r="C2353" s="39" t="s">
        <v>158</v>
      </c>
      <c r="D2353" s="92">
        <f t="shared" si="117"/>
        <v>2.6513140000000002</v>
      </c>
      <c r="E2353" s="92">
        <f t="shared" si="118"/>
        <v>2.4219279999999999</v>
      </c>
      <c r="F2353" s="92">
        <f t="shared" si="119"/>
        <v>2.8807</v>
      </c>
      <c r="H2353" s="138">
        <v>2.6513140000000002</v>
      </c>
      <c r="I2353" s="138">
        <v>2.4219279999999999</v>
      </c>
      <c r="J2353" s="138">
        <v>2.8807</v>
      </c>
      <c r="K2353" s="138">
        <v>4.4137850137705295</v>
      </c>
    </row>
    <row r="2354" spans="1:11">
      <c r="A2354" s="39" t="s">
        <v>406</v>
      </c>
      <c r="B2354" s="39" t="s">
        <v>407</v>
      </c>
      <c r="C2354" s="39" t="s">
        <v>160</v>
      </c>
      <c r="D2354" s="92">
        <f t="shared" si="117"/>
        <v>2.3241350000000001</v>
      </c>
      <c r="E2354" s="92">
        <f t="shared" si="118"/>
        <v>2.1706599999999998</v>
      </c>
      <c r="F2354" s="92">
        <f t="shared" si="119"/>
        <v>2.4776090000000002</v>
      </c>
      <c r="H2354" s="138">
        <v>2.3241350000000001</v>
      </c>
      <c r="I2354" s="138">
        <v>2.1706599999999998</v>
      </c>
      <c r="J2354" s="138">
        <v>2.4776090000000002</v>
      </c>
      <c r="K2354" s="138">
        <v>3.3688318449659764</v>
      </c>
    </row>
    <row r="2355" spans="1:11">
      <c r="A2355" s="39" t="s">
        <v>406</v>
      </c>
      <c r="B2355" s="39" t="s">
        <v>407</v>
      </c>
      <c r="C2355" s="39" t="s">
        <v>163</v>
      </c>
      <c r="D2355" s="92">
        <f t="shared" si="117"/>
        <v>2.440366</v>
      </c>
      <c r="E2355" s="92">
        <f t="shared" si="118"/>
        <v>2.2262230000000001</v>
      </c>
      <c r="F2355" s="92">
        <f t="shared" si="119"/>
        <v>2.654509</v>
      </c>
      <c r="H2355" s="138">
        <v>2.440366</v>
      </c>
      <c r="I2355" s="138">
        <v>2.2262230000000001</v>
      </c>
      <c r="J2355" s="138">
        <v>2.654509</v>
      </c>
      <c r="K2355" s="138">
        <v>4.4766604681428932</v>
      </c>
    </row>
    <row r="2356" spans="1:11">
      <c r="A2356" s="39" t="s">
        <v>406</v>
      </c>
      <c r="B2356" s="39" t="s">
        <v>407</v>
      </c>
      <c r="C2356" s="39" t="s">
        <v>167</v>
      </c>
      <c r="D2356" s="92">
        <f t="shared" si="117"/>
        <v>1.9872989999999999</v>
      </c>
      <c r="E2356" s="92">
        <f t="shared" si="118"/>
        <v>1.826247</v>
      </c>
      <c r="F2356" s="92">
        <f t="shared" si="119"/>
        <v>2.1483509999999999</v>
      </c>
      <c r="H2356" s="138">
        <v>1.9872989999999999</v>
      </c>
      <c r="I2356" s="138">
        <v>1.826247</v>
      </c>
      <c r="J2356" s="138">
        <v>2.1483509999999999</v>
      </c>
      <c r="K2356" s="138">
        <v>4.1343602547980955</v>
      </c>
    </row>
    <row r="2357" spans="1:11">
      <c r="A2357" s="39" t="s">
        <v>406</v>
      </c>
      <c r="B2357" s="39" t="s">
        <v>407</v>
      </c>
      <c r="C2357" s="39" t="s">
        <v>169</v>
      </c>
      <c r="D2357" s="92">
        <f t="shared" si="117"/>
        <v>2.0865629999999999</v>
      </c>
      <c r="E2357" s="92">
        <f t="shared" si="118"/>
        <v>1.9197029999999999</v>
      </c>
      <c r="F2357" s="92">
        <f t="shared" si="119"/>
        <v>2.2534230000000002</v>
      </c>
      <c r="H2357" s="138">
        <v>2.0865629999999999</v>
      </c>
      <c r="I2357" s="138">
        <v>1.9197029999999999</v>
      </c>
      <c r="J2357" s="138">
        <v>2.2534230000000002</v>
      </c>
      <c r="K2357" s="138">
        <v>4.0796803163863249</v>
      </c>
    </row>
    <row r="2358" spans="1:11">
      <c r="A2358" s="39" t="s">
        <v>406</v>
      </c>
      <c r="B2358" s="39" t="s">
        <v>407</v>
      </c>
      <c r="C2358" s="39" t="s">
        <v>173</v>
      </c>
      <c r="D2358" s="92">
        <f t="shared" si="117"/>
        <v>1.8633789999999999</v>
      </c>
      <c r="E2358" s="92">
        <f t="shared" si="118"/>
        <v>1.741045</v>
      </c>
      <c r="F2358" s="92">
        <f t="shared" si="119"/>
        <v>1.9857130000000001</v>
      </c>
      <c r="H2358" s="138">
        <v>1.8633789999999999</v>
      </c>
      <c r="I2358" s="138">
        <v>1.741045</v>
      </c>
      <c r="J2358" s="138">
        <v>1.9857130000000001</v>
      </c>
      <c r="K2358" s="138">
        <v>3.3492756975365725</v>
      </c>
    </row>
    <row r="2359" spans="1:11">
      <c r="A2359" s="39" t="s">
        <v>406</v>
      </c>
      <c r="B2359" s="39" t="s">
        <v>407</v>
      </c>
      <c r="C2359" s="39" t="s">
        <v>176</v>
      </c>
      <c r="D2359" s="92">
        <f t="shared" si="117"/>
        <v>2.0616099999999999</v>
      </c>
      <c r="E2359" s="92">
        <f t="shared" si="118"/>
        <v>1.8772880000000001</v>
      </c>
      <c r="F2359" s="92">
        <f t="shared" si="119"/>
        <v>2.2459310000000001</v>
      </c>
      <c r="H2359" s="138">
        <v>2.0616099999999999</v>
      </c>
      <c r="I2359" s="138">
        <v>1.8772880000000001</v>
      </c>
      <c r="J2359" s="138">
        <v>2.2459310000000001</v>
      </c>
      <c r="K2359" s="138">
        <v>4.5611536614587624</v>
      </c>
    </row>
    <row r="2360" spans="1:11">
      <c r="A2360" s="39" t="s">
        <v>406</v>
      </c>
      <c r="B2360" s="39" t="s">
        <v>407</v>
      </c>
      <c r="C2360" s="39" t="s">
        <v>360</v>
      </c>
      <c r="D2360" s="92">
        <f t="shared" si="117"/>
        <v>2.1023640000000001</v>
      </c>
      <c r="E2360" s="92">
        <f t="shared" si="118"/>
        <v>2.053604</v>
      </c>
      <c r="F2360" s="92">
        <f t="shared" si="119"/>
        <v>2.1511239999999998</v>
      </c>
      <c r="H2360" s="138">
        <v>2.1023640000000001</v>
      </c>
      <c r="I2360" s="138">
        <v>2.053604</v>
      </c>
      <c r="J2360" s="138">
        <v>2.1511239999999998</v>
      </c>
      <c r="K2360" s="138">
        <v>1.1832822479836982</v>
      </c>
    </row>
    <row r="2361" spans="1:11">
      <c r="A2361" s="39" t="s">
        <v>406</v>
      </c>
      <c r="B2361" s="39" t="s">
        <v>407</v>
      </c>
      <c r="C2361" s="39" t="s">
        <v>0</v>
      </c>
      <c r="D2361" s="92">
        <f t="shared" si="117"/>
        <v>2.1580889999999999</v>
      </c>
      <c r="E2361" s="92">
        <f t="shared" si="118"/>
        <v>2.132949</v>
      </c>
      <c r="F2361" s="92">
        <f t="shared" si="119"/>
        <v>2.1832289999999999</v>
      </c>
      <c r="H2361" s="138">
        <v>2.1580889999999999</v>
      </c>
      <c r="I2361" s="138">
        <v>2.132949</v>
      </c>
      <c r="J2361" s="138">
        <v>2.1832289999999999</v>
      </c>
      <c r="K2361" s="138">
        <v>0.5943360074584505</v>
      </c>
    </row>
    <row r="2362" spans="1:11">
      <c r="A2362" s="39" t="s">
        <v>406</v>
      </c>
      <c r="B2362" s="39" t="s">
        <v>408</v>
      </c>
      <c r="C2362" s="39" t="s">
        <v>99</v>
      </c>
      <c r="D2362" s="92">
        <f t="shared" si="117"/>
        <v>1.454704</v>
      </c>
      <c r="E2362" s="92">
        <f t="shared" si="118"/>
        <v>1.308209</v>
      </c>
      <c r="F2362" s="92">
        <f t="shared" si="119"/>
        <v>1.601199</v>
      </c>
      <c r="H2362" s="138">
        <v>1.454704</v>
      </c>
      <c r="I2362" s="138">
        <v>1.308209</v>
      </c>
      <c r="J2362" s="138">
        <v>1.601199</v>
      </c>
      <c r="K2362" s="138">
        <v>5.1375262596377</v>
      </c>
    </row>
    <row r="2363" spans="1:11">
      <c r="A2363" s="39" t="s">
        <v>406</v>
      </c>
      <c r="B2363" s="39" t="s">
        <v>408</v>
      </c>
      <c r="C2363" s="39" t="s">
        <v>100</v>
      </c>
      <c r="D2363" s="92">
        <f t="shared" si="117"/>
        <v>1.7076100000000001</v>
      </c>
      <c r="E2363" s="92">
        <f t="shared" si="118"/>
        <v>1.5494460000000001</v>
      </c>
      <c r="F2363" s="92">
        <f t="shared" si="119"/>
        <v>1.8657729999999999</v>
      </c>
      <c r="H2363" s="138">
        <v>1.7076100000000001</v>
      </c>
      <c r="I2363" s="138">
        <v>1.5494460000000001</v>
      </c>
      <c r="J2363" s="138">
        <v>1.8657729999999999</v>
      </c>
      <c r="K2363" s="138">
        <v>4.7252299998243155</v>
      </c>
    </row>
    <row r="2364" spans="1:11">
      <c r="A2364" s="39" t="s">
        <v>406</v>
      </c>
      <c r="B2364" s="39" t="s">
        <v>408</v>
      </c>
      <c r="C2364" s="39" t="s">
        <v>107</v>
      </c>
      <c r="D2364" s="92">
        <f t="shared" si="117"/>
        <v>1.5770740000000001</v>
      </c>
      <c r="E2364" s="92">
        <f t="shared" si="118"/>
        <v>1.450307</v>
      </c>
      <c r="F2364" s="92">
        <f t="shared" si="119"/>
        <v>1.7038409999999999</v>
      </c>
      <c r="H2364" s="138">
        <v>1.5770740000000001</v>
      </c>
      <c r="I2364" s="138">
        <v>1.450307</v>
      </c>
      <c r="J2364" s="138">
        <v>1.7038409999999999</v>
      </c>
      <c r="K2364" s="138">
        <v>4.1007080200421795</v>
      </c>
    </row>
    <row r="2365" spans="1:11">
      <c r="A2365" s="39" t="s">
        <v>406</v>
      </c>
      <c r="B2365" s="39" t="s">
        <v>408</v>
      </c>
      <c r="C2365" s="39" t="s">
        <v>113</v>
      </c>
      <c r="D2365" s="92">
        <f t="shared" si="117"/>
        <v>1.5451459999999999</v>
      </c>
      <c r="E2365" s="92">
        <f t="shared" si="118"/>
        <v>1.333507</v>
      </c>
      <c r="F2365" s="92">
        <f t="shared" si="119"/>
        <v>1.756786</v>
      </c>
      <c r="H2365" s="138">
        <v>1.5451459999999999</v>
      </c>
      <c r="I2365" s="138">
        <v>1.333507</v>
      </c>
      <c r="J2365" s="138">
        <v>1.756786</v>
      </c>
      <c r="K2365" s="138">
        <v>6.9876762454810102</v>
      </c>
    </row>
    <row r="2366" spans="1:11">
      <c r="A2366" s="39" t="s">
        <v>406</v>
      </c>
      <c r="B2366" s="39" t="s">
        <v>408</v>
      </c>
      <c r="C2366" s="39" t="s">
        <v>114</v>
      </c>
      <c r="D2366" s="92">
        <f t="shared" si="117"/>
        <v>1.6158920000000001</v>
      </c>
      <c r="E2366" s="92">
        <f t="shared" si="118"/>
        <v>1.45668</v>
      </c>
      <c r="F2366" s="92">
        <f t="shared" si="119"/>
        <v>1.775104</v>
      </c>
      <c r="H2366" s="138">
        <v>1.6158920000000001</v>
      </c>
      <c r="I2366" s="138">
        <v>1.45668</v>
      </c>
      <c r="J2366" s="138">
        <v>1.775104</v>
      </c>
      <c r="K2366" s="138">
        <v>5.0265240498746202</v>
      </c>
    </row>
    <row r="2367" spans="1:11">
      <c r="A2367" s="39" t="s">
        <v>406</v>
      </c>
      <c r="B2367" s="39" t="s">
        <v>408</v>
      </c>
      <c r="C2367" s="39" t="s">
        <v>120</v>
      </c>
      <c r="D2367" s="92">
        <f t="shared" si="117"/>
        <v>1.555871</v>
      </c>
      <c r="E2367" s="92">
        <f t="shared" si="118"/>
        <v>1.4113640000000001</v>
      </c>
      <c r="F2367" s="92">
        <f t="shared" si="119"/>
        <v>1.700377</v>
      </c>
      <c r="H2367" s="138">
        <v>1.555871</v>
      </c>
      <c r="I2367" s="138">
        <v>1.4113640000000001</v>
      </c>
      <c r="J2367" s="138">
        <v>1.700377</v>
      </c>
      <c r="K2367" s="138">
        <v>4.7382720032701942</v>
      </c>
    </row>
    <row r="2368" spans="1:11">
      <c r="A2368" s="39" t="s">
        <v>406</v>
      </c>
      <c r="B2368" s="39" t="s">
        <v>408</v>
      </c>
      <c r="C2368" s="39" t="s">
        <v>121</v>
      </c>
      <c r="D2368" s="92">
        <f t="shared" si="117"/>
        <v>1.477803</v>
      </c>
      <c r="E2368" s="92">
        <f t="shared" si="118"/>
        <v>1.3089919999999999</v>
      </c>
      <c r="F2368" s="92">
        <f t="shared" si="119"/>
        <v>1.646614</v>
      </c>
      <c r="H2368" s="138">
        <v>1.477803</v>
      </c>
      <c r="I2368" s="138">
        <v>1.3089919999999999</v>
      </c>
      <c r="J2368" s="138">
        <v>1.646614</v>
      </c>
      <c r="K2368" s="138">
        <v>5.8276035439094391</v>
      </c>
    </row>
    <row r="2369" spans="1:11">
      <c r="A2369" s="39" t="s">
        <v>406</v>
      </c>
      <c r="B2369" s="39" t="s">
        <v>408</v>
      </c>
      <c r="C2369" s="39" t="s">
        <v>124</v>
      </c>
      <c r="D2369" s="92">
        <f t="shared" si="117"/>
        <v>1.614104</v>
      </c>
      <c r="E2369" s="92">
        <f t="shared" si="118"/>
        <v>1.475913</v>
      </c>
      <c r="F2369" s="92">
        <f t="shared" si="119"/>
        <v>1.7522960000000001</v>
      </c>
      <c r="H2369" s="138">
        <v>1.614104</v>
      </c>
      <c r="I2369" s="138">
        <v>1.475913</v>
      </c>
      <c r="J2369" s="138">
        <v>1.7522960000000001</v>
      </c>
      <c r="K2369" s="138">
        <v>4.3677235171959179</v>
      </c>
    </row>
    <row r="2370" spans="1:11">
      <c r="A2370" s="39" t="s">
        <v>406</v>
      </c>
      <c r="B2370" s="39" t="s">
        <v>408</v>
      </c>
      <c r="C2370" s="39" t="s">
        <v>126</v>
      </c>
      <c r="D2370" s="92">
        <f t="shared" si="117"/>
        <v>1.588187</v>
      </c>
      <c r="E2370" s="92">
        <f t="shared" si="118"/>
        <v>1.461309</v>
      </c>
      <c r="F2370" s="92">
        <f t="shared" si="119"/>
        <v>1.7150650000000001</v>
      </c>
      <c r="H2370" s="138">
        <v>1.588187</v>
      </c>
      <c r="I2370" s="138">
        <v>1.461309</v>
      </c>
      <c r="J2370" s="138">
        <v>1.7150650000000001</v>
      </c>
      <c r="K2370" s="138">
        <v>4.0755842983225525</v>
      </c>
    </row>
    <row r="2371" spans="1:11">
      <c r="A2371" s="39" t="s">
        <v>406</v>
      </c>
      <c r="B2371" s="39" t="s">
        <v>408</v>
      </c>
      <c r="C2371" s="39" t="s">
        <v>127</v>
      </c>
      <c r="D2371" s="92">
        <f t="shared" si="117"/>
        <v>1.399572</v>
      </c>
      <c r="E2371" s="92">
        <f t="shared" si="118"/>
        <v>1.272913</v>
      </c>
      <c r="F2371" s="92">
        <f t="shared" si="119"/>
        <v>1.5262309999999999</v>
      </c>
      <c r="H2371" s="138">
        <v>1.399572</v>
      </c>
      <c r="I2371" s="138">
        <v>1.272913</v>
      </c>
      <c r="J2371" s="138">
        <v>1.5262309999999999</v>
      </c>
      <c r="K2371" s="138">
        <v>4.6168614404975239</v>
      </c>
    </row>
    <row r="2372" spans="1:11">
      <c r="A2372" s="39" t="s">
        <v>406</v>
      </c>
      <c r="B2372" s="39" t="s">
        <v>408</v>
      </c>
      <c r="C2372" s="39" t="s">
        <v>128</v>
      </c>
      <c r="D2372" s="92">
        <f t="shared" si="117"/>
        <v>1.5764199999999999</v>
      </c>
      <c r="E2372" s="92">
        <f t="shared" si="118"/>
        <v>1.4504379999999999</v>
      </c>
      <c r="F2372" s="92">
        <f t="shared" si="119"/>
        <v>1.7024030000000001</v>
      </c>
      <c r="H2372" s="138">
        <v>1.5764199999999999</v>
      </c>
      <c r="I2372" s="138">
        <v>1.4504379999999999</v>
      </c>
      <c r="J2372" s="138">
        <v>1.7024030000000001</v>
      </c>
      <c r="K2372" s="138">
        <v>4.0770162773880063</v>
      </c>
    </row>
    <row r="2373" spans="1:11">
      <c r="A2373" s="39" t="s">
        <v>406</v>
      </c>
      <c r="B2373" s="39" t="s">
        <v>408</v>
      </c>
      <c r="C2373" s="39" t="s">
        <v>129</v>
      </c>
      <c r="D2373" s="92">
        <f t="shared" si="117"/>
        <v>1.554654</v>
      </c>
      <c r="E2373" s="92">
        <f t="shared" si="118"/>
        <v>1.419238</v>
      </c>
      <c r="F2373" s="92">
        <f t="shared" si="119"/>
        <v>1.69007</v>
      </c>
      <c r="H2373" s="138">
        <v>1.554654</v>
      </c>
      <c r="I2373" s="138">
        <v>1.419238</v>
      </c>
      <c r="J2373" s="138">
        <v>1.69007</v>
      </c>
      <c r="K2373" s="138">
        <v>4.4436704244159788</v>
      </c>
    </row>
    <row r="2374" spans="1:11">
      <c r="A2374" s="39" t="s">
        <v>406</v>
      </c>
      <c r="B2374" s="39" t="s">
        <v>408</v>
      </c>
      <c r="C2374" s="39" t="s">
        <v>139</v>
      </c>
      <c r="D2374" s="92">
        <f t="shared" si="117"/>
        <v>1.5859239999999999</v>
      </c>
      <c r="E2374" s="92">
        <f t="shared" si="118"/>
        <v>1.441657</v>
      </c>
      <c r="F2374" s="92">
        <f t="shared" si="119"/>
        <v>1.730191</v>
      </c>
      <c r="H2374" s="138">
        <v>1.5859239999999999</v>
      </c>
      <c r="I2374" s="138">
        <v>1.441657</v>
      </c>
      <c r="J2374" s="138">
        <v>1.730191</v>
      </c>
      <c r="K2374" s="138">
        <v>4.6407709322767046</v>
      </c>
    </row>
    <row r="2375" spans="1:11">
      <c r="A2375" s="39" t="s">
        <v>406</v>
      </c>
      <c r="B2375" s="39" t="s">
        <v>408</v>
      </c>
      <c r="C2375" s="39" t="s">
        <v>141</v>
      </c>
      <c r="D2375" s="92">
        <f t="shared" si="117"/>
        <v>1.7317340000000001</v>
      </c>
      <c r="E2375" s="92">
        <f t="shared" si="118"/>
        <v>1.565669</v>
      </c>
      <c r="F2375" s="92">
        <f t="shared" si="119"/>
        <v>1.897799</v>
      </c>
      <c r="H2375" s="138">
        <v>1.7317340000000001</v>
      </c>
      <c r="I2375" s="138">
        <v>1.565669</v>
      </c>
      <c r="J2375" s="138">
        <v>1.897799</v>
      </c>
      <c r="K2375" s="138">
        <v>4.8921889851443687</v>
      </c>
    </row>
    <row r="2376" spans="1:11">
      <c r="A2376" s="39" t="s">
        <v>406</v>
      </c>
      <c r="B2376" s="39" t="s">
        <v>408</v>
      </c>
      <c r="C2376" s="39" t="s">
        <v>142</v>
      </c>
      <c r="D2376" s="92">
        <f t="shared" si="117"/>
        <v>1.327555</v>
      </c>
      <c r="E2376" s="92">
        <f t="shared" si="118"/>
        <v>1.221643</v>
      </c>
      <c r="F2376" s="92">
        <f t="shared" si="119"/>
        <v>1.433467</v>
      </c>
      <c r="H2376" s="138">
        <v>1.327555</v>
      </c>
      <c r="I2376" s="138">
        <v>1.221643</v>
      </c>
      <c r="J2376" s="138">
        <v>1.433467</v>
      </c>
      <c r="K2376" s="138">
        <v>4.0700234641879236</v>
      </c>
    </row>
    <row r="2377" spans="1:11">
      <c r="A2377" s="39" t="s">
        <v>406</v>
      </c>
      <c r="B2377" s="39" t="s">
        <v>408</v>
      </c>
      <c r="C2377" s="39" t="s">
        <v>147</v>
      </c>
      <c r="D2377" s="92">
        <f t="shared" si="117"/>
        <v>1.640274</v>
      </c>
      <c r="E2377" s="92">
        <f t="shared" si="118"/>
        <v>1.514397</v>
      </c>
      <c r="F2377" s="92">
        <f t="shared" si="119"/>
        <v>1.7661519999999999</v>
      </c>
      <c r="H2377" s="138">
        <v>1.640274</v>
      </c>
      <c r="I2377" s="138">
        <v>1.514397</v>
      </c>
      <c r="J2377" s="138">
        <v>1.7661519999999999</v>
      </c>
      <c r="K2377" s="138">
        <v>3.9150593132610774</v>
      </c>
    </row>
    <row r="2378" spans="1:11">
      <c r="A2378" s="39" t="s">
        <v>406</v>
      </c>
      <c r="B2378" s="39" t="s">
        <v>408</v>
      </c>
      <c r="C2378" s="39" t="s">
        <v>148</v>
      </c>
      <c r="D2378" s="92">
        <f t="shared" si="117"/>
        <v>1.5579320000000001</v>
      </c>
      <c r="E2378" s="92">
        <f t="shared" si="118"/>
        <v>1.390377</v>
      </c>
      <c r="F2378" s="92">
        <f t="shared" si="119"/>
        <v>1.7254879999999999</v>
      </c>
      <c r="H2378" s="138">
        <v>1.5579320000000001</v>
      </c>
      <c r="I2378" s="138">
        <v>1.390377</v>
      </c>
      <c r="J2378" s="138">
        <v>1.7254879999999999</v>
      </c>
      <c r="K2378" s="138">
        <v>5.4867542357432795</v>
      </c>
    </row>
    <row r="2379" spans="1:11">
      <c r="A2379" s="39" t="s">
        <v>406</v>
      </c>
      <c r="B2379" s="39" t="s">
        <v>408</v>
      </c>
      <c r="C2379" s="39" t="s">
        <v>152</v>
      </c>
      <c r="D2379" s="92">
        <f t="shared" si="117"/>
        <v>1.578786</v>
      </c>
      <c r="E2379" s="92">
        <f t="shared" si="118"/>
        <v>1.347315</v>
      </c>
      <c r="F2379" s="92">
        <f t="shared" si="119"/>
        <v>1.8102579999999999</v>
      </c>
      <c r="H2379" s="138">
        <v>1.578786</v>
      </c>
      <c r="I2379" s="138">
        <v>1.347315</v>
      </c>
      <c r="J2379" s="138">
        <v>1.8102579999999999</v>
      </c>
      <c r="K2379" s="138">
        <v>7.4796140832259717</v>
      </c>
    </row>
    <row r="2380" spans="1:11">
      <c r="A2380" s="39" t="s">
        <v>406</v>
      </c>
      <c r="B2380" s="39" t="s">
        <v>408</v>
      </c>
      <c r="C2380" s="39" t="s">
        <v>155</v>
      </c>
      <c r="D2380" s="92">
        <f t="shared" si="117"/>
        <v>1.408361</v>
      </c>
      <c r="E2380" s="92">
        <f t="shared" si="118"/>
        <v>1.2771380000000001</v>
      </c>
      <c r="F2380" s="92">
        <f t="shared" si="119"/>
        <v>1.5395840000000001</v>
      </c>
      <c r="H2380" s="138">
        <v>1.408361</v>
      </c>
      <c r="I2380" s="138">
        <v>1.2771380000000001</v>
      </c>
      <c r="J2380" s="138">
        <v>1.5395840000000001</v>
      </c>
      <c r="K2380" s="138">
        <v>4.7533622416411712</v>
      </c>
    </row>
    <row r="2381" spans="1:11">
      <c r="A2381" s="39" t="s">
        <v>406</v>
      </c>
      <c r="B2381" s="39" t="s">
        <v>408</v>
      </c>
      <c r="C2381" s="39" t="s">
        <v>157</v>
      </c>
      <c r="D2381" s="92">
        <f t="shared" si="117"/>
        <v>1.3766309999999999</v>
      </c>
      <c r="E2381" s="92">
        <f t="shared" si="118"/>
        <v>1.2121949999999999</v>
      </c>
      <c r="F2381" s="92">
        <f t="shared" si="119"/>
        <v>1.5410680000000001</v>
      </c>
      <c r="H2381" s="138">
        <v>1.3766309999999999</v>
      </c>
      <c r="I2381" s="138">
        <v>1.2121949999999999</v>
      </c>
      <c r="J2381" s="138">
        <v>1.5410680000000001</v>
      </c>
      <c r="K2381" s="138">
        <v>6.0937753108857784</v>
      </c>
    </row>
    <row r="2382" spans="1:11">
      <c r="A2382" s="39" t="s">
        <v>406</v>
      </c>
      <c r="B2382" s="39" t="s">
        <v>408</v>
      </c>
      <c r="C2382" s="39" t="s">
        <v>158</v>
      </c>
      <c r="D2382" s="92">
        <f t="shared" si="117"/>
        <v>1.7300120000000001</v>
      </c>
      <c r="E2382" s="92">
        <f t="shared" si="118"/>
        <v>1.5599479999999999</v>
      </c>
      <c r="F2382" s="92">
        <f t="shared" si="119"/>
        <v>1.900077</v>
      </c>
      <c r="H2382" s="138">
        <v>1.7300120000000001</v>
      </c>
      <c r="I2382" s="138">
        <v>1.5599479999999999</v>
      </c>
      <c r="J2382" s="138">
        <v>1.900077</v>
      </c>
      <c r="K2382" s="138">
        <v>5.0149941156477524</v>
      </c>
    </row>
    <row r="2383" spans="1:11">
      <c r="A2383" s="39" t="s">
        <v>406</v>
      </c>
      <c r="B2383" s="39" t="s">
        <v>408</v>
      </c>
      <c r="C2383" s="39" t="s">
        <v>160</v>
      </c>
      <c r="D2383" s="92">
        <f t="shared" si="117"/>
        <v>1.446817</v>
      </c>
      <c r="E2383" s="92">
        <f t="shared" si="118"/>
        <v>1.3076410000000001</v>
      </c>
      <c r="F2383" s="92">
        <f t="shared" si="119"/>
        <v>1.5859939999999999</v>
      </c>
      <c r="H2383" s="138">
        <v>1.446817</v>
      </c>
      <c r="I2383" s="138">
        <v>1.3076410000000001</v>
      </c>
      <c r="J2383" s="138">
        <v>1.5859939999999999</v>
      </c>
      <c r="K2383" s="138">
        <v>4.9074762046616813</v>
      </c>
    </row>
    <row r="2384" spans="1:11">
      <c r="A2384" s="39" t="s">
        <v>406</v>
      </c>
      <c r="B2384" s="39" t="s">
        <v>408</v>
      </c>
      <c r="C2384" s="39" t="s">
        <v>163</v>
      </c>
      <c r="D2384" s="92">
        <f t="shared" si="117"/>
        <v>1.6058840000000001</v>
      </c>
      <c r="E2384" s="92">
        <f t="shared" si="118"/>
        <v>1.4629319999999999</v>
      </c>
      <c r="F2384" s="92">
        <f t="shared" si="119"/>
        <v>1.748837</v>
      </c>
      <c r="H2384" s="138">
        <v>1.6058840000000001</v>
      </c>
      <c r="I2384" s="138">
        <v>1.4629319999999999</v>
      </c>
      <c r="J2384" s="138">
        <v>1.748837</v>
      </c>
      <c r="K2384" s="138">
        <v>4.5413367341601258</v>
      </c>
    </row>
    <row r="2385" spans="1:11">
      <c r="A2385" s="39" t="s">
        <v>406</v>
      </c>
      <c r="B2385" s="39" t="s">
        <v>408</v>
      </c>
      <c r="C2385" s="39" t="s">
        <v>167</v>
      </c>
      <c r="D2385" s="92">
        <f t="shared" si="117"/>
        <v>1.573831</v>
      </c>
      <c r="E2385" s="92">
        <f t="shared" si="118"/>
        <v>1.3811880000000001</v>
      </c>
      <c r="F2385" s="92">
        <f t="shared" si="119"/>
        <v>1.766475</v>
      </c>
      <c r="H2385" s="138">
        <v>1.573831</v>
      </c>
      <c r="I2385" s="138">
        <v>1.3811880000000001</v>
      </c>
      <c r="J2385" s="138">
        <v>1.766475</v>
      </c>
      <c r="K2385" s="138">
        <v>6.2445650136514024</v>
      </c>
    </row>
    <row r="2386" spans="1:11">
      <c r="A2386" s="39" t="s">
        <v>406</v>
      </c>
      <c r="B2386" s="39" t="s">
        <v>408</v>
      </c>
      <c r="C2386" s="39" t="s">
        <v>169</v>
      </c>
      <c r="D2386" s="92">
        <f t="shared" si="117"/>
        <v>1.486604</v>
      </c>
      <c r="E2386" s="92">
        <f t="shared" si="118"/>
        <v>1.331251</v>
      </c>
      <c r="F2386" s="92">
        <f t="shared" si="119"/>
        <v>1.6419570000000001</v>
      </c>
      <c r="H2386" s="138">
        <v>1.486604</v>
      </c>
      <c r="I2386" s="138">
        <v>1.331251</v>
      </c>
      <c r="J2386" s="138">
        <v>1.6419570000000001</v>
      </c>
      <c r="K2386" s="138">
        <v>5.3312650847165752</v>
      </c>
    </row>
    <row r="2387" spans="1:11">
      <c r="A2387" s="39" t="s">
        <v>406</v>
      </c>
      <c r="B2387" s="39" t="s">
        <v>408</v>
      </c>
      <c r="C2387" s="39" t="s">
        <v>173</v>
      </c>
      <c r="D2387" s="92">
        <f t="shared" si="117"/>
        <v>1.522257</v>
      </c>
      <c r="E2387" s="92">
        <f t="shared" si="118"/>
        <v>1.4031720000000001</v>
      </c>
      <c r="F2387" s="92">
        <f t="shared" si="119"/>
        <v>1.6413420000000001</v>
      </c>
      <c r="H2387" s="138">
        <v>1.522257</v>
      </c>
      <c r="I2387" s="138">
        <v>1.4031720000000001</v>
      </c>
      <c r="J2387" s="138">
        <v>1.6413420000000001</v>
      </c>
      <c r="K2387" s="138">
        <v>3.9909423967175055</v>
      </c>
    </row>
    <row r="2388" spans="1:11">
      <c r="A2388" s="39" t="s">
        <v>406</v>
      </c>
      <c r="B2388" s="39" t="s">
        <v>408</v>
      </c>
      <c r="C2388" s="39" t="s">
        <v>176</v>
      </c>
      <c r="D2388" s="92">
        <f t="shared" si="117"/>
        <v>1.4701679999999999</v>
      </c>
      <c r="E2388" s="92">
        <f t="shared" si="118"/>
        <v>1.28992</v>
      </c>
      <c r="F2388" s="92">
        <f t="shared" si="119"/>
        <v>1.6504160000000001</v>
      </c>
      <c r="H2388" s="138">
        <v>1.4701679999999999</v>
      </c>
      <c r="I2388" s="138">
        <v>1.28992</v>
      </c>
      <c r="J2388" s="138">
        <v>1.6504160000000001</v>
      </c>
      <c r="K2388" s="138">
        <v>6.2547341528315137</v>
      </c>
    </row>
    <row r="2389" spans="1:11">
      <c r="A2389" s="39" t="s">
        <v>406</v>
      </c>
      <c r="B2389" s="39" t="s">
        <v>408</v>
      </c>
      <c r="C2389" s="39" t="s">
        <v>360</v>
      </c>
      <c r="D2389" s="92">
        <f t="shared" si="117"/>
        <v>1.579115</v>
      </c>
      <c r="E2389" s="92">
        <f t="shared" si="118"/>
        <v>1.5390410000000001</v>
      </c>
      <c r="F2389" s="92">
        <f t="shared" si="119"/>
        <v>1.6191899999999999</v>
      </c>
      <c r="H2389" s="138">
        <v>1.579115</v>
      </c>
      <c r="I2389" s="138">
        <v>1.5390410000000001</v>
      </c>
      <c r="J2389" s="138">
        <v>1.6191899999999999</v>
      </c>
      <c r="K2389" s="138">
        <v>1.2947632059729657</v>
      </c>
    </row>
    <row r="2390" spans="1:11">
      <c r="A2390" s="39" t="s">
        <v>406</v>
      </c>
      <c r="B2390" s="39" t="s">
        <v>408</v>
      </c>
      <c r="C2390" s="39" t="s">
        <v>0</v>
      </c>
      <c r="D2390" s="92">
        <f t="shared" si="117"/>
        <v>1.6012690000000001</v>
      </c>
      <c r="E2390" s="92">
        <f t="shared" si="118"/>
        <v>1.5800620000000001</v>
      </c>
      <c r="F2390" s="92">
        <f t="shared" si="119"/>
        <v>1.622476</v>
      </c>
      <c r="H2390" s="138">
        <v>1.6012690000000001</v>
      </c>
      <c r="I2390" s="138">
        <v>1.5800620000000001</v>
      </c>
      <c r="J2390" s="138">
        <v>1.622476</v>
      </c>
      <c r="K2390" s="138">
        <v>0.67569533913414914</v>
      </c>
    </row>
    <row r="2391" spans="1:11" s="139" customFormat="1" ht="14.5">
      <c r="A2391" s="139" t="s">
        <v>562</v>
      </c>
      <c r="B2391" s="139" t="s">
        <v>280</v>
      </c>
      <c r="C2391" s="139" t="s">
        <v>101</v>
      </c>
      <c r="D2391" s="140">
        <f t="shared" ref="D2391:D2454" si="120">IF(K2391&gt;=50," ",H2391)</f>
        <v>13.64</v>
      </c>
      <c r="E2391" s="140">
        <f t="shared" ref="E2391:E2454" si="121">IF(K2391&gt;=50," ",I2391)</f>
        <v>9.76</v>
      </c>
      <c r="F2391" s="140">
        <f t="shared" ref="F2391:F2454" si="122">IF(K2391&gt;=50," ",J2391)</f>
        <v>18.739999999999998</v>
      </c>
      <c r="H2391" s="140">
        <v>13.64</v>
      </c>
      <c r="I2391" s="140">
        <v>9.76</v>
      </c>
      <c r="J2391" s="140">
        <v>18.739999999999998</v>
      </c>
      <c r="K2391" s="140">
        <v>16.715542521994134</v>
      </c>
    </row>
    <row r="2392" spans="1:11" ht="14.5">
      <c r="A2392" s="39" t="s">
        <v>562</v>
      </c>
      <c r="B2392" s="39" t="s">
        <v>280</v>
      </c>
      <c r="C2392" s="39" t="s">
        <v>108</v>
      </c>
      <c r="D2392" s="92">
        <f t="shared" si="120"/>
        <v>13.17</v>
      </c>
      <c r="E2392" s="92">
        <f t="shared" si="121"/>
        <v>7.98</v>
      </c>
      <c r="F2392" s="92">
        <f t="shared" si="122"/>
        <v>20.96</v>
      </c>
      <c r="H2392" s="138">
        <v>13.17</v>
      </c>
      <c r="I2392" s="138">
        <v>7.98</v>
      </c>
      <c r="J2392" s="138">
        <v>20.96</v>
      </c>
      <c r="K2392" s="138">
        <v>24.75322703113136</v>
      </c>
    </row>
    <row r="2393" spans="1:11" ht="14.5">
      <c r="A2393" s="39" t="s">
        <v>562</v>
      </c>
      <c r="B2393" s="39" t="s">
        <v>280</v>
      </c>
      <c r="C2393" s="39" t="s">
        <v>109</v>
      </c>
      <c r="D2393" s="92">
        <f t="shared" si="120"/>
        <v>15.94</v>
      </c>
      <c r="E2393" s="92">
        <f t="shared" si="121"/>
        <v>11.55</v>
      </c>
      <c r="F2393" s="92">
        <f t="shared" si="122"/>
        <v>21.6</v>
      </c>
      <c r="H2393" s="138">
        <v>15.94</v>
      </c>
      <c r="I2393" s="138">
        <v>11.55</v>
      </c>
      <c r="J2393" s="138">
        <v>21.6</v>
      </c>
      <c r="K2393" s="138">
        <v>15.997490589711417</v>
      </c>
    </row>
    <row r="2394" spans="1:11" ht="14.5">
      <c r="A2394" s="39" t="s">
        <v>562</v>
      </c>
      <c r="B2394" s="39" t="s">
        <v>280</v>
      </c>
      <c r="C2394" s="39" t="s">
        <v>112</v>
      </c>
      <c r="D2394" s="92">
        <f t="shared" si="120"/>
        <v>22.26</v>
      </c>
      <c r="E2394" s="92">
        <f t="shared" si="121"/>
        <v>15.17</v>
      </c>
      <c r="F2394" s="92">
        <f t="shared" si="122"/>
        <v>31.44</v>
      </c>
      <c r="H2394" s="138">
        <v>22.26</v>
      </c>
      <c r="I2394" s="138">
        <v>15.17</v>
      </c>
      <c r="J2394" s="138">
        <v>31.44</v>
      </c>
      <c r="K2394" s="138">
        <v>18.688230008984725</v>
      </c>
    </row>
    <row r="2395" spans="1:11" ht="14.5">
      <c r="A2395" s="39" t="s">
        <v>562</v>
      </c>
      <c r="B2395" s="39" t="s">
        <v>280</v>
      </c>
      <c r="C2395" s="39" t="s">
        <v>115</v>
      </c>
      <c r="D2395" s="92">
        <f t="shared" si="120"/>
        <v>19.82</v>
      </c>
      <c r="E2395" s="92">
        <f t="shared" si="121"/>
        <v>15.95</v>
      </c>
      <c r="F2395" s="92">
        <f t="shared" si="122"/>
        <v>24.36</v>
      </c>
      <c r="H2395" s="138">
        <v>19.82</v>
      </c>
      <c r="I2395" s="138">
        <v>15.95</v>
      </c>
      <c r="J2395" s="138">
        <v>24.36</v>
      </c>
      <c r="K2395" s="138">
        <v>10.847628657921291</v>
      </c>
    </row>
    <row r="2396" spans="1:11" ht="14.5">
      <c r="A2396" s="39" t="s">
        <v>562</v>
      </c>
      <c r="B2396" s="39" t="s">
        <v>280</v>
      </c>
      <c r="C2396" s="39" t="s">
        <v>118</v>
      </c>
      <c r="D2396" s="92">
        <f t="shared" si="120"/>
        <v>21.78</v>
      </c>
      <c r="E2396" s="92">
        <f t="shared" si="121"/>
        <v>14.64</v>
      </c>
      <c r="F2396" s="92">
        <f t="shared" si="122"/>
        <v>31.15</v>
      </c>
      <c r="H2396" s="138">
        <v>21.78</v>
      </c>
      <c r="I2396" s="138">
        <v>14.64</v>
      </c>
      <c r="J2396" s="138">
        <v>31.15</v>
      </c>
      <c r="K2396" s="138">
        <v>19.375573921028462</v>
      </c>
    </row>
    <row r="2397" spans="1:11" ht="14.5">
      <c r="A2397" s="39" t="s">
        <v>562</v>
      </c>
      <c r="B2397" s="39" t="s">
        <v>280</v>
      </c>
      <c r="C2397" s="39" t="s">
        <v>122</v>
      </c>
      <c r="D2397" s="92">
        <f t="shared" si="120"/>
        <v>14.13</v>
      </c>
      <c r="E2397" s="92">
        <f t="shared" si="121"/>
        <v>10.15</v>
      </c>
      <c r="F2397" s="92">
        <f t="shared" si="122"/>
        <v>19.350000000000001</v>
      </c>
      <c r="H2397" s="138">
        <v>14.13</v>
      </c>
      <c r="I2397" s="138">
        <v>10.15</v>
      </c>
      <c r="J2397" s="138">
        <v>19.350000000000001</v>
      </c>
      <c r="K2397" s="138">
        <v>16.489738145789101</v>
      </c>
    </row>
    <row r="2398" spans="1:11" ht="14.5">
      <c r="A2398" s="39" t="s">
        <v>562</v>
      </c>
      <c r="B2398" s="39" t="s">
        <v>280</v>
      </c>
      <c r="C2398" s="39" t="s">
        <v>130</v>
      </c>
      <c r="D2398" s="92">
        <f t="shared" si="120"/>
        <v>20.74</v>
      </c>
      <c r="E2398" s="92">
        <f t="shared" si="121"/>
        <v>16.7</v>
      </c>
      <c r="F2398" s="92">
        <f t="shared" si="122"/>
        <v>25.46</v>
      </c>
      <c r="H2398" s="138">
        <v>20.74</v>
      </c>
      <c r="I2398" s="138">
        <v>16.7</v>
      </c>
      <c r="J2398" s="138">
        <v>25.46</v>
      </c>
      <c r="K2398" s="138">
        <v>10.752169720347156</v>
      </c>
    </row>
    <row r="2399" spans="1:11" ht="14.5">
      <c r="A2399" s="39" t="s">
        <v>562</v>
      </c>
      <c r="B2399" s="39" t="s">
        <v>280</v>
      </c>
      <c r="C2399" s="39" t="s">
        <v>135</v>
      </c>
      <c r="D2399" s="92">
        <f t="shared" si="120"/>
        <v>26.88</v>
      </c>
      <c r="E2399" s="92">
        <f t="shared" si="121"/>
        <v>19.37</v>
      </c>
      <c r="F2399" s="92">
        <f t="shared" si="122"/>
        <v>36</v>
      </c>
      <c r="H2399" s="138">
        <v>26.88</v>
      </c>
      <c r="I2399" s="138">
        <v>19.37</v>
      </c>
      <c r="J2399" s="138">
        <v>36</v>
      </c>
      <c r="K2399" s="138">
        <v>15.885416666666666</v>
      </c>
    </row>
    <row r="2400" spans="1:11" ht="14.5">
      <c r="A2400" s="39" t="s">
        <v>562</v>
      </c>
      <c r="B2400" s="39" t="s">
        <v>280</v>
      </c>
      <c r="C2400" s="39" t="s">
        <v>136</v>
      </c>
      <c r="D2400" s="92">
        <f t="shared" si="120"/>
        <v>14.92</v>
      </c>
      <c r="E2400" s="92">
        <f t="shared" si="121"/>
        <v>10.15</v>
      </c>
      <c r="F2400" s="92">
        <f t="shared" si="122"/>
        <v>21.39</v>
      </c>
      <c r="H2400" s="138">
        <v>14.92</v>
      </c>
      <c r="I2400" s="138">
        <v>10.15</v>
      </c>
      <c r="J2400" s="138">
        <v>21.39</v>
      </c>
      <c r="K2400" s="138">
        <v>19.101876675603219</v>
      </c>
    </row>
    <row r="2401" spans="1:11" ht="14.5">
      <c r="A2401" s="39" t="s">
        <v>562</v>
      </c>
      <c r="B2401" s="39" t="s">
        <v>280</v>
      </c>
      <c r="C2401" s="39" t="s">
        <v>143</v>
      </c>
      <c r="D2401" s="92">
        <f t="shared" si="120"/>
        <v>18.54</v>
      </c>
      <c r="E2401" s="92">
        <f t="shared" si="121"/>
        <v>13.58</v>
      </c>
      <c r="F2401" s="92">
        <f t="shared" si="122"/>
        <v>24.8</v>
      </c>
      <c r="H2401" s="138">
        <v>18.54</v>
      </c>
      <c r="I2401" s="138">
        <v>13.58</v>
      </c>
      <c r="J2401" s="138">
        <v>24.8</v>
      </c>
      <c r="K2401" s="138">
        <v>15.426105717367852</v>
      </c>
    </row>
    <row r="2402" spans="1:11" ht="14.5">
      <c r="A2402" s="39" t="s">
        <v>562</v>
      </c>
      <c r="B2402" s="39" t="s">
        <v>280</v>
      </c>
      <c r="C2402" s="39" t="s">
        <v>149</v>
      </c>
      <c r="D2402" s="92">
        <f t="shared" si="120"/>
        <v>18.579999999999998</v>
      </c>
      <c r="E2402" s="92">
        <f t="shared" si="121"/>
        <v>14.63</v>
      </c>
      <c r="F2402" s="92">
        <f t="shared" si="122"/>
        <v>23.3</v>
      </c>
      <c r="H2402" s="138">
        <v>18.579999999999998</v>
      </c>
      <c r="I2402" s="138">
        <v>14.63</v>
      </c>
      <c r="J2402" s="138">
        <v>23.3</v>
      </c>
      <c r="K2402" s="138">
        <v>11.894510226049517</v>
      </c>
    </row>
    <row r="2403" spans="1:11" ht="14.5">
      <c r="A2403" s="39" t="s">
        <v>562</v>
      </c>
      <c r="B2403" s="39" t="s">
        <v>280</v>
      </c>
      <c r="C2403" s="39" t="s">
        <v>151</v>
      </c>
      <c r="D2403" s="92">
        <f t="shared" si="120"/>
        <v>20.260000000000002</v>
      </c>
      <c r="E2403" s="92">
        <f t="shared" si="121"/>
        <v>14.3</v>
      </c>
      <c r="F2403" s="92">
        <f t="shared" si="122"/>
        <v>27.9</v>
      </c>
      <c r="H2403" s="138">
        <v>20.260000000000002</v>
      </c>
      <c r="I2403" s="138">
        <v>14.3</v>
      </c>
      <c r="J2403" s="138">
        <v>27.9</v>
      </c>
      <c r="K2403" s="138">
        <v>17.127344521224085</v>
      </c>
    </row>
    <row r="2404" spans="1:11" ht="14.5">
      <c r="A2404" s="39" t="s">
        <v>562</v>
      </c>
      <c r="B2404" s="39" t="s">
        <v>280</v>
      </c>
      <c r="C2404" s="39" t="s">
        <v>154</v>
      </c>
      <c r="D2404" s="92">
        <f t="shared" si="120"/>
        <v>15.36</v>
      </c>
      <c r="E2404" s="92">
        <f t="shared" si="121"/>
        <v>10.6</v>
      </c>
      <c r="F2404" s="92">
        <f t="shared" si="122"/>
        <v>21.75</v>
      </c>
      <c r="H2404" s="138">
        <v>15.36</v>
      </c>
      <c r="I2404" s="138">
        <v>10.6</v>
      </c>
      <c r="J2404" s="138">
        <v>21.75</v>
      </c>
      <c r="K2404" s="138">
        <v>18.424479166666668</v>
      </c>
    </row>
    <row r="2405" spans="1:11" ht="14.5">
      <c r="A2405" s="39" t="s">
        <v>562</v>
      </c>
      <c r="B2405" s="39" t="s">
        <v>280</v>
      </c>
      <c r="C2405" s="39" t="s">
        <v>164</v>
      </c>
      <c r="D2405" s="92">
        <f t="shared" si="120"/>
        <v>23.23</v>
      </c>
      <c r="E2405" s="92">
        <f t="shared" si="121"/>
        <v>16.2</v>
      </c>
      <c r="F2405" s="92">
        <f t="shared" si="122"/>
        <v>32.14</v>
      </c>
      <c r="H2405" s="138">
        <v>23.23</v>
      </c>
      <c r="I2405" s="138">
        <v>16.2</v>
      </c>
      <c r="J2405" s="138">
        <v>32.14</v>
      </c>
      <c r="K2405" s="138">
        <v>17.56349547998278</v>
      </c>
    </row>
    <row r="2406" spans="1:11" ht="14.5">
      <c r="A2406" s="39" t="s">
        <v>562</v>
      </c>
      <c r="B2406" s="39" t="s">
        <v>280</v>
      </c>
      <c r="C2406" s="39" t="s">
        <v>171</v>
      </c>
      <c r="D2406" s="92">
        <f t="shared" si="120"/>
        <v>23.03</v>
      </c>
      <c r="E2406" s="92">
        <f t="shared" si="121"/>
        <v>18.59</v>
      </c>
      <c r="F2406" s="92">
        <f t="shared" si="122"/>
        <v>28.16</v>
      </c>
      <c r="H2406" s="138">
        <v>23.03</v>
      </c>
      <c r="I2406" s="138">
        <v>18.59</v>
      </c>
      <c r="J2406" s="138">
        <v>28.16</v>
      </c>
      <c r="K2406" s="138">
        <v>10.594876248371689</v>
      </c>
    </row>
    <row r="2407" spans="1:11" ht="14.5">
      <c r="A2407" s="39" t="s">
        <v>562</v>
      </c>
      <c r="B2407" s="39" t="s">
        <v>280</v>
      </c>
      <c r="C2407" s="39" t="s">
        <v>174</v>
      </c>
      <c r="D2407" s="92">
        <f t="shared" si="120"/>
        <v>15.81</v>
      </c>
      <c r="E2407" s="92">
        <f t="shared" si="121"/>
        <v>11.24</v>
      </c>
      <c r="F2407" s="92">
        <f t="shared" si="122"/>
        <v>21.8</v>
      </c>
      <c r="H2407" s="138">
        <v>15.81</v>
      </c>
      <c r="I2407" s="138">
        <v>11.24</v>
      </c>
      <c r="J2407" s="138">
        <v>21.8</v>
      </c>
      <c r="K2407" s="138">
        <v>16.951296647691336</v>
      </c>
    </row>
    <row r="2408" spans="1:11" ht="14.5">
      <c r="A2408" s="39" t="s">
        <v>562</v>
      </c>
      <c r="B2408" s="39" t="s">
        <v>281</v>
      </c>
      <c r="C2408" s="39" t="s">
        <v>101</v>
      </c>
      <c r="D2408" s="92">
        <f t="shared" si="120"/>
        <v>23.1</v>
      </c>
      <c r="E2408" s="92">
        <f t="shared" si="121"/>
        <v>18.78</v>
      </c>
      <c r="F2408" s="92">
        <f t="shared" si="122"/>
        <v>28.05</v>
      </c>
      <c r="H2408" s="138">
        <v>23.1</v>
      </c>
      <c r="I2408" s="138">
        <v>18.78</v>
      </c>
      <c r="J2408" s="138">
        <v>28.05</v>
      </c>
      <c r="K2408" s="138">
        <v>10.259740259740258</v>
      </c>
    </row>
    <row r="2409" spans="1:11" ht="14.5">
      <c r="A2409" s="39" t="s">
        <v>562</v>
      </c>
      <c r="B2409" s="39" t="s">
        <v>281</v>
      </c>
      <c r="C2409" s="39" t="s">
        <v>108</v>
      </c>
      <c r="D2409" s="92">
        <f t="shared" si="120"/>
        <v>22.12</v>
      </c>
      <c r="E2409" s="92">
        <f t="shared" si="121"/>
        <v>16.36</v>
      </c>
      <c r="F2409" s="92">
        <f t="shared" si="122"/>
        <v>29.21</v>
      </c>
      <c r="H2409" s="138">
        <v>22.12</v>
      </c>
      <c r="I2409" s="138">
        <v>16.36</v>
      </c>
      <c r="J2409" s="138">
        <v>29.21</v>
      </c>
      <c r="K2409" s="138">
        <v>14.828209764918624</v>
      </c>
    </row>
    <row r="2410" spans="1:11" ht="14.5">
      <c r="A2410" s="39" t="s">
        <v>562</v>
      </c>
      <c r="B2410" s="39" t="s">
        <v>281</v>
      </c>
      <c r="C2410" s="39" t="s">
        <v>109</v>
      </c>
      <c r="D2410" s="92">
        <f t="shared" si="120"/>
        <v>28.76</v>
      </c>
      <c r="E2410" s="92">
        <f t="shared" si="121"/>
        <v>23.11</v>
      </c>
      <c r="F2410" s="92">
        <f t="shared" si="122"/>
        <v>35.15</v>
      </c>
      <c r="H2410" s="138">
        <v>28.76</v>
      </c>
      <c r="I2410" s="138">
        <v>23.11</v>
      </c>
      <c r="J2410" s="138">
        <v>35.15</v>
      </c>
      <c r="K2410" s="138">
        <v>10.709318497913769</v>
      </c>
    </row>
    <row r="2411" spans="1:11" ht="14.5">
      <c r="A2411" s="39" t="s">
        <v>562</v>
      </c>
      <c r="B2411" s="39" t="s">
        <v>281</v>
      </c>
      <c r="C2411" s="39" t="s">
        <v>112</v>
      </c>
      <c r="D2411" s="92">
        <f t="shared" si="120"/>
        <v>28.48</v>
      </c>
      <c r="E2411" s="92">
        <f t="shared" si="121"/>
        <v>21.3</v>
      </c>
      <c r="F2411" s="92">
        <f t="shared" si="122"/>
        <v>36.950000000000003</v>
      </c>
      <c r="H2411" s="138">
        <v>28.48</v>
      </c>
      <c r="I2411" s="138">
        <v>21.3</v>
      </c>
      <c r="J2411" s="138">
        <v>36.950000000000003</v>
      </c>
      <c r="K2411" s="138">
        <v>14.11516853932584</v>
      </c>
    </row>
    <row r="2412" spans="1:11" ht="14.5">
      <c r="A2412" s="39" t="s">
        <v>562</v>
      </c>
      <c r="B2412" s="39" t="s">
        <v>281</v>
      </c>
      <c r="C2412" s="39" t="s">
        <v>115</v>
      </c>
      <c r="D2412" s="92">
        <f t="shared" si="120"/>
        <v>23.36</v>
      </c>
      <c r="E2412" s="92">
        <f t="shared" si="121"/>
        <v>19.059999999999999</v>
      </c>
      <c r="F2412" s="92">
        <f t="shared" si="122"/>
        <v>28.28</v>
      </c>
      <c r="H2412" s="138">
        <v>23.36</v>
      </c>
      <c r="I2412" s="138">
        <v>19.059999999999999</v>
      </c>
      <c r="J2412" s="138">
        <v>28.28</v>
      </c>
      <c r="K2412" s="138">
        <v>10.059931506849315</v>
      </c>
    </row>
    <row r="2413" spans="1:11" ht="14.5">
      <c r="A2413" s="39" t="s">
        <v>562</v>
      </c>
      <c r="B2413" s="39" t="s">
        <v>281</v>
      </c>
      <c r="C2413" s="39" t="s">
        <v>118</v>
      </c>
      <c r="D2413" s="92">
        <f t="shared" si="120"/>
        <v>22.16</v>
      </c>
      <c r="E2413" s="92">
        <f t="shared" si="121"/>
        <v>18.13</v>
      </c>
      <c r="F2413" s="92">
        <f t="shared" si="122"/>
        <v>26.8</v>
      </c>
      <c r="H2413" s="138">
        <v>22.16</v>
      </c>
      <c r="I2413" s="138">
        <v>18.13</v>
      </c>
      <c r="J2413" s="138">
        <v>26.8</v>
      </c>
      <c r="K2413" s="138">
        <v>9.9729241877256314</v>
      </c>
    </row>
    <row r="2414" spans="1:11" ht="14.5">
      <c r="A2414" s="39" t="s">
        <v>562</v>
      </c>
      <c r="B2414" s="39" t="s">
        <v>281</v>
      </c>
      <c r="C2414" s="39" t="s">
        <v>122</v>
      </c>
      <c r="D2414" s="92">
        <f t="shared" si="120"/>
        <v>29.59</v>
      </c>
      <c r="E2414" s="92">
        <f t="shared" si="121"/>
        <v>24.86</v>
      </c>
      <c r="F2414" s="92">
        <f t="shared" si="122"/>
        <v>34.81</v>
      </c>
      <c r="H2414" s="138">
        <v>29.59</v>
      </c>
      <c r="I2414" s="138">
        <v>24.86</v>
      </c>
      <c r="J2414" s="138">
        <v>34.81</v>
      </c>
      <c r="K2414" s="138">
        <v>8.5839810746873937</v>
      </c>
    </row>
    <row r="2415" spans="1:11" ht="14.5">
      <c r="A2415" s="39" t="s">
        <v>562</v>
      </c>
      <c r="B2415" s="39" t="s">
        <v>281</v>
      </c>
      <c r="C2415" s="39" t="s">
        <v>130</v>
      </c>
      <c r="D2415" s="92">
        <f t="shared" si="120"/>
        <v>23.63</v>
      </c>
      <c r="E2415" s="92">
        <f t="shared" si="121"/>
        <v>19.45</v>
      </c>
      <c r="F2415" s="92">
        <f t="shared" si="122"/>
        <v>28.4</v>
      </c>
      <c r="H2415" s="138">
        <v>23.63</v>
      </c>
      <c r="I2415" s="138">
        <v>19.45</v>
      </c>
      <c r="J2415" s="138">
        <v>28.4</v>
      </c>
      <c r="K2415" s="138">
        <v>9.6487515869657212</v>
      </c>
    </row>
    <row r="2416" spans="1:11" ht="14.5">
      <c r="A2416" s="39" t="s">
        <v>562</v>
      </c>
      <c r="B2416" s="39" t="s">
        <v>281</v>
      </c>
      <c r="C2416" s="39" t="s">
        <v>135</v>
      </c>
      <c r="D2416" s="92">
        <f t="shared" si="120"/>
        <v>18.37</v>
      </c>
      <c r="E2416" s="92">
        <f t="shared" si="121"/>
        <v>14.45</v>
      </c>
      <c r="F2416" s="92">
        <f t="shared" si="122"/>
        <v>23.07</v>
      </c>
      <c r="H2416" s="138">
        <v>18.37</v>
      </c>
      <c r="I2416" s="138">
        <v>14.45</v>
      </c>
      <c r="J2416" s="138">
        <v>23.07</v>
      </c>
      <c r="K2416" s="138">
        <v>11.921611322808927</v>
      </c>
    </row>
    <row r="2417" spans="1:11" ht="14.5">
      <c r="A2417" s="39" t="s">
        <v>562</v>
      </c>
      <c r="B2417" s="39" t="s">
        <v>281</v>
      </c>
      <c r="C2417" s="39" t="s">
        <v>136</v>
      </c>
      <c r="D2417" s="92">
        <f t="shared" si="120"/>
        <v>26.51</v>
      </c>
      <c r="E2417" s="92">
        <f t="shared" si="121"/>
        <v>21.1</v>
      </c>
      <c r="F2417" s="92">
        <f t="shared" si="122"/>
        <v>32.72</v>
      </c>
      <c r="H2417" s="138">
        <v>26.51</v>
      </c>
      <c r="I2417" s="138">
        <v>21.1</v>
      </c>
      <c r="J2417" s="138">
        <v>32.72</v>
      </c>
      <c r="K2417" s="138">
        <v>11.20331950207469</v>
      </c>
    </row>
    <row r="2418" spans="1:11" ht="14.5">
      <c r="A2418" s="39" t="s">
        <v>562</v>
      </c>
      <c r="B2418" s="39" t="s">
        <v>281</v>
      </c>
      <c r="C2418" s="39" t="s">
        <v>143</v>
      </c>
      <c r="D2418" s="92">
        <f t="shared" si="120"/>
        <v>20.29</v>
      </c>
      <c r="E2418" s="92">
        <f t="shared" si="121"/>
        <v>16.13</v>
      </c>
      <c r="F2418" s="92">
        <f t="shared" si="122"/>
        <v>25.2</v>
      </c>
      <c r="H2418" s="138">
        <v>20.29</v>
      </c>
      <c r="I2418" s="138">
        <v>16.13</v>
      </c>
      <c r="J2418" s="138">
        <v>25.2</v>
      </c>
      <c r="K2418" s="138">
        <v>11.384918679152292</v>
      </c>
    </row>
    <row r="2419" spans="1:11" ht="14.5">
      <c r="A2419" s="39" t="s">
        <v>562</v>
      </c>
      <c r="B2419" s="39" t="s">
        <v>281</v>
      </c>
      <c r="C2419" s="39" t="s">
        <v>149</v>
      </c>
      <c r="D2419" s="92">
        <f t="shared" si="120"/>
        <v>24.53</v>
      </c>
      <c r="E2419" s="92">
        <f t="shared" si="121"/>
        <v>20.260000000000002</v>
      </c>
      <c r="F2419" s="92">
        <f t="shared" si="122"/>
        <v>29.38</v>
      </c>
      <c r="H2419" s="138">
        <v>24.53</v>
      </c>
      <c r="I2419" s="138">
        <v>20.260000000000002</v>
      </c>
      <c r="J2419" s="138">
        <v>29.38</v>
      </c>
      <c r="K2419" s="138">
        <v>9.4985731757032212</v>
      </c>
    </row>
    <row r="2420" spans="1:11" ht="14.5">
      <c r="A2420" s="39" t="s">
        <v>562</v>
      </c>
      <c r="B2420" s="39" t="s">
        <v>281</v>
      </c>
      <c r="C2420" s="39" t="s">
        <v>151</v>
      </c>
      <c r="D2420" s="92">
        <f t="shared" si="120"/>
        <v>28.46</v>
      </c>
      <c r="E2420" s="92">
        <f t="shared" si="121"/>
        <v>21.17</v>
      </c>
      <c r="F2420" s="92">
        <f t="shared" si="122"/>
        <v>37.08</v>
      </c>
      <c r="H2420" s="138">
        <v>28.46</v>
      </c>
      <c r="I2420" s="138">
        <v>21.17</v>
      </c>
      <c r="J2420" s="138">
        <v>37.08</v>
      </c>
      <c r="K2420" s="138">
        <v>14.335910049191847</v>
      </c>
    </row>
    <row r="2421" spans="1:11" ht="14.5">
      <c r="A2421" s="39" t="s">
        <v>562</v>
      </c>
      <c r="B2421" s="39" t="s">
        <v>281</v>
      </c>
      <c r="C2421" s="39" t="s">
        <v>154</v>
      </c>
      <c r="D2421" s="92">
        <f t="shared" si="120"/>
        <v>23.96</v>
      </c>
      <c r="E2421" s="92">
        <f t="shared" si="121"/>
        <v>19.68</v>
      </c>
      <c r="F2421" s="92">
        <f t="shared" si="122"/>
        <v>28.84</v>
      </c>
      <c r="H2421" s="138">
        <v>23.96</v>
      </c>
      <c r="I2421" s="138">
        <v>19.68</v>
      </c>
      <c r="J2421" s="138">
        <v>28.84</v>
      </c>
      <c r="K2421" s="138">
        <v>9.7662771285475785</v>
      </c>
    </row>
    <row r="2422" spans="1:11" ht="14.5">
      <c r="A2422" s="39" t="s">
        <v>562</v>
      </c>
      <c r="B2422" s="39" t="s">
        <v>281</v>
      </c>
      <c r="C2422" s="39" t="s">
        <v>164</v>
      </c>
      <c r="D2422" s="92">
        <f t="shared" si="120"/>
        <v>25.89</v>
      </c>
      <c r="E2422" s="92">
        <f t="shared" si="121"/>
        <v>18.52</v>
      </c>
      <c r="F2422" s="92">
        <f t="shared" si="122"/>
        <v>34.93</v>
      </c>
      <c r="H2422" s="138">
        <v>25.89</v>
      </c>
      <c r="I2422" s="138">
        <v>18.52</v>
      </c>
      <c r="J2422" s="138">
        <v>34.93</v>
      </c>
      <c r="K2422" s="138">
        <v>16.261104673619155</v>
      </c>
    </row>
    <row r="2423" spans="1:11" ht="14.5">
      <c r="A2423" s="39" t="s">
        <v>562</v>
      </c>
      <c r="B2423" s="39" t="s">
        <v>281</v>
      </c>
      <c r="C2423" s="39" t="s">
        <v>171</v>
      </c>
      <c r="D2423" s="92">
        <f t="shared" si="120"/>
        <v>22.65</v>
      </c>
      <c r="E2423" s="92">
        <f t="shared" si="121"/>
        <v>18.41</v>
      </c>
      <c r="F2423" s="92">
        <f t="shared" si="122"/>
        <v>27.54</v>
      </c>
      <c r="H2423" s="138">
        <v>22.65</v>
      </c>
      <c r="I2423" s="138">
        <v>18.41</v>
      </c>
      <c r="J2423" s="138">
        <v>27.54</v>
      </c>
      <c r="K2423" s="138">
        <v>10.286975717439296</v>
      </c>
    </row>
    <row r="2424" spans="1:11" ht="14.5">
      <c r="A2424" s="39" t="s">
        <v>562</v>
      </c>
      <c r="B2424" s="39" t="s">
        <v>281</v>
      </c>
      <c r="C2424" s="39" t="s">
        <v>174</v>
      </c>
      <c r="D2424" s="92">
        <f t="shared" si="120"/>
        <v>20.79</v>
      </c>
      <c r="E2424" s="92">
        <f t="shared" si="121"/>
        <v>16.05</v>
      </c>
      <c r="F2424" s="92">
        <f t="shared" si="122"/>
        <v>26.48</v>
      </c>
      <c r="H2424" s="138">
        <v>20.79</v>
      </c>
      <c r="I2424" s="138">
        <v>16.05</v>
      </c>
      <c r="J2424" s="138">
        <v>26.48</v>
      </c>
      <c r="K2424" s="138">
        <v>12.794612794612794</v>
      </c>
    </row>
    <row r="2425" spans="1:11" ht="14.5">
      <c r="A2425" s="39" t="s">
        <v>562</v>
      </c>
      <c r="B2425" s="39" t="s">
        <v>282</v>
      </c>
      <c r="C2425" s="39" t="s">
        <v>101</v>
      </c>
      <c r="D2425" s="92">
        <f t="shared" si="120"/>
        <v>62.41</v>
      </c>
      <c r="E2425" s="92">
        <f t="shared" si="121"/>
        <v>56.46</v>
      </c>
      <c r="F2425" s="92">
        <f t="shared" si="122"/>
        <v>68.010000000000005</v>
      </c>
      <c r="H2425" s="138">
        <v>62.41</v>
      </c>
      <c r="I2425" s="138">
        <v>56.46</v>
      </c>
      <c r="J2425" s="138">
        <v>68.010000000000005</v>
      </c>
      <c r="K2425" s="138">
        <v>4.7428296747316132</v>
      </c>
    </row>
    <row r="2426" spans="1:11" ht="14.5">
      <c r="A2426" s="39" t="s">
        <v>562</v>
      </c>
      <c r="B2426" s="39" t="s">
        <v>282</v>
      </c>
      <c r="C2426" s="39" t="s">
        <v>108</v>
      </c>
      <c r="D2426" s="92">
        <f t="shared" si="120"/>
        <v>64.55</v>
      </c>
      <c r="E2426" s="92">
        <f t="shared" si="121"/>
        <v>56.3</v>
      </c>
      <c r="F2426" s="92">
        <f t="shared" si="122"/>
        <v>72.010000000000005</v>
      </c>
      <c r="H2426" s="138">
        <v>64.55</v>
      </c>
      <c r="I2426" s="138">
        <v>56.3</v>
      </c>
      <c r="J2426" s="138">
        <v>72.010000000000005</v>
      </c>
      <c r="K2426" s="138">
        <v>6.2587141750580946</v>
      </c>
    </row>
    <row r="2427" spans="1:11" ht="14.5">
      <c r="A2427" s="39" t="s">
        <v>562</v>
      </c>
      <c r="B2427" s="39" t="s">
        <v>282</v>
      </c>
      <c r="C2427" s="39" t="s">
        <v>109</v>
      </c>
      <c r="D2427" s="92">
        <f t="shared" si="120"/>
        <v>54.78</v>
      </c>
      <c r="E2427" s="92">
        <f t="shared" si="121"/>
        <v>47.79</v>
      </c>
      <c r="F2427" s="92">
        <f t="shared" si="122"/>
        <v>61.58</v>
      </c>
      <c r="H2427" s="138">
        <v>54.78</v>
      </c>
      <c r="I2427" s="138">
        <v>47.79</v>
      </c>
      <c r="J2427" s="138">
        <v>61.58</v>
      </c>
      <c r="K2427" s="138">
        <v>6.4622124863088715</v>
      </c>
    </row>
    <row r="2428" spans="1:11" ht="14.5">
      <c r="A2428" s="39" t="s">
        <v>562</v>
      </c>
      <c r="B2428" s="39" t="s">
        <v>282</v>
      </c>
      <c r="C2428" s="39" t="s">
        <v>112</v>
      </c>
      <c r="D2428" s="92">
        <f t="shared" si="120"/>
        <v>48.33</v>
      </c>
      <c r="E2428" s="92">
        <f t="shared" si="121"/>
        <v>39.229999999999997</v>
      </c>
      <c r="F2428" s="92">
        <f t="shared" si="122"/>
        <v>57.54</v>
      </c>
      <c r="H2428" s="138">
        <v>48.33</v>
      </c>
      <c r="I2428" s="138">
        <v>39.229999999999997</v>
      </c>
      <c r="J2428" s="138">
        <v>57.54</v>
      </c>
      <c r="K2428" s="138">
        <v>9.7661907717773637</v>
      </c>
    </row>
    <row r="2429" spans="1:11" ht="14.5">
      <c r="A2429" s="39" t="s">
        <v>562</v>
      </c>
      <c r="B2429" s="39" t="s">
        <v>282</v>
      </c>
      <c r="C2429" s="39" t="s">
        <v>115</v>
      </c>
      <c r="D2429" s="92">
        <f t="shared" si="120"/>
        <v>56.82</v>
      </c>
      <c r="E2429" s="92">
        <f t="shared" si="121"/>
        <v>51.19</v>
      </c>
      <c r="F2429" s="92">
        <f t="shared" si="122"/>
        <v>62.28</v>
      </c>
      <c r="H2429" s="138">
        <v>56.82</v>
      </c>
      <c r="I2429" s="138">
        <v>51.19</v>
      </c>
      <c r="J2429" s="138">
        <v>62.28</v>
      </c>
      <c r="K2429" s="138">
        <v>4.9982400563181972</v>
      </c>
    </row>
    <row r="2430" spans="1:11" ht="14.5">
      <c r="A2430" s="39" t="s">
        <v>562</v>
      </c>
      <c r="B2430" s="39" t="s">
        <v>282</v>
      </c>
      <c r="C2430" s="39" t="s">
        <v>118</v>
      </c>
      <c r="D2430" s="92">
        <f t="shared" si="120"/>
        <v>55.44</v>
      </c>
      <c r="E2430" s="92">
        <f t="shared" si="121"/>
        <v>47.19</v>
      </c>
      <c r="F2430" s="92">
        <f t="shared" si="122"/>
        <v>63.4</v>
      </c>
      <c r="H2430" s="138">
        <v>55.44</v>
      </c>
      <c r="I2430" s="138">
        <v>47.19</v>
      </c>
      <c r="J2430" s="138">
        <v>63.4</v>
      </c>
      <c r="K2430" s="138">
        <v>7.5216450216450221</v>
      </c>
    </row>
    <row r="2431" spans="1:11" ht="14.5">
      <c r="A2431" s="39" t="s">
        <v>562</v>
      </c>
      <c r="B2431" s="39" t="s">
        <v>282</v>
      </c>
      <c r="C2431" s="39" t="s">
        <v>122</v>
      </c>
      <c r="D2431" s="92">
        <f t="shared" si="120"/>
        <v>55.6</v>
      </c>
      <c r="E2431" s="92">
        <f t="shared" si="121"/>
        <v>49.81</v>
      </c>
      <c r="F2431" s="92">
        <f t="shared" si="122"/>
        <v>61.24</v>
      </c>
      <c r="H2431" s="138">
        <v>55.6</v>
      </c>
      <c r="I2431" s="138">
        <v>49.81</v>
      </c>
      <c r="J2431" s="138">
        <v>61.24</v>
      </c>
      <c r="K2431" s="138">
        <v>5.2697841726618702</v>
      </c>
    </row>
    <row r="2432" spans="1:11" ht="14.5">
      <c r="A2432" s="39" t="s">
        <v>562</v>
      </c>
      <c r="B2432" s="39" t="s">
        <v>282</v>
      </c>
      <c r="C2432" s="39" t="s">
        <v>130</v>
      </c>
      <c r="D2432" s="92">
        <f t="shared" si="120"/>
        <v>54.66</v>
      </c>
      <c r="E2432" s="92">
        <f t="shared" si="121"/>
        <v>49.24</v>
      </c>
      <c r="F2432" s="92">
        <f t="shared" si="122"/>
        <v>59.97</v>
      </c>
      <c r="H2432" s="138">
        <v>54.66</v>
      </c>
      <c r="I2432" s="138">
        <v>49.24</v>
      </c>
      <c r="J2432" s="138">
        <v>59.97</v>
      </c>
      <c r="K2432" s="138">
        <v>5.0311013538236375</v>
      </c>
    </row>
    <row r="2433" spans="1:11" ht="14.5">
      <c r="A2433" s="39" t="s">
        <v>562</v>
      </c>
      <c r="B2433" s="39" t="s">
        <v>282</v>
      </c>
      <c r="C2433" s="39" t="s">
        <v>135</v>
      </c>
      <c r="D2433" s="92">
        <f t="shared" si="120"/>
        <v>54.54</v>
      </c>
      <c r="E2433" s="92">
        <f t="shared" si="121"/>
        <v>46.3</v>
      </c>
      <c r="F2433" s="92">
        <f t="shared" si="122"/>
        <v>62.54</v>
      </c>
      <c r="H2433" s="138">
        <v>54.54</v>
      </c>
      <c r="I2433" s="138">
        <v>46.3</v>
      </c>
      <c r="J2433" s="138">
        <v>62.54</v>
      </c>
      <c r="K2433" s="138">
        <v>7.6640997433076636</v>
      </c>
    </row>
    <row r="2434" spans="1:11" ht="14.5">
      <c r="A2434" s="39" t="s">
        <v>562</v>
      </c>
      <c r="B2434" s="39" t="s">
        <v>282</v>
      </c>
      <c r="C2434" s="39" t="s">
        <v>136</v>
      </c>
      <c r="D2434" s="92">
        <f t="shared" si="120"/>
        <v>57.56</v>
      </c>
      <c r="E2434" s="92">
        <f t="shared" si="121"/>
        <v>50.3</v>
      </c>
      <c r="F2434" s="92">
        <f t="shared" si="122"/>
        <v>64.510000000000005</v>
      </c>
      <c r="H2434" s="138">
        <v>57.56</v>
      </c>
      <c r="I2434" s="138">
        <v>50.3</v>
      </c>
      <c r="J2434" s="138">
        <v>64.510000000000005</v>
      </c>
      <c r="K2434" s="138">
        <v>6.3412091730368312</v>
      </c>
    </row>
    <row r="2435" spans="1:11" ht="14.5">
      <c r="A2435" s="39" t="s">
        <v>562</v>
      </c>
      <c r="B2435" s="39" t="s">
        <v>282</v>
      </c>
      <c r="C2435" s="39" t="s">
        <v>143</v>
      </c>
      <c r="D2435" s="92">
        <f t="shared" si="120"/>
        <v>60.59</v>
      </c>
      <c r="E2435" s="92">
        <f t="shared" si="121"/>
        <v>54.04</v>
      </c>
      <c r="F2435" s="92">
        <f t="shared" si="122"/>
        <v>66.78</v>
      </c>
      <c r="H2435" s="138">
        <v>60.59</v>
      </c>
      <c r="I2435" s="138">
        <v>54.04</v>
      </c>
      <c r="J2435" s="138">
        <v>66.78</v>
      </c>
      <c r="K2435" s="138">
        <v>5.3969301864994224</v>
      </c>
    </row>
    <row r="2436" spans="1:11" ht="14.5">
      <c r="A2436" s="39" t="s">
        <v>562</v>
      </c>
      <c r="B2436" s="39" t="s">
        <v>282</v>
      </c>
      <c r="C2436" s="39" t="s">
        <v>149</v>
      </c>
      <c r="D2436" s="92">
        <f t="shared" si="120"/>
        <v>55.86</v>
      </c>
      <c r="E2436" s="92">
        <f t="shared" si="121"/>
        <v>50.44</v>
      </c>
      <c r="F2436" s="92">
        <f t="shared" si="122"/>
        <v>61.15</v>
      </c>
      <c r="H2436" s="138">
        <v>55.86</v>
      </c>
      <c r="I2436" s="138">
        <v>50.44</v>
      </c>
      <c r="J2436" s="138">
        <v>61.15</v>
      </c>
      <c r="K2436" s="138">
        <v>4.9051199427139283</v>
      </c>
    </row>
    <row r="2437" spans="1:11" ht="14.5">
      <c r="A2437" s="39" t="s">
        <v>562</v>
      </c>
      <c r="B2437" s="39" t="s">
        <v>282</v>
      </c>
      <c r="C2437" s="39" t="s">
        <v>151</v>
      </c>
      <c r="D2437" s="92">
        <f t="shared" si="120"/>
        <v>49.93</v>
      </c>
      <c r="E2437" s="92">
        <f t="shared" si="121"/>
        <v>41.09</v>
      </c>
      <c r="F2437" s="92">
        <f t="shared" si="122"/>
        <v>58.78</v>
      </c>
      <c r="H2437" s="138">
        <v>49.93</v>
      </c>
      <c r="I2437" s="138">
        <v>41.09</v>
      </c>
      <c r="J2437" s="138">
        <v>58.78</v>
      </c>
      <c r="K2437" s="138">
        <v>9.1327859002603642</v>
      </c>
    </row>
    <row r="2438" spans="1:11" ht="14.5">
      <c r="A2438" s="39" t="s">
        <v>562</v>
      </c>
      <c r="B2438" s="39" t="s">
        <v>282</v>
      </c>
      <c r="C2438" s="39" t="s">
        <v>154</v>
      </c>
      <c r="D2438" s="92">
        <f t="shared" si="120"/>
        <v>60.47</v>
      </c>
      <c r="E2438" s="92">
        <f t="shared" si="121"/>
        <v>53.79</v>
      </c>
      <c r="F2438" s="92">
        <f t="shared" si="122"/>
        <v>66.77</v>
      </c>
      <c r="H2438" s="138">
        <v>60.47</v>
      </c>
      <c r="I2438" s="138">
        <v>53.79</v>
      </c>
      <c r="J2438" s="138">
        <v>66.77</v>
      </c>
      <c r="K2438" s="138">
        <v>5.5068629072267239</v>
      </c>
    </row>
    <row r="2439" spans="1:11" ht="14.5">
      <c r="A2439" s="39" t="s">
        <v>562</v>
      </c>
      <c r="B2439" s="39" t="s">
        <v>282</v>
      </c>
      <c r="C2439" s="39" t="s">
        <v>164</v>
      </c>
      <c r="D2439" s="92">
        <f t="shared" si="120"/>
        <v>50.46</v>
      </c>
      <c r="E2439" s="92">
        <f t="shared" si="121"/>
        <v>41.82</v>
      </c>
      <c r="F2439" s="92">
        <f t="shared" si="122"/>
        <v>59.07</v>
      </c>
      <c r="H2439" s="138">
        <v>50.46</v>
      </c>
      <c r="I2439" s="138">
        <v>41.82</v>
      </c>
      <c r="J2439" s="138">
        <v>59.07</v>
      </c>
      <c r="K2439" s="138">
        <v>8.8188664288545375</v>
      </c>
    </row>
    <row r="2440" spans="1:11" ht="14.5">
      <c r="A2440" s="39" t="s">
        <v>562</v>
      </c>
      <c r="B2440" s="39" t="s">
        <v>282</v>
      </c>
      <c r="C2440" s="39" t="s">
        <v>171</v>
      </c>
      <c r="D2440" s="92">
        <f t="shared" si="120"/>
        <v>54.05</v>
      </c>
      <c r="E2440" s="92">
        <f t="shared" si="121"/>
        <v>48.32</v>
      </c>
      <c r="F2440" s="92">
        <f t="shared" si="122"/>
        <v>59.68</v>
      </c>
      <c r="H2440" s="138">
        <v>54.05</v>
      </c>
      <c r="I2440" s="138">
        <v>48.32</v>
      </c>
      <c r="J2440" s="138">
        <v>59.68</v>
      </c>
      <c r="K2440" s="138">
        <v>5.3839037927844595</v>
      </c>
    </row>
    <row r="2441" spans="1:11" ht="14.5">
      <c r="A2441" s="39" t="s">
        <v>562</v>
      </c>
      <c r="B2441" s="39" t="s">
        <v>282</v>
      </c>
      <c r="C2441" s="39" t="s">
        <v>174</v>
      </c>
      <c r="D2441" s="92">
        <f t="shared" si="120"/>
        <v>63.24</v>
      </c>
      <c r="E2441" s="92">
        <f t="shared" si="121"/>
        <v>56.69</v>
      </c>
      <c r="F2441" s="92">
        <f t="shared" si="122"/>
        <v>69.33</v>
      </c>
      <c r="H2441" s="138">
        <v>63.24</v>
      </c>
      <c r="I2441" s="138">
        <v>56.69</v>
      </c>
      <c r="J2441" s="138">
        <v>69.33</v>
      </c>
      <c r="K2441" s="138">
        <v>5.1233396584440234</v>
      </c>
    </row>
    <row r="2442" spans="1:11" ht="14.5">
      <c r="A2442" s="39" t="s">
        <v>562</v>
      </c>
      <c r="B2442" s="39" t="s">
        <v>280</v>
      </c>
      <c r="C2442" s="39" t="s">
        <v>102</v>
      </c>
      <c r="D2442" s="92">
        <f t="shared" si="120"/>
        <v>23.85</v>
      </c>
      <c r="E2442" s="92">
        <f t="shared" si="121"/>
        <v>16.850000000000001</v>
      </c>
      <c r="F2442" s="92">
        <f t="shared" si="122"/>
        <v>32.61</v>
      </c>
      <c r="H2442" s="138">
        <v>23.85</v>
      </c>
      <c r="I2442" s="138">
        <v>16.850000000000001</v>
      </c>
      <c r="J2442" s="138">
        <v>32.61</v>
      </c>
      <c r="K2442" s="138">
        <v>16.89727463312369</v>
      </c>
    </row>
    <row r="2443" spans="1:11" ht="14.5">
      <c r="A2443" s="39" t="s">
        <v>562</v>
      </c>
      <c r="B2443" s="39" t="s">
        <v>280</v>
      </c>
      <c r="C2443" s="39" t="s">
        <v>103</v>
      </c>
      <c r="D2443" s="92">
        <f t="shared" si="120"/>
        <v>23.35</v>
      </c>
      <c r="E2443" s="92">
        <f t="shared" si="121"/>
        <v>17.02</v>
      </c>
      <c r="F2443" s="92">
        <f t="shared" si="122"/>
        <v>31.17</v>
      </c>
      <c r="H2443" s="138">
        <v>23.35</v>
      </c>
      <c r="I2443" s="138">
        <v>17.02</v>
      </c>
      <c r="J2443" s="138">
        <v>31.17</v>
      </c>
      <c r="K2443" s="138">
        <v>15.503211991434689</v>
      </c>
    </row>
    <row r="2444" spans="1:11" ht="14.5">
      <c r="A2444" s="39" t="s">
        <v>562</v>
      </c>
      <c r="B2444" s="39" t="s">
        <v>280</v>
      </c>
      <c r="C2444" s="39" t="s">
        <v>104</v>
      </c>
      <c r="D2444" s="92">
        <f t="shared" si="120"/>
        <v>9.76</v>
      </c>
      <c r="E2444" s="92">
        <f t="shared" si="121"/>
        <v>5.41</v>
      </c>
      <c r="F2444" s="92">
        <f t="shared" si="122"/>
        <v>16.98</v>
      </c>
      <c r="H2444" s="138">
        <v>9.76</v>
      </c>
      <c r="I2444" s="138">
        <v>5.41</v>
      </c>
      <c r="J2444" s="138">
        <v>16.98</v>
      </c>
      <c r="K2444" s="138">
        <v>29.303278688524593</v>
      </c>
    </row>
    <row r="2445" spans="1:11" ht="14.5">
      <c r="A2445" s="39" t="s">
        <v>562</v>
      </c>
      <c r="B2445" s="39" t="s">
        <v>280</v>
      </c>
      <c r="C2445" s="39" t="s">
        <v>110</v>
      </c>
      <c r="D2445" s="92">
        <f t="shared" si="120"/>
        <v>14.96</v>
      </c>
      <c r="E2445" s="92">
        <f t="shared" si="121"/>
        <v>11.16</v>
      </c>
      <c r="F2445" s="92">
        <f t="shared" si="122"/>
        <v>19.75</v>
      </c>
      <c r="H2445" s="138">
        <v>14.96</v>
      </c>
      <c r="I2445" s="138">
        <v>11.16</v>
      </c>
      <c r="J2445" s="138">
        <v>19.75</v>
      </c>
      <c r="K2445" s="138">
        <v>14.572192513368984</v>
      </c>
    </row>
    <row r="2446" spans="1:11" ht="14.5">
      <c r="A2446" s="39" t="s">
        <v>562</v>
      </c>
      <c r="B2446" s="39" t="s">
        <v>280</v>
      </c>
      <c r="C2446" s="39" t="s">
        <v>111</v>
      </c>
      <c r="D2446" s="92">
        <f t="shared" si="120"/>
        <v>16.52</v>
      </c>
      <c r="E2446" s="92">
        <f t="shared" si="121"/>
        <v>13.02</v>
      </c>
      <c r="F2446" s="92">
        <f t="shared" si="122"/>
        <v>20.72</v>
      </c>
      <c r="H2446" s="138">
        <v>16.52</v>
      </c>
      <c r="I2446" s="138">
        <v>13.02</v>
      </c>
      <c r="J2446" s="138">
        <v>20.72</v>
      </c>
      <c r="K2446" s="138">
        <v>11.864406779661017</v>
      </c>
    </row>
    <row r="2447" spans="1:11" ht="14.5">
      <c r="A2447" s="39" t="s">
        <v>562</v>
      </c>
      <c r="B2447" s="39" t="s">
        <v>280</v>
      </c>
      <c r="C2447" s="39" t="s">
        <v>116</v>
      </c>
      <c r="D2447" s="92">
        <f t="shared" si="120"/>
        <v>15.29</v>
      </c>
      <c r="E2447" s="92">
        <f t="shared" si="121"/>
        <v>10.119999999999999</v>
      </c>
      <c r="F2447" s="92">
        <f t="shared" si="122"/>
        <v>22.46</v>
      </c>
      <c r="H2447" s="138">
        <v>15.29</v>
      </c>
      <c r="I2447" s="138">
        <v>10.119999999999999</v>
      </c>
      <c r="J2447" s="138">
        <v>22.46</v>
      </c>
      <c r="K2447" s="138">
        <v>20.405493786788753</v>
      </c>
    </row>
    <row r="2448" spans="1:11" ht="14.5">
      <c r="A2448" s="39" t="s">
        <v>562</v>
      </c>
      <c r="B2448" s="39" t="s">
        <v>280</v>
      </c>
      <c r="C2448" s="39" t="s">
        <v>117</v>
      </c>
      <c r="D2448" s="92">
        <f t="shared" si="120"/>
        <v>21.6</v>
      </c>
      <c r="E2448" s="92">
        <f t="shared" si="121"/>
        <v>16.739999999999998</v>
      </c>
      <c r="F2448" s="92">
        <f t="shared" si="122"/>
        <v>27.4</v>
      </c>
      <c r="H2448" s="138">
        <v>21.6</v>
      </c>
      <c r="I2448" s="138">
        <v>16.739999999999998</v>
      </c>
      <c r="J2448" s="138">
        <v>27.4</v>
      </c>
      <c r="K2448" s="138">
        <v>12.592592592592592</v>
      </c>
    </row>
    <row r="2449" spans="1:11" ht="14.5">
      <c r="A2449" s="39" t="s">
        <v>562</v>
      </c>
      <c r="B2449" s="39" t="s">
        <v>280</v>
      </c>
      <c r="C2449" s="39" t="s">
        <v>119</v>
      </c>
      <c r="D2449" s="92">
        <f t="shared" si="120"/>
        <v>11.64</v>
      </c>
      <c r="E2449" s="92">
        <f t="shared" si="121"/>
        <v>8.2100000000000009</v>
      </c>
      <c r="F2449" s="92">
        <f t="shared" si="122"/>
        <v>16.25</v>
      </c>
      <c r="H2449" s="138">
        <v>11.64</v>
      </c>
      <c r="I2449" s="138">
        <v>8.2100000000000009</v>
      </c>
      <c r="J2449" s="138">
        <v>16.25</v>
      </c>
      <c r="K2449" s="138">
        <v>17.439862542955321</v>
      </c>
    </row>
    <row r="2450" spans="1:11" ht="14.5">
      <c r="A2450" s="39" t="s">
        <v>562</v>
      </c>
      <c r="B2450" s="39" t="s">
        <v>280</v>
      </c>
      <c r="C2450" s="39" t="s">
        <v>123</v>
      </c>
      <c r="D2450" s="92">
        <f t="shared" si="120"/>
        <v>21.07</v>
      </c>
      <c r="E2450" s="92">
        <f t="shared" si="121"/>
        <v>16.63</v>
      </c>
      <c r="F2450" s="92">
        <f t="shared" si="122"/>
        <v>26.32</v>
      </c>
      <c r="H2450" s="138">
        <v>21.07</v>
      </c>
      <c r="I2450" s="138">
        <v>16.63</v>
      </c>
      <c r="J2450" s="138">
        <v>26.32</v>
      </c>
      <c r="K2450" s="138">
        <v>11.722828666350262</v>
      </c>
    </row>
    <row r="2451" spans="1:11" ht="14.5">
      <c r="A2451" s="39" t="s">
        <v>562</v>
      </c>
      <c r="B2451" s="39" t="s">
        <v>280</v>
      </c>
      <c r="C2451" s="39" t="s">
        <v>132</v>
      </c>
      <c r="D2451" s="92">
        <f t="shared" si="120"/>
        <v>15.38</v>
      </c>
      <c r="E2451" s="92">
        <f t="shared" si="121"/>
        <v>11.39</v>
      </c>
      <c r="F2451" s="92">
        <f t="shared" si="122"/>
        <v>20.43</v>
      </c>
      <c r="H2451" s="138">
        <v>15.38</v>
      </c>
      <c r="I2451" s="138">
        <v>11.39</v>
      </c>
      <c r="J2451" s="138">
        <v>20.43</v>
      </c>
      <c r="K2451" s="138">
        <v>14.889466840052016</v>
      </c>
    </row>
    <row r="2452" spans="1:11" ht="14.5">
      <c r="A2452" s="39" t="s">
        <v>562</v>
      </c>
      <c r="B2452" s="39" t="s">
        <v>280</v>
      </c>
      <c r="C2452" s="39" t="s">
        <v>134</v>
      </c>
      <c r="D2452" s="92">
        <f t="shared" si="120"/>
        <v>21.55</v>
      </c>
      <c r="E2452" s="92">
        <f t="shared" si="121"/>
        <v>16.29</v>
      </c>
      <c r="F2452" s="92">
        <f t="shared" si="122"/>
        <v>27.94</v>
      </c>
      <c r="H2452" s="138">
        <v>21.55</v>
      </c>
      <c r="I2452" s="138">
        <v>16.29</v>
      </c>
      <c r="J2452" s="138">
        <v>27.94</v>
      </c>
      <c r="K2452" s="138">
        <v>13.781902552204176</v>
      </c>
    </row>
    <row r="2453" spans="1:11" ht="14.5">
      <c r="A2453" s="39" t="s">
        <v>562</v>
      </c>
      <c r="B2453" s="39" t="s">
        <v>280</v>
      </c>
      <c r="C2453" s="39" t="s">
        <v>150</v>
      </c>
      <c r="D2453" s="92">
        <f t="shared" si="120"/>
        <v>25.81</v>
      </c>
      <c r="E2453" s="92">
        <f t="shared" si="121"/>
        <v>19.34</v>
      </c>
      <c r="F2453" s="92">
        <f t="shared" si="122"/>
        <v>33.549999999999997</v>
      </c>
      <c r="H2453" s="138">
        <v>25.81</v>
      </c>
      <c r="I2453" s="138">
        <v>19.34</v>
      </c>
      <c r="J2453" s="138">
        <v>33.549999999999997</v>
      </c>
      <c r="K2453" s="138">
        <v>14.103060829135995</v>
      </c>
    </row>
    <row r="2454" spans="1:11" ht="14.5">
      <c r="A2454" s="39" t="s">
        <v>562</v>
      </c>
      <c r="B2454" s="39" t="s">
        <v>280</v>
      </c>
      <c r="C2454" s="39" t="s">
        <v>156</v>
      </c>
      <c r="D2454" s="92">
        <f t="shared" si="120"/>
        <v>10.08</v>
      </c>
      <c r="E2454" s="92">
        <f t="shared" si="121"/>
        <v>6.6</v>
      </c>
      <c r="F2454" s="92">
        <f t="shared" si="122"/>
        <v>15.1</v>
      </c>
      <c r="H2454" s="138">
        <v>10.08</v>
      </c>
      <c r="I2454" s="138">
        <v>6.6</v>
      </c>
      <c r="J2454" s="138">
        <v>15.1</v>
      </c>
      <c r="K2454" s="138">
        <v>21.13095238095238</v>
      </c>
    </row>
    <row r="2455" spans="1:11" ht="14.5">
      <c r="A2455" s="39" t="s">
        <v>562</v>
      </c>
      <c r="B2455" s="39" t="s">
        <v>280</v>
      </c>
      <c r="C2455" s="39" t="s">
        <v>159</v>
      </c>
      <c r="D2455" s="92">
        <f t="shared" ref="D2455:D2518" si="123">IF(K2455&gt;=50," ",H2455)</f>
        <v>19.86</v>
      </c>
      <c r="E2455" s="92">
        <f t="shared" ref="E2455:E2518" si="124">IF(K2455&gt;=50," ",I2455)</f>
        <v>13.17</v>
      </c>
      <c r="F2455" s="92">
        <f t="shared" ref="F2455:F2518" si="125">IF(K2455&gt;=50," ",J2455)</f>
        <v>28.82</v>
      </c>
      <c r="H2455" s="138">
        <v>19.86</v>
      </c>
      <c r="I2455" s="138">
        <v>13.17</v>
      </c>
      <c r="J2455" s="138">
        <v>28.82</v>
      </c>
      <c r="K2455" s="138">
        <v>20.090634441087616</v>
      </c>
    </row>
    <row r="2456" spans="1:11" ht="14.5">
      <c r="A2456" s="39" t="s">
        <v>562</v>
      </c>
      <c r="B2456" s="39" t="s">
        <v>280</v>
      </c>
      <c r="C2456" s="39" t="s">
        <v>161</v>
      </c>
      <c r="D2456" s="92">
        <f t="shared" si="123"/>
        <v>17.73</v>
      </c>
      <c r="E2456" s="92">
        <f t="shared" si="124"/>
        <v>13.41</v>
      </c>
      <c r="F2456" s="92">
        <f t="shared" si="125"/>
        <v>23.08</v>
      </c>
      <c r="H2456" s="138">
        <v>17.73</v>
      </c>
      <c r="I2456" s="138">
        <v>13.41</v>
      </c>
      <c r="J2456" s="138">
        <v>23.08</v>
      </c>
      <c r="K2456" s="138">
        <v>13.874788494077833</v>
      </c>
    </row>
    <row r="2457" spans="1:11" ht="14.5">
      <c r="A2457" s="39" t="s">
        <v>562</v>
      </c>
      <c r="B2457" s="39" t="s">
        <v>280</v>
      </c>
      <c r="C2457" s="39" t="s">
        <v>168</v>
      </c>
      <c r="D2457" s="92">
        <f t="shared" si="123"/>
        <v>18.02</v>
      </c>
      <c r="E2457" s="92">
        <f t="shared" si="124"/>
        <v>12.49</v>
      </c>
      <c r="F2457" s="92">
        <f t="shared" si="125"/>
        <v>25.29</v>
      </c>
      <c r="H2457" s="138">
        <v>18.02</v>
      </c>
      <c r="I2457" s="138">
        <v>12.49</v>
      </c>
      <c r="J2457" s="138">
        <v>25.29</v>
      </c>
      <c r="K2457" s="138">
        <v>18.035516093229745</v>
      </c>
    </row>
    <row r="2458" spans="1:11" ht="14.5">
      <c r="A2458" s="39" t="s">
        <v>562</v>
      </c>
      <c r="B2458" s="39" t="s">
        <v>281</v>
      </c>
      <c r="C2458" s="39" t="s">
        <v>102</v>
      </c>
      <c r="D2458" s="92">
        <f t="shared" si="123"/>
        <v>27.1</v>
      </c>
      <c r="E2458" s="92">
        <f t="shared" si="124"/>
        <v>22.51</v>
      </c>
      <c r="F2458" s="92">
        <f t="shared" si="125"/>
        <v>32.24</v>
      </c>
      <c r="H2458" s="138">
        <v>27.1</v>
      </c>
      <c r="I2458" s="138">
        <v>22.51</v>
      </c>
      <c r="J2458" s="138">
        <v>32.24</v>
      </c>
      <c r="K2458" s="138">
        <v>9.1512915129151295</v>
      </c>
    </row>
    <row r="2459" spans="1:11" ht="14.5">
      <c r="A2459" s="39" t="s">
        <v>562</v>
      </c>
      <c r="B2459" s="39" t="s">
        <v>281</v>
      </c>
      <c r="C2459" s="39" t="s">
        <v>103</v>
      </c>
      <c r="D2459" s="92">
        <f t="shared" si="123"/>
        <v>25.62</v>
      </c>
      <c r="E2459" s="92">
        <f t="shared" si="124"/>
        <v>20.54</v>
      </c>
      <c r="F2459" s="92">
        <f t="shared" si="125"/>
        <v>31.45</v>
      </c>
      <c r="H2459" s="138">
        <v>25.62</v>
      </c>
      <c r="I2459" s="138">
        <v>20.54</v>
      </c>
      <c r="J2459" s="138">
        <v>31.45</v>
      </c>
      <c r="K2459" s="138">
        <v>10.889929742388759</v>
      </c>
    </row>
    <row r="2460" spans="1:11" ht="14.5">
      <c r="A2460" s="39" t="s">
        <v>562</v>
      </c>
      <c r="B2460" s="39" t="s">
        <v>281</v>
      </c>
      <c r="C2460" s="39" t="s">
        <v>104</v>
      </c>
      <c r="D2460" s="92">
        <f t="shared" si="123"/>
        <v>26.82</v>
      </c>
      <c r="E2460" s="92">
        <f t="shared" si="124"/>
        <v>21.25</v>
      </c>
      <c r="F2460" s="92">
        <f t="shared" si="125"/>
        <v>33.229999999999997</v>
      </c>
      <c r="H2460" s="138">
        <v>26.82</v>
      </c>
      <c r="I2460" s="138">
        <v>21.25</v>
      </c>
      <c r="J2460" s="138">
        <v>33.229999999999997</v>
      </c>
      <c r="K2460" s="138">
        <v>11.446681580909768</v>
      </c>
    </row>
    <row r="2461" spans="1:11" ht="14.5">
      <c r="A2461" s="39" t="s">
        <v>562</v>
      </c>
      <c r="B2461" s="39" t="s">
        <v>281</v>
      </c>
      <c r="C2461" s="39" t="s">
        <v>110</v>
      </c>
      <c r="D2461" s="92">
        <f t="shared" si="123"/>
        <v>28.95</v>
      </c>
      <c r="E2461" s="92">
        <f t="shared" si="124"/>
        <v>23.99</v>
      </c>
      <c r="F2461" s="92">
        <f t="shared" si="125"/>
        <v>34.49</v>
      </c>
      <c r="H2461" s="138">
        <v>28.95</v>
      </c>
      <c r="I2461" s="138">
        <v>23.99</v>
      </c>
      <c r="J2461" s="138">
        <v>34.49</v>
      </c>
      <c r="K2461" s="138">
        <v>9.2918825561312612</v>
      </c>
    </row>
    <row r="2462" spans="1:11" ht="14.5">
      <c r="A2462" s="39" t="s">
        <v>562</v>
      </c>
      <c r="B2462" s="39" t="s">
        <v>281</v>
      </c>
      <c r="C2462" s="39" t="s">
        <v>111</v>
      </c>
      <c r="D2462" s="92">
        <f t="shared" si="123"/>
        <v>28.77</v>
      </c>
      <c r="E2462" s="92">
        <f t="shared" si="124"/>
        <v>24.19</v>
      </c>
      <c r="F2462" s="92">
        <f t="shared" si="125"/>
        <v>33.83</v>
      </c>
      <c r="H2462" s="138">
        <v>28.77</v>
      </c>
      <c r="I2462" s="138">
        <v>24.19</v>
      </c>
      <c r="J2462" s="138">
        <v>33.83</v>
      </c>
      <c r="K2462" s="138">
        <v>8.5505735140771648</v>
      </c>
    </row>
    <row r="2463" spans="1:11" ht="14.5">
      <c r="A2463" s="39" t="s">
        <v>562</v>
      </c>
      <c r="B2463" s="39" t="s">
        <v>281</v>
      </c>
      <c r="C2463" s="39" t="s">
        <v>116</v>
      </c>
      <c r="D2463" s="92">
        <f t="shared" si="123"/>
        <v>32.770000000000003</v>
      </c>
      <c r="E2463" s="92">
        <f t="shared" si="124"/>
        <v>27.32</v>
      </c>
      <c r="F2463" s="92">
        <f t="shared" si="125"/>
        <v>38.72</v>
      </c>
      <c r="H2463" s="138">
        <v>32.770000000000003</v>
      </c>
      <c r="I2463" s="138">
        <v>27.32</v>
      </c>
      <c r="J2463" s="138">
        <v>38.72</v>
      </c>
      <c r="K2463" s="138">
        <v>8.9105889533109544</v>
      </c>
    </row>
    <row r="2464" spans="1:11" ht="14.5">
      <c r="A2464" s="39" t="s">
        <v>562</v>
      </c>
      <c r="B2464" s="39" t="s">
        <v>281</v>
      </c>
      <c r="C2464" s="39" t="s">
        <v>117</v>
      </c>
      <c r="D2464" s="92">
        <f t="shared" si="123"/>
        <v>29.01</v>
      </c>
      <c r="E2464" s="92">
        <f t="shared" si="124"/>
        <v>23.87</v>
      </c>
      <c r="F2464" s="92">
        <f t="shared" si="125"/>
        <v>34.74</v>
      </c>
      <c r="H2464" s="138">
        <v>29.01</v>
      </c>
      <c r="I2464" s="138">
        <v>23.87</v>
      </c>
      <c r="J2464" s="138">
        <v>34.74</v>
      </c>
      <c r="K2464" s="138">
        <v>9.5829024474319198</v>
      </c>
    </row>
    <row r="2465" spans="1:11" ht="14.5">
      <c r="A2465" s="39" t="s">
        <v>562</v>
      </c>
      <c r="B2465" s="39" t="s">
        <v>281</v>
      </c>
      <c r="C2465" s="39" t="s">
        <v>119</v>
      </c>
      <c r="D2465" s="92">
        <f t="shared" si="123"/>
        <v>24.3</v>
      </c>
      <c r="E2465" s="92">
        <f t="shared" si="124"/>
        <v>20.3</v>
      </c>
      <c r="F2465" s="92">
        <f t="shared" si="125"/>
        <v>28.8</v>
      </c>
      <c r="H2465" s="138">
        <v>24.3</v>
      </c>
      <c r="I2465" s="138">
        <v>20.3</v>
      </c>
      <c r="J2465" s="138">
        <v>28.8</v>
      </c>
      <c r="K2465" s="138">
        <v>8.9300411522633745</v>
      </c>
    </row>
    <row r="2466" spans="1:11" ht="14.5">
      <c r="A2466" s="39" t="s">
        <v>562</v>
      </c>
      <c r="B2466" s="39" t="s">
        <v>281</v>
      </c>
      <c r="C2466" s="39" t="s">
        <v>123</v>
      </c>
      <c r="D2466" s="92">
        <f t="shared" si="123"/>
        <v>16.829999999999998</v>
      </c>
      <c r="E2466" s="92">
        <f t="shared" si="124"/>
        <v>13.24</v>
      </c>
      <c r="F2466" s="92">
        <f t="shared" si="125"/>
        <v>21.16</v>
      </c>
      <c r="H2466" s="138">
        <v>16.829999999999998</v>
      </c>
      <c r="I2466" s="138">
        <v>13.24</v>
      </c>
      <c r="J2466" s="138">
        <v>21.16</v>
      </c>
      <c r="K2466" s="138">
        <v>12.002376708259062</v>
      </c>
    </row>
    <row r="2467" spans="1:11" ht="14.5">
      <c r="A2467" s="39" t="s">
        <v>562</v>
      </c>
      <c r="B2467" s="39" t="s">
        <v>281</v>
      </c>
      <c r="C2467" s="39" t="s">
        <v>132</v>
      </c>
      <c r="D2467" s="92">
        <f t="shared" si="123"/>
        <v>29.31</v>
      </c>
      <c r="E2467" s="92">
        <f t="shared" si="124"/>
        <v>24.43</v>
      </c>
      <c r="F2467" s="92">
        <f t="shared" si="125"/>
        <v>34.71</v>
      </c>
      <c r="H2467" s="138">
        <v>29.31</v>
      </c>
      <c r="I2467" s="138">
        <v>24.43</v>
      </c>
      <c r="J2467" s="138">
        <v>34.71</v>
      </c>
      <c r="K2467" s="138">
        <v>8.9730467417263728</v>
      </c>
    </row>
    <row r="2468" spans="1:11" ht="14.5">
      <c r="A2468" s="39" t="s">
        <v>562</v>
      </c>
      <c r="B2468" s="39" t="s">
        <v>281</v>
      </c>
      <c r="C2468" s="39" t="s">
        <v>134</v>
      </c>
      <c r="D2468" s="92">
        <f t="shared" si="123"/>
        <v>28.53</v>
      </c>
      <c r="E2468" s="92">
        <f t="shared" si="124"/>
        <v>23.56</v>
      </c>
      <c r="F2468" s="92">
        <f t="shared" si="125"/>
        <v>34.090000000000003</v>
      </c>
      <c r="H2468" s="138">
        <v>28.53</v>
      </c>
      <c r="I2468" s="138">
        <v>23.56</v>
      </c>
      <c r="J2468" s="138">
        <v>34.090000000000003</v>
      </c>
      <c r="K2468" s="138">
        <v>9.4286715737819833</v>
      </c>
    </row>
    <row r="2469" spans="1:11" ht="14.5">
      <c r="A2469" s="39" t="s">
        <v>562</v>
      </c>
      <c r="B2469" s="39" t="s">
        <v>281</v>
      </c>
      <c r="C2469" s="39" t="s">
        <v>150</v>
      </c>
      <c r="D2469" s="92">
        <f t="shared" si="123"/>
        <v>33.380000000000003</v>
      </c>
      <c r="E2469" s="92">
        <f t="shared" si="124"/>
        <v>27.59</v>
      </c>
      <c r="F2469" s="92">
        <f t="shared" si="125"/>
        <v>39.729999999999997</v>
      </c>
      <c r="H2469" s="138">
        <v>33.380000000000003</v>
      </c>
      <c r="I2469" s="138">
        <v>27.59</v>
      </c>
      <c r="J2469" s="138">
        <v>39.729999999999997</v>
      </c>
      <c r="K2469" s="138">
        <v>9.3169562612342709</v>
      </c>
    </row>
    <row r="2470" spans="1:11" ht="14.5">
      <c r="A2470" s="39" t="s">
        <v>562</v>
      </c>
      <c r="B2470" s="39" t="s">
        <v>281</v>
      </c>
      <c r="C2470" s="39" t="s">
        <v>156</v>
      </c>
      <c r="D2470" s="92">
        <f t="shared" si="123"/>
        <v>30.03</v>
      </c>
      <c r="E2470" s="92">
        <f t="shared" si="124"/>
        <v>24.73</v>
      </c>
      <c r="F2470" s="92">
        <f t="shared" si="125"/>
        <v>35.92</v>
      </c>
      <c r="H2470" s="138">
        <v>30.03</v>
      </c>
      <c r="I2470" s="138">
        <v>24.73</v>
      </c>
      <c r="J2470" s="138">
        <v>35.92</v>
      </c>
      <c r="K2470" s="138">
        <v>9.5238095238095237</v>
      </c>
    </row>
    <row r="2471" spans="1:11" ht="14.5">
      <c r="A2471" s="39" t="s">
        <v>562</v>
      </c>
      <c r="B2471" s="39" t="s">
        <v>281</v>
      </c>
      <c r="C2471" s="39" t="s">
        <v>159</v>
      </c>
      <c r="D2471" s="92">
        <f t="shared" si="123"/>
        <v>32.33</v>
      </c>
      <c r="E2471" s="92">
        <f t="shared" si="124"/>
        <v>22.62</v>
      </c>
      <c r="F2471" s="92">
        <f t="shared" si="125"/>
        <v>43.84</v>
      </c>
      <c r="H2471" s="138">
        <v>32.33</v>
      </c>
      <c r="I2471" s="138">
        <v>22.62</v>
      </c>
      <c r="J2471" s="138">
        <v>43.84</v>
      </c>
      <c r="K2471" s="138">
        <v>16.950201051654812</v>
      </c>
    </row>
    <row r="2472" spans="1:11" ht="14.5">
      <c r="A2472" s="39" t="s">
        <v>562</v>
      </c>
      <c r="B2472" s="39" t="s">
        <v>281</v>
      </c>
      <c r="C2472" s="39" t="s">
        <v>161</v>
      </c>
      <c r="D2472" s="92">
        <f t="shared" si="123"/>
        <v>19.79</v>
      </c>
      <c r="E2472" s="92">
        <f t="shared" si="124"/>
        <v>15.83</v>
      </c>
      <c r="F2472" s="92">
        <f t="shared" si="125"/>
        <v>24.44</v>
      </c>
      <c r="H2472" s="138">
        <v>19.79</v>
      </c>
      <c r="I2472" s="138">
        <v>15.83</v>
      </c>
      <c r="J2472" s="138">
        <v>24.44</v>
      </c>
      <c r="K2472" s="138">
        <v>11.066195048004044</v>
      </c>
    </row>
    <row r="2473" spans="1:11" ht="14.5">
      <c r="A2473" s="39" t="s">
        <v>562</v>
      </c>
      <c r="B2473" s="39" t="s">
        <v>281</v>
      </c>
      <c r="C2473" s="39" t="s">
        <v>168</v>
      </c>
      <c r="D2473" s="92">
        <f t="shared" si="123"/>
        <v>26.27</v>
      </c>
      <c r="E2473" s="92">
        <f t="shared" si="124"/>
        <v>20.260000000000002</v>
      </c>
      <c r="F2473" s="92">
        <f t="shared" si="125"/>
        <v>33.33</v>
      </c>
      <c r="H2473" s="138">
        <v>26.27</v>
      </c>
      <c r="I2473" s="138">
        <v>20.260000000000002</v>
      </c>
      <c r="J2473" s="138">
        <v>33.33</v>
      </c>
      <c r="K2473" s="138">
        <v>12.714122573277503</v>
      </c>
    </row>
    <row r="2474" spans="1:11" ht="14.5">
      <c r="A2474" s="39" t="s">
        <v>562</v>
      </c>
      <c r="B2474" s="39" t="s">
        <v>282</v>
      </c>
      <c r="C2474" s="39" t="s">
        <v>102</v>
      </c>
      <c r="D2474" s="92">
        <f t="shared" si="123"/>
        <v>47.47</v>
      </c>
      <c r="E2474" s="92">
        <f t="shared" si="124"/>
        <v>39.17</v>
      </c>
      <c r="F2474" s="92">
        <f t="shared" si="125"/>
        <v>55.92</v>
      </c>
      <c r="H2474" s="138">
        <v>47.47</v>
      </c>
      <c r="I2474" s="138">
        <v>39.17</v>
      </c>
      <c r="J2474" s="138">
        <v>55.92</v>
      </c>
      <c r="K2474" s="138">
        <v>9.0794185801558882</v>
      </c>
    </row>
    <row r="2475" spans="1:11" ht="14.5">
      <c r="A2475" s="39" t="s">
        <v>562</v>
      </c>
      <c r="B2475" s="39" t="s">
        <v>282</v>
      </c>
      <c r="C2475" s="39" t="s">
        <v>103</v>
      </c>
      <c r="D2475" s="92">
        <f t="shared" si="123"/>
        <v>50.17</v>
      </c>
      <c r="E2475" s="92">
        <f t="shared" si="124"/>
        <v>43.02</v>
      </c>
      <c r="F2475" s="92">
        <f t="shared" si="125"/>
        <v>57.3</v>
      </c>
      <c r="H2475" s="138">
        <v>50.17</v>
      </c>
      <c r="I2475" s="138">
        <v>43.02</v>
      </c>
      <c r="J2475" s="138">
        <v>57.3</v>
      </c>
      <c r="K2475" s="138">
        <v>7.3151285628861862</v>
      </c>
    </row>
    <row r="2476" spans="1:11" ht="14.5">
      <c r="A2476" s="39" t="s">
        <v>562</v>
      </c>
      <c r="B2476" s="39" t="s">
        <v>282</v>
      </c>
      <c r="C2476" s="39" t="s">
        <v>104</v>
      </c>
      <c r="D2476" s="92">
        <f t="shared" si="123"/>
        <v>60.03</v>
      </c>
      <c r="E2476" s="92">
        <f t="shared" si="124"/>
        <v>51.92</v>
      </c>
      <c r="F2476" s="92">
        <f t="shared" si="125"/>
        <v>67.63</v>
      </c>
      <c r="H2476" s="138">
        <v>60.03</v>
      </c>
      <c r="I2476" s="138">
        <v>51.92</v>
      </c>
      <c r="J2476" s="138">
        <v>67.63</v>
      </c>
      <c r="K2476" s="138">
        <v>6.729968349158753</v>
      </c>
    </row>
    <row r="2477" spans="1:11" ht="14.5">
      <c r="A2477" s="39" t="s">
        <v>562</v>
      </c>
      <c r="B2477" s="39" t="s">
        <v>282</v>
      </c>
      <c r="C2477" s="39" t="s">
        <v>110</v>
      </c>
      <c r="D2477" s="92">
        <f t="shared" si="123"/>
        <v>54.96</v>
      </c>
      <c r="E2477" s="92">
        <f t="shared" si="124"/>
        <v>49.01</v>
      </c>
      <c r="F2477" s="92">
        <f t="shared" si="125"/>
        <v>60.78</v>
      </c>
      <c r="H2477" s="138">
        <v>54.96</v>
      </c>
      <c r="I2477" s="138">
        <v>49.01</v>
      </c>
      <c r="J2477" s="138">
        <v>60.78</v>
      </c>
      <c r="K2477" s="138">
        <v>5.4767103347889368</v>
      </c>
    </row>
    <row r="2478" spans="1:11" ht="14.5">
      <c r="A2478" s="39" t="s">
        <v>562</v>
      </c>
      <c r="B2478" s="39" t="s">
        <v>282</v>
      </c>
      <c r="C2478" s="39" t="s">
        <v>111</v>
      </c>
      <c r="D2478" s="92">
        <f t="shared" si="123"/>
        <v>53.64</v>
      </c>
      <c r="E2478" s="92">
        <f t="shared" si="124"/>
        <v>48.23</v>
      </c>
      <c r="F2478" s="92">
        <f t="shared" si="125"/>
        <v>58.96</v>
      </c>
      <c r="H2478" s="138">
        <v>53.64</v>
      </c>
      <c r="I2478" s="138">
        <v>48.23</v>
      </c>
      <c r="J2478" s="138">
        <v>58.96</v>
      </c>
      <c r="K2478" s="138">
        <v>5.1267710663683816</v>
      </c>
    </row>
    <row r="2479" spans="1:11" ht="14.5">
      <c r="A2479" s="39" t="s">
        <v>562</v>
      </c>
      <c r="B2479" s="39" t="s">
        <v>282</v>
      </c>
      <c r="C2479" s="39" t="s">
        <v>116</v>
      </c>
      <c r="D2479" s="92">
        <f t="shared" si="123"/>
        <v>50.64</v>
      </c>
      <c r="E2479" s="92">
        <f t="shared" si="124"/>
        <v>43.85</v>
      </c>
      <c r="F2479" s="92">
        <f t="shared" si="125"/>
        <v>57.42</v>
      </c>
      <c r="H2479" s="138">
        <v>50.64</v>
      </c>
      <c r="I2479" s="138">
        <v>43.85</v>
      </c>
      <c r="J2479" s="138">
        <v>57.42</v>
      </c>
      <c r="K2479" s="138">
        <v>6.8720379146919433</v>
      </c>
    </row>
    <row r="2480" spans="1:11" ht="14.5">
      <c r="A2480" s="39" t="s">
        <v>562</v>
      </c>
      <c r="B2480" s="39" t="s">
        <v>282</v>
      </c>
      <c r="C2480" s="39" t="s">
        <v>117</v>
      </c>
      <c r="D2480" s="92">
        <f t="shared" si="123"/>
        <v>49.26</v>
      </c>
      <c r="E2480" s="92">
        <f t="shared" si="124"/>
        <v>43.22</v>
      </c>
      <c r="F2480" s="92">
        <f t="shared" si="125"/>
        <v>55.32</v>
      </c>
      <c r="H2480" s="138">
        <v>49.26</v>
      </c>
      <c r="I2480" s="138">
        <v>43.22</v>
      </c>
      <c r="J2480" s="138">
        <v>55.32</v>
      </c>
      <c r="K2480" s="138">
        <v>6.2931384490458795</v>
      </c>
    </row>
    <row r="2481" spans="1:11" ht="14.5">
      <c r="A2481" s="39" t="s">
        <v>562</v>
      </c>
      <c r="B2481" s="39" t="s">
        <v>282</v>
      </c>
      <c r="C2481" s="39" t="s">
        <v>119</v>
      </c>
      <c r="D2481" s="92">
        <f t="shared" si="123"/>
        <v>62.39</v>
      </c>
      <c r="E2481" s="92">
        <f t="shared" si="124"/>
        <v>56.91</v>
      </c>
      <c r="F2481" s="92">
        <f t="shared" si="125"/>
        <v>67.56</v>
      </c>
      <c r="H2481" s="138">
        <v>62.39</v>
      </c>
      <c r="I2481" s="138">
        <v>56.91</v>
      </c>
      <c r="J2481" s="138">
        <v>67.56</v>
      </c>
      <c r="K2481" s="138">
        <v>4.3757012341721424</v>
      </c>
    </row>
    <row r="2482" spans="1:11" ht="14.5">
      <c r="A2482" s="39" t="s">
        <v>562</v>
      </c>
      <c r="B2482" s="39" t="s">
        <v>282</v>
      </c>
      <c r="C2482" s="39" t="s">
        <v>123</v>
      </c>
      <c r="D2482" s="92">
        <f t="shared" si="123"/>
        <v>61.07</v>
      </c>
      <c r="E2482" s="92">
        <f t="shared" si="124"/>
        <v>55.32</v>
      </c>
      <c r="F2482" s="92">
        <f t="shared" si="125"/>
        <v>66.53</v>
      </c>
      <c r="H2482" s="138">
        <v>61.07</v>
      </c>
      <c r="I2482" s="138">
        <v>55.32</v>
      </c>
      <c r="J2482" s="138">
        <v>66.53</v>
      </c>
      <c r="K2482" s="138">
        <v>4.6995251350908793</v>
      </c>
    </row>
    <row r="2483" spans="1:11" ht="14.5">
      <c r="A2483" s="39" t="s">
        <v>562</v>
      </c>
      <c r="B2483" s="39" t="s">
        <v>282</v>
      </c>
      <c r="C2483" s="39" t="s">
        <v>132</v>
      </c>
      <c r="D2483" s="92">
        <f t="shared" si="123"/>
        <v>54.97</v>
      </c>
      <c r="E2483" s="92">
        <f t="shared" si="124"/>
        <v>49.07</v>
      </c>
      <c r="F2483" s="92">
        <f t="shared" si="125"/>
        <v>60.73</v>
      </c>
      <c r="H2483" s="138">
        <v>54.97</v>
      </c>
      <c r="I2483" s="138">
        <v>49.07</v>
      </c>
      <c r="J2483" s="138">
        <v>60.73</v>
      </c>
      <c r="K2483" s="138">
        <v>5.439330543933055</v>
      </c>
    </row>
    <row r="2484" spans="1:11" ht="14.5">
      <c r="A2484" s="39" t="s">
        <v>562</v>
      </c>
      <c r="B2484" s="39" t="s">
        <v>282</v>
      </c>
      <c r="C2484" s="39" t="s">
        <v>134</v>
      </c>
      <c r="D2484" s="92">
        <f t="shared" si="123"/>
        <v>49.14</v>
      </c>
      <c r="E2484" s="92">
        <f t="shared" si="124"/>
        <v>42.55</v>
      </c>
      <c r="F2484" s="92">
        <f t="shared" si="125"/>
        <v>55.75</v>
      </c>
      <c r="H2484" s="138">
        <v>49.14</v>
      </c>
      <c r="I2484" s="138">
        <v>42.55</v>
      </c>
      <c r="J2484" s="138">
        <v>55.75</v>
      </c>
      <c r="K2484" s="138">
        <v>6.898656898656899</v>
      </c>
    </row>
    <row r="2485" spans="1:11" ht="14.5">
      <c r="A2485" s="39" t="s">
        <v>562</v>
      </c>
      <c r="B2485" s="39" t="s">
        <v>282</v>
      </c>
      <c r="C2485" s="39" t="s">
        <v>150</v>
      </c>
      <c r="D2485" s="92">
        <f t="shared" si="123"/>
        <v>40.4</v>
      </c>
      <c r="E2485" s="92">
        <f t="shared" si="124"/>
        <v>33.590000000000003</v>
      </c>
      <c r="F2485" s="92">
        <f t="shared" si="125"/>
        <v>47.61</v>
      </c>
      <c r="H2485" s="138">
        <v>40.4</v>
      </c>
      <c r="I2485" s="138">
        <v>33.590000000000003</v>
      </c>
      <c r="J2485" s="138">
        <v>47.61</v>
      </c>
      <c r="K2485" s="138">
        <v>8.9108910891089117</v>
      </c>
    </row>
    <row r="2486" spans="1:11" ht="14.5">
      <c r="A2486" s="39" t="s">
        <v>562</v>
      </c>
      <c r="B2486" s="39" t="s">
        <v>282</v>
      </c>
      <c r="C2486" s="39" t="s">
        <v>156</v>
      </c>
      <c r="D2486" s="92">
        <f t="shared" si="123"/>
        <v>58.71</v>
      </c>
      <c r="E2486" s="92">
        <f t="shared" si="124"/>
        <v>52.4</v>
      </c>
      <c r="F2486" s="92">
        <f t="shared" si="125"/>
        <v>64.739999999999995</v>
      </c>
      <c r="H2486" s="138">
        <v>58.71</v>
      </c>
      <c r="I2486" s="138">
        <v>52.4</v>
      </c>
      <c r="J2486" s="138">
        <v>64.739999999999995</v>
      </c>
      <c r="K2486" s="138">
        <v>5.3823880088570943</v>
      </c>
    </row>
    <row r="2487" spans="1:11" ht="14.5">
      <c r="A2487" s="39" t="s">
        <v>562</v>
      </c>
      <c r="B2487" s="39" t="s">
        <v>282</v>
      </c>
      <c r="C2487" s="39" t="s">
        <v>159</v>
      </c>
      <c r="D2487" s="92">
        <f t="shared" si="123"/>
        <v>47.37</v>
      </c>
      <c r="E2487" s="92">
        <f t="shared" si="124"/>
        <v>39.18</v>
      </c>
      <c r="F2487" s="92">
        <f t="shared" si="125"/>
        <v>55.71</v>
      </c>
      <c r="H2487" s="138">
        <v>47.37</v>
      </c>
      <c r="I2487" s="138">
        <v>39.18</v>
      </c>
      <c r="J2487" s="138">
        <v>55.71</v>
      </c>
      <c r="K2487" s="138">
        <v>8.9930335655478153</v>
      </c>
    </row>
    <row r="2488" spans="1:11" ht="14.5">
      <c r="A2488" s="39" t="s">
        <v>562</v>
      </c>
      <c r="B2488" s="39" t="s">
        <v>282</v>
      </c>
      <c r="C2488" s="39" t="s">
        <v>161</v>
      </c>
      <c r="D2488" s="92">
        <f t="shared" si="123"/>
        <v>61.42</v>
      </c>
      <c r="E2488" s="92">
        <f t="shared" si="124"/>
        <v>55.65</v>
      </c>
      <c r="F2488" s="92">
        <f t="shared" si="125"/>
        <v>66.900000000000006</v>
      </c>
      <c r="H2488" s="138">
        <v>61.42</v>
      </c>
      <c r="I2488" s="138">
        <v>55.65</v>
      </c>
      <c r="J2488" s="138">
        <v>66.900000000000006</v>
      </c>
      <c r="K2488" s="138">
        <v>4.6890263757733637</v>
      </c>
    </row>
    <row r="2489" spans="1:11" ht="14.5">
      <c r="A2489" s="39" t="s">
        <v>562</v>
      </c>
      <c r="B2489" s="39" t="s">
        <v>282</v>
      </c>
      <c r="C2489" s="39" t="s">
        <v>168</v>
      </c>
      <c r="D2489" s="92">
        <f t="shared" si="123"/>
        <v>55.08</v>
      </c>
      <c r="E2489" s="92">
        <f t="shared" si="124"/>
        <v>47.05</v>
      </c>
      <c r="F2489" s="92">
        <f t="shared" si="125"/>
        <v>62.86</v>
      </c>
      <c r="H2489" s="138">
        <v>55.08</v>
      </c>
      <c r="I2489" s="138">
        <v>47.05</v>
      </c>
      <c r="J2489" s="138">
        <v>62.86</v>
      </c>
      <c r="K2489" s="138">
        <v>7.3892519970951351</v>
      </c>
    </row>
    <row r="2490" spans="1:11" ht="14.5">
      <c r="A2490" s="39" t="s">
        <v>562</v>
      </c>
      <c r="B2490" s="39" t="s">
        <v>280</v>
      </c>
      <c r="C2490" s="39" t="s">
        <v>98</v>
      </c>
      <c r="D2490" s="92">
        <f t="shared" si="123"/>
        <v>22.05</v>
      </c>
      <c r="E2490" s="92">
        <f t="shared" si="124"/>
        <v>14.02</v>
      </c>
      <c r="F2490" s="92">
        <f t="shared" si="125"/>
        <v>32.93</v>
      </c>
      <c r="H2490" s="138">
        <v>22.05</v>
      </c>
      <c r="I2490" s="138">
        <v>14.02</v>
      </c>
      <c r="J2490" s="138">
        <v>32.93</v>
      </c>
      <c r="K2490" s="138">
        <v>21.904761904761905</v>
      </c>
    </row>
    <row r="2491" spans="1:11" ht="14.5">
      <c r="A2491" s="39" t="s">
        <v>562</v>
      </c>
      <c r="B2491" s="39" t="s">
        <v>280</v>
      </c>
      <c r="C2491" s="39" t="s">
        <v>105</v>
      </c>
      <c r="D2491" s="92">
        <f t="shared" si="123"/>
        <v>17.809999999999999</v>
      </c>
      <c r="E2491" s="92">
        <f t="shared" si="124"/>
        <v>11.37</v>
      </c>
      <c r="F2491" s="92">
        <f t="shared" si="125"/>
        <v>26.79</v>
      </c>
      <c r="H2491" s="138">
        <v>17.809999999999999</v>
      </c>
      <c r="I2491" s="138">
        <v>11.37</v>
      </c>
      <c r="J2491" s="138">
        <v>26.79</v>
      </c>
      <c r="K2491" s="138">
        <v>21.953958450308818</v>
      </c>
    </row>
    <row r="2492" spans="1:11" ht="14.5">
      <c r="A2492" s="39" t="s">
        <v>562</v>
      </c>
      <c r="B2492" s="39" t="s">
        <v>280</v>
      </c>
      <c r="C2492" s="39" t="s">
        <v>106</v>
      </c>
      <c r="D2492" s="92">
        <f t="shared" si="123"/>
        <v>9.92</v>
      </c>
      <c r="E2492" s="92">
        <f t="shared" si="124"/>
        <v>6.91</v>
      </c>
      <c r="F2492" s="92">
        <f t="shared" si="125"/>
        <v>14.05</v>
      </c>
      <c r="H2492" s="138">
        <v>9.92</v>
      </c>
      <c r="I2492" s="138">
        <v>6.91</v>
      </c>
      <c r="J2492" s="138">
        <v>14.05</v>
      </c>
      <c r="K2492" s="138">
        <v>18.14516129032258</v>
      </c>
    </row>
    <row r="2493" spans="1:11" ht="14.5">
      <c r="A2493" s="39" t="s">
        <v>562</v>
      </c>
      <c r="B2493" s="39" t="s">
        <v>280</v>
      </c>
      <c r="C2493" s="39" t="s">
        <v>125</v>
      </c>
      <c r="D2493" s="92">
        <f t="shared" si="123"/>
        <v>16.73</v>
      </c>
      <c r="E2493" s="92">
        <f t="shared" si="124"/>
        <v>12.19</v>
      </c>
      <c r="F2493" s="92">
        <f t="shared" si="125"/>
        <v>22.53</v>
      </c>
      <c r="H2493" s="138">
        <v>16.73</v>
      </c>
      <c r="I2493" s="138">
        <v>12.19</v>
      </c>
      <c r="J2493" s="138">
        <v>22.53</v>
      </c>
      <c r="K2493" s="138">
        <v>15.720263000597729</v>
      </c>
    </row>
    <row r="2494" spans="1:11" ht="14.5">
      <c r="A2494" s="39" t="s">
        <v>562</v>
      </c>
      <c r="B2494" s="39" t="s">
        <v>280</v>
      </c>
      <c r="C2494" s="39" t="s">
        <v>131</v>
      </c>
      <c r="D2494" s="92">
        <f t="shared" si="123"/>
        <v>16.29</v>
      </c>
      <c r="E2494" s="92">
        <f t="shared" si="124"/>
        <v>11.03</v>
      </c>
      <c r="F2494" s="92">
        <f t="shared" si="125"/>
        <v>23.4</v>
      </c>
      <c r="H2494" s="138">
        <v>16.29</v>
      </c>
      <c r="I2494" s="138">
        <v>11.03</v>
      </c>
      <c r="J2494" s="138">
        <v>23.4</v>
      </c>
      <c r="K2494" s="138">
        <v>19.275629220380601</v>
      </c>
    </row>
    <row r="2495" spans="1:11" ht="14.5">
      <c r="A2495" s="39" t="s">
        <v>562</v>
      </c>
      <c r="B2495" s="39" t="s">
        <v>280</v>
      </c>
      <c r="C2495" s="39" t="s">
        <v>133</v>
      </c>
      <c r="D2495" s="92">
        <f t="shared" si="123"/>
        <v>16.11</v>
      </c>
      <c r="E2495" s="92">
        <f t="shared" si="124"/>
        <v>12</v>
      </c>
      <c r="F2495" s="92">
        <f t="shared" si="125"/>
        <v>21.29</v>
      </c>
      <c r="H2495" s="138">
        <v>16.11</v>
      </c>
      <c r="I2495" s="138">
        <v>12</v>
      </c>
      <c r="J2495" s="138">
        <v>21.29</v>
      </c>
      <c r="K2495" s="138">
        <v>14.649286157666044</v>
      </c>
    </row>
    <row r="2496" spans="1:11" ht="14.5">
      <c r="A2496" s="39" t="s">
        <v>562</v>
      </c>
      <c r="B2496" s="39" t="s">
        <v>280</v>
      </c>
      <c r="C2496" s="39" t="s">
        <v>137</v>
      </c>
      <c r="D2496" s="92">
        <f t="shared" si="123"/>
        <v>8.59</v>
      </c>
      <c r="E2496" s="92">
        <f t="shared" si="124"/>
        <v>5.28</v>
      </c>
      <c r="F2496" s="92">
        <f t="shared" si="125"/>
        <v>13.68</v>
      </c>
      <c r="H2496" s="138">
        <v>8.59</v>
      </c>
      <c r="I2496" s="138">
        <v>5.28</v>
      </c>
      <c r="J2496" s="138">
        <v>13.68</v>
      </c>
      <c r="K2496" s="138">
        <v>24.330616996507565</v>
      </c>
    </row>
    <row r="2497" spans="1:11" ht="14.5">
      <c r="A2497" s="39" t="s">
        <v>562</v>
      </c>
      <c r="B2497" s="39" t="s">
        <v>280</v>
      </c>
      <c r="C2497" s="39" t="s">
        <v>138</v>
      </c>
      <c r="D2497" s="92">
        <f t="shared" si="123"/>
        <v>21.2</v>
      </c>
      <c r="E2497" s="92">
        <f t="shared" si="124"/>
        <v>12.88</v>
      </c>
      <c r="F2497" s="92">
        <f t="shared" si="125"/>
        <v>32.85</v>
      </c>
      <c r="H2497" s="138">
        <v>21.2</v>
      </c>
      <c r="I2497" s="138">
        <v>12.88</v>
      </c>
      <c r="J2497" s="138">
        <v>32.85</v>
      </c>
      <c r="K2497" s="138">
        <v>24.056603773584907</v>
      </c>
    </row>
    <row r="2498" spans="1:11" ht="14.5">
      <c r="A2498" s="39" t="s">
        <v>562</v>
      </c>
      <c r="B2498" s="39" t="s">
        <v>280</v>
      </c>
      <c r="C2498" s="39" t="s">
        <v>140</v>
      </c>
      <c r="D2498" s="92">
        <f t="shared" si="123"/>
        <v>15.07</v>
      </c>
      <c r="E2498" s="92">
        <f t="shared" si="124"/>
        <v>10.78</v>
      </c>
      <c r="F2498" s="92">
        <f t="shared" si="125"/>
        <v>20.67</v>
      </c>
      <c r="H2498" s="138">
        <v>15.07</v>
      </c>
      <c r="I2498" s="138">
        <v>10.78</v>
      </c>
      <c r="J2498" s="138">
        <v>20.67</v>
      </c>
      <c r="K2498" s="138">
        <v>16.65560716655607</v>
      </c>
    </row>
    <row r="2499" spans="1:11" ht="14.5">
      <c r="A2499" s="39" t="s">
        <v>562</v>
      </c>
      <c r="B2499" s="39" t="s">
        <v>280</v>
      </c>
      <c r="C2499" s="39" t="s">
        <v>144</v>
      </c>
      <c r="D2499" s="92">
        <f t="shared" si="123"/>
        <v>23.66</v>
      </c>
      <c r="E2499" s="92">
        <f t="shared" si="124"/>
        <v>17.95</v>
      </c>
      <c r="F2499" s="92">
        <f t="shared" si="125"/>
        <v>30.52</v>
      </c>
      <c r="H2499" s="138">
        <v>23.66</v>
      </c>
      <c r="I2499" s="138">
        <v>17.95</v>
      </c>
      <c r="J2499" s="138">
        <v>30.52</v>
      </c>
      <c r="K2499" s="138">
        <v>13.567202028740491</v>
      </c>
    </row>
    <row r="2500" spans="1:11" ht="14.5">
      <c r="A2500" s="39" t="s">
        <v>562</v>
      </c>
      <c r="B2500" s="39" t="s">
        <v>280</v>
      </c>
      <c r="C2500" s="39" t="s">
        <v>145</v>
      </c>
      <c r="D2500" s="92">
        <f t="shared" si="123"/>
        <v>24</v>
      </c>
      <c r="E2500" s="92">
        <f t="shared" si="124"/>
        <v>18</v>
      </c>
      <c r="F2500" s="92">
        <f t="shared" si="125"/>
        <v>31.25</v>
      </c>
      <c r="H2500" s="138">
        <v>24</v>
      </c>
      <c r="I2500" s="138">
        <v>18</v>
      </c>
      <c r="J2500" s="138">
        <v>31.25</v>
      </c>
      <c r="K2500" s="138">
        <v>14.125000000000002</v>
      </c>
    </row>
    <row r="2501" spans="1:11" ht="14.5">
      <c r="A2501" s="39" t="s">
        <v>562</v>
      </c>
      <c r="B2501" s="39" t="s">
        <v>280</v>
      </c>
      <c r="C2501" s="39" t="s">
        <v>146</v>
      </c>
      <c r="D2501" s="92">
        <f t="shared" si="123"/>
        <v>13.59</v>
      </c>
      <c r="E2501" s="92">
        <f t="shared" si="124"/>
        <v>9.9</v>
      </c>
      <c r="F2501" s="92">
        <f t="shared" si="125"/>
        <v>18.37</v>
      </c>
      <c r="H2501" s="138">
        <v>13.59</v>
      </c>
      <c r="I2501" s="138">
        <v>9.9</v>
      </c>
      <c r="J2501" s="138">
        <v>18.37</v>
      </c>
      <c r="K2501" s="138">
        <v>15.820456217807211</v>
      </c>
    </row>
    <row r="2502" spans="1:11" ht="14.5">
      <c r="A2502" s="39" t="s">
        <v>562</v>
      </c>
      <c r="B2502" s="39" t="s">
        <v>280</v>
      </c>
      <c r="C2502" s="39" t="s">
        <v>153</v>
      </c>
      <c r="D2502" s="92">
        <f t="shared" si="123"/>
        <v>18.12</v>
      </c>
      <c r="E2502" s="92">
        <f t="shared" si="124"/>
        <v>9.61</v>
      </c>
      <c r="F2502" s="92">
        <f t="shared" si="125"/>
        <v>31.52</v>
      </c>
      <c r="H2502" s="138">
        <v>18.12</v>
      </c>
      <c r="I2502" s="138">
        <v>9.61</v>
      </c>
      <c r="J2502" s="138">
        <v>31.52</v>
      </c>
      <c r="K2502" s="138">
        <v>30.573951434878587</v>
      </c>
    </row>
    <row r="2503" spans="1:11" ht="14.5">
      <c r="A2503" s="39" t="s">
        <v>562</v>
      </c>
      <c r="B2503" s="39" t="s">
        <v>280</v>
      </c>
      <c r="C2503" s="39" t="s">
        <v>162</v>
      </c>
      <c r="D2503" s="92">
        <f t="shared" si="123"/>
        <v>15.63</v>
      </c>
      <c r="E2503" s="92">
        <f t="shared" si="124"/>
        <v>9.99</v>
      </c>
      <c r="F2503" s="92">
        <f t="shared" si="125"/>
        <v>23.61</v>
      </c>
      <c r="H2503" s="138">
        <v>15.63</v>
      </c>
      <c r="I2503" s="138">
        <v>9.99</v>
      </c>
      <c r="J2503" s="138">
        <v>23.61</v>
      </c>
      <c r="K2503" s="138">
        <v>22.008957133717207</v>
      </c>
    </row>
    <row r="2504" spans="1:11" ht="14.5">
      <c r="A2504" s="39" t="s">
        <v>562</v>
      </c>
      <c r="B2504" s="39" t="s">
        <v>280</v>
      </c>
      <c r="C2504" s="39" t="s">
        <v>165</v>
      </c>
      <c r="D2504" s="92">
        <f t="shared" si="123"/>
        <v>14.43</v>
      </c>
      <c r="E2504" s="92">
        <f t="shared" si="124"/>
        <v>9.67</v>
      </c>
      <c r="F2504" s="92">
        <f t="shared" si="125"/>
        <v>20.99</v>
      </c>
      <c r="H2504" s="138">
        <v>14.43</v>
      </c>
      <c r="I2504" s="138">
        <v>9.67</v>
      </c>
      <c r="J2504" s="138">
        <v>20.99</v>
      </c>
      <c r="K2504" s="138">
        <v>19.81981981981982</v>
      </c>
    </row>
    <row r="2505" spans="1:11" ht="14.5">
      <c r="A2505" s="39" t="s">
        <v>562</v>
      </c>
      <c r="B2505" s="39" t="s">
        <v>280</v>
      </c>
      <c r="C2505" s="39" t="s">
        <v>166</v>
      </c>
      <c r="D2505" s="92">
        <f t="shared" si="123"/>
        <v>9.09</v>
      </c>
      <c r="E2505" s="92">
        <f t="shared" si="124"/>
        <v>5.94</v>
      </c>
      <c r="F2505" s="92">
        <f t="shared" si="125"/>
        <v>13.67</v>
      </c>
      <c r="H2505" s="138">
        <v>9.09</v>
      </c>
      <c r="I2505" s="138">
        <v>5.94</v>
      </c>
      <c r="J2505" s="138">
        <v>13.67</v>
      </c>
      <c r="K2505" s="138">
        <v>21.342134213421343</v>
      </c>
    </row>
    <row r="2506" spans="1:11" ht="14.5">
      <c r="A2506" s="39" t="s">
        <v>562</v>
      </c>
      <c r="B2506" s="39" t="s">
        <v>280</v>
      </c>
      <c r="C2506" s="39" t="s">
        <v>170</v>
      </c>
      <c r="D2506" s="92">
        <f t="shared" si="123"/>
        <v>11.82</v>
      </c>
      <c r="E2506" s="92">
        <f t="shared" si="124"/>
        <v>8.6199999999999992</v>
      </c>
      <c r="F2506" s="92">
        <f t="shared" si="125"/>
        <v>15.99</v>
      </c>
      <c r="H2506" s="138">
        <v>11.82</v>
      </c>
      <c r="I2506" s="138">
        <v>8.6199999999999992</v>
      </c>
      <c r="J2506" s="138">
        <v>15.99</v>
      </c>
      <c r="K2506" s="138">
        <v>15.820642978003384</v>
      </c>
    </row>
    <row r="2507" spans="1:11" ht="14.5">
      <c r="A2507" s="39" t="s">
        <v>562</v>
      </c>
      <c r="B2507" s="39" t="s">
        <v>280</v>
      </c>
      <c r="C2507" s="39" t="s">
        <v>172</v>
      </c>
      <c r="D2507" s="92">
        <f t="shared" si="123"/>
        <v>16.16</v>
      </c>
      <c r="E2507" s="92">
        <f t="shared" si="124"/>
        <v>11.75</v>
      </c>
      <c r="F2507" s="92">
        <f t="shared" si="125"/>
        <v>21.83</v>
      </c>
      <c r="H2507" s="138">
        <v>16.16</v>
      </c>
      <c r="I2507" s="138">
        <v>11.75</v>
      </c>
      <c r="J2507" s="138">
        <v>21.83</v>
      </c>
      <c r="K2507" s="138">
        <v>15.841584158415841</v>
      </c>
    </row>
    <row r="2508" spans="1:11" ht="14.5">
      <c r="A2508" s="39" t="s">
        <v>562</v>
      </c>
      <c r="B2508" s="39" t="s">
        <v>280</v>
      </c>
      <c r="C2508" s="39" t="s">
        <v>175</v>
      </c>
      <c r="D2508" s="92">
        <f t="shared" si="123"/>
        <v>16.53</v>
      </c>
      <c r="E2508" s="92">
        <f t="shared" si="124"/>
        <v>12.26</v>
      </c>
      <c r="F2508" s="92">
        <f t="shared" si="125"/>
        <v>21.92</v>
      </c>
      <c r="H2508" s="138">
        <v>16.53</v>
      </c>
      <c r="I2508" s="138">
        <v>12.26</v>
      </c>
      <c r="J2508" s="138">
        <v>21.92</v>
      </c>
      <c r="K2508" s="138">
        <v>14.882032667876588</v>
      </c>
    </row>
    <row r="2509" spans="1:11" ht="14.5">
      <c r="A2509" s="39" t="s">
        <v>562</v>
      </c>
      <c r="B2509" s="39" t="s">
        <v>281</v>
      </c>
      <c r="C2509" s="39" t="s">
        <v>98</v>
      </c>
      <c r="D2509" s="92">
        <f t="shared" si="123"/>
        <v>25.73</v>
      </c>
      <c r="E2509" s="92">
        <f t="shared" si="124"/>
        <v>19.82</v>
      </c>
      <c r="F2509" s="92">
        <f t="shared" si="125"/>
        <v>32.68</v>
      </c>
      <c r="H2509" s="138">
        <v>25.73</v>
      </c>
      <c r="I2509" s="138">
        <v>19.82</v>
      </c>
      <c r="J2509" s="138">
        <v>32.68</v>
      </c>
      <c r="K2509" s="138">
        <v>12.786630392537893</v>
      </c>
    </row>
    <row r="2510" spans="1:11" ht="14.5">
      <c r="A2510" s="39" t="s">
        <v>562</v>
      </c>
      <c r="B2510" s="39" t="s">
        <v>281</v>
      </c>
      <c r="C2510" s="39" t="s">
        <v>105</v>
      </c>
      <c r="D2510" s="92">
        <f t="shared" si="123"/>
        <v>27.36</v>
      </c>
      <c r="E2510" s="92">
        <f t="shared" si="124"/>
        <v>21.38</v>
      </c>
      <c r="F2510" s="92">
        <f t="shared" si="125"/>
        <v>34.29</v>
      </c>
      <c r="H2510" s="138">
        <v>27.36</v>
      </c>
      <c r="I2510" s="138">
        <v>21.38</v>
      </c>
      <c r="J2510" s="138">
        <v>34.29</v>
      </c>
      <c r="K2510" s="138">
        <v>12.09795321637427</v>
      </c>
    </row>
    <row r="2511" spans="1:11" ht="14.5">
      <c r="A2511" s="39" t="s">
        <v>562</v>
      </c>
      <c r="B2511" s="39" t="s">
        <v>281</v>
      </c>
      <c r="C2511" s="39" t="s">
        <v>106</v>
      </c>
      <c r="D2511" s="92">
        <f t="shared" si="123"/>
        <v>21.83</v>
      </c>
      <c r="E2511" s="92">
        <f t="shared" si="124"/>
        <v>17.78</v>
      </c>
      <c r="F2511" s="92">
        <f t="shared" si="125"/>
        <v>26.51</v>
      </c>
      <c r="H2511" s="138">
        <v>21.83</v>
      </c>
      <c r="I2511" s="138">
        <v>17.78</v>
      </c>
      <c r="J2511" s="138">
        <v>26.51</v>
      </c>
      <c r="K2511" s="138">
        <v>10.215300045808522</v>
      </c>
    </row>
    <row r="2512" spans="1:11" ht="14.5">
      <c r="A2512" s="39" t="s">
        <v>562</v>
      </c>
      <c r="B2512" s="39" t="s">
        <v>281</v>
      </c>
      <c r="C2512" s="39" t="s">
        <v>125</v>
      </c>
      <c r="D2512" s="92">
        <f t="shared" si="123"/>
        <v>24.82</v>
      </c>
      <c r="E2512" s="92">
        <f t="shared" si="124"/>
        <v>20.43</v>
      </c>
      <c r="F2512" s="92">
        <f t="shared" si="125"/>
        <v>29.81</v>
      </c>
      <c r="H2512" s="138">
        <v>24.82</v>
      </c>
      <c r="I2512" s="138">
        <v>20.43</v>
      </c>
      <c r="J2512" s="138">
        <v>29.81</v>
      </c>
      <c r="K2512" s="138">
        <v>9.6293311845286063</v>
      </c>
    </row>
    <row r="2513" spans="1:11" ht="14.5">
      <c r="A2513" s="39" t="s">
        <v>562</v>
      </c>
      <c r="B2513" s="39" t="s">
        <v>281</v>
      </c>
      <c r="C2513" s="39" t="s">
        <v>131</v>
      </c>
      <c r="D2513" s="92">
        <f t="shared" si="123"/>
        <v>28.31</v>
      </c>
      <c r="E2513" s="92">
        <f t="shared" si="124"/>
        <v>23.66</v>
      </c>
      <c r="F2513" s="92">
        <f t="shared" si="125"/>
        <v>33.479999999999997</v>
      </c>
      <c r="H2513" s="138">
        <v>28.31</v>
      </c>
      <c r="I2513" s="138">
        <v>23.66</v>
      </c>
      <c r="J2513" s="138">
        <v>33.479999999999997</v>
      </c>
      <c r="K2513" s="138">
        <v>8.8661250441540087</v>
      </c>
    </row>
    <row r="2514" spans="1:11" ht="14.5">
      <c r="A2514" s="39" t="s">
        <v>562</v>
      </c>
      <c r="B2514" s="39" t="s">
        <v>281</v>
      </c>
      <c r="C2514" s="39" t="s">
        <v>133</v>
      </c>
      <c r="D2514" s="92">
        <f t="shared" si="123"/>
        <v>18.98</v>
      </c>
      <c r="E2514" s="92">
        <f t="shared" si="124"/>
        <v>15.35</v>
      </c>
      <c r="F2514" s="92">
        <f t="shared" si="125"/>
        <v>23.24</v>
      </c>
      <c r="H2514" s="138">
        <v>18.98</v>
      </c>
      <c r="I2514" s="138">
        <v>15.35</v>
      </c>
      <c r="J2514" s="138">
        <v>23.24</v>
      </c>
      <c r="K2514" s="138">
        <v>10.590094836670177</v>
      </c>
    </row>
    <row r="2515" spans="1:11" ht="14.5">
      <c r="A2515" s="39" t="s">
        <v>562</v>
      </c>
      <c r="B2515" s="39" t="s">
        <v>281</v>
      </c>
      <c r="C2515" s="39" t="s">
        <v>137</v>
      </c>
      <c r="D2515" s="92">
        <f t="shared" si="123"/>
        <v>21.08</v>
      </c>
      <c r="E2515" s="92">
        <f t="shared" si="124"/>
        <v>16.62</v>
      </c>
      <c r="F2515" s="92">
        <f t="shared" si="125"/>
        <v>26.35</v>
      </c>
      <c r="H2515" s="138">
        <v>21.08</v>
      </c>
      <c r="I2515" s="138">
        <v>16.62</v>
      </c>
      <c r="J2515" s="138">
        <v>26.35</v>
      </c>
      <c r="K2515" s="138">
        <v>11.764705882352942</v>
      </c>
    </row>
    <row r="2516" spans="1:11" ht="14.5">
      <c r="A2516" s="39" t="s">
        <v>562</v>
      </c>
      <c r="B2516" s="39" t="s">
        <v>281</v>
      </c>
      <c r="C2516" s="39" t="s">
        <v>138</v>
      </c>
      <c r="D2516" s="92">
        <f t="shared" si="123"/>
        <v>27.96</v>
      </c>
      <c r="E2516" s="92">
        <f t="shared" si="124"/>
        <v>21.47</v>
      </c>
      <c r="F2516" s="92">
        <f t="shared" si="125"/>
        <v>35.520000000000003</v>
      </c>
      <c r="H2516" s="138">
        <v>27.96</v>
      </c>
      <c r="I2516" s="138">
        <v>21.47</v>
      </c>
      <c r="J2516" s="138">
        <v>35.520000000000003</v>
      </c>
      <c r="K2516" s="138">
        <v>12.875536480686694</v>
      </c>
    </row>
    <row r="2517" spans="1:11" ht="14.5">
      <c r="A2517" s="39" t="s">
        <v>562</v>
      </c>
      <c r="B2517" s="39" t="s">
        <v>281</v>
      </c>
      <c r="C2517" s="39" t="s">
        <v>140</v>
      </c>
      <c r="D2517" s="92">
        <f t="shared" si="123"/>
        <v>24.14</v>
      </c>
      <c r="E2517" s="92">
        <f t="shared" si="124"/>
        <v>19.27</v>
      </c>
      <c r="F2517" s="92">
        <f t="shared" si="125"/>
        <v>29.79</v>
      </c>
      <c r="H2517" s="138">
        <v>24.14</v>
      </c>
      <c r="I2517" s="138">
        <v>19.27</v>
      </c>
      <c r="J2517" s="138">
        <v>29.79</v>
      </c>
      <c r="K2517" s="138">
        <v>11.143330571665286</v>
      </c>
    </row>
    <row r="2518" spans="1:11" ht="14.5">
      <c r="A2518" s="39" t="s">
        <v>562</v>
      </c>
      <c r="B2518" s="39" t="s">
        <v>281</v>
      </c>
      <c r="C2518" s="39" t="s">
        <v>144</v>
      </c>
      <c r="D2518" s="92">
        <f t="shared" si="123"/>
        <v>29.77</v>
      </c>
      <c r="E2518" s="92">
        <f t="shared" si="124"/>
        <v>25.08</v>
      </c>
      <c r="F2518" s="92">
        <f t="shared" si="125"/>
        <v>34.93</v>
      </c>
      <c r="H2518" s="138">
        <v>29.77</v>
      </c>
      <c r="I2518" s="138">
        <v>25.08</v>
      </c>
      <c r="J2518" s="138">
        <v>34.93</v>
      </c>
      <c r="K2518" s="138">
        <v>8.4648975478669808</v>
      </c>
    </row>
    <row r="2519" spans="1:11" ht="14.5">
      <c r="A2519" s="39" t="s">
        <v>562</v>
      </c>
      <c r="B2519" s="39" t="s">
        <v>281</v>
      </c>
      <c r="C2519" s="39" t="s">
        <v>145</v>
      </c>
      <c r="D2519" s="92">
        <f t="shared" ref="D2519:D2582" si="126">IF(K2519&gt;=50," ",H2519)</f>
        <v>26.99</v>
      </c>
      <c r="E2519" s="92">
        <f t="shared" ref="E2519:E2582" si="127">IF(K2519&gt;=50," ",I2519)</f>
        <v>21.79</v>
      </c>
      <c r="F2519" s="92">
        <f t="shared" ref="F2519:F2582" si="128">IF(K2519&gt;=50," ",J2519)</f>
        <v>32.9</v>
      </c>
      <c r="H2519" s="138">
        <v>26.99</v>
      </c>
      <c r="I2519" s="138">
        <v>21.79</v>
      </c>
      <c r="J2519" s="138">
        <v>32.9</v>
      </c>
      <c r="K2519" s="138">
        <v>10.522415709522045</v>
      </c>
    </row>
    <row r="2520" spans="1:11" ht="14.5">
      <c r="A2520" s="39" t="s">
        <v>562</v>
      </c>
      <c r="B2520" s="39" t="s">
        <v>281</v>
      </c>
      <c r="C2520" s="39" t="s">
        <v>146</v>
      </c>
      <c r="D2520" s="92">
        <f t="shared" si="126"/>
        <v>17.829999999999998</v>
      </c>
      <c r="E2520" s="92">
        <f t="shared" si="127"/>
        <v>13.95</v>
      </c>
      <c r="F2520" s="92">
        <f t="shared" si="128"/>
        <v>22.5</v>
      </c>
      <c r="H2520" s="138">
        <v>17.829999999999998</v>
      </c>
      <c r="I2520" s="138">
        <v>13.95</v>
      </c>
      <c r="J2520" s="138">
        <v>22.5</v>
      </c>
      <c r="K2520" s="138">
        <v>12.170499158721256</v>
      </c>
    </row>
    <row r="2521" spans="1:11" ht="14.5">
      <c r="A2521" s="39" t="s">
        <v>562</v>
      </c>
      <c r="B2521" s="39" t="s">
        <v>281</v>
      </c>
      <c r="C2521" s="39" t="s">
        <v>153</v>
      </c>
      <c r="D2521" s="92">
        <f t="shared" si="126"/>
        <v>33.64</v>
      </c>
      <c r="E2521" s="92">
        <f t="shared" si="127"/>
        <v>24.54</v>
      </c>
      <c r="F2521" s="92">
        <f t="shared" si="128"/>
        <v>44.14</v>
      </c>
      <c r="H2521" s="138">
        <v>33.64</v>
      </c>
      <c r="I2521" s="138">
        <v>24.54</v>
      </c>
      <c r="J2521" s="138">
        <v>44.14</v>
      </c>
      <c r="K2521" s="138">
        <v>15.011890606420927</v>
      </c>
    </row>
    <row r="2522" spans="1:11" ht="14.5">
      <c r="A2522" s="39" t="s">
        <v>562</v>
      </c>
      <c r="B2522" s="39" t="s">
        <v>281</v>
      </c>
      <c r="C2522" s="39" t="s">
        <v>162</v>
      </c>
      <c r="D2522" s="92">
        <f t="shared" si="126"/>
        <v>33.31</v>
      </c>
      <c r="E2522" s="92">
        <f t="shared" si="127"/>
        <v>26.18</v>
      </c>
      <c r="F2522" s="92">
        <f t="shared" si="128"/>
        <v>41.28</v>
      </c>
      <c r="H2522" s="138">
        <v>33.31</v>
      </c>
      <c r="I2522" s="138">
        <v>26.18</v>
      </c>
      <c r="J2522" s="138">
        <v>41.28</v>
      </c>
      <c r="K2522" s="138">
        <v>11.648153707595316</v>
      </c>
    </row>
    <row r="2523" spans="1:11" ht="14.5">
      <c r="A2523" s="39" t="s">
        <v>562</v>
      </c>
      <c r="B2523" s="39" t="s">
        <v>281</v>
      </c>
      <c r="C2523" s="39" t="s">
        <v>165</v>
      </c>
      <c r="D2523" s="92">
        <f t="shared" si="126"/>
        <v>29.46</v>
      </c>
      <c r="E2523" s="92">
        <f t="shared" si="127"/>
        <v>23.38</v>
      </c>
      <c r="F2523" s="92">
        <f t="shared" si="128"/>
        <v>36.36</v>
      </c>
      <c r="H2523" s="138">
        <v>29.46</v>
      </c>
      <c r="I2523" s="138">
        <v>23.38</v>
      </c>
      <c r="J2523" s="138">
        <v>36.36</v>
      </c>
      <c r="K2523" s="138">
        <v>11.269517990495586</v>
      </c>
    </row>
    <row r="2524" spans="1:11" ht="14.5">
      <c r="A2524" s="39" t="s">
        <v>562</v>
      </c>
      <c r="B2524" s="39" t="s">
        <v>281</v>
      </c>
      <c r="C2524" s="39" t="s">
        <v>166</v>
      </c>
      <c r="D2524" s="92">
        <f t="shared" si="126"/>
        <v>25.51</v>
      </c>
      <c r="E2524" s="92">
        <f t="shared" si="127"/>
        <v>21.17</v>
      </c>
      <c r="F2524" s="92">
        <f t="shared" si="128"/>
        <v>30.39</v>
      </c>
      <c r="H2524" s="138">
        <v>25.51</v>
      </c>
      <c r="I2524" s="138">
        <v>21.17</v>
      </c>
      <c r="J2524" s="138">
        <v>30.39</v>
      </c>
      <c r="K2524" s="138">
        <v>9.2512740101920805</v>
      </c>
    </row>
    <row r="2525" spans="1:11" ht="14.5">
      <c r="A2525" s="39" t="s">
        <v>562</v>
      </c>
      <c r="B2525" s="39" t="s">
        <v>281</v>
      </c>
      <c r="C2525" s="39" t="s">
        <v>170</v>
      </c>
      <c r="D2525" s="92">
        <f t="shared" si="126"/>
        <v>17.03</v>
      </c>
      <c r="E2525" s="92">
        <f t="shared" si="127"/>
        <v>13.23</v>
      </c>
      <c r="F2525" s="92">
        <f t="shared" si="128"/>
        <v>21.63</v>
      </c>
      <c r="H2525" s="138">
        <v>17.03</v>
      </c>
      <c r="I2525" s="138">
        <v>13.23</v>
      </c>
      <c r="J2525" s="138">
        <v>21.63</v>
      </c>
      <c r="K2525" s="138">
        <v>12.566059894304168</v>
      </c>
    </row>
    <row r="2526" spans="1:11" ht="14.5">
      <c r="A2526" s="39" t="s">
        <v>562</v>
      </c>
      <c r="B2526" s="39" t="s">
        <v>281</v>
      </c>
      <c r="C2526" s="39" t="s">
        <v>172</v>
      </c>
      <c r="D2526" s="92">
        <f t="shared" si="126"/>
        <v>28.24</v>
      </c>
      <c r="E2526" s="92">
        <f t="shared" si="127"/>
        <v>23.76</v>
      </c>
      <c r="F2526" s="92">
        <f t="shared" si="128"/>
        <v>33.200000000000003</v>
      </c>
      <c r="H2526" s="138">
        <v>28.24</v>
      </c>
      <c r="I2526" s="138">
        <v>23.76</v>
      </c>
      <c r="J2526" s="138">
        <v>33.200000000000003</v>
      </c>
      <c r="K2526" s="138">
        <v>8.5339943342776206</v>
      </c>
    </row>
    <row r="2527" spans="1:11" ht="14.5">
      <c r="A2527" s="39" t="s">
        <v>562</v>
      </c>
      <c r="B2527" s="39" t="s">
        <v>281</v>
      </c>
      <c r="C2527" s="39" t="s">
        <v>175</v>
      </c>
      <c r="D2527" s="92">
        <f t="shared" si="126"/>
        <v>27.73</v>
      </c>
      <c r="E2527" s="92">
        <f t="shared" si="127"/>
        <v>23.11</v>
      </c>
      <c r="F2527" s="92">
        <f t="shared" si="128"/>
        <v>32.869999999999997</v>
      </c>
      <c r="H2527" s="138">
        <v>27.73</v>
      </c>
      <c r="I2527" s="138">
        <v>23.11</v>
      </c>
      <c r="J2527" s="138">
        <v>32.869999999999997</v>
      </c>
      <c r="K2527" s="138">
        <v>8.9794446447890373</v>
      </c>
    </row>
    <row r="2528" spans="1:11" ht="14.5">
      <c r="A2528" s="39" t="s">
        <v>562</v>
      </c>
      <c r="B2528" s="39" t="s">
        <v>282</v>
      </c>
      <c r="C2528" s="39" t="s">
        <v>98</v>
      </c>
      <c r="D2528" s="92">
        <f t="shared" si="126"/>
        <v>51.17</v>
      </c>
      <c r="E2528" s="92">
        <f t="shared" si="127"/>
        <v>42.09</v>
      </c>
      <c r="F2528" s="92">
        <f t="shared" si="128"/>
        <v>60.17</v>
      </c>
      <c r="H2528" s="138">
        <v>51.17</v>
      </c>
      <c r="I2528" s="138">
        <v>42.09</v>
      </c>
      <c r="J2528" s="138">
        <v>60.17</v>
      </c>
      <c r="K2528" s="138">
        <v>9.1068985733828427</v>
      </c>
    </row>
    <row r="2529" spans="1:11" ht="14.5">
      <c r="A2529" s="39" t="s">
        <v>562</v>
      </c>
      <c r="B2529" s="39" t="s">
        <v>282</v>
      </c>
      <c r="C2529" s="39" t="s">
        <v>105</v>
      </c>
      <c r="D2529" s="92">
        <f t="shared" si="126"/>
        <v>52.23</v>
      </c>
      <c r="E2529" s="92">
        <f t="shared" si="127"/>
        <v>42.72</v>
      </c>
      <c r="F2529" s="92">
        <f t="shared" si="128"/>
        <v>61.58</v>
      </c>
      <c r="H2529" s="138">
        <v>52.23</v>
      </c>
      <c r="I2529" s="138">
        <v>42.72</v>
      </c>
      <c r="J2529" s="138">
        <v>61.58</v>
      </c>
      <c r="K2529" s="138">
        <v>9.3241432127130022</v>
      </c>
    </row>
    <row r="2530" spans="1:11" ht="14.5">
      <c r="A2530" s="39" t="s">
        <v>562</v>
      </c>
      <c r="B2530" s="39" t="s">
        <v>282</v>
      </c>
      <c r="C2530" s="39" t="s">
        <v>106</v>
      </c>
      <c r="D2530" s="92">
        <f t="shared" si="126"/>
        <v>68.08</v>
      </c>
      <c r="E2530" s="92">
        <f t="shared" si="127"/>
        <v>62.73</v>
      </c>
      <c r="F2530" s="92">
        <f t="shared" si="128"/>
        <v>73</v>
      </c>
      <c r="H2530" s="138">
        <v>68.08</v>
      </c>
      <c r="I2530" s="138">
        <v>62.73</v>
      </c>
      <c r="J2530" s="138">
        <v>73</v>
      </c>
      <c r="K2530" s="138">
        <v>3.8631022326674502</v>
      </c>
    </row>
    <row r="2531" spans="1:11" ht="14.5">
      <c r="A2531" s="39" t="s">
        <v>562</v>
      </c>
      <c r="B2531" s="39" t="s">
        <v>282</v>
      </c>
      <c r="C2531" s="39" t="s">
        <v>125</v>
      </c>
      <c r="D2531" s="92">
        <f t="shared" si="126"/>
        <v>57.58</v>
      </c>
      <c r="E2531" s="92">
        <f t="shared" si="127"/>
        <v>51.29</v>
      </c>
      <c r="F2531" s="92">
        <f t="shared" si="128"/>
        <v>63.63</v>
      </c>
      <c r="H2531" s="138">
        <v>57.58</v>
      </c>
      <c r="I2531" s="138">
        <v>51.29</v>
      </c>
      <c r="J2531" s="138">
        <v>63.63</v>
      </c>
      <c r="K2531" s="138">
        <v>5.4880166724557142</v>
      </c>
    </row>
    <row r="2532" spans="1:11" ht="14.5">
      <c r="A2532" s="39" t="s">
        <v>562</v>
      </c>
      <c r="B2532" s="39" t="s">
        <v>282</v>
      </c>
      <c r="C2532" s="39" t="s">
        <v>131</v>
      </c>
      <c r="D2532" s="92">
        <f t="shared" si="126"/>
        <v>55.22</v>
      </c>
      <c r="E2532" s="92">
        <f t="shared" si="127"/>
        <v>48.05</v>
      </c>
      <c r="F2532" s="92">
        <f t="shared" si="128"/>
        <v>62.18</v>
      </c>
      <c r="H2532" s="138">
        <v>55.22</v>
      </c>
      <c r="I2532" s="138">
        <v>48.05</v>
      </c>
      <c r="J2532" s="138">
        <v>62.18</v>
      </c>
      <c r="K2532" s="138">
        <v>6.573705179282868</v>
      </c>
    </row>
    <row r="2533" spans="1:11" ht="14.5">
      <c r="A2533" s="39" t="s">
        <v>562</v>
      </c>
      <c r="B2533" s="39" t="s">
        <v>282</v>
      </c>
      <c r="C2533" s="39" t="s">
        <v>133</v>
      </c>
      <c r="D2533" s="92">
        <f t="shared" si="126"/>
        <v>63.46</v>
      </c>
      <c r="E2533" s="92">
        <f t="shared" si="127"/>
        <v>58.07</v>
      </c>
      <c r="F2533" s="92">
        <f t="shared" si="128"/>
        <v>68.53</v>
      </c>
      <c r="H2533" s="138">
        <v>63.46</v>
      </c>
      <c r="I2533" s="138">
        <v>58.07</v>
      </c>
      <c r="J2533" s="138">
        <v>68.53</v>
      </c>
      <c r="K2533" s="138">
        <v>4.2231326820044126</v>
      </c>
    </row>
    <row r="2534" spans="1:11" ht="14.5">
      <c r="A2534" s="39" t="s">
        <v>562</v>
      </c>
      <c r="B2534" s="39" t="s">
        <v>282</v>
      </c>
      <c r="C2534" s="39" t="s">
        <v>137</v>
      </c>
      <c r="D2534" s="92">
        <f t="shared" si="126"/>
        <v>69.87</v>
      </c>
      <c r="E2534" s="92">
        <f t="shared" si="127"/>
        <v>63.52</v>
      </c>
      <c r="F2534" s="92">
        <f t="shared" si="128"/>
        <v>75.540000000000006</v>
      </c>
      <c r="H2534" s="138">
        <v>69.87</v>
      </c>
      <c r="I2534" s="138">
        <v>63.52</v>
      </c>
      <c r="J2534" s="138">
        <v>75.540000000000006</v>
      </c>
      <c r="K2534" s="138">
        <v>4.4081866323171601</v>
      </c>
    </row>
    <row r="2535" spans="1:11" ht="14.5">
      <c r="A2535" s="39" t="s">
        <v>562</v>
      </c>
      <c r="B2535" s="39" t="s">
        <v>282</v>
      </c>
      <c r="C2535" s="39" t="s">
        <v>138</v>
      </c>
      <c r="D2535" s="92">
        <f t="shared" si="126"/>
        <v>49.91</v>
      </c>
      <c r="E2535" s="92">
        <f t="shared" si="127"/>
        <v>40.89</v>
      </c>
      <c r="F2535" s="92">
        <f t="shared" si="128"/>
        <v>58.94</v>
      </c>
      <c r="H2535" s="138">
        <v>49.91</v>
      </c>
      <c r="I2535" s="138">
        <v>40.89</v>
      </c>
      <c r="J2535" s="138">
        <v>58.94</v>
      </c>
      <c r="K2535" s="138">
        <v>9.3368062512522556</v>
      </c>
    </row>
    <row r="2536" spans="1:11" ht="14.5">
      <c r="A2536" s="39" t="s">
        <v>562</v>
      </c>
      <c r="B2536" s="39" t="s">
        <v>282</v>
      </c>
      <c r="C2536" s="39" t="s">
        <v>140</v>
      </c>
      <c r="D2536" s="92">
        <f t="shared" si="126"/>
        <v>59.59</v>
      </c>
      <c r="E2536" s="92">
        <f t="shared" si="127"/>
        <v>53.39</v>
      </c>
      <c r="F2536" s="92">
        <f t="shared" si="128"/>
        <v>65.510000000000005</v>
      </c>
      <c r="H2536" s="138">
        <v>59.59</v>
      </c>
      <c r="I2536" s="138">
        <v>53.39</v>
      </c>
      <c r="J2536" s="138">
        <v>65.510000000000005</v>
      </c>
      <c r="K2536" s="138">
        <v>5.2189964759187779</v>
      </c>
    </row>
    <row r="2537" spans="1:11" ht="14.5">
      <c r="A2537" s="39" t="s">
        <v>562</v>
      </c>
      <c r="B2537" s="39" t="s">
        <v>282</v>
      </c>
      <c r="C2537" s="39" t="s">
        <v>144</v>
      </c>
      <c r="D2537" s="92">
        <f t="shared" si="126"/>
        <v>46.48</v>
      </c>
      <c r="E2537" s="92">
        <f t="shared" si="127"/>
        <v>39.630000000000003</v>
      </c>
      <c r="F2537" s="92">
        <f t="shared" si="128"/>
        <v>53.46</v>
      </c>
      <c r="H2537" s="138">
        <v>46.48</v>
      </c>
      <c r="I2537" s="138">
        <v>39.630000000000003</v>
      </c>
      <c r="J2537" s="138">
        <v>53.46</v>
      </c>
      <c r="K2537" s="138">
        <v>7.6376936316695359</v>
      </c>
    </row>
    <row r="2538" spans="1:11" ht="14.5">
      <c r="A2538" s="39" t="s">
        <v>562</v>
      </c>
      <c r="B2538" s="39" t="s">
        <v>282</v>
      </c>
      <c r="C2538" s="39" t="s">
        <v>145</v>
      </c>
      <c r="D2538" s="92">
        <f t="shared" si="126"/>
        <v>48.57</v>
      </c>
      <c r="E2538" s="92">
        <f t="shared" si="127"/>
        <v>41.49</v>
      </c>
      <c r="F2538" s="92">
        <f t="shared" si="128"/>
        <v>55.72</v>
      </c>
      <c r="H2538" s="138">
        <v>48.57</v>
      </c>
      <c r="I2538" s="138">
        <v>41.49</v>
      </c>
      <c r="J2538" s="138">
        <v>55.72</v>
      </c>
      <c r="K2538" s="138">
        <v>7.5149269096149887</v>
      </c>
    </row>
    <row r="2539" spans="1:11" ht="14.5">
      <c r="A2539" s="39" t="s">
        <v>562</v>
      </c>
      <c r="B2539" s="39" t="s">
        <v>282</v>
      </c>
      <c r="C2539" s="39" t="s">
        <v>146</v>
      </c>
      <c r="D2539" s="92">
        <f t="shared" si="126"/>
        <v>66.63</v>
      </c>
      <c r="E2539" s="92">
        <f t="shared" si="127"/>
        <v>60.92</v>
      </c>
      <c r="F2539" s="92">
        <f t="shared" si="128"/>
        <v>71.89</v>
      </c>
      <c r="H2539" s="138">
        <v>66.63</v>
      </c>
      <c r="I2539" s="138">
        <v>60.92</v>
      </c>
      <c r="J2539" s="138">
        <v>71.89</v>
      </c>
      <c r="K2539" s="138">
        <v>4.2173195257391569</v>
      </c>
    </row>
    <row r="2540" spans="1:11" ht="14.5">
      <c r="A2540" s="39" t="s">
        <v>562</v>
      </c>
      <c r="B2540" s="39" t="s">
        <v>282</v>
      </c>
      <c r="C2540" s="39" t="s">
        <v>153</v>
      </c>
      <c r="D2540" s="92">
        <f t="shared" si="126"/>
        <v>47.8</v>
      </c>
      <c r="E2540" s="92">
        <f t="shared" si="127"/>
        <v>34.85</v>
      </c>
      <c r="F2540" s="92">
        <f t="shared" si="128"/>
        <v>61.05</v>
      </c>
      <c r="H2540" s="138">
        <v>47.8</v>
      </c>
      <c r="I2540" s="138">
        <v>34.85</v>
      </c>
      <c r="J2540" s="138">
        <v>61.05</v>
      </c>
      <c r="K2540" s="138">
        <v>14.309623430962343</v>
      </c>
    </row>
    <row r="2541" spans="1:11" ht="14.5">
      <c r="A2541" s="39" t="s">
        <v>562</v>
      </c>
      <c r="B2541" s="39" t="s">
        <v>282</v>
      </c>
      <c r="C2541" s="39" t="s">
        <v>162</v>
      </c>
      <c r="D2541" s="92">
        <f t="shared" si="126"/>
        <v>50.61</v>
      </c>
      <c r="E2541" s="92">
        <f t="shared" si="127"/>
        <v>41.62</v>
      </c>
      <c r="F2541" s="92">
        <f t="shared" si="128"/>
        <v>59.55</v>
      </c>
      <c r="H2541" s="138">
        <v>50.61</v>
      </c>
      <c r="I2541" s="138">
        <v>41.62</v>
      </c>
      <c r="J2541" s="138">
        <v>59.55</v>
      </c>
      <c r="K2541" s="138">
        <v>9.1286307053941922</v>
      </c>
    </row>
    <row r="2542" spans="1:11" ht="14.5">
      <c r="A2542" s="39" t="s">
        <v>562</v>
      </c>
      <c r="B2542" s="39" t="s">
        <v>282</v>
      </c>
      <c r="C2542" s="39" t="s">
        <v>165</v>
      </c>
      <c r="D2542" s="92">
        <f t="shared" si="126"/>
        <v>55.31</v>
      </c>
      <c r="E2542" s="92">
        <f t="shared" si="127"/>
        <v>49.24</v>
      </c>
      <c r="F2542" s="92">
        <f t="shared" si="128"/>
        <v>61.22</v>
      </c>
      <c r="H2542" s="138">
        <v>55.31</v>
      </c>
      <c r="I2542" s="138">
        <v>49.24</v>
      </c>
      <c r="J2542" s="138">
        <v>61.22</v>
      </c>
      <c r="K2542" s="138">
        <v>5.5505333574398836</v>
      </c>
    </row>
    <row r="2543" spans="1:11" ht="14.5">
      <c r="A2543" s="39" t="s">
        <v>562</v>
      </c>
      <c r="B2543" s="39" t="s">
        <v>282</v>
      </c>
      <c r="C2543" s="39" t="s">
        <v>166</v>
      </c>
      <c r="D2543" s="92">
        <f t="shared" si="126"/>
        <v>64.209999999999994</v>
      </c>
      <c r="E2543" s="92">
        <f t="shared" si="127"/>
        <v>58.56</v>
      </c>
      <c r="F2543" s="92">
        <f t="shared" si="128"/>
        <v>69.489999999999995</v>
      </c>
      <c r="H2543" s="138">
        <v>64.209999999999994</v>
      </c>
      <c r="I2543" s="138">
        <v>58.56</v>
      </c>
      <c r="J2543" s="138">
        <v>69.489999999999995</v>
      </c>
      <c r="K2543" s="138">
        <v>4.3606914810777138</v>
      </c>
    </row>
    <row r="2544" spans="1:11" ht="14.5">
      <c r="A2544" s="39" t="s">
        <v>562</v>
      </c>
      <c r="B2544" s="39" t="s">
        <v>282</v>
      </c>
      <c r="C2544" s="39" t="s">
        <v>170</v>
      </c>
      <c r="D2544" s="92">
        <f t="shared" si="126"/>
        <v>70.45</v>
      </c>
      <c r="E2544" s="92">
        <f t="shared" si="127"/>
        <v>65.05</v>
      </c>
      <c r="F2544" s="92">
        <f t="shared" si="128"/>
        <v>75.33</v>
      </c>
      <c r="H2544" s="138">
        <v>70.45</v>
      </c>
      <c r="I2544" s="138">
        <v>65.05</v>
      </c>
      <c r="J2544" s="138">
        <v>75.33</v>
      </c>
      <c r="K2544" s="138">
        <v>3.7331440738112134</v>
      </c>
    </row>
    <row r="2545" spans="1:11" ht="14.5">
      <c r="A2545" s="39" t="s">
        <v>562</v>
      </c>
      <c r="B2545" s="39" t="s">
        <v>282</v>
      </c>
      <c r="C2545" s="39" t="s">
        <v>172</v>
      </c>
      <c r="D2545" s="92">
        <f t="shared" si="126"/>
        <v>54.32</v>
      </c>
      <c r="E2545" s="92">
        <f t="shared" si="127"/>
        <v>48.02</v>
      </c>
      <c r="F2545" s="92">
        <f t="shared" si="128"/>
        <v>60.49</v>
      </c>
      <c r="H2545" s="138">
        <v>54.32</v>
      </c>
      <c r="I2545" s="138">
        <v>48.02</v>
      </c>
      <c r="J2545" s="138">
        <v>60.49</v>
      </c>
      <c r="K2545" s="138">
        <v>5.8910162002945512</v>
      </c>
    </row>
    <row r="2546" spans="1:11" ht="14.5">
      <c r="A2546" s="39" t="s">
        <v>562</v>
      </c>
      <c r="B2546" s="39" t="s">
        <v>282</v>
      </c>
      <c r="C2546" s="39" t="s">
        <v>175</v>
      </c>
      <c r="D2546" s="92">
        <f t="shared" si="126"/>
        <v>54.42</v>
      </c>
      <c r="E2546" s="92">
        <f t="shared" si="127"/>
        <v>48.39</v>
      </c>
      <c r="F2546" s="92">
        <f t="shared" si="128"/>
        <v>60.32</v>
      </c>
      <c r="H2546" s="138">
        <v>54.42</v>
      </c>
      <c r="I2546" s="138">
        <v>48.39</v>
      </c>
      <c r="J2546" s="138">
        <v>60.32</v>
      </c>
      <c r="K2546" s="138">
        <v>5.6229327453142224</v>
      </c>
    </row>
    <row r="2547" spans="1:11" ht="14.5">
      <c r="A2547" s="39" t="s">
        <v>562</v>
      </c>
      <c r="B2547" s="39" t="s">
        <v>280</v>
      </c>
      <c r="C2547" s="39" t="s">
        <v>99</v>
      </c>
      <c r="D2547" s="92">
        <f t="shared" si="126"/>
        <v>21.86</v>
      </c>
      <c r="E2547" s="92">
        <f t="shared" si="127"/>
        <v>15.52</v>
      </c>
      <c r="F2547" s="92">
        <f t="shared" si="128"/>
        <v>29.87</v>
      </c>
      <c r="H2547" s="138">
        <v>21.86</v>
      </c>
      <c r="I2547" s="138">
        <v>15.52</v>
      </c>
      <c r="J2547" s="138">
        <v>29.87</v>
      </c>
      <c r="K2547" s="138">
        <v>16.742909423604761</v>
      </c>
    </row>
    <row r="2548" spans="1:11" ht="14.5">
      <c r="A2548" s="39" t="s">
        <v>562</v>
      </c>
      <c r="B2548" s="39" t="s">
        <v>280</v>
      </c>
      <c r="C2548" s="39" t="s">
        <v>100</v>
      </c>
      <c r="D2548" s="92">
        <f t="shared" si="126"/>
        <v>15.71</v>
      </c>
      <c r="E2548" s="92">
        <f t="shared" si="127"/>
        <v>11.79</v>
      </c>
      <c r="F2548" s="92">
        <f t="shared" si="128"/>
        <v>20.63</v>
      </c>
      <c r="H2548" s="138">
        <v>15.71</v>
      </c>
      <c r="I2548" s="138">
        <v>11.79</v>
      </c>
      <c r="J2548" s="138">
        <v>20.63</v>
      </c>
      <c r="K2548" s="138">
        <v>14.322087842138764</v>
      </c>
    </row>
    <row r="2549" spans="1:11" ht="14.5">
      <c r="A2549" s="39" t="s">
        <v>562</v>
      </c>
      <c r="B2549" s="39" t="s">
        <v>280</v>
      </c>
      <c r="C2549" s="39" t="s">
        <v>107</v>
      </c>
      <c r="D2549" s="92">
        <f t="shared" si="126"/>
        <v>21</v>
      </c>
      <c r="E2549" s="92">
        <f t="shared" si="127"/>
        <v>16.88</v>
      </c>
      <c r="F2549" s="92">
        <f t="shared" si="128"/>
        <v>25.82</v>
      </c>
      <c r="H2549" s="138">
        <v>21</v>
      </c>
      <c r="I2549" s="138">
        <v>16.88</v>
      </c>
      <c r="J2549" s="138">
        <v>25.82</v>
      </c>
      <c r="K2549" s="138">
        <v>10.857142857142858</v>
      </c>
    </row>
    <row r="2550" spans="1:11" ht="14.5">
      <c r="A2550" s="39" t="s">
        <v>562</v>
      </c>
      <c r="B2550" s="39" t="s">
        <v>280</v>
      </c>
      <c r="C2550" s="39" t="s">
        <v>113</v>
      </c>
      <c r="D2550" s="92">
        <f t="shared" si="126"/>
        <v>17.45</v>
      </c>
      <c r="E2550" s="92">
        <f t="shared" si="127"/>
        <v>11.78</v>
      </c>
      <c r="F2550" s="92">
        <f t="shared" si="128"/>
        <v>25.08</v>
      </c>
      <c r="H2550" s="138">
        <v>17.45</v>
      </c>
      <c r="I2550" s="138">
        <v>11.78</v>
      </c>
      <c r="J2550" s="138">
        <v>25.08</v>
      </c>
      <c r="K2550" s="138">
        <v>19.369627507163322</v>
      </c>
    </row>
    <row r="2551" spans="1:11" ht="14.5">
      <c r="A2551" s="39" t="s">
        <v>562</v>
      </c>
      <c r="B2551" s="39" t="s">
        <v>280</v>
      </c>
      <c r="C2551" s="39" t="s">
        <v>114</v>
      </c>
      <c r="D2551" s="92">
        <f t="shared" si="126"/>
        <v>10.119999999999999</v>
      </c>
      <c r="E2551" s="92">
        <f t="shared" si="127"/>
        <v>6.51</v>
      </c>
      <c r="F2551" s="92">
        <f t="shared" si="128"/>
        <v>15.4</v>
      </c>
      <c r="H2551" s="138">
        <v>10.119999999999999</v>
      </c>
      <c r="I2551" s="138">
        <v>6.51</v>
      </c>
      <c r="J2551" s="138">
        <v>15.4</v>
      </c>
      <c r="K2551" s="138">
        <v>22.035573122529645</v>
      </c>
    </row>
    <row r="2552" spans="1:11" ht="14.5">
      <c r="A2552" s="39" t="s">
        <v>562</v>
      </c>
      <c r="B2552" s="39" t="s">
        <v>280</v>
      </c>
      <c r="C2552" s="39" t="s">
        <v>120</v>
      </c>
      <c r="D2552" s="92">
        <f t="shared" si="126"/>
        <v>24.42</v>
      </c>
      <c r="E2552" s="92">
        <f t="shared" si="127"/>
        <v>16.66</v>
      </c>
      <c r="F2552" s="92">
        <f t="shared" si="128"/>
        <v>34.29</v>
      </c>
      <c r="H2552" s="138">
        <v>24.42</v>
      </c>
      <c r="I2552" s="138">
        <v>16.66</v>
      </c>
      <c r="J2552" s="138">
        <v>34.29</v>
      </c>
      <c r="K2552" s="138">
        <v>18.509418509418506</v>
      </c>
    </row>
    <row r="2553" spans="1:11" ht="14.5">
      <c r="A2553" s="39" t="s">
        <v>562</v>
      </c>
      <c r="B2553" s="39" t="s">
        <v>280</v>
      </c>
      <c r="C2553" s="39" t="s">
        <v>121</v>
      </c>
      <c r="D2553" s="92">
        <f t="shared" si="126"/>
        <v>21.07</v>
      </c>
      <c r="E2553" s="92">
        <f t="shared" si="127"/>
        <v>13.95</v>
      </c>
      <c r="F2553" s="92">
        <f t="shared" si="128"/>
        <v>30.53</v>
      </c>
      <c r="H2553" s="138">
        <v>21.07</v>
      </c>
      <c r="I2553" s="138">
        <v>13.95</v>
      </c>
      <c r="J2553" s="138">
        <v>30.53</v>
      </c>
      <c r="K2553" s="138">
        <v>20.07593735168486</v>
      </c>
    </row>
    <row r="2554" spans="1:11" ht="14.5">
      <c r="A2554" s="39" t="s">
        <v>562</v>
      </c>
      <c r="B2554" s="39" t="s">
        <v>280</v>
      </c>
      <c r="C2554" s="39" t="s">
        <v>124</v>
      </c>
      <c r="D2554" s="92">
        <f t="shared" si="126"/>
        <v>18.059999999999999</v>
      </c>
      <c r="E2554" s="92">
        <f t="shared" si="127"/>
        <v>13.23</v>
      </c>
      <c r="F2554" s="92">
        <f t="shared" si="128"/>
        <v>24.17</v>
      </c>
      <c r="H2554" s="138">
        <v>18.059999999999999</v>
      </c>
      <c r="I2554" s="138">
        <v>13.23</v>
      </c>
      <c r="J2554" s="138">
        <v>24.17</v>
      </c>
      <c r="K2554" s="138">
        <v>15.39313399778516</v>
      </c>
    </row>
    <row r="2555" spans="1:11" ht="14.5">
      <c r="A2555" s="39" t="s">
        <v>562</v>
      </c>
      <c r="B2555" s="39" t="s">
        <v>280</v>
      </c>
      <c r="C2555" s="39" t="s">
        <v>126</v>
      </c>
      <c r="D2555" s="92">
        <f t="shared" si="126"/>
        <v>16.71</v>
      </c>
      <c r="E2555" s="92">
        <f t="shared" si="127"/>
        <v>10.7</v>
      </c>
      <c r="F2555" s="92">
        <f t="shared" si="128"/>
        <v>25.15</v>
      </c>
      <c r="H2555" s="138">
        <v>16.71</v>
      </c>
      <c r="I2555" s="138">
        <v>10.7</v>
      </c>
      <c r="J2555" s="138">
        <v>25.15</v>
      </c>
      <c r="K2555" s="138">
        <v>21.903052064631957</v>
      </c>
    </row>
    <row r="2556" spans="1:11" ht="14.5">
      <c r="A2556" s="39" t="s">
        <v>562</v>
      </c>
      <c r="B2556" s="39" t="s">
        <v>280</v>
      </c>
      <c r="C2556" s="39" t="s">
        <v>127</v>
      </c>
      <c r="D2556" s="92">
        <f t="shared" si="126"/>
        <v>18.72</v>
      </c>
      <c r="E2556" s="92">
        <f t="shared" si="127"/>
        <v>12.53</v>
      </c>
      <c r="F2556" s="92">
        <f t="shared" si="128"/>
        <v>27.01</v>
      </c>
      <c r="H2556" s="138">
        <v>18.72</v>
      </c>
      <c r="I2556" s="138">
        <v>12.53</v>
      </c>
      <c r="J2556" s="138">
        <v>27.01</v>
      </c>
      <c r="K2556" s="138">
        <v>19.658119658119659</v>
      </c>
    </row>
    <row r="2557" spans="1:11" ht="14.5">
      <c r="A2557" s="39" t="s">
        <v>562</v>
      </c>
      <c r="B2557" s="39" t="s">
        <v>280</v>
      </c>
      <c r="C2557" s="39" t="s">
        <v>128</v>
      </c>
      <c r="D2557" s="92">
        <f t="shared" si="126"/>
        <v>12.96</v>
      </c>
      <c r="E2557" s="92">
        <f t="shared" si="127"/>
        <v>9.43</v>
      </c>
      <c r="F2557" s="92">
        <f t="shared" si="128"/>
        <v>17.57</v>
      </c>
      <c r="H2557" s="138">
        <v>12.96</v>
      </c>
      <c r="I2557" s="138">
        <v>9.43</v>
      </c>
      <c r="J2557" s="138">
        <v>17.57</v>
      </c>
      <c r="K2557" s="138">
        <v>15.89506172839506</v>
      </c>
    </row>
    <row r="2558" spans="1:11" ht="14.5">
      <c r="A2558" s="39" t="s">
        <v>562</v>
      </c>
      <c r="B2558" s="39" t="s">
        <v>280</v>
      </c>
      <c r="C2558" s="39" t="s">
        <v>129</v>
      </c>
      <c r="D2558" s="92">
        <f t="shared" si="126"/>
        <v>16.46</v>
      </c>
      <c r="E2558" s="92">
        <f t="shared" si="127"/>
        <v>10.55</v>
      </c>
      <c r="F2558" s="92">
        <f t="shared" si="128"/>
        <v>24.76</v>
      </c>
      <c r="H2558" s="138">
        <v>16.46</v>
      </c>
      <c r="I2558" s="138">
        <v>10.55</v>
      </c>
      <c r="J2558" s="138">
        <v>24.76</v>
      </c>
      <c r="K2558" s="138">
        <v>21.871202916160389</v>
      </c>
    </row>
    <row r="2559" spans="1:11" ht="14.5">
      <c r="A2559" s="39" t="s">
        <v>562</v>
      </c>
      <c r="B2559" s="39" t="s">
        <v>280</v>
      </c>
      <c r="C2559" s="39" t="s">
        <v>139</v>
      </c>
      <c r="D2559" s="92">
        <f t="shared" si="126"/>
        <v>15.3</v>
      </c>
      <c r="E2559" s="92">
        <f t="shared" si="127"/>
        <v>11.39</v>
      </c>
      <c r="F2559" s="92">
        <f t="shared" si="128"/>
        <v>20.239999999999998</v>
      </c>
      <c r="H2559" s="138">
        <v>15.3</v>
      </c>
      <c r="I2559" s="138">
        <v>11.39</v>
      </c>
      <c r="J2559" s="138">
        <v>20.239999999999998</v>
      </c>
      <c r="K2559" s="138">
        <v>14.705882352941178</v>
      </c>
    </row>
    <row r="2560" spans="1:11" ht="14.5">
      <c r="A2560" s="39" t="s">
        <v>562</v>
      </c>
      <c r="B2560" s="39" t="s">
        <v>280</v>
      </c>
      <c r="C2560" s="39" t="s">
        <v>141</v>
      </c>
      <c r="D2560" s="92">
        <f t="shared" si="126"/>
        <v>9.06</v>
      </c>
      <c r="E2560" s="92">
        <f t="shared" si="127"/>
        <v>6.12</v>
      </c>
      <c r="F2560" s="92">
        <f t="shared" si="128"/>
        <v>13.23</v>
      </c>
      <c r="H2560" s="138">
        <v>9.06</v>
      </c>
      <c r="I2560" s="138">
        <v>6.12</v>
      </c>
      <c r="J2560" s="138">
        <v>13.23</v>
      </c>
      <c r="K2560" s="138">
        <v>19.75717439293598</v>
      </c>
    </row>
    <row r="2561" spans="1:11" ht="14.5">
      <c r="A2561" s="39" t="s">
        <v>562</v>
      </c>
      <c r="B2561" s="39" t="s">
        <v>280</v>
      </c>
      <c r="C2561" s="39" t="s">
        <v>142</v>
      </c>
      <c r="D2561" s="92">
        <f t="shared" si="126"/>
        <v>21.25</v>
      </c>
      <c r="E2561" s="92">
        <f t="shared" si="127"/>
        <v>16.809999999999999</v>
      </c>
      <c r="F2561" s="92">
        <f t="shared" si="128"/>
        <v>26.5</v>
      </c>
      <c r="H2561" s="138">
        <v>21.25</v>
      </c>
      <c r="I2561" s="138">
        <v>16.809999999999999</v>
      </c>
      <c r="J2561" s="138">
        <v>26.5</v>
      </c>
      <c r="K2561" s="138">
        <v>11.623529411764705</v>
      </c>
    </row>
    <row r="2562" spans="1:11" ht="14.5">
      <c r="A2562" s="39" t="s">
        <v>562</v>
      </c>
      <c r="B2562" s="39" t="s">
        <v>280</v>
      </c>
      <c r="C2562" s="39" t="s">
        <v>147</v>
      </c>
      <c r="D2562" s="92">
        <f t="shared" si="126"/>
        <v>15.35</v>
      </c>
      <c r="E2562" s="92">
        <f t="shared" si="127"/>
        <v>11.19</v>
      </c>
      <c r="F2562" s="92">
        <f t="shared" si="128"/>
        <v>20.7</v>
      </c>
      <c r="H2562" s="138">
        <v>15.35</v>
      </c>
      <c r="I2562" s="138">
        <v>11.19</v>
      </c>
      <c r="J2562" s="138">
        <v>20.7</v>
      </c>
      <c r="K2562" s="138">
        <v>15.765472312703583</v>
      </c>
    </row>
    <row r="2563" spans="1:11" ht="14.5">
      <c r="A2563" s="39" t="s">
        <v>562</v>
      </c>
      <c r="B2563" s="39" t="s">
        <v>280</v>
      </c>
      <c r="C2563" s="39" t="s">
        <v>148</v>
      </c>
      <c r="D2563" s="92">
        <f t="shared" si="126"/>
        <v>22.47</v>
      </c>
      <c r="E2563" s="92">
        <f t="shared" si="127"/>
        <v>16.89</v>
      </c>
      <c r="F2563" s="92">
        <f t="shared" si="128"/>
        <v>29.25</v>
      </c>
      <c r="H2563" s="138">
        <v>22.47</v>
      </c>
      <c r="I2563" s="138">
        <v>16.89</v>
      </c>
      <c r="J2563" s="138">
        <v>29.25</v>
      </c>
      <c r="K2563" s="138">
        <v>14.063195371606588</v>
      </c>
    </row>
    <row r="2564" spans="1:11" ht="14.5">
      <c r="A2564" s="39" t="s">
        <v>562</v>
      </c>
      <c r="B2564" s="39" t="s">
        <v>280</v>
      </c>
      <c r="C2564" s="39" t="s">
        <v>152</v>
      </c>
      <c r="D2564" s="92">
        <f t="shared" si="126"/>
        <v>19.329999999999998</v>
      </c>
      <c r="E2564" s="92">
        <f t="shared" si="127"/>
        <v>11.33</v>
      </c>
      <c r="F2564" s="92">
        <f t="shared" si="128"/>
        <v>31.03</v>
      </c>
      <c r="H2564" s="138">
        <v>19.329999999999998</v>
      </c>
      <c r="I2564" s="138">
        <v>11.33</v>
      </c>
      <c r="J2564" s="138">
        <v>31.03</v>
      </c>
      <c r="K2564" s="138">
        <v>25.918261769270568</v>
      </c>
    </row>
    <row r="2565" spans="1:11" ht="14.5">
      <c r="A2565" s="39" t="s">
        <v>562</v>
      </c>
      <c r="B2565" s="39" t="s">
        <v>280</v>
      </c>
      <c r="C2565" s="39" t="s">
        <v>155</v>
      </c>
      <c r="D2565" s="92">
        <f t="shared" si="126"/>
        <v>20.190000000000001</v>
      </c>
      <c r="E2565" s="92">
        <f t="shared" si="127"/>
        <v>15</v>
      </c>
      <c r="F2565" s="92">
        <f t="shared" si="128"/>
        <v>26.62</v>
      </c>
      <c r="H2565" s="138">
        <v>20.190000000000001</v>
      </c>
      <c r="I2565" s="138">
        <v>15</v>
      </c>
      <c r="J2565" s="138">
        <v>26.62</v>
      </c>
      <c r="K2565" s="138">
        <v>14.660723130262504</v>
      </c>
    </row>
    <row r="2566" spans="1:11" ht="14.5">
      <c r="A2566" s="39" t="s">
        <v>562</v>
      </c>
      <c r="B2566" s="39" t="s">
        <v>280</v>
      </c>
      <c r="C2566" s="39" t="s">
        <v>157</v>
      </c>
      <c r="D2566" s="92">
        <f t="shared" si="126"/>
        <v>23.48</v>
      </c>
      <c r="E2566" s="92">
        <f t="shared" si="127"/>
        <v>13.73</v>
      </c>
      <c r="F2566" s="92">
        <f t="shared" si="128"/>
        <v>37.19</v>
      </c>
      <c r="H2566" s="138">
        <v>23.48</v>
      </c>
      <c r="I2566" s="138">
        <v>13.73</v>
      </c>
      <c r="J2566" s="138">
        <v>37.19</v>
      </c>
      <c r="K2566" s="138">
        <v>25.638841567291308</v>
      </c>
    </row>
    <row r="2567" spans="1:11" ht="14.5">
      <c r="A2567" s="39" t="s">
        <v>562</v>
      </c>
      <c r="B2567" s="39" t="s">
        <v>280</v>
      </c>
      <c r="C2567" s="39" t="s">
        <v>158</v>
      </c>
      <c r="D2567" s="92">
        <f t="shared" si="126"/>
        <v>0.83</v>
      </c>
      <c r="E2567" s="92">
        <f t="shared" si="127"/>
        <v>0.35</v>
      </c>
      <c r="F2567" s="92">
        <f t="shared" si="128"/>
        <v>1.98</v>
      </c>
      <c r="H2567" s="138">
        <v>0.83</v>
      </c>
      <c r="I2567" s="138">
        <v>0.35</v>
      </c>
      <c r="J2567" s="138">
        <v>1.98</v>
      </c>
      <c r="K2567" s="138">
        <v>44.578313253012048</v>
      </c>
    </row>
    <row r="2568" spans="1:11" ht="14.5">
      <c r="A2568" s="39" t="s">
        <v>562</v>
      </c>
      <c r="B2568" s="39" t="s">
        <v>280</v>
      </c>
      <c r="C2568" s="39" t="s">
        <v>160</v>
      </c>
      <c r="D2568" s="92">
        <f t="shared" si="126"/>
        <v>7.67</v>
      </c>
      <c r="E2568" s="92">
        <f t="shared" si="127"/>
        <v>4.8600000000000003</v>
      </c>
      <c r="F2568" s="92">
        <f t="shared" si="128"/>
        <v>11.92</v>
      </c>
      <c r="H2568" s="138">
        <v>7.67</v>
      </c>
      <c r="I2568" s="138">
        <v>4.8600000000000003</v>
      </c>
      <c r="J2568" s="138">
        <v>11.92</v>
      </c>
      <c r="K2568" s="138">
        <v>22.946544980443289</v>
      </c>
    </row>
    <row r="2569" spans="1:11" ht="14.5">
      <c r="A2569" s="39" t="s">
        <v>562</v>
      </c>
      <c r="B2569" s="39" t="s">
        <v>280</v>
      </c>
      <c r="C2569" s="39" t="s">
        <v>163</v>
      </c>
      <c r="D2569" s="92">
        <f t="shared" si="126"/>
        <v>17.670000000000002</v>
      </c>
      <c r="E2569" s="92">
        <f t="shared" si="127"/>
        <v>11.06</v>
      </c>
      <c r="F2569" s="92">
        <f t="shared" si="128"/>
        <v>27.03</v>
      </c>
      <c r="H2569" s="138">
        <v>17.670000000000002</v>
      </c>
      <c r="I2569" s="138">
        <v>11.06</v>
      </c>
      <c r="J2569" s="138">
        <v>27.03</v>
      </c>
      <c r="K2569" s="138">
        <v>22.920203735144309</v>
      </c>
    </row>
    <row r="2570" spans="1:11" ht="14.5">
      <c r="A2570" s="39" t="s">
        <v>562</v>
      </c>
      <c r="B2570" s="39" t="s">
        <v>280</v>
      </c>
      <c r="C2570" s="39" t="s">
        <v>167</v>
      </c>
      <c r="D2570" s="92">
        <f t="shared" si="126"/>
        <v>19.809999999999999</v>
      </c>
      <c r="E2570" s="92">
        <f t="shared" si="127"/>
        <v>14.74</v>
      </c>
      <c r="F2570" s="92">
        <f t="shared" si="128"/>
        <v>26.09</v>
      </c>
      <c r="H2570" s="138">
        <v>19.809999999999999</v>
      </c>
      <c r="I2570" s="138">
        <v>14.74</v>
      </c>
      <c r="J2570" s="138">
        <v>26.09</v>
      </c>
      <c r="K2570" s="138">
        <v>14.588591620393743</v>
      </c>
    </row>
    <row r="2571" spans="1:11" ht="14.5">
      <c r="A2571" s="39" t="s">
        <v>562</v>
      </c>
      <c r="B2571" s="39" t="s">
        <v>280</v>
      </c>
      <c r="C2571" s="39" t="s">
        <v>169</v>
      </c>
      <c r="D2571" s="92">
        <f t="shared" si="126"/>
        <v>16.239999999999998</v>
      </c>
      <c r="E2571" s="92">
        <f t="shared" si="127"/>
        <v>9.58</v>
      </c>
      <c r="F2571" s="92">
        <f t="shared" si="128"/>
        <v>26.18</v>
      </c>
      <c r="H2571" s="138">
        <v>16.239999999999998</v>
      </c>
      <c r="I2571" s="138">
        <v>9.58</v>
      </c>
      <c r="J2571" s="138">
        <v>26.18</v>
      </c>
      <c r="K2571" s="138">
        <v>25.800492610837445</v>
      </c>
    </row>
    <row r="2572" spans="1:11" ht="14.5">
      <c r="A2572" s="39" t="s">
        <v>562</v>
      </c>
      <c r="B2572" s="39" t="s">
        <v>280</v>
      </c>
      <c r="C2572" s="39" t="s">
        <v>173</v>
      </c>
      <c r="D2572" s="92">
        <f t="shared" si="126"/>
        <v>20.8</v>
      </c>
      <c r="E2572" s="92">
        <f t="shared" si="127"/>
        <v>16.46</v>
      </c>
      <c r="F2572" s="92">
        <f t="shared" si="128"/>
        <v>25.92</v>
      </c>
      <c r="H2572" s="138">
        <v>20.8</v>
      </c>
      <c r="I2572" s="138">
        <v>16.46</v>
      </c>
      <c r="J2572" s="138">
        <v>25.92</v>
      </c>
      <c r="K2572" s="138">
        <v>11.586538461538462</v>
      </c>
    </row>
    <row r="2573" spans="1:11" ht="14.5">
      <c r="A2573" s="39" t="s">
        <v>562</v>
      </c>
      <c r="B2573" s="39" t="s">
        <v>280</v>
      </c>
      <c r="C2573" s="39" t="s">
        <v>176</v>
      </c>
      <c r="D2573" s="92">
        <f t="shared" si="126"/>
        <v>22.8</v>
      </c>
      <c r="E2573" s="92">
        <f t="shared" si="127"/>
        <v>14.15</v>
      </c>
      <c r="F2573" s="92">
        <f t="shared" si="128"/>
        <v>34.6</v>
      </c>
      <c r="H2573" s="138">
        <v>22.8</v>
      </c>
      <c r="I2573" s="138">
        <v>14.15</v>
      </c>
      <c r="J2573" s="138">
        <v>34.6</v>
      </c>
      <c r="K2573" s="138">
        <v>22.938596491228072</v>
      </c>
    </row>
    <row r="2574" spans="1:11" ht="14.5">
      <c r="A2574" s="39" t="s">
        <v>562</v>
      </c>
      <c r="B2574" s="39" t="s">
        <v>281</v>
      </c>
      <c r="C2574" s="39" t="s">
        <v>99</v>
      </c>
      <c r="D2574" s="92">
        <f t="shared" si="126"/>
        <v>24.95</v>
      </c>
      <c r="E2574" s="92">
        <f t="shared" si="127"/>
        <v>19.63</v>
      </c>
      <c r="F2574" s="92">
        <f t="shared" si="128"/>
        <v>31.15</v>
      </c>
      <c r="H2574" s="138">
        <v>24.95</v>
      </c>
      <c r="I2574" s="138">
        <v>19.63</v>
      </c>
      <c r="J2574" s="138">
        <v>31.15</v>
      </c>
      <c r="K2574" s="138">
        <v>11.823647294589179</v>
      </c>
    </row>
    <row r="2575" spans="1:11" ht="14.5">
      <c r="A2575" s="39" t="s">
        <v>562</v>
      </c>
      <c r="B2575" s="39" t="s">
        <v>281</v>
      </c>
      <c r="C2575" s="39" t="s">
        <v>100</v>
      </c>
      <c r="D2575" s="92">
        <f t="shared" si="126"/>
        <v>25.91</v>
      </c>
      <c r="E2575" s="92">
        <f t="shared" si="127"/>
        <v>21.66</v>
      </c>
      <c r="F2575" s="92">
        <f t="shared" si="128"/>
        <v>30.67</v>
      </c>
      <c r="H2575" s="138">
        <v>25.91</v>
      </c>
      <c r="I2575" s="138">
        <v>21.66</v>
      </c>
      <c r="J2575" s="138">
        <v>30.67</v>
      </c>
      <c r="K2575" s="138">
        <v>8.876881512929371</v>
      </c>
    </row>
    <row r="2576" spans="1:11" ht="14.5">
      <c r="A2576" s="39" t="s">
        <v>562</v>
      </c>
      <c r="B2576" s="39" t="s">
        <v>281</v>
      </c>
      <c r="C2576" s="39" t="s">
        <v>107</v>
      </c>
      <c r="D2576" s="92">
        <f t="shared" si="126"/>
        <v>18.97</v>
      </c>
      <c r="E2576" s="92">
        <f t="shared" si="127"/>
        <v>15.39</v>
      </c>
      <c r="F2576" s="92">
        <f t="shared" si="128"/>
        <v>23.14</v>
      </c>
      <c r="H2576" s="138">
        <v>18.97</v>
      </c>
      <c r="I2576" s="138">
        <v>15.39</v>
      </c>
      <c r="J2576" s="138">
        <v>23.14</v>
      </c>
      <c r="K2576" s="138">
        <v>10.43753294675804</v>
      </c>
    </row>
    <row r="2577" spans="1:11" ht="14.5">
      <c r="A2577" s="39" t="s">
        <v>562</v>
      </c>
      <c r="B2577" s="39" t="s">
        <v>281</v>
      </c>
      <c r="C2577" s="39" t="s">
        <v>113</v>
      </c>
      <c r="D2577" s="92">
        <f t="shared" si="126"/>
        <v>28.5</v>
      </c>
      <c r="E2577" s="92">
        <f t="shared" si="127"/>
        <v>21.43</v>
      </c>
      <c r="F2577" s="92">
        <f t="shared" si="128"/>
        <v>36.81</v>
      </c>
      <c r="H2577" s="138">
        <v>28.5</v>
      </c>
      <c r="I2577" s="138">
        <v>21.43</v>
      </c>
      <c r="J2577" s="138">
        <v>36.81</v>
      </c>
      <c r="K2577" s="138">
        <v>13.824561403508772</v>
      </c>
    </row>
    <row r="2578" spans="1:11" ht="14.5">
      <c r="A2578" s="39" t="s">
        <v>562</v>
      </c>
      <c r="B2578" s="39" t="s">
        <v>281</v>
      </c>
      <c r="C2578" s="39" t="s">
        <v>114</v>
      </c>
      <c r="D2578" s="92">
        <f t="shared" si="126"/>
        <v>28.94</v>
      </c>
      <c r="E2578" s="92">
        <f t="shared" si="127"/>
        <v>23.58</v>
      </c>
      <c r="F2578" s="92">
        <f t="shared" si="128"/>
        <v>34.950000000000003</v>
      </c>
      <c r="H2578" s="138">
        <v>28.94</v>
      </c>
      <c r="I2578" s="138">
        <v>23.58</v>
      </c>
      <c r="J2578" s="138">
        <v>34.950000000000003</v>
      </c>
      <c r="K2578" s="138">
        <v>10.055286800276434</v>
      </c>
    </row>
    <row r="2579" spans="1:11" ht="14.5">
      <c r="A2579" s="39" t="s">
        <v>562</v>
      </c>
      <c r="B2579" s="39" t="s">
        <v>281</v>
      </c>
      <c r="C2579" s="39" t="s">
        <v>120</v>
      </c>
      <c r="D2579" s="92">
        <f t="shared" si="126"/>
        <v>22.88</v>
      </c>
      <c r="E2579" s="92">
        <f t="shared" si="127"/>
        <v>18.54</v>
      </c>
      <c r="F2579" s="92">
        <f t="shared" si="128"/>
        <v>27.9</v>
      </c>
      <c r="H2579" s="138">
        <v>22.88</v>
      </c>
      <c r="I2579" s="138">
        <v>18.54</v>
      </c>
      <c r="J2579" s="138">
        <v>27.9</v>
      </c>
      <c r="K2579" s="138">
        <v>10.445804195804197</v>
      </c>
    </row>
    <row r="2580" spans="1:11" ht="14.5">
      <c r="A2580" s="39" t="s">
        <v>562</v>
      </c>
      <c r="B2580" s="39" t="s">
        <v>281</v>
      </c>
      <c r="C2580" s="39" t="s">
        <v>121</v>
      </c>
      <c r="D2580" s="92">
        <f t="shared" si="126"/>
        <v>20.92</v>
      </c>
      <c r="E2580" s="92">
        <f t="shared" si="127"/>
        <v>16.829999999999998</v>
      </c>
      <c r="F2580" s="92">
        <f t="shared" si="128"/>
        <v>25.69</v>
      </c>
      <c r="H2580" s="138">
        <v>20.92</v>
      </c>
      <c r="I2580" s="138">
        <v>16.829999999999998</v>
      </c>
      <c r="J2580" s="138">
        <v>25.69</v>
      </c>
      <c r="K2580" s="138">
        <v>10.80305927342256</v>
      </c>
    </row>
    <row r="2581" spans="1:11" ht="14.5">
      <c r="A2581" s="39" t="s">
        <v>562</v>
      </c>
      <c r="B2581" s="39" t="s">
        <v>281</v>
      </c>
      <c r="C2581" s="39" t="s">
        <v>124</v>
      </c>
      <c r="D2581" s="92">
        <f t="shared" si="126"/>
        <v>24</v>
      </c>
      <c r="E2581" s="92">
        <f t="shared" si="127"/>
        <v>19.059999999999999</v>
      </c>
      <c r="F2581" s="92">
        <f t="shared" si="128"/>
        <v>29.74</v>
      </c>
      <c r="H2581" s="138">
        <v>24</v>
      </c>
      <c r="I2581" s="138">
        <v>19.059999999999999</v>
      </c>
      <c r="J2581" s="138">
        <v>29.74</v>
      </c>
      <c r="K2581" s="138">
        <v>11.375</v>
      </c>
    </row>
    <row r="2582" spans="1:11" ht="14.5">
      <c r="A2582" s="39" t="s">
        <v>562</v>
      </c>
      <c r="B2582" s="39" t="s">
        <v>281</v>
      </c>
      <c r="C2582" s="39" t="s">
        <v>126</v>
      </c>
      <c r="D2582" s="92">
        <f t="shared" si="126"/>
        <v>33.65</v>
      </c>
      <c r="E2582" s="92">
        <f t="shared" si="127"/>
        <v>27.67</v>
      </c>
      <c r="F2582" s="92">
        <f t="shared" si="128"/>
        <v>40.22</v>
      </c>
      <c r="H2582" s="138">
        <v>33.65</v>
      </c>
      <c r="I2582" s="138">
        <v>27.67</v>
      </c>
      <c r="J2582" s="138">
        <v>40.22</v>
      </c>
      <c r="K2582" s="138">
        <v>9.5690936106983671</v>
      </c>
    </row>
    <row r="2583" spans="1:11" ht="14.5">
      <c r="A2583" s="39" t="s">
        <v>562</v>
      </c>
      <c r="B2583" s="39" t="s">
        <v>281</v>
      </c>
      <c r="C2583" s="39" t="s">
        <v>127</v>
      </c>
      <c r="D2583" s="92">
        <f t="shared" ref="D2583:D2646" si="129">IF(K2583&gt;=50," ",H2583)</f>
        <v>31.49</v>
      </c>
      <c r="E2583" s="92">
        <f t="shared" ref="E2583:E2646" si="130">IF(K2583&gt;=50," ",I2583)</f>
        <v>23.37</v>
      </c>
      <c r="F2583" s="92">
        <f t="shared" ref="F2583:F2646" si="131">IF(K2583&gt;=50," ",J2583)</f>
        <v>40.92</v>
      </c>
      <c r="H2583" s="138">
        <v>31.49</v>
      </c>
      <c r="I2583" s="138">
        <v>23.37</v>
      </c>
      <c r="J2583" s="138">
        <v>40.92</v>
      </c>
      <c r="K2583" s="138">
        <v>14.322006986344871</v>
      </c>
    </row>
    <row r="2584" spans="1:11" ht="14.5">
      <c r="A2584" s="39" t="s">
        <v>562</v>
      </c>
      <c r="B2584" s="39" t="s">
        <v>281</v>
      </c>
      <c r="C2584" s="39" t="s">
        <v>128</v>
      </c>
      <c r="D2584" s="92">
        <f t="shared" si="129"/>
        <v>27.99</v>
      </c>
      <c r="E2584" s="92">
        <f t="shared" si="130"/>
        <v>22.63</v>
      </c>
      <c r="F2584" s="92">
        <f t="shared" si="131"/>
        <v>34.06</v>
      </c>
      <c r="H2584" s="138">
        <v>27.99</v>
      </c>
      <c r="I2584" s="138">
        <v>22.63</v>
      </c>
      <c r="J2584" s="138">
        <v>34.06</v>
      </c>
      <c r="K2584" s="138">
        <v>10.432297249017507</v>
      </c>
    </row>
    <row r="2585" spans="1:11" ht="14.5">
      <c r="A2585" s="39" t="s">
        <v>562</v>
      </c>
      <c r="B2585" s="39" t="s">
        <v>281</v>
      </c>
      <c r="C2585" s="39" t="s">
        <v>129</v>
      </c>
      <c r="D2585" s="92">
        <f t="shared" si="129"/>
        <v>21.83</v>
      </c>
      <c r="E2585" s="92">
        <f t="shared" si="130"/>
        <v>17.850000000000001</v>
      </c>
      <c r="F2585" s="92">
        <f t="shared" si="131"/>
        <v>26.41</v>
      </c>
      <c r="H2585" s="138">
        <v>21.83</v>
      </c>
      <c r="I2585" s="138">
        <v>17.850000000000001</v>
      </c>
      <c r="J2585" s="138">
        <v>26.41</v>
      </c>
      <c r="K2585" s="138">
        <v>9.986257443884563</v>
      </c>
    </row>
    <row r="2586" spans="1:11" ht="14.5">
      <c r="A2586" s="39" t="s">
        <v>562</v>
      </c>
      <c r="B2586" s="39" t="s">
        <v>281</v>
      </c>
      <c r="C2586" s="39" t="s">
        <v>139</v>
      </c>
      <c r="D2586" s="92">
        <f t="shared" si="129"/>
        <v>24.72</v>
      </c>
      <c r="E2586" s="92">
        <f t="shared" si="130"/>
        <v>20.309999999999999</v>
      </c>
      <c r="F2586" s="92">
        <f t="shared" si="131"/>
        <v>29.72</v>
      </c>
      <c r="H2586" s="138">
        <v>24.72</v>
      </c>
      <c r="I2586" s="138">
        <v>20.309999999999999</v>
      </c>
      <c r="J2586" s="138">
        <v>29.72</v>
      </c>
      <c r="K2586" s="138">
        <v>9.7087378640776691</v>
      </c>
    </row>
    <row r="2587" spans="1:11" ht="14.5">
      <c r="A2587" s="39" t="s">
        <v>562</v>
      </c>
      <c r="B2587" s="39" t="s">
        <v>281</v>
      </c>
      <c r="C2587" s="39" t="s">
        <v>141</v>
      </c>
      <c r="D2587" s="92">
        <f t="shared" si="129"/>
        <v>16.03</v>
      </c>
      <c r="E2587" s="92">
        <f t="shared" si="130"/>
        <v>11.42</v>
      </c>
      <c r="F2587" s="92">
        <f t="shared" si="131"/>
        <v>22.04</v>
      </c>
      <c r="H2587" s="138">
        <v>16.03</v>
      </c>
      <c r="I2587" s="138">
        <v>11.42</v>
      </c>
      <c r="J2587" s="138">
        <v>22.04</v>
      </c>
      <c r="K2587" s="138">
        <v>16.781035558328135</v>
      </c>
    </row>
    <row r="2588" spans="1:11" ht="14.5">
      <c r="A2588" s="39" t="s">
        <v>562</v>
      </c>
      <c r="B2588" s="39" t="s">
        <v>281</v>
      </c>
      <c r="C2588" s="39" t="s">
        <v>142</v>
      </c>
      <c r="D2588" s="92">
        <f t="shared" si="129"/>
        <v>25.13</v>
      </c>
      <c r="E2588" s="92">
        <f t="shared" si="130"/>
        <v>20.58</v>
      </c>
      <c r="F2588" s="92">
        <f t="shared" si="131"/>
        <v>30.29</v>
      </c>
      <c r="H2588" s="138">
        <v>25.13</v>
      </c>
      <c r="I2588" s="138">
        <v>20.58</v>
      </c>
      <c r="J2588" s="138">
        <v>30.29</v>
      </c>
      <c r="K2588" s="138">
        <v>9.8686828491842427</v>
      </c>
    </row>
    <row r="2589" spans="1:11" ht="14.5">
      <c r="A2589" s="39" t="s">
        <v>562</v>
      </c>
      <c r="B2589" s="39" t="s">
        <v>281</v>
      </c>
      <c r="C2589" s="39" t="s">
        <v>147</v>
      </c>
      <c r="D2589" s="92">
        <f t="shared" si="129"/>
        <v>22.73</v>
      </c>
      <c r="E2589" s="92">
        <f t="shared" si="130"/>
        <v>18.3</v>
      </c>
      <c r="F2589" s="92">
        <f t="shared" si="131"/>
        <v>27.87</v>
      </c>
      <c r="H2589" s="138">
        <v>22.73</v>
      </c>
      <c r="I2589" s="138">
        <v>18.3</v>
      </c>
      <c r="J2589" s="138">
        <v>27.87</v>
      </c>
      <c r="K2589" s="138">
        <v>10.734711834579851</v>
      </c>
    </row>
    <row r="2590" spans="1:11" ht="14.5">
      <c r="A2590" s="39" t="s">
        <v>562</v>
      </c>
      <c r="B2590" s="39" t="s">
        <v>281</v>
      </c>
      <c r="C2590" s="39" t="s">
        <v>148</v>
      </c>
      <c r="D2590" s="92">
        <f t="shared" si="129"/>
        <v>29.2</v>
      </c>
      <c r="E2590" s="92">
        <f t="shared" si="130"/>
        <v>23.69</v>
      </c>
      <c r="F2590" s="92">
        <f t="shared" si="131"/>
        <v>35.380000000000003</v>
      </c>
      <c r="H2590" s="138">
        <v>29.2</v>
      </c>
      <c r="I2590" s="138">
        <v>23.69</v>
      </c>
      <c r="J2590" s="138">
        <v>35.380000000000003</v>
      </c>
      <c r="K2590" s="138">
        <v>10.239726027397261</v>
      </c>
    </row>
    <row r="2591" spans="1:11" ht="14.5">
      <c r="A2591" s="39" t="s">
        <v>562</v>
      </c>
      <c r="B2591" s="39" t="s">
        <v>281</v>
      </c>
      <c r="C2591" s="39" t="s">
        <v>152</v>
      </c>
      <c r="D2591" s="92">
        <f t="shared" si="129"/>
        <v>27.14</v>
      </c>
      <c r="E2591" s="92">
        <f t="shared" si="130"/>
        <v>20.23</v>
      </c>
      <c r="F2591" s="92">
        <f t="shared" si="131"/>
        <v>35.36</v>
      </c>
      <c r="H2591" s="138">
        <v>27.14</v>
      </c>
      <c r="I2591" s="138">
        <v>20.23</v>
      </c>
      <c r="J2591" s="138">
        <v>35.36</v>
      </c>
      <c r="K2591" s="138">
        <v>14.296241709653648</v>
      </c>
    </row>
    <row r="2592" spans="1:11" ht="14.5">
      <c r="A2592" s="39" t="s">
        <v>562</v>
      </c>
      <c r="B2592" s="39" t="s">
        <v>281</v>
      </c>
      <c r="C2592" s="39" t="s">
        <v>155</v>
      </c>
      <c r="D2592" s="92">
        <f t="shared" si="129"/>
        <v>22.69</v>
      </c>
      <c r="E2592" s="92">
        <f t="shared" si="130"/>
        <v>18.36</v>
      </c>
      <c r="F2592" s="92">
        <f t="shared" si="131"/>
        <v>27.68</v>
      </c>
      <c r="H2592" s="138">
        <v>22.69</v>
      </c>
      <c r="I2592" s="138">
        <v>18.36</v>
      </c>
      <c r="J2592" s="138">
        <v>27.68</v>
      </c>
      <c r="K2592" s="138">
        <v>10.489202291758483</v>
      </c>
    </row>
    <row r="2593" spans="1:11" ht="14.5">
      <c r="A2593" s="39" t="s">
        <v>562</v>
      </c>
      <c r="B2593" s="39" t="s">
        <v>281</v>
      </c>
      <c r="C2593" s="39" t="s">
        <v>157</v>
      </c>
      <c r="D2593" s="92">
        <f t="shared" si="129"/>
        <v>25.75</v>
      </c>
      <c r="E2593" s="92">
        <f t="shared" si="130"/>
        <v>19.989999999999998</v>
      </c>
      <c r="F2593" s="92">
        <f t="shared" si="131"/>
        <v>32.49</v>
      </c>
      <c r="H2593" s="138">
        <v>25.75</v>
      </c>
      <c r="I2593" s="138">
        <v>19.989999999999998</v>
      </c>
      <c r="J2593" s="138">
        <v>32.49</v>
      </c>
      <c r="K2593" s="138">
        <v>12.427184466019419</v>
      </c>
    </row>
    <row r="2594" spans="1:11" ht="14.5">
      <c r="A2594" s="39" t="s">
        <v>562</v>
      </c>
      <c r="B2594" s="39" t="s">
        <v>281</v>
      </c>
      <c r="C2594" s="39" t="s">
        <v>158</v>
      </c>
      <c r="D2594" s="92">
        <f t="shared" si="129"/>
        <v>30.64</v>
      </c>
      <c r="E2594" s="92">
        <f t="shared" si="130"/>
        <v>19.5</v>
      </c>
      <c r="F2594" s="92">
        <f t="shared" si="131"/>
        <v>44.6</v>
      </c>
      <c r="H2594" s="138">
        <v>30.64</v>
      </c>
      <c r="I2594" s="138">
        <v>19.5</v>
      </c>
      <c r="J2594" s="138">
        <v>44.6</v>
      </c>
      <c r="K2594" s="138">
        <v>21.246736292428199</v>
      </c>
    </row>
    <row r="2595" spans="1:11" ht="14.5">
      <c r="A2595" s="39" t="s">
        <v>562</v>
      </c>
      <c r="B2595" s="39" t="s">
        <v>281</v>
      </c>
      <c r="C2595" s="39" t="s">
        <v>160</v>
      </c>
      <c r="D2595" s="92">
        <f t="shared" si="129"/>
        <v>24.61</v>
      </c>
      <c r="E2595" s="92">
        <f t="shared" si="130"/>
        <v>20.03</v>
      </c>
      <c r="F2595" s="92">
        <f t="shared" si="131"/>
        <v>29.84</v>
      </c>
      <c r="H2595" s="138">
        <v>24.61</v>
      </c>
      <c r="I2595" s="138">
        <v>20.03</v>
      </c>
      <c r="J2595" s="138">
        <v>29.84</v>
      </c>
      <c r="K2595" s="138">
        <v>10.199106054449409</v>
      </c>
    </row>
    <row r="2596" spans="1:11" ht="14.5">
      <c r="A2596" s="39" t="s">
        <v>562</v>
      </c>
      <c r="B2596" s="39" t="s">
        <v>281</v>
      </c>
      <c r="C2596" s="39" t="s">
        <v>163</v>
      </c>
      <c r="D2596" s="92">
        <f t="shared" si="129"/>
        <v>27.21</v>
      </c>
      <c r="E2596" s="92">
        <f t="shared" si="130"/>
        <v>22.41</v>
      </c>
      <c r="F2596" s="92">
        <f t="shared" si="131"/>
        <v>32.6</v>
      </c>
      <c r="H2596" s="138">
        <v>27.21</v>
      </c>
      <c r="I2596" s="138">
        <v>22.41</v>
      </c>
      <c r="J2596" s="138">
        <v>32.6</v>
      </c>
      <c r="K2596" s="138">
        <v>9.5553105475927964</v>
      </c>
    </row>
    <row r="2597" spans="1:11" ht="14.5">
      <c r="A2597" s="39" t="s">
        <v>562</v>
      </c>
      <c r="B2597" s="39" t="s">
        <v>281</v>
      </c>
      <c r="C2597" s="39" t="s">
        <v>167</v>
      </c>
      <c r="D2597" s="92">
        <f t="shared" si="129"/>
        <v>25.68</v>
      </c>
      <c r="E2597" s="92">
        <f t="shared" si="130"/>
        <v>20.73</v>
      </c>
      <c r="F2597" s="92">
        <f t="shared" si="131"/>
        <v>31.34</v>
      </c>
      <c r="H2597" s="138">
        <v>25.68</v>
      </c>
      <c r="I2597" s="138">
        <v>20.73</v>
      </c>
      <c r="J2597" s="138">
        <v>31.34</v>
      </c>
      <c r="K2597" s="138">
        <v>10.552959501557632</v>
      </c>
    </row>
    <row r="2598" spans="1:11" ht="14.5">
      <c r="A2598" s="39" t="s">
        <v>562</v>
      </c>
      <c r="B2598" s="39" t="s">
        <v>281</v>
      </c>
      <c r="C2598" s="39" t="s">
        <v>169</v>
      </c>
      <c r="D2598" s="92">
        <f t="shared" si="129"/>
        <v>21.6</v>
      </c>
      <c r="E2598" s="92">
        <f t="shared" si="130"/>
        <v>16.97</v>
      </c>
      <c r="F2598" s="92">
        <f t="shared" si="131"/>
        <v>27.08</v>
      </c>
      <c r="H2598" s="138">
        <v>21.6</v>
      </c>
      <c r="I2598" s="138">
        <v>16.97</v>
      </c>
      <c r="J2598" s="138">
        <v>27.08</v>
      </c>
      <c r="K2598" s="138">
        <v>11.944444444444443</v>
      </c>
    </row>
    <row r="2599" spans="1:11" ht="14.5">
      <c r="A2599" s="39" t="s">
        <v>562</v>
      </c>
      <c r="B2599" s="39" t="s">
        <v>281</v>
      </c>
      <c r="C2599" s="39" t="s">
        <v>173</v>
      </c>
      <c r="D2599" s="92">
        <f t="shared" si="129"/>
        <v>20.25</v>
      </c>
      <c r="E2599" s="92">
        <f t="shared" si="130"/>
        <v>16.239999999999998</v>
      </c>
      <c r="F2599" s="92">
        <f t="shared" si="131"/>
        <v>24.95</v>
      </c>
      <c r="H2599" s="138">
        <v>20.25</v>
      </c>
      <c r="I2599" s="138">
        <v>16.239999999999998</v>
      </c>
      <c r="J2599" s="138">
        <v>24.95</v>
      </c>
      <c r="K2599" s="138">
        <v>10.962962962962964</v>
      </c>
    </row>
    <row r="2600" spans="1:11" ht="14.5">
      <c r="A2600" s="39" t="s">
        <v>562</v>
      </c>
      <c r="B2600" s="39" t="s">
        <v>281</v>
      </c>
      <c r="C2600" s="39" t="s">
        <v>176</v>
      </c>
      <c r="D2600" s="92">
        <f t="shared" si="129"/>
        <v>24.67</v>
      </c>
      <c r="E2600" s="92">
        <f t="shared" si="130"/>
        <v>19.16</v>
      </c>
      <c r="F2600" s="92">
        <f t="shared" si="131"/>
        <v>31.15</v>
      </c>
      <c r="H2600" s="138">
        <v>24.67</v>
      </c>
      <c r="I2600" s="138">
        <v>19.16</v>
      </c>
      <c r="J2600" s="138">
        <v>31.15</v>
      </c>
      <c r="K2600" s="138">
        <v>12.4037292257803</v>
      </c>
    </row>
    <row r="2601" spans="1:11" ht="14.5">
      <c r="A2601" s="39" t="s">
        <v>562</v>
      </c>
      <c r="B2601" s="39" t="s">
        <v>282</v>
      </c>
      <c r="C2601" s="39" t="s">
        <v>99</v>
      </c>
      <c r="D2601" s="92">
        <f t="shared" si="129"/>
        <v>52.85</v>
      </c>
      <c r="E2601" s="92">
        <f t="shared" si="130"/>
        <v>45.75</v>
      </c>
      <c r="F2601" s="92">
        <f t="shared" si="131"/>
        <v>59.84</v>
      </c>
      <c r="H2601" s="138">
        <v>52.85</v>
      </c>
      <c r="I2601" s="138">
        <v>45.75</v>
      </c>
      <c r="J2601" s="138">
        <v>59.84</v>
      </c>
      <c r="K2601" s="138">
        <v>6.8495742667928097</v>
      </c>
    </row>
    <row r="2602" spans="1:11" ht="14.5">
      <c r="A2602" s="39" t="s">
        <v>562</v>
      </c>
      <c r="B2602" s="39" t="s">
        <v>282</v>
      </c>
      <c r="C2602" s="39" t="s">
        <v>100</v>
      </c>
      <c r="D2602" s="92">
        <f t="shared" si="129"/>
        <v>57.71</v>
      </c>
      <c r="E2602" s="92">
        <f t="shared" si="130"/>
        <v>52.24</v>
      </c>
      <c r="F2602" s="92">
        <f t="shared" si="131"/>
        <v>62.99</v>
      </c>
      <c r="H2602" s="138">
        <v>57.71</v>
      </c>
      <c r="I2602" s="138">
        <v>52.24</v>
      </c>
      <c r="J2602" s="138">
        <v>62.99</v>
      </c>
      <c r="K2602" s="138">
        <v>4.7652053370299781</v>
      </c>
    </row>
    <row r="2603" spans="1:11" ht="14.5">
      <c r="A2603" s="39" t="s">
        <v>562</v>
      </c>
      <c r="B2603" s="39" t="s">
        <v>282</v>
      </c>
      <c r="C2603" s="39" t="s">
        <v>107</v>
      </c>
      <c r="D2603" s="92">
        <f t="shared" si="129"/>
        <v>59.83</v>
      </c>
      <c r="E2603" s="92">
        <f t="shared" si="130"/>
        <v>54.43</v>
      </c>
      <c r="F2603" s="92">
        <f t="shared" si="131"/>
        <v>64.989999999999995</v>
      </c>
      <c r="H2603" s="138">
        <v>59.83</v>
      </c>
      <c r="I2603" s="138">
        <v>54.43</v>
      </c>
      <c r="J2603" s="138">
        <v>64.989999999999995</v>
      </c>
      <c r="K2603" s="138">
        <v>4.5127862276449946</v>
      </c>
    </row>
    <row r="2604" spans="1:11" ht="14.5">
      <c r="A2604" s="39" t="s">
        <v>562</v>
      </c>
      <c r="B2604" s="39" t="s">
        <v>282</v>
      </c>
      <c r="C2604" s="39" t="s">
        <v>113</v>
      </c>
      <c r="D2604" s="92">
        <f t="shared" si="129"/>
        <v>52.99</v>
      </c>
      <c r="E2604" s="92">
        <f t="shared" si="130"/>
        <v>44.36</v>
      </c>
      <c r="F2604" s="92">
        <f t="shared" si="131"/>
        <v>61.45</v>
      </c>
      <c r="H2604" s="138">
        <v>52.99</v>
      </c>
      <c r="I2604" s="138">
        <v>44.36</v>
      </c>
      <c r="J2604" s="138">
        <v>61.45</v>
      </c>
      <c r="K2604" s="138">
        <v>8.3034534817890169</v>
      </c>
    </row>
    <row r="2605" spans="1:11" ht="14.5">
      <c r="A2605" s="39" t="s">
        <v>562</v>
      </c>
      <c r="B2605" s="39" t="s">
        <v>282</v>
      </c>
      <c r="C2605" s="39" t="s">
        <v>114</v>
      </c>
      <c r="D2605" s="92">
        <f t="shared" si="129"/>
        <v>60.42</v>
      </c>
      <c r="E2605" s="92">
        <f t="shared" si="130"/>
        <v>53.58</v>
      </c>
      <c r="F2605" s="92">
        <f t="shared" si="131"/>
        <v>66.88</v>
      </c>
      <c r="H2605" s="138">
        <v>60.42</v>
      </c>
      <c r="I2605" s="138">
        <v>53.58</v>
      </c>
      <c r="J2605" s="138">
        <v>66.88</v>
      </c>
      <c r="K2605" s="138">
        <v>5.6438265475008276</v>
      </c>
    </row>
    <row r="2606" spans="1:11" ht="14.5">
      <c r="A2606" s="39" t="s">
        <v>562</v>
      </c>
      <c r="B2606" s="39" t="s">
        <v>282</v>
      </c>
      <c r="C2606" s="39" t="s">
        <v>120</v>
      </c>
      <c r="D2606" s="92">
        <f t="shared" si="129"/>
        <v>52.06</v>
      </c>
      <c r="E2606" s="92">
        <f t="shared" si="130"/>
        <v>42.52</v>
      </c>
      <c r="F2606" s="92">
        <f t="shared" si="131"/>
        <v>61.45</v>
      </c>
      <c r="H2606" s="138">
        <v>52.06</v>
      </c>
      <c r="I2606" s="138">
        <v>42.52</v>
      </c>
      <c r="J2606" s="138">
        <v>61.45</v>
      </c>
      <c r="K2606" s="138">
        <v>9.3930080676142911</v>
      </c>
    </row>
    <row r="2607" spans="1:11" ht="14.5">
      <c r="A2607" s="39" t="s">
        <v>562</v>
      </c>
      <c r="B2607" s="39" t="s">
        <v>282</v>
      </c>
      <c r="C2607" s="39" t="s">
        <v>121</v>
      </c>
      <c r="D2607" s="92">
        <f t="shared" si="129"/>
        <v>57.87</v>
      </c>
      <c r="E2607" s="92">
        <f t="shared" si="130"/>
        <v>48.9</v>
      </c>
      <c r="F2607" s="92">
        <f t="shared" si="131"/>
        <v>66.36</v>
      </c>
      <c r="H2607" s="138">
        <v>57.87</v>
      </c>
      <c r="I2607" s="138">
        <v>48.9</v>
      </c>
      <c r="J2607" s="138">
        <v>66.36</v>
      </c>
      <c r="K2607" s="138">
        <v>7.7760497667185069</v>
      </c>
    </row>
    <row r="2608" spans="1:11" ht="14.5">
      <c r="A2608" s="39" t="s">
        <v>562</v>
      </c>
      <c r="B2608" s="39" t="s">
        <v>282</v>
      </c>
      <c r="C2608" s="39" t="s">
        <v>124</v>
      </c>
      <c r="D2608" s="92">
        <f t="shared" si="129"/>
        <v>57.25</v>
      </c>
      <c r="E2608" s="92">
        <f t="shared" si="130"/>
        <v>51.11</v>
      </c>
      <c r="F2608" s="92">
        <f t="shared" si="131"/>
        <v>63.17</v>
      </c>
      <c r="H2608" s="138">
        <v>57.25</v>
      </c>
      <c r="I2608" s="138">
        <v>51.11</v>
      </c>
      <c r="J2608" s="138">
        <v>63.17</v>
      </c>
      <c r="K2608" s="138">
        <v>5.3973799126637552</v>
      </c>
    </row>
    <row r="2609" spans="1:11" ht="14.5">
      <c r="A2609" s="39" t="s">
        <v>562</v>
      </c>
      <c r="B2609" s="39" t="s">
        <v>282</v>
      </c>
      <c r="C2609" s="39" t="s">
        <v>126</v>
      </c>
      <c r="D2609" s="92">
        <f t="shared" si="129"/>
        <v>49.06</v>
      </c>
      <c r="E2609" s="92">
        <f t="shared" si="130"/>
        <v>42.1</v>
      </c>
      <c r="F2609" s="92">
        <f t="shared" si="131"/>
        <v>56.07</v>
      </c>
      <c r="H2609" s="138">
        <v>49.06</v>
      </c>
      <c r="I2609" s="138">
        <v>42.1</v>
      </c>
      <c r="J2609" s="138">
        <v>56.07</v>
      </c>
      <c r="K2609" s="138">
        <v>7.3175703220546273</v>
      </c>
    </row>
    <row r="2610" spans="1:11" ht="14.5">
      <c r="A2610" s="39" t="s">
        <v>562</v>
      </c>
      <c r="B2610" s="39" t="s">
        <v>282</v>
      </c>
      <c r="C2610" s="39" t="s">
        <v>127</v>
      </c>
      <c r="D2610" s="92">
        <f t="shared" si="129"/>
        <v>49.21</v>
      </c>
      <c r="E2610" s="92">
        <f t="shared" si="130"/>
        <v>40.47</v>
      </c>
      <c r="F2610" s="92">
        <f t="shared" si="131"/>
        <v>58.01</v>
      </c>
      <c r="H2610" s="138">
        <v>49.21</v>
      </c>
      <c r="I2610" s="138">
        <v>40.47</v>
      </c>
      <c r="J2610" s="138">
        <v>58.01</v>
      </c>
      <c r="K2610" s="138">
        <v>9.1851249745986578</v>
      </c>
    </row>
    <row r="2611" spans="1:11" ht="14.5">
      <c r="A2611" s="39" t="s">
        <v>562</v>
      </c>
      <c r="B2611" s="39" t="s">
        <v>282</v>
      </c>
      <c r="C2611" s="39" t="s">
        <v>128</v>
      </c>
      <c r="D2611" s="92">
        <f t="shared" si="129"/>
        <v>58.73</v>
      </c>
      <c r="E2611" s="92">
        <f t="shared" si="130"/>
        <v>52.51</v>
      </c>
      <c r="F2611" s="92">
        <f t="shared" si="131"/>
        <v>64.67</v>
      </c>
      <c r="H2611" s="138">
        <v>58.73</v>
      </c>
      <c r="I2611" s="138">
        <v>52.51</v>
      </c>
      <c r="J2611" s="138">
        <v>64.67</v>
      </c>
      <c r="K2611" s="138">
        <v>5.3124467903967316</v>
      </c>
    </row>
    <row r="2612" spans="1:11" ht="14.5">
      <c r="A2612" s="39" t="s">
        <v>562</v>
      </c>
      <c r="B2612" s="39" t="s">
        <v>282</v>
      </c>
      <c r="C2612" s="39" t="s">
        <v>129</v>
      </c>
      <c r="D2612" s="92">
        <f t="shared" si="129"/>
        <v>61.12</v>
      </c>
      <c r="E2612" s="92">
        <f t="shared" si="130"/>
        <v>53.07</v>
      </c>
      <c r="F2612" s="92">
        <f t="shared" si="131"/>
        <v>68.62</v>
      </c>
      <c r="H2612" s="138">
        <v>61.12</v>
      </c>
      <c r="I2612" s="138">
        <v>53.07</v>
      </c>
      <c r="J2612" s="138">
        <v>68.62</v>
      </c>
      <c r="K2612" s="138">
        <v>6.5445026178010473</v>
      </c>
    </row>
    <row r="2613" spans="1:11" ht="14.5">
      <c r="A2613" s="39" t="s">
        <v>562</v>
      </c>
      <c r="B2613" s="39" t="s">
        <v>282</v>
      </c>
      <c r="C2613" s="39" t="s">
        <v>139</v>
      </c>
      <c r="D2613" s="92">
        <f t="shared" si="129"/>
        <v>59.3</v>
      </c>
      <c r="E2613" s="92">
        <f t="shared" si="130"/>
        <v>53.6</v>
      </c>
      <c r="F2613" s="92">
        <f t="shared" si="131"/>
        <v>64.77</v>
      </c>
      <c r="H2613" s="138">
        <v>59.3</v>
      </c>
      <c r="I2613" s="138">
        <v>53.6</v>
      </c>
      <c r="J2613" s="138">
        <v>64.77</v>
      </c>
      <c r="K2613" s="138">
        <v>4.8229342327150082</v>
      </c>
    </row>
    <row r="2614" spans="1:11" ht="14.5">
      <c r="A2614" s="39" t="s">
        <v>562</v>
      </c>
      <c r="B2614" s="39" t="s">
        <v>282</v>
      </c>
      <c r="C2614" s="39" t="s">
        <v>141</v>
      </c>
      <c r="D2614" s="92">
        <f t="shared" si="129"/>
        <v>74.61</v>
      </c>
      <c r="E2614" s="92">
        <f t="shared" si="130"/>
        <v>67.55</v>
      </c>
      <c r="F2614" s="92">
        <f t="shared" si="131"/>
        <v>80.569999999999993</v>
      </c>
      <c r="H2614" s="138">
        <v>74.61</v>
      </c>
      <c r="I2614" s="138">
        <v>67.55</v>
      </c>
      <c r="J2614" s="138">
        <v>80.569999999999993</v>
      </c>
      <c r="K2614" s="138">
        <v>4.4632086851628472</v>
      </c>
    </row>
    <row r="2615" spans="1:11" ht="14.5">
      <c r="A2615" s="39" t="s">
        <v>562</v>
      </c>
      <c r="B2615" s="39" t="s">
        <v>282</v>
      </c>
      <c r="C2615" s="39" t="s">
        <v>142</v>
      </c>
      <c r="D2615" s="92">
        <f t="shared" si="129"/>
        <v>53.17</v>
      </c>
      <c r="E2615" s="92">
        <f t="shared" si="130"/>
        <v>47.38</v>
      </c>
      <c r="F2615" s="92">
        <f t="shared" si="131"/>
        <v>58.88</v>
      </c>
      <c r="H2615" s="138">
        <v>53.17</v>
      </c>
      <c r="I2615" s="138">
        <v>47.38</v>
      </c>
      <c r="J2615" s="138">
        <v>58.88</v>
      </c>
      <c r="K2615" s="138">
        <v>5.5482414895617831</v>
      </c>
    </row>
    <row r="2616" spans="1:11" ht="14.5">
      <c r="A2616" s="39" t="s">
        <v>562</v>
      </c>
      <c r="B2616" s="39" t="s">
        <v>282</v>
      </c>
      <c r="C2616" s="39" t="s">
        <v>147</v>
      </c>
      <c r="D2616" s="92">
        <f t="shared" si="129"/>
        <v>60.78</v>
      </c>
      <c r="E2616" s="92">
        <f t="shared" si="130"/>
        <v>54.87</v>
      </c>
      <c r="F2616" s="92">
        <f t="shared" si="131"/>
        <v>66.39</v>
      </c>
      <c r="H2616" s="138">
        <v>60.78</v>
      </c>
      <c r="I2616" s="138">
        <v>54.87</v>
      </c>
      <c r="J2616" s="138">
        <v>66.39</v>
      </c>
      <c r="K2616" s="138">
        <v>4.85357025337282</v>
      </c>
    </row>
    <row r="2617" spans="1:11" ht="14.5">
      <c r="A2617" s="39" t="s">
        <v>562</v>
      </c>
      <c r="B2617" s="39" t="s">
        <v>282</v>
      </c>
      <c r="C2617" s="39" t="s">
        <v>148</v>
      </c>
      <c r="D2617" s="92">
        <f t="shared" si="129"/>
        <v>47.89</v>
      </c>
      <c r="E2617" s="92">
        <f t="shared" si="130"/>
        <v>41.04</v>
      </c>
      <c r="F2617" s="92">
        <f t="shared" si="131"/>
        <v>54.82</v>
      </c>
      <c r="H2617" s="138">
        <v>47.89</v>
      </c>
      <c r="I2617" s="138">
        <v>41.04</v>
      </c>
      <c r="J2617" s="138">
        <v>54.82</v>
      </c>
      <c r="K2617" s="138">
        <v>7.3919398621841719</v>
      </c>
    </row>
    <row r="2618" spans="1:11" ht="14.5">
      <c r="A2618" s="39" t="s">
        <v>562</v>
      </c>
      <c r="B2618" s="39" t="s">
        <v>282</v>
      </c>
      <c r="C2618" s="39" t="s">
        <v>152</v>
      </c>
      <c r="D2618" s="92">
        <f t="shared" si="129"/>
        <v>53.53</v>
      </c>
      <c r="E2618" s="92">
        <f t="shared" si="130"/>
        <v>42.03</v>
      </c>
      <c r="F2618" s="92">
        <f t="shared" si="131"/>
        <v>64.67</v>
      </c>
      <c r="H2618" s="138">
        <v>53.53</v>
      </c>
      <c r="I2618" s="138">
        <v>42.03</v>
      </c>
      <c r="J2618" s="138">
        <v>64.67</v>
      </c>
      <c r="K2618" s="138">
        <v>10.984494675882681</v>
      </c>
    </row>
    <row r="2619" spans="1:11" ht="14.5">
      <c r="A2619" s="39" t="s">
        <v>562</v>
      </c>
      <c r="B2619" s="39" t="s">
        <v>282</v>
      </c>
      <c r="C2619" s="39" t="s">
        <v>155</v>
      </c>
      <c r="D2619" s="92">
        <f t="shared" si="129"/>
        <v>57.04</v>
      </c>
      <c r="E2619" s="92">
        <f t="shared" si="130"/>
        <v>50.52</v>
      </c>
      <c r="F2619" s="92">
        <f t="shared" si="131"/>
        <v>63.33</v>
      </c>
      <c r="H2619" s="138">
        <v>57.04</v>
      </c>
      <c r="I2619" s="138">
        <v>50.52</v>
      </c>
      <c r="J2619" s="138">
        <v>63.33</v>
      </c>
      <c r="K2619" s="138">
        <v>5.7503506311360448</v>
      </c>
    </row>
    <row r="2620" spans="1:11" ht="14.5">
      <c r="A2620" s="39" t="s">
        <v>562</v>
      </c>
      <c r="B2620" s="39" t="s">
        <v>282</v>
      </c>
      <c r="C2620" s="39" t="s">
        <v>157</v>
      </c>
      <c r="D2620" s="92">
        <f t="shared" si="129"/>
        <v>49.43</v>
      </c>
      <c r="E2620" s="92">
        <f t="shared" si="130"/>
        <v>37.72</v>
      </c>
      <c r="F2620" s="92">
        <f t="shared" si="131"/>
        <v>61.21</v>
      </c>
      <c r="H2620" s="138">
        <v>49.43</v>
      </c>
      <c r="I2620" s="138">
        <v>37.72</v>
      </c>
      <c r="J2620" s="138">
        <v>61.21</v>
      </c>
      <c r="K2620" s="138">
        <v>12.360914424438601</v>
      </c>
    </row>
    <row r="2621" spans="1:11" ht="14.5">
      <c r="A2621" s="39" t="s">
        <v>562</v>
      </c>
      <c r="B2621" s="39" t="s">
        <v>282</v>
      </c>
      <c r="C2621" s="39" t="s">
        <v>158</v>
      </c>
      <c r="D2621" s="92">
        <f t="shared" si="129"/>
        <v>68.099999999999994</v>
      </c>
      <c r="E2621" s="92">
        <f t="shared" si="130"/>
        <v>54.23</v>
      </c>
      <c r="F2621" s="92">
        <f t="shared" si="131"/>
        <v>79.36</v>
      </c>
      <c r="H2621" s="138">
        <v>68.099999999999994</v>
      </c>
      <c r="I2621" s="138">
        <v>54.23</v>
      </c>
      <c r="J2621" s="138">
        <v>79.36</v>
      </c>
      <c r="K2621" s="138">
        <v>9.5741556534508074</v>
      </c>
    </row>
    <row r="2622" spans="1:11" ht="14.5">
      <c r="A2622" s="39" t="s">
        <v>562</v>
      </c>
      <c r="B2622" s="39" t="s">
        <v>282</v>
      </c>
      <c r="C2622" s="39" t="s">
        <v>160</v>
      </c>
      <c r="D2622" s="92">
        <f t="shared" si="129"/>
        <v>67.42</v>
      </c>
      <c r="E2622" s="92">
        <f t="shared" si="130"/>
        <v>61.46</v>
      </c>
      <c r="F2622" s="92">
        <f t="shared" si="131"/>
        <v>72.86</v>
      </c>
      <c r="H2622" s="138">
        <v>67.42</v>
      </c>
      <c r="I2622" s="138">
        <v>61.46</v>
      </c>
      <c r="J2622" s="138">
        <v>72.86</v>
      </c>
      <c r="K2622" s="138">
        <v>4.3310590329279144</v>
      </c>
    </row>
    <row r="2623" spans="1:11" ht="14.5">
      <c r="A2623" s="39" t="s">
        <v>562</v>
      </c>
      <c r="B2623" s="39" t="s">
        <v>282</v>
      </c>
      <c r="C2623" s="39" t="s">
        <v>163</v>
      </c>
      <c r="D2623" s="92">
        <f t="shared" si="129"/>
        <v>54.75</v>
      </c>
      <c r="E2623" s="92">
        <f t="shared" si="130"/>
        <v>45.78</v>
      </c>
      <c r="F2623" s="92">
        <f t="shared" si="131"/>
        <v>63.43</v>
      </c>
      <c r="H2623" s="138">
        <v>54.75</v>
      </c>
      <c r="I2623" s="138">
        <v>45.78</v>
      </c>
      <c r="J2623" s="138">
        <v>63.43</v>
      </c>
      <c r="K2623" s="138">
        <v>8.3105022831050235</v>
      </c>
    </row>
    <row r="2624" spans="1:11" ht="14.5">
      <c r="A2624" s="39" t="s">
        <v>562</v>
      </c>
      <c r="B2624" s="39" t="s">
        <v>282</v>
      </c>
      <c r="C2624" s="39" t="s">
        <v>167</v>
      </c>
      <c r="D2624" s="92">
        <f t="shared" si="129"/>
        <v>54.11</v>
      </c>
      <c r="E2624" s="92">
        <f t="shared" si="130"/>
        <v>47.5</v>
      </c>
      <c r="F2624" s="92">
        <f t="shared" si="131"/>
        <v>60.57</v>
      </c>
      <c r="H2624" s="138">
        <v>54.11</v>
      </c>
      <c r="I2624" s="138">
        <v>47.5</v>
      </c>
      <c r="J2624" s="138">
        <v>60.57</v>
      </c>
      <c r="K2624" s="138">
        <v>6.1910922195527629</v>
      </c>
    </row>
    <row r="2625" spans="1:11" ht="14.5">
      <c r="A2625" s="39" t="s">
        <v>562</v>
      </c>
      <c r="B2625" s="39" t="s">
        <v>282</v>
      </c>
      <c r="C2625" s="39" t="s">
        <v>169</v>
      </c>
      <c r="D2625" s="92">
        <f t="shared" si="129"/>
        <v>61.86</v>
      </c>
      <c r="E2625" s="92">
        <f t="shared" si="130"/>
        <v>52.39</v>
      </c>
      <c r="F2625" s="92">
        <f t="shared" si="131"/>
        <v>70.510000000000005</v>
      </c>
      <c r="H2625" s="138">
        <v>61.86</v>
      </c>
      <c r="I2625" s="138">
        <v>52.39</v>
      </c>
      <c r="J2625" s="138">
        <v>70.510000000000005</v>
      </c>
      <c r="K2625" s="138">
        <v>7.5493048819915938</v>
      </c>
    </row>
    <row r="2626" spans="1:11" ht="14.5">
      <c r="A2626" s="39" t="s">
        <v>562</v>
      </c>
      <c r="B2626" s="39" t="s">
        <v>282</v>
      </c>
      <c r="C2626" s="39" t="s">
        <v>173</v>
      </c>
      <c r="D2626" s="92">
        <f t="shared" si="129"/>
        <v>58.95</v>
      </c>
      <c r="E2626" s="92">
        <f t="shared" si="130"/>
        <v>53.26</v>
      </c>
      <c r="F2626" s="92">
        <f t="shared" si="131"/>
        <v>64.42</v>
      </c>
      <c r="H2626" s="138">
        <v>58.95</v>
      </c>
      <c r="I2626" s="138">
        <v>53.26</v>
      </c>
      <c r="J2626" s="138">
        <v>64.42</v>
      </c>
      <c r="K2626" s="138">
        <v>4.8515691263782861</v>
      </c>
    </row>
    <row r="2627" spans="1:11" ht="14.5">
      <c r="A2627" s="39" t="s">
        <v>562</v>
      </c>
      <c r="B2627" s="39" t="s">
        <v>282</v>
      </c>
      <c r="C2627" s="39" t="s">
        <v>176</v>
      </c>
      <c r="D2627" s="92">
        <f t="shared" si="129"/>
        <v>52.27</v>
      </c>
      <c r="E2627" s="92">
        <f t="shared" si="130"/>
        <v>41.66</v>
      </c>
      <c r="F2627" s="92">
        <f t="shared" si="131"/>
        <v>62.69</v>
      </c>
      <c r="H2627" s="138">
        <v>52.27</v>
      </c>
      <c r="I2627" s="138">
        <v>41.66</v>
      </c>
      <c r="J2627" s="138">
        <v>62.69</v>
      </c>
      <c r="K2627" s="138">
        <v>10.407499521714177</v>
      </c>
    </row>
    <row r="2628" spans="1:11" ht="14.5">
      <c r="A2628" s="39" t="s">
        <v>562</v>
      </c>
      <c r="B2628" s="39" t="s">
        <v>280</v>
      </c>
      <c r="C2628" s="39" t="s">
        <v>363</v>
      </c>
      <c r="D2628" s="92">
        <f t="shared" si="129"/>
        <v>19.5</v>
      </c>
      <c r="E2628" s="92">
        <f t="shared" si="130"/>
        <v>16.62</v>
      </c>
      <c r="F2628" s="92">
        <f t="shared" si="131"/>
        <v>22.75</v>
      </c>
      <c r="H2628" s="138">
        <v>19.5</v>
      </c>
      <c r="I2628" s="138">
        <v>16.62</v>
      </c>
      <c r="J2628" s="138">
        <v>22.75</v>
      </c>
      <c r="K2628" s="138">
        <v>8</v>
      </c>
    </row>
    <row r="2629" spans="1:11" ht="14.5">
      <c r="A2629" s="39" t="s">
        <v>562</v>
      </c>
      <c r="B2629" s="39" t="s">
        <v>280</v>
      </c>
      <c r="C2629" s="39" t="s">
        <v>364</v>
      </c>
      <c r="D2629" s="92">
        <f t="shared" si="129"/>
        <v>15.94</v>
      </c>
      <c r="E2629" s="92">
        <f t="shared" si="130"/>
        <v>13.4</v>
      </c>
      <c r="F2629" s="92">
        <f t="shared" si="131"/>
        <v>18.87</v>
      </c>
      <c r="H2629" s="138">
        <v>15.94</v>
      </c>
      <c r="I2629" s="138">
        <v>13.4</v>
      </c>
      <c r="J2629" s="138">
        <v>18.87</v>
      </c>
      <c r="K2629" s="138">
        <v>8.7202007528230858</v>
      </c>
    </row>
    <row r="2630" spans="1:11" ht="14.5">
      <c r="A2630" s="39" t="s">
        <v>562</v>
      </c>
      <c r="B2630" s="39" t="s">
        <v>280</v>
      </c>
      <c r="C2630" s="39" t="s">
        <v>365</v>
      </c>
      <c r="D2630" s="92">
        <f t="shared" si="129"/>
        <v>20.02</v>
      </c>
      <c r="E2630" s="92">
        <f t="shared" si="130"/>
        <v>16.170000000000002</v>
      </c>
      <c r="F2630" s="92">
        <f t="shared" si="131"/>
        <v>24.51</v>
      </c>
      <c r="H2630" s="138">
        <v>20.02</v>
      </c>
      <c r="I2630" s="138">
        <v>16.170000000000002</v>
      </c>
      <c r="J2630" s="138">
        <v>24.51</v>
      </c>
      <c r="K2630" s="138">
        <v>10.639360639360639</v>
      </c>
    </row>
    <row r="2631" spans="1:11" ht="14.5">
      <c r="A2631" s="39" t="s">
        <v>562</v>
      </c>
      <c r="B2631" s="39" t="s">
        <v>280</v>
      </c>
      <c r="C2631" s="39" t="s">
        <v>366</v>
      </c>
      <c r="D2631" s="92">
        <f t="shared" si="129"/>
        <v>18.79</v>
      </c>
      <c r="E2631" s="92">
        <f t="shared" si="130"/>
        <v>16.64</v>
      </c>
      <c r="F2631" s="92">
        <f t="shared" si="131"/>
        <v>21.14</v>
      </c>
      <c r="H2631" s="138">
        <v>18.79</v>
      </c>
      <c r="I2631" s="138">
        <v>16.64</v>
      </c>
      <c r="J2631" s="138">
        <v>21.14</v>
      </c>
      <c r="K2631" s="138">
        <v>6.1202767429483762</v>
      </c>
    </row>
    <row r="2632" spans="1:11" ht="14.5">
      <c r="A2632" s="39" t="s">
        <v>562</v>
      </c>
      <c r="B2632" s="39" t="s">
        <v>280</v>
      </c>
      <c r="C2632" s="39" t="s">
        <v>356</v>
      </c>
      <c r="D2632" s="92">
        <f t="shared" si="129"/>
        <v>18.71</v>
      </c>
      <c r="E2632" s="92">
        <f t="shared" si="130"/>
        <v>17.25</v>
      </c>
      <c r="F2632" s="92">
        <f t="shared" si="131"/>
        <v>20.260000000000002</v>
      </c>
      <c r="H2632" s="138">
        <v>18.71</v>
      </c>
      <c r="I2632" s="138">
        <v>17.25</v>
      </c>
      <c r="J2632" s="138">
        <v>20.260000000000002</v>
      </c>
      <c r="K2632" s="138">
        <v>4.115446285408872</v>
      </c>
    </row>
    <row r="2633" spans="1:11" ht="14.5">
      <c r="A2633" s="39" t="s">
        <v>562</v>
      </c>
      <c r="B2633" s="39" t="s">
        <v>280</v>
      </c>
      <c r="C2633" s="39" t="s">
        <v>367</v>
      </c>
      <c r="D2633" s="92">
        <f t="shared" si="129"/>
        <v>15.95</v>
      </c>
      <c r="E2633" s="92">
        <f t="shared" si="130"/>
        <v>14.11</v>
      </c>
      <c r="F2633" s="92">
        <f t="shared" si="131"/>
        <v>17.989999999999998</v>
      </c>
      <c r="H2633" s="138">
        <v>15.95</v>
      </c>
      <c r="I2633" s="138">
        <v>14.11</v>
      </c>
      <c r="J2633" s="138">
        <v>17.989999999999998</v>
      </c>
      <c r="K2633" s="138">
        <v>6.2068965517241379</v>
      </c>
    </row>
    <row r="2634" spans="1:11" ht="14.5">
      <c r="A2634" s="39" t="s">
        <v>562</v>
      </c>
      <c r="B2634" s="39" t="s">
        <v>280</v>
      </c>
      <c r="C2634" s="39" t="s">
        <v>368</v>
      </c>
      <c r="D2634" s="92">
        <f t="shared" si="129"/>
        <v>22.16</v>
      </c>
      <c r="E2634" s="92">
        <f t="shared" si="130"/>
        <v>18.739999999999998</v>
      </c>
      <c r="F2634" s="92">
        <f t="shared" si="131"/>
        <v>26.01</v>
      </c>
      <c r="H2634" s="138">
        <v>22.16</v>
      </c>
      <c r="I2634" s="138">
        <v>18.739999999999998</v>
      </c>
      <c r="J2634" s="138">
        <v>26.01</v>
      </c>
      <c r="K2634" s="138">
        <v>8.3483754512635393</v>
      </c>
    </row>
    <row r="2635" spans="1:11" ht="14.5">
      <c r="A2635" s="39" t="s">
        <v>562</v>
      </c>
      <c r="B2635" s="39" t="s">
        <v>280</v>
      </c>
      <c r="C2635" s="39" t="s">
        <v>369</v>
      </c>
      <c r="D2635" s="92">
        <f t="shared" si="129"/>
        <v>16.86</v>
      </c>
      <c r="E2635" s="92">
        <f t="shared" si="130"/>
        <v>12.78</v>
      </c>
      <c r="F2635" s="92">
        <f t="shared" si="131"/>
        <v>21.9</v>
      </c>
      <c r="H2635" s="138">
        <v>16.86</v>
      </c>
      <c r="I2635" s="138">
        <v>12.78</v>
      </c>
      <c r="J2635" s="138">
        <v>21.9</v>
      </c>
      <c r="K2635" s="138">
        <v>13.760379596678529</v>
      </c>
    </row>
    <row r="2636" spans="1:11" ht="14.5">
      <c r="A2636" s="39" t="s">
        <v>562</v>
      </c>
      <c r="B2636" s="39" t="s">
        <v>280</v>
      </c>
      <c r="C2636" s="39" t="s">
        <v>370</v>
      </c>
      <c r="D2636" s="92">
        <f t="shared" si="129"/>
        <v>17.52</v>
      </c>
      <c r="E2636" s="92">
        <f t="shared" si="130"/>
        <v>15.06</v>
      </c>
      <c r="F2636" s="92">
        <f t="shared" si="131"/>
        <v>20.28</v>
      </c>
      <c r="H2636" s="138">
        <v>17.52</v>
      </c>
      <c r="I2636" s="138">
        <v>15.06</v>
      </c>
      <c r="J2636" s="138">
        <v>20.28</v>
      </c>
      <c r="K2636" s="138">
        <v>7.5913242009132427</v>
      </c>
    </row>
    <row r="2637" spans="1:11" ht="14.5">
      <c r="A2637" s="39" t="s">
        <v>562</v>
      </c>
      <c r="B2637" s="39" t="s">
        <v>280</v>
      </c>
      <c r="C2637" s="39" t="s">
        <v>357</v>
      </c>
      <c r="D2637" s="92">
        <f t="shared" si="129"/>
        <v>17.05</v>
      </c>
      <c r="E2637" s="92">
        <f t="shared" si="130"/>
        <v>15.7</v>
      </c>
      <c r="F2637" s="92">
        <f t="shared" si="131"/>
        <v>18.489999999999998</v>
      </c>
      <c r="H2637" s="138">
        <v>17.05</v>
      </c>
      <c r="I2637" s="138">
        <v>15.7</v>
      </c>
      <c r="J2637" s="138">
        <v>18.489999999999998</v>
      </c>
      <c r="K2637" s="138">
        <v>4.1642228739002931</v>
      </c>
    </row>
    <row r="2638" spans="1:11" ht="14.5">
      <c r="A2638" s="39" t="s">
        <v>562</v>
      </c>
      <c r="B2638" s="39" t="s">
        <v>280</v>
      </c>
      <c r="C2638" s="39" t="s">
        <v>371</v>
      </c>
      <c r="D2638" s="92">
        <f t="shared" si="129"/>
        <v>19.97</v>
      </c>
      <c r="E2638" s="92">
        <f t="shared" si="130"/>
        <v>17.010000000000002</v>
      </c>
      <c r="F2638" s="92">
        <f t="shared" si="131"/>
        <v>23.3</v>
      </c>
      <c r="H2638" s="138">
        <v>19.97</v>
      </c>
      <c r="I2638" s="138">
        <v>17.010000000000002</v>
      </c>
      <c r="J2638" s="138">
        <v>23.3</v>
      </c>
      <c r="K2638" s="138">
        <v>8.0620931397095656</v>
      </c>
    </row>
    <row r="2639" spans="1:11" ht="14.5">
      <c r="A2639" s="39" t="s">
        <v>562</v>
      </c>
      <c r="B2639" s="39" t="s">
        <v>280</v>
      </c>
      <c r="C2639" s="39" t="s">
        <v>372</v>
      </c>
      <c r="D2639" s="92">
        <f t="shared" si="129"/>
        <v>11.41</v>
      </c>
      <c r="E2639" s="92">
        <f t="shared" si="130"/>
        <v>9.56</v>
      </c>
      <c r="F2639" s="92">
        <f t="shared" si="131"/>
        <v>13.57</v>
      </c>
      <c r="H2639" s="138">
        <v>11.41</v>
      </c>
      <c r="I2639" s="138">
        <v>9.56</v>
      </c>
      <c r="J2639" s="138">
        <v>13.57</v>
      </c>
      <c r="K2639" s="138">
        <v>8.9395267309377751</v>
      </c>
    </row>
    <row r="2640" spans="1:11" ht="14.5">
      <c r="A2640" s="39" t="s">
        <v>562</v>
      </c>
      <c r="B2640" s="39" t="s">
        <v>280</v>
      </c>
      <c r="C2640" s="39" t="s">
        <v>373</v>
      </c>
      <c r="D2640" s="92">
        <f t="shared" si="129"/>
        <v>15.9</v>
      </c>
      <c r="E2640" s="92">
        <f t="shared" si="130"/>
        <v>13.31</v>
      </c>
      <c r="F2640" s="92">
        <f t="shared" si="131"/>
        <v>18.89</v>
      </c>
      <c r="H2640" s="138">
        <v>15.9</v>
      </c>
      <c r="I2640" s="138">
        <v>13.31</v>
      </c>
      <c r="J2640" s="138">
        <v>18.89</v>
      </c>
      <c r="K2640" s="138">
        <v>8.930817610062892</v>
      </c>
    </row>
    <row r="2641" spans="1:11" ht="14.5">
      <c r="A2641" s="39" t="s">
        <v>562</v>
      </c>
      <c r="B2641" s="39" t="s">
        <v>280</v>
      </c>
      <c r="C2641" s="39" t="s">
        <v>374</v>
      </c>
      <c r="D2641" s="92">
        <f t="shared" si="129"/>
        <v>15.68</v>
      </c>
      <c r="E2641" s="92">
        <f t="shared" si="130"/>
        <v>13.21</v>
      </c>
      <c r="F2641" s="92">
        <f t="shared" si="131"/>
        <v>18.52</v>
      </c>
      <c r="H2641" s="138">
        <v>15.68</v>
      </c>
      <c r="I2641" s="138">
        <v>13.21</v>
      </c>
      <c r="J2641" s="138">
        <v>18.52</v>
      </c>
      <c r="K2641" s="138">
        <v>8.6096938775510203</v>
      </c>
    </row>
    <row r="2642" spans="1:11" ht="14.5">
      <c r="A2642" s="39" t="s">
        <v>562</v>
      </c>
      <c r="B2642" s="39" t="s">
        <v>280</v>
      </c>
      <c r="C2642" s="39" t="s">
        <v>358</v>
      </c>
      <c r="D2642" s="92">
        <f t="shared" si="129"/>
        <v>14.25</v>
      </c>
      <c r="E2642" s="92">
        <f t="shared" si="130"/>
        <v>12.91</v>
      </c>
      <c r="F2642" s="92">
        <f t="shared" si="131"/>
        <v>15.71</v>
      </c>
      <c r="H2642" s="138">
        <v>14.25</v>
      </c>
      <c r="I2642" s="138">
        <v>12.91</v>
      </c>
      <c r="J2642" s="138">
        <v>15.71</v>
      </c>
      <c r="K2642" s="138">
        <v>4.9824561403508767</v>
      </c>
    </row>
    <row r="2643" spans="1:11" ht="14.5">
      <c r="A2643" s="39" t="s">
        <v>562</v>
      </c>
      <c r="B2643" s="39" t="s">
        <v>280</v>
      </c>
      <c r="C2643" s="39" t="s">
        <v>375</v>
      </c>
      <c r="D2643" s="92">
        <f t="shared" si="129"/>
        <v>17.52</v>
      </c>
      <c r="E2643" s="92">
        <f t="shared" si="130"/>
        <v>13.37</v>
      </c>
      <c r="F2643" s="92">
        <f t="shared" si="131"/>
        <v>22.63</v>
      </c>
      <c r="H2643" s="138">
        <v>17.52</v>
      </c>
      <c r="I2643" s="138">
        <v>13.37</v>
      </c>
      <c r="J2643" s="138">
        <v>22.63</v>
      </c>
      <c r="K2643" s="138">
        <v>13.470319634703195</v>
      </c>
    </row>
    <row r="2644" spans="1:11" ht="14.5">
      <c r="A2644" s="39" t="s">
        <v>562</v>
      </c>
      <c r="B2644" s="39" t="s">
        <v>280</v>
      </c>
      <c r="C2644" s="39" t="s">
        <v>376</v>
      </c>
      <c r="D2644" s="92">
        <f t="shared" si="129"/>
        <v>21.15</v>
      </c>
      <c r="E2644" s="92">
        <f t="shared" si="130"/>
        <v>18.010000000000002</v>
      </c>
      <c r="F2644" s="92">
        <f t="shared" si="131"/>
        <v>24.67</v>
      </c>
      <c r="H2644" s="138">
        <v>21.15</v>
      </c>
      <c r="I2644" s="138">
        <v>18.010000000000002</v>
      </c>
      <c r="J2644" s="138">
        <v>24.67</v>
      </c>
      <c r="K2644" s="138">
        <v>8.0378250591016549</v>
      </c>
    </row>
    <row r="2645" spans="1:11" ht="14.5">
      <c r="A2645" s="39" t="s">
        <v>562</v>
      </c>
      <c r="B2645" s="39" t="s">
        <v>280</v>
      </c>
      <c r="C2645" s="39" t="s">
        <v>377</v>
      </c>
      <c r="D2645" s="92">
        <f t="shared" si="129"/>
        <v>17.95</v>
      </c>
      <c r="E2645" s="92">
        <f t="shared" si="130"/>
        <v>15.18</v>
      </c>
      <c r="F2645" s="92">
        <f t="shared" si="131"/>
        <v>21.1</v>
      </c>
      <c r="H2645" s="138">
        <v>17.95</v>
      </c>
      <c r="I2645" s="138">
        <v>15.18</v>
      </c>
      <c r="J2645" s="138">
        <v>21.1</v>
      </c>
      <c r="K2645" s="138">
        <v>8.4122562674094716</v>
      </c>
    </row>
    <row r="2646" spans="1:11" ht="14.5">
      <c r="A2646" s="39" t="s">
        <v>562</v>
      </c>
      <c r="B2646" s="39" t="s">
        <v>280</v>
      </c>
      <c r="C2646" s="39" t="s">
        <v>386</v>
      </c>
      <c r="D2646" s="92">
        <f t="shared" si="129"/>
        <v>17.420000000000002</v>
      </c>
      <c r="E2646" s="92">
        <f t="shared" si="130"/>
        <v>14.94</v>
      </c>
      <c r="F2646" s="92">
        <f t="shared" si="131"/>
        <v>20.21</v>
      </c>
      <c r="H2646" s="138">
        <v>17.420000000000002</v>
      </c>
      <c r="I2646" s="138">
        <v>14.94</v>
      </c>
      <c r="J2646" s="138">
        <v>20.21</v>
      </c>
      <c r="K2646" s="138">
        <v>7.6923076923076916</v>
      </c>
    </row>
    <row r="2647" spans="1:11" ht="14.5">
      <c r="A2647" s="39" t="s">
        <v>562</v>
      </c>
      <c r="B2647" s="39" t="s">
        <v>280</v>
      </c>
      <c r="C2647" s="39" t="s">
        <v>379</v>
      </c>
      <c r="D2647" s="92">
        <f t="shared" ref="D2647:D2693" si="132">IF(K2647&gt;=50," ",H2647)</f>
        <v>15.11</v>
      </c>
      <c r="E2647" s="92">
        <f t="shared" ref="E2647:E2693" si="133">IF(K2647&gt;=50," ",I2647)</f>
        <v>13.17</v>
      </c>
      <c r="F2647" s="92">
        <f t="shared" ref="F2647:F2693" si="134">IF(K2647&gt;=50," ",J2647)</f>
        <v>17.28</v>
      </c>
      <c r="H2647" s="138">
        <v>15.11</v>
      </c>
      <c r="I2647" s="138">
        <v>13.17</v>
      </c>
      <c r="J2647" s="138">
        <v>17.28</v>
      </c>
      <c r="K2647" s="138">
        <v>6.949040370615486</v>
      </c>
    </row>
    <row r="2648" spans="1:11" ht="14.5">
      <c r="A2648" s="39" t="s">
        <v>562</v>
      </c>
      <c r="B2648" s="39" t="s">
        <v>280</v>
      </c>
      <c r="C2648" s="39" t="s">
        <v>360</v>
      </c>
      <c r="D2648" s="92">
        <f t="shared" si="132"/>
        <v>17.03</v>
      </c>
      <c r="E2648" s="92">
        <f t="shared" si="133"/>
        <v>15.66</v>
      </c>
      <c r="F2648" s="92">
        <f t="shared" si="134"/>
        <v>18.489999999999998</v>
      </c>
      <c r="H2648" s="138">
        <v>17.03</v>
      </c>
      <c r="I2648" s="138">
        <v>15.66</v>
      </c>
      <c r="J2648" s="138">
        <v>18.489999999999998</v>
      </c>
      <c r="K2648" s="138">
        <v>4.2278332354668224</v>
      </c>
    </row>
    <row r="2649" spans="1:11" ht="14.5">
      <c r="A2649" s="39" t="s">
        <v>562</v>
      </c>
      <c r="B2649" s="39" t="s">
        <v>280</v>
      </c>
      <c r="C2649" s="39" t="s">
        <v>0</v>
      </c>
      <c r="D2649" s="92">
        <f t="shared" si="132"/>
        <v>16.739999999999998</v>
      </c>
      <c r="E2649" s="92">
        <f t="shared" si="133"/>
        <v>16.04</v>
      </c>
      <c r="F2649" s="92">
        <f t="shared" si="134"/>
        <v>17.47</v>
      </c>
      <c r="H2649" s="138">
        <v>16.739999999999998</v>
      </c>
      <c r="I2649" s="138">
        <v>16.04</v>
      </c>
      <c r="J2649" s="138">
        <v>17.47</v>
      </c>
      <c r="K2649" s="138">
        <v>2.2102747909199523</v>
      </c>
    </row>
    <row r="2650" spans="1:11" ht="14.5">
      <c r="A2650" s="39" t="s">
        <v>562</v>
      </c>
      <c r="B2650" s="39" t="s">
        <v>281</v>
      </c>
      <c r="C2650" s="39" t="s">
        <v>363</v>
      </c>
      <c r="D2650" s="92">
        <f t="shared" si="132"/>
        <v>23.87</v>
      </c>
      <c r="E2650" s="92">
        <f t="shared" si="133"/>
        <v>20.81</v>
      </c>
      <c r="F2650" s="92">
        <f t="shared" si="134"/>
        <v>27.22</v>
      </c>
      <c r="H2650" s="138">
        <v>23.87</v>
      </c>
      <c r="I2650" s="138">
        <v>20.81</v>
      </c>
      <c r="J2650" s="138">
        <v>27.22</v>
      </c>
      <c r="K2650" s="138">
        <v>6.8705488060326765</v>
      </c>
    </row>
    <row r="2651" spans="1:11" ht="14.5">
      <c r="A2651" s="39" t="s">
        <v>562</v>
      </c>
      <c r="B2651" s="39" t="s">
        <v>281</v>
      </c>
      <c r="C2651" s="39" t="s">
        <v>364</v>
      </c>
      <c r="D2651" s="92">
        <f t="shared" si="132"/>
        <v>28.1</v>
      </c>
      <c r="E2651" s="92">
        <f t="shared" si="133"/>
        <v>25.26</v>
      </c>
      <c r="F2651" s="92">
        <f t="shared" si="134"/>
        <v>31.12</v>
      </c>
      <c r="H2651" s="138">
        <v>28.1</v>
      </c>
      <c r="I2651" s="138">
        <v>25.26</v>
      </c>
      <c r="J2651" s="138">
        <v>31.12</v>
      </c>
      <c r="K2651" s="138">
        <v>5.3380782918149459</v>
      </c>
    </row>
    <row r="2652" spans="1:11" ht="14.5">
      <c r="A2652" s="39" t="s">
        <v>562</v>
      </c>
      <c r="B2652" s="39" t="s">
        <v>281</v>
      </c>
      <c r="C2652" s="39" t="s">
        <v>365</v>
      </c>
      <c r="D2652" s="92">
        <f t="shared" si="132"/>
        <v>22.15</v>
      </c>
      <c r="E2652" s="92">
        <f t="shared" si="133"/>
        <v>18.7</v>
      </c>
      <c r="F2652" s="92">
        <f t="shared" si="134"/>
        <v>26.03</v>
      </c>
      <c r="H2652" s="138">
        <v>22.15</v>
      </c>
      <c r="I2652" s="138">
        <v>18.7</v>
      </c>
      <c r="J2652" s="138">
        <v>26.03</v>
      </c>
      <c r="K2652" s="138">
        <v>8.442437923250564</v>
      </c>
    </row>
    <row r="2653" spans="1:11" ht="14.5">
      <c r="A2653" s="39" t="s">
        <v>562</v>
      </c>
      <c r="B2653" s="39" t="s">
        <v>281</v>
      </c>
      <c r="C2653" s="39" t="s">
        <v>366</v>
      </c>
      <c r="D2653" s="92">
        <f t="shared" si="132"/>
        <v>22.86</v>
      </c>
      <c r="E2653" s="92">
        <f t="shared" si="133"/>
        <v>20.71</v>
      </c>
      <c r="F2653" s="92">
        <f t="shared" si="134"/>
        <v>25.15</v>
      </c>
      <c r="H2653" s="138">
        <v>22.86</v>
      </c>
      <c r="I2653" s="138">
        <v>20.71</v>
      </c>
      <c r="J2653" s="138">
        <v>25.15</v>
      </c>
      <c r="K2653" s="138">
        <v>4.9431321084864388</v>
      </c>
    </row>
    <row r="2654" spans="1:11" ht="14.5">
      <c r="A2654" s="39" t="s">
        <v>562</v>
      </c>
      <c r="B2654" s="39" t="s">
        <v>281</v>
      </c>
      <c r="C2654" s="39" t="s">
        <v>356</v>
      </c>
      <c r="D2654" s="92">
        <f t="shared" si="132"/>
        <v>24.24</v>
      </c>
      <c r="E2654" s="92">
        <f t="shared" si="133"/>
        <v>22.78</v>
      </c>
      <c r="F2654" s="92">
        <f t="shared" si="134"/>
        <v>25.76</v>
      </c>
      <c r="H2654" s="138">
        <v>24.24</v>
      </c>
      <c r="I2654" s="138">
        <v>22.78</v>
      </c>
      <c r="J2654" s="138">
        <v>25.76</v>
      </c>
      <c r="K2654" s="138">
        <v>3.1353135313531357</v>
      </c>
    </row>
    <row r="2655" spans="1:11" ht="14.5">
      <c r="A2655" s="39" t="s">
        <v>562</v>
      </c>
      <c r="B2655" s="39" t="s">
        <v>281</v>
      </c>
      <c r="C2655" s="39" t="s">
        <v>367</v>
      </c>
      <c r="D2655" s="92">
        <f t="shared" si="132"/>
        <v>27.76</v>
      </c>
      <c r="E2655" s="92">
        <f t="shared" si="133"/>
        <v>25.8</v>
      </c>
      <c r="F2655" s="92">
        <f t="shared" si="134"/>
        <v>29.8</v>
      </c>
      <c r="H2655" s="138">
        <v>27.76</v>
      </c>
      <c r="I2655" s="138">
        <v>25.8</v>
      </c>
      <c r="J2655" s="138">
        <v>29.8</v>
      </c>
      <c r="K2655" s="138">
        <v>3.6743515850144091</v>
      </c>
    </row>
    <row r="2656" spans="1:11" ht="14.5">
      <c r="A2656" s="39" t="s">
        <v>562</v>
      </c>
      <c r="B2656" s="39" t="s">
        <v>281</v>
      </c>
      <c r="C2656" s="39" t="s">
        <v>368</v>
      </c>
      <c r="D2656" s="92">
        <f t="shared" si="132"/>
        <v>28.06</v>
      </c>
      <c r="E2656" s="92">
        <f t="shared" si="133"/>
        <v>24.88</v>
      </c>
      <c r="F2656" s="92">
        <f t="shared" si="134"/>
        <v>31.48</v>
      </c>
      <c r="H2656" s="138">
        <v>28.06</v>
      </c>
      <c r="I2656" s="138">
        <v>24.88</v>
      </c>
      <c r="J2656" s="138">
        <v>31.48</v>
      </c>
      <c r="K2656" s="138">
        <v>6.0228082679971493</v>
      </c>
    </row>
    <row r="2657" spans="1:11" ht="14.5">
      <c r="A2657" s="39" t="s">
        <v>562</v>
      </c>
      <c r="B2657" s="39" t="s">
        <v>281</v>
      </c>
      <c r="C2657" s="39" t="s">
        <v>369</v>
      </c>
      <c r="D2657" s="92">
        <f t="shared" si="132"/>
        <v>29.89</v>
      </c>
      <c r="E2657" s="92">
        <f t="shared" si="133"/>
        <v>25.48</v>
      </c>
      <c r="F2657" s="92">
        <f t="shared" si="134"/>
        <v>34.72</v>
      </c>
      <c r="H2657" s="138">
        <v>29.89</v>
      </c>
      <c r="I2657" s="138">
        <v>25.48</v>
      </c>
      <c r="J2657" s="138">
        <v>34.72</v>
      </c>
      <c r="K2657" s="138">
        <v>7.8956172632987611</v>
      </c>
    </row>
    <row r="2658" spans="1:11" ht="14.5">
      <c r="A2658" s="39" t="s">
        <v>562</v>
      </c>
      <c r="B2658" s="39" t="s">
        <v>281</v>
      </c>
      <c r="C2658" s="39" t="s">
        <v>370</v>
      </c>
      <c r="D2658" s="92">
        <f t="shared" si="132"/>
        <v>25.18</v>
      </c>
      <c r="E2658" s="92">
        <f t="shared" si="133"/>
        <v>22.19</v>
      </c>
      <c r="F2658" s="92">
        <f t="shared" si="134"/>
        <v>28.43</v>
      </c>
      <c r="H2658" s="138">
        <v>25.18</v>
      </c>
      <c r="I2658" s="138">
        <v>22.19</v>
      </c>
      <c r="J2658" s="138">
        <v>28.43</v>
      </c>
      <c r="K2658" s="138">
        <v>6.3145353455123123</v>
      </c>
    </row>
    <row r="2659" spans="1:11" ht="14.5">
      <c r="A2659" s="39" t="s">
        <v>562</v>
      </c>
      <c r="B2659" s="39" t="s">
        <v>281</v>
      </c>
      <c r="C2659" s="39" t="s">
        <v>357</v>
      </c>
      <c r="D2659" s="92">
        <f t="shared" si="132"/>
        <v>27.02</v>
      </c>
      <c r="E2659" s="92">
        <f t="shared" si="133"/>
        <v>25.58</v>
      </c>
      <c r="F2659" s="92">
        <f t="shared" si="134"/>
        <v>28.51</v>
      </c>
      <c r="H2659" s="138">
        <v>27.02</v>
      </c>
      <c r="I2659" s="138">
        <v>25.58</v>
      </c>
      <c r="J2659" s="138">
        <v>28.51</v>
      </c>
      <c r="K2659" s="138">
        <v>2.7757216876387862</v>
      </c>
    </row>
    <row r="2660" spans="1:11" ht="14.5">
      <c r="A2660" s="39" t="s">
        <v>562</v>
      </c>
      <c r="B2660" s="39" t="s">
        <v>281</v>
      </c>
      <c r="C2660" s="39" t="s">
        <v>371</v>
      </c>
      <c r="D2660" s="92">
        <f t="shared" si="132"/>
        <v>27.79</v>
      </c>
      <c r="E2660" s="92">
        <f t="shared" si="133"/>
        <v>25.16</v>
      </c>
      <c r="F2660" s="92">
        <f t="shared" si="134"/>
        <v>30.58</v>
      </c>
      <c r="H2660" s="138">
        <v>27.79</v>
      </c>
      <c r="I2660" s="138">
        <v>25.16</v>
      </c>
      <c r="J2660" s="138">
        <v>30.58</v>
      </c>
      <c r="K2660" s="138">
        <v>4.9658150413817914</v>
      </c>
    </row>
    <row r="2661" spans="1:11" ht="14.5">
      <c r="A2661" s="39" t="s">
        <v>562</v>
      </c>
      <c r="B2661" s="39" t="s">
        <v>281</v>
      </c>
      <c r="C2661" s="39" t="s">
        <v>372</v>
      </c>
      <c r="D2661" s="92">
        <f t="shared" si="132"/>
        <v>19.23</v>
      </c>
      <c r="E2661" s="92">
        <f t="shared" si="133"/>
        <v>17.100000000000001</v>
      </c>
      <c r="F2661" s="92">
        <f t="shared" si="134"/>
        <v>21.55</v>
      </c>
      <c r="H2661" s="138">
        <v>19.23</v>
      </c>
      <c r="I2661" s="138">
        <v>17.100000000000001</v>
      </c>
      <c r="J2661" s="138">
        <v>21.55</v>
      </c>
      <c r="K2661" s="138">
        <v>5.9282371294851792</v>
      </c>
    </row>
    <row r="2662" spans="1:11" ht="14.5">
      <c r="A2662" s="39" t="s">
        <v>562</v>
      </c>
      <c r="B2662" s="39" t="s">
        <v>281</v>
      </c>
      <c r="C2662" s="39" t="s">
        <v>373</v>
      </c>
      <c r="D2662" s="92">
        <f t="shared" si="132"/>
        <v>23.58</v>
      </c>
      <c r="E2662" s="92">
        <f t="shared" si="133"/>
        <v>20.97</v>
      </c>
      <c r="F2662" s="92">
        <f t="shared" si="134"/>
        <v>26.42</v>
      </c>
      <c r="H2662" s="138">
        <v>23.58</v>
      </c>
      <c r="I2662" s="138">
        <v>20.97</v>
      </c>
      <c r="J2662" s="138">
        <v>26.42</v>
      </c>
      <c r="K2662" s="138">
        <v>5.8948261238337576</v>
      </c>
    </row>
    <row r="2663" spans="1:11" ht="14.5">
      <c r="A2663" s="39" t="s">
        <v>562</v>
      </c>
      <c r="B2663" s="39" t="s">
        <v>281</v>
      </c>
      <c r="C2663" s="39" t="s">
        <v>374</v>
      </c>
      <c r="D2663" s="92">
        <f t="shared" si="132"/>
        <v>27.02</v>
      </c>
      <c r="E2663" s="92">
        <f t="shared" si="133"/>
        <v>24.83</v>
      </c>
      <c r="F2663" s="92">
        <f t="shared" si="134"/>
        <v>29.32</v>
      </c>
      <c r="H2663" s="138">
        <v>27.02</v>
      </c>
      <c r="I2663" s="138">
        <v>24.83</v>
      </c>
      <c r="J2663" s="138">
        <v>29.32</v>
      </c>
      <c r="K2663" s="138">
        <v>4.2561065877128055</v>
      </c>
    </row>
    <row r="2664" spans="1:11" ht="14.5">
      <c r="A2664" s="39" t="s">
        <v>562</v>
      </c>
      <c r="B2664" s="39" t="s">
        <v>281</v>
      </c>
      <c r="C2664" s="39" t="s">
        <v>358</v>
      </c>
      <c r="D2664" s="92">
        <f t="shared" si="132"/>
        <v>22.43</v>
      </c>
      <c r="E2664" s="92">
        <f t="shared" si="133"/>
        <v>21.03</v>
      </c>
      <c r="F2664" s="92">
        <f t="shared" si="134"/>
        <v>23.89</v>
      </c>
      <c r="H2664" s="138">
        <v>22.43</v>
      </c>
      <c r="I2664" s="138">
        <v>21.03</v>
      </c>
      <c r="J2664" s="138">
        <v>23.89</v>
      </c>
      <c r="K2664" s="138">
        <v>3.2545697726259473</v>
      </c>
    </row>
    <row r="2665" spans="1:11" ht="14.5">
      <c r="A2665" s="39" t="s">
        <v>562</v>
      </c>
      <c r="B2665" s="39" t="s">
        <v>281</v>
      </c>
      <c r="C2665" s="39" t="s">
        <v>375</v>
      </c>
      <c r="D2665" s="92">
        <f t="shared" si="132"/>
        <v>24.6</v>
      </c>
      <c r="E2665" s="92">
        <f t="shared" si="133"/>
        <v>20.41</v>
      </c>
      <c r="F2665" s="92">
        <f t="shared" si="134"/>
        <v>29.34</v>
      </c>
      <c r="H2665" s="138">
        <v>24.6</v>
      </c>
      <c r="I2665" s="138">
        <v>20.41</v>
      </c>
      <c r="J2665" s="138">
        <v>29.34</v>
      </c>
      <c r="K2665" s="138">
        <v>9.2682926829268286</v>
      </c>
    </row>
    <row r="2666" spans="1:11" ht="14.5">
      <c r="A2666" s="39" t="s">
        <v>562</v>
      </c>
      <c r="B2666" s="39" t="s">
        <v>281</v>
      </c>
      <c r="C2666" s="39" t="s">
        <v>376</v>
      </c>
      <c r="D2666" s="92">
        <f t="shared" si="132"/>
        <v>21.49</v>
      </c>
      <c r="E2666" s="92">
        <f t="shared" si="133"/>
        <v>18.57</v>
      </c>
      <c r="F2666" s="92">
        <f t="shared" si="134"/>
        <v>24.72</v>
      </c>
      <c r="H2666" s="138">
        <v>21.49</v>
      </c>
      <c r="I2666" s="138">
        <v>18.57</v>
      </c>
      <c r="J2666" s="138">
        <v>24.72</v>
      </c>
      <c r="K2666" s="138">
        <v>7.3057235923685448</v>
      </c>
    </row>
    <row r="2667" spans="1:11" ht="14.5">
      <c r="A2667" s="39" t="s">
        <v>562</v>
      </c>
      <c r="B2667" s="39" t="s">
        <v>281</v>
      </c>
      <c r="C2667" s="39" t="s">
        <v>377</v>
      </c>
      <c r="D2667" s="92">
        <f t="shared" si="132"/>
        <v>26.5</v>
      </c>
      <c r="E2667" s="92">
        <f t="shared" si="133"/>
        <v>23.83</v>
      </c>
      <c r="F2667" s="92">
        <f t="shared" si="134"/>
        <v>29.36</v>
      </c>
      <c r="H2667" s="138">
        <v>26.5</v>
      </c>
      <c r="I2667" s="138">
        <v>23.83</v>
      </c>
      <c r="J2667" s="138">
        <v>29.36</v>
      </c>
      <c r="K2667" s="138">
        <v>5.3207547169811322</v>
      </c>
    </row>
    <row r="2668" spans="1:11" ht="14.5">
      <c r="A2668" s="39" t="s">
        <v>562</v>
      </c>
      <c r="B2668" s="39" t="s">
        <v>281</v>
      </c>
      <c r="C2668" s="39" t="s">
        <v>386</v>
      </c>
      <c r="D2668" s="92">
        <f t="shared" si="132"/>
        <v>25.11</v>
      </c>
      <c r="E2668" s="92">
        <f t="shared" si="133"/>
        <v>23.12</v>
      </c>
      <c r="F2668" s="92">
        <f t="shared" si="134"/>
        <v>27.22</v>
      </c>
      <c r="H2668" s="138">
        <v>25.11</v>
      </c>
      <c r="I2668" s="138">
        <v>23.12</v>
      </c>
      <c r="J2668" s="138">
        <v>27.22</v>
      </c>
      <c r="K2668" s="138">
        <v>4.1816009557945044</v>
      </c>
    </row>
    <row r="2669" spans="1:11" ht="14.5">
      <c r="A2669" s="39" t="s">
        <v>562</v>
      </c>
      <c r="B2669" s="39" t="s">
        <v>281</v>
      </c>
      <c r="C2669" s="39" t="s">
        <v>379</v>
      </c>
      <c r="D2669" s="92">
        <f t="shared" si="132"/>
        <v>21.81</v>
      </c>
      <c r="E2669" s="92">
        <f t="shared" si="133"/>
        <v>19.670000000000002</v>
      </c>
      <c r="F2669" s="92">
        <f t="shared" si="134"/>
        <v>24.12</v>
      </c>
      <c r="H2669" s="138">
        <v>21.81</v>
      </c>
      <c r="I2669" s="138">
        <v>19.670000000000002</v>
      </c>
      <c r="J2669" s="138">
        <v>24.12</v>
      </c>
      <c r="K2669" s="138">
        <v>5.2269601100412659</v>
      </c>
    </row>
    <row r="2670" spans="1:11" ht="14.5">
      <c r="A2670" s="39" t="s">
        <v>562</v>
      </c>
      <c r="B2670" s="39" t="s">
        <v>281</v>
      </c>
      <c r="C2670" s="39" t="s">
        <v>360</v>
      </c>
      <c r="D2670" s="92">
        <f t="shared" si="132"/>
        <v>23.21</v>
      </c>
      <c r="E2670" s="92">
        <f t="shared" si="133"/>
        <v>21.86</v>
      </c>
      <c r="F2670" s="92">
        <f t="shared" si="134"/>
        <v>24.62</v>
      </c>
      <c r="H2670" s="138">
        <v>23.21</v>
      </c>
      <c r="I2670" s="138">
        <v>21.86</v>
      </c>
      <c r="J2670" s="138">
        <v>24.62</v>
      </c>
      <c r="K2670" s="138">
        <v>3.0159414045669966</v>
      </c>
    </row>
    <row r="2671" spans="1:11" ht="14.5">
      <c r="A2671" s="39" t="s">
        <v>562</v>
      </c>
      <c r="B2671" s="39" t="s">
        <v>281</v>
      </c>
      <c r="C2671" s="39" t="s">
        <v>0</v>
      </c>
      <c r="D2671" s="92">
        <f t="shared" si="132"/>
        <v>24.39</v>
      </c>
      <c r="E2671" s="92">
        <f t="shared" si="133"/>
        <v>23.67</v>
      </c>
      <c r="F2671" s="92">
        <f t="shared" si="134"/>
        <v>25.13</v>
      </c>
      <c r="H2671" s="138">
        <v>24.39</v>
      </c>
      <c r="I2671" s="138">
        <v>23.67</v>
      </c>
      <c r="J2671" s="138">
        <v>25.13</v>
      </c>
      <c r="K2671" s="138">
        <v>1.5170151701517014</v>
      </c>
    </row>
    <row r="2672" spans="1:11" ht="14.5">
      <c r="A2672" s="39" t="s">
        <v>562</v>
      </c>
      <c r="B2672" s="39" t="s">
        <v>282</v>
      </c>
      <c r="C2672" s="39" t="s">
        <v>363</v>
      </c>
      <c r="D2672" s="92">
        <f t="shared" si="132"/>
        <v>55.7</v>
      </c>
      <c r="E2672" s="92">
        <f t="shared" si="133"/>
        <v>51.83</v>
      </c>
      <c r="F2672" s="92">
        <f t="shared" si="134"/>
        <v>59.5</v>
      </c>
      <c r="H2672" s="138">
        <v>55.7</v>
      </c>
      <c r="I2672" s="138">
        <v>51.83</v>
      </c>
      <c r="J2672" s="138">
        <v>59.5</v>
      </c>
      <c r="K2672" s="138">
        <v>3.5188509874326748</v>
      </c>
    </row>
    <row r="2673" spans="1:11" ht="14.5">
      <c r="A2673" s="39" t="s">
        <v>562</v>
      </c>
      <c r="B2673" s="39" t="s">
        <v>282</v>
      </c>
      <c r="C2673" s="39" t="s">
        <v>364</v>
      </c>
      <c r="D2673" s="92">
        <f t="shared" si="132"/>
        <v>55.17</v>
      </c>
      <c r="E2673" s="92">
        <f t="shared" si="133"/>
        <v>51.67</v>
      </c>
      <c r="F2673" s="92">
        <f t="shared" si="134"/>
        <v>58.61</v>
      </c>
      <c r="H2673" s="138">
        <v>55.17</v>
      </c>
      <c r="I2673" s="138">
        <v>51.67</v>
      </c>
      <c r="J2673" s="138">
        <v>58.61</v>
      </c>
      <c r="K2673" s="138">
        <v>3.2082653616095707</v>
      </c>
    </row>
    <row r="2674" spans="1:11" ht="14.5">
      <c r="A2674" s="39" t="s">
        <v>562</v>
      </c>
      <c r="B2674" s="39" t="s">
        <v>282</v>
      </c>
      <c r="C2674" s="39" t="s">
        <v>365</v>
      </c>
      <c r="D2674" s="92">
        <f t="shared" si="132"/>
        <v>57.32</v>
      </c>
      <c r="E2674" s="92">
        <f t="shared" si="133"/>
        <v>52.43</v>
      </c>
      <c r="F2674" s="92">
        <f t="shared" si="134"/>
        <v>62.08</v>
      </c>
      <c r="H2674" s="138">
        <v>57.32</v>
      </c>
      <c r="I2674" s="138">
        <v>52.43</v>
      </c>
      <c r="J2674" s="138">
        <v>62.08</v>
      </c>
      <c r="K2674" s="138">
        <v>4.3091416608513606</v>
      </c>
    </row>
    <row r="2675" spans="1:11" ht="14.5">
      <c r="A2675" s="39" t="s">
        <v>562</v>
      </c>
      <c r="B2675" s="39" t="s">
        <v>282</v>
      </c>
      <c r="C2675" s="39" t="s">
        <v>366</v>
      </c>
      <c r="D2675" s="92">
        <f t="shared" si="132"/>
        <v>57.95</v>
      </c>
      <c r="E2675" s="92">
        <f t="shared" si="133"/>
        <v>55.18</v>
      </c>
      <c r="F2675" s="92">
        <f t="shared" si="134"/>
        <v>60.68</v>
      </c>
      <c r="H2675" s="138">
        <v>57.95</v>
      </c>
      <c r="I2675" s="138">
        <v>55.18</v>
      </c>
      <c r="J2675" s="138">
        <v>60.68</v>
      </c>
      <c r="K2675" s="138">
        <v>2.4158757549611729</v>
      </c>
    </row>
    <row r="2676" spans="1:11" ht="14.5">
      <c r="A2676" s="39" t="s">
        <v>562</v>
      </c>
      <c r="B2676" s="39" t="s">
        <v>282</v>
      </c>
      <c r="C2676" s="39" t="s">
        <v>356</v>
      </c>
      <c r="D2676" s="92">
        <f t="shared" si="132"/>
        <v>56.42</v>
      </c>
      <c r="E2676" s="92">
        <f t="shared" si="133"/>
        <v>54.58</v>
      </c>
      <c r="F2676" s="92">
        <f t="shared" si="134"/>
        <v>58.24</v>
      </c>
      <c r="H2676" s="138">
        <v>56.42</v>
      </c>
      <c r="I2676" s="138">
        <v>54.58</v>
      </c>
      <c r="J2676" s="138">
        <v>58.24</v>
      </c>
      <c r="K2676" s="138">
        <v>1.6660758596242466</v>
      </c>
    </row>
    <row r="2677" spans="1:11" ht="14.5">
      <c r="A2677" s="39" t="s">
        <v>562</v>
      </c>
      <c r="B2677" s="39" t="s">
        <v>282</v>
      </c>
      <c r="C2677" s="39" t="s">
        <v>367</v>
      </c>
      <c r="D2677" s="92">
        <f t="shared" si="132"/>
        <v>55.38</v>
      </c>
      <c r="E2677" s="92">
        <f t="shared" si="133"/>
        <v>53</v>
      </c>
      <c r="F2677" s="92">
        <f t="shared" si="134"/>
        <v>57.74</v>
      </c>
      <c r="H2677" s="138">
        <v>55.38</v>
      </c>
      <c r="I2677" s="138">
        <v>53</v>
      </c>
      <c r="J2677" s="138">
        <v>57.74</v>
      </c>
      <c r="K2677" s="138">
        <v>2.1849042975803536</v>
      </c>
    </row>
    <row r="2678" spans="1:11" ht="14.5">
      <c r="A2678" s="39" t="s">
        <v>562</v>
      </c>
      <c r="B2678" s="39" t="s">
        <v>282</v>
      </c>
      <c r="C2678" s="39" t="s">
        <v>368</v>
      </c>
      <c r="D2678" s="92">
        <f t="shared" si="132"/>
        <v>48.9</v>
      </c>
      <c r="E2678" s="92">
        <f t="shared" si="133"/>
        <v>44.88</v>
      </c>
      <c r="F2678" s="92">
        <f t="shared" si="134"/>
        <v>52.94</v>
      </c>
      <c r="H2678" s="138">
        <v>48.9</v>
      </c>
      <c r="I2678" s="138">
        <v>44.88</v>
      </c>
      <c r="J2678" s="138">
        <v>52.94</v>
      </c>
      <c r="K2678" s="138">
        <v>4.2126789366053172</v>
      </c>
    </row>
    <row r="2679" spans="1:11" ht="14.5">
      <c r="A2679" s="39" t="s">
        <v>562</v>
      </c>
      <c r="B2679" s="39" t="s">
        <v>282</v>
      </c>
      <c r="C2679" s="39" t="s">
        <v>369</v>
      </c>
      <c r="D2679" s="92">
        <f t="shared" si="132"/>
        <v>52.24</v>
      </c>
      <c r="E2679" s="92">
        <f t="shared" si="133"/>
        <v>46.66</v>
      </c>
      <c r="F2679" s="92">
        <f t="shared" si="134"/>
        <v>57.77</v>
      </c>
      <c r="H2679" s="138">
        <v>52.24</v>
      </c>
      <c r="I2679" s="138">
        <v>46.66</v>
      </c>
      <c r="J2679" s="138">
        <v>57.77</v>
      </c>
      <c r="K2679" s="138">
        <v>5.4555895865237369</v>
      </c>
    </row>
    <row r="2680" spans="1:11" ht="14.5">
      <c r="A2680" s="39" t="s">
        <v>562</v>
      </c>
      <c r="B2680" s="39" t="s">
        <v>282</v>
      </c>
      <c r="C2680" s="39" t="s">
        <v>370</v>
      </c>
      <c r="D2680" s="92">
        <f t="shared" si="132"/>
        <v>56.24</v>
      </c>
      <c r="E2680" s="92">
        <f t="shared" si="133"/>
        <v>52.66</v>
      </c>
      <c r="F2680" s="92">
        <f t="shared" si="134"/>
        <v>59.76</v>
      </c>
      <c r="H2680" s="138">
        <v>56.24</v>
      </c>
      <c r="I2680" s="138">
        <v>52.66</v>
      </c>
      <c r="J2680" s="138">
        <v>59.76</v>
      </c>
      <c r="K2680" s="138">
        <v>3.2183499288762447</v>
      </c>
    </row>
    <row r="2681" spans="1:11" ht="14.5">
      <c r="A2681" s="39" t="s">
        <v>562</v>
      </c>
      <c r="B2681" s="39" t="s">
        <v>282</v>
      </c>
      <c r="C2681" s="39" t="s">
        <v>357</v>
      </c>
      <c r="D2681" s="92">
        <f t="shared" si="132"/>
        <v>54.98</v>
      </c>
      <c r="E2681" s="92">
        <f t="shared" si="133"/>
        <v>53.23</v>
      </c>
      <c r="F2681" s="92">
        <f t="shared" si="134"/>
        <v>56.71</v>
      </c>
      <c r="H2681" s="138">
        <v>54.98</v>
      </c>
      <c r="I2681" s="138">
        <v>53.23</v>
      </c>
      <c r="J2681" s="138">
        <v>56.71</v>
      </c>
      <c r="K2681" s="138">
        <v>1.6187704619861769</v>
      </c>
    </row>
    <row r="2682" spans="1:11" ht="14.5">
      <c r="A2682" s="39" t="s">
        <v>562</v>
      </c>
      <c r="B2682" s="39" t="s">
        <v>282</v>
      </c>
      <c r="C2682" s="39" t="s">
        <v>371</v>
      </c>
      <c r="D2682" s="92">
        <f t="shared" si="132"/>
        <v>51.71</v>
      </c>
      <c r="E2682" s="92">
        <f t="shared" si="133"/>
        <v>48.09</v>
      </c>
      <c r="F2682" s="92">
        <f t="shared" si="134"/>
        <v>55.32</v>
      </c>
      <c r="H2682" s="138">
        <v>51.71</v>
      </c>
      <c r="I2682" s="138">
        <v>48.09</v>
      </c>
      <c r="J2682" s="138">
        <v>55.32</v>
      </c>
      <c r="K2682" s="138">
        <v>3.5776445561786892</v>
      </c>
    </row>
    <row r="2683" spans="1:11" ht="14.5">
      <c r="A2683" s="39" t="s">
        <v>562</v>
      </c>
      <c r="B2683" s="39" t="s">
        <v>282</v>
      </c>
      <c r="C2683" s="39" t="s">
        <v>372</v>
      </c>
      <c r="D2683" s="92">
        <f t="shared" si="132"/>
        <v>68.5</v>
      </c>
      <c r="E2683" s="92">
        <f t="shared" si="133"/>
        <v>65.64</v>
      </c>
      <c r="F2683" s="92">
        <f t="shared" si="134"/>
        <v>71.22</v>
      </c>
      <c r="H2683" s="138">
        <v>68.5</v>
      </c>
      <c r="I2683" s="138">
        <v>65.64</v>
      </c>
      <c r="J2683" s="138">
        <v>71.22</v>
      </c>
      <c r="K2683" s="138">
        <v>2.0729927007299267</v>
      </c>
    </row>
    <row r="2684" spans="1:11" ht="14.5">
      <c r="A2684" s="39" t="s">
        <v>562</v>
      </c>
      <c r="B2684" s="39" t="s">
        <v>282</v>
      </c>
      <c r="C2684" s="39" t="s">
        <v>373</v>
      </c>
      <c r="D2684" s="92">
        <f t="shared" si="132"/>
        <v>59.17</v>
      </c>
      <c r="E2684" s="92">
        <f t="shared" si="133"/>
        <v>55.79</v>
      </c>
      <c r="F2684" s="92">
        <f t="shared" si="134"/>
        <v>62.47</v>
      </c>
      <c r="H2684" s="138">
        <v>59.17</v>
      </c>
      <c r="I2684" s="138">
        <v>55.79</v>
      </c>
      <c r="J2684" s="138">
        <v>62.47</v>
      </c>
      <c r="K2684" s="138">
        <v>2.889978029406794</v>
      </c>
    </row>
    <row r="2685" spans="1:11" ht="14.5">
      <c r="A2685" s="39" t="s">
        <v>562</v>
      </c>
      <c r="B2685" s="39" t="s">
        <v>282</v>
      </c>
      <c r="C2685" s="39" t="s">
        <v>374</v>
      </c>
      <c r="D2685" s="92">
        <f t="shared" si="132"/>
        <v>56.04</v>
      </c>
      <c r="E2685" s="92">
        <f t="shared" si="133"/>
        <v>52.83</v>
      </c>
      <c r="F2685" s="92">
        <f t="shared" si="134"/>
        <v>59.2</v>
      </c>
      <c r="H2685" s="138">
        <v>56.04</v>
      </c>
      <c r="I2685" s="138">
        <v>52.83</v>
      </c>
      <c r="J2685" s="138">
        <v>59.2</v>
      </c>
      <c r="K2685" s="138">
        <v>2.9086366880799428</v>
      </c>
    </row>
    <row r="2686" spans="1:11" ht="14.5">
      <c r="A2686" s="39" t="s">
        <v>562</v>
      </c>
      <c r="B2686" s="39" t="s">
        <v>282</v>
      </c>
      <c r="C2686" s="39" t="s">
        <v>358</v>
      </c>
      <c r="D2686" s="92">
        <f t="shared" si="132"/>
        <v>62.34</v>
      </c>
      <c r="E2686" s="92">
        <f t="shared" si="133"/>
        <v>60.51</v>
      </c>
      <c r="F2686" s="92">
        <f t="shared" si="134"/>
        <v>64.13</v>
      </c>
      <c r="H2686" s="138">
        <v>62.34</v>
      </c>
      <c r="I2686" s="138">
        <v>60.51</v>
      </c>
      <c r="J2686" s="138">
        <v>64.13</v>
      </c>
      <c r="K2686" s="138">
        <v>1.4757779916586462</v>
      </c>
    </row>
    <row r="2687" spans="1:11" ht="14.5">
      <c r="A2687" s="39" t="s">
        <v>562</v>
      </c>
      <c r="B2687" s="39" t="s">
        <v>282</v>
      </c>
      <c r="C2687" s="39" t="s">
        <v>375</v>
      </c>
      <c r="D2687" s="92">
        <f t="shared" si="132"/>
        <v>57.2</v>
      </c>
      <c r="E2687" s="92">
        <f t="shared" si="133"/>
        <v>51.92</v>
      </c>
      <c r="F2687" s="92">
        <f t="shared" si="134"/>
        <v>62.31</v>
      </c>
      <c r="H2687" s="138">
        <v>57.2</v>
      </c>
      <c r="I2687" s="138">
        <v>51.92</v>
      </c>
      <c r="J2687" s="138">
        <v>62.31</v>
      </c>
      <c r="K2687" s="138">
        <v>4.6503496503496509</v>
      </c>
    </row>
    <row r="2688" spans="1:11" ht="14.5">
      <c r="A2688" s="39" t="s">
        <v>562</v>
      </c>
      <c r="B2688" s="39" t="s">
        <v>282</v>
      </c>
      <c r="C2688" s="39" t="s">
        <v>376</v>
      </c>
      <c r="D2688" s="92">
        <f t="shared" si="132"/>
        <v>57.07</v>
      </c>
      <c r="E2688" s="92">
        <f t="shared" si="133"/>
        <v>53.07</v>
      </c>
      <c r="F2688" s="92">
        <f t="shared" si="134"/>
        <v>60.97</v>
      </c>
      <c r="H2688" s="138">
        <v>57.07</v>
      </c>
      <c r="I2688" s="138">
        <v>53.07</v>
      </c>
      <c r="J2688" s="138">
        <v>60.97</v>
      </c>
      <c r="K2688" s="138">
        <v>3.5395128789206241</v>
      </c>
    </row>
    <row r="2689" spans="1:11" ht="14.5">
      <c r="A2689" s="39" t="s">
        <v>562</v>
      </c>
      <c r="B2689" s="39" t="s">
        <v>282</v>
      </c>
      <c r="C2689" s="39" t="s">
        <v>377</v>
      </c>
      <c r="D2689" s="92">
        <f t="shared" si="132"/>
        <v>54.97</v>
      </c>
      <c r="E2689" s="92">
        <f t="shared" si="133"/>
        <v>51.46</v>
      </c>
      <c r="F2689" s="92">
        <f t="shared" si="134"/>
        <v>58.43</v>
      </c>
      <c r="H2689" s="138">
        <v>54.97</v>
      </c>
      <c r="I2689" s="138">
        <v>51.46</v>
      </c>
      <c r="J2689" s="138">
        <v>58.43</v>
      </c>
      <c r="K2689" s="138">
        <v>3.2381298890303807</v>
      </c>
    </row>
    <row r="2690" spans="1:11" ht="14.5">
      <c r="A2690" s="39" t="s">
        <v>562</v>
      </c>
      <c r="B2690" s="39" t="s">
        <v>282</v>
      </c>
      <c r="C2690" s="39" t="s">
        <v>386</v>
      </c>
      <c r="D2690" s="92">
        <f t="shared" si="132"/>
        <v>57.07</v>
      </c>
      <c r="E2690" s="92">
        <f t="shared" si="133"/>
        <v>53.95</v>
      </c>
      <c r="F2690" s="92">
        <f t="shared" si="134"/>
        <v>60.14</v>
      </c>
      <c r="H2690" s="138">
        <v>57.07</v>
      </c>
      <c r="I2690" s="138">
        <v>53.95</v>
      </c>
      <c r="J2690" s="138">
        <v>60.14</v>
      </c>
      <c r="K2690" s="138">
        <v>2.768529875591379</v>
      </c>
    </row>
    <row r="2691" spans="1:11" ht="14.5">
      <c r="A2691" s="39" t="s">
        <v>562</v>
      </c>
      <c r="B2691" s="39" t="s">
        <v>282</v>
      </c>
      <c r="C2691" s="39" t="s">
        <v>379</v>
      </c>
      <c r="D2691" s="92">
        <f t="shared" si="132"/>
        <v>62.6</v>
      </c>
      <c r="E2691" s="92">
        <f t="shared" si="133"/>
        <v>59.85</v>
      </c>
      <c r="F2691" s="92">
        <f t="shared" si="134"/>
        <v>65.27</v>
      </c>
      <c r="H2691" s="138">
        <v>62.6</v>
      </c>
      <c r="I2691" s="138">
        <v>59.85</v>
      </c>
      <c r="J2691" s="138">
        <v>65.27</v>
      </c>
      <c r="K2691" s="138">
        <v>2.2204472843450476</v>
      </c>
    </row>
    <row r="2692" spans="1:11" ht="14.5">
      <c r="A2692" s="39" t="s">
        <v>562</v>
      </c>
      <c r="B2692" s="39" t="s">
        <v>282</v>
      </c>
      <c r="C2692" s="39" t="s">
        <v>360</v>
      </c>
      <c r="D2692" s="92">
        <f t="shared" si="132"/>
        <v>59.26</v>
      </c>
      <c r="E2692" s="92">
        <f t="shared" si="133"/>
        <v>57.54</v>
      </c>
      <c r="F2692" s="92">
        <f t="shared" si="134"/>
        <v>60.97</v>
      </c>
      <c r="H2692" s="138">
        <v>59.26</v>
      </c>
      <c r="I2692" s="138">
        <v>57.54</v>
      </c>
      <c r="J2692" s="138">
        <v>60.97</v>
      </c>
      <c r="K2692" s="138">
        <v>1.4681066486668917</v>
      </c>
    </row>
    <row r="2693" spans="1:11" ht="14.5">
      <c r="A2693" s="39" t="s">
        <v>562</v>
      </c>
      <c r="B2693" s="39" t="s">
        <v>282</v>
      </c>
      <c r="C2693" s="39" t="s">
        <v>0</v>
      </c>
      <c r="D2693" s="92">
        <f t="shared" si="132"/>
        <v>58.09</v>
      </c>
      <c r="E2693" s="92">
        <f t="shared" si="133"/>
        <v>57.19</v>
      </c>
      <c r="F2693" s="92">
        <f t="shared" si="134"/>
        <v>58.98</v>
      </c>
      <c r="H2693" s="138">
        <v>58.09</v>
      </c>
      <c r="I2693" s="138">
        <v>57.19</v>
      </c>
      <c r="J2693" s="138">
        <v>58.98</v>
      </c>
      <c r="K2693" s="138">
        <v>0.79187467722499572</v>
      </c>
    </row>
    <row r="2694" spans="1:11">
      <c r="A2694" s="39" t="s">
        <v>412</v>
      </c>
      <c r="B2694" s="39" t="s">
        <v>283</v>
      </c>
      <c r="C2694" s="39" t="s">
        <v>101</v>
      </c>
      <c r="D2694" s="92">
        <f t="shared" ref="D2694:D2757" si="135">IF(K2694&gt;=50," ",H2694)</f>
        <v>10.48</v>
      </c>
      <c r="E2694" s="92">
        <f t="shared" ref="E2694:E2757" si="136">IF(K2694&gt;=50," ",I2694)</f>
        <v>6.98</v>
      </c>
      <c r="F2694" s="92">
        <f t="shared" ref="F2694:F2757" si="137">IF(K2694&gt;=50," ",J2694)</f>
        <v>15.44</v>
      </c>
      <c r="H2694" s="138">
        <v>10.48</v>
      </c>
      <c r="I2694" s="138">
        <v>6.98</v>
      </c>
      <c r="J2694" s="138">
        <v>15.44</v>
      </c>
      <c r="K2694" s="138">
        <v>20.324427480916029</v>
      </c>
    </row>
    <row r="2695" spans="1:11">
      <c r="A2695" s="39" t="s">
        <v>412</v>
      </c>
      <c r="B2695" s="39" t="s">
        <v>283</v>
      </c>
      <c r="C2695" s="39" t="s">
        <v>108</v>
      </c>
      <c r="D2695" s="92">
        <f t="shared" si="135"/>
        <v>10.95</v>
      </c>
      <c r="E2695" s="92">
        <f t="shared" si="136"/>
        <v>6.26</v>
      </c>
      <c r="F2695" s="92">
        <f t="shared" si="137"/>
        <v>18.47</v>
      </c>
      <c r="H2695" s="138">
        <v>10.95</v>
      </c>
      <c r="I2695" s="138">
        <v>6.26</v>
      </c>
      <c r="J2695" s="138">
        <v>18.47</v>
      </c>
      <c r="K2695" s="138">
        <v>27.762557077625573</v>
      </c>
    </row>
    <row r="2696" spans="1:11">
      <c r="A2696" s="39" t="s">
        <v>412</v>
      </c>
      <c r="B2696" s="39" t="s">
        <v>283</v>
      </c>
      <c r="C2696" s="39" t="s">
        <v>109</v>
      </c>
      <c r="D2696" s="92">
        <f t="shared" si="135"/>
        <v>12.89</v>
      </c>
      <c r="E2696" s="92">
        <f t="shared" si="136"/>
        <v>9.1300000000000008</v>
      </c>
      <c r="F2696" s="92">
        <f t="shared" si="137"/>
        <v>17.899999999999999</v>
      </c>
      <c r="H2696" s="138">
        <v>12.89</v>
      </c>
      <c r="I2696" s="138">
        <v>9.1300000000000008</v>
      </c>
      <c r="J2696" s="138">
        <v>17.899999999999999</v>
      </c>
      <c r="K2696" s="138">
        <v>17.22265321955004</v>
      </c>
    </row>
    <row r="2697" spans="1:11">
      <c r="A2697" s="39" t="s">
        <v>412</v>
      </c>
      <c r="B2697" s="39" t="s">
        <v>283</v>
      </c>
      <c r="C2697" s="39" t="s">
        <v>112</v>
      </c>
      <c r="D2697" s="92">
        <f t="shared" si="135"/>
        <v>16.329999999999998</v>
      </c>
      <c r="E2697" s="92">
        <f t="shared" si="136"/>
        <v>11.64</v>
      </c>
      <c r="F2697" s="92">
        <f t="shared" si="137"/>
        <v>22.42</v>
      </c>
      <c r="H2697" s="138">
        <v>16.329999999999998</v>
      </c>
      <c r="I2697" s="138">
        <v>11.64</v>
      </c>
      <c r="J2697" s="138">
        <v>22.42</v>
      </c>
      <c r="K2697" s="138">
        <v>16.778934476423764</v>
      </c>
    </row>
    <row r="2698" spans="1:11">
      <c r="A2698" s="39" t="s">
        <v>412</v>
      </c>
      <c r="B2698" s="39" t="s">
        <v>283</v>
      </c>
      <c r="C2698" s="39" t="s">
        <v>115</v>
      </c>
      <c r="D2698" s="92">
        <f t="shared" si="135"/>
        <v>13.35</v>
      </c>
      <c r="E2698" s="92">
        <f t="shared" si="136"/>
        <v>10.14</v>
      </c>
      <c r="F2698" s="92">
        <f t="shared" si="137"/>
        <v>17.37</v>
      </c>
      <c r="H2698" s="138">
        <v>13.35</v>
      </c>
      <c r="I2698" s="138">
        <v>10.14</v>
      </c>
      <c r="J2698" s="138">
        <v>17.37</v>
      </c>
      <c r="K2698" s="138">
        <v>13.782771535580526</v>
      </c>
    </row>
    <row r="2699" spans="1:11">
      <c r="A2699" s="39" t="s">
        <v>412</v>
      </c>
      <c r="B2699" s="39" t="s">
        <v>283</v>
      </c>
      <c r="C2699" s="39" t="s">
        <v>118</v>
      </c>
      <c r="D2699" s="92">
        <f t="shared" si="135"/>
        <v>15.33</v>
      </c>
      <c r="E2699" s="92">
        <f t="shared" si="136"/>
        <v>10.09</v>
      </c>
      <c r="F2699" s="92">
        <f t="shared" si="137"/>
        <v>22.6</v>
      </c>
      <c r="H2699" s="138">
        <v>15.33</v>
      </c>
      <c r="I2699" s="138">
        <v>10.09</v>
      </c>
      <c r="J2699" s="138">
        <v>22.6</v>
      </c>
      <c r="K2699" s="138">
        <v>20.678408349641224</v>
      </c>
    </row>
    <row r="2700" spans="1:11">
      <c r="A2700" s="39" t="s">
        <v>412</v>
      </c>
      <c r="B2700" s="39" t="s">
        <v>283</v>
      </c>
      <c r="C2700" s="39" t="s">
        <v>122</v>
      </c>
      <c r="D2700" s="92">
        <f t="shared" si="135"/>
        <v>12.36</v>
      </c>
      <c r="E2700" s="92">
        <f t="shared" si="136"/>
        <v>8.64</v>
      </c>
      <c r="F2700" s="92">
        <f t="shared" si="137"/>
        <v>17.38</v>
      </c>
      <c r="H2700" s="138">
        <v>12.36</v>
      </c>
      <c r="I2700" s="138">
        <v>8.64</v>
      </c>
      <c r="J2700" s="138">
        <v>17.38</v>
      </c>
      <c r="K2700" s="138">
        <v>17.880258899676377</v>
      </c>
    </row>
    <row r="2701" spans="1:11">
      <c r="A2701" s="39" t="s">
        <v>412</v>
      </c>
      <c r="B2701" s="39" t="s">
        <v>283</v>
      </c>
      <c r="C2701" s="39" t="s">
        <v>130</v>
      </c>
      <c r="D2701" s="92">
        <f t="shared" si="135"/>
        <v>17.23</v>
      </c>
      <c r="E2701" s="92">
        <f t="shared" si="136"/>
        <v>13.52</v>
      </c>
      <c r="F2701" s="92">
        <f t="shared" si="137"/>
        <v>21.69</v>
      </c>
      <c r="H2701" s="138">
        <v>17.23</v>
      </c>
      <c r="I2701" s="138">
        <v>13.52</v>
      </c>
      <c r="J2701" s="138">
        <v>21.69</v>
      </c>
      <c r="K2701" s="138">
        <v>12.071967498549043</v>
      </c>
    </row>
    <row r="2702" spans="1:11">
      <c r="A2702" s="39" t="s">
        <v>412</v>
      </c>
      <c r="B2702" s="39" t="s">
        <v>283</v>
      </c>
      <c r="C2702" s="39" t="s">
        <v>135</v>
      </c>
      <c r="D2702" s="92">
        <f t="shared" si="135"/>
        <v>25.49</v>
      </c>
      <c r="E2702" s="92">
        <f t="shared" si="136"/>
        <v>18.04</v>
      </c>
      <c r="F2702" s="92">
        <f t="shared" si="137"/>
        <v>34.700000000000003</v>
      </c>
      <c r="H2702" s="138">
        <v>25.49</v>
      </c>
      <c r="I2702" s="138">
        <v>18.04</v>
      </c>
      <c r="J2702" s="138">
        <v>34.700000000000003</v>
      </c>
      <c r="K2702" s="138">
        <v>16.75166732051785</v>
      </c>
    </row>
    <row r="2703" spans="1:11">
      <c r="A2703" s="39" t="s">
        <v>412</v>
      </c>
      <c r="B2703" s="39" t="s">
        <v>283</v>
      </c>
      <c r="C2703" s="39" t="s">
        <v>136</v>
      </c>
      <c r="D2703" s="92">
        <f t="shared" si="135"/>
        <v>10.55</v>
      </c>
      <c r="E2703" s="92">
        <f t="shared" si="136"/>
        <v>6.57</v>
      </c>
      <c r="F2703" s="92">
        <f t="shared" si="137"/>
        <v>16.510000000000002</v>
      </c>
      <c r="H2703" s="138">
        <v>10.55</v>
      </c>
      <c r="I2703" s="138">
        <v>6.57</v>
      </c>
      <c r="J2703" s="138">
        <v>16.510000000000002</v>
      </c>
      <c r="K2703" s="138">
        <v>23.601895734597157</v>
      </c>
    </row>
    <row r="2704" spans="1:11">
      <c r="A2704" s="39" t="s">
        <v>412</v>
      </c>
      <c r="B2704" s="39" t="s">
        <v>283</v>
      </c>
      <c r="C2704" s="39" t="s">
        <v>143</v>
      </c>
      <c r="D2704" s="92">
        <f t="shared" si="135"/>
        <v>15.08</v>
      </c>
      <c r="E2704" s="92">
        <f t="shared" si="136"/>
        <v>10.72</v>
      </c>
      <c r="F2704" s="92">
        <f t="shared" si="137"/>
        <v>20.79</v>
      </c>
      <c r="H2704" s="138">
        <v>15.08</v>
      </c>
      <c r="I2704" s="138">
        <v>10.72</v>
      </c>
      <c r="J2704" s="138">
        <v>20.79</v>
      </c>
      <c r="K2704" s="138">
        <v>16.976127320954905</v>
      </c>
    </row>
    <row r="2705" spans="1:11">
      <c r="A2705" s="39" t="s">
        <v>412</v>
      </c>
      <c r="B2705" s="39" t="s">
        <v>283</v>
      </c>
      <c r="C2705" s="39" t="s">
        <v>149</v>
      </c>
      <c r="D2705" s="92">
        <f t="shared" si="135"/>
        <v>12.46</v>
      </c>
      <c r="E2705" s="92">
        <f t="shared" si="136"/>
        <v>9.14</v>
      </c>
      <c r="F2705" s="92">
        <f t="shared" si="137"/>
        <v>16.760000000000002</v>
      </c>
      <c r="H2705" s="138">
        <v>12.46</v>
      </c>
      <c r="I2705" s="138">
        <v>9.14</v>
      </c>
      <c r="J2705" s="138">
        <v>16.760000000000002</v>
      </c>
      <c r="K2705" s="138">
        <v>15.489566613162117</v>
      </c>
    </row>
    <row r="2706" spans="1:11">
      <c r="A2706" s="39" t="s">
        <v>412</v>
      </c>
      <c r="B2706" s="39" t="s">
        <v>283</v>
      </c>
      <c r="C2706" s="39" t="s">
        <v>151</v>
      </c>
      <c r="D2706" s="92">
        <f t="shared" si="135"/>
        <v>15.33</v>
      </c>
      <c r="E2706" s="92">
        <f t="shared" si="136"/>
        <v>10.48</v>
      </c>
      <c r="F2706" s="92">
        <f t="shared" si="137"/>
        <v>21.88</v>
      </c>
      <c r="H2706" s="138">
        <v>15.33</v>
      </c>
      <c r="I2706" s="138">
        <v>10.48</v>
      </c>
      <c r="J2706" s="138">
        <v>21.88</v>
      </c>
      <c r="K2706" s="138">
        <v>18.851924331376388</v>
      </c>
    </row>
    <row r="2707" spans="1:11">
      <c r="A2707" s="39" t="s">
        <v>412</v>
      </c>
      <c r="B2707" s="39" t="s">
        <v>283</v>
      </c>
      <c r="C2707" s="39" t="s">
        <v>154</v>
      </c>
      <c r="D2707" s="92">
        <f t="shared" si="135"/>
        <v>10.18</v>
      </c>
      <c r="E2707" s="92">
        <f t="shared" si="136"/>
        <v>6.33</v>
      </c>
      <c r="F2707" s="92">
        <f t="shared" si="137"/>
        <v>15.97</v>
      </c>
      <c r="H2707" s="138">
        <v>10.18</v>
      </c>
      <c r="I2707" s="138">
        <v>6.33</v>
      </c>
      <c r="J2707" s="138">
        <v>15.97</v>
      </c>
      <c r="K2707" s="138">
        <v>23.673870333988216</v>
      </c>
    </row>
    <row r="2708" spans="1:11">
      <c r="A2708" s="39" t="s">
        <v>412</v>
      </c>
      <c r="B2708" s="39" t="s">
        <v>283</v>
      </c>
      <c r="C2708" s="39" t="s">
        <v>164</v>
      </c>
      <c r="D2708" s="92">
        <f t="shared" si="135"/>
        <v>21.54</v>
      </c>
      <c r="E2708" s="92">
        <f t="shared" si="136"/>
        <v>14.67</v>
      </c>
      <c r="F2708" s="92">
        <f t="shared" si="137"/>
        <v>30.47</v>
      </c>
      <c r="H2708" s="138">
        <v>21.54</v>
      </c>
      <c r="I2708" s="138">
        <v>14.67</v>
      </c>
      <c r="J2708" s="138">
        <v>30.47</v>
      </c>
      <c r="K2708" s="138">
        <v>18.70937790157846</v>
      </c>
    </row>
    <row r="2709" spans="1:11">
      <c r="A2709" s="39" t="s">
        <v>412</v>
      </c>
      <c r="B2709" s="39" t="s">
        <v>283</v>
      </c>
      <c r="C2709" s="39" t="s">
        <v>171</v>
      </c>
      <c r="D2709" s="92">
        <f t="shared" si="135"/>
        <v>18.39</v>
      </c>
      <c r="E2709" s="92">
        <f t="shared" si="136"/>
        <v>14.35</v>
      </c>
      <c r="F2709" s="92">
        <f t="shared" si="137"/>
        <v>23.25</v>
      </c>
      <c r="H2709" s="138">
        <v>18.39</v>
      </c>
      <c r="I2709" s="138">
        <v>14.35</v>
      </c>
      <c r="J2709" s="138">
        <v>23.25</v>
      </c>
      <c r="K2709" s="138">
        <v>12.343665035345296</v>
      </c>
    </row>
    <row r="2710" spans="1:11">
      <c r="A2710" s="39" t="s">
        <v>412</v>
      </c>
      <c r="B2710" s="39" t="s">
        <v>283</v>
      </c>
      <c r="C2710" s="39" t="s">
        <v>174</v>
      </c>
      <c r="D2710" s="92">
        <f t="shared" si="135"/>
        <v>10.02</v>
      </c>
      <c r="E2710" s="92">
        <f t="shared" si="136"/>
        <v>6.33</v>
      </c>
      <c r="F2710" s="92">
        <f t="shared" si="137"/>
        <v>15.5</v>
      </c>
      <c r="H2710" s="138">
        <v>10.02</v>
      </c>
      <c r="I2710" s="138">
        <v>6.33</v>
      </c>
      <c r="J2710" s="138">
        <v>15.5</v>
      </c>
      <c r="K2710" s="138">
        <v>22.954091816367264</v>
      </c>
    </row>
    <row r="2711" spans="1:11">
      <c r="A2711" s="39" t="s">
        <v>412</v>
      </c>
      <c r="B2711" s="39" t="s">
        <v>284</v>
      </c>
      <c r="C2711" s="39" t="s">
        <v>101</v>
      </c>
      <c r="D2711" s="92">
        <f t="shared" si="135"/>
        <v>3.16</v>
      </c>
      <c r="E2711" s="92">
        <f t="shared" si="136"/>
        <v>1.65</v>
      </c>
      <c r="F2711" s="92">
        <f t="shared" si="137"/>
        <v>5.95</v>
      </c>
      <c r="H2711" s="138">
        <v>3.16</v>
      </c>
      <c r="I2711" s="138">
        <v>1.65</v>
      </c>
      <c r="J2711" s="138">
        <v>5.95</v>
      </c>
      <c r="K2711" s="138">
        <v>32.594936708860764</v>
      </c>
    </row>
    <row r="2712" spans="1:11">
      <c r="A2712" s="39" t="s">
        <v>412</v>
      </c>
      <c r="B2712" s="39" t="s">
        <v>284</v>
      </c>
      <c r="C2712" s="39" t="s">
        <v>108</v>
      </c>
      <c r="D2712" s="92" t="str">
        <f t="shared" si="135"/>
        <v xml:space="preserve"> </v>
      </c>
      <c r="E2712" s="92" t="str">
        <f t="shared" si="136"/>
        <v xml:space="preserve"> </v>
      </c>
      <c r="F2712" s="92" t="str">
        <f t="shared" si="137"/>
        <v xml:space="preserve"> </v>
      </c>
      <c r="H2712" s="138">
        <v>2.2200000000000002</v>
      </c>
      <c r="I2712" s="138">
        <v>0.72</v>
      </c>
      <c r="J2712" s="138">
        <v>6.59</v>
      </c>
      <c r="K2712" s="138">
        <v>56.756756756756758</v>
      </c>
    </row>
    <row r="2713" spans="1:11">
      <c r="A2713" s="39" t="s">
        <v>412</v>
      </c>
      <c r="B2713" s="39" t="s">
        <v>284</v>
      </c>
      <c r="C2713" s="39" t="s">
        <v>109</v>
      </c>
      <c r="D2713" s="92">
        <f t="shared" si="135"/>
        <v>3.05</v>
      </c>
      <c r="E2713" s="92">
        <f t="shared" si="136"/>
        <v>1.28</v>
      </c>
      <c r="F2713" s="92">
        <f t="shared" si="137"/>
        <v>7.1</v>
      </c>
      <c r="H2713" s="138">
        <v>3.05</v>
      </c>
      <c r="I2713" s="138">
        <v>1.28</v>
      </c>
      <c r="J2713" s="138">
        <v>7.1</v>
      </c>
      <c r="K2713" s="138">
        <v>43.934426229508198</v>
      </c>
    </row>
    <row r="2714" spans="1:11">
      <c r="A2714" s="39" t="s">
        <v>412</v>
      </c>
      <c r="B2714" s="39" t="s">
        <v>284</v>
      </c>
      <c r="C2714" s="39" t="s">
        <v>112</v>
      </c>
      <c r="D2714" s="92" t="str">
        <f t="shared" si="135"/>
        <v xml:space="preserve"> </v>
      </c>
      <c r="E2714" s="92" t="str">
        <f t="shared" si="136"/>
        <v xml:space="preserve"> </v>
      </c>
      <c r="F2714" s="92" t="str">
        <f t="shared" si="137"/>
        <v xml:space="preserve"> </v>
      </c>
      <c r="H2714" s="138">
        <v>5.93</v>
      </c>
      <c r="I2714" s="138">
        <v>1.96</v>
      </c>
      <c r="J2714" s="138">
        <v>16.59</v>
      </c>
      <c r="K2714" s="138">
        <v>55.143338954468803</v>
      </c>
    </row>
    <row r="2715" spans="1:11">
      <c r="A2715" s="39" t="s">
        <v>412</v>
      </c>
      <c r="B2715" s="39" t="s">
        <v>284</v>
      </c>
      <c r="C2715" s="39" t="s">
        <v>115</v>
      </c>
      <c r="D2715" s="92">
        <f t="shared" si="135"/>
        <v>6.47</v>
      </c>
      <c r="E2715" s="92">
        <f t="shared" si="136"/>
        <v>4.34</v>
      </c>
      <c r="F2715" s="92">
        <f t="shared" si="137"/>
        <v>9.5399999999999991</v>
      </c>
      <c r="H2715" s="138">
        <v>6.47</v>
      </c>
      <c r="I2715" s="138">
        <v>4.34</v>
      </c>
      <c r="J2715" s="138">
        <v>9.5399999999999991</v>
      </c>
      <c r="K2715" s="138">
        <v>20.092735703245751</v>
      </c>
    </row>
    <row r="2716" spans="1:11">
      <c r="A2716" s="39" t="s">
        <v>412</v>
      </c>
      <c r="B2716" s="39" t="s">
        <v>284</v>
      </c>
      <c r="C2716" s="39" t="s">
        <v>118</v>
      </c>
      <c r="D2716" s="92">
        <f t="shared" si="135"/>
        <v>6.46</v>
      </c>
      <c r="E2716" s="92">
        <f t="shared" si="136"/>
        <v>2.54</v>
      </c>
      <c r="F2716" s="92">
        <f t="shared" si="137"/>
        <v>15.46</v>
      </c>
      <c r="H2716" s="138">
        <v>6.46</v>
      </c>
      <c r="I2716" s="138">
        <v>2.54</v>
      </c>
      <c r="J2716" s="138">
        <v>15.46</v>
      </c>
      <c r="K2716" s="138">
        <v>46.439628482972132</v>
      </c>
    </row>
    <row r="2717" spans="1:11">
      <c r="A2717" s="39" t="s">
        <v>412</v>
      </c>
      <c r="B2717" s="39" t="s">
        <v>284</v>
      </c>
      <c r="C2717" s="39" t="s">
        <v>122</v>
      </c>
      <c r="D2717" s="92" t="str">
        <f t="shared" si="135"/>
        <v xml:space="preserve"> </v>
      </c>
      <c r="E2717" s="92" t="str">
        <f t="shared" si="136"/>
        <v xml:space="preserve"> </v>
      </c>
      <c r="F2717" s="92" t="str">
        <f t="shared" si="137"/>
        <v xml:space="preserve"> </v>
      </c>
      <c r="H2717" s="138">
        <v>1.77</v>
      </c>
      <c r="I2717" s="138">
        <v>0.65</v>
      </c>
      <c r="J2717" s="138">
        <v>4.71</v>
      </c>
      <c r="K2717" s="138">
        <v>50.282485875706215</v>
      </c>
    </row>
    <row r="2718" spans="1:11">
      <c r="A2718" s="39" t="s">
        <v>412</v>
      </c>
      <c r="B2718" s="39" t="s">
        <v>284</v>
      </c>
      <c r="C2718" s="39" t="s">
        <v>130</v>
      </c>
      <c r="D2718" s="92">
        <f t="shared" si="135"/>
        <v>3.51</v>
      </c>
      <c r="E2718" s="92">
        <f t="shared" si="136"/>
        <v>1.98</v>
      </c>
      <c r="F2718" s="92">
        <f t="shared" si="137"/>
        <v>6.16</v>
      </c>
      <c r="H2718" s="138">
        <v>3.51</v>
      </c>
      <c r="I2718" s="138">
        <v>1.98</v>
      </c>
      <c r="J2718" s="138">
        <v>6.16</v>
      </c>
      <c r="K2718" s="138">
        <v>29.059829059829063</v>
      </c>
    </row>
    <row r="2719" spans="1:11">
      <c r="A2719" s="39" t="s">
        <v>412</v>
      </c>
      <c r="B2719" s="39" t="s">
        <v>284</v>
      </c>
      <c r="C2719" s="39" t="s">
        <v>135</v>
      </c>
      <c r="D2719" s="92">
        <f t="shared" si="135"/>
        <v>1.4</v>
      </c>
      <c r="E2719" s="92">
        <f t="shared" si="136"/>
        <v>0.71</v>
      </c>
      <c r="F2719" s="92">
        <f t="shared" si="137"/>
        <v>2.75</v>
      </c>
      <c r="H2719" s="138">
        <v>1.4</v>
      </c>
      <c r="I2719" s="138">
        <v>0.71</v>
      </c>
      <c r="J2719" s="138">
        <v>2.75</v>
      </c>
      <c r="K2719" s="138">
        <v>34.285714285714285</v>
      </c>
    </row>
    <row r="2720" spans="1:11">
      <c r="A2720" s="39" t="s">
        <v>412</v>
      </c>
      <c r="B2720" s="39" t="s">
        <v>284</v>
      </c>
      <c r="C2720" s="39" t="s">
        <v>136</v>
      </c>
      <c r="D2720" s="92">
        <f t="shared" si="135"/>
        <v>4.37</v>
      </c>
      <c r="E2720" s="92">
        <f t="shared" si="136"/>
        <v>2.0499999999999998</v>
      </c>
      <c r="F2720" s="92">
        <f t="shared" si="137"/>
        <v>9.09</v>
      </c>
      <c r="H2720" s="138">
        <v>4.37</v>
      </c>
      <c r="I2720" s="138">
        <v>2.0499999999999998</v>
      </c>
      <c r="J2720" s="138">
        <v>9.09</v>
      </c>
      <c r="K2720" s="138">
        <v>38.215102974828376</v>
      </c>
    </row>
    <row r="2721" spans="1:11">
      <c r="A2721" s="39" t="s">
        <v>412</v>
      </c>
      <c r="B2721" s="39" t="s">
        <v>284</v>
      </c>
      <c r="C2721" s="39" t="s">
        <v>143</v>
      </c>
      <c r="D2721" s="92">
        <f t="shared" si="135"/>
        <v>3.47</v>
      </c>
      <c r="E2721" s="92">
        <f t="shared" si="136"/>
        <v>1.48</v>
      </c>
      <c r="F2721" s="92">
        <f t="shared" si="137"/>
        <v>7.91</v>
      </c>
      <c r="H2721" s="138">
        <v>3.47</v>
      </c>
      <c r="I2721" s="138">
        <v>1.48</v>
      </c>
      <c r="J2721" s="138">
        <v>7.91</v>
      </c>
      <c r="K2721" s="138">
        <v>42.939481268011527</v>
      </c>
    </row>
    <row r="2722" spans="1:11">
      <c r="A2722" s="39" t="s">
        <v>412</v>
      </c>
      <c r="B2722" s="39" t="s">
        <v>284</v>
      </c>
      <c r="C2722" s="39" t="s">
        <v>149</v>
      </c>
      <c r="D2722" s="92">
        <f t="shared" si="135"/>
        <v>6.12</v>
      </c>
      <c r="E2722" s="92">
        <f t="shared" si="136"/>
        <v>3.98</v>
      </c>
      <c r="F2722" s="92">
        <f t="shared" si="137"/>
        <v>9.3000000000000007</v>
      </c>
      <c r="H2722" s="138">
        <v>6.12</v>
      </c>
      <c r="I2722" s="138">
        <v>3.98</v>
      </c>
      <c r="J2722" s="138">
        <v>9.3000000000000007</v>
      </c>
      <c r="K2722" s="138">
        <v>21.732026143790851</v>
      </c>
    </row>
    <row r="2723" spans="1:11">
      <c r="A2723" s="39" t="s">
        <v>412</v>
      </c>
      <c r="B2723" s="39" t="s">
        <v>284</v>
      </c>
      <c r="C2723" s="39" t="s">
        <v>151</v>
      </c>
      <c r="D2723" s="92">
        <f t="shared" si="135"/>
        <v>4.93</v>
      </c>
      <c r="E2723" s="92">
        <f t="shared" si="136"/>
        <v>2.12</v>
      </c>
      <c r="F2723" s="92">
        <f t="shared" si="137"/>
        <v>11.05</v>
      </c>
      <c r="H2723" s="138">
        <v>4.93</v>
      </c>
      <c r="I2723" s="138">
        <v>2.12</v>
      </c>
      <c r="J2723" s="138">
        <v>11.05</v>
      </c>
      <c r="K2723" s="138">
        <v>42.393509127789045</v>
      </c>
    </row>
    <row r="2724" spans="1:11">
      <c r="A2724" s="39" t="s">
        <v>412</v>
      </c>
      <c r="B2724" s="39" t="s">
        <v>284</v>
      </c>
      <c r="C2724" s="39" t="s">
        <v>154</v>
      </c>
      <c r="D2724" s="92">
        <f t="shared" si="135"/>
        <v>5.18</v>
      </c>
      <c r="E2724" s="92">
        <f t="shared" si="136"/>
        <v>2.6</v>
      </c>
      <c r="F2724" s="92">
        <f t="shared" si="137"/>
        <v>10.06</v>
      </c>
      <c r="H2724" s="138">
        <v>5.18</v>
      </c>
      <c r="I2724" s="138">
        <v>2.6</v>
      </c>
      <c r="J2724" s="138">
        <v>10.06</v>
      </c>
      <c r="K2724" s="138">
        <v>34.749034749034749</v>
      </c>
    </row>
    <row r="2725" spans="1:11">
      <c r="A2725" s="39" t="s">
        <v>412</v>
      </c>
      <c r="B2725" s="39" t="s">
        <v>284</v>
      </c>
      <c r="C2725" s="39" t="s">
        <v>164</v>
      </c>
      <c r="D2725" s="92">
        <f t="shared" si="135"/>
        <v>1.69</v>
      </c>
      <c r="E2725" s="92">
        <f t="shared" si="136"/>
        <v>0.7</v>
      </c>
      <c r="F2725" s="92">
        <f t="shared" si="137"/>
        <v>4.04</v>
      </c>
      <c r="H2725" s="138">
        <v>1.69</v>
      </c>
      <c r="I2725" s="138">
        <v>0.7</v>
      </c>
      <c r="J2725" s="138">
        <v>4.04</v>
      </c>
      <c r="K2725" s="138">
        <v>44.970414201183431</v>
      </c>
    </row>
    <row r="2726" spans="1:11">
      <c r="A2726" s="39" t="s">
        <v>412</v>
      </c>
      <c r="B2726" s="39" t="s">
        <v>284</v>
      </c>
      <c r="C2726" s="39" t="s">
        <v>171</v>
      </c>
      <c r="D2726" s="92">
        <f t="shared" si="135"/>
        <v>4.6399999999999997</v>
      </c>
      <c r="E2726" s="92">
        <f t="shared" si="136"/>
        <v>2.72</v>
      </c>
      <c r="F2726" s="92">
        <f t="shared" si="137"/>
        <v>7.82</v>
      </c>
      <c r="H2726" s="138">
        <v>4.6399999999999997</v>
      </c>
      <c r="I2726" s="138">
        <v>2.72</v>
      </c>
      <c r="J2726" s="138">
        <v>7.82</v>
      </c>
      <c r="K2726" s="138">
        <v>26.939655172413797</v>
      </c>
    </row>
    <row r="2727" spans="1:11">
      <c r="A2727" s="39" t="s">
        <v>412</v>
      </c>
      <c r="B2727" s="39" t="s">
        <v>284</v>
      </c>
      <c r="C2727" s="39" t="s">
        <v>174</v>
      </c>
      <c r="D2727" s="92">
        <f t="shared" si="135"/>
        <v>5.79</v>
      </c>
      <c r="E2727" s="92">
        <f t="shared" si="136"/>
        <v>3.45</v>
      </c>
      <c r="F2727" s="92">
        <f t="shared" si="137"/>
        <v>9.56</v>
      </c>
      <c r="H2727" s="138">
        <v>5.79</v>
      </c>
      <c r="I2727" s="138">
        <v>3.45</v>
      </c>
      <c r="J2727" s="138">
        <v>9.56</v>
      </c>
      <c r="K2727" s="138">
        <v>26.07944732297064</v>
      </c>
    </row>
    <row r="2728" spans="1:11">
      <c r="A2728" s="39" t="s">
        <v>412</v>
      </c>
      <c r="B2728" s="39" t="s">
        <v>283</v>
      </c>
      <c r="C2728" s="39" t="s">
        <v>102</v>
      </c>
      <c r="D2728" s="92">
        <f t="shared" si="135"/>
        <v>18.190000000000001</v>
      </c>
      <c r="E2728" s="92">
        <f t="shared" si="136"/>
        <v>12.21</v>
      </c>
      <c r="F2728" s="92">
        <f t="shared" si="137"/>
        <v>26.21</v>
      </c>
      <c r="H2728" s="138">
        <v>18.190000000000001</v>
      </c>
      <c r="I2728" s="138">
        <v>12.21</v>
      </c>
      <c r="J2728" s="138">
        <v>26.21</v>
      </c>
      <c r="K2728" s="138">
        <v>19.571192963166574</v>
      </c>
    </row>
    <row r="2729" spans="1:11">
      <c r="A2729" s="39" t="s">
        <v>412</v>
      </c>
      <c r="B2729" s="39" t="s">
        <v>283</v>
      </c>
      <c r="C2729" s="39" t="s">
        <v>103</v>
      </c>
      <c r="D2729" s="92">
        <f t="shared" si="135"/>
        <v>18.34</v>
      </c>
      <c r="E2729" s="92">
        <f t="shared" si="136"/>
        <v>12.53</v>
      </c>
      <c r="F2729" s="92">
        <f t="shared" si="137"/>
        <v>26.04</v>
      </c>
      <c r="H2729" s="138">
        <v>18.34</v>
      </c>
      <c r="I2729" s="138">
        <v>12.53</v>
      </c>
      <c r="J2729" s="138">
        <v>26.04</v>
      </c>
      <c r="K2729" s="138">
        <v>18.756815703380589</v>
      </c>
    </row>
    <row r="2730" spans="1:11">
      <c r="A2730" s="39" t="s">
        <v>412</v>
      </c>
      <c r="B2730" s="39" t="s">
        <v>283</v>
      </c>
      <c r="C2730" s="39" t="s">
        <v>104</v>
      </c>
      <c r="D2730" s="92">
        <f t="shared" si="135"/>
        <v>3.15</v>
      </c>
      <c r="E2730" s="92">
        <f t="shared" si="136"/>
        <v>1.67</v>
      </c>
      <c r="F2730" s="92">
        <f t="shared" si="137"/>
        <v>5.84</v>
      </c>
      <c r="H2730" s="138">
        <v>3.15</v>
      </c>
      <c r="I2730" s="138">
        <v>1.67</v>
      </c>
      <c r="J2730" s="138">
        <v>5.84</v>
      </c>
      <c r="K2730" s="138">
        <v>31.746031746031743</v>
      </c>
    </row>
    <row r="2731" spans="1:11">
      <c r="A2731" s="39" t="s">
        <v>412</v>
      </c>
      <c r="B2731" s="39" t="s">
        <v>283</v>
      </c>
      <c r="C2731" s="39" t="s">
        <v>110</v>
      </c>
      <c r="D2731" s="92">
        <f t="shared" si="135"/>
        <v>13.16</v>
      </c>
      <c r="E2731" s="92">
        <f t="shared" si="136"/>
        <v>9.59</v>
      </c>
      <c r="F2731" s="92">
        <f t="shared" si="137"/>
        <v>17.8</v>
      </c>
      <c r="H2731" s="138">
        <v>13.16</v>
      </c>
      <c r="I2731" s="138">
        <v>9.59</v>
      </c>
      <c r="J2731" s="138">
        <v>17.8</v>
      </c>
      <c r="K2731" s="138">
        <v>15.805471124620061</v>
      </c>
    </row>
    <row r="2732" spans="1:11">
      <c r="A2732" s="39" t="s">
        <v>412</v>
      </c>
      <c r="B2732" s="39" t="s">
        <v>283</v>
      </c>
      <c r="C2732" s="39" t="s">
        <v>111</v>
      </c>
      <c r="D2732" s="92">
        <f t="shared" si="135"/>
        <v>10.91</v>
      </c>
      <c r="E2732" s="92">
        <f t="shared" si="136"/>
        <v>8.09</v>
      </c>
      <c r="F2732" s="92">
        <f t="shared" si="137"/>
        <v>14.57</v>
      </c>
      <c r="H2732" s="138">
        <v>10.91</v>
      </c>
      <c r="I2732" s="138">
        <v>8.09</v>
      </c>
      <c r="J2732" s="138">
        <v>14.57</v>
      </c>
      <c r="K2732" s="138">
        <v>15.032080659945004</v>
      </c>
    </row>
    <row r="2733" spans="1:11">
      <c r="A2733" s="39" t="s">
        <v>412</v>
      </c>
      <c r="B2733" s="39" t="s">
        <v>283</v>
      </c>
      <c r="C2733" s="39" t="s">
        <v>116</v>
      </c>
      <c r="D2733" s="92">
        <f t="shared" si="135"/>
        <v>13.74</v>
      </c>
      <c r="E2733" s="92">
        <f t="shared" si="136"/>
        <v>8.76</v>
      </c>
      <c r="F2733" s="92">
        <f t="shared" si="137"/>
        <v>20.92</v>
      </c>
      <c r="H2733" s="138">
        <v>13.74</v>
      </c>
      <c r="I2733" s="138">
        <v>8.76</v>
      </c>
      <c r="J2733" s="138">
        <v>20.92</v>
      </c>
      <c r="K2733" s="138">
        <v>22.270742358078603</v>
      </c>
    </row>
    <row r="2734" spans="1:11">
      <c r="A2734" s="39" t="s">
        <v>412</v>
      </c>
      <c r="B2734" s="39" t="s">
        <v>283</v>
      </c>
      <c r="C2734" s="39" t="s">
        <v>117</v>
      </c>
      <c r="D2734" s="92">
        <f t="shared" si="135"/>
        <v>18.36</v>
      </c>
      <c r="E2734" s="92">
        <f t="shared" si="136"/>
        <v>13.87</v>
      </c>
      <c r="F2734" s="92">
        <f t="shared" si="137"/>
        <v>23.9</v>
      </c>
      <c r="H2734" s="138">
        <v>18.36</v>
      </c>
      <c r="I2734" s="138">
        <v>13.87</v>
      </c>
      <c r="J2734" s="138">
        <v>23.9</v>
      </c>
      <c r="K2734" s="138">
        <v>13.888888888888889</v>
      </c>
    </row>
    <row r="2735" spans="1:11">
      <c r="A2735" s="39" t="s">
        <v>412</v>
      </c>
      <c r="B2735" s="39" t="s">
        <v>283</v>
      </c>
      <c r="C2735" s="39" t="s">
        <v>119</v>
      </c>
      <c r="D2735" s="92">
        <f t="shared" si="135"/>
        <v>8.01</v>
      </c>
      <c r="E2735" s="92">
        <f t="shared" si="136"/>
        <v>5.08</v>
      </c>
      <c r="F2735" s="92">
        <f t="shared" si="137"/>
        <v>12.39</v>
      </c>
      <c r="H2735" s="138">
        <v>8.01</v>
      </c>
      <c r="I2735" s="138">
        <v>5.08</v>
      </c>
      <c r="J2735" s="138">
        <v>12.39</v>
      </c>
      <c r="K2735" s="138">
        <v>22.721598002496883</v>
      </c>
    </row>
    <row r="2736" spans="1:11">
      <c r="A2736" s="39" t="s">
        <v>412</v>
      </c>
      <c r="B2736" s="39" t="s">
        <v>283</v>
      </c>
      <c r="C2736" s="39" t="s">
        <v>123</v>
      </c>
      <c r="D2736" s="92">
        <f t="shared" si="135"/>
        <v>18.54</v>
      </c>
      <c r="E2736" s="92">
        <f t="shared" si="136"/>
        <v>14.3</v>
      </c>
      <c r="F2736" s="92">
        <f t="shared" si="137"/>
        <v>23.68</v>
      </c>
      <c r="H2736" s="138">
        <v>18.54</v>
      </c>
      <c r="I2736" s="138">
        <v>14.3</v>
      </c>
      <c r="J2736" s="138">
        <v>23.68</v>
      </c>
      <c r="K2736" s="138">
        <v>12.891046386192018</v>
      </c>
    </row>
    <row r="2737" spans="1:11">
      <c r="A2737" s="39" t="s">
        <v>412</v>
      </c>
      <c r="B2737" s="39" t="s">
        <v>283</v>
      </c>
      <c r="C2737" s="39" t="s">
        <v>132</v>
      </c>
      <c r="D2737" s="92">
        <f t="shared" si="135"/>
        <v>11.69</v>
      </c>
      <c r="E2737" s="92">
        <f t="shared" si="136"/>
        <v>8.14</v>
      </c>
      <c r="F2737" s="92">
        <f t="shared" si="137"/>
        <v>16.510000000000002</v>
      </c>
      <c r="H2737" s="138">
        <v>11.69</v>
      </c>
      <c r="I2737" s="138">
        <v>8.14</v>
      </c>
      <c r="J2737" s="138">
        <v>16.510000000000002</v>
      </c>
      <c r="K2737" s="138">
        <v>18.049615055603081</v>
      </c>
    </row>
    <row r="2738" spans="1:11">
      <c r="A2738" s="39" t="s">
        <v>412</v>
      </c>
      <c r="B2738" s="39" t="s">
        <v>283</v>
      </c>
      <c r="C2738" s="39" t="s">
        <v>134</v>
      </c>
      <c r="D2738" s="92">
        <f t="shared" si="135"/>
        <v>18.73</v>
      </c>
      <c r="E2738" s="92">
        <f t="shared" si="136"/>
        <v>13.79</v>
      </c>
      <c r="F2738" s="92">
        <f t="shared" si="137"/>
        <v>24.92</v>
      </c>
      <c r="H2738" s="138">
        <v>18.73</v>
      </c>
      <c r="I2738" s="138">
        <v>13.79</v>
      </c>
      <c r="J2738" s="138">
        <v>24.92</v>
      </c>
      <c r="K2738" s="138">
        <v>15.109450080085423</v>
      </c>
    </row>
    <row r="2739" spans="1:11">
      <c r="A2739" s="39" t="s">
        <v>412</v>
      </c>
      <c r="B2739" s="39" t="s">
        <v>283</v>
      </c>
      <c r="C2739" s="39" t="s">
        <v>150</v>
      </c>
      <c r="D2739" s="92">
        <f t="shared" si="135"/>
        <v>16.62</v>
      </c>
      <c r="E2739" s="92">
        <f t="shared" si="136"/>
        <v>11.26</v>
      </c>
      <c r="F2739" s="92">
        <f t="shared" si="137"/>
        <v>23.85</v>
      </c>
      <c r="H2739" s="138">
        <v>16.62</v>
      </c>
      <c r="I2739" s="138">
        <v>11.26</v>
      </c>
      <c r="J2739" s="138">
        <v>23.85</v>
      </c>
      <c r="K2739" s="138">
        <v>19.193742478941033</v>
      </c>
    </row>
    <row r="2740" spans="1:11">
      <c r="A2740" s="39" t="s">
        <v>412</v>
      </c>
      <c r="B2740" s="39" t="s">
        <v>283</v>
      </c>
      <c r="C2740" s="39" t="s">
        <v>156</v>
      </c>
      <c r="D2740" s="92">
        <f t="shared" si="135"/>
        <v>6.65</v>
      </c>
      <c r="E2740" s="92">
        <f t="shared" si="136"/>
        <v>3.7</v>
      </c>
      <c r="F2740" s="92">
        <f t="shared" si="137"/>
        <v>11.69</v>
      </c>
      <c r="H2740" s="138">
        <v>6.65</v>
      </c>
      <c r="I2740" s="138">
        <v>3.7</v>
      </c>
      <c r="J2740" s="138">
        <v>11.69</v>
      </c>
      <c r="K2740" s="138">
        <v>29.473684210526311</v>
      </c>
    </row>
    <row r="2741" spans="1:11">
      <c r="A2741" s="39" t="s">
        <v>412</v>
      </c>
      <c r="B2741" s="39" t="s">
        <v>283</v>
      </c>
      <c r="C2741" s="39" t="s">
        <v>159</v>
      </c>
      <c r="D2741" s="92">
        <f t="shared" si="135"/>
        <v>14.37</v>
      </c>
      <c r="E2741" s="92">
        <f t="shared" si="136"/>
        <v>8.9</v>
      </c>
      <c r="F2741" s="92">
        <f t="shared" si="137"/>
        <v>22.38</v>
      </c>
      <c r="H2741" s="138">
        <v>14.37</v>
      </c>
      <c r="I2741" s="138">
        <v>8.9</v>
      </c>
      <c r="J2741" s="138">
        <v>22.38</v>
      </c>
      <c r="K2741" s="138">
        <v>23.660403618649966</v>
      </c>
    </row>
    <row r="2742" spans="1:11">
      <c r="A2742" s="39" t="s">
        <v>412</v>
      </c>
      <c r="B2742" s="39" t="s">
        <v>283</v>
      </c>
      <c r="C2742" s="39" t="s">
        <v>161</v>
      </c>
      <c r="D2742" s="92">
        <f t="shared" si="135"/>
        <v>9.6999999999999993</v>
      </c>
      <c r="E2742" s="92">
        <f t="shared" si="136"/>
        <v>6.49</v>
      </c>
      <c r="F2742" s="92">
        <f t="shared" si="137"/>
        <v>14.26</v>
      </c>
      <c r="H2742" s="138">
        <v>9.6999999999999993</v>
      </c>
      <c r="I2742" s="138">
        <v>6.49</v>
      </c>
      <c r="J2742" s="138">
        <v>14.26</v>
      </c>
      <c r="K2742" s="138">
        <v>20.103092783505154</v>
      </c>
    </row>
    <row r="2743" spans="1:11">
      <c r="A2743" s="39" t="s">
        <v>412</v>
      </c>
      <c r="B2743" s="39" t="s">
        <v>283</v>
      </c>
      <c r="C2743" s="39" t="s">
        <v>168</v>
      </c>
      <c r="D2743" s="92">
        <f t="shared" si="135"/>
        <v>11.27</v>
      </c>
      <c r="E2743" s="92">
        <f t="shared" si="136"/>
        <v>8.19</v>
      </c>
      <c r="F2743" s="92">
        <f t="shared" si="137"/>
        <v>15.32</v>
      </c>
      <c r="H2743" s="138">
        <v>11.27</v>
      </c>
      <c r="I2743" s="138">
        <v>8.19</v>
      </c>
      <c r="J2743" s="138">
        <v>15.32</v>
      </c>
      <c r="K2743" s="138">
        <v>15.971606033717837</v>
      </c>
    </row>
    <row r="2744" spans="1:11">
      <c r="A2744" s="39" t="s">
        <v>412</v>
      </c>
      <c r="B2744" s="39" t="s">
        <v>284</v>
      </c>
      <c r="C2744" s="39" t="s">
        <v>102</v>
      </c>
      <c r="D2744" s="92" t="str">
        <f t="shared" si="135"/>
        <v xml:space="preserve"> </v>
      </c>
      <c r="E2744" s="92" t="str">
        <f t="shared" si="136"/>
        <v xml:space="preserve"> </v>
      </c>
      <c r="F2744" s="92" t="str">
        <f t="shared" si="137"/>
        <v xml:space="preserve"> </v>
      </c>
      <c r="H2744" s="138">
        <v>5.66</v>
      </c>
      <c r="I2744" s="138">
        <v>2.02</v>
      </c>
      <c r="J2744" s="138">
        <v>14.85</v>
      </c>
      <c r="K2744" s="138">
        <v>51.413427561837452</v>
      </c>
    </row>
    <row r="2745" spans="1:11">
      <c r="A2745" s="39" t="s">
        <v>412</v>
      </c>
      <c r="B2745" s="39" t="s">
        <v>284</v>
      </c>
      <c r="C2745" s="39" t="s">
        <v>103</v>
      </c>
      <c r="D2745" s="92">
        <f t="shared" si="135"/>
        <v>5.01</v>
      </c>
      <c r="E2745" s="92">
        <f t="shared" si="136"/>
        <v>2.15</v>
      </c>
      <c r="F2745" s="92">
        <f t="shared" si="137"/>
        <v>11.26</v>
      </c>
      <c r="H2745" s="138">
        <v>5.01</v>
      </c>
      <c r="I2745" s="138">
        <v>2.15</v>
      </c>
      <c r="J2745" s="138">
        <v>11.26</v>
      </c>
      <c r="K2745" s="138">
        <v>42.514970059880241</v>
      </c>
    </row>
    <row r="2746" spans="1:11">
      <c r="A2746" s="39" t="s">
        <v>412</v>
      </c>
      <c r="B2746" s="39" t="s">
        <v>284</v>
      </c>
      <c r="C2746" s="39" t="s">
        <v>104</v>
      </c>
      <c r="D2746" s="92">
        <f t="shared" si="135"/>
        <v>6.61</v>
      </c>
      <c r="E2746" s="92">
        <f t="shared" si="136"/>
        <v>2.91</v>
      </c>
      <c r="F2746" s="92">
        <f t="shared" si="137"/>
        <v>14.33</v>
      </c>
      <c r="H2746" s="138">
        <v>6.61</v>
      </c>
      <c r="I2746" s="138">
        <v>2.91</v>
      </c>
      <c r="J2746" s="138">
        <v>14.33</v>
      </c>
      <c r="K2746" s="138">
        <v>40.998487140695907</v>
      </c>
    </row>
    <row r="2747" spans="1:11">
      <c r="A2747" s="39" t="s">
        <v>412</v>
      </c>
      <c r="B2747" s="39" t="s">
        <v>284</v>
      </c>
      <c r="C2747" s="39" t="s">
        <v>110</v>
      </c>
      <c r="D2747" s="92">
        <f t="shared" si="135"/>
        <v>1.8</v>
      </c>
      <c r="E2747" s="92">
        <f t="shared" si="136"/>
        <v>0.78</v>
      </c>
      <c r="F2747" s="92">
        <f t="shared" si="137"/>
        <v>4.1100000000000003</v>
      </c>
      <c r="H2747" s="138">
        <v>1.8</v>
      </c>
      <c r="I2747" s="138">
        <v>0.78</v>
      </c>
      <c r="J2747" s="138">
        <v>4.1100000000000003</v>
      </c>
      <c r="K2747" s="138">
        <v>42.777777777777779</v>
      </c>
    </row>
    <row r="2748" spans="1:11">
      <c r="A2748" s="39" t="s">
        <v>412</v>
      </c>
      <c r="B2748" s="39" t="s">
        <v>284</v>
      </c>
      <c r="C2748" s="39" t="s">
        <v>111</v>
      </c>
      <c r="D2748" s="92">
        <f t="shared" si="135"/>
        <v>5.61</v>
      </c>
      <c r="E2748" s="92">
        <f t="shared" si="136"/>
        <v>3.62</v>
      </c>
      <c r="F2748" s="92">
        <f t="shared" si="137"/>
        <v>8.58</v>
      </c>
      <c r="H2748" s="138">
        <v>5.61</v>
      </c>
      <c r="I2748" s="138">
        <v>3.62</v>
      </c>
      <c r="J2748" s="138">
        <v>8.58</v>
      </c>
      <c r="K2748" s="138">
        <v>22.103386809269161</v>
      </c>
    </row>
    <row r="2749" spans="1:11">
      <c r="A2749" s="39" t="s">
        <v>412</v>
      </c>
      <c r="B2749" s="39" t="s">
        <v>284</v>
      </c>
      <c r="C2749" s="39" t="s">
        <v>116</v>
      </c>
      <c r="D2749" s="92">
        <f t="shared" si="135"/>
        <v>1.55</v>
      </c>
      <c r="E2749" s="92">
        <f t="shared" si="136"/>
        <v>0.64</v>
      </c>
      <c r="F2749" s="92">
        <f t="shared" si="137"/>
        <v>3.7</v>
      </c>
      <c r="H2749" s="138">
        <v>1.55</v>
      </c>
      <c r="I2749" s="138">
        <v>0.64</v>
      </c>
      <c r="J2749" s="138">
        <v>3.7</v>
      </c>
      <c r="K2749" s="138">
        <v>44.516129032258064</v>
      </c>
    </row>
    <row r="2750" spans="1:11">
      <c r="A2750" s="39" t="s">
        <v>412</v>
      </c>
      <c r="B2750" s="39" t="s">
        <v>284</v>
      </c>
      <c r="C2750" s="39" t="s">
        <v>117</v>
      </c>
      <c r="D2750" s="92">
        <f t="shared" si="135"/>
        <v>3.24</v>
      </c>
      <c r="E2750" s="92">
        <f t="shared" si="136"/>
        <v>1.47</v>
      </c>
      <c r="F2750" s="92">
        <f t="shared" si="137"/>
        <v>6.96</v>
      </c>
      <c r="H2750" s="138">
        <v>3.24</v>
      </c>
      <c r="I2750" s="138">
        <v>1.47</v>
      </c>
      <c r="J2750" s="138">
        <v>6.96</v>
      </c>
      <c r="K2750" s="138">
        <v>39.814814814814817</v>
      </c>
    </row>
    <row r="2751" spans="1:11">
      <c r="A2751" s="39" t="s">
        <v>412</v>
      </c>
      <c r="B2751" s="39" t="s">
        <v>284</v>
      </c>
      <c r="C2751" s="39" t="s">
        <v>119</v>
      </c>
      <c r="D2751" s="92">
        <f t="shared" si="135"/>
        <v>3.63</v>
      </c>
      <c r="E2751" s="92">
        <f t="shared" si="136"/>
        <v>2.0699999999999998</v>
      </c>
      <c r="F2751" s="92">
        <f t="shared" si="137"/>
        <v>6.31</v>
      </c>
      <c r="H2751" s="138">
        <v>3.63</v>
      </c>
      <c r="I2751" s="138">
        <v>2.0699999999999998</v>
      </c>
      <c r="J2751" s="138">
        <v>6.31</v>
      </c>
      <c r="K2751" s="138">
        <v>28.650137741046834</v>
      </c>
    </row>
    <row r="2752" spans="1:11">
      <c r="A2752" s="39" t="s">
        <v>412</v>
      </c>
      <c r="B2752" s="39" t="s">
        <v>284</v>
      </c>
      <c r="C2752" s="39" t="s">
        <v>123</v>
      </c>
      <c r="D2752" s="92">
        <f t="shared" si="135"/>
        <v>2.5299999999999998</v>
      </c>
      <c r="E2752" s="92">
        <f t="shared" si="136"/>
        <v>1.37</v>
      </c>
      <c r="F2752" s="92">
        <f t="shared" si="137"/>
        <v>4.62</v>
      </c>
      <c r="H2752" s="138">
        <v>2.5299999999999998</v>
      </c>
      <c r="I2752" s="138">
        <v>1.37</v>
      </c>
      <c r="J2752" s="138">
        <v>4.62</v>
      </c>
      <c r="K2752" s="138">
        <v>30.830039525691706</v>
      </c>
    </row>
    <row r="2753" spans="1:11">
      <c r="A2753" s="39" t="s">
        <v>412</v>
      </c>
      <c r="B2753" s="39" t="s">
        <v>284</v>
      </c>
      <c r="C2753" s="39" t="s">
        <v>132</v>
      </c>
      <c r="D2753" s="92">
        <f t="shared" si="135"/>
        <v>3.69</v>
      </c>
      <c r="E2753" s="92">
        <f t="shared" si="136"/>
        <v>2.0499999999999998</v>
      </c>
      <c r="F2753" s="92">
        <f t="shared" si="137"/>
        <v>6.56</v>
      </c>
      <c r="H2753" s="138">
        <v>3.69</v>
      </c>
      <c r="I2753" s="138">
        <v>2.0499999999999998</v>
      </c>
      <c r="J2753" s="138">
        <v>6.56</v>
      </c>
      <c r="K2753" s="138">
        <v>29.810298102981029</v>
      </c>
    </row>
    <row r="2754" spans="1:11">
      <c r="A2754" s="39" t="s">
        <v>412</v>
      </c>
      <c r="B2754" s="39" t="s">
        <v>284</v>
      </c>
      <c r="C2754" s="39" t="s">
        <v>134</v>
      </c>
      <c r="D2754" s="92">
        <f t="shared" si="135"/>
        <v>2.82</v>
      </c>
      <c r="E2754" s="92">
        <f t="shared" si="136"/>
        <v>1.18</v>
      </c>
      <c r="F2754" s="92">
        <f t="shared" si="137"/>
        <v>6.58</v>
      </c>
      <c r="H2754" s="138">
        <v>2.82</v>
      </c>
      <c r="I2754" s="138">
        <v>1.18</v>
      </c>
      <c r="J2754" s="138">
        <v>6.58</v>
      </c>
      <c r="K2754" s="138">
        <v>43.971631205673759</v>
      </c>
    </row>
    <row r="2755" spans="1:11">
      <c r="A2755" s="39" t="s">
        <v>412</v>
      </c>
      <c r="B2755" s="39" t="s">
        <v>284</v>
      </c>
      <c r="C2755" s="39" t="s">
        <v>150</v>
      </c>
      <c r="D2755" s="92">
        <f t="shared" si="135"/>
        <v>9.19</v>
      </c>
      <c r="E2755" s="92">
        <f t="shared" si="136"/>
        <v>5.08</v>
      </c>
      <c r="F2755" s="92">
        <f t="shared" si="137"/>
        <v>16.059999999999999</v>
      </c>
      <c r="H2755" s="138">
        <v>9.19</v>
      </c>
      <c r="I2755" s="138">
        <v>5.08</v>
      </c>
      <c r="J2755" s="138">
        <v>16.059999999999999</v>
      </c>
      <c r="K2755" s="138">
        <v>29.488574537540806</v>
      </c>
    </row>
    <row r="2756" spans="1:11">
      <c r="A2756" s="39" t="s">
        <v>412</v>
      </c>
      <c r="B2756" s="39" t="s">
        <v>284</v>
      </c>
      <c r="C2756" s="39" t="s">
        <v>156</v>
      </c>
      <c r="D2756" s="92">
        <f t="shared" si="135"/>
        <v>3.43</v>
      </c>
      <c r="E2756" s="92">
        <f t="shared" si="136"/>
        <v>1.91</v>
      </c>
      <c r="F2756" s="92">
        <f t="shared" si="137"/>
        <v>6.07</v>
      </c>
      <c r="H2756" s="138">
        <v>3.43</v>
      </c>
      <c r="I2756" s="138">
        <v>1.91</v>
      </c>
      <c r="J2756" s="138">
        <v>6.07</v>
      </c>
      <c r="K2756" s="138">
        <v>29.44606413994169</v>
      </c>
    </row>
    <row r="2757" spans="1:11">
      <c r="A2757" s="39" t="s">
        <v>412</v>
      </c>
      <c r="B2757" s="39" t="s">
        <v>284</v>
      </c>
      <c r="C2757" s="39" t="s">
        <v>159</v>
      </c>
      <c r="D2757" s="92">
        <f t="shared" si="135"/>
        <v>5.49</v>
      </c>
      <c r="E2757" s="92">
        <f t="shared" si="136"/>
        <v>2.39</v>
      </c>
      <c r="F2757" s="92">
        <f t="shared" si="137"/>
        <v>12.07</v>
      </c>
      <c r="H2757" s="138">
        <v>5.49</v>
      </c>
      <c r="I2757" s="138">
        <v>2.39</v>
      </c>
      <c r="J2757" s="138">
        <v>12.07</v>
      </c>
      <c r="K2757" s="138">
        <v>41.530054644808736</v>
      </c>
    </row>
    <row r="2758" spans="1:11">
      <c r="A2758" s="39" t="s">
        <v>412</v>
      </c>
      <c r="B2758" s="39" t="s">
        <v>284</v>
      </c>
      <c r="C2758" s="39" t="s">
        <v>161</v>
      </c>
      <c r="D2758" s="92">
        <f t="shared" ref="D2758:D2821" si="138">IF(K2758&gt;=50," ",H2758)</f>
        <v>8.0299999999999994</v>
      </c>
      <c r="E2758" s="92">
        <f t="shared" ref="E2758:E2821" si="139">IF(K2758&gt;=50," ",I2758)</f>
        <v>4.91</v>
      </c>
      <c r="F2758" s="92">
        <f t="shared" ref="F2758:F2821" si="140">IF(K2758&gt;=50," ",J2758)</f>
        <v>12.87</v>
      </c>
      <c r="H2758" s="138">
        <v>8.0299999999999994</v>
      </c>
      <c r="I2758" s="138">
        <v>4.91</v>
      </c>
      <c r="J2758" s="138">
        <v>12.87</v>
      </c>
      <c r="K2758" s="138">
        <v>24.657534246575345</v>
      </c>
    </row>
    <row r="2759" spans="1:11">
      <c r="A2759" s="39" t="s">
        <v>412</v>
      </c>
      <c r="B2759" s="39" t="s">
        <v>284</v>
      </c>
      <c r="C2759" s="39" t="s">
        <v>168</v>
      </c>
      <c r="D2759" s="92">
        <f t="shared" si="138"/>
        <v>6.75</v>
      </c>
      <c r="E2759" s="92">
        <f t="shared" si="139"/>
        <v>2.93</v>
      </c>
      <c r="F2759" s="92">
        <f t="shared" si="140"/>
        <v>14.82</v>
      </c>
      <c r="H2759" s="138">
        <v>6.75</v>
      </c>
      <c r="I2759" s="138">
        <v>2.93</v>
      </c>
      <c r="J2759" s="138">
        <v>14.82</v>
      </c>
      <c r="K2759" s="138">
        <v>41.777777777777771</v>
      </c>
    </row>
    <row r="2760" spans="1:11">
      <c r="A2760" s="39" t="s">
        <v>412</v>
      </c>
      <c r="B2760" s="39" t="s">
        <v>283</v>
      </c>
      <c r="C2760" s="39" t="s">
        <v>98</v>
      </c>
      <c r="D2760" s="92">
        <f t="shared" si="138"/>
        <v>16.600000000000001</v>
      </c>
      <c r="E2760" s="92">
        <f t="shared" si="139"/>
        <v>10.06</v>
      </c>
      <c r="F2760" s="92">
        <f t="shared" si="140"/>
        <v>26.14</v>
      </c>
      <c r="H2760" s="138">
        <v>16.600000000000001</v>
      </c>
      <c r="I2760" s="138">
        <v>10.06</v>
      </c>
      <c r="J2760" s="138">
        <v>26.14</v>
      </c>
      <c r="K2760" s="138">
        <v>24.518072289156624</v>
      </c>
    </row>
    <row r="2761" spans="1:11">
      <c r="A2761" s="39" t="s">
        <v>412</v>
      </c>
      <c r="B2761" s="39" t="s">
        <v>283</v>
      </c>
      <c r="C2761" s="39" t="s">
        <v>105</v>
      </c>
      <c r="D2761" s="92">
        <f t="shared" si="138"/>
        <v>14.42</v>
      </c>
      <c r="E2761" s="92">
        <f t="shared" si="139"/>
        <v>8.9700000000000006</v>
      </c>
      <c r="F2761" s="92">
        <f t="shared" si="140"/>
        <v>22.37</v>
      </c>
      <c r="H2761" s="138">
        <v>14.42</v>
      </c>
      <c r="I2761" s="138">
        <v>8.9700000000000006</v>
      </c>
      <c r="J2761" s="138">
        <v>22.37</v>
      </c>
      <c r="K2761" s="138">
        <v>23.439667128987519</v>
      </c>
    </row>
    <row r="2762" spans="1:11">
      <c r="A2762" s="39" t="s">
        <v>412</v>
      </c>
      <c r="B2762" s="39" t="s">
        <v>283</v>
      </c>
      <c r="C2762" s="39" t="s">
        <v>106</v>
      </c>
      <c r="D2762" s="92">
        <f t="shared" si="138"/>
        <v>4.82</v>
      </c>
      <c r="E2762" s="92">
        <f t="shared" si="139"/>
        <v>2.79</v>
      </c>
      <c r="F2762" s="92">
        <f t="shared" si="140"/>
        <v>8.1999999999999993</v>
      </c>
      <c r="H2762" s="138">
        <v>4.82</v>
      </c>
      <c r="I2762" s="138">
        <v>2.79</v>
      </c>
      <c r="J2762" s="138">
        <v>8.1999999999999993</v>
      </c>
      <c r="K2762" s="138">
        <v>27.593360995850624</v>
      </c>
    </row>
    <row r="2763" spans="1:11">
      <c r="A2763" s="39" t="s">
        <v>412</v>
      </c>
      <c r="B2763" s="39" t="s">
        <v>283</v>
      </c>
      <c r="C2763" s="39" t="s">
        <v>125</v>
      </c>
      <c r="D2763" s="92">
        <f t="shared" si="138"/>
        <v>13.18</v>
      </c>
      <c r="E2763" s="92">
        <f t="shared" si="139"/>
        <v>9.1999999999999993</v>
      </c>
      <c r="F2763" s="92">
        <f t="shared" si="140"/>
        <v>18.54</v>
      </c>
      <c r="H2763" s="138">
        <v>13.18</v>
      </c>
      <c r="I2763" s="138">
        <v>9.1999999999999993</v>
      </c>
      <c r="J2763" s="138">
        <v>18.54</v>
      </c>
      <c r="K2763" s="138">
        <v>17.905918057663126</v>
      </c>
    </row>
    <row r="2764" spans="1:11">
      <c r="A2764" s="39" t="s">
        <v>412</v>
      </c>
      <c r="B2764" s="39" t="s">
        <v>283</v>
      </c>
      <c r="C2764" s="39" t="s">
        <v>131</v>
      </c>
      <c r="D2764" s="92">
        <f t="shared" si="138"/>
        <v>13.7</v>
      </c>
      <c r="E2764" s="92">
        <f t="shared" si="139"/>
        <v>8.8800000000000008</v>
      </c>
      <c r="F2764" s="92">
        <f t="shared" si="140"/>
        <v>20.53</v>
      </c>
      <c r="H2764" s="138">
        <v>13.7</v>
      </c>
      <c r="I2764" s="138">
        <v>8.8800000000000008</v>
      </c>
      <c r="J2764" s="138">
        <v>20.53</v>
      </c>
      <c r="K2764" s="138">
        <v>21.459854014598541</v>
      </c>
    </row>
    <row r="2765" spans="1:11">
      <c r="A2765" s="39" t="s">
        <v>412</v>
      </c>
      <c r="B2765" s="39" t="s">
        <v>283</v>
      </c>
      <c r="C2765" s="39" t="s">
        <v>133</v>
      </c>
      <c r="D2765" s="92">
        <f t="shared" si="138"/>
        <v>13.65</v>
      </c>
      <c r="E2765" s="92">
        <f t="shared" si="139"/>
        <v>9.7899999999999991</v>
      </c>
      <c r="F2765" s="92">
        <f t="shared" si="140"/>
        <v>18.72</v>
      </c>
      <c r="H2765" s="138">
        <v>13.65</v>
      </c>
      <c r="I2765" s="138">
        <v>9.7899999999999991</v>
      </c>
      <c r="J2765" s="138">
        <v>18.72</v>
      </c>
      <c r="K2765" s="138">
        <v>16.556776556776555</v>
      </c>
    </row>
    <row r="2766" spans="1:11">
      <c r="A2766" s="39" t="s">
        <v>412</v>
      </c>
      <c r="B2766" s="39" t="s">
        <v>283</v>
      </c>
      <c r="C2766" s="39" t="s">
        <v>137</v>
      </c>
      <c r="D2766" s="92">
        <f t="shared" si="138"/>
        <v>5.18</v>
      </c>
      <c r="E2766" s="92">
        <f t="shared" si="139"/>
        <v>2.88</v>
      </c>
      <c r="F2766" s="92">
        <f t="shared" si="140"/>
        <v>9.16</v>
      </c>
      <c r="H2766" s="138">
        <v>5.18</v>
      </c>
      <c r="I2766" s="138">
        <v>2.88</v>
      </c>
      <c r="J2766" s="138">
        <v>9.16</v>
      </c>
      <c r="K2766" s="138">
        <v>29.72972972972973</v>
      </c>
    </row>
    <row r="2767" spans="1:11">
      <c r="A2767" s="39" t="s">
        <v>412</v>
      </c>
      <c r="B2767" s="39" t="s">
        <v>283</v>
      </c>
      <c r="C2767" s="39" t="s">
        <v>138</v>
      </c>
      <c r="D2767" s="92">
        <f t="shared" si="138"/>
        <v>18.22</v>
      </c>
      <c r="E2767" s="92">
        <f t="shared" si="139"/>
        <v>10.4</v>
      </c>
      <c r="F2767" s="92">
        <f t="shared" si="140"/>
        <v>29.95</v>
      </c>
      <c r="H2767" s="138">
        <v>18.22</v>
      </c>
      <c r="I2767" s="138">
        <v>10.4</v>
      </c>
      <c r="J2767" s="138">
        <v>29.95</v>
      </c>
      <c r="K2767" s="138">
        <v>27.222832052689355</v>
      </c>
    </row>
    <row r="2768" spans="1:11">
      <c r="A2768" s="39" t="s">
        <v>412</v>
      </c>
      <c r="B2768" s="39" t="s">
        <v>283</v>
      </c>
      <c r="C2768" s="39" t="s">
        <v>140</v>
      </c>
      <c r="D2768" s="92">
        <f t="shared" si="138"/>
        <v>13.6</v>
      </c>
      <c r="E2768" s="92">
        <f t="shared" si="139"/>
        <v>9.51</v>
      </c>
      <c r="F2768" s="92">
        <f t="shared" si="140"/>
        <v>19.07</v>
      </c>
      <c r="H2768" s="138">
        <v>13.6</v>
      </c>
      <c r="I2768" s="138">
        <v>9.51</v>
      </c>
      <c r="J2768" s="138">
        <v>19.07</v>
      </c>
      <c r="K2768" s="138">
        <v>17.794117647058822</v>
      </c>
    </row>
    <row r="2769" spans="1:11">
      <c r="A2769" s="39" t="s">
        <v>412</v>
      </c>
      <c r="B2769" s="39" t="s">
        <v>283</v>
      </c>
      <c r="C2769" s="39" t="s">
        <v>144</v>
      </c>
      <c r="D2769" s="92">
        <f t="shared" si="138"/>
        <v>17.260000000000002</v>
      </c>
      <c r="E2769" s="92">
        <f t="shared" si="139"/>
        <v>12.35</v>
      </c>
      <c r="F2769" s="92">
        <f t="shared" si="140"/>
        <v>23.6</v>
      </c>
      <c r="H2769" s="138">
        <v>17.260000000000002</v>
      </c>
      <c r="I2769" s="138">
        <v>12.35</v>
      </c>
      <c r="J2769" s="138">
        <v>23.6</v>
      </c>
      <c r="K2769" s="138">
        <v>16.570104287369638</v>
      </c>
    </row>
    <row r="2770" spans="1:11">
      <c r="A2770" s="39" t="s">
        <v>412</v>
      </c>
      <c r="B2770" s="39" t="s">
        <v>283</v>
      </c>
      <c r="C2770" s="39" t="s">
        <v>145</v>
      </c>
      <c r="D2770" s="92">
        <f t="shared" si="138"/>
        <v>19.690000000000001</v>
      </c>
      <c r="E2770" s="92">
        <f t="shared" si="139"/>
        <v>13.95</v>
      </c>
      <c r="F2770" s="92">
        <f t="shared" si="140"/>
        <v>27.05</v>
      </c>
      <c r="H2770" s="138">
        <v>19.690000000000001</v>
      </c>
      <c r="I2770" s="138">
        <v>13.95</v>
      </c>
      <c r="J2770" s="138">
        <v>27.05</v>
      </c>
      <c r="K2770" s="138">
        <v>16.962925342813609</v>
      </c>
    </row>
    <row r="2771" spans="1:11">
      <c r="A2771" s="39" t="s">
        <v>412</v>
      </c>
      <c r="B2771" s="39" t="s">
        <v>283</v>
      </c>
      <c r="C2771" s="39" t="s">
        <v>146</v>
      </c>
      <c r="D2771" s="92">
        <f t="shared" si="138"/>
        <v>9.5</v>
      </c>
      <c r="E2771" s="92">
        <f t="shared" si="139"/>
        <v>6.42</v>
      </c>
      <c r="F2771" s="92">
        <f t="shared" si="140"/>
        <v>13.83</v>
      </c>
      <c r="H2771" s="138">
        <v>9.5</v>
      </c>
      <c r="I2771" s="138">
        <v>6.42</v>
      </c>
      <c r="J2771" s="138">
        <v>13.83</v>
      </c>
      <c r="K2771" s="138">
        <v>19.578947368421055</v>
      </c>
    </row>
    <row r="2772" spans="1:11">
      <c r="A2772" s="39" t="s">
        <v>412</v>
      </c>
      <c r="B2772" s="39" t="s">
        <v>283</v>
      </c>
      <c r="C2772" s="39" t="s">
        <v>153</v>
      </c>
      <c r="D2772" s="92">
        <f t="shared" si="138"/>
        <v>17.13</v>
      </c>
      <c r="E2772" s="92">
        <f t="shared" si="139"/>
        <v>8.7899999999999991</v>
      </c>
      <c r="F2772" s="92">
        <f t="shared" si="140"/>
        <v>30.71</v>
      </c>
      <c r="H2772" s="138">
        <v>17.13</v>
      </c>
      <c r="I2772" s="138">
        <v>8.7899999999999991</v>
      </c>
      <c r="J2772" s="138">
        <v>30.71</v>
      </c>
      <c r="K2772" s="138">
        <v>32.224168126094568</v>
      </c>
    </row>
    <row r="2773" spans="1:11">
      <c r="A2773" s="39" t="s">
        <v>412</v>
      </c>
      <c r="B2773" s="39" t="s">
        <v>283</v>
      </c>
      <c r="C2773" s="39" t="s">
        <v>162</v>
      </c>
      <c r="D2773" s="92">
        <f t="shared" si="138"/>
        <v>12.86</v>
      </c>
      <c r="E2773" s="92">
        <f t="shared" si="139"/>
        <v>7.66</v>
      </c>
      <c r="F2773" s="92">
        <f t="shared" si="140"/>
        <v>20.81</v>
      </c>
      <c r="H2773" s="138">
        <v>12.86</v>
      </c>
      <c r="I2773" s="138">
        <v>7.66</v>
      </c>
      <c r="J2773" s="138">
        <v>20.81</v>
      </c>
      <c r="K2773" s="138">
        <v>25.660964230171075</v>
      </c>
    </row>
    <row r="2774" spans="1:11">
      <c r="A2774" s="39" t="s">
        <v>412</v>
      </c>
      <c r="B2774" s="39" t="s">
        <v>283</v>
      </c>
      <c r="C2774" s="39" t="s">
        <v>165</v>
      </c>
      <c r="D2774" s="92">
        <f t="shared" si="138"/>
        <v>9.23</v>
      </c>
      <c r="E2774" s="92">
        <f t="shared" si="139"/>
        <v>5.5</v>
      </c>
      <c r="F2774" s="92">
        <f t="shared" si="140"/>
        <v>15.1</v>
      </c>
      <c r="H2774" s="138">
        <v>9.23</v>
      </c>
      <c r="I2774" s="138">
        <v>5.5</v>
      </c>
      <c r="J2774" s="138">
        <v>15.1</v>
      </c>
      <c r="K2774" s="138">
        <v>25.893824485373777</v>
      </c>
    </row>
    <row r="2775" spans="1:11">
      <c r="A2775" s="39" t="s">
        <v>412</v>
      </c>
      <c r="B2775" s="39" t="s">
        <v>283</v>
      </c>
      <c r="C2775" s="39" t="s">
        <v>166</v>
      </c>
      <c r="D2775" s="92">
        <f t="shared" si="138"/>
        <v>8.06</v>
      </c>
      <c r="E2775" s="92">
        <f t="shared" si="139"/>
        <v>5.18</v>
      </c>
      <c r="F2775" s="92">
        <f t="shared" si="140"/>
        <v>12.33</v>
      </c>
      <c r="H2775" s="138">
        <v>8.06</v>
      </c>
      <c r="I2775" s="138">
        <v>5.18</v>
      </c>
      <c r="J2775" s="138">
        <v>12.33</v>
      </c>
      <c r="K2775" s="138">
        <v>22.208436724565754</v>
      </c>
    </row>
    <row r="2776" spans="1:11">
      <c r="A2776" s="39" t="s">
        <v>412</v>
      </c>
      <c r="B2776" s="39" t="s">
        <v>283</v>
      </c>
      <c r="C2776" s="39" t="s">
        <v>170</v>
      </c>
      <c r="D2776" s="92">
        <f t="shared" si="138"/>
        <v>6.22</v>
      </c>
      <c r="E2776" s="92">
        <f t="shared" si="139"/>
        <v>4.03</v>
      </c>
      <c r="F2776" s="92">
        <f t="shared" si="140"/>
        <v>9.4700000000000006</v>
      </c>
      <c r="H2776" s="138">
        <v>6.22</v>
      </c>
      <c r="I2776" s="138">
        <v>4.03</v>
      </c>
      <c r="J2776" s="138">
        <v>9.4700000000000006</v>
      </c>
      <c r="K2776" s="138">
        <v>21.864951768488751</v>
      </c>
    </row>
    <row r="2777" spans="1:11">
      <c r="A2777" s="39" t="s">
        <v>412</v>
      </c>
      <c r="B2777" s="39" t="s">
        <v>283</v>
      </c>
      <c r="C2777" s="39" t="s">
        <v>172</v>
      </c>
      <c r="D2777" s="92">
        <f t="shared" si="138"/>
        <v>12.96</v>
      </c>
      <c r="E2777" s="92">
        <f t="shared" si="139"/>
        <v>9.0500000000000007</v>
      </c>
      <c r="F2777" s="92">
        <f t="shared" si="140"/>
        <v>18.21</v>
      </c>
      <c r="H2777" s="138">
        <v>12.96</v>
      </c>
      <c r="I2777" s="138">
        <v>9.0500000000000007</v>
      </c>
      <c r="J2777" s="138">
        <v>18.21</v>
      </c>
      <c r="K2777" s="138">
        <v>17.824074074074073</v>
      </c>
    </row>
    <row r="2778" spans="1:11">
      <c r="A2778" s="39" t="s">
        <v>412</v>
      </c>
      <c r="B2778" s="39" t="s">
        <v>283</v>
      </c>
      <c r="C2778" s="39" t="s">
        <v>175</v>
      </c>
      <c r="D2778" s="92">
        <f t="shared" si="138"/>
        <v>10.85</v>
      </c>
      <c r="E2778" s="92">
        <f t="shared" si="139"/>
        <v>7.67</v>
      </c>
      <c r="F2778" s="92">
        <f t="shared" si="140"/>
        <v>15.14</v>
      </c>
      <c r="H2778" s="138">
        <v>10.85</v>
      </c>
      <c r="I2778" s="138">
        <v>7.67</v>
      </c>
      <c r="J2778" s="138">
        <v>15.14</v>
      </c>
      <c r="K2778" s="138">
        <v>17.419354838709676</v>
      </c>
    </row>
    <row r="2779" spans="1:11">
      <c r="A2779" s="39" t="s">
        <v>412</v>
      </c>
      <c r="B2779" s="39" t="s">
        <v>284</v>
      </c>
      <c r="C2779" s="39" t="s">
        <v>98</v>
      </c>
      <c r="D2779" s="92" t="str">
        <f t="shared" si="138"/>
        <v xml:space="preserve"> </v>
      </c>
      <c r="E2779" s="92" t="str">
        <f t="shared" si="139"/>
        <v xml:space="preserve"> </v>
      </c>
      <c r="F2779" s="92" t="str">
        <f t="shared" si="140"/>
        <v xml:space="preserve"> </v>
      </c>
      <c r="H2779" s="138">
        <v>5.46</v>
      </c>
      <c r="I2779" s="138">
        <v>1.79</v>
      </c>
      <c r="J2779" s="138">
        <v>15.42</v>
      </c>
      <c r="K2779" s="138">
        <v>55.494505494505489</v>
      </c>
    </row>
    <row r="2780" spans="1:11">
      <c r="A2780" s="39" t="s">
        <v>412</v>
      </c>
      <c r="B2780" s="39" t="s">
        <v>284</v>
      </c>
      <c r="C2780" s="39" t="s">
        <v>105</v>
      </c>
      <c r="D2780" s="92" t="str">
        <f t="shared" si="138"/>
        <v xml:space="preserve"> </v>
      </c>
      <c r="E2780" s="92" t="str">
        <f t="shared" si="139"/>
        <v xml:space="preserve"> </v>
      </c>
      <c r="F2780" s="92" t="str">
        <f t="shared" si="140"/>
        <v xml:space="preserve"> </v>
      </c>
      <c r="H2780" s="138">
        <v>3.39</v>
      </c>
      <c r="I2780" s="138">
        <v>1.1000000000000001</v>
      </c>
      <c r="J2780" s="138">
        <v>9.9499999999999993</v>
      </c>
      <c r="K2780" s="138">
        <v>56.637168141592923</v>
      </c>
    </row>
    <row r="2781" spans="1:11">
      <c r="A2781" s="39" t="s">
        <v>412</v>
      </c>
      <c r="B2781" s="39" t="s">
        <v>284</v>
      </c>
      <c r="C2781" s="39" t="s">
        <v>106</v>
      </c>
      <c r="D2781" s="92">
        <f t="shared" si="138"/>
        <v>5.0999999999999996</v>
      </c>
      <c r="E2781" s="92">
        <f t="shared" si="139"/>
        <v>3.04</v>
      </c>
      <c r="F2781" s="92">
        <f t="shared" si="140"/>
        <v>8.44</v>
      </c>
      <c r="H2781" s="138">
        <v>5.0999999999999996</v>
      </c>
      <c r="I2781" s="138">
        <v>3.04</v>
      </c>
      <c r="J2781" s="138">
        <v>8.44</v>
      </c>
      <c r="K2781" s="138">
        <v>26.078431372549023</v>
      </c>
    </row>
    <row r="2782" spans="1:11">
      <c r="A2782" s="39" t="s">
        <v>412</v>
      </c>
      <c r="B2782" s="39" t="s">
        <v>284</v>
      </c>
      <c r="C2782" s="39" t="s">
        <v>125</v>
      </c>
      <c r="D2782" s="92">
        <f t="shared" si="138"/>
        <v>3.55</v>
      </c>
      <c r="E2782" s="92">
        <f t="shared" si="139"/>
        <v>1.64</v>
      </c>
      <c r="F2782" s="92">
        <f t="shared" si="140"/>
        <v>7.48</v>
      </c>
      <c r="H2782" s="138">
        <v>3.55</v>
      </c>
      <c r="I2782" s="138">
        <v>1.64</v>
      </c>
      <c r="J2782" s="138">
        <v>7.48</v>
      </c>
      <c r="K2782" s="138">
        <v>38.87323943661972</v>
      </c>
    </row>
    <row r="2783" spans="1:11">
      <c r="A2783" s="39" t="s">
        <v>412</v>
      </c>
      <c r="B2783" s="39" t="s">
        <v>284</v>
      </c>
      <c r="C2783" s="39" t="s">
        <v>131</v>
      </c>
      <c r="D2783" s="92" t="str">
        <f t="shared" si="138"/>
        <v xml:space="preserve"> </v>
      </c>
      <c r="E2783" s="92" t="str">
        <f t="shared" si="139"/>
        <v xml:space="preserve"> </v>
      </c>
      <c r="F2783" s="92" t="str">
        <f t="shared" si="140"/>
        <v xml:space="preserve"> </v>
      </c>
      <c r="H2783" s="138">
        <v>2.59</v>
      </c>
      <c r="I2783" s="138">
        <v>0.92</v>
      </c>
      <c r="J2783" s="138">
        <v>7.09</v>
      </c>
      <c r="K2783" s="138">
        <v>52.509652509652518</v>
      </c>
    </row>
    <row r="2784" spans="1:11">
      <c r="A2784" s="39" t="s">
        <v>412</v>
      </c>
      <c r="B2784" s="39" t="s">
        <v>284</v>
      </c>
      <c r="C2784" s="39" t="s">
        <v>133</v>
      </c>
      <c r="D2784" s="92">
        <f t="shared" si="138"/>
        <v>2.46</v>
      </c>
      <c r="E2784" s="92">
        <f t="shared" si="139"/>
        <v>1.23</v>
      </c>
      <c r="F2784" s="92">
        <f t="shared" si="140"/>
        <v>4.8499999999999996</v>
      </c>
      <c r="H2784" s="138">
        <v>2.46</v>
      </c>
      <c r="I2784" s="138">
        <v>1.23</v>
      </c>
      <c r="J2784" s="138">
        <v>4.8499999999999996</v>
      </c>
      <c r="K2784" s="138">
        <v>34.959349593495936</v>
      </c>
    </row>
    <row r="2785" spans="1:11">
      <c r="A2785" s="39" t="s">
        <v>412</v>
      </c>
      <c r="B2785" s="39" t="s">
        <v>284</v>
      </c>
      <c r="C2785" s="39" t="s">
        <v>137</v>
      </c>
      <c r="D2785" s="92">
        <f t="shared" si="138"/>
        <v>3.41</v>
      </c>
      <c r="E2785" s="92">
        <f t="shared" si="139"/>
        <v>1.35</v>
      </c>
      <c r="F2785" s="92">
        <f t="shared" si="140"/>
        <v>8.34</v>
      </c>
      <c r="H2785" s="138">
        <v>3.41</v>
      </c>
      <c r="I2785" s="138">
        <v>1.35</v>
      </c>
      <c r="J2785" s="138">
        <v>8.34</v>
      </c>
      <c r="K2785" s="138">
        <v>46.627565982404697</v>
      </c>
    </row>
    <row r="2786" spans="1:11">
      <c r="A2786" s="39" t="s">
        <v>412</v>
      </c>
      <c r="B2786" s="39" t="s">
        <v>284</v>
      </c>
      <c r="C2786" s="39" t="s">
        <v>138</v>
      </c>
      <c r="D2786" s="92">
        <f t="shared" si="138"/>
        <v>2.98</v>
      </c>
      <c r="E2786" s="92">
        <f t="shared" si="139"/>
        <v>1.33</v>
      </c>
      <c r="F2786" s="92">
        <f t="shared" si="140"/>
        <v>6.52</v>
      </c>
      <c r="H2786" s="138">
        <v>2.98</v>
      </c>
      <c r="I2786" s="138">
        <v>1.33</v>
      </c>
      <c r="J2786" s="138">
        <v>6.52</v>
      </c>
      <c r="K2786" s="138">
        <v>40.604026845637584</v>
      </c>
    </row>
    <row r="2787" spans="1:11">
      <c r="A2787" s="39" t="s">
        <v>412</v>
      </c>
      <c r="B2787" s="39" t="s">
        <v>284</v>
      </c>
      <c r="C2787" s="39" t="s">
        <v>140</v>
      </c>
      <c r="D2787" s="92" t="str">
        <f t="shared" si="138"/>
        <v xml:space="preserve"> </v>
      </c>
      <c r="E2787" s="92" t="str">
        <f t="shared" si="139"/>
        <v xml:space="preserve"> </v>
      </c>
      <c r="F2787" s="92" t="str">
        <f t="shared" si="140"/>
        <v xml:space="preserve"> </v>
      </c>
      <c r="H2787" s="138">
        <v>1.47</v>
      </c>
      <c r="I2787" s="138">
        <v>0.52</v>
      </c>
      <c r="J2787" s="138">
        <v>4.08</v>
      </c>
      <c r="K2787" s="138">
        <v>52.380952380952387</v>
      </c>
    </row>
    <row r="2788" spans="1:11">
      <c r="A2788" s="39" t="s">
        <v>412</v>
      </c>
      <c r="B2788" s="39" t="s">
        <v>284</v>
      </c>
      <c r="C2788" s="39" t="s">
        <v>144</v>
      </c>
      <c r="D2788" s="92">
        <f t="shared" si="138"/>
        <v>6.4</v>
      </c>
      <c r="E2788" s="92">
        <f t="shared" si="139"/>
        <v>3.45</v>
      </c>
      <c r="F2788" s="92">
        <f t="shared" si="140"/>
        <v>11.58</v>
      </c>
      <c r="H2788" s="138">
        <v>6.4</v>
      </c>
      <c r="I2788" s="138">
        <v>3.45</v>
      </c>
      <c r="J2788" s="138">
        <v>11.58</v>
      </c>
      <c r="K2788" s="138">
        <v>30.937499999999996</v>
      </c>
    </row>
    <row r="2789" spans="1:11">
      <c r="A2789" s="39" t="s">
        <v>412</v>
      </c>
      <c r="B2789" s="39" t="s">
        <v>284</v>
      </c>
      <c r="C2789" s="39" t="s">
        <v>145</v>
      </c>
      <c r="D2789" s="92">
        <f t="shared" si="138"/>
        <v>4.3099999999999996</v>
      </c>
      <c r="E2789" s="92">
        <f t="shared" si="139"/>
        <v>2.31</v>
      </c>
      <c r="F2789" s="92">
        <f t="shared" si="140"/>
        <v>7.91</v>
      </c>
      <c r="H2789" s="138">
        <v>4.3099999999999996</v>
      </c>
      <c r="I2789" s="138">
        <v>2.31</v>
      </c>
      <c r="J2789" s="138">
        <v>7.91</v>
      </c>
      <c r="K2789" s="138">
        <v>31.55452436194896</v>
      </c>
    </row>
    <row r="2790" spans="1:11">
      <c r="A2790" s="39" t="s">
        <v>412</v>
      </c>
      <c r="B2790" s="39" t="s">
        <v>284</v>
      </c>
      <c r="C2790" s="39" t="s">
        <v>146</v>
      </c>
      <c r="D2790" s="92">
        <f t="shared" si="138"/>
        <v>4.09</v>
      </c>
      <c r="E2790" s="92">
        <f t="shared" si="139"/>
        <v>2.2599999999999998</v>
      </c>
      <c r="F2790" s="92">
        <f t="shared" si="140"/>
        <v>7.29</v>
      </c>
      <c r="H2790" s="138">
        <v>4.09</v>
      </c>
      <c r="I2790" s="138">
        <v>2.2599999999999998</v>
      </c>
      <c r="J2790" s="138">
        <v>7.29</v>
      </c>
      <c r="K2790" s="138">
        <v>30.073349633251834</v>
      </c>
    </row>
    <row r="2791" spans="1:11">
      <c r="A2791" s="39" t="s">
        <v>412</v>
      </c>
      <c r="B2791" s="39" t="s">
        <v>284</v>
      </c>
      <c r="C2791" s="39" t="s">
        <v>153</v>
      </c>
      <c r="D2791" s="92" t="str">
        <f t="shared" si="138"/>
        <v xml:space="preserve"> </v>
      </c>
      <c r="E2791" s="92" t="str">
        <f t="shared" si="139"/>
        <v xml:space="preserve"> </v>
      </c>
      <c r="F2791" s="92" t="str">
        <f t="shared" si="140"/>
        <v xml:space="preserve"> </v>
      </c>
      <c r="H2791" s="138">
        <v>0.99</v>
      </c>
      <c r="I2791" s="138">
        <v>0.35</v>
      </c>
      <c r="J2791" s="138">
        <v>2.76</v>
      </c>
      <c r="K2791" s="138">
        <v>52.525252525252533</v>
      </c>
    </row>
    <row r="2792" spans="1:11">
      <c r="A2792" s="39" t="s">
        <v>412</v>
      </c>
      <c r="B2792" s="39" t="s">
        <v>284</v>
      </c>
      <c r="C2792" s="39" t="s">
        <v>162</v>
      </c>
      <c r="D2792" s="92">
        <f t="shared" si="138"/>
        <v>2.77</v>
      </c>
      <c r="E2792" s="92">
        <f t="shared" si="139"/>
        <v>1.2</v>
      </c>
      <c r="F2792" s="92">
        <f t="shared" si="140"/>
        <v>6.26</v>
      </c>
      <c r="H2792" s="138">
        <v>2.77</v>
      </c>
      <c r="I2792" s="138">
        <v>1.2</v>
      </c>
      <c r="J2792" s="138">
        <v>6.26</v>
      </c>
      <c r="K2792" s="138">
        <v>42.238267148014437</v>
      </c>
    </row>
    <row r="2793" spans="1:11">
      <c r="A2793" s="39" t="s">
        <v>412</v>
      </c>
      <c r="B2793" s="39" t="s">
        <v>284</v>
      </c>
      <c r="C2793" s="39" t="s">
        <v>165</v>
      </c>
      <c r="D2793" s="92">
        <f t="shared" si="138"/>
        <v>5.2</v>
      </c>
      <c r="E2793" s="92">
        <f t="shared" si="139"/>
        <v>2.52</v>
      </c>
      <c r="F2793" s="92">
        <f t="shared" si="140"/>
        <v>10.42</v>
      </c>
      <c r="H2793" s="138">
        <v>5.2</v>
      </c>
      <c r="I2793" s="138">
        <v>2.52</v>
      </c>
      <c r="J2793" s="138">
        <v>10.42</v>
      </c>
      <c r="K2793" s="138">
        <v>36.346153846153847</v>
      </c>
    </row>
    <row r="2794" spans="1:11">
      <c r="A2794" s="39" t="s">
        <v>412</v>
      </c>
      <c r="B2794" s="39" t="s">
        <v>284</v>
      </c>
      <c r="C2794" s="39" t="s">
        <v>166</v>
      </c>
      <c r="D2794" s="92" t="str">
        <f t="shared" si="138"/>
        <v xml:space="preserve"> </v>
      </c>
      <c r="E2794" s="92" t="str">
        <f t="shared" si="139"/>
        <v xml:space="preserve"> </v>
      </c>
      <c r="F2794" s="92" t="str">
        <f t="shared" si="140"/>
        <v xml:space="preserve"> </v>
      </c>
      <c r="H2794" s="138">
        <v>1.04</v>
      </c>
      <c r="I2794" s="138">
        <v>0.25</v>
      </c>
      <c r="J2794" s="138">
        <v>4.17</v>
      </c>
      <c r="K2794" s="138">
        <v>72.115384615384613</v>
      </c>
    </row>
    <row r="2795" spans="1:11">
      <c r="A2795" s="39" t="s">
        <v>412</v>
      </c>
      <c r="B2795" s="39" t="s">
        <v>284</v>
      </c>
      <c r="C2795" s="39" t="s">
        <v>170</v>
      </c>
      <c r="D2795" s="92">
        <f t="shared" si="138"/>
        <v>5.6</v>
      </c>
      <c r="E2795" s="92">
        <f t="shared" si="139"/>
        <v>3.48</v>
      </c>
      <c r="F2795" s="92">
        <f t="shared" si="140"/>
        <v>8.89</v>
      </c>
      <c r="H2795" s="138">
        <v>5.6</v>
      </c>
      <c r="I2795" s="138">
        <v>3.48</v>
      </c>
      <c r="J2795" s="138">
        <v>8.89</v>
      </c>
      <c r="K2795" s="138">
        <v>23.928571428571431</v>
      </c>
    </row>
    <row r="2796" spans="1:11">
      <c r="A2796" s="39" t="s">
        <v>412</v>
      </c>
      <c r="B2796" s="39" t="s">
        <v>284</v>
      </c>
      <c r="C2796" s="39" t="s">
        <v>172</v>
      </c>
      <c r="D2796" s="92">
        <f t="shared" si="138"/>
        <v>3.21</v>
      </c>
      <c r="E2796" s="92">
        <f t="shared" si="139"/>
        <v>1.48</v>
      </c>
      <c r="F2796" s="92">
        <f t="shared" si="140"/>
        <v>6.81</v>
      </c>
      <c r="H2796" s="138">
        <v>3.21</v>
      </c>
      <c r="I2796" s="138">
        <v>1.48</v>
      </c>
      <c r="J2796" s="138">
        <v>6.81</v>
      </c>
      <c r="K2796" s="138">
        <v>38.940809968847354</v>
      </c>
    </row>
    <row r="2797" spans="1:11">
      <c r="A2797" s="39" t="s">
        <v>412</v>
      </c>
      <c r="B2797" s="39" t="s">
        <v>284</v>
      </c>
      <c r="C2797" s="39" t="s">
        <v>175</v>
      </c>
      <c r="D2797" s="92">
        <f t="shared" si="138"/>
        <v>5.68</v>
      </c>
      <c r="E2797" s="92">
        <f t="shared" si="139"/>
        <v>3.01</v>
      </c>
      <c r="F2797" s="92">
        <f t="shared" si="140"/>
        <v>10.48</v>
      </c>
      <c r="H2797" s="138">
        <v>5.68</v>
      </c>
      <c r="I2797" s="138">
        <v>3.01</v>
      </c>
      <c r="J2797" s="138">
        <v>10.48</v>
      </c>
      <c r="K2797" s="138">
        <v>32.04225352112676</v>
      </c>
    </row>
    <row r="2798" spans="1:11">
      <c r="A2798" s="39" t="s">
        <v>412</v>
      </c>
      <c r="B2798" s="39" t="s">
        <v>283</v>
      </c>
      <c r="C2798" s="39" t="s">
        <v>99</v>
      </c>
      <c r="D2798" s="92">
        <f t="shared" si="138"/>
        <v>17.22</v>
      </c>
      <c r="E2798" s="92">
        <f t="shared" si="139"/>
        <v>11.27</v>
      </c>
      <c r="F2798" s="92">
        <f t="shared" si="140"/>
        <v>25.42</v>
      </c>
      <c r="H2798" s="138">
        <v>17.22</v>
      </c>
      <c r="I2798" s="138">
        <v>11.27</v>
      </c>
      <c r="J2798" s="138">
        <v>25.42</v>
      </c>
      <c r="K2798" s="138">
        <v>20.847851335656216</v>
      </c>
    </row>
    <row r="2799" spans="1:11">
      <c r="A2799" s="39" t="s">
        <v>412</v>
      </c>
      <c r="B2799" s="39" t="s">
        <v>283</v>
      </c>
      <c r="C2799" s="39" t="s">
        <v>100</v>
      </c>
      <c r="D2799" s="92">
        <f t="shared" si="138"/>
        <v>13.49</v>
      </c>
      <c r="E2799" s="92">
        <f t="shared" si="139"/>
        <v>9.85</v>
      </c>
      <c r="F2799" s="92">
        <f t="shared" si="140"/>
        <v>18.2</v>
      </c>
      <c r="H2799" s="138">
        <v>13.49</v>
      </c>
      <c r="I2799" s="138">
        <v>9.85</v>
      </c>
      <c r="J2799" s="138">
        <v>18.2</v>
      </c>
      <c r="K2799" s="138">
        <v>15.715344699777614</v>
      </c>
    </row>
    <row r="2800" spans="1:11">
      <c r="A2800" s="39" t="s">
        <v>412</v>
      </c>
      <c r="B2800" s="39" t="s">
        <v>283</v>
      </c>
      <c r="C2800" s="39" t="s">
        <v>107</v>
      </c>
      <c r="D2800" s="92">
        <f t="shared" si="138"/>
        <v>16.37</v>
      </c>
      <c r="E2800" s="92">
        <f t="shared" si="139"/>
        <v>12.75</v>
      </c>
      <c r="F2800" s="92">
        <f t="shared" si="140"/>
        <v>20.77</v>
      </c>
      <c r="H2800" s="138">
        <v>16.37</v>
      </c>
      <c r="I2800" s="138">
        <v>12.75</v>
      </c>
      <c r="J2800" s="138">
        <v>20.77</v>
      </c>
      <c r="K2800" s="138">
        <v>12.461820403176542</v>
      </c>
    </row>
    <row r="2801" spans="1:11">
      <c r="A2801" s="39" t="s">
        <v>412</v>
      </c>
      <c r="B2801" s="39" t="s">
        <v>283</v>
      </c>
      <c r="C2801" s="39" t="s">
        <v>113</v>
      </c>
      <c r="D2801" s="92">
        <f t="shared" si="138"/>
        <v>15.29</v>
      </c>
      <c r="E2801" s="92">
        <f t="shared" si="139"/>
        <v>10.15</v>
      </c>
      <c r="F2801" s="92">
        <f t="shared" si="140"/>
        <v>22.38</v>
      </c>
      <c r="H2801" s="138">
        <v>15.29</v>
      </c>
      <c r="I2801" s="138">
        <v>10.15</v>
      </c>
      <c r="J2801" s="138">
        <v>22.38</v>
      </c>
      <c r="K2801" s="138">
        <v>20.274689339437543</v>
      </c>
    </row>
    <row r="2802" spans="1:11">
      <c r="A2802" s="39" t="s">
        <v>412</v>
      </c>
      <c r="B2802" s="39" t="s">
        <v>283</v>
      </c>
      <c r="C2802" s="39" t="s">
        <v>114</v>
      </c>
      <c r="D2802" s="92">
        <f t="shared" si="138"/>
        <v>9.31</v>
      </c>
      <c r="E2802" s="92">
        <f t="shared" si="139"/>
        <v>5.82</v>
      </c>
      <c r="F2802" s="92">
        <f t="shared" si="140"/>
        <v>14.56</v>
      </c>
      <c r="H2802" s="138">
        <v>9.31</v>
      </c>
      <c r="I2802" s="138">
        <v>5.82</v>
      </c>
      <c r="J2802" s="138">
        <v>14.56</v>
      </c>
      <c r="K2802" s="138">
        <v>23.415682062298604</v>
      </c>
    </row>
    <row r="2803" spans="1:11">
      <c r="A2803" s="39" t="s">
        <v>412</v>
      </c>
      <c r="B2803" s="39" t="s">
        <v>283</v>
      </c>
      <c r="C2803" s="39" t="s">
        <v>120</v>
      </c>
      <c r="D2803" s="92">
        <f t="shared" si="138"/>
        <v>16.829999999999998</v>
      </c>
      <c r="E2803" s="92">
        <f t="shared" si="139"/>
        <v>10.66</v>
      </c>
      <c r="F2803" s="92">
        <f t="shared" si="140"/>
        <v>25.54</v>
      </c>
      <c r="H2803" s="138">
        <v>16.829999999999998</v>
      </c>
      <c r="I2803" s="138">
        <v>10.66</v>
      </c>
      <c r="J2803" s="138">
        <v>25.54</v>
      </c>
      <c r="K2803" s="138">
        <v>22.400475341651816</v>
      </c>
    </row>
    <row r="2804" spans="1:11">
      <c r="A2804" s="39" t="s">
        <v>412</v>
      </c>
      <c r="B2804" s="39" t="s">
        <v>283</v>
      </c>
      <c r="C2804" s="39" t="s">
        <v>121</v>
      </c>
      <c r="D2804" s="92">
        <f t="shared" si="138"/>
        <v>18.239999999999998</v>
      </c>
      <c r="E2804" s="92">
        <f t="shared" si="139"/>
        <v>11.43</v>
      </c>
      <c r="F2804" s="92">
        <f t="shared" si="140"/>
        <v>27.82</v>
      </c>
      <c r="H2804" s="138">
        <v>18.239999999999998</v>
      </c>
      <c r="I2804" s="138">
        <v>11.43</v>
      </c>
      <c r="J2804" s="138">
        <v>27.82</v>
      </c>
      <c r="K2804" s="138">
        <v>22.807017543859651</v>
      </c>
    </row>
    <row r="2805" spans="1:11">
      <c r="A2805" s="39" t="s">
        <v>412</v>
      </c>
      <c r="B2805" s="39" t="s">
        <v>283</v>
      </c>
      <c r="C2805" s="39" t="s">
        <v>124</v>
      </c>
      <c r="D2805" s="92">
        <f t="shared" si="138"/>
        <v>13.71</v>
      </c>
      <c r="E2805" s="92">
        <f t="shared" si="139"/>
        <v>9.41</v>
      </c>
      <c r="F2805" s="92">
        <f t="shared" si="140"/>
        <v>19.55</v>
      </c>
      <c r="H2805" s="138">
        <v>13.71</v>
      </c>
      <c r="I2805" s="138">
        <v>9.41</v>
      </c>
      <c r="J2805" s="138">
        <v>19.55</v>
      </c>
      <c r="K2805" s="138">
        <v>18.672501823486506</v>
      </c>
    </row>
    <row r="2806" spans="1:11">
      <c r="A2806" s="39" t="s">
        <v>412</v>
      </c>
      <c r="B2806" s="39" t="s">
        <v>283</v>
      </c>
      <c r="C2806" s="39" t="s">
        <v>126</v>
      </c>
      <c r="D2806" s="92">
        <f t="shared" si="138"/>
        <v>15.32</v>
      </c>
      <c r="E2806" s="92">
        <f t="shared" si="139"/>
        <v>9.48</v>
      </c>
      <c r="F2806" s="92">
        <f t="shared" si="140"/>
        <v>23.79</v>
      </c>
      <c r="H2806" s="138">
        <v>15.32</v>
      </c>
      <c r="I2806" s="138">
        <v>9.48</v>
      </c>
      <c r="J2806" s="138">
        <v>23.79</v>
      </c>
      <c r="K2806" s="138">
        <v>23.563968668407309</v>
      </c>
    </row>
    <row r="2807" spans="1:11">
      <c r="A2807" s="39" t="s">
        <v>412</v>
      </c>
      <c r="B2807" s="39" t="s">
        <v>283</v>
      </c>
      <c r="C2807" s="39" t="s">
        <v>127</v>
      </c>
      <c r="D2807" s="92">
        <f t="shared" si="138"/>
        <v>17.73</v>
      </c>
      <c r="E2807" s="92">
        <f t="shared" si="139"/>
        <v>11.63</v>
      </c>
      <c r="F2807" s="92">
        <f t="shared" si="140"/>
        <v>26.08</v>
      </c>
      <c r="H2807" s="138">
        <v>17.73</v>
      </c>
      <c r="I2807" s="138">
        <v>11.63</v>
      </c>
      <c r="J2807" s="138">
        <v>26.08</v>
      </c>
      <c r="K2807" s="138">
        <v>20.699379582628314</v>
      </c>
    </row>
    <row r="2808" spans="1:11">
      <c r="A2808" s="39" t="s">
        <v>412</v>
      </c>
      <c r="B2808" s="39" t="s">
        <v>283</v>
      </c>
      <c r="C2808" s="39" t="s">
        <v>128</v>
      </c>
      <c r="D2808" s="92">
        <f t="shared" si="138"/>
        <v>9.0299999999999994</v>
      </c>
      <c r="E2808" s="92">
        <f t="shared" si="139"/>
        <v>6.13</v>
      </c>
      <c r="F2808" s="92">
        <f t="shared" si="140"/>
        <v>13.11</v>
      </c>
      <c r="H2808" s="138">
        <v>9.0299999999999994</v>
      </c>
      <c r="I2808" s="138">
        <v>6.13</v>
      </c>
      <c r="J2808" s="138">
        <v>13.11</v>
      </c>
      <c r="K2808" s="138">
        <v>19.379844961240313</v>
      </c>
    </row>
    <row r="2809" spans="1:11">
      <c r="A2809" s="39" t="s">
        <v>412</v>
      </c>
      <c r="B2809" s="39" t="s">
        <v>283</v>
      </c>
      <c r="C2809" s="39" t="s">
        <v>129</v>
      </c>
      <c r="D2809" s="92">
        <f t="shared" si="138"/>
        <v>16.05</v>
      </c>
      <c r="E2809" s="92">
        <f t="shared" si="139"/>
        <v>10.18</v>
      </c>
      <c r="F2809" s="92">
        <f t="shared" si="140"/>
        <v>24.38</v>
      </c>
      <c r="H2809" s="138">
        <v>16.05</v>
      </c>
      <c r="I2809" s="138">
        <v>10.18</v>
      </c>
      <c r="J2809" s="138">
        <v>24.38</v>
      </c>
      <c r="K2809" s="138">
        <v>22.367601246105917</v>
      </c>
    </row>
    <row r="2810" spans="1:11">
      <c r="A2810" s="39" t="s">
        <v>412</v>
      </c>
      <c r="B2810" s="39" t="s">
        <v>283</v>
      </c>
      <c r="C2810" s="39" t="s">
        <v>139</v>
      </c>
      <c r="D2810" s="92">
        <f t="shared" si="138"/>
        <v>12.12</v>
      </c>
      <c r="E2810" s="92">
        <f t="shared" si="139"/>
        <v>8.57</v>
      </c>
      <c r="F2810" s="92">
        <f t="shared" si="140"/>
        <v>16.87</v>
      </c>
      <c r="H2810" s="138">
        <v>12.12</v>
      </c>
      <c r="I2810" s="138">
        <v>8.57</v>
      </c>
      <c r="J2810" s="138">
        <v>16.87</v>
      </c>
      <c r="K2810" s="138">
        <v>17.32673267326733</v>
      </c>
    </row>
    <row r="2811" spans="1:11">
      <c r="A2811" s="39" t="s">
        <v>412</v>
      </c>
      <c r="B2811" s="39" t="s">
        <v>283</v>
      </c>
      <c r="C2811" s="39" t="s">
        <v>141</v>
      </c>
      <c r="D2811" s="92">
        <f t="shared" si="138"/>
        <v>4.26</v>
      </c>
      <c r="E2811" s="92">
        <f t="shared" si="139"/>
        <v>2.34</v>
      </c>
      <c r="F2811" s="92">
        <f t="shared" si="140"/>
        <v>7.62</v>
      </c>
      <c r="H2811" s="138">
        <v>4.26</v>
      </c>
      <c r="I2811" s="138">
        <v>2.34</v>
      </c>
      <c r="J2811" s="138">
        <v>7.62</v>
      </c>
      <c r="K2811" s="138">
        <v>30.281690140845075</v>
      </c>
    </row>
    <row r="2812" spans="1:11">
      <c r="A2812" s="39" t="s">
        <v>412</v>
      </c>
      <c r="B2812" s="39" t="s">
        <v>283</v>
      </c>
      <c r="C2812" s="39" t="s">
        <v>142</v>
      </c>
      <c r="D2812" s="92">
        <f t="shared" si="138"/>
        <v>18.54</v>
      </c>
      <c r="E2812" s="92">
        <f t="shared" si="139"/>
        <v>14.35</v>
      </c>
      <c r="F2812" s="92">
        <f t="shared" si="140"/>
        <v>23.61</v>
      </c>
      <c r="H2812" s="138">
        <v>18.54</v>
      </c>
      <c r="I2812" s="138">
        <v>14.35</v>
      </c>
      <c r="J2812" s="138">
        <v>23.61</v>
      </c>
      <c r="K2812" s="138">
        <v>12.729234088457389</v>
      </c>
    </row>
    <row r="2813" spans="1:11">
      <c r="A2813" s="39" t="s">
        <v>412</v>
      </c>
      <c r="B2813" s="39" t="s">
        <v>283</v>
      </c>
      <c r="C2813" s="39" t="s">
        <v>147</v>
      </c>
      <c r="D2813" s="92">
        <f t="shared" si="138"/>
        <v>9.35</v>
      </c>
      <c r="E2813" s="92">
        <f t="shared" si="139"/>
        <v>6.32</v>
      </c>
      <c r="F2813" s="92">
        <f t="shared" si="140"/>
        <v>13.61</v>
      </c>
      <c r="H2813" s="138">
        <v>9.35</v>
      </c>
      <c r="I2813" s="138">
        <v>6.32</v>
      </c>
      <c r="J2813" s="138">
        <v>13.61</v>
      </c>
      <c r="K2813" s="138">
        <v>19.572192513368986</v>
      </c>
    </row>
    <row r="2814" spans="1:11">
      <c r="A2814" s="39" t="s">
        <v>412</v>
      </c>
      <c r="B2814" s="39" t="s">
        <v>283</v>
      </c>
      <c r="C2814" s="39" t="s">
        <v>148</v>
      </c>
      <c r="D2814" s="92">
        <f t="shared" si="138"/>
        <v>17.21</v>
      </c>
      <c r="E2814" s="92">
        <f t="shared" si="139"/>
        <v>12.22</v>
      </c>
      <c r="F2814" s="92">
        <f t="shared" si="140"/>
        <v>23.68</v>
      </c>
      <c r="H2814" s="138">
        <v>17.21</v>
      </c>
      <c r="I2814" s="138">
        <v>12.22</v>
      </c>
      <c r="J2814" s="138">
        <v>23.68</v>
      </c>
      <c r="K2814" s="138">
        <v>16.908773968622896</v>
      </c>
    </row>
    <row r="2815" spans="1:11">
      <c r="A2815" s="39" t="s">
        <v>412</v>
      </c>
      <c r="B2815" s="39" t="s">
        <v>283</v>
      </c>
      <c r="C2815" s="39" t="s">
        <v>152</v>
      </c>
      <c r="D2815" s="92">
        <f t="shared" si="138"/>
        <v>11.64</v>
      </c>
      <c r="E2815" s="92">
        <f t="shared" si="139"/>
        <v>8.07</v>
      </c>
      <c r="F2815" s="92">
        <f t="shared" si="140"/>
        <v>16.52</v>
      </c>
      <c r="H2815" s="138">
        <v>11.64</v>
      </c>
      <c r="I2815" s="138">
        <v>8.07</v>
      </c>
      <c r="J2815" s="138">
        <v>16.52</v>
      </c>
      <c r="K2815" s="138">
        <v>18.384879725085913</v>
      </c>
    </row>
    <row r="2816" spans="1:11">
      <c r="A2816" s="39" t="s">
        <v>412</v>
      </c>
      <c r="B2816" s="39" t="s">
        <v>283</v>
      </c>
      <c r="C2816" s="39" t="s">
        <v>155</v>
      </c>
      <c r="D2816" s="92">
        <f t="shared" si="138"/>
        <v>16.579999999999998</v>
      </c>
      <c r="E2816" s="92">
        <f t="shared" si="139"/>
        <v>11.78</v>
      </c>
      <c r="F2816" s="92">
        <f t="shared" si="140"/>
        <v>22.83</v>
      </c>
      <c r="H2816" s="138">
        <v>16.579999999999998</v>
      </c>
      <c r="I2816" s="138">
        <v>11.78</v>
      </c>
      <c r="J2816" s="138">
        <v>22.83</v>
      </c>
      <c r="K2816" s="138">
        <v>16.948130277442704</v>
      </c>
    </row>
    <row r="2817" spans="1:11">
      <c r="A2817" s="39" t="s">
        <v>412</v>
      </c>
      <c r="B2817" s="39" t="s">
        <v>283</v>
      </c>
      <c r="C2817" s="39" t="s">
        <v>157</v>
      </c>
      <c r="D2817" s="92">
        <f t="shared" si="138"/>
        <v>20.82</v>
      </c>
      <c r="E2817" s="92">
        <f t="shared" si="139"/>
        <v>11.55</v>
      </c>
      <c r="F2817" s="92">
        <f t="shared" si="140"/>
        <v>34.619999999999997</v>
      </c>
      <c r="H2817" s="138">
        <v>20.82</v>
      </c>
      <c r="I2817" s="138">
        <v>11.55</v>
      </c>
      <c r="J2817" s="138">
        <v>34.619999999999997</v>
      </c>
      <c r="K2817" s="138">
        <v>28.29010566762728</v>
      </c>
    </row>
    <row r="2818" spans="1:11">
      <c r="A2818" s="39" t="s">
        <v>412</v>
      </c>
      <c r="B2818" s="39" t="s">
        <v>283</v>
      </c>
      <c r="C2818" s="39" t="s">
        <v>158</v>
      </c>
      <c r="D2818" s="92" t="str">
        <f t="shared" si="138"/>
        <v xml:space="preserve"> </v>
      </c>
      <c r="E2818" s="92" t="str">
        <f t="shared" si="139"/>
        <v xml:space="preserve"> </v>
      </c>
      <c r="F2818" s="92" t="str">
        <f t="shared" si="140"/>
        <v xml:space="preserve"> </v>
      </c>
      <c r="H2818" s="138">
        <v>0.6</v>
      </c>
      <c r="I2818" s="138">
        <v>0.2</v>
      </c>
      <c r="J2818" s="138">
        <v>1.82</v>
      </c>
      <c r="K2818" s="138">
        <v>56.666666666666679</v>
      </c>
    </row>
    <row r="2819" spans="1:11">
      <c r="A2819" s="39" t="s">
        <v>412</v>
      </c>
      <c r="B2819" s="39" t="s">
        <v>283</v>
      </c>
      <c r="C2819" s="39" t="s">
        <v>160</v>
      </c>
      <c r="D2819" s="92">
        <f t="shared" si="138"/>
        <v>6.36</v>
      </c>
      <c r="E2819" s="92">
        <f t="shared" si="139"/>
        <v>3.77</v>
      </c>
      <c r="F2819" s="92">
        <f t="shared" si="140"/>
        <v>10.52</v>
      </c>
      <c r="H2819" s="138">
        <v>6.36</v>
      </c>
      <c r="I2819" s="138">
        <v>3.77</v>
      </c>
      <c r="J2819" s="138">
        <v>10.52</v>
      </c>
      <c r="K2819" s="138">
        <v>26.257861635220124</v>
      </c>
    </row>
    <row r="2820" spans="1:11">
      <c r="A2820" s="39" t="s">
        <v>412</v>
      </c>
      <c r="B2820" s="39" t="s">
        <v>283</v>
      </c>
      <c r="C2820" s="39" t="s">
        <v>163</v>
      </c>
      <c r="D2820" s="92">
        <f t="shared" si="138"/>
        <v>5.47</v>
      </c>
      <c r="E2820" s="92">
        <f t="shared" si="139"/>
        <v>2.9</v>
      </c>
      <c r="F2820" s="92">
        <f t="shared" si="140"/>
        <v>10.07</v>
      </c>
      <c r="H2820" s="138">
        <v>5.47</v>
      </c>
      <c r="I2820" s="138">
        <v>2.9</v>
      </c>
      <c r="J2820" s="138">
        <v>10.07</v>
      </c>
      <c r="K2820" s="138">
        <v>31.809872029250457</v>
      </c>
    </row>
    <row r="2821" spans="1:11">
      <c r="A2821" s="39" t="s">
        <v>412</v>
      </c>
      <c r="B2821" s="39" t="s">
        <v>283</v>
      </c>
      <c r="C2821" s="39" t="s">
        <v>167</v>
      </c>
      <c r="D2821" s="92">
        <f t="shared" si="138"/>
        <v>15.31</v>
      </c>
      <c r="E2821" s="92">
        <f t="shared" si="139"/>
        <v>10.81</v>
      </c>
      <c r="F2821" s="92">
        <f t="shared" si="140"/>
        <v>21.24</v>
      </c>
      <c r="H2821" s="138">
        <v>15.31</v>
      </c>
      <c r="I2821" s="138">
        <v>10.81</v>
      </c>
      <c r="J2821" s="138">
        <v>21.24</v>
      </c>
      <c r="K2821" s="138">
        <v>17.243631613324624</v>
      </c>
    </row>
    <row r="2822" spans="1:11">
      <c r="A2822" s="39" t="s">
        <v>412</v>
      </c>
      <c r="B2822" s="39" t="s">
        <v>283</v>
      </c>
      <c r="C2822" s="39" t="s">
        <v>169</v>
      </c>
      <c r="D2822" s="92">
        <f t="shared" ref="D2822:D2885" si="141">IF(K2822&gt;=50," ",H2822)</f>
        <v>13.54</v>
      </c>
      <c r="E2822" s="92">
        <f t="shared" ref="E2822:E2885" si="142">IF(K2822&gt;=50," ",I2822)</f>
        <v>7.77</v>
      </c>
      <c r="F2822" s="92">
        <f t="shared" ref="F2822:F2885" si="143">IF(K2822&gt;=50," ",J2822)</f>
        <v>22.55</v>
      </c>
      <c r="H2822" s="138">
        <v>13.54</v>
      </c>
      <c r="I2822" s="138">
        <v>7.77</v>
      </c>
      <c r="J2822" s="138">
        <v>22.55</v>
      </c>
      <c r="K2822" s="138">
        <v>27.326440177252586</v>
      </c>
    </row>
    <row r="2823" spans="1:11">
      <c r="A2823" s="39" t="s">
        <v>412</v>
      </c>
      <c r="B2823" s="39" t="s">
        <v>283</v>
      </c>
      <c r="C2823" s="39" t="s">
        <v>173</v>
      </c>
      <c r="D2823" s="92">
        <f t="shared" si="141"/>
        <v>15.43</v>
      </c>
      <c r="E2823" s="92">
        <f t="shared" si="142"/>
        <v>11.56</v>
      </c>
      <c r="F2823" s="92">
        <f t="shared" si="143"/>
        <v>20.3</v>
      </c>
      <c r="H2823" s="138">
        <v>15.43</v>
      </c>
      <c r="I2823" s="138">
        <v>11.56</v>
      </c>
      <c r="J2823" s="138">
        <v>20.3</v>
      </c>
      <c r="K2823" s="138">
        <v>14.387556707712251</v>
      </c>
    </row>
    <row r="2824" spans="1:11">
      <c r="A2824" s="39" t="s">
        <v>412</v>
      </c>
      <c r="B2824" s="39" t="s">
        <v>283</v>
      </c>
      <c r="C2824" s="39" t="s">
        <v>176</v>
      </c>
      <c r="D2824" s="92">
        <f t="shared" si="141"/>
        <v>17.68</v>
      </c>
      <c r="E2824" s="92">
        <f t="shared" si="142"/>
        <v>10.02</v>
      </c>
      <c r="F2824" s="92">
        <f t="shared" si="143"/>
        <v>29.3</v>
      </c>
      <c r="H2824" s="138">
        <v>17.68</v>
      </c>
      <c r="I2824" s="138">
        <v>10.02</v>
      </c>
      <c r="J2824" s="138">
        <v>29.3</v>
      </c>
      <c r="K2824" s="138">
        <v>27.601809954751133</v>
      </c>
    </row>
    <row r="2825" spans="1:11">
      <c r="A2825" s="39" t="s">
        <v>412</v>
      </c>
      <c r="B2825" s="39" t="s">
        <v>284</v>
      </c>
      <c r="C2825" s="39" t="s">
        <v>99</v>
      </c>
      <c r="D2825" s="92">
        <f t="shared" si="141"/>
        <v>4.63</v>
      </c>
      <c r="E2825" s="92">
        <f t="shared" si="142"/>
        <v>2</v>
      </c>
      <c r="F2825" s="92">
        <f t="shared" si="143"/>
        <v>10.37</v>
      </c>
      <c r="H2825" s="138">
        <v>4.63</v>
      </c>
      <c r="I2825" s="138">
        <v>2</v>
      </c>
      <c r="J2825" s="138">
        <v>10.37</v>
      </c>
      <c r="K2825" s="138">
        <v>42.332613390928728</v>
      </c>
    </row>
    <row r="2826" spans="1:11">
      <c r="A2826" s="39" t="s">
        <v>412</v>
      </c>
      <c r="B2826" s="39" t="s">
        <v>284</v>
      </c>
      <c r="C2826" s="39" t="s">
        <v>100</v>
      </c>
      <c r="D2826" s="92">
        <f t="shared" si="141"/>
        <v>2.2200000000000002</v>
      </c>
      <c r="E2826" s="92">
        <f t="shared" si="142"/>
        <v>1.02</v>
      </c>
      <c r="F2826" s="92">
        <f t="shared" si="143"/>
        <v>4.75</v>
      </c>
      <c r="H2826" s="138">
        <v>2.2200000000000002</v>
      </c>
      <c r="I2826" s="138">
        <v>1.02</v>
      </c>
      <c r="J2826" s="138">
        <v>4.75</v>
      </c>
      <c r="K2826" s="138">
        <v>39.189189189189186</v>
      </c>
    </row>
    <row r="2827" spans="1:11">
      <c r="A2827" s="39" t="s">
        <v>412</v>
      </c>
      <c r="B2827" s="39" t="s">
        <v>284</v>
      </c>
      <c r="C2827" s="39" t="s">
        <v>107</v>
      </c>
      <c r="D2827" s="92">
        <f t="shared" si="141"/>
        <v>4.63</v>
      </c>
      <c r="E2827" s="92">
        <f t="shared" si="142"/>
        <v>2.73</v>
      </c>
      <c r="F2827" s="92">
        <f t="shared" si="143"/>
        <v>7.75</v>
      </c>
      <c r="H2827" s="138">
        <v>4.63</v>
      </c>
      <c r="I2827" s="138">
        <v>2.73</v>
      </c>
      <c r="J2827" s="138">
        <v>7.75</v>
      </c>
      <c r="K2827" s="138">
        <v>26.781857451403891</v>
      </c>
    </row>
    <row r="2828" spans="1:11">
      <c r="A2828" s="39" t="s">
        <v>412</v>
      </c>
      <c r="B2828" s="39" t="s">
        <v>284</v>
      </c>
      <c r="C2828" s="39" t="s">
        <v>113</v>
      </c>
      <c r="D2828" s="92" t="str">
        <f t="shared" si="141"/>
        <v xml:space="preserve"> </v>
      </c>
      <c r="E2828" s="92" t="str">
        <f t="shared" si="142"/>
        <v xml:space="preserve"> </v>
      </c>
      <c r="F2828" s="92" t="str">
        <f t="shared" si="143"/>
        <v xml:space="preserve"> </v>
      </c>
      <c r="H2828" s="138">
        <v>2.16</v>
      </c>
      <c r="I2828" s="138">
        <v>0.55000000000000004</v>
      </c>
      <c r="J2828" s="138">
        <v>8.1199999999999992</v>
      </c>
      <c r="K2828" s="138">
        <v>69.444444444444443</v>
      </c>
    </row>
    <row r="2829" spans="1:11">
      <c r="A2829" s="39" t="s">
        <v>412</v>
      </c>
      <c r="B2829" s="39" t="s">
        <v>284</v>
      </c>
      <c r="C2829" s="39" t="s">
        <v>114</v>
      </c>
      <c r="D2829" s="92" t="str">
        <f t="shared" si="141"/>
        <v xml:space="preserve"> </v>
      </c>
      <c r="E2829" s="92" t="str">
        <f t="shared" si="142"/>
        <v xml:space="preserve"> </v>
      </c>
      <c r="F2829" s="92" t="str">
        <f t="shared" si="143"/>
        <v xml:space="preserve"> </v>
      </c>
      <c r="H2829" s="138">
        <v>0.81</v>
      </c>
      <c r="I2829" s="138">
        <v>0.27</v>
      </c>
      <c r="J2829" s="138">
        <v>2.4300000000000002</v>
      </c>
      <c r="K2829" s="138">
        <v>56.79012345679012</v>
      </c>
    </row>
    <row r="2830" spans="1:11">
      <c r="A2830" s="39" t="s">
        <v>412</v>
      </c>
      <c r="B2830" s="39" t="s">
        <v>284</v>
      </c>
      <c r="C2830" s="39" t="s">
        <v>120</v>
      </c>
      <c r="D2830" s="92">
        <f t="shared" si="141"/>
        <v>7.59</v>
      </c>
      <c r="E2830" s="92">
        <f t="shared" si="142"/>
        <v>2.87</v>
      </c>
      <c r="F2830" s="92">
        <f t="shared" si="143"/>
        <v>18.59</v>
      </c>
      <c r="H2830" s="138">
        <v>7.59</v>
      </c>
      <c r="I2830" s="138">
        <v>2.87</v>
      </c>
      <c r="J2830" s="138">
        <v>18.59</v>
      </c>
      <c r="K2830" s="138">
        <v>48.221343873517789</v>
      </c>
    </row>
    <row r="2831" spans="1:11">
      <c r="A2831" s="39" t="s">
        <v>412</v>
      </c>
      <c r="B2831" s="39" t="s">
        <v>284</v>
      </c>
      <c r="C2831" s="39" t="s">
        <v>121</v>
      </c>
      <c r="D2831" s="92">
        <f t="shared" si="141"/>
        <v>2.83</v>
      </c>
      <c r="E2831" s="92">
        <f t="shared" si="142"/>
        <v>1.48</v>
      </c>
      <c r="F2831" s="92">
        <f t="shared" si="143"/>
        <v>5.34</v>
      </c>
      <c r="H2831" s="138">
        <v>2.83</v>
      </c>
      <c r="I2831" s="138">
        <v>1.48</v>
      </c>
      <c r="J2831" s="138">
        <v>5.34</v>
      </c>
      <c r="K2831" s="138">
        <v>32.862190812720847</v>
      </c>
    </row>
    <row r="2832" spans="1:11">
      <c r="A2832" s="39" t="s">
        <v>412</v>
      </c>
      <c r="B2832" s="39" t="s">
        <v>284</v>
      </c>
      <c r="C2832" s="39" t="s">
        <v>124</v>
      </c>
      <c r="D2832" s="92">
        <f t="shared" si="141"/>
        <v>4.3499999999999996</v>
      </c>
      <c r="E2832" s="92">
        <f t="shared" si="142"/>
        <v>2.37</v>
      </c>
      <c r="F2832" s="92">
        <f t="shared" si="143"/>
        <v>7.86</v>
      </c>
      <c r="H2832" s="138">
        <v>4.3499999999999996</v>
      </c>
      <c r="I2832" s="138">
        <v>2.37</v>
      </c>
      <c r="J2832" s="138">
        <v>7.86</v>
      </c>
      <c r="K2832" s="138">
        <v>30.574712643678165</v>
      </c>
    </row>
    <row r="2833" spans="1:11">
      <c r="A2833" s="39" t="s">
        <v>412</v>
      </c>
      <c r="B2833" s="39" t="s">
        <v>284</v>
      </c>
      <c r="C2833" s="39" t="s">
        <v>126</v>
      </c>
      <c r="D2833" s="92" t="str">
        <f t="shared" si="141"/>
        <v xml:space="preserve"> </v>
      </c>
      <c r="E2833" s="92" t="str">
        <f t="shared" si="142"/>
        <v xml:space="preserve"> </v>
      </c>
      <c r="F2833" s="92" t="str">
        <f t="shared" si="143"/>
        <v xml:space="preserve"> </v>
      </c>
      <c r="H2833" s="138">
        <v>1.4</v>
      </c>
      <c r="I2833" s="138">
        <v>0.5</v>
      </c>
      <c r="J2833" s="138">
        <v>3.81</v>
      </c>
      <c r="K2833" s="138">
        <v>51.428571428571438</v>
      </c>
    </row>
    <row r="2834" spans="1:11">
      <c r="A2834" s="39" t="s">
        <v>412</v>
      </c>
      <c r="B2834" s="39" t="s">
        <v>284</v>
      </c>
      <c r="C2834" s="39" t="s">
        <v>127</v>
      </c>
      <c r="D2834" s="92">
        <f t="shared" si="141"/>
        <v>0.99</v>
      </c>
      <c r="E2834" s="92">
        <f t="shared" si="142"/>
        <v>0.39</v>
      </c>
      <c r="F2834" s="92">
        <f t="shared" si="143"/>
        <v>2.4900000000000002</v>
      </c>
      <c r="H2834" s="138">
        <v>0.99</v>
      </c>
      <c r="I2834" s="138">
        <v>0.39</v>
      </c>
      <c r="J2834" s="138">
        <v>2.4900000000000002</v>
      </c>
      <c r="K2834" s="138">
        <v>47.474747474747474</v>
      </c>
    </row>
    <row r="2835" spans="1:11">
      <c r="A2835" s="39" t="s">
        <v>412</v>
      </c>
      <c r="B2835" s="39" t="s">
        <v>284</v>
      </c>
      <c r="C2835" s="39" t="s">
        <v>128</v>
      </c>
      <c r="D2835" s="92">
        <f t="shared" si="141"/>
        <v>3.94</v>
      </c>
      <c r="E2835" s="92">
        <f t="shared" si="142"/>
        <v>2.04</v>
      </c>
      <c r="F2835" s="92">
        <f t="shared" si="143"/>
        <v>7.45</v>
      </c>
      <c r="H2835" s="138">
        <v>3.94</v>
      </c>
      <c r="I2835" s="138">
        <v>2.04</v>
      </c>
      <c r="J2835" s="138">
        <v>7.45</v>
      </c>
      <c r="K2835" s="138">
        <v>32.994923857868017</v>
      </c>
    </row>
    <row r="2836" spans="1:11">
      <c r="A2836" s="39" t="s">
        <v>412</v>
      </c>
      <c r="B2836" s="39" t="s">
        <v>284</v>
      </c>
      <c r="C2836" s="39" t="s">
        <v>129</v>
      </c>
      <c r="D2836" s="92" t="str">
        <f t="shared" si="141"/>
        <v xml:space="preserve"> </v>
      </c>
      <c r="E2836" s="92" t="str">
        <f t="shared" si="142"/>
        <v xml:space="preserve"> </v>
      </c>
      <c r="F2836" s="92" t="str">
        <f t="shared" si="143"/>
        <v xml:space="preserve"> </v>
      </c>
      <c r="H2836" s="138">
        <v>0.4</v>
      </c>
      <c r="I2836" s="138">
        <v>0.13</v>
      </c>
      <c r="J2836" s="138">
        <v>1.25</v>
      </c>
      <c r="K2836" s="138">
        <v>57.499999999999993</v>
      </c>
    </row>
    <row r="2837" spans="1:11">
      <c r="A2837" s="39" t="s">
        <v>412</v>
      </c>
      <c r="B2837" s="39" t="s">
        <v>284</v>
      </c>
      <c r="C2837" s="39" t="s">
        <v>139</v>
      </c>
      <c r="D2837" s="92">
        <f t="shared" si="141"/>
        <v>3.18</v>
      </c>
      <c r="E2837" s="92">
        <f t="shared" si="142"/>
        <v>1.64</v>
      </c>
      <c r="F2837" s="92">
        <f t="shared" si="143"/>
        <v>6.06</v>
      </c>
      <c r="H2837" s="138">
        <v>3.18</v>
      </c>
      <c r="I2837" s="138">
        <v>1.64</v>
      </c>
      <c r="J2837" s="138">
        <v>6.06</v>
      </c>
      <c r="K2837" s="138">
        <v>33.333333333333329</v>
      </c>
    </row>
    <row r="2838" spans="1:11">
      <c r="A2838" s="39" t="s">
        <v>412</v>
      </c>
      <c r="B2838" s="39" t="s">
        <v>284</v>
      </c>
      <c r="C2838" s="39" t="s">
        <v>141</v>
      </c>
      <c r="D2838" s="92">
        <f t="shared" si="141"/>
        <v>4.8099999999999996</v>
      </c>
      <c r="E2838" s="92">
        <f t="shared" si="142"/>
        <v>2.96</v>
      </c>
      <c r="F2838" s="92">
        <f t="shared" si="143"/>
        <v>7.71</v>
      </c>
      <c r="H2838" s="138">
        <v>4.8099999999999996</v>
      </c>
      <c r="I2838" s="138">
        <v>2.96</v>
      </c>
      <c r="J2838" s="138">
        <v>7.71</v>
      </c>
      <c r="K2838" s="138">
        <v>24.532224532224532</v>
      </c>
    </row>
    <row r="2839" spans="1:11">
      <c r="A2839" s="39" t="s">
        <v>412</v>
      </c>
      <c r="B2839" s="39" t="s">
        <v>284</v>
      </c>
      <c r="C2839" s="39" t="s">
        <v>142</v>
      </c>
      <c r="D2839" s="92">
        <f t="shared" si="141"/>
        <v>2.72</v>
      </c>
      <c r="E2839" s="92">
        <f t="shared" si="142"/>
        <v>1.33</v>
      </c>
      <c r="F2839" s="92">
        <f t="shared" si="143"/>
        <v>5.47</v>
      </c>
      <c r="H2839" s="138">
        <v>2.72</v>
      </c>
      <c r="I2839" s="138">
        <v>1.33</v>
      </c>
      <c r="J2839" s="138">
        <v>5.47</v>
      </c>
      <c r="K2839" s="138">
        <v>36.029411764705877</v>
      </c>
    </row>
    <row r="2840" spans="1:11">
      <c r="A2840" s="39" t="s">
        <v>412</v>
      </c>
      <c r="B2840" s="39" t="s">
        <v>284</v>
      </c>
      <c r="C2840" s="39" t="s">
        <v>147</v>
      </c>
      <c r="D2840" s="92">
        <f t="shared" si="141"/>
        <v>6</v>
      </c>
      <c r="E2840" s="92">
        <f t="shared" si="142"/>
        <v>3.28</v>
      </c>
      <c r="F2840" s="92">
        <f t="shared" si="143"/>
        <v>10.73</v>
      </c>
      <c r="H2840" s="138">
        <v>6</v>
      </c>
      <c r="I2840" s="138">
        <v>3.28</v>
      </c>
      <c r="J2840" s="138">
        <v>10.73</v>
      </c>
      <c r="K2840" s="138">
        <v>30.333333333333336</v>
      </c>
    </row>
    <row r="2841" spans="1:11">
      <c r="A2841" s="39" t="s">
        <v>412</v>
      </c>
      <c r="B2841" s="39" t="s">
        <v>284</v>
      </c>
      <c r="C2841" s="39" t="s">
        <v>148</v>
      </c>
      <c r="D2841" s="92">
        <f t="shared" si="141"/>
        <v>5.27</v>
      </c>
      <c r="E2841" s="92">
        <f t="shared" si="142"/>
        <v>2.81</v>
      </c>
      <c r="F2841" s="92">
        <f t="shared" si="143"/>
        <v>9.65</v>
      </c>
      <c r="H2841" s="138">
        <v>5.27</v>
      </c>
      <c r="I2841" s="138">
        <v>2.81</v>
      </c>
      <c r="J2841" s="138">
        <v>9.65</v>
      </c>
      <c r="K2841" s="138">
        <v>31.499051233396585</v>
      </c>
    </row>
    <row r="2842" spans="1:11">
      <c r="A2842" s="39" t="s">
        <v>412</v>
      </c>
      <c r="B2842" s="39" t="s">
        <v>284</v>
      </c>
      <c r="C2842" s="39" t="s">
        <v>152</v>
      </c>
      <c r="D2842" s="92" t="str">
        <f t="shared" si="141"/>
        <v xml:space="preserve"> </v>
      </c>
      <c r="E2842" s="92" t="str">
        <f t="shared" si="142"/>
        <v xml:space="preserve"> </v>
      </c>
      <c r="F2842" s="92" t="str">
        <f t="shared" si="143"/>
        <v xml:space="preserve"> </v>
      </c>
      <c r="H2842" s="138">
        <v>7.69</v>
      </c>
      <c r="I2842" s="138">
        <v>2.2999999999999998</v>
      </c>
      <c r="J2842" s="138">
        <v>22.81</v>
      </c>
      <c r="K2842" s="138">
        <v>59.687906371911566</v>
      </c>
    </row>
    <row r="2843" spans="1:11">
      <c r="A2843" s="39" t="s">
        <v>412</v>
      </c>
      <c r="B2843" s="39" t="s">
        <v>284</v>
      </c>
      <c r="C2843" s="39" t="s">
        <v>155</v>
      </c>
      <c r="D2843" s="92">
        <f t="shared" si="141"/>
        <v>3.61</v>
      </c>
      <c r="E2843" s="92">
        <f t="shared" si="142"/>
        <v>1.5</v>
      </c>
      <c r="F2843" s="92">
        <f t="shared" si="143"/>
        <v>8.4499999999999993</v>
      </c>
      <c r="H2843" s="138">
        <v>3.61</v>
      </c>
      <c r="I2843" s="138">
        <v>1.5</v>
      </c>
      <c r="J2843" s="138">
        <v>8.4499999999999993</v>
      </c>
      <c r="K2843" s="138">
        <v>44.3213296398892</v>
      </c>
    </row>
    <row r="2844" spans="1:11">
      <c r="A2844" s="39" t="s">
        <v>412</v>
      </c>
      <c r="B2844" s="39" t="s">
        <v>284</v>
      </c>
      <c r="C2844" s="39" t="s">
        <v>157</v>
      </c>
      <c r="D2844" s="92" t="str">
        <f t="shared" si="141"/>
        <v xml:space="preserve"> </v>
      </c>
      <c r="E2844" s="92" t="str">
        <f t="shared" si="142"/>
        <v xml:space="preserve"> </v>
      </c>
      <c r="F2844" s="92" t="str">
        <f t="shared" si="143"/>
        <v xml:space="preserve"> </v>
      </c>
      <c r="H2844" s="138">
        <v>2.66</v>
      </c>
      <c r="I2844" s="138">
        <v>0.83</v>
      </c>
      <c r="J2844" s="138">
        <v>8.2200000000000006</v>
      </c>
      <c r="K2844" s="138">
        <v>59.022556390977442</v>
      </c>
    </row>
    <row r="2845" spans="1:11">
      <c r="A2845" s="39" t="s">
        <v>412</v>
      </c>
      <c r="B2845" s="39" t="s">
        <v>284</v>
      </c>
      <c r="C2845" s="39" t="s">
        <v>158</v>
      </c>
      <c r="D2845" s="92" t="str">
        <f t="shared" si="141"/>
        <v xml:space="preserve"> </v>
      </c>
      <c r="E2845" s="92" t="str">
        <f t="shared" si="142"/>
        <v xml:space="preserve"> </v>
      </c>
      <c r="F2845" s="92" t="str">
        <f t="shared" si="143"/>
        <v xml:space="preserve"> </v>
      </c>
      <c r="H2845" s="138">
        <v>0.23</v>
      </c>
      <c r="I2845" s="138">
        <v>7.0000000000000007E-2</v>
      </c>
      <c r="J2845" s="138">
        <v>0.77</v>
      </c>
      <c r="K2845" s="138">
        <v>60.869565217391312</v>
      </c>
    </row>
    <row r="2846" spans="1:11">
      <c r="A2846" s="39" t="s">
        <v>412</v>
      </c>
      <c r="B2846" s="39" t="s">
        <v>284</v>
      </c>
      <c r="C2846" s="39" t="s">
        <v>160</v>
      </c>
      <c r="D2846" s="92">
        <f t="shared" si="141"/>
        <v>1.31</v>
      </c>
      <c r="E2846" s="92">
        <f t="shared" si="142"/>
        <v>0.54</v>
      </c>
      <c r="F2846" s="92">
        <f t="shared" si="143"/>
        <v>3.13</v>
      </c>
      <c r="H2846" s="138">
        <v>1.31</v>
      </c>
      <c r="I2846" s="138">
        <v>0.54</v>
      </c>
      <c r="J2846" s="138">
        <v>3.13</v>
      </c>
      <c r="K2846" s="138">
        <v>45.038167938931295</v>
      </c>
    </row>
    <row r="2847" spans="1:11">
      <c r="A2847" s="39" t="s">
        <v>412</v>
      </c>
      <c r="B2847" s="39" t="s">
        <v>284</v>
      </c>
      <c r="C2847" s="39" t="s">
        <v>163</v>
      </c>
      <c r="D2847" s="92">
        <f t="shared" si="141"/>
        <v>12.2</v>
      </c>
      <c r="E2847" s="92">
        <f t="shared" si="142"/>
        <v>6.11</v>
      </c>
      <c r="F2847" s="92">
        <f t="shared" si="143"/>
        <v>22.88</v>
      </c>
      <c r="H2847" s="138">
        <v>12.2</v>
      </c>
      <c r="I2847" s="138">
        <v>6.11</v>
      </c>
      <c r="J2847" s="138">
        <v>22.88</v>
      </c>
      <c r="K2847" s="138">
        <v>34.016393442622956</v>
      </c>
    </row>
    <row r="2848" spans="1:11">
      <c r="A2848" s="39" t="s">
        <v>412</v>
      </c>
      <c r="B2848" s="39" t="s">
        <v>284</v>
      </c>
      <c r="C2848" s="39" t="s">
        <v>167</v>
      </c>
      <c r="D2848" s="92">
        <f t="shared" si="141"/>
        <v>4.5</v>
      </c>
      <c r="E2848" s="92">
        <f t="shared" si="142"/>
        <v>2.21</v>
      </c>
      <c r="F2848" s="92">
        <f t="shared" si="143"/>
        <v>8.94</v>
      </c>
      <c r="H2848" s="138">
        <v>4.5</v>
      </c>
      <c r="I2848" s="138">
        <v>2.21</v>
      </c>
      <c r="J2848" s="138">
        <v>8.94</v>
      </c>
      <c r="K2848" s="138">
        <v>35.777777777777779</v>
      </c>
    </row>
    <row r="2849" spans="1:11">
      <c r="A2849" s="39" t="s">
        <v>412</v>
      </c>
      <c r="B2849" s="39" t="s">
        <v>284</v>
      </c>
      <c r="C2849" s="39" t="s">
        <v>169</v>
      </c>
      <c r="D2849" s="92" t="str">
        <f t="shared" si="141"/>
        <v xml:space="preserve"> </v>
      </c>
      <c r="E2849" s="92" t="str">
        <f t="shared" si="142"/>
        <v xml:space="preserve"> </v>
      </c>
      <c r="F2849" s="92" t="str">
        <f t="shared" si="143"/>
        <v xml:space="preserve"> </v>
      </c>
      <c r="H2849" s="138">
        <v>2.7</v>
      </c>
      <c r="I2849" s="138">
        <v>0.54</v>
      </c>
      <c r="J2849" s="138">
        <v>12.45</v>
      </c>
      <c r="K2849" s="138">
        <v>81.1111111111111</v>
      </c>
    </row>
    <row r="2850" spans="1:11">
      <c r="A2850" s="39" t="s">
        <v>412</v>
      </c>
      <c r="B2850" s="39" t="s">
        <v>284</v>
      </c>
      <c r="C2850" s="39" t="s">
        <v>173</v>
      </c>
      <c r="D2850" s="92">
        <f t="shared" si="141"/>
        <v>5.37</v>
      </c>
      <c r="E2850" s="92">
        <f t="shared" si="142"/>
        <v>3.41</v>
      </c>
      <c r="F2850" s="92">
        <f t="shared" si="143"/>
        <v>8.35</v>
      </c>
      <c r="H2850" s="138">
        <v>5.37</v>
      </c>
      <c r="I2850" s="138">
        <v>3.41</v>
      </c>
      <c r="J2850" s="138">
        <v>8.35</v>
      </c>
      <c r="K2850" s="138">
        <v>22.905027932960891</v>
      </c>
    </row>
    <row r="2851" spans="1:11">
      <c r="A2851" s="39" t="s">
        <v>412</v>
      </c>
      <c r="B2851" s="39" t="s">
        <v>284</v>
      </c>
      <c r="C2851" s="39" t="s">
        <v>176</v>
      </c>
      <c r="D2851" s="92" t="str">
        <f t="shared" si="141"/>
        <v xml:space="preserve"> </v>
      </c>
      <c r="E2851" s="92" t="str">
        <f t="shared" si="142"/>
        <v xml:space="preserve"> </v>
      </c>
      <c r="F2851" s="92" t="str">
        <f t="shared" si="143"/>
        <v xml:space="preserve"> </v>
      </c>
      <c r="H2851" s="138">
        <v>5.12</v>
      </c>
      <c r="I2851" s="138">
        <v>1.85</v>
      </c>
      <c r="J2851" s="138">
        <v>13.38</v>
      </c>
      <c r="K2851" s="138">
        <v>50.9765625</v>
      </c>
    </row>
    <row r="2852" spans="1:11">
      <c r="A2852" s="39" t="s">
        <v>412</v>
      </c>
      <c r="B2852" s="39" t="s">
        <v>283</v>
      </c>
      <c r="C2852" s="39" t="s">
        <v>363</v>
      </c>
      <c r="D2852" s="92">
        <f t="shared" si="141"/>
        <v>14.71</v>
      </c>
      <c r="E2852" s="92">
        <f t="shared" si="142"/>
        <v>12.15</v>
      </c>
      <c r="F2852" s="92">
        <f t="shared" si="143"/>
        <v>17.690000000000001</v>
      </c>
      <c r="H2852" s="138">
        <v>14.71</v>
      </c>
      <c r="I2852" s="138">
        <v>12.15</v>
      </c>
      <c r="J2852" s="138">
        <v>17.690000000000001</v>
      </c>
      <c r="K2852" s="138">
        <v>9.5853161114887815</v>
      </c>
    </row>
    <row r="2853" spans="1:11">
      <c r="A2853" s="39" t="s">
        <v>412</v>
      </c>
      <c r="B2853" s="39" t="s">
        <v>283</v>
      </c>
      <c r="C2853" s="39" t="s">
        <v>364</v>
      </c>
      <c r="D2853" s="92">
        <f t="shared" si="141"/>
        <v>13.03</v>
      </c>
      <c r="E2853" s="92">
        <f t="shared" si="142"/>
        <v>10.73</v>
      </c>
      <c r="F2853" s="92">
        <f t="shared" si="143"/>
        <v>15.75</v>
      </c>
      <c r="H2853" s="138">
        <v>13.03</v>
      </c>
      <c r="I2853" s="138">
        <v>10.73</v>
      </c>
      <c r="J2853" s="138">
        <v>15.75</v>
      </c>
      <c r="K2853" s="138">
        <v>9.8234842670759797</v>
      </c>
    </row>
    <row r="2854" spans="1:11">
      <c r="A2854" s="39" t="s">
        <v>412</v>
      </c>
      <c r="B2854" s="39" t="s">
        <v>283</v>
      </c>
      <c r="C2854" s="39" t="s">
        <v>365</v>
      </c>
      <c r="D2854" s="92">
        <f t="shared" si="141"/>
        <v>16.64</v>
      </c>
      <c r="E2854" s="92">
        <f t="shared" si="142"/>
        <v>13.13</v>
      </c>
      <c r="F2854" s="92">
        <f t="shared" si="143"/>
        <v>20.88</v>
      </c>
      <c r="H2854" s="138">
        <v>16.64</v>
      </c>
      <c r="I2854" s="138">
        <v>13.13</v>
      </c>
      <c r="J2854" s="138">
        <v>20.88</v>
      </c>
      <c r="K2854" s="138">
        <v>11.838942307692307</v>
      </c>
    </row>
    <row r="2855" spans="1:11">
      <c r="A2855" s="39" t="s">
        <v>412</v>
      </c>
      <c r="B2855" s="39" t="s">
        <v>283</v>
      </c>
      <c r="C2855" s="39" t="s">
        <v>366</v>
      </c>
      <c r="D2855" s="92">
        <f t="shared" si="141"/>
        <v>13.81</v>
      </c>
      <c r="E2855" s="92">
        <f t="shared" si="142"/>
        <v>11.88</v>
      </c>
      <c r="F2855" s="92">
        <f t="shared" si="143"/>
        <v>16</v>
      </c>
      <c r="H2855" s="138">
        <v>13.81</v>
      </c>
      <c r="I2855" s="138">
        <v>11.88</v>
      </c>
      <c r="J2855" s="138">
        <v>16</v>
      </c>
      <c r="K2855" s="138">
        <v>7.6031860970311369</v>
      </c>
    </row>
    <row r="2856" spans="1:11">
      <c r="A2856" s="39" t="s">
        <v>412</v>
      </c>
      <c r="B2856" s="39" t="s">
        <v>283</v>
      </c>
      <c r="C2856" s="39" t="s">
        <v>356</v>
      </c>
      <c r="D2856" s="92">
        <f t="shared" si="141"/>
        <v>14.15</v>
      </c>
      <c r="E2856" s="92">
        <f t="shared" si="142"/>
        <v>12.84</v>
      </c>
      <c r="F2856" s="92">
        <f t="shared" si="143"/>
        <v>15.58</v>
      </c>
      <c r="H2856" s="138">
        <v>14.15</v>
      </c>
      <c r="I2856" s="138">
        <v>12.84</v>
      </c>
      <c r="J2856" s="138">
        <v>15.58</v>
      </c>
      <c r="K2856" s="138">
        <v>4.946996466431095</v>
      </c>
    </row>
    <row r="2857" spans="1:11">
      <c r="A2857" s="39" t="s">
        <v>412</v>
      </c>
      <c r="B2857" s="39" t="s">
        <v>283</v>
      </c>
      <c r="C2857" s="39" t="s">
        <v>367</v>
      </c>
      <c r="D2857" s="92">
        <f t="shared" si="141"/>
        <v>10.92</v>
      </c>
      <c r="E2857" s="92">
        <f t="shared" si="142"/>
        <v>9.35</v>
      </c>
      <c r="F2857" s="92">
        <f t="shared" si="143"/>
        <v>12.71</v>
      </c>
      <c r="H2857" s="138">
        <v>10.92</v>
      </c>
      <c r="I2857" s="138">
        <v>9.35</v>
      </c>
      <c r="J2857" s="138">
        <v>12.71</v>
      </c>
      <c r="K2857" s="138">
        <v>7.7838827838827838</v>
      </c>
    </row>
    <row r="2858" spans="1:11">
      <c r="A2858" s="39" t="s">
        <v>412</v>
      </c>
      <c r="B2858" s="39" t="s">
        <v>283</v>
      </c>
      <c r="C2858" s="39" t="s">
        <v>368</v>
      </c>
      <c r="D2858" s="92">
        <f t="shared" si="141"/>
        <v>18.03</v>
      </c>
      <c r="E2858" s="92">
        <f t="shared" si="142"/>
        <v>14.91</v>
      </c>
      <c r="F2858" s="92">
        <f t="shared" si="143"/>
        <v>21.63</v>
      </c>
      <c r="H2858" s="138">
        <v>18.03</v>
      </c>
      <c r="I2858" s="138">
        <v>14.91</v>
      </c>
      <c r="J2858" s="138">
        <v>21.63</v>
      </c>
      <c r="K2858" s="138">
        <v>9.4841930116472533</v>
      </c>
    </row>
    <row r="2859" spans="1:11">
      <c r="A2859" s="39" t="s">
        <v>412</v>
      </c>
      <c r="B2859" s="39" t="s">
        <v>283</v>
      </c>
      <c r="C2859" s="39" t="s">
        <v>369</v>
      </c>
      <c r="D2859" s="92">
        <f t="shared" si="141"/>
        <v>12.4</v>
      </c>
      <c r="E2859" s="92">
        <f t="shared" si="142"/>
        <v>9.42</v>
      </c>
      <c r="F2859" s="92">
        <f t="shared" si="143"/>
        <v>16.16</v>
      </c>
      <c r="H2859" s="138">
        <v>12.4</v>
      </c>
      <c r="I2859" s="138">
        <v>9.42</v>
      </c>
      <c r="J2859" s="138">
        <v>16.16</v>
      </c>
      <c r="K2859" s="138">
        <v>13.790322580645162</v>
      </c>
    </row>
    <row r="2860" spans="1:11">
      <c r="A2860" s="39" t="s">
        <v>412</v>
      </c>
      <c r="B2860" s="39" t="s">
        <v>283</v>
      </c>
      <c r="C2860" s="39" t="s">
        <v>370</v>
      </c>
      <c r="D2860" s="92">
        <f t="shared" si="141"/>
        <v>13.47</v>
      </c>
      <c r="E2860" s="92">
        <f t="shared" si="142"/>
        <v>11.31</v>
      </c>
      <c r="F2860" s="92">
        <f t="shared" si="143"/>
        <v>15.97</v>
      </c>
      <c r="H2860" s="138">
        <v>13.47</v>
      </c>
      <c r="I2860" s="138">
        <v>11.31</v>
      </c>
      <c r="J2860" s="138">
        <v>15.97</v>
      </c>
      <c r="K2860" s="138">
        <v>8.8344469190794346</v>
      </c>
    </row>
    <row r="2861" spans="1:11">
      <c r="A2861" s="39" t="s">
        <v>412</v>
      </c>
      <c r="B2861" s="39" t="s">
        <v>283</v>
      </c>
      <c r="C2861" s="39" t="s">
        <v>357</v>
      </c>
      <c r="D2861" s="92">
        <f t="shared" si="141"/>
        <v>12.43</v>
      </c>
      <c r="E2861" s="92">
        <f t="shared" si="142"/>
        <v>11.27</v>
      </c>
      <c r="F2861" s="92">
        <f t="shared" si="143"/>
        <v>13.69</v>
      </c>
      <c r="H2861" s="138">
        <v>12.43</v>
      </c>
      <c r="I2861" s="138">
        <v>11.27</v>
      </c>
      <c r="J2861" s="138">
        <v>13.69</v>
      </c>
      <c r="K2861" s="138">
        <v>4.9879324215607399</v>
      </c>
    </row>
    <row r="2862" spans="1:11">
      <c r="A2862" s="39" t="s">
        <v>412</v>
      </c>
      <c r="B2862" s="39" t="s">
        <v>283</v>
      </c>
      <c r="C2862" s="39" t="s">
        <v>371</v>
      </c>
      <c r="D2862" s="92">
        <f t="shared" si="141"/>
        <v>15.76</v>
      </c>
      <c r="E2862" s="92">
        <f t="shared" si="142"/>
        <v>13.07</v>
      </c>
      <c r="F2862" s="92">
        <f t="shared" si="143"/>
        <v>18.89</v>
      </c>
      <c r="H2862" s="138">
        <v>15.76</v>
      </c>
      <c r="I2862" s="138">
        <v>13.07</v>
      </c>
      <c r="J2862" s="138">
        <v>18.89</v>
      </c>
      <c r="K2862" s="138">
        <v>9.3908629441624374</v>
      </c>
    </row>
    <row r="2863" spans="1:11">
      <c r="A2863" s="39" t="s">
        <v>412</v>
      </c>
      <c r="B2863" s="39" t="s">
        <v>283</v>
      </c>
      <c r="C2863" s="39" t="s">
        <v>372</v>
      </c>
      <c r="D2863" s="92">
        <f t="shared" si="141"/>
        <v>6.79</v>
      </c>
      <c r="E2863" s="92">
        <f t="shared" si="142"/>
        <v>5.34</v>
      </c>
      <c r="F2863" s="92">
        <f t="shared" si="143"/>
        <v>8.59</v>
      </c>
      <c r="H2863" s="138">
        <v>6.79</v>
      </c>
      <c r="I2863" s="138">
        <v>5.34</v>
      </c>
      <c r="J2863" s="138">
        <v>8.59</v>
      </c>
      <c r="K2863" s="138">
        <v>12.076583210603827</v>
      </c>
    </row>
    <row r="2864" spans="1:11">
      <c r="A2864" s="39" t="s">
        <v>412</v>
      </c>
      <c r="B2864" s="39" t="s">
        <v>283</v>
      </c>
      <c r="C2864" s="39" t="s">
        <v>373</v>
      </c>
      <c r="D2864" s="92">
        <f t="shared" si="141"/>
        <v>12.59</v>
      </c>
      <c r="E2864" s="92">
        <f t="shared" si="142"/>
        <v>10.31</v>
      </c>
      <c r="F2864" s="92">
        <f t="shared" si="143"/>
        <v>15.29</v>
      </c>
      <c r="H2864" s="138">
        <v>12.59</v>
      </c>
      <c r="I2864" s="138">
        <v>10.31</v>
      </c>
      <c r="J2864" s="138">
        <v>15.29</v>
      </c>
      <c r="K2864" s="138">
        <v>10.087370929308975</v>
      </c>
    </row>
    <row r="2865" spans="1:11">
      <c r="A2865" s="39" t="s">
        <v>412</v>
      </c>
      <c r="B2865" s="39" t="s">
        <v>283</v>
      </c>
      <c r="C2865" s="39" t="s">
        <v>374</v>
      </c>
      <c r="D2865" s="92">
        <f t="shared" si="141"/>
        <v>12.62</v>
      </c>
      <c r="E2865" s="92">
        <f t="shared" si="142"/>
        <v>10.4</v>
      </c>
      <c r="F2865" s="92">
        <f t="shared" si="143"/>
        <v>15.23</v>
      </c>
      <c r="H2865" s="138">
        <v>12.62</v>
      </c>
      <c r="I2865" s="138">
        <v>10.4</v>
      </c>
      <c r="J2865" s="138">
        <v>15.23</v>
      </c>
      <c r="K2865" s="138">
        <v>9.746434231378764</v>
      </c>
    </row>
    <row r="2866" spans="1:11">
      <c r="A2866" s="39" t="s">
        <v>412</v>
      </c>
      <c r="B2866" s="39" t="s">
        <v>283</v>
      </c>
      <c r="C2866" s="39" t="s">
        <v>358</v>
      </c>
      <c r="D2866" s="92">
        <f t="shared" si="141"/>
        <v>10.220000000000001</v>
      </c>
      <c r="E2866" s="92">
        <f t="shared" si="142"/>
        <v>9.08</v>
      </c>
      <c r="F2866" s="92">
        <f t="shared" si="143"/>
        <v>11.49</v>
      </c>
      <c r="H2866" s="138">
        <v>10.220000000000001</v>
      </c>
      <c r="I2866" s="138">
        <v>9.08</v>
      </c>
      <c r="J2866" s="138">
        <v>11.49</v>
      </c>
      <c r="K2866" s="138">
        <v>5.9686888454011742</v>
      </c>
    </row>
    <row r="2867" spans="1:11">
      <c r="A2867" s="39" t="s">
        <v>412</v>
      </c>
      <c r="B2867" s="39" t="s">
        <v>283</v>
      </c>
      <c r="C2867" s="39" t="s">
        <v>375</v>
      </c>
      <c r="D2867" s="92">
        <f t="shared" si="141"/>
        <v>12.83</v>
      </c>
      <c r="E2867" s="92">
        <f t="shared" si="142"/>
        <v>9.1999999999999993</v>
      </c>
      <c r="F2867" s="92">
        <f t="shared" si="143"/>
        <v>17.62</v>
      </c>
      <c r="H2867" s="138">
        <v>12.83</v>
      </c>
      <c r="I2867" s="138">
        <v>9.1999999999999993</v>
      </c>
      <c r="J2867" s="138">
        <v>17.62</v>
      </c>
      <c r="K2867" s="138">
        <v>16.601714731098983</v>
      </c>
    </row>
    <row r="2868" spans="1:11">
      <c r="A2868" s="39" t="s">
        <v>412</v>
      </c>
      <c r="B2868" s="39" t="s">
        <v>283</v>
      </c>
      <c r="C2868" s="39" t="s">
        <v>376</v>
      </c>
      <c r="D2868" s="92">
        <f t="shared" si="141"/>
        <v>17.2</v>
      </c>
      <c r="E2868" s="92">
        <f t="shared" si="142"/>
        <v>14.37</v>
      </c>
      <c r="F2868" s="92">
        <f t="shared" si="143"/>
        <v>20.46</v>
      </c>
      <c r="H2868" s="138">
        <v>17.2</v>
      </c>
      <c r="I2868" s="138">
        <v>14.37</v>
      </c>
      <c r="J2868" s="138">
        <v>20.46</v>
      </c>
      <c r="K2868" s="138">
        <v>9.0116279069767451</v>
      </c>
    </row>
    <row r="2869" spans="1:11">
      <c r="A2869" s="39" t="s">
        <v>412</v>
      </c>
      <c r="B2869" s="39" t="s">
        <v>283</v>
      </c>
      <c r="C2869" s="39" t="s">
        <v>377</v>
      </c>
      <c r="D2869" s="92">
        <f t="shared" si="141"/>
        <v>15.08</v>
      </c>
      <c r="E2869" s="92">
        <f t="shared" si="142"/>
        <v>12.5</v>
      </c>
      <c r="F2869" s="92">
        <f t="shared" si="143"/>
        <v>18.079999999999998</v>
      </c>
      <c r="H2869" s="138">
        <v>15.08</v>
      </c>
      <c r="I2869" s="138">
        <v>12.5</v>
      </c>
      <c r="J2869" s="138">
        <v>18.079999999999998</v>
      </c>
      <c r="K2869" s="138">
        <v>9.4164456233421756</v>
      </c>
    </row>
    <row r="2870" spans="1:11">
      <c r="A2870" s="39" t="s">
        <v>412</v>
      </c>
      <c r="B2870" s="39" t="s">
        <v>283</v>
      </c>
      <c r="C2870" s="39" t="s">
        <v>386</v>
      </c>
      <c r="D2870" s="92">
        <f t="shared" si="141"/>
        <v>13.87</v>
      </c>
      <c r="E2870" s="92">
        <f t="shared" si="142"/>
        <v>11.76</v>
      </c>
      <c r="F2870" s="92">
        <f t="shared" si="143"/>
        <v>16.29</v>
      </c>
      <c r="H2870" s="138">
        <v>13.87</v>
      </c>
      <c r="I2870" s="138">
        <v>11.76</v>
      </c>
      <c r="J2870" s="138">
        <v>16.29</v>
      </c>
      <c r="K2870" s="138">
        <v>8.2912761355443401</v>
      </c>
    </row>
    <row r="2871" spans="1:11">
      <c r="A2871" s="39" t="s">
        <v>412</v>
      </c>
      <c r="B2871" s="39" t="s">
        <v>283</v>
      </c>
      <c r="C2871" s="39" t="s">
        <v>379</v>
      </c>
      <c r="D2871" s="92">
        <f t="shared" si="141"/>
        <v>10.48</v>
      </c>
      <c r="E2871" s="92">
        <f t="shared" si="142"/>
        <v>8.81</v>
      </c>
      <c r="F2871" s="92">
        <f t="shared" si="143"/>
        <v>12.43</v>
      </c>
      <c r="H2871" s="138">
        <v>10.48</v>
      </c>
      <c r="I2871" s="138">
        <v>8.81</v>
      </c>
      <c r="J2871" s="138">
        <v>12.43</v>
      </c>
      <c r="K2871" s="138">
        <v>8.778625954198473</v>
      </c>
    </row>
    <row r="2872" spans="1:11">
      <c r="A2872" s="39" t="s">
        <v>412</v>
      </c>
      <c r="B2872" s="39" t="s">
        <v>283</v>
      </c>
      <c r="C2872" s="39" t="s">
        <v>360</v>
      </c>
      <c r="D2872" s="92">
        <f t="shared" si="141"/>
        <v>12.9</v>
      </c>
      <c r="E2872" s="92">
        <f t="shared" si="142"/>
        <v>11.67</v>
      </c>
      <c r="F2872" s="92">
        <f t="shared" si="143"/>
        <v>14.23</v>
      </c>
      <c r="H2872" s="138">
        <v>12.9</v>
      </c>
      <c r="I2872" s="138">
        <v>11.67</v>
      </c>
      <c r="J2872" s="138">
        <v>14.23</v>
      </c>
      <c r="K2872" s="138">
        <v>5.0387596899224807</v>
      </c>
    </row>
    <row r="2873" spans="1:11">
      <c r="A2873" s="39" t="s">
        <v>412</v>
      </c>
      <c r="B2873" s="39" t="s">
        <v>283</v>
      </c>
      <c r="C2873" s="39" t="s">
        <v>0</v>
      </c>
      <c r="D2873" s="92">
        <f t="shared" si="141"/>
        <v>12.43</v>
      </c>
      <c r="E2873" s="92">
        <f t="shared" si="142"/>
        <v>11.8</v>
      </c>
      <c r="F2873" s="92">
        <f t="shared" si="143"/>
        <v>13.08</v>
      </c>
      <c r="H2873" s="138">
        <v>12.43</v>
      </c>
      <c r="I2873" s="138">
        <v>11.8</v>
      </c>
      <c r="J2873" s="138">
        <v>13.08</v>
      </c>
      <c r="K2873" s="138">
        <v>2.5744167337087691</v>
      </c>
    </row>
    <row r="2874" spans="1:11">
      <c r="A2874" s="39" t="s">
        <v>412</v>
      </c>
      <c r="B2874" s="39" t="s">
        <v>284</v>
      </c>
      <c r="C2874" s="39" t="s">
        <v>363</v>
      </c>
      <c r="D2874" s="92">
        <f t="shared" si="141"/>
        <v>4.79</v>
      </c>
      <c r="E2874" s="92">
        <f t="shared" si="142"/>
        <v>3.4</v>
      </c>
      <c r="F2874" s="92">
        <f t="shared" si="143"/>
        <v>6.73</v>
      </c>
      <c r="H2874" s="138">
        <v>4.79</v>
      </c>
      <c r="I2874" s="138">
        <v>3.4</v>
      </c>
      <c r="J2874" s="138">
        <v>6.73</v>
      </c>
      <c r="K2874" s="138">
        <v>17.53653444676409</v>
      </c>
    </row>
    <row r="2875" spans="1:11">
      <c r="A2875" s="39" t="s">
        <v>412</v>
      </c>
      <c r="B2875" s="39" t="s">
        <v>284</v>
      </c>
      <c r="C2875" s="39" t="s">
        <v>364</v>
      </c>
      <c r="D2875" s="92">
        <f t="shared" si="141"/>
        <v>2.91</v>
      </c>
      <c r="E2875" s="92">
        <f t="shared" si="142"/>
        <v>1.89</v>
      </c>
      <c r="F2875" s="92">
        <f t="shared" si="143"/>
        <v>4.47</v>
      </c>
      <c r="H2875" s="138">
        <v>2.91</v>
      </c>
      <c r="I2875" s="138">
        <v>1.89</v>
      </c>
      <c r="J2875" s="138">
        <v>4.47</v>
      </c>
      <c r="K2875" s="138">
        <v>21.993127147766323</v>
      </c>
    </row>
    <row r="2876" spans="1:11">
      <c r="A2876" s="39" t="s">
        <v>412</v>
      </c>
      <c r="B2876" s="39" t="s">
        <v>284</v>
      </c>
      <c r="C2876" s="39" t="s">
        <v>365</v>
      </c>
      <c r="D2876" s="92">
        <f t="shared" si="141"/>
        <v>3.37</v>
      </c>
      <c r="E2876" s="92">
        <f t="shared" si="142"/>
        <v>1.89</v>
      </c>
      <c r="F2876" s="92">
        <f t="shared" si="143"/>
        <v>5.95</v>
      </c>
      <c r="H2876" s="138">
        <v>3.37</v>
      </c>
      <c r="I2876" s="138">
        <v>1.89</v>
      </c>
      <c r="J2876" s="138">
        <v>5.95</v>
      </c>
      <c r="K2876" s="138">
        <v>29.376854599406528</v>
      </c>
    </row>
    <row r="2877" spans="1:11">
      <c r="A2877" s="39" t="s">
        <v>412</v>
      </c>
      <c r="B2877" s="39" t="s">
        <v>284</v>
      </c>
      <c r="C2877" s="39" t="s">
        <v>366</v>
      </c>
      <c r="D2877" s="92">
        <f t="shared" si="141"/>
        <v>4.9800000000000004</v>
      </c>
      <c r="E2877" s="92">
        <f t="shared" si="142"/>
        <v>3.91</v>
      </c>
      <c r="F2877" s="92">
        <f t="shared" si="143"/>
        <v>6.32</v>
      </c>
      <c r="H2877" s="138">
        <v>4.9800000000000004</v>
      </c>
      <c r="I2877" s="138">
        <v>3.91</v>
      </c>
      <c r="J2877" s="138">
        <v>6.32</v>
      </c>
      <c r="K2877" s="138">
        <v>12.248995983935741</v>
      </c>
    </row>
    <row r="2878" spans="1:11">
      <c r="A2878" s="39" t="s">
        <v>412</v>
      </c>
      <c r="B2878" s="39" t="s">
        <v>284</v>
      </c>
      <c r="C2878" s="39" t="s">
        <v>356</v>
      </c>
      <c r="D2878" s="92">
        <f t="shared" si="141"/>
        <v>4.55</v>
      </c>
      <c r="E2878" s="92">
        <f t="shared" si="142"/>
        <v>3.81</v>
      </c>
      <c r="F2878" s="92">
        <f t="shared" si="143"/>
        <v>5.42</v>
      </c>
      <c r="H2878" s="138">
        <v>4.55</v>
      </c>
      <c r="I2878" s="138">
        <v>3.81</v>
      </c>
      <c r="J2878" s="138">
        <v>5.42</v>
      </c>
      <c r="K2878" s="138">
        <v>9.0109890109890109</v>
      </c>
    </row>
    <row r="2879" spans="1:11">
      <c r="A2879" s="39" t="s">
        <v>412</v>
      </c>
      <c r="B2879" s="39" t="s">
        <v>284</v>
      </c>
      <c r="C2879" s="39" t="s">
        <v>367</v>
      </c>
      <c r="D2879" s="92">
        <f t="shared" si="141"/>
        <v>5.03</v>
      </c>
      <c r="E2879" s="92">
        <f t="shared" si="142"/>
        <v>3.96</v>
      </c>
      <c r="F2879" s="92">
        <f t="shared" si="143"/>
        <v>6.38</v>
      </c>
      <c r="H2879" s="138">
        <v>5.03</v>
      </c>
      <c r="I2879" s="138">
        <v>3.96</v>
      </c>
      <c r="J2879" s="138">
        <v>6.38</v>
      </c>
      <c r="K2879" s="138">
        <v>12.127236580516898</v>
      </c>
    </row>
    <row r="2880" spans="1:11">
      <c r="A2880" s="39" t="s">
        <v>412</v>
      </c>
      <c r="B2880" s="39" t="s">
        <v>284</v>
      </c>
      <c r="C2880" s="39" t="s">
        <v>368</v>
      </c>
      <c r="D2880" s="92">
        <f t="shared" si="141"/>
        <v>4.1399999999999997</v>
      </c>
      <c r="E2880" s="92">
        <f t="shared" si="142"/>
        <v>2.58</v>
      </c>
      <c r="F2880" s="92">
        <f t="shared" si="143"/>
        <v>6.58</v>
      </c>
      <c r="H2880" s="138">
        <v>4.1399999999999997</v>
      </c>
      <c r="I2880" s="138">
        <v>2.58</v>
      </c>
      <c r="J2880" s="138">
        <v>6.58</v>
      </c>
      <c r="K2880" s="138">
        <v>23.913043478260871</v>
      </c>
    </row>
    <row r="2881" spans="1:11">
      <c r="A2881" s="39" t="s">
        <v>412</v>
      </c>
      <c r="B2881" s="39" t="s">
        <v>284</v>
      </c>
      <c r="C2881" s="39" t="s">
        <v>369</v>
      </c>
      <c r="D2881" s="92">
        <f t="shared" si="141"/>
        <v>4.45</v>
      </c>
      <c r="E2881" s="92">
        <f t="shared" si="142"/>
        <v>2.09</v>
      </c>
      <c r="F2881" s="92">
        <f t="shared" si="143"/>
        <v>9.2100000000000009</v>
      </c>
      <c r="H2881" s="138">
        <v>4.45</v>
      </c>
      <c r="I2881" s="138">
        <v>2.09</v>
      </c>
      <c r="J2881" s="138">
        <v>9.2100000000000009</v>
      </c>
      <c r="K2881" s="138">
        <v>37.977528089887635</v>
      </c>
    </row>
    <row r="2882" spans="1:11">
      <c r="A2882" s="39" t="s">
        <v>412</v>
      </c>
      <c r="B2882" s="39" t="s">
        <v>284</v>
      </c>
      <c r="C2882" s="39" t="s">
        <v>370</v>
      </c>
      <c r="D2882" s="92">
        <f t="shared" si="141"/>
        <v>4.04</v>
      </c>
      <c r="E2882" s="92">
        <f t="shared" si="142"/>
        <v>2.85</v>
      </c>
      <c r="F2882" s="92">
        <f t="shared" si="143"/>
        <v>5.7</v>
      </c>
      <c r="H2882" s="138">
        <v>4.04</v>
      </c>
      <c r="I2882" s="138">
        <v>2.85</v>
      </c>
      <c r="J2882" s="138">
        <v>5.7</v>
      </c>
      <c r="K2882" s="138">
        <v>17.574257425742573</v>
      </c>
    </row>
    <row r="2883" spans="1:11">
      <c r="A2883" s="39" t="s">
        <v>412</v>
      </c>
      <c r="B2883" s="39" t="s">
        <v>284</v>
      </c>
      <c r="C2883" s="39" t="s">
        <v>357</v>
      </c>
      <c r="D2883" s="92">
        <f t="shared" si="141"/>
        <v>4.62</v>
      </c>
      <c r="E2883" s="92">
        <f t="shared" si="142"/>
        <v>3.87</v>
      </c>
      <c r="F2883" s="92">
        <f t="shared" si="143"/>
        <v>5.52</v>
      </c>
      <c r="H2883" s="138">
        <v>4.62</v>
      </c>
      <c r="I2883" s="138">
        <v>3.87</v>
      </c>
      <c r="J2883" s="138">
        <v>5.52</v>
      </c>
      <c r="K2883" s="138">
        <v>9.0909090909090899</v>
      </c>
    </row>
    <row r="2884" spans="1:11">
      <c r="A2884" s="39" t="s">
        <v>412</v>
      </c>
      <c r="B2884" s="39" t="s">
        <v>284</v>
      </c>
      <c r="C2884" s="39" t="s">
        <v>371</v>
      </c>
      <c r="D2884" s="92">
        <f t="shared" si="141"/>
        <v>4.21</v>
      </c>
      <c r="E2884" s="92">
        <f t="shared" si="142"/>
        <v>2.87</v>
      </c>
      <c r="F2884" s="92">
        <f t="shared" si="143"/>
        <v>6.13</v>
      </c>
      <c r="H2884" s="138">
        <v>4.21</v>
      </c>
      <c r="I2884" s="138">
        <v>2.87</v>
      </c>
      <c r="J2884" s="138">
        <v>6.13</v>
      </c>
      <c r="K2884" s="138">
        <v>19.477434679334916</v>
      </c>
    </row>
    <row r="2885" spans="1:11">
      <c r="A2885" s="39" t="s">
        <v>412</v>
      </c>
      <c r="B2885" s="39" t="s">
        <v>284</v>
      </c>
      <c r="C2885" s="39" t="s">
        <v>372</v>
      </c>
      <c r="D2885" s="92">
        <f t="shared" si="141"/>
        <v>4.62</v>
      </c>
      <c r="E2885" s="92">
        <f t="shared" si="142"/>
        <v>3.48</v>
      </c>
      <c r="F2885" s="92">
        <f t="shared" si="143"/>
        <v>6.13</v>
      </c>
      <c r="H2885" s="138">
        <v>4.62</v>
      </c>
      <c r="I2885" s="138">
        <v>3.48</v>
      </c>
      <c r="J2885" s="138">
        <v>6.13</v>
      </c>
      <c r="K2885" s="138">
        <v>14.502164502164502</v>
      </c>
    </row>
    <row r="2886" spans="1:11">
      <c r="A2886" s="39" t="s">
        <v>412</v>
      </c>
      <c r="B2886" s="39" t="s">
        <v>284</v>
      </c>
      <c r="C2886" s="39" t="s">
        <v>373</v>
      </c>
      <c r="D2886" s="92">
        <f t="shared" ref="D2886:D2895" si="144">IF(K2886&gt;=50," ",H2886)</f>
        <v>3.31</v>
      </c>
      <c r="E2886" s="92">
        <f t="shared" ref="E2886:E2895" si="145">IF(K2886&gt;=50," ",I2886)</f>
        <v>2.11</v>
      </c>
      <c r="F2886" s="92">
        <f t="shared" ref="F2886:F2895" si="146">IF(K2886&gt;=50," ",J2886)</f>
        <v>5.16</v>
      </c>
      <c r="H2886" s="138">
        <v>3.31</v>
      </c>
      <c r="I2886" s="138">
        <v>2.11</v>
      </c>
      <c r="J2886" s="138">
        <v>5.16</v>
      </c>
      <c r="K2886" s="138">
        <v>22.9607250755287</v>
      </c>
    </row>
    <row r="2887" spans="1:11">
      <c r="A2887" s="39" t="s">
        <v>412</v>
      </c>
      <c r="B2887" s="39" t="s">
        <v>284</v>
      </c>
      <c r="C2887" s="39" t="s">
        <v>374</v>
      </c>
      <c r="D2887" s="92">
        <f t="shared" si="144"/>
        <v>3.06</v>
      </c>
      <c r="E2887" s="92">
        <f t="shared" si="145"/>
        <v>2.02</v>
      </c>
      <c r="F2887" s="92">
        <f t="shared" si="146"/>
        <v>4.6100000000000003</v>
      </c>
      <c r="H2887" s="138">
        <v>3.06</v>
      </c>
      <c r="I2887" s="138">
        <v>2.02</v>
      </c>
      <c r="J2887" s="138">
        <v>4.6100000000000003</v>
      </c>
      <c r="K2887" s="138">
        <v>21.241830065359476</v>
      </c>
    </row>
    <row r="2888" spans="1:11">
      <c r="A2888" s="39" t="s">
        <v>412</v>
      </c>
      <c r="B2888" s="39" t="s">
        <v>284</v>
      </c>
      <c r="C2888" s="39" t="s">
        <v>358</v>
      </c>
      <c r="D2888" s="92">
        <f t="shared" si="144"/>
        <v>4.03</v>
      </c>
      <c r="E2888" s="92">
        <f t="shared" si="145"/>
        <v>3.28</v>
      </c>
      <c r="F2888" s="92">
        <f t="shared" si="146"/>
        <v>4.9400000000000004</v>
      </c>
      <c r="H2888" s="138">
        <v>4.03</v>
      </c>
      <c r="I2888" s="138">
        <v>3.28</v>
      </c>
      <c r="J2888" s="138">
        <v>4.9400000000000004</v>
      </c>
      <c r="K2888" s="138">
        <v>10.421836228287839</v>
      </c>
    </row>
    <row r="2889" spans="1:11">
      <c r="A2889" s="39" t="s">
        <v>412</v>
      </c>
      <c r="B2889" s="39" t="s">
        <v>284</v>
      </c>
      <c r="C2889" s="39" t="s">
        <v>375</v>
      </c>
      <c r="D2889" s="92">
        <f t="shared" si="144"/>
        <v>4.6900000000000004</v>
      </c>
      <c r="E2889" s="92">
        <f t="shared" si="145"/>
        <v>2.84</v>
      </c>
      <c r="F2889" s="92">
        <f t="shared" si="146"/>
        <v>7.66</v>
      </c>
      <c r="H2889" s="138">
        <v>4.6900000000000004</v>
      </c>
      <c r="I2889" s="138">
        <v>2.84</v>
      </c>
      <c r="J2889" s="138">
        <v>7.66</v>
      </c>
      <c r="K2889" s="138">
        <v>25.373134328358205</v>
      </c>
    </row>
    <row r="2890" spans="1:11">
      <c r="A2890" s="39" t="s">
        <v>412</v>
      </c>
      <c r="B2890" s="39" t="s">
        <v>284</v>
      </c>
      <c r="C2890" s="39" t="s">
        <v>376</v>
      </c>
      <c r="D2890" s="92">
        <f t="shared" si="144"/>
        <v>3.94</v>
      </c>
      <c r="E2890" s="92">
        <f t="shared" si="145"/>
        <v>2.54</v>
      </c>
      <c r="F2890" s="92">
        <f t="shared" si="146"/>
        <v>6.07</v>
      </c>
      <c r="H2890" s="138">
        <v>3.94</v>
      </c>
      <c r="I2890" s="138">
        <v>2.54</v>
      </c>
      <c r="J2890" s="138">
        <v>6.07</v>
      </c>
      <c r="K2890" s="138">
        <v>22.335025380710661</v>
      </c>
    </row>
    <row r="2891" spans="1:11">
      <c r="A2891" s="39" t="s">
        <v>412</v>
      </c>
      <c r="B2891" s="39" t="s">
        <v>284</v>
      </c>
      <c r="C2891" s="39" t="s">
        <v>377</v>
      </c>
      <c r="D2891" s="92">
        <f t="shared" si="144"/>
        <v>2.87</v>
      </c>
      <c r="E2891" s="92">
        <f t="shared" si="145"/>
        <v>1.91</v>
      </c>
      <c r="F2891" s="92">
        <f t="shared" si="146"/>
        <v>4.3</v>
      </c>
      <c r="H2891" s="138">
        <v>2.87</v>
      </c>
      <c r="I2891" s="138">
        <v>1.91</v>
      </c>
      <c r="J2891" s="138">
        <v>4.3</v>
      </c>
      <c r="K2891" s="138">
        <v>20.905923344947734</v>
      </c>
    </row>
    <row r="2892" spans="1:11">
      <c r="A2892" s="39" t="s">
        <v>412</v>
      </c>
      <c r="B2892" s="39" t="s">
        <v>284</v>
      </c>
      <c r="C2892" s="39" t="s">
        <v>386</v>
      </c>
      <c r="D2892" s="92">
        <f t="shared" si="144"/>
        <v>3.55</v>
      </c>
      <c r="E2892" s="92">
        <f t="shared" si="145"/>
        <v>2.2799999999999998</v>
      </c>
      <c r="F2892" s="92">
        <f t="shared" si="146"/>
        <v>5.48</v>
      </c>
      <c r="H2892" s="138">
        <v>3.55</v>
      </c>
      <c r="I2892" s="138">
        <v>2.2799999999999998</v>
      </c>
      <c r="J2892" s="138">
        <v>5.48</v>
      </c>
      <c r="K2892" s="138">
        <v>22.535211267605636</v>
      </c>
    </row>
    <row r="2893" spans="1:11">
      <c r="A2893" s="39" t="s">
        <v>412</v>
      </c>
      <c r="B2893" s="39" t="s">
        <v>284</v>
      </c>
      <c r="C2893" s="39" t="s">
        <v>379</v>
      </c>
      <c r="D2893" s="92">
        <f t="shared" si="144"/>
        <v>4.63</v>
      </c>
      <c r="E2893" s="92">
        <f t="shared" si="145"/>
        <v>3.62</v>
      </c>
      <c r="F2893" s="92">
        <f t="shared" si="146"/>
        <v>5.91</v>
      </c>
      <c r="H2893" s="138">
        <v>4.63</v>
      </c>
      <c r="I2893" s="138">
        <v>3.62</v>
      </c>
      <c r="J2893" s="138">
        <v>5.91</v>
      </c>
      <c r="K2893" s="138">
        <v>12.526997840172784</v>
      </c>
    </row>
    <row r="2894" spans="1:11">
      <c r="A2894" s="39" t="s">
        <v>412</v>
      </c>
      <c r="B2894" s="39" t="s">
        <v>284</v>
      </c>
      <c r="C2894" s="39" t="s">
        <v>360</v>
      </c>
      <c r="D2894" s="92">
        <f t="shared" si="144"/>
        <v>4.13</v>
      </c>
      <c r="E2894" s="92">
        <f t="shared" si="145"/>
        <v>3.46</v>
      </c>
      <c r="F2894" s="92">
        <f t="shared" si="146"/>
        <v>4.92</v>
      </c>
      <c r="H2894" s="138">
        <v>4.13</v>
      </c>
      <c r="I2894" s="138">
        <v>3.46</v>
      </c>
      <c r="J2894" s="138">
        <v>4.92</v>
      </c>
      <c r="K2894" s="138">
        <v>8.9588377723970947</v>
      </c>
    </row>
    <row r="2895" spans="1:11">
      <c r="A2895" s="39" t="s">
        <v>412</v>
      </c>
      <c r="B2895" s="39" t="s">
        <v>284</v>
      </c>
      <c r="C2895" s="39" t="s">
        <v>0</v>
      </c>
      <c r="D2895" s="92">
        <f t="shared" si="144"/>
        <v>4.3099999999999996</v>
      </c>
      <c r="E2895" s="92">
        <f t="shared" si="145"/>
        <v>3.94</v>
      </c>
      <c r="F2895" s="92">
        <f t="shared" si="146"/>
        <v>4.7300000000000004</v>
      </c>
      <c r="H2895" s="138">
        <v>4.3099999999999996</v>
      </c>
      <c r="I2895" s="138">
        <v>3.94</v>
      </c>
      <c r="J2895" s="138">
        <v>4.7300000000000004</v>
      </c>
      <c r="K2895" s="138">
        <v>4.6403712296983768</v>
      </c>
    </row>
    <row r="2896" spans="1:11" s="139" customFormat="1" ht="14.5">
      <c r="A2896" s="139" t="s">
        <v>567</v>
      </c>
      <c r="B2896" s="139" t="s">
        <v>445</v>
      </c>
      <c r="C2896" s="139" t="s">
        <v>101</v>
      </c>
      <c r="D2896" s="140">
        <f t="shared" ref="D2896:D2959" si="147">IF(K2896&gt;=50," ",H2896)</f>
        <v>58.7</v>
      </c>
      <c r="E2896" s="140">
        <f t="shared" ref="E2896:E2959" si="148">IF(K2896&gt;=50," ",I2896)</f>
        <v>52.72</v>
      </c>
      <c r="F2896" s="140">
        <f t="shared" ref="F2896:F2959" si="149">IF(K2896&gt;=50," ",J2896)</f>
        <v>64.44</v>
      </c>
      <c r="H2896" s="140">
        <v>58.7</v>
      </c>
      <c r="I2896" s="140">
        <v>52.72</v>
      </c>
      <c r="J2896" s="140">
        <v>64.44</v>
      </c>
      <c r="K2896" s="140">
        <v>5.1107325383304936</v>
      </c>
    </row>
    <row r="2897" spans="1:11" ht="14.5">
      <c r="A2897" s="39" t="s">
        <v>567</v>
      </c>
      <c r="B2897" s="39" t="s">
        <v>445</v>
      </c>
      <c r="C2897" s="39" t="s">
        <v>108</v>
      </c>
      <c r="D2897" s="92">
        <f t="shared" si="147"/>
        <v>60.24</v>
      </c>
      <c r="E2897" s="92">
        <f t="shared" si="148"/>
        <v>47.06</v>
      </c>
      <c r="F2897" s="92">
        <f t="shared" si="149"/>
        <v>72.09</v>
      </c>
      <c r="H2897" s="138">
        <v>60.24</v>
      </c>
      <c r="I2897" s="138">
        <v>47.06</v>
      </c>
      <c r="J2897" s="138">
        <v>72.09</v>
      </c>
      <c r="K2897" s="138">
        <v>10.823373173970783</v>
      </c>
    </row>
    <row r="2898" spans="1:11" ht="14.5">
      <c r="A2898" s="39" t="s">
        <v>567</v>
      </c>
      <c r="B2898" s="39" t="s">
        <v>445</v>
      </c>
      <c r="C2898" s="39" t="s">
        <v>109</v>
      </c>
      <c r="D2898" s="92">
        <f t="shared" si="147"/>
        <v>57.02</v>
      </c>
      <c r="E2898" s="92">
        <f t="shared" si="148"/>
        <v>49.5</v>
      </c>
      <c r="F2898" s="92">
        <f t="shared" si="149"/>
        <v>64.23</v>
      </c>
      <c r="H2898" s="138">
        <v>57.02</v>
      </c>
      <c r="I2898" s="138">
        <v>49.5</v>
      </c>
      <c r="J2898" s="138">
        <v>64.23</v>
      </c>
      <c r="K2898" s="138">
        <v>6.6292528937215005</v>
      </c>
    </row>
    <row r="2899" spans="1:11" ht="14.5">
      <c r="A2899" s="39" t="s">
        <v>567</v>
      </c>
      <c r="B2899" s="39" t="s">
        <v>445</v>
      </c>
      <c r="C2899" s="39" t="s">
        <v>112</v>
      </c>
      <c r="D2899" s="92">
        <f t="shared" si="147"/>
        <v>47.54</v>
      </c>
      <c r="E2899" s="92">
        <f t="shared" si="148"/>
        <v>39.53</v>
      </c>
      <c r="F2899" s="92">
        <f t="shared" si="149"/>
        <v>55.67</v>
      </c>
      <c r="H2899" s="138">
        <v>47.54</v>
      </c>
      <c r="I2899" s="138">
        <v>39.53</v>
      </c>
      <c r="J2899" s="138">
        <v>55.67</v>
      </c>
      <c r="K2899" s="138">
        <v>8.7294909549852768</v>
      </c>
    </row>
    <row r="2900" spans="1:11" ht="14.5">
      <c r="A2900" s="39" t="s">
        <v>567</v>
      </c>
      <c r="B2900" s="39" t="s">
        <v>445</v>
      </c>
      <c r="C2900" s="39" t="s">
        <v>115</v>
      </c>
      <c r="D2900" s="92">
        <f t="shared" si="147"/>
        <v>45.55</v>
      </c>
      <c r="E2900" s="92">
        <f t="shared" si="148"/>
        <v>40.24</v>
      </c>
      <c r="F2900" s="92">
        <f t="shared" si="149"/>
        <v>50.97</v>
      </c>
      <c r="H2900" s="138">
        <v>45.55</v>
      </c>
      <c r="I2900" s="138">
        <v>40.24</v>
      </c>
      <c r="J2900" s="138">
        <v>50.97</v>
      </c>
      <c r="K2900" s="138">
        <v>6.0373216245883645</v>
      </c>
    </row>
    <row r="2901" spans="1:11" ht="14.5">
      <c r="A2901" s="39" t="s">
        <v>567</v>
      </c>
      <c r="B2901" s="39" t="s">
        <v>445</v>
      </c>
      <c r="C2901" s="39" t="s">
        <v>118</v>
      </c>
      <c r="D2901" s="92">
        <f t="shared" si="147"/>
        <v>50.6</v>
      </c>
      <c r="E2901" s="92">
        <f t="shared" si="148"/>
        <v>41.82</v>
      </c>
      <c r="F2901" s="92">
        <f t="shared" si="149"/>
        <v>59.35</v>
      </c>
      <c r="H2901" s="138">
        <v>50.6</v>
      </c>
      <c r="I2901" s="138">
        <v>41.82</v>
      </c>
      <c r="J2901" s="138">
        <v>59.35</v>
      </c>
      <c r="K2901" s="138">
        <v>8.9328063241106701</v>
      </c>
    </row>
    <row r="2902" spans="1:11" ht="14.5">
      <c r="A2902" s="39" t="s">
        <v>567</v>
      </c>
      <c r="B2902" s="39" t="s">
        <v>445</v>
      </c>
      <c r="C2902" s="39" t="s">
        <v>122</v>
      </c>
      <c r="D2902" s="92">
        <f t="shared" si="147"/>
        <v>57.49</v>
      </c>
      <c r="E2902" s="92">
        <f t="shared" si="148"/>
        <v>51.4</v>
      </c>
      <c r="F2902" s="92">
        <f t="shared" si="149"/>
        <v>63.36</v>
      </c>
      <c r="H2902" s="138">
        <v>57.49</v>
      </c>
      <c r="I2902" s="138">
        <v>51.4</v>
      </c>
      <c r="J2902" s="138">
        <v>63.36</v>
      </c>
      <c r="K2902" s="138">
        <v>5.3226648112715251</v>
      </c>
    </row>
    <row r="2903" spans="1:11" ht="14.5">
      <c r="A2903" s="39" t="s">
        <v>567</v>
      </c>
      <c r="B2903" s="39" t="s">
        <v>445</v>
      </c>
      <c r="C2903" s="39" t="s">
        <v>130</v>
      </c>
      <c r="D2903" s="92">
        <f t="shared" si="147"/>
        <v>48.39</v>
      </c>
      <c r="E2903" s="92">
        <f t="shared" si="148"/>
        <v>43.1</v>
      </c>
      <c r="F2903" s="92">
        <f t="shared" si="149"/>
        <v>53.72</v>
      </c>
      <c r="H2903" s="138">
        <v>48.39</v>
      </c>
      <c r="I2903" s="138">
        <v>43.1</v>
      </c>
      <c r="J2903" s="138">
        <v>53.72</v>
      </c>
      <c r="K2903" s="138">
        <v>5.6209960735689197</v>
      </c>
    </row>
    <row r="2904" spans="1:11" ht="14.5">
      <c r="A2904" s="39" t="s">
        <v>567</v>
      </c>
      <c r="B2904" s="39" t="s">
        <v>445</v>
      </c>
      <c r="C2904" s="39" t="s">
        <v>135</v>
      </c>
      <c r="D2904" s="92">
        <f t="shared" si="147"/>
        <v>57.58</v>
      </c>
      <c r="E2904" s="92">
        <f t="shared" si="148"/>
        <v>45.69</v>
      </c>
      <c r="F2904" s="92">
        <f t="shared" si="149"/>
        <v>68.650000000000006</v>
      </c>
      <c r="H2904" s="138">
        <v>57.58</v>
      </c>
      <c r="I2904" s="138">
        <v>45.69</v>
      </c>
      <c r="J2904" s="138">
        <v>68.650000000000006</v>
      </c>
      <c r="K2904" s="138">
        <v>10.350816255644322</v>
      </c>
    </row>
    <row r="2905" spans="1:11" ht="14.5">
      <c r="A2905" s="39" t="s">
        <v>567</v>
      </c>
      <c r="B2905" s="39" t="s">
        <v>445</v>
      </c>
      <c r="C2905" s="39" t="s">
        <v>136</v>
      </c>
      <c r="D2905" s="92">
        <f t="shared" si="147"/>
        <v>56.64</v>
      </c>
      <c r="E2905" s="92">
        <f t="shared" si="148"/>
        <v>49.28</v>
      </c>
      <c r="F2905" s="92">
        <f t="shared" si="149"/>
        <v>63.71</v>
      </c>
      <c r="H2905" s="138">
        <v>56.64</v>
      </c>
      <c r="I2905" s="138">
        <v>49.28</v>
      </c>
      <c r="J2905" s="138">
        <v>63.71</v>
      </c>
      <c r="K2905" s="138">
        <v>6.5501412429378529</v>
      </c>
    </row>
    <row r="2906" spans="1:11" ht="14.5">
      <c r="A2906" s="39" t="s">
        <v>567</v>
      </c>
      <c r="B2906" s="39" t="s">
        <v>445</v>
      </c>
      <c r="C2906" s="39" t="s">
        <v>143</v>
      </c>
      <c r="D2906" s="92">
        <f t="shared" si="147"/>
        <v>53.83</v>
      </c>
      <c r="E2906" s="92">
        <f t="shared" si="148"/>
        <v>46.59</v>
      </c>
      <c r="F2906" s="92">
        <f t="shared" si="149"/>
        <v>60.9</v>
      </c>
      <c r="H2906" s="138">
        <v>53.83</v>
      </c>
      <c r="I2906" s="138">
        <v>46.59</v>
      </c>
      <c r="J2906" s="138">
        <v>60.9</v>
      </c>
      <c r="K2906" s="138">
        <v>6.8363366152702953</v>
      </c>
    </row>
    <row r="2907" spans="1:11" ht="14.5">
      <c r="A2907" s="39" t="s">
        <v>567</v>
      </c>
      <c r="B2907" s="39" t="s">
        <v>445</v>
      </c>
      <c r="C2907" s="39" t="s">
        <v>149</v>
      </c>
      <c r="D2907" s="92">
        <f t="shared" si="147"/>
        <v>50.93</v>
      </c>
      <c r="E2907" s="92">
        <f t="shared" si="148"/>
        <v>45.56</v>
      </c>
      <c r="F2907" s="92">
        <f t="shared" si="149"/>
        <v>56.27</v>
      </c>
      <c r="H2907" s="138">
        <v>50.93</v>
      </c>
      <c r="I2907" s="138">
        <v>45.56</v>
      </c>
      <c r="J2907" s="138">
        <v>56.27</v>
      </c>
      <c r="K2907" s="138">
        <v>5.3799332417043004</v>
      </c>
    </row>
    <row r="2908" spans="1:11" ht="14.5">
      <c r="A2908" s="39" t="s">
        <v>567</v>
      </c>
      <c r="B2908" s="39" t="s">
        <v>445</v>
      </c>
      <c r="C2908" s="39" t="s">
        <v>151</v>
      </c>
      <c r="D2908" s="92">
        <f t="shared" si="147"/>
        <v>54.1</v>
      </c>
      <c r="E2908" s="92">
        <f t="shared" si="148"/>
        <v>45.78</v>
      </c>
      <c r="F2908" s="92">
        <f t="shared" si="149"/>
        <v>62.19</v>
      </c>
      <c r="H2908" s="138">
        <v>54.1</v>
      </c>
      <c r="I2908" s="138">
        <v>45.78</v>
      </c>
      <c r="J2908" s="138">
        <v>62.19</v>
      </c>
      <c r="K2908" s="138">
        <v>7.8003696857670972</v>
      </c>
    </row>
    <row r="2909" spans="1:11" ht="14.5">
      <c r="A2909" s="39" t="s">
        <v>567</v>
      </c>
      <c r="B2909" s="39" t="s">
        <v>445</v>
      </c>
      <c r="C2909" s="39" t="s">
        <v>154</v>
      </c>
      <c r="D2909" s="92">
        <f t="shared" si="147"/>
        <v>59.58</v>
      </c>
      <c r="E2909" s="92">
        <f t="shared" si="148"/>
        <v>52.75</v>
      </c>
      <c r="F2909" s="92">
        <f t="shared" si="149"/>
        <v>66.06</v>
      </c>
      <c r="H2909" s="138">
        <v>59.58</v>
      </c>
      <c r="I2909" s="138">
        <v>52.75</v>
      </c>
      <c r="J2909" s="138">
        <v>66.06</v>
      </c>
      <c r="K2909" s="138">
        <v>5.7401812688821749</v>
      </c>
    </row>
    <row r="2910" spans="1:11" ht="14.5">
      <c r="A2910" s="39" t="s">
        <v>567</v>
      </c>
      <c r="B2910" s="39" t="s">
        <v>445</v>
      </c>
      <c r="C2910" s="39" t="s">
        <v>164</v>
      </c>
      <c r="D2910" s="92">
        <f t="shared" si="147"/>
        <v>49.26</v>
      </c>
      <c r="E2910" s="92">
        <f t="shared" si="148"/>
        <v>41.18</v>
      </c>
      <c r="F2910" s="92">
        <f t="shared" si="149"/>
        <v>57.38</v>
      </c>
      <c r="H2910" s="138">
        <v>49.26</v>
      </c>
      <c r="I2910" s="138">
        <v>41.18</v>
      </c>
      <c r="J2910" s="138">
        <v>57.38</v>
      </c>
      <c r="K2910" s="138">
        <v>8.4652862362971977</v>
      </c>
    </row>
    <row r="2911" spans="1:11" ht="14.5">
      <c r="A2911" s="39" t="s">
        <v>567</v>
      </c>
      <c r="B2911" s="39" t="s">
        <v>445</v>
      </c>
      <c r="C2911" s="39" t="s">
        <v>171</v>
      </c>
      <c r="D2911" s="92">
        <f t="shared" si="147"/>
        <v>46.94</v>
      </c>
      <c r="E2911" s="92">
        <f t="shared" si="148"/>
        <v>41.27</v>
      </c>
      <c r="F2911" s="92">
        <f t="shared" si="149"/>
        <v>52.7</v>
      </c>
      <c r="H2911" s="138">
        <v>46.94</v>
      </c>
      <c r="I2911" s="138">
        <v>41.27</v>
      </c>
      <c r="J2911" s="138">
        <v>52.7</v>
      </c>
      <c r="K2911" s="138">
        <v>6.2420110779718794</v>
      </c>
    </row>
    <row r="2912" spans="1:11" ht="14.5">
      <c r="A2912" s="39" t="s">
        <v>567</v>
      </c>
      <c r="B2912" s="39" t="s">
        <v>445</v>
      </c>
      <c r="C2912" s="39" t="s">
        <v>174</v>
      </c>
      <c r="D2912" s="92">
        <f t="shared" si="147"/>
        <v>55.33</v>
      </c>
      <c r="E2912" s="92">
        <f t="shared" si="148"/>
        <v>48.73</v>
      </c>
      <c r="F2912" s="92">
        <f t="shared" si="149"/>
        <v>61.75</v>
      </c>
      <c r="H2912" s="138">
        <v>55.33</v>
      </c>
      <c r="I2912" s="138">
        <v>48.73</v>
      </c>
      <c r="J2912" s="138">
        <v>61.75</v>
      </c>
      <c r="K2912" s="138">
        <v>6.0365082233869511</v>
      </c>
    </row>
    <row r="2913" spans="1:11" ht="14.5">
      <c r="A2913" s="39" t="s">
        <v>567</v>
      </c>
      <c r="B2913" s="39" t="s">
        <v>446</v>
      </c>
      <c r="C2913" s="39" t="s">
        <v>101</v>
      </c>
      <c r="D2913" s="92">
        <f t="shared" si="147"/>
        <v>25.28</v>
      </c>
      <c r="E2913" s="92">
        <f t="shared" si="148"/>
        <v>20.37</v>
      </c>
      <c r="F2913" s="92">
        <f t="shared" si="149"/>
        <v>30.91</v>
      </c>
      <c r="H2913" s="138">
        <v>25.28</v>
      </c>
      <c r="I2913" s="138">
        <v>20.37</v>
      </c>
      <c r="J2913" s="138">
        <v>30.91</v>
      </c>
      <c r="K2913" s="138">
        <v>10.640822784810126</v>
      </c>
    </row>
    <row r="2914" spans="1:11" ht="14.5">
      <c r="A2914" s="39" t="s">
        <v>567</v>
      </c>
      <c r="B2914" s="39" t="s">
        <v>446</v>
      </c>
      <c r="C2914" s="39" t="s">
        <v>108</v>
      </c>
      <c r="D2914" s="92">
        <f t="shared" si="147"/>
        <v>25.43</v>
      </c>
      <c r="E2914" s="92">
        <f t="shared" si="148"/>
        <v>15.54</v>
      </c>
      <c r="F2914" s="92">
        <f t="shared" si="149"/>
        <v>38.729999999999997</v>
      </c>
      <c r="H2914" s="138">
        <v>25.43</v>
      </c>
      <c r="I2914" s="138">
        <v>15.54</v>
      </c>
      <c r="J2914" s="138">
        <v>38.729999999999997</v>
      </c>
      <c r="K2914" s="138">
        <v>23.476209201730239</v>
      </c>
    </row>
    <row r="2915" spans="1:11" ht="14.5">
      <c r="A2915" s="39" t="s">
        <v>567</v>
      </c>
      <c r="B2915" s="39" t="s">
        <v>446</v>
      </c>
      <c r="C2915" s="39" t="s">
        <v>109</v>
      </c>
      <c r="D2915" s="92">
        <f t="shared" si="147"/>
        <v>27.63</v>
      </c>
      <c r="E2915" s="92">
        <f t="shared" si="148"/>
        <v>21.24</v>
      </c>
      <c r="F2915" s="92">
        <f t="shared" si="149"/>
        <v>35.1</v>
      </c>
      <c r="H2915" s="138">
        <v>27.63</v>
      </c>
      <c r="I2915" s="138">
        <v>21.24</v>
      </c>
      <c r="J2915" s="138">
        <v>35.1</v>
      </c>
      <c r="K2915" s="138">
        <v>12.848353239232718</v>
      </c>
    </row>
    <row r="2916" spans="1:11" ht="14.5">
      <c r="A2916" s="39" t="s">
        <v>567</v>
      </c>
      <c r="B2916" s="39" t="s">
        <v>446</v>
      </c>
      <c r="C2916" s="39" t="s">
        <v>112</v>
      </c>
      <c r="D2916" s="92">
        <f t="shared" si="147"/>
        <v>28.93</v>
      </c>
      <c r="E2916" s="92">
        <f t="shared" si="148"/>
        <v>20.97</v>
      </c>
      <c r="F2916" s="92">
        <f t="shared" si="149"/>
        <v>38.450000000000003</v>
      </c>
      <c r="H2916" s="138">
        <v>28.93</v>
      </c>
      <c r="I2916" s="138">
        <v>20.97</v>
      </c>
      <c r="J2916" s="138">
        <v>38.450000000000003</v>
      </c>
      <c r="K2916" s="138">
        <v>15.520221223643277</v>
      </c>
    </row>
    <row r="2917" spans="1:11" ht="14.5">
      <c r="A2917" s="39" t="s">
        <v>567</v>
      </c>
      <c r="B2917" s="39" t="s">
        <v>446</v>
      </c>
      <c r="C2917" s="39" t="s">
        <v>115</v>
      </c>
      <c r="D2917" s="92">
        <f t="shared" si="147"/>
        <v>28.86</v>
      </c>
      <c r="E2917" s="92">
        <f t="shared" si="148"/>
        <v>24.1</v>
      </c>
      <c r="F2917" s="92">
        <f t="shared" si="149"/>
        <v>34.14</v>
      </c>
      <c r="H2917" s="138">
        <v>28.86</v>
      </c>
      <c r="I2917" s="138">
        <v>24.1</v>
      </c>
      <c r="J2917" s="138">
        <v>34.14</v>
      </c>
      <c r="K2917" s="138">
        <v>8.9050589050589046</v>
      </c>
    </row>
    <row r="2918" spans="1:11" ht="14.5">
      <c r="A2918" s="39" t="s">
        <v>567</v>
      </c>
      <c r="B2918" s="39" t="s">
        <v>446</v>
      </c>
      <c r="C2918" s="39" t="s">
        <v>118</v>
      </c>
      <c r="D2918" s="92">
        <f t="shared" si="147"/>
        <v>25.85</v>
      </c>
      <c r="E2918" s="92">
        <f t="shared" si="148"/>
        <v>18.11</v>
      </c>
      <c r="F2918" s="92">
        <f t="shared" si="149"/>
        <v>35.46</v>
      </c>
      <c r="H2918" s="138">
        <v>25.85</v>
      </c>
      <c r="I2918" s="138">
        <v>18.11</v>
      </c>
      <c r="J2918" s="138">
        <v>35.46</v>
      </c>
      <c r="K2918" s="138">
        <v>17.214700193423599</v>
      </c>
    </row>
    <row r="2919" spans="1:11" ht="14.5">
      <c r="A2919" s="39" t="s">
        <v>567</v>
      </c>
      <c r="B2919" s="39" t="s">
        <v>446</v>
      </c>
      <c r="C2919" s="39" t="s">
        <v>122</v>
      </c>
      <c r="D2919" s="92">
        <f t="shared" si="147"/>
        <v>21.05</v>
      </c>
      <c r="E2919" s="92">
        <f t="shared" si="148"/>
        <v>16.37</v>
      </c>
      <c r="F2919" s="92">
        <f t="shared" si="149"/>
        <v>26.65</v>
      </c>
      <c r="H2919" s="138">
        <v>21.05</v>
      </c>
      <c r="I2919" s="138">
        <v>16.37</v>
      </c>
      <c r="J2919" s="138">
        <v>26.65</v>
      </c>
      <c r="K2919" s="138">
        <v>12.446555819477435</v>
      </c>
    </row>
    <row r="2920" spans="1:11" ht="14.5">
      <c r="A2920" s="39" t="s">
        <v>567</v>
      </c>
      <c r="B2920" s="39" t="s">
        <v>446</v>
      </c>
      <c r="C2920" s="39" t="s">
        <v>130</v>
      </c>
      <c r="D2920" s="92">
        <f t="shared" si="147"/>
        <v>20.03</v>
      </c>
      <c r="E2920" s="92">
        <f t="shared" si="148"/>
        <v>16.170000000000002</v>
      </c>
      <c r="F2920" s="92">
        <f t="shared" si="149"/>
        <v>24.54</v>
      </c>
      <c r="H2920" s="138">
        <v>20.03</v>
      </c>
      <c r="I2920" s="138">
        <v>16.170000000000002</v>
      </c>
      <c r="J2920" s="138">
        <v>24.54</v>
      </c>
      <c r="K2920" s="138">
        <v>10.683974038941587</v>
      </c>
    </row>
    <row r="2921" spans="1:11" ht="14.5">
      <c r="A2921" s="39" t="s">
        <v>567</v>
      </c>
      <c r="B2921" s="39" t="s">
        <v>446</v>
      </c>
      <c r="C2921" s="39" t="s">
        <v>135</v>
      </c>
      <c r="D2921" s="92">
        <f t="shared" si="147"/>
        <v>15.77</v>
      </c>
      <c r="E2921" s="92">
        <f t="shared" si="148"/>
        <v>11.34</v>
      </c>
      <c r="F2921" s="92">
        <f t="shared" si="149"/>
        <v>21.5</v>
      </c>
      <c r="H2921" s="138">
        <v>15.77</v>
      </c>
      <c r="I2921" s="138">
        <v>11.34</v>
      </c>
      <c r="J2921" s="138">
        <v>21.5</v>
      </c>
      <c r="K2921" s="138">
        <v>16.360177552314521</v>
      </c>
    </row>
    <row r="2922" spans="1:11" ht="14.5">
      <c r="A2922" s="39" t="s">
        <v>567</v>
      </c>
      <c r="B2922" s="39" t="s">
        <v>446</v>
      </c>
      <c r="C2922" s="39" t="s">
        <v>136</v>
      </c>
      <c r="D2922" s="92">
        <f t="shared" si="147"/>
        <v>28.37</v>
      </c>
      <c r="E2922" s="92">
        <f t="shared" si="148"/>
        <v>21.79</v>
      </c>
      <c r="F2922" s="92">
        <f t="shared" si="149"/>
        <v>36.01</v>
      </c>
      <c r="H2922" s="138">
        <v>28.37</v>
      </c>
      <c r="I2922" s="138">
        <v>21.79</v>
      </c>
      <c r="J2922" s="138">
        <v>36.01</v>
      </c>
      <c r="K2922" s="138">
        <v>12.865703207613677</v>
      </c>
    </row>
    <row r="2923" spans="1:11" ht="14.5">
      <c r="A2923" s="39" t="s">
        <v>567</v>
      </c>
      <c r="B2923" s="39" t="s">
        <v>446</v>
      </c>
      <c r="C2923" s="39" t="s">
        <v>143</v>
      </c>
      <c r="D2923" s="92">
        <f t="shared" si="147"/>
        <v>24.69</v>
      </c>
      <c r="E2923" s="92">
        <f t="shared" si="148"/>
        <v>18.690000000000001</v>
      </c>
      <c r="F2923" s="92">
        <f t="shared" si="149"/>
        <v>31.86</v>
      </c>
      <c r="H2923" s="138">
        <v>24.69</v>
      </c>
      <c r="I2923" s="138">
        <v>18.690000000000001</v>
      </c>
      <c r="J2923" s="138">
        <v>31.86</v>
      </c>
      <c r="K2923" s="138">
        <v>13.649250708788982</v>
      </c>
    </row>
    <row r="2924" spans="1:11" ht="14.5">
      <c r="A2924" s="39" t="s">
        <v>567</v>
      </c>
      <c r="B2924" s="39" t="s">
        <v>446</v>
      </c>
      <c r="C2924" s="39" t="s">
        <v>149</v>
      </c>
      <c r="D2924" s="92">
        <f t="shared" si="147"/>
        <v>26.6</v>
      </c>
      <c r="E2924" s="92">
        <f t="shared" si="148"/>
        <v>21.71</v>
      </c>
      <c r="F2924" s="92">
        <f t="shared" si="149"/>
        <v>32.14</v>
      </c>
      <c r="H2924" s="138">
        <v>26.6</v>
      </c>
      <c r="I2924" s="138">
        <v>21.71</v>
      </c>
      <c r="J2924" s="138">
        <v>32.14</v>
      </c>
      <c r="K2924" s="138">
        <v>10.037593984962404</v>
      </c>
    </row>
    <row r="2925" spans="1:11" ht="14.5">
      <c r="A2925" s="39" t="s">
        <v>567</v>
      </c>
      <c r="B2925" s="39" t="s">
        <v>446</v>
      </c>
      <c r="C2925" s="39" t="s">
        <v>151</v>
      </c>
      <c r="D2925" s="92">
        <f t="shared" si="147"/>
        <v>21.41</v>
      </c>
      <c r="E2925" s="92">
        <f t="shared" si="148"/>
        <v>14.88</v>
      </c>
      <c r="F2925" s="92">
        <f t="shared" si="149"/>
        <v>29.8</v>
      </c>
      <c r="H2925" s="138">
        <v>21.41</v>
      </c>
      <c r="I2925" s="138">
        <v>14.88</v>
      </c>
      <c r="J2925" s="138">
        <v>29.8</v>
      </c>
      <c r="K2925" s="138">
        <v>17.79542269967305</v>
      </c>
    </row>
    <row r="2926" spans="1:11" ht="14.5">
      <c r="A2926" s="39" t="s">
        <v>567</v>
      </c>
      <c r="B2926" s="39" t="s">
        <v>446</v>
      </c>
      <c r="C2926" s="39" t="s">
        <v>154</v>
      </c>
      <c r="D2926" s="92">
        <f t="shared" si="147"/>
        <v>21.75</v>
      </c>
      <c r="E2926" s="92">
        <f t="shared" si="148"/>
        <v>16.690000000000001</v>
      </c>
      <c r="F2926" s="92">
        <f t="shared" si="149"/>
        <v>27.82</v>
      </c>
      <c r="H2926" s="138">
        <v>21.75</v>
      </c>
      <c r="I2926" s="138">
        <v>16.690000000000001</v>
      </c>
      <c r="J2926" s="138">
        <v>27.82</v>
      </c>
      <c r="K2926" s="138">
        <v>13.057471264367814</v>
      </c>
    </row>
    <row r="2927" spans="1:11" ht="14.5">
      <c r="A2927" s="39" t="s">
        <v>567</v>
      </c>
      <c r="B2927" s="39" t="s">
        <v>446</v>
      </c>
      <c r="C2927" s="39" t="s">
        <v>164</v>
      </c>
      <c r="D2927" s="92">
        <f t="shared" si="147"/>
        <v>21.5</v>
      </c>
      <c r="E2927" s="92">
        <f t="shared" si="148"/>
        <v>15.17</v>
      </c>
      <c r="F2927" s="92">
        <f t="shared" si="149"/>
        <v>29.54</v>
      </c>
      <c r="H2927" s="138">
        <v>21.5</v>
      </c>
      <c r="I2927" s="138">
        <v>15.17</v>
      </c>
      <c r="J2927" s="138">
        <v>29.54</v>
      </c>
      <c r="K2927" s="138">
        <v>17.069767441860463</v>
      </c>
    </row>
    <row r="2928" spans="1:11" ht="14.5">
      <c r="A2928" s="39" t="s">
        <v>567</v>
      </c>
      <c r="B2928" s="39" t="s">
        <v>446</v>
      </c>
      <c r="C2928" s="39" t="s">
        <v>171</v>
      </c>
      <c r="D2928" s="92">
        <f t="shared" si="147"/>
        <v>27.32</v>
      </c>
      <c r="E2928" s="92">
        <f t="shared" si="148"/>
        <v>22.44</v>
      </c>
      <c r="F2928" s="92">
        <f t="shared" si="149"/>
        <v>32.82</v>
      </c>
      <c r="H2928" s="138">
        <v>27.32</v>
      </c>
      <c r="I2928" s="138">
        <v>22.44</v>
      </c>
      <c r="J2928" s="138">
        <v>32.82</v>
      </c>
      <c r="K2928" s="138">
        <v>9.6998535871156655</v>
      </c>
    </row>
    <row r="2929" spans="1:11" ht="14.5">
      <c r="A2929" s="39" t="s">
        <v>567</v>
      </c>
      <c r="B2929" s="39" t="s">
        <v>446</v>
      </c>
      <c r="C2929" s="39" t="s">
        <v>174</v>
      </c>
      <c r="D2929" s="92">
        <f t="shared" si="147"/>
        <v>28.81</v>
      </c>
      <c r="E2929" s="92">
        <f t="shared" si="148"/>
        <v>22.91</v>
      </c>
      <c r="F2929" s="92">
        <f t="shared" si="149"/>
        <v>35.520000000000003</v>
      </c>
      <c r="H2929" s="138">
        <v>28.81</v>
      </c>
      <c r="I2929" s="138">
        <v>22.91</v>
      </c>
      <c r="J2929" s="138">
        <v>35.520000000000003</v>
      </c>
      <c r="K2929" s="138">
        <v>11.211384935786185</v>
      </c>
    </row>
    <row r="2930" spans="1:11" ht="14.5">
      <c r="A2930" s="39" t="s">
        <v>567</v>
      </c>
      <c r="B2930" s="39" t="s">
        <v>447</v>
      </c>
      <c r="C2930" s="39" t="s">
        <v>101</v>
      </c>
      <c r="D2930" s="92">
        <f t="shared" si="147"/>
        <v>11.49</v>
      </c>
      <c r="E2930" s="92">
        <f t="shared" si="148"/>
        <v>8.0299999999999994</v>
      </c>
      <c r="F2930" s="92">
        <f t="shared" si="149"/>
        <v>16.170000000000002</v>
      </c>
      <c r="H2930" s="138">
        <v>11.49</v>
      </c>
      <c r="I2930" s="138">
        <v>8.0299999999999994</v>
      </c>
      <c r="J2930" s="138">
        <v>16.170000000000002</v>
      </c>
      <c r="K2930" s="138">
        <v>17.84160139251523</v>
      </c>
    </row>
    <row r="2931" spans="1:11" ht="14.5">
      <c r="A2931" s="39" t="s">
        <v>567</v>
      </c>
      <c r="B2931" s="39" t="s">
        <v>447</v>
      </c>
      <c r="C2931" s="39" t="s">
        <v>108</v>
      </c>
      <c r="D2931" s="92">
        <f t="shared" si="147"/>
        <v>11.48</v>
      </c>
      <c r="E2931" s="92">
        <f t="shared" si="148"/>
        <v>6.75</v>
      </c>
      <c r="F2931" s="92">
        <f t="shared" si="149"/>
        <v>18.850000000000001</v>
      </c>
      <c r="H2931" s="138">
        <v>11.48</v>
      </c>
      <c r="I2931" s="138">
        <v>6.75</v>
      </c>
      <c r="J2931" s="138">
        <v>18.850000000000001</v>
      </c>
      <c r="K2931" s="138">
        <v>26.306620209059233</v>
      </c>
    </row>
    <row r="2932" spans="1:11" ht="14.5">
      <c r="A2932" s="39" t="s">
        <v>567</v>
      </c>
      <c r="B2932" s="39" t="s">
        <v>447</v>
      </c>
      <c r="C2932" s="39" t="s">
        <v>109</v>
      </c>
      <c r="D2932" s="92">
        <f t="shared" si="147"/>
        <v>12.65</v>
      </c>
      <c r="E2932" s="92">
        <f t="shared" si="148"/>
        <v>9.16</v>
      </c>
      <c r="F2932" s="92">
        <f t="shared" si="149"/>
        <v>17.23</v>
      </c>
      <c r="H2932" s="138">
        <v>12.65</v>
      </c>
      <c r="I2932" s="138">
        <v>9.16</v>
      </c>
      <c r="J2932" s="138">
        <v>17.23</v>
      </c>
      <c r="K2932" s="138">
        <v>16.126482213438734</v>
      </c>
    </row>
    <row r="2933" spans="1:11" ht="14.5">
      <c r="A2933" s="39" t="s">
        <v>567</v>
      </c>
      <c r="B2933" s="39" t="s">
        <v>447</v>
      </c>
      <c r="C2933" s="39" t="s">
        <v>112</v>
      </c>
      <c r="D2933" s="92">
        <f t="shared" si="147"/>
        <v>19.37</v>
      </c>
      <c r="E2933" s="92">
        <f t="shared" si="148"/>
        <v>12.48</v>
      </c>
      <c r="F2933" s="92">
        <f t="shared" si="149"/>
        <v>28.79</v>
      </c>
      <c r="H2933" s="138">
        <v>19.37</v>
      </c>
      <c r="I2933" s="138">
        <v>12.48</v>
      </c>
      <c r="J2933" s="138">
        <v>28.79</v>
      </c>
      <c r="K2933" s="138">
        <v>21.424883840991225</v>
      </c>
    </row>
    <row r="2934" spans="1:11" ht="14.5">
      <c r="A2934" s="39" t="s">
        <v>567</v>
      </c>
      <c r="B2934" s="39" t="s">
        <v>447</v>
      </c>
      <c r="C2934" s="39" t="s">
        <v>115</v>
      </c>
      <c r="D2934" s="92">
        <f t="shared" si="147"/>
        <v>19.760000000000002</v>
      </c>
      <c r="E2934" s="92">
        <f t="shared" si="148"/>
        <v>15.57</v>
      </c>
      <c r="F2934" s="92">
        <f t="shared" si="149"/>
        <v>24.75</v>
      </c>
      <c r="H2934" s="138">
        <v>19.760000000000002</v>
      </c>
      <c r="I2934" s="138">
        <v>15.57</v>
      </c>
      <c r="J2934" s="138">
        <v>24.75</v>
      </c>
      <c r="K2934" s="138">
        <v>11.842105263157892</v>
      </c>
    </row>
    <row r="2935" spans="1:11" ht="14.5">
      <c r="A2935" s="39" t="s">
        <v>567</v>
      </c>
      <c r="B2935" s="39" t="s">
        <v>447</v>
      </c>
      <c r="C2935" s="39" t="s">
        <v>118</v>
      </c>
      <c r="D2935" s="92">
        <f t="shared" si="147"/>
        <v>21.02</v>
      </c>
      <c r="E2935" s="92">
        <f t="shared" si="148"/>
        <v>13.16</v>
      </c>
      <c r="F2935" s="92">
        <f t="shared" si="149"/>
        <v>31.87</v>
      </c>
      <c r="H2935" s="138">
        <v>21.02</v>
      </c>
      <c r="I2935" s="138">
        <v>13.16</v>
      </c>
      <c r="J2935" s="138">
        <v>31.87</v>
      </c>
      <c r="K2935" s="138">
        <v>22.692673644148428</v>
      </c>
    </row>
    <row r="2936" spans="1:11" ht="14.5">
      <c r="A2936" s="39" t="s">
        <v>567</v>
      </c>
      <c r="B2936" s="39" t="s">
        <v>447</v>
      </c>
      <c r="C2936" s="39" t="s">
        <v>122</v>
      </c>
      <c r="D2936" s="92">
        <f t="shared" si="147"/>
        <v>17.71</v>
      </c>
      <c r="E2936" s="92">
        <f t="shared" si="148"/>
        <v>13.36</v>
      </c>
      <c r="F2936" s="92">
        <f t="shared" si="149"/>
        <v>23.09</v>
      </c>
      <c r="H2936" s="138">
        <v>17.71</v>
      </c>
      <c r="I2936" s="138">
        <v>13.36</v>
      </c>
      <c r="J2936" s="138">
        <v>23.09</v>
      </c>
      <c r="K2936" s="138">
        <v>14.003387916431395</v>
      </c>
    </row>
    <row r="2937" spans="1:11" ht="14.5">
      <c r="A2937" s="39" t="s">
        <v>567</v>
      </c>
      <c r="B2937" s="39" t="s">
        <v>447</v>
      </c>
      <c r="C2937" s="39" t="s">
        <v>130</v>
      </c>
      <c r="D2937" s="92">
        <f t="shared" si="147"/>
        <v>22.37</v>
      </c>
      <c r="E2937" s="92">
        <f t="shared" si="148"/>
        <v>18.14</v>
      </c>
      <c r="F2937" s="92">
        <f t="shared" si="149"/>
        <v>27.25</v>
      </c>
      <c r="H2937" s="138">
        <v>22.37</v>
      </c>
      <c r="I2937" s="138">
        <v>18.14</v>
      </c>
      <c r="J2937" s="138">
        <v>27.25</v>
      </c>
      <c r="K2937" s="138">
        <v>10.371032632990611</v>
      </c>
    </row>
    <row r="2938" spans="1:11" ht="14.5">
      <c r="A2938" s="39" t="s">
        <v>567</v>
      </c>
      <c r="B2938" s="39" t="s">
        <v>447</v>
      </c>
      <c r="C2938" s="39" t="s">
        <v>135</v>
      </c>
      <c r="D2938" s="92">
        <f t="shared" si="147"/>
        <v>20.48</v>
      </c>
      <c r="E2938" s="92">
        <f t="shared" si="148"/>
        <v>11.33</v>
      </c>
      <c r="F2938" s="92">
        <f t="shared" si="149"/>
        <v>34.159999999999997</v>
      </c>
      <c r="H2938" s="138">
        <v>20.48</v>
      </c>
      <c r="I2938" s="138">
        <v>11.33</v>
      </c>
      <c r="J2938" s="138">
        <v>34.159999999999997</v>
      </c>
      <c r="K2938" s="138">
        <v>28.41796875</v>
      </c>
    </row>
    <row r="2939" spans="1:11" ht="14.5">
      <c r="A2939" s="39" t="s">
        <v>567</v>
      </c>
      <c r="B2939" s="39" t="s">
        <v>447</v>
      </c>
      <c r="C2939" s="39" t="s">
        <v>136</v>
      </c>
      <c r="D2939" s="92">
        <f t="shared" si="147"/>
        <v>12.35</v>
      </c>
      <c r="E2939" s="92">
        <f t="shared" si="148"/>
        <v>7.8</v>
      </c>
      <c r="F2939" s="92">
        <f t="shared" si="149"/>
        <v>19.010000000000002</v>
      </c>
      <c r="H2939" s="138">
        <v>12.35</v>
      </c>
      <c r="I2939" s="138">
        <v>7.8</v>
      </c>
      <c r="J2939" s="138">
        <v>19.010000000000002</v>
      </c>
      <c r="K2939" s="138">
        <v>22.834008097165992</v>
      </c>
    </row>
    <row r="2940" spans="1:11" ht="14.5">
      <c r="A2940" s="39" t="s">
        <v>567</v>
      </c>
      <c r="B2940" s="39" t="s">
        <v>447</v>
      </c>
      <c r="C2940" s="39" t="s">
        <v>143</v>
      </c>
      <c r="D2940" s="92">
        <f t="shared" si="147"/>
        <v>17.420000000000002</v>
      </c>
      <c r="E2940" s="92">
        <f t="shared" si="148"/>
        <v>12.43</v>
      </c>
      <c r="F2940" s="92">
        <f t="shared" si="149"/>
        <v>23.87</v>
      </c>
      <c r="H2940" s="138">
        <v>17.420000000000002</v>
      </c>
      <c r="I2940" s="138">
        <v>12.43</v>
      </c>
      <c r="J2940" s="138">
        <v>23.87</v>
      </c>
      <c r="K2940" s="138">
        <v>16.704936854190585</v>
      </c>
    </row>
    <row r="2941" spans="1:11" ht="14.5">
      <c r="A2941" s="39" t="s">
        <v>567</v>
      </c>
      <c r="B2941" s="39" t="s">
        <v>447</v>
      </c>
      <c r="C2941" s="39" t="s">
        <v>149</v>
      </c>
      <c r="D2941" s="92">
        <f t="shared" si="147"/>
        <v>15.64</v>
      </c>
      <c r="E2941" s="92">
        <f t="shared" si="148"/>
        <v>12</v>
      </c>
      <c r="F2941" s="92">
        <f t="shared" si="149"/>
        <v>20.14</v>
      </c>
      <c r="H2941" s="138">
        <v>15.64</v>
      </c>
      <c r="I2941" s="138">
        <v>12</v>
      </c>
      <c r="J2941" s="138">
        <v>20.14</v>
      </c>
      <c r="K2941" s="138">
        <v>13.235294117647056</v>
      </c>
    </row>
    <row r="2942" spans="1:11" ht="14.5">
      <c r="A2942" s="39" t="s">
        <v>567</v>
      </c>
      <c r="B2942" s="39" t="s">
        <v>447</v>
      </c>
      <c r="C2942" s="39" t="s">
        <v>151</v>
      </c>
      <c r="D2942" s="92">
        <f t="shared" si="147"/>
        <v>22.29</v>
      </c>
      <c r="E2942" s="92">
        <f t="shared" si="148"/>
        <v>14.96</v>
      </c>
      <c r="F2942" s="92">
        <f t="shared" si="149"/>
        <v>31.86</v>
      </c>
      <c r="H2942" s="138">
        <v>22.29</v>
      </c>
      <c r="I2942" s="138">
        <v>14.96</v>
      </c>
      <c r="J2942" s="138">
        <v>31.86</v>
      </c>
      <c r="K2942" s="138">
        <v>19.380888290713326</v>
      </c>
    </row>
    <row r="2943" spans="1:11" ht="14.5">
      <c r="A2943" s="39" t="s">
        <v>567</v>
      </c>
      <c r="B2943" s="39" t="s">
        <v>447</v>
      </c>
      <c r="C2943" s="39" t="s">
        <v>154</v>
      </c>
      <c r="D2943" s="92">
        <f t="shared" si="147"/>
        <v>13.48</v>
      </c>
      <c r="E2943" s="92">
        <f t="shared" si="148"/>
        <v>9.01</v>
      </c>
      <c r="F2943" s="92">
        <f t="shared" si="149"/>
        <v>19.68</v>
      </c>
      <c r="H2943" s="138">
        <v>13.48</v>
      </c>
      <c r="I2943" s="138">
        <v>9.01</v>
      </c>
      <c r="J2943" s="138">
        <v>19.68</v>
      </c>
      <c r="K2943" s="138">
        <v>19.955489614243323</v>
      </c>
    </row>
    <row r="2944" spans="1:11" ht="14.5">
      <c r="A2944" s="39" t="s">
        <v>567</v>
      </c>
      <c r="B2944" s="39" t="s">
        <v>447</v>
      </c>
      <c r="C2944" s="39" t="s">
        <v>164</v>
      </c>
      <c r="D2944" s="92">
        <f t="shared" si="147"/>
        <v>23.26</v>
      </c>
      <c r="E2944" s="92">
        <f t="shared" si="148"/>
        <v>16.18</v>
      </c>
      <c r="F2944" s="92">
        <f t="shared" si="149"/>
        <v>32.25</v>
      </c>
      <c r="H2944" s="138">
        <v>23.26</v>
      </c>
      <c r="I2944" s="138">
        <v>16.18</v>
      </c>
      <c r="J2944" s="138">
        <v>32.25</v>
      </c>
      <c r="K2944" s="138">
        <v>17.669819432502148</v>
      </c>
    </row>
    <row r="2945" spans="1:11" ht="14.5">
      <c r="A2945" s="39" t="s">
        <v>567</v>
      </c>
      <c r="B2945" s="39" t="s">
        <v>447</v>
      </c>
      <c r="C2945" s="39" t="s">
        <v>171</v>
      </c>
      <c r="D2945" s="92">
        <f t="shared" si="147"/>
        <v>16.5</v>
      </c>
      <c r="E2945" s="92">
        <f t="shared" si="148"/>
        <v>12.38</v>
      </c>
      <c r="F2945" s="92">
        <f t="shared" si="149"/>
        <v>21.66</v>
      </c>
      <c r="H2945" s="138">
        <v>16.5</v>
      </c>
      <c r="I2945" s="138">
        <v>12.38</v>
      </c>
      <c r="J2945" s="138">
        <v>21.66</v>
      </c>
      <c r="K2945" s="138">
        <v>14.303030303030303</v>
      </c>
    </row>
    <row r="2946" spans="1:11" ht="14.5">
      <c r="A2946" s="39" t="s">
        <v>567</v>
      </c>
      <c r="B2946" s="39" t="s">
        <v>447</v>
      </c>
      <c r="C2946" s="39" t="s">
        <v>174</v>
      </c>
      <c r="D2946" s="92">
        <f t="shared" si="147"/>
        <v>12.2</v>
      </c>
      <c r="E2946" s="92">
        <f t="shared" si="148"/>
        <v>8</v>
      </c>
      <c r="F2946" s="92">
        <f t="shared" si="149"/>
        <v>18.18</v>
      </c>
      <c r="H2946" s="138">
        <v>12.2</v>
      </c>
      <c r="I2946" s="138">
        <v>8</v>
      </c>
      <c r="J2946" s="138">
        <v>18.18</v>
      </c>
      <c r="K2946" s="138">
        <v>20.983606557377051</v>
      </c>
    </row>
    <row r="2947" spans="1:11" ht="14.5">
      <c r="A2947" s="39" t="s">
        <v>567</v>
      </c>
      <c r="B2947" s="39" t="s">
        <v>445</v>
      </c>
      <c r="C2947" s="39" t="s">
        <v>102</v>
      </c>
      <c r="D2947" s="92">
        <f t="shared" si="147"/>
        <v>48.79</v>
      </c>
      <c r="E2947" s="92">
        <f t="shared" si="148"/>
        <v>40.409999999999997</v>
      </c>
      <c r="F2947" s="92">
        <f t="shared" si="149"/>
        <v>57.24</v>
      </c>
      <c r="H2947" s="138">
        <v>48.79</v>
      </c>
      <c r="I2947" s="138">
        <v>40.409999999999997</v>
      </c>
      <c r="J2947" s="138">
        <v>57.24</v>
      </c>
      <c r="K2947" s="138">
        <v>8.8747694199631084</v>
      </c>
    </row>
    <row r="2948" spans="1:11" ht="14.5">
      <c r="A2948" s="39" t="s">
        <v>567</v>
      </c>
      <c r="B2948" s="39" t="s">
        <v>445</v>
      </c>
      <c r="C2948" s="39" t="s">
        <v>103</v>
      </c>
      <c r="D2948" s="92">
        <f t="shared" si="147"/>
        <v>54.86</v>
      </c>
      <c r="E2948" s="92">
        <f t="shared" si="148"/>
        <v>47.35</v>
      </c>
      <c r="F2948" s="92">
        <f t="shared" si="149"/>
        <v>62.16</v>
      </c>
      <c r="H2948" s="138">
        <v>54.86</v>
      </c>
      <c r="I2948" s="138">
        <v>47.35</v>
      </c>
      <c r="J2948" s="138">
        <v>62.16</v>
      </c>
      <c r="K2948" s="138">
        <v>6.9267225665329928</v>
      </c>
    </row>
    <row r="2949" spans="1:11" ht="14.5">
      <c r="A2949" s="39" t="s">
        <v>567</v>
      </c>
      <c r="B2949" s="39" t="s">
        <v>445</v>
      </c>
      <c r="C2949" s="39" t="s">
        <v>104</v>
      </c>
      <c r="D2949" s="92">
        <f t="shared" si="147"/>
        <v>58.76</v>
      </c>
      <c r="E2949" s="92">
        <f t="shared" si="148"/>
        <v>50.89</v>
      </c>
      <c r="F2949" s="92">
        <f t="shared" si="149"/>
        <v>66.2</v>
      </c>
      <c r="H2949" s="138">
        <v>58.76</v>
      </c>
      <c r="I2949" s="138">
        <v>50.89</v>
      </c>
      <c r="J2949" s="138">
        <v>66.2</v>
      </c>
      <c r="K2949" s="138">
        <v>6.6882232811436362</v>
      </c>
    </row>
    <row r="2950" spans="1:11" ht="14.5">
      <c r="A2950" s="39" t="s">
        <v>567</v>
      </c>
      <c r="B2950" s="39" t="s">
        <v>445</v>
      </c>
      <c r="C2950" s="39" t="s">
        <v>110</v>
      </c>
      <c r="D2950" s="92">
        <f t="shared" si="147"/>
        <v>61.31</v>
      </c>
      <c r="E2950" s="92">
        <f t="shared" si="148"/>
        <v>55.26</v>
      </c>
      <c r="F2950" s="92">
        <f t="shared" si="149"/>
        <v>67.03</v>
      </c>
      <c r="H2950" s="138">
        <v>61.31</v>
      </c>
      <c r="I2950" s="138">
        <v>55.26</v>
      </c>
      <c r="J2950" s="138">
        <v>67.03</v>
      </c>
      <c r="K2950" s="138">
        <v>4.9094764312510186</v>
      </c>
    </row>
    <row r="2951" spans="1:11" ht="14.5">
      <c r="A2951" s="39" t="s">
        <v>567</v>
      </c>
      <c r="B2951" s="39" t="s">
        <v>445</v>
      </c>
      <c r="C2951" s="39" t="s">
        <v>111</v>
      </c>
      <c r="D2951" s="92">
        <f t="shared" si="147"/>
        <v>46.18</v>
      </c>
      <c r="E2951" s="92">
        <f t="shared" si="148"/>
        <v>40.65</v>
      </c>
      <c r="F2951" s="92">
        <f t="shared" si="149"/>
        <v>51.8</v>
      </c>
      <c r="H2951" s="138">
        <v>46.18</v>
      </c>
      <c r="I2951" s="138">
        <v>40.65</v>
      </c>
      <c r="J2951" s="138">
        <v>51.8</v>
      </c>
      <c r="K2951" s="138">
        <v>6.1931572109138155</v>
      </c>
    </row>
    <row r="2952" spans="1:11" ht="14.5">
      <c r="A2952" s="39" t="s">
        <v>567</v>
      </c>
      <c r="B2952" s="39" t="s">
        <v>445</v>
      </c>
      <c r="C2952" s="39" t="s">
        <v>116</v>
      </c>
      <c r="D2952" s="92">
        <f t="shared" si="147"/>
        <v>51.78</v>
      </c>
      <c r="E2952" s="92">
        <f t="shared" si="148"/>
        <v>43.3</v>
      </c>
      <c r="F2952" s="92">
        <f t="shared" si="149"/>
        <v>60.15</v>
      </c>
      <c r="H2952" s="138">
        <v>51.78</v>
      </c>
      <c r="I2952" s="138">
        <v>43.3</v>
      </c>
      <c r="J2952" s="138">
        <v>60.15</v>
      </c>
      <c r="K2952" s="138">
        <v>8.3816145229818471</v>
      </c>
    </row>
    <row r="2953" spans="1:11" ht="14.5">
      <c r="A2953" s="39" t="s">
        <v>567</v>
      </c>
      <c r="B2953" s="39" t="s">
        <v>445</v>
      </c>
      <c r="C2953" s="39" t="s">
        <v>117</v>
      </c>
      <c r="D2953" s="92">
        <f t="shared" si="147"/>
        <v>52.75</v>
      </c>
      <c r="E2953" s="92">
        <f t="shared" si="148"/>
        <v>46.77</v>
      </c>
      <c r="F2953" s="92">
        <f t="shared" si="149"/>
        <v>58.66</v>
      </c>
      <c r="H2953" s="138">
        <v>52.75</v>
      </c>
      <c r="I2953" s="138">
        <v>46.77</v>
      </c>
      <c r="J2953" s="138">
        <v>58.66</v>
      </c>
      <c r="K2953" s="138">
        <v>5.781990521327014</v>
      </c>
    </row>
    <row r="2954" spans="1:11" ht="14.5">
      <c r="A2954" s="39" t="s">
        <v>567</v>
      </c>
      <c r="B2954" s="39" t="s">
        <v>445</v>
      </c>
      <c r="C2954" s="39" t="s">
        <v>119</v>
      </c>
      <c r="D2954" s="92">
        <f t="shared" si="147"/>
        <v>58.79</v>
      </c>
      <c r="E2954" s="92">
        <f t="shared" si="148"/>
        <v>53.13</v>
      </c>
      <c r="F2954" s="92">
        <f t="shared" si="149"/>
        <v>64.22</v>
      </c>
      <c r="H2954" s="138">
        <v>58.79</v>
      </c>
      <c r="I2954" s="138">
        <v>53.13</v>
      </c>
      <c r="J2954" s="138">
        <v>64.22</v>
      </c>
      <c r="K2954" s="138">
        <v>4.8307535295118216</v>
      </c>
    </row>
    <row r="2955" spans="1:11" ht="14.5">
      <c r="A2955" s="39" t="s">
        <v>567</v>
      </c>
      <c r="B2955" s="39" t="s">
        <v>445</v>
      </c>
      <c r="C2955" s="39" t="s">
        <v>123</v>
      </c>
      <c r="D2955" s="92">
        <f t="shared" si="147"/>
        <v>43.24</v>
      </c>
      <c r="E2955" s="92">
        <f t="shared" si="148"/>
        <v>37.549999999999997</v>
      </c>
      <c r="F2955" s="92">
        <f t="shared" si="149"/>
        <v>49.11</v>
      </c>
      <c r="H2955" s="138">
        <v>43.24</v>
      </c>
      <c r="I2955" s="138">
        <v>37.549999999999997</v>
      </c>
      <c r="J2955" s="138">
        <v>49.11</v>
      </c>
      <c r="K2955" s="138">
        <v>6.8455134135060129</v>
      </c>
    </row>
    <row r="2956" spans="1:11" ht="14.5">
      <c r="A2956" s="39" t="s">
        <v>567</v>
      </c>
      <c r="B2956" s="39" t="s">
        <v>445</v>
      </c>
      <c r="C2956" s="39" t="s">
        <v>132</v>
      </c>
      <c r="D2956" s="92">
        <f t="shared" si="147"/>
        <v>60.02</v>
      </c>
      <c r="E2956" s="92">
        <f t="shared" si="148"/>
        <v>54</v>
      </c>
      <c r="F2956" s="92">
        <f t="shared" si="149"/>
        <v>65.760000000000005</v>
      </c>
      <c r="H2956" s="138">
        <v>60.02</v>
      </c>
      <c r="I2956" s="138">
        <v>54</v>
      </c>
      <c r="J2956" s="138">
        <v>65.760000000000005</v>
      </c>
      <c r="K2956" s="138">
        <v>5.0149950016661107</v>
      </c>
    </row>
    <row r="2957" spans="1:11" ht="14.5">
      <c r="A2957" s="39" t="s">
        <v>567</v>
      </c>
      <c r="B2957" s="39" t="s">
        <v>445</v>
      </c>
      <c r="C2957" s="39" t="s">
        <v>134</v>
      </c>
      <c r="D2957" s="92">
        <f t="shared" si="147"/>
        <v>50.99</v>
      </c>
      <c r="E2957" s="92">
        <f t="shared" si="148"/>
        <v>44.22</v>
      </c>
      <c r="F2957" s="92">
        <f t="shared" si="149"/>
        <v>57.72</v>
      </c>
      <c r="H2957" s="138">
        <v>50.99</v>
      </c>
      <c r="I2957" s="138">
        <v>44.22</v>
      </c>
      <c r="J2957" s="138">
        <v>57.72</v>
      </c>
      <c r="K2957" s="138">
        <v>6.8052559325357915</v>
      </c>
    </row>
    <row r="2958" spans="1:11" ht="14.5">
      <c r="A2958" s="39" t="s">
        <v>567</v>
      </c>
      <c r="B2958" s="39" t="s">
        <v>445</v>
      </c>
      <c r="C2958" s="39" t="s">
        <v>150</v>
      </c>
      <c r="D2958" s="92">
        <f t="shared" si="147"/>
        <v>59.02</v>
      </c>
      <c r="E2958" s="92">
        <f t="shared" si="148"/>
        <v>51.73</v>
      </c>
      <c r="F2958" s="92">
        <f t="shared" si="149"/>
        <v>65.930000000000007</v>
      </c>
      <c r="H2958" s="138">
        <v>59.02</v>
      </c>
      <c r="I2958" s="138">
        <v>51.73</v>
      </c>
      <c r="J2958" s="138">
        <v>65.930000000000007</v>
      </c>
      <c r="K2958" s="138">
        <v>6.1674008810572687</v>
      </c>
    </row>
    <row r="2959" spans="1:11" ht="14.5">
      <c r="A2959" s="39" t="s">
        <v>567</v>
      </c>
      <c r="B2959" s="39" t="s">
        <v>445</v>
      </c>
      <c r="C2959" s="39" t="s">
        <v>156</v>
      </c>
      <c r="D2959" s="92">
        <f t="shared" si="147"/>
        <v>58.18</v>
      </c>
      <c r="E2959" s="92">
        <f t="shared" si="148"/>
        <v>51.78</v>
      </c>
      <c r="F2959" s="92">
        <f t="shared" si="149"/>
        <v>64.31</v>
      </c>
      <c r="H2959" s="138">
        <v>58.18</v>
      </c>
      <c r="I2959" s="138">
        <v>51.78</v>
      </c>
      <c r="J2959" s="138">
        <v>64.31</v>
      </c>
      <c r="K2959" s="138">
        <v>5.5173599174974219</v>
      </c>
    </row>
    <row r="2960" spans="1:11" ht="14.5">
      <c r="A2960" s="39" t="s">
        <v>567</v>
      </c>
      <c r="B2960" s="39" t="s">
        <v>445</v>
      </c>
      <c r="C2960" s="39" t="s">
        <v>159</v>
      </c>
      <c r="D2960" s="92">
        <f t="shared" ref="D2960:D3023" si="150">IF(K2960&gt;=50," ",H2960)</f>
        <v>52.55</v>
      </c>
      <c r="E2960" s="92">
        <f t="shared" ref="E2960:E3023" si="151">IF(K2960&gt;=50," ",I2960)</f>
        <v>45.25</v>
      </c>
      <c r="F2960" s="92">
        <f t="shared" ref="F2960:F3023" si="152">IF(K2960&gt;=50," ",J2960)</f>
        <v>59.74</v>
      </c>
      <c r="H2960" s="138">
        <v>52.55</v>
      </c>
      <c r="I2960" s="138">
        <v>45.25</v>
      </c>
      <c r="J2960" s="138">
        <v>59.74</v>
      </c>
      <c r="K2960" s="138">
        <v>7.0789724072312081</v>
      </c>
    </row>
    <row r="2961" spans="1:11" ht="14.5">
      <c r="A2961" s="39" t="s">
        <v>567</v>
      </c>
      <c r="B2961" s="39" t="s">
        <v>445</v>
      </c>
      <c r="C2961" s="39" t="s">
        <v>161</v>
      </c>
      <c r="D2961" s="92">
        <f t="shared" si="150"/>
        <v>59.21</v>
      </c>
      <c r="E2961" s="92">
        <f t="shared" si="151"/>
        <v>53.18</v>
      </c>
      <c r="F2961" s="92">
        <f t="shared" si="152"/>
        <v>64.97</v>
      </c>
      <c r="H2961" s="138">
        <v>59.21</v>
      </c>
      <c r="I2961" s="138">
        <v>53.18</v>
      </c>
      <c r="J2961" s="138">
        <v>64.97</v>
      </c>
      <c r="K2961" s="138">
        <v>5.1004897821313966</v>
      </c>
    </row>
    <row r="2962" spans="1:11" ht="14.5">
      <c r="A2962" s="39" t="s">
        <v>567</v>
      </c>
      <c r="B2962" s="39" t="s">
        <v>445</v>
      </c>
      <c r="C2962" s="39" t="s">
        <v>168</v>
      </c>
      <c r="D2962" s="92">
        <f t="shared" si="150"/>
        <v>67.23</v>
      </c>
      <c r="E2962" s="92">
        <f t="shared" si="151"/>
        <v>59.23</v>
      </c>
      <c r="F2962" s="92">
        <f t="shared" si="152"/>
        <v>74.34</v>
      </c>
      <c r="H2962" s="138">
        <v>67.23</v>
      </c>
      <c r="I2962" s="138">
        <v>59.23</v>
      </c>
      <c r="J2962" s="138">
        <v>74.34</v>
      </c>
      <c r="K2962" s="138">
        <v>5.7712330804700276</v>
      </c>
    </row>
    <row r="2963" spans="1:11" ht="14.5">
      <c r="A2963" s="39" t="s">
        <v>567</v>
      </c>
      <c r="B2963" s="39" t="s">
        <v>446</v>
      </c>
      <c r="C2963" s="39" t="s">
        <v>102</v>
      </c>
      <c r="D2963" s="92">
        <f t="shared" si="150"/>
        <v>27.89</v>
      </c>
      <c r="E2963" s="92">
        <f t="shared" si="151"/>
        <v>20.98</v>
      </c>
      <c r="F2963" s="92">
        <f t="shared" si="152"/>
        <v>36.04</v>
      </c>
      <c r="H2963" s="138">
        <v>27.89</v>
      </c>
      <c r="I2963" s="138">
        <v>20.98</v>
      </c>
      <c r="J2963" s="138">
        <v>36.04</v>
      </c>
      <c r="K2963" s="138">
        <v>13.840086052348511</v>
      </c>
    </row>
    <row r="2964" spans="1:11" ht="14.5">
      <c r="A2964" s="39" t="s">
        <v>567</v>
      </c>
      <c r="B2964" s="39" t="s">
        <v>446</v>
      </c>
      <c r="C2964" s="39" t="s">
        <v>103</v>
      </c>
      <c r="D2964" s="92">
        <f t="shared" si="150"/>
        <v>26.09</v>
      </c>
      <c r="E2964" s="92">
        <f t="shared" si="151"/>
        <v>20.149999999999999</v>
      </c>
      <c r="F2964" s="92">
        <f t="shared" si="152"/>
        <v>33.06</v>
      </c>
      <c r="H2964" s="138">
        <v>26.09</v>
      </c>
      <c r="I2964" s="138">
        <v>20.149999999999999</v>
      </c>
      <c r="J2964" s="138">
        <v>33.06</v>
      </c>
      <c r="K2964" s="138">
        <v>12.648524338827135</v>
      </c>
    </row>
    <row r="2965" spans="1:11" ht="14.5">
      <c r="A2965" s="39" t="s">
        <v>567</v>
      </c>
      <c r="B2965" s="39" t="s">
        <v>446</v>
      </c>
      <c r="C2965" s="39" t="s">
        <v>104</v>
      </c>
      <c r="D2965" s="92">
        <f t="shared" si="150"/>
        <v>28.68</v>
      </c>
      <c r="E2965" s="92">
        <f t="shared" si="151"/>
        <v>21.78</v>
      </c>
      <c r="F2965" s="92">
        <f t="shared" si="152"/>
        <v>36.74</v>
      </c>
      <c r="H2965" s="138">
        <v>28.68</v>
      </c>
      <c r="I2965" s="138">
        <v>21.78</v>
      </c>
      <c r="J2965" s="138">
        <v>36.74</v>
      </c>
      <c r="K2965" s="138">
        <v>13.389121338912133</v>
      </c>
    </row>
    <row r="2966" spans="1:11" ht="14.5">
      <c r="A2966" s="39" t="s">
        <v>567</v>
      </c>
      <c r="B2966" s="39" t="s">
        <v>446</v>
      </c>
      <c r="C2966" s="39" t="s">
        <v>110</v>
      </c>
      <c r="D2966" s="92">
        <f t="shared" si="150"/>
        <v>17.79</v>
      </c>
      <c r="E2966" s="92">
        <f t="shared" si="151"/>
        <v>13.76</v>
      </c>
      <c r="F2966" s="92">
        <f t="shared" si="152"/>
        <v>22.69</v>
      </c>
      <c r="H2966" s="138">
        <v>17.79</v>
      </c>
      <c r="I2966" s="138">
        <v>13.76</v>
      </c>
      <c r="J2966" s="138">
        <v>22.69</v>
      </c>
      <c r="K2966" s="138">
        <v>12.759977515458123</v>
      </c>
    </row>
    <row r="2967" spans="1:11" ht="14.5">
      <c r="A2967" s="39" t="s">
        <v>567</v>
      </c>
      <c r="B2967" s="39" t="s">
        <v>446</v>
      </c>
      <c r="C2967" s="39" t="s">
        <v>111</v>
      </c>
      <c r="D2967" s="92">
        <f t="shared" si="150"/>
        <v>25.74</v>
      </c>
      <c r="E2967" s="92">
        <f t="shared" si="151"/>
        <v>21.19</v>
      </c>
      <c r="F2967" s="92">
        <f t="shared" si="152"/>
        <v>30.89</v>
      </c>
      <c r="H2967" s="138">
        <v>25.74</v>
      </c>
      <c r="I2967" s="138">
        <v>21.19</v>
      </c>
      <c r="J2967" s="138">
        <v>30.89</v>
      </c>
      <c r="K2967" s="138">
        <v>9.6348096348096348</v>
      </c>
    </row>
    <row r="2968" spans="1:11" ht="14.5">
      <c r="A2968" s="39" t="s">
        <v>567</v>
      </c>
      <c r="B2968" s="39" t="s">
        <v>446</v>
      </c>
      <c r="C2968" s="39" t="s">
        <v>116</v>
      </c>
      <c r="D2968" s="92">
        <f t="shared" si="150"/>
        <v>29.79</v>
      </c>
      <c r="E2968" s="92">
        <f t="shared" si="151"/>
        <v>22.09</v>
      </c>
      <c r="F2968" s="92">
        <f t="shared" si="152"/>
        <v>38.83</v>
      </c>
      <c r="H2968" s="138">
        <v>29.79</v>
      </c>
      <c r="I2968" s="138">
        <v>22.09</v>
      </c>
      <c r="J2968" s="138">
        <v>38.83</v>
      </c>
      <c r="K2968" s="138">
        <v>14.434373950990265</v>
      </c>
    </row>
    <row r="2969" spans="1:11" ht="14.5">
      <c r="A2969" s="39" t="s">
        <v>567</v>
      </c>
      <c r="B2969" s="39" t="s">
        <v>446</v>
      </c>
      <c r="C2969" s="39" t="s">
        <v>117</v>
      </c>
      <c r="D2969" s="92">
        <f t="shared" si="150"/>
        <v>23.57</v>
      </c>
      <c r="E2969" s="92">
        <f t="shared" si="151"/>
        <v>18.86</v>
      </c>
      <c r="F2969" s="92">
        <f t="shared" si="152"/>
        <v>29.03</v>
      </c>
      <c r="H2969" s="138">
        <v>23.57</v>
      </c>
      <c r="I2969" s="138">
        <v>18.86</v>
      </c>
      <c r="J2969" s="138">
        <v>29.03</v>
      </c>
      <c r="K2969" s="138">
        <v>11.03097157403479</v>
      </c>
    </row>
    <row r="2970" spans="1:11" ht="14.5">
      <c r="A2970" s="39" t="s">
        <v>567</v>
      </c>
      <c r="B2970" s="39" t="s">
        <v>446</v>
      </c>
      <c r="C2970" s="39" t="s">
        <v>119</v>
      </c>
      <c r="D2970" s="92">
        <f t="shared" si="150"/>
        <v>23.07</v>
      </c>
      <c r="E2970" s="92">
        <f t="shared" si="151"/>
        <v>18.82</v>
      </c>
      <c r="F2970" s="92">
        <f t="shared" si="152"/>
        <v>27.94</v>
      </c>
      <c r="H2970" s="138">
        <v>23.07</v>
      </c>
      <c r="I2970" s="138">
        <v>18.82</v>
      </c>
      <c r="J2970" s="138">
        <v>27.94</v>
      </c>
      <c r="K2970" s="138">
        <v>10.099696575639358</v>
      </c>
    </row>
    <row r="2971" spans="1:11" ht="14.5">
      <c r="A2971" s="39" t="s">
        <v>567</v>
      </c>
      <c r="B2971" s="39" t="s">
        <v>446</v>
      </c>
      <c r="C2971" s="39" t="s">
        <v>123</v>
      </c>
      <c r="D2971" s="92">
        <f t="shared" si="150"/>
        <v>22.14</v>
      </c>
      <c r="E2971" s="92">
        <f t="shared" si="151"/>
        <v>17.809999999999999</v>
      </c>
      <c r="F2971" s="92">
        <f t="shared" si="152"/>
        <v>27.17</v>
      </c>
      <c r="H2971" s="138">
        <v>22.14</v>
      </c>
      <c r="I2971" s="138">
        <v>17.809999999999999</v>
      </c>
      <c r="J2971" s="138">
        <v>27.17</v>
      </c>
      <c r="K2971" s="138">
        <v>10.79494128274616</v>
      </c>
    </row>
    <row r="2972" spans="1:11" ht="14.5">
      <c r="A2972" s="39" t="s">
        <v>567</v>
      </c>
      <c r="B2972" s="39" t="s">
        <v>446</v>
      </c>
      <c r="C2972" s="39" t="s">
        <v>132</v>
      </c>
      <c r="D2972" s="92">
        <f t="shared" si="150"/>
        <v>25.07</v>
      </c>
      <c r="E2972" s="92">
        <f t="shared" si="151"/>
        <v>20.09</v>
      </c>
      <c r="F2972" s="92">
        <f t="shared" si="152"/>
        <v>30.8</v>
      </c>
      <c r="H2972" s="138">
        <v>25.07</v>
      </c>
      <c r="I2972" s="138">
        <v>20.09</v>
      </c>
      <c r="J2972" s="138">
        <v>30.8</v>
      </c>
      <c r="K2972" s="138">
        <v>10.929397686477863</v>
      </c>
    </row>
    <row r="2973" spans="1:11" ht="14.5">
      <c r="A2973" s="39" t="s">
        <v>567</v>
      </c>
      <c r="B2973" s="39" t="s">
        <v>446</v>
      </c>
      <c r="C2973" s="39" t="s">
        <v>134</v>
      </c>
      <c r="D2973" s="92">
        <f t="shared" si="150"/>
        <v>27.25</v>
      </c>
      <c r="E2973" s="92">
        <f t="shared" si="151"/>
        <v>21.51</v>
      </c>
      <c r="F2973" s="92">
        <f t="shared" si="152"/>
        <v>33.86</v>
      </c>
      <c r="H2973" s="138">
        <v>27.25</v>
      </c>
      <c r="I2973" s="138">
        <v>21.51</v>
      </c>
      <c r="J2973" s="138">
        <v>33.86</v>
      </c>
      <c r="K2973" s="138">
        <v>11.596330275229358</v>
      </c>
    </row>
    <row r="2974" spans="1:11" ht="14.5">
      <c r="A2974" s="39" t="s">
        <v>567</v>
      </c>
      <c r="B2974" s="39" t="s">
        <v>446</v>
      </c>
      <c r="C2974" s="39" t="s">
        <v>150</v>
      </c>
      <c r="D2974" s="92">
        <f t="shared" si="150"/>
        <v>22.61</v>
      </c>
      <c r="E2974" s="92">
        <f t="shared" si="151"/>
        <v>17.04</v>
      </c>
      <c r="F2974" s="92">
        <f t="shared" si="152"/>
        <v>29.34</v>
      </c>
      <c r="H2974" s="138">
        <v>22.61</v>
      </c>
      <c r="I2974" s="138">
        <v>17.04</v>
      </c>
      <c r="J2974" s="138">
        <v>29.34</v>
      </c>
      <c r="K2974" s="138">
        <v>13.887660327288812</v>
      </c>
    </row>
    <row r="2975" spans="1:11" ht="14.5">
      <c r="A2975" s="39" t="s">
        <v>567</v>
      </c>
      <c r="B2975" s="39" t="s">
        <v>446</v>
      </c>
      <c r="C2975" s="39" t="s">
        <v>156</v>
      </c>
      <c r="D2975" s="92">
        <f t="shared" si="150"/>
        <v>26.84</v>
      </c>
      <c r="E2975" s="92">
        <f t="shared" si="151"/>
        <v>21.43</v>
      </c>
      <c r="F2975" s="92">
        <f t="shared" si="152"/>
        <v>33.03</v>
      </c>
      <c r="H2975" s="138">
        <v>26.84</v>
      </c>
      <c r="I2975" s="138">
        <v>21.43</v>
      </c>
      <c r="J2975" s="138">
        <v>33.03</v>
      </c>
      <c r="K2975" s="138">
        <v>11.065573770491804</v>
      </c>
    </row>
    <row r="2976" spans="1:11" ht="14.5">
      <c r="A2976" s="39" t="s">
        <v>567</v>
      </c>
      <c r="B2976" s="39" t="s">
        <v>446</v>
      </c>
      <c r="C2976" s="39" t="s">
        <v>159</v>
      </c>
      <c r="D2976" s="92">
        <f t="shared" si="150"/>
        <v>23.11</v>
      </c>
      <c r="E2976" s="92">
        <f t="shared" si="151"/>
        <v>16.850000000000001</v>
      </c>
      <c r="F2976" s="92">
        <f t="shared" si="152"/>
        <v>30.84</v>
      </c>
      <c r="H2976" s="138">
        <v>23.11</v>
      </c>
      <c r="I2976" s="138">
        <v>16.850000000000001</v>
      </c>
      <c r="J2976" s="138">
        <v>30.84</v>
      </c>
      <c r="K2976" s="138">
        <v>15.491129381220251</v>
      </c>
    </row>
    <row r="2977" spans="1:11" ht="14.5">
      <c r="A2977" s="39" t="s">
        <v>567</v>
      </c>
      <c r="B2977" s="39" t="s">
        <v>446</v>
      </c>
      <c r="C2977" s="39" t="s">
        <v>161</v>
      </c>
      <c r="D2977" s="92">
        <f t="shared" si="150"/>
        <v>23</v>
      </c>
      <c r="E2977" s="92">
        <f t="shared" si="151"/>
        <v>18.239999999999998</v>
      </c>
      <c r="F2977" s="92">
        <f t="shared" si="152"/>
        <v>28.57</v>
      </c>
      <c r="H2977" s="138">
        <v>23</v>
      </c>
      <c r="I2977" s="138">
        <v>18.239999999999998</v>
      </c>
      <c r="J2977" s="138">
        <v>28.57</v>
      </c>
      <c r="K2977" s="138">
        <v>11.478260869565219</v>
      </c>
    </row>
    <row r="2978" spans="1:11" ht="14.5">
      <c r="A2978" s="39" t="s">
        <v>567</v>
      </c>
      <c r="B2978" s="39" t="s">
        <v>446</v>
      </c>
      <c r="C2978" s="39" t="s">
        <v>168</v>
      </c>
      <c r="D2978" s="92">
        <f t="shared" si="150"/>
        <v>20.22</v>
      </c>
      <c r="E2978" s="92">
        <f t="shared" si="151"/>
        <v>14.52</v>
      </c>
      <c r="F2978" s="92">
        <f t="shared" si="152"/>
        <v>27.45</v>
      </c>
      <c r="H2978" s="138">
        <v>20.22</v>
      </c>
      <c r="I2978" s="138">
        <v>14.52</v>
      </c>
      <c r="J2978" s="138">
        <v>27.45</v>
      </c>
      <c r="K2978" s="138">
        <v>16.320474777448073</v>
      </c>
    </row>
    <row r="2979" spans="1:11" ht="14.5">
      <c r="A2979" s="39" t="s">
        <v>567</v>
      </c>
      <c r="B2979" s="39" t="s">
        <v>447</v>
      </c>
      <c r="C2979" s="39" t="s">
        <v>102</v>
      </c>
      <c r="D2979" s="92">
        <f t="shared" si="150"/>
        <v>20.079999999999998</v>
      </c>
      <c r="E2979" s="92">
        <f t="shared" si="151"/>
        <v>13.76</v>
      </c>
      <c r="F2979" s="92">
        <f t="shared" si="152"/>
        <v>28.37</v>
      </c>
      <c r="H2979" s="138">
        <v>20.079999999999998</v>
      </c>
      <c r="I2979" s="138">
        <v>13.76</v>
      </c>
      <c r="J2979" s="138">
        <v>28.37</v>
      </c>
      <c r="K2979" s="138">
        <v>18.525896414342633</v>
      </c>
    </row>
    <row r="2980" spans="1:11" ht="14.5">
      <c r="A2980" s="39" t="s">
        <v>567</v>
      </c>
      <c r="B2980" s="39" t="s">
        <v>447</v>
      </c>
      <c r="C2980" s="39" t="s">
        <v>103</v>
      </c>
      <c r="D2980" s="92">
        <f t="shared" si="150"/>
        <v>14.21</v>
      </c>
      <c r="E2980" s="92">
        <f t="shared" si="151"/>
        <v>10.14</v>
      </c>
      <c r="F2980" s="92">
        <f t="shared" si="152"/>
        <v>19.55</v>
      </c>
      <c r="H2980" s="138">
        <v>14.21</v>
      </c>
      <c r="I2980" s="138">
        <v>10.14</v>
      </c>
      <c r="J2980" s="138">
        <v>19.55</v>
      </c>
      <c r="K2980" s="138">
        <v>16.748768472906402</v>
      </c>
    </row>
    <row r="2981" spans="1:11" ht="14.5">
      <c r="A2981" s="39" t="s">
        <v>567</v>
      </c>
      <c r="B2981" s="39" t="s">
        <v>447</v>
      </c>
      <c r="C2981" s="39" t="s">
        <v>104</v>
      </c>
      <c r="D2981" s="92">
        <f t="shared" si="150"/>
        <v>10.220000000000001</v>
      </c>
      <c r="E2981" s="92">
        <f t="shared" si="151"/>
        <v>6.8</v>
      </c>
      <c r="F2981" s="92">
        <f t="shared" si="152"/>
        <v>15.08</v>
      </c>
      <c r="H2981" s="138">
        <v>10.220000000000001</v>
      </c>
      <c r="I2981" s="138">
        <v>6.8</v>
      </c>
      <c r="J2981" s="138">
        <v>15.08</v>
      </c>
      <c r="K2981" s="138">
        <v>20.352250489236788</v>
      </c>
    </row>
    <row r="2982" spans="1:11" ht="14.5">
      <c r="A2982" s="39" t="s">
        <v>567</v>
      </c>
      <c r="B2982" s="39" t="s">
        <v>447</v>
      </c>
      <c r="C2982" s="39" t="s">
        <v>110</v>
      </c>
      <c r="D2982" s="92">
        <f t="shared" si="150"/>
        <v>15.89</v>
      </c>
      <c r="E2982" s="92">
        <f t="shared" si="151"/>
        <v>11.69</v>
      </c>
      <c r="F2982" s="92">
        <f t="shared" si="152"/>
        <v>21.22</v>
      </c>
      <c r="H2982" s="138">
        <v>15.89</v>
      </c>
      <c r="I2982" s="138">
        <v>11.69</v>
      </c>
      <c r="J2982" s="138">
        <v>21.22</v>
      </c>
      <c r="K2982" s="138">
        <v>15.229704216488358</v>
      </c>
    </row>
    <row r="2983" spans="1:11" ht="14.5">
      <c r="A2983" s="39" t="s">
        <v>567</v>
      </c>
      <c r="B2983" s="39" t="s">
        <v>447</v>
      </c>
      <c r="C2983" s="39" t="s">
        <v>111</v>
      </c>
      <c r="D2983" s="92">
        <f t="shared" si="150"/>
        <v>18.84</v>
      </c>
      <c r="E2983" s="92">
        <f t="shared" si="151"/>
        <v>15.01</v>
      </c>
      <c r="F2983" s="92">
        <f t="shared" si="152"/>
        <v>23.37</v>
      </c>
      <c r="H2983" s="138">
        <v>18.84</v>
      </c>
      <c r="I2983" s="138">
        <v>15.01</v>
      </c>
      <c r="J2983" s="138">
        <v>23.37</v>
      </c>
      <c r="K2983" s="138">
        <v>11.305732484076431</v>
      </c>
    </row>
    <row r="2984" spans="1:11" ht="14.5">
      <c r="A2984" s="39" t="s">
        <v>567</v>
      </c>
      <c r="B2984" s="39" t="s">
        <v>447</v>
      </c>
      <c r="C2984" s="39" t="s">
        <v>116</v>
      </c>
      <c r="D2984" s="92">
        <f t="shared" si="150"/>
        <v>11.59</v>
      </c>
      <c r="E2984" s="92">
        <f t="shared" si="151"/>
        <v>7.53</v>
      </c>
      <c r="F2984" s="92">
        <f t="shared" si="152"/>
        <v>17.420000000000002</v>
      </c>
      <c r="H2984" s="138">
        <v>11.59</v>
      </c>
      <c r="I2984" s="138">
        <v>7.53</v>
      </c>
      <c r="J2984" s="138">
        <v>17.420000000000002</v>
      </c>
      <c r="K2984" s="138">
        <v>21.484037963761864</v>
      </c>
    </row>
    <row r="2985" spans="1:11" ht="14.5">
      <c r="A2985" s="39" t="s">
        <v>567</v>
      </c>
      <c r="B2985" s="39" t="s">
        <v>447</v>
      </c>
      <c r="C2985" s="39" t="s">
        <v>117</v>
      </c>
      <c r="D2985" s="92">
        <f t="shared" si="150"/>
        <v>20.95</v>
      </c>
      <c r="E2985" s="92">
        <f t="shared" si="151"/>
        <v>16.25</v>
      </c>
      <c r="F2985" s="92">
        <f t="shared" si="152"/>
        <v>26.57</v>
      </c>
      <c r="H2985" s="138">
        <v>20.95</v>
      </c>
      <c r="I2985" s="138">
        <v>16.25</v>
      </c>
      <c r="J2985" s="138">
        <v>26.57</v>
      </c>
      <c r="K2985" s="138">
        <v>12.553699284009545</v>
      </c>
    </row>
    <row r="2986" spans="1:11" ht="14.5">
      <c r="A2986" s="39" t="s">
        <v>567</v>
      </c>
      <c r="B2986" s="39" t="s">
        <v>447</v>
      </c>
      <c r="C2986" s="39" t="s">
        <v>119</v>
      </c>
      <c r="D2986" s="92">
        <f t="shared" si="150"/>
        <v>9.3699999999999992</v>
      </c>
      <c r="E2986" s="92">
        <f t="shared" si="151"/>
        <v>6.57</v>
      </c>
      <c r="F2986" s="92">
        <f t="shared" si="152"/>
        <v>13.2</v>
      </c>
      <c r="H2986" s="138">
        <v>9.3699999999999992</v>
      </c>
      <c r="I2986" s="138">
        <v>6.57</v>
      </c>
      <c r="J2986" s="138">
        <v>13.2</v>
      </c>
      <c r="K2986" s="138">
        <v>17.822838847385274</v>
      </c>
    </row>
    <row r="2987" spans="1:11" ht="14.5">
      <c r="A2987" s="39" t="s">
        <v>567</v>
      </c>
      <c r="B2987" s="39" t="s">
        <v>447</v>
      </c>
      <c r="C2987" s="39" t="s">
        <v>123</v>
      </c>
      <c r="D2987" s="92">
        <f t="shared" si="150"/>
        <v>22.11</v>
      </c>
      <c r="E2987" s="92">
        <f t="shared" si="151"/>
        <v>17.47</v>
      </c>
      <c r="F2987" s="92">
        <f t="shared" si="152"/>
        <v>27.57</v>
      </c>
      <c r="H2987" s="138">
        <v>22.11</v>
      </c>
      <c r="I2987" s="138">
        <v>17.47</v>
      </c>
      <c r="J2987" s="138">
        <v>27.57</v>
      </c>
      <c r="K2987" s="138">
        <v>11.668928086838536</v>
      </c>
    </row>
    <row r="2988" spans="1:11" ht="14.5">
      <c r="A2988" s="39" t="s">
        <v>567</v>
      </c>
      <c r="B2988" s="39" t="s">
        <v>447</v>
      </c>
      <c r="C2988" s="39" t="s">
        <v>132</v>
      </c>
      <c r="D2988" s="92">
        <f t="shared" si="150"/>
        <v>10.26</v>
      </c>
      <c r="E2988" s="92">
        <f t="shared" si="151"/>
        <v>7.24</v>
      </c>
      <c r="F2988" s="92">
        <f t="shared" si="152"/>
        <v>14.34</v>
      </c>
      <c r="H2988" s="138">
        <v>10.26</v>
      </c>
      <c r="I2988" s="138">
        <v>7.24</v>
      </c>
      <c r="J2988" s="138">
        <v>14.34</v>
      </c>
      <c r="K2988" s="138">
        <v>17.446393762183238</v>
      </c>
    </row>
    <row r="2989" spans="1:11" ht="14.5">
      <c r="A2989" s="39" t="s">
        <v>567</v>
      </c>
      <c r="B2989" s="39" t="s">
        <v>447</v>
      </c>
      <c r="C2989" s="39" t="s">
        <v>134</v>
      </c>
      <c r="D2989" s="92">
        <f t="shared" si="150"/>
        <v>17.52</v>
      </c>
      <c r="E2989" s="92">
        <f t="shared" si="151"/>
        <v>12.63</v>
      </c>
      <c r="F2989" s="92">
        <f t="shared" si="152"/>
        <v>23.8</v>
      </c>
      <c r="H2989" s="138">
        <v>17.52</v>
      </c>
      <c r="I2989" s="138">
        <v>12.63</v>
      </c>
      <c r="J2989" s="138">
        <v>23.8</v>
      </c>
      <c r="K2989" s="138">
        <v>16.210045662100455</v>
      </c>
    </row>
    <row r="2990" spans="1:11" ht="14.5">
      <c r="A2990" s="39" t="s">
        <v>567</v>
      </c>
      <c r="B2990" s="39" t="s">
        <v>447</v>
      </c>
      <c r="C2990" s="39" t="s">
        <v>150</v>
      </c>
      <c r="D2990" s="92">
        <f t="shared" si="150"/>
        <v>14.79</v>
      </c>
      <c r="E2990" s="92">
        <f t="shared" si="151"/>
        <v>9.9499999999999993</v>
      </c>
      <c r="F2990" s="92">
        <f t="shared" si="152"/>
        <v>21.43</v>
      </c>
      <c r="H2990" s="138">
        <v>14.79</v>
      </c>
      <c r="I2990" s="138">
        <v>9.9499999999999993</v>
      </c>
      <c r="J2990" s="138">
        <v>21.43</v>
      </c>
      <c r="K2990" s="138">
        <v>19.675456389452332</v>
      </c>
    </row>
    <row r="2991" spans="1:11" ht="14.5">
      <c r="A2991" s="39" t="s">
        <v>567</v>
      </c>
      <c r="B2991" s="39" t="s">
        <v>447</v>
      </c>
      <c r="C2991" s="39" t="s">
        <v>156</v>
      </c>
      <c r="D2991" s="92">
        <f t="shared" si="150"/>
        <v>10.86</v>
      </c>
      <c r="E2991" s="92">
        <f t="shared" si="151"/>
        <v>7.4</v>
      </c>
      <c r="F2991" s="92">
        <f t="shared" si="152"/>
        <v>15.65</v>
      </c>
      <c r="H2991" s="138">
        <v>10.86</v>
      </c>
      <c r="I2991" s="138">
        <v>7.4</v>
      </c>
      <c r="J2991" s="138">
        <v>15.65</v>
      </c>
      <c r="K2991" s="138">
        <v>19.152854511970535</v>
      </c>
    </row>
    <row r="2992" spans="1:11" ht="14.5">
      <c r="A2992" s="39" t="s">
        <v>567</v>
      </c>
      <c r="B2992" s="39" t="s">
        <v>447</v>
      </c>
      <c r="C2992" s="39" t="s">
        <v>159</v>
      </c>
      <c r="D2992" s="92">
        <f t="shared" si="150"/>
        <v>21.52</v>
      </c>
      <c r="E2992" s="92">
        <f t="shared" si="151"/>
        <v>14.2</v>
      </c>
      <c r="F2992" s="92">
        <f t="shared" si="152"/>
        <v>31.25</v>
      </c>
      <c r="H2992" s="138">
        <v>21.52</v>
      </c>
      <c r="I2992" s="138">
        <v>14.2</v>
      </c>
      <c r="J2992" s="138">
        <v>31.25</v>
      </c>
      <c r="K2992" s="138">
        <v>20.213754646840147</v>
      </c>
    </row>
    <row r="2993" spans="1:11" ht="14.5">
      <c r="A2993" s="39" t="s">
        <v>567</v>
      </c>
      <c r="B2993" s="39" t="s">
        <v>447</v>
      </c>
      <c r="C2993" s="39" t="s">
        <v>161</v>
      </c>
      <c r="D2993" s="92">
        <f t="shared" si="150"/>
        <v>13.02</v>
      </c>
      <c r="E2993" s="92">
        <f t="shared" si="151"/>
        <v>9.16</v>
      </c>
      <c r="F2993" s="92">
        <f t="shared" si="152"/>
        <v>18.18</v>
      </c>
      <c r="H2993" s="138">
        <v>13.02</v>
      </c>
      <c r="I2993" s="138">
        <v>9.16</v>
      </c>
      <c r="J2993" s="138">
        <v>18.18</v>
      </c>
      <c r="K2993" s="138">
        <v>17.511520737327189</v>
      </c>
    </row>
    <row r="2994" spans="1:11" ht="14.5">
      <c r="A2994" s="39" t="s">
        <v>567</v>
      </c>
      <c r="B2994" s="39" t="s">
        <v>447</v>
      </c>
      <c r="C2994" s="39" t="s">
        <v>168</v>
      </c>
      <c r="D2994" s="92">
        <f t="shared" si="150"/>
        <v>9.7799999999999994</v>
      </c>
      <c r="E2994" s="92">
        <f t="shared" si="151"/>
        <v>5.92</v>
      </c>
      <c r="F2994" s="92">
        <f t="shared" si="152"/>
        <v>15.74</v>
      </c>
      <c r="H2994" s="138">
        <v>9.7799999999999994</v>
      </c>
      <c r="I2994" s="138">
        <v>5.92</v>
      </c>
      <c r="J2994" s="138">
        <v>15.74</v>
      </c>
      <c r="K2994" s="138">
        <v>25.051124744376281</v>
      </c>
    </row>
    <row r="2995" spans="1:11" ht="14.5">
      <c r="A2995" s="39" t="s">
        <v>567</v>
      </c>
      <c r="B2995" s="39" t="s">
        <v>445</v>
      </c>
      <c r="C2995" s="39" t="s">
        <v>98</v>
      </c>
      <c r="D2995" s="92">
        <f t="shared" si="150"/>
        <v>61.66</v>
      </c>
      <c r="E2995" s="92">
        <f t="shared" si="151"/>
        <v>52.29</v>
      </c>
      <c r="F2995" s="92">
        <f t="shared" si="152"/>
        <v>70.239999999999995</v>
      </c>
      <c r="H2995" s="138">
        <v>61.66</v>
      </c>
      <c r="I2995" s="138">
        <v>52.29</v>
      </c>
      <c r="J2995" s="138">
        <v>70.239999999999995</v>
      </c>
      <c r="K2995" s="138">
        <v>7.4927019137204027</v>
      </c>
    </row>
    <row r="2996" spans="1:11" ht="14.5">
      <c r="A2996" s="39" t="s">
        <v>567</v>
      </c>
      <c r="B2996" s="39" t="s">
        <v>445</v>
      </c>
      <c r="C2996" s="39" t="s">
        <v>105</v>
      </c>
      <c r="D2996" s="92">
        <f t="shared" si="150"/>
        <v>56.85</v>
      </c>
      <c r="E2996" s="92">
        <f t="shared" si="151"/>
        <v>47.08</v>
      </c>
      <c r="F2996" s="92">
        <f t="shared" si="152"/>
        <v>66.12</v>
      </c>
      <c r="H2996" s="138">
        <v>56.85</v>
      </c>
      <c r="I2996" s="138">
        <v>47.08</v>
      </c>
      <c r="J2996" s="138">
        <v>66.12</v>
      </c>
      <c r="K2996" s="138">
        <v>8.6367634124890049</v>
      </c>
    </row>
    <row r="2997" spans="1:11" ht="14.5">
      <c r="A2997" s="39" t="s">
        <v>567</v>
      </c>
      <c r="B2997" s="39" t="s">
        <v>445</v>
      </c>
      <c r="C2997" s="39" t="s">
        <v>106</v>
      </c>
      <c r="D2997" s="92">
        <f t="shared" si="150"/>
        <v>61.08</v>
      </c>
      <c r="E2997" s="92">
        <f t="shared" si="151"/>
        <v>55.58</v>
      </c>
      <c r="F2997" s="92">
        <f t="shared" si="152"/>
        <v>66.31</v>
      </c>
      <c r="H2997" s="138">
        <v>61.08</v>
      </c>
      <c r="I2997" s="138">
        <v>55.58</v>
      </c>
      <c r="J2997" s="138">
        <v>66.31</v>
      </c>
      <c r="K2997" s="138">
        <v>4.5022920759659462</v>
      </c>
    </row>
    <row r="2998" spans="1:11" ht="14.5">
      <c r="A2998" s="39" t="s">
        <v>567</v>
      </c>
      <c r="B2998" s="39" t="s">
        <v>445</v>
      </c>
      <c r="C2998" s="39" t="s">
        <v>125</v>
      </c>
      <c r="D2998" s="92">
        <f t="shared" si="150"/>
        <v>57.32</v>
      </c>
      <c r="E2998" s="92">
        <f t="shared" si="151"/>
        <v>51</v>
      </c>
      <c r="F2998" s="92">
        <f t="shared" si="152"/>
        <v>63.4</v>
      </c>
      <c r="H2998" s="138">
        <v>57.32</v>
      </c>
      <c r="I2998" s="138">
        <v>51</v>
      </c>
      <c r="J2998" s="138">
        <v>63.4</v>
      </c>
      <c r="K2998" s="138">
        <v>5.5478018143754371</v>
      </c>
    </row>
    <row r="2999" spans="1:11" ht="14.5">
      <c r="A2999" s="39" t="s">
        <v>567</v>
      </c>
      <c r="B2999" s="39" t="s">
        <v>445</v>
      </c>
      <c r="C2999" s="39" t="s">
        <v>131</v>
      </c>
      <c r="D2999" s="92">
        <f t="shared" si="150"/>
        <v>56.75</v>
      </c>
      <c r="E2999" s="92">
        <f t="shared" si="151"/>
        <v>48.97</v>
      </c>
      <c r="F2999" s="92">
        <f t="shared" si="152"/>
        <v>64.209999999999994</v>
      </c>
      <c r="H2999" s="138">
        <v>56.75</v>
      </c>
      <c r="I2999" s="138">
        <v>48.97</v>
      </c>
      <c r="J2999" s="138">
        <v>64.209999999999994</v>
      </c>
      <c r="K2999" s="138">
        <v>6.9074889867841414</v>
      </c>
    </row>
    <row r="3000" spans="1:11" ht="14.5">
      <c r="A3000" s="39" t="s">
        <v>567</v>
      </c>
      <c r="B3000" s="39" t="s">
        <v>445</v>
      </c>
      <c r="C3000" s="39" t="s">
        <v>133</v>
      </c>
      <c r="D3000" s="92">
        <f t="shared" si="150"/>
        <v>49.36</v>
      </c>
      <c r="E3000" s="92">
        <f t="shared" si="151"/>
        <v>43.77</v>
      </c>
      <c r="F3000" s="92">
        <f t="shared" si="152"/>
        <v>54.96</v>
      </c>
      <c r="H3000" s="138">
        <v>49.36</v>
      </c>
      <c r="I3000" s="138">
        <v>43.77</v>
      </c>
      <c r="J3000" s="138">
        <v>54.96</v>
      </c>
      <c r="K3000" s="138">
        <v>5.7941653160453805</v>
      </c>
    </row>
    <row r="3001" spans="1:11" ht="14.5">
      <c r="A3001" s="39" t="s">
        <v>567</v>
      </c>
      <c r="B3001" s="39" t="s">
        <v>445</v>
      </c>
      <c r="C3001" s="39" t="s">
        <v>137</v>
      </c>
      <c r="D3001" s="92">
        <f t="shared" si="150"/>
        <v>56.38</v>
      </c>
      <c r="E3001" s="92">
        <f t="shared" si="151"/>
        <v>49.25</v>
      </c>
      <c r="F3001" s="92">
        <f t="shared" si="152"/>
        <v>63.24</v>
      </c>
      <c r="H3001" s="138">
        <v>56.38</v>
      </c>
      <c r="I3001" s="138">
        <v>49.25</v>
      </c>
      <c r="J3001" s="138">
        <v>63.24</v>
      </c>
      <c r="K3001" s="138">
        <v>6.3675062078751328</v>
      </c>
    </row>
    <row r="3002" spans="1:11" ht="14.5">
      <c r="A3002" s="39" t="s">
        <v>567</v>
      </c>
      <c r="B3002" s="39" t="s">
        <v>445</v>
      </c>
      <c r="C3002" s="39" t="s">
        <v>138</v>
      </c>
      <c r="D3002" s="92">
        <f t="shared" si="150"/>
        <v>63.96</v>
      </c>
      <c r="E3002" s="92">
        <f t="shared" si="151"/>
        <v>52.27</v>
      </c>
      <c r="F3002" s="92">
        <f t="shared" si="152"/>
        <v>74.19</v>
      </c>
      <c r="H3002" s="138">
        <v>63.96</v>
      </c>
      <c r="I3002" s="138">
        <v>52.27</v>
      </c>
      <c r="J3002" s="138">
        <v>74.19</v>
      </c>
      <c r="K3002" s="138">
        <v>8.8649155722326451</v>
      </c>
    </row>
    <row r="3003" spans="1:11" ht="14.5">
      <c r="A3003" s="39" t="s">
        <v>567</v>
      </c>
      <c r="B3003" s="39" t="s">
        <v>445</v>
      </c>
      <c r="C3003" s="39" t="s">
        <v>140</v>
      </c>
      <c r="D3003" s="92">
        <f t="shared" si="150"/>
        <v>60.47</v>
      </c>
      <c r="E3003" s="92">
        <f t="shared" si="151"/>
        <v>53.58</v>
      </c>
      <c r="F3003" s="92">
        <f t="shared" si="152"/>
        <v>66.959999999999994</v>
      </c>
      <c r="H3003" s="138">
        <v>60.47</v>
      </c>
      <c r="I3003" s="138">
        <v>53.58</v>
      </c>
      <c r="J3003" s="138">
        <v>66.959999999999994</v>
      </c>
      <c r="K3003" s="138">
        <v>5.672234165702001</v>
      </c>
    </row>
    <row r="3004" spans="1:11" ht="14.5">
      <c r="A3004" s="39" t="s">
        <v>567</v>
      </c>
      <c r="B3004" s="39" t="s">
        <v>445</v>
      </c>
      <c r="C3004" s="39" t="s">
        <v>144</v>
      </c>
      <c r="D3004" s="92">
        <f t="shared" si="150"/>
        <v>52.9</v>
      </c>
      <c r="E3004" s="92">
        <f t="shared" si="151"/>
        <v>45.91</v>
      </c>
      <c r="F3004" s="92">
        <f t="shared" si="152"/>
        <v>59.79</v>
      </c>
      <c r="H3004" s="138">
        <v>52.9</v>
      </c>
      <c r="I3004" s="138">
        <v>45.91</v>
      </c>
      <c r="J3004" s="138">
        <v>59.79</v>
      </c>
      <c r="K3004" s="138">
        <v>6.7296786389414001</v>
      </c>
    </row>
    <row r="3005" spans="1:11" ht="14.5">
      <c r="A3005" s="39" t="s">
        <v>567</v>
      </c>
      <c r="B3005" s="39" t="s">
        <v>445</v>
      </c>
      <c r="C3005" s="39" t="s">
        <v>145</v>
      </c>
      <c r="D3005" s="92">
        <f t="shared" si="150"/>
        <v>55.77</v>
      </c>
      <c r="E3005" s="92">
        <f t="shared" si="151"/>
        <v>48.04</v>
      </c>
      <c r="F3005" s="92">
        <f t="shared" si="152"/>
        <v>63.22</v>
      </c>
      <c r="H3005" s="138">
        <v>55.77</v>
      </c>
      <c r="I3005" s="138">
        <v>48.04</v>
      </c>
      <c r="J3005" s="138">
        <v>63.22</v>
      </c>
      <c r="K3005" s="138">
        <v>6.9930069930069925</v>
      </c>
    </row>
    <row r="3006" spans="1:11" ht="14.5">
      <c r="A3006" s="39" t="s">
        <v>567</v>
      </c>
      <c r="B3006" s="39" t="s">
        <v>445</v>
      </c>
      <c r="C3006" s="39" t="s">
        <v>146</v>
      </c>
      <c r="D3006" s="92">
        <f t="shared" si="150"/>
        <v>57.46</v>
      </c>
      <c r="E3006" s="92">
        <f t="shared" si="151"/>
        <v>51.78</v>
      </c>
      <c r="F3006" s="92">
        <f t="shared" si="152"/>
        <v>62.94</v>
      </c>
      <c r="H3006" s="138">
        <v>57.46</v>
      </c>
      <c r="I3006" s="138">
        <v>51.78</v>
      </c>
      <c r="J3006" s="138">
        <v>62.94</v>
      </c>
      <c r="K3006" s="138">
        <v>4.9773755656108598</v>
      </c>
    </row>
    <row r="3007" spans="1:11" ht="14.5">
      <c r="A3007" s="39" t="s">
        <v>567</v>
      </c>
      <c r="B3007" s="39" t="s">
        <v>445</v>
      </c>
      <c r="C3007" s="39" t="s">
        <v>153</v>
      </c>
      <c r="D3007" s="92">
        <f t="shared" si="150"/>
        <v>67.37</v>
      </c>
      <c r="E3007" s="92">
        <f t="shared" si="151"/>
        <v>58.9</v>
      </c>
      <c r="F3007" s="92">
        <f t="shared" si="152"/>
        <v>74.83</v>
      </c>
      <c r="H3007" s="138">
        <v>67.37</v>
      </c>
      <c r="I3007" s="138">
        <v>58.9</v>
      </c>
      <c r="J3007" s="138">
        <v>74.83</v>
      </c>
      <c r="K3007" s="138">
        <v>6.0709514620751071</v>
      </c>
    </row>
    <row r="3008" spans="1:11" ht="14.5">
      <c r="A3008" s="39" t="s">
        <v>567</v>
      </c>
      <c r="B3008" s="39" t="s">
        <v>445</v>
      </c>
      <c r="C3008" s="39" t="s">
        <v>162</v>
      </c>
      <c r="D3008" s="92">
        <f t="shared" si="150"/>
        <v>51.99</v>
      </c>
      <c r="E3008" s="92">
        <f t="shared" si="151"/>
        <v>42.35</v>
      </c>
      <c r="F3008" s="92">
        <f t="shared" si="152"/>
        <v>61.49</v>
      </c>
      <c r="H3008" s="138">
        <v>51.99</v>
      </c>
      <c r="I3008" s="138">
        <v>42.35</v>
      </c>
      <c r="J3008" s="138">
        <v>61.49</v>
      </c>
      <c r="K3008" s="138">
        <v>9.5018272744758612</v>
      </c>
    </row>
    <row r="3009" spans="1:11" ht="14.5">
      <c r="A3009" s="39" t="s">
        <v>567</v>
      </c>
      <c r="B3009" s="39" t="s">
        <v>445</v>
      </c>
      <c r="C3009" s="39" t="s">
        <v>165</v>
      </c>
      <c r="D3009" s="92">
        <f t="shared" si="150"/>
        <v>66</v>
      </c>
      <c r="E3009" s="92">
        <f t="shared" si="151"/>
        <v>56.53</v>
      </c>
      <c r="F3009" s="92">
        <f t="shared" si="152"/>
        <v>74.349999999999994</v>
      </c>
      <c r="H3009" s="138">
        <v>66</v>
      </c>
      <c r="I3009" s="138">
        <v>56.53</v>
      </c>
      <c r="J3009" s="138">
        <v>74.349999999999994</v>
      </c>
      <c r="K3009" s="138">
        <v>6.954545454545455</v>
      </c>
    </row>
    <row r="3010" spans="1:11" ht="14.5">
      <c r="A3010" s="39" t="s">
        <v>567</v>
      </c>
      <c r="B3010" s="39" t="s">
        <v>445</v>
      </c>
      <c r="C3010" s="39" t="s">
        <v>166</v>
      </c>
      <c r="D3010" s="92">
        <f t="shared" si="150"/>
        <v>64.739999999999995</v>
      </c>
      <c r="E3010" s="92">
        <f t="shared" si="151"/>
        <v>57.74</v>
      </c>
      <c r="F3010" s="92">
        <f t="shared" si="152"/>
        <v>71.16</v>
      </c>
      <c r="H3010" s="138">
        <v>64.739999999999995</v>
      </c>
      <c r="I3010" s="138">
        <v>57.74</v>
      </c>
      <c r="J3010" s="138">
        <v>71.16</v>
      </c>
      <c r="K3010" s="138">
        <v>5.3135619400679648</v>
      </c>
    </row>
    <row r="3011" spans="1:11" ht="14.5">
      <c r="A3011" s="39" t="s">
        <v>567</v>
      </c>
      <c r="B3011" s="39" t="s">
        <v>445</v>
      </c>
      <c r="C3011" s="39" t="s">
        <v>170</v>
      </c>
      <c r="D3011" s="92">
        <f t="shared" si="150"/>
        <v>58.39</v>
      </c>
      <c r="E3011" s="92">
        <f t="shared" si="151"/>
        <v>52.28</v>
      </c>
      <c r="F3011" s="92">
        <f t="shared" si="152"/>
        <v>64.260000000000005</v>
      </c>
      <c r="H3011" s="138">
        <v>58.39</v>
      </c>
      <c r="I3011" s="138">
        <v>52.28</v>
      </c>
      <c r="J3011" s="138">
        <v>64.260000000000005</v>
      </c>
      <c r="K3011" s="138">
        <v>5.2577496146600442</v>
      </c>
    </row>
    <row r="3012" spans="1:11" ht="14.5">
      <c r="A3012" s="39" t="s">
        <v>567</v>
      </c>
      <c r="B3012" s="39" t="s">
        <v>445</v>
      </c>
      <c r="C3012" s="39" t="s">
        <v>172</v>
      </c>
      <c r="D3012" s="92">
        <f t="shared" si="150"/>
        <v>52.23</v>
      </c>
      <c r="E3012" s="92">
        <f t="shared" si="151"/>
        <v>45.32</v>
      </c>
      <c r="F3012" s="92">
        <f t="shared" si="152"/>
        <v>59.06</v>
      </c>
      <c r="H3012" s="138">
        <v>52.23</v>
      </c>
      <c r="I3012" s="138">
        <v>45.32</v>
      </c>
      <c r="J3012" s="138">
        <v>59.06</v>
      </c>
      <c r="K3012" s="138">
        <v>6.7585678728699987</v>
      </c>
    </row>
    <row r="3013" spans="1:11" ht="14.5">
      <c r="A3013" s="39" t="s">
        <v>567</v>
      </c>
      <c r="B3013" s="39" t="s">
        <v>445</v>
      </c>
      <c r="C3013" s="39" t="s">
        <v>175</v>
      </c>
      <c r="D3013" s="92">
        <f t="shared" si="150"/>
        <v>53.97</v>
      </c>
      <c r="E3013" s="92">
        <f t="shared" si="151"/>
        <v>47.81</v>
      </c>
      <c r="F3013" s="92">
        <f t="shared" si="152"/>
        <v>60.01</v>
      </c>
      <c r="H3013" s="138">
        <v>53.97</v>
      </c>
      <c r="I3013" s="138">
        <v>47.81</v>
      </c>
      <c r="J3013" s="138">
        <v>60.01</v>
      </c>
      <c r="K3013" s="138">
        <v>5.7995182508801184</v>
      </c>
    </row>
    <row r="3014" spans="1:11" ht="14.5">
      <c r="A3014" s="39" t="s">
        <v>567</v>
      </c>
      <c r="B3014" s="39" t="s">
        <v>446</v>
      </c>
      <c r="C3014" s="39" t="s">
        <v>98</v>
      </c>
      <c r="D3014" s="92">
        <f t="shared" si="150"/>
        <v>20.7</v>
      </c>
      <c r="E3014" s="92">
        <f t="shared" si="151"/>
        <v>13.83</v>
      </c>
      <c r="F3014" s="92">
        <f t="shared" si="152"/>
        <v>29.8</v>
      </c>
      <c r="H3014" s="138">
        <v>20.7</v>
      </c>
      <c r="I3014" s="138">
        <v>13.83</v>
      </c>
      <c r="J3014" s="138">
        <v>29.8</v>
      </c>
      <c r="K3014" s="138">
        <v>19.661835748792271</v>
      </c>
    </row>
    <row r="3015" spans="1:11" ht="14.5">
      <c r="A3015" s="39" t="s">
        <v>567</v>
      </c>
      <c r="B3015" s="39" t="s">
        <v>446</v>
      </c>
      <c r="C3015" s="39" t="s">
        <v>105</v>
      </c>
      <c r="D3015" s="92">
        <f t="shared" si="150"/>
        <v>22.5</v>
      </c>
      <c r="E3015" s="92">
        <f t="shared" si="151"/>
        <v>16.87</v>
      </c>
      <c r="F3015" s="92">
        <f t="shared" si="152"/>
        <v>29.33</v>
      </c>
      <c r="H3015" s="138">
        <v>22.5</v>
      </c>
      <c r="I3015" s="138">
        <v>16.87</v>
      </c>
      <c r="J3015" s="138">
        <v>29.33</v>
      </c>
      <c r="K3015" s="138">
        <v>14.133333333333335</v>
      </c>
    </row>
    <row r="3016" spans="1:11" ht="14.5">
      <c r="A3016" s="39" t="s">
        <v>567</v>
      </c>
      <c r="B3016" s="39" t="s">
        <v>446</v>
      </c>
      <c r="C3016" s="39" t="s">
        <v>106</v>
      </c>
      <c r="D3016" s="92">
        <f t="shared" si="150"/>
        <v>24.52</v>
      </c>
      <c r="E3016" s="92">
        <f t="shared" si="151"/>
        <v>20.11</v>
      </c>
      <c r="F3016" s="92">
        <f t="shared" si="152"/>
        <v>29.54</v>
      </c>
      <c r="H3016" s="138">
        <v>24.52</v>
      </c>
      <c r="I3016" s="138">
        <v>20.11</v>
      </c>
      <c r="J3016" s="138">
        <v>29.54</v>
      </c>
      <c r="K3016" s="138">
        <v>9.8287112561174563</v>
      </c>
    </row>
    <row r="3017" spans="1:11" ht="14.5">
      <c r="A3017" s="39" t="s">
        <v>567</v>
      </c>
      <c r="B3017" s="39" t="s">
        <v>446</v>
      </c>
      <c r="C3017" s="39" t="s">
        <v>125</v>
      </c>
      <c r="D3017" s="92">
        <f t="shared" si="150"/>
        <v>21.53</v>
      </c>
      <c r="E3017" s="92">
        <f t="shared" si="151"/>
        <v>17.04</v>
      </c>
      <c r="F3017" s="92">
        <f t="shared" si="152"/>
        <v>26.83</v>
      </c>
      <c r="H3017" s="138">
        <v>21.53</v>
      </c>
      <c r="I3017" s="138">
        <v>17.04</v>
      </c>
      <c r="J3017" s="138">
        <v>26.83</v>
      </c>
      <c r="K3017" s="138">
        <v>11.61170459823502</v>
      </c>
    </row>
    <row r="3018" spans="1:11" ht="14.5">
      <c r="A3018" s="39" t="s">
        <v>567</v>
      </c>
      <c r="B3018" s="39" t="s">
        <v>446</v>
      </c>
      <c r="C3018" s="39" t="s">
        <v>131</v>
      </c>
      <c r="D3018" s="92">
        <f t="shared" si="150"/>
        <v>24.96</v>
      </c>
      <c r="E3018" s="92">
        <f t="shared" si="151"/>
        <v>18.5</v>
      </c>
      <c r="F3018" s="92">
        <f t="shared" si="152"/>
        <v>32.770000000000003</v>
      </c>
      <c r="H3018" s="138">
        <v>24.96</v>
      </c>
      <c r="I3018" s="138">
        <v>18.5</v>
      </c>
      <c r="J3018" s="138">
        <v>32.770000000000003</v>
      </c>
      <c r="K3018" s="138">
        <v>14.623397435897434</v>
      </c>
    </row>
    <row r="3019" spans="1:11" ht="14.5">
      <c r="A3019" s="39" t="s">
        <v>567</v>
      </c>
      <c r="B3019" s="39" t="s">
        <v>446</v>
      </c>
      <c r="C3019" s="39" t="s">
        <v>133</v>
      </c>
      <c r="D3019" s="92">
        <f t="shared" si="150"/>
        <v>27.26</v>
      </c>
      <c r="E3019" s="92">
        <f t="shared" si="151"/>
        <v>22.44</v>
      </c>
      <c r="F3019" s="92">
        <f t="shared" si="152"/>
        <v>32.69</v>
      </c>
      <c r="H3019" s="138">
        <v>27.26</v>
      </c>
      <c r="I3019" s="138">
        <v>22.44</v>
      </c>
      <c r="J3019" s="138">
        <v>32.69</v>
      </c>
      <c r="K3019" s="138">
        <v>9.6111518708730728</v>
      </c>
    </row>
    <row r="3020" spans="1:11" ht="14.5">
      <c r="A3020" s="39" t="s">
        <v>567</v>
      </c>
      <c r="B3020" s="39" t="s">
        <v>446</v>
      </c>
      <c r="C3020" s="39" t="s">
        <v>137</v>
      </c>
      <c r="D3020" s="92">
        <f t="shared" si="150"/>
        <v>23.93</v>
      </c>
      <c r="E3020" s="92">
        <f t="shared" si="151"/>
        <v>18.309999999999999</v>
      </c>
      <c r="F3020" s="92">
        <f t="shared" si="152"/>
        <v>30.64</v>
      </c>
      <c r="H3020" s="138">
        <v>23.93</v>
      </c>
      <c r="I3020" s="138">
        <v>18.309999999999999</v>
      </c>
      <c r="J3020" s="138">
        <v>30.64</v>
      </c>
      <c r="K3020" s="138">
        <v>13.163393230254911</v>
      </c>
    </row>
    <row r="3021" spans="1:11" ht="14.5">
      <c r="A3021" s="39" t="s">
        <v>567</v>
      </c>
      <c r="B3021" s="39" t="s">
        <v>446</v>
      </c>
      <c r="C3021" s="39" t="s">
        <v>138</v>
      </c>
      <c r="D3021" s="92">
        <f t="shared" si="150"/>
        <v>17.75</v>
      </c>
      <c r="E3021" s="92">
        <f t="shared" si="151"/>
        <v>11.61</v>
      </c>
      <c r="F3021" s="92">
        <f t="shared" si="152"/>
        <v>26.18</v>
      </c>
      <c r="H3021" s="138">
        <v>17.75</v>
      </c>
      <c r="I3021" s="138">
        <v>11.61</v>
      </c>
      <c r="J3021" s="138">
        <v>26.18</v>
      </c>
      <c r="K3021" s="138">
        <v>20.845070422535212</v>
      </c>
    </row>
    <row r="3022" spans="1:11" ht="14.5">
      <c r="A3022" s="39" t="s">
        <v>567</v>
      </c>
      <c r="B3022" s="39" t="s">
        <v>446</v>
      </c>
      <c r="C3022" s="39" t="s">
        <v>140</v>
      </c>
      <c r="D3022" s="92">
        <f t="shared" si="150"/>
        <v>22.86</v>
      </c>
      <c r="E3022" s="92">
        <f t="shared" si="151"/>
        <v>17.670000000000002</v>
      </c>
      <c r="F3022" s="92">
        <f t="shared" si="152"/>
        <v>29.04</v>
      </c>
      <c r="H3022" s="138">
        <v>22.86</v>
      </c>
      <c r="I3022" s="138">
        <v>17.670000000000002</v>
      </c>
      <c r="J3022" s="138">
        <v>29.04</v>
      </c>
      <c r="K3022" s="138">
        <v>12.685914260717409</v>
      </c>
    </row>
    <row r="3023" spans="1:11" ht="14.5">
      <c r="A3023" s="39" t="s">
        <v>567</v>
      </c>
      <c r="B3023" s="39" t="s">
        <v>446</v>
      </c>
      <c r="C3023" s="39" t="s">
        <v>144</v>
      </c>
      <c r="D3023" s="92">
        <f t="shared" si="150"/>
        <v>21.13</v>
      </c>
      <c r="E3023" s="92">
        <f t="shared" si="151"/>
        <v>15.63</v>
      </c>
      <c r="F3023" s="92">
        <f t="shared" si="152"/>
        <v>27.92</v>
      </c>
      <c r="H3023" s="138">
        <v>21.13</v>
      </c>
      <c r="I3023" s="138">
        <v>15.63</v>
      </c>
      <c r="J3023" s="138">
        <v>27.92</v>
      </c>
      <c r="K3023" s="138">
        <v>14.813061997160434</v>
      </c>
    </row>
    <row r="3024" spans="1:11" ht="14.5">
      <c r="A3024" s="39" t="s">
        <v>567</v>
      </c>
      <c r="B3024" s="39" t="s">
        <v>446</v>
      </c>
      <c r="C3024" s="39" t="s">
        <v>145</v>
      </c>
      <c r="D3024" s="92">
        <f t="shared" ref="D3024:D3087" si="153">IF(K3024&gt;=50," ",H3024)</f>
        <v>25.01</v>
      </c>
      <c r="E3024" s="92">
        <f t="shared" ref="E3024:E3087" si="154">IF(K3024&gt;=50," ",I3024)</f>
        <v>18.64</v>
      </c>
      <c r="F3024" s="92">
        <f t="shared" ref="F3024:F3087" si="155">IF(K3024&gt;=50," ",J3024)</f>
        <v>32.69</v>
      </c>
      <c r="H3024" s="138">
        <v>25.01</v>
      </c>
      <c r="I3024" s="138">
        <v>18.64</v>
      </c>
      <c r="J3024" s="138">
        <v>32.69</v>
      </c>
      <c r="K3024" s="138">
        <v>14.354258296681326</v>
      </c>
    </row>
    <row r="3025" spans="1:11" ht="14.5">
      <c r="A3025" s="39" t="s">
        <v>567</v>
      </c>
      <c r="B3025" s="39" t="s">
        <v>446</v>
      </c>
      <c r="C3025" s="39" t="s">
        <v>146</v>
      </c>
      <c r="D3025" s="92">
        <f t="shared" si="153"/>
        <v>21.29</v>
      </c>
      <c r="E3025" s="92">
        <f t="shared" si="154"/>
        <v>17.11</v>
      </c>
      <c r="F3025" s="92">
        <f t="shared" si="155"/>
        <v>26.16</v>
      </c>
      <c r="H3025" s="138">
        <v>21.29</v>
      </c>
      <c r="I3025" s="138">
        <v>17.11</v>
      </c>
      <c r="J3025" s="138">
        <v>26.16</v>
      </c>
      <c r="K3025" s="138">
        <v>10.85016439643025</v>
      </c>
    </row>
    <row r="3026" spans="1:11" ht="14.5">
      <c r="A3026" s="39" t="s">
        <v>567</v>
      </c>
      <c r="B3026" s="39" t="s">
        <v>446</v>
      </c>
      <c r="C3026" s="39" t="s">
        <v>153</v>
      </c>
      <c r="D3026" s="92">
        <f t="shared" si="153"/>
        <v>20.86</v>
      </c>
      <c r="E3026" s="92">
        <f t="shared" si="154"/>
        <v>14.66</v>
      </c>
      <c r="F3026" s="92">
        <f t="shared" si="155"/>
        <v>28.79</v>
      </c>
      <c r="H3026" s="138">
        <v>20.86</v>
      </c>
      <c r="I3026" s="138">
        <v>14.66</v>
      </c>
      <c r="J3026" s="138">
        <v>28.79</v>
      </c>
      <c r="K3026" s="138">
        <v>17.305848513902205</v>
      </c>
    </row>
    <row r="3027" spans="1:11" ht="14.5">
      <c r="A3027" s="39" t="s">
        <v>567</v>
      </c>
      <c r="B3027" s="39" t="s">
        <v>446</v>
      </c>
      <c r="C3027" s="39" t="s">
        <v>162</v>
      </c>
      <c r="D3027" s="92">
        <f t="shared" si="153"/>
        <v>27.77</v>
      </c>
      <c r="E3027" s="92">
        <f t="shared" si="154"/>
        <v>19.54</v>
      </c>
      <c r="F3027" s="92">
        <f t="shared" si="155"/>
        <v>37.840000000000003</v>
      </c>
      <c r="H3027" s="138">
        <v>27.77</v>
      </c>
      <c r="I3027" s="138">
        <v>19.54</v>
      </c>
      <c r="J3027" s="138">
        <v>37.840000000000003</v>
      </c>
      <c r="K3027" s="138">
        <v>16.924738926899533</v>
      </c>
    </row>
    <row r="3028" spans="1:11" ht="14.5">
      <c r="A3028" s="39" t="s">
        <v>567</v>
      </c>
      <c r="B3028" s="39" t="s">
        <v>446</v>
      </c>
      <c r="C3028" s="39" t="s">
        <v>165</v>
      </c>
      <c r="D3028" s="92">
        <f t="shared" si="153"/>
        <v>18.64</v>
      </c>
      <c r="E3028" s="92">
        <f t="shared" si="154"/>
        <v>12.39</v>
      </c>
      <c r="F3028" s="92">
        <f t="shared" si="155"/>
        <v>27.06</v>
      </c>
      <c r="H3028" s="138">
        <v>18.64</v>
      </c>
      <c r="I3028" s="138">
        <v>12.39</v>
      </c>
      <c r="J3028" s="138">
        <v>27.06</v>
      </c>
      <c r="K3028" s="138">
        <v>20.010729613733904</v>
      </c>
    </row>
    <row r="3029" spans="1:11" ht="14.5">
      <c r="A3029" s="39" t="s">
        <v>567</v>
      </c>
      <c r="B3029" s="39" t="s">
        <v>446</v>
      </c>
      <c r="C3029" s="39" t="s">
        <v>166</v>
      </c>
      <c r="D3029" s="92">
        <f t="shared" si="153"/>
        <v>19.02</v>
      </c>
      <c r="E3029" s="92">
        <f t="shared" si="154"/>
        <v>14.53</v>
      </c>
      <c r="F3029" s="92">
        <f t="shared" si="155"/>
        <v>24.5</v>
      </c>
      <c r="H3029" s="138">
        <v>19.02</v>
      </c>
      <c r="I3029" s="138">
        <v>14.53</v>
      </c>
      <c r="J3029" s="138">
        <v>24.5</v>
      </c>
      <c r="K3029" s="138">
        <v>13.354363827549948</v>
      </c>
    </row>
    <row r="3030" spans="1:11" ht="14.5">
      <c r="A3030" s="39" t="s">
        <v>567</v>
      </c>
      <c r="B3030" s="39" t="s">
        <v>446</v>
      </c>
      <c r="C3030" s="39" t="s">
        <v>170</v>
      </c>
      <c r="D3030" s="92">
        <f t="shared" si="153"/>
        <v>23.39</v>
      </c>
      <c r="E3030" s="92">
        <f t="shared" si="154"/>
        <v>18.79</v>
      </c>
      <c r="F3030" s="92">
        <f t="shared" si="155"/>
        <v>28.72</v>
      </c>
      <c r="H3030" s="138">
        <v>23.39</v>
      </c>
      <c r="I3030" s="138">
        <v>18.79</v>
      </c>
      <c r="J3030" s="138">
        <v>28.72</v>
      </c>
      <c r="K3030" s="138">
        <v>10.85934159897392</v>
      </c>
    </row>
    <row r="3031" spans="1:11" ht="14.5">
      <c r="A3031" s="39" t="s">
        <v>567</v>
      </c>
      <c r="B3031" s="39" t="s">
        <v>446</v>
      </c>
      <c r="C3031" s="39" t="s">
        <v>172</v>
      </c>
      <c r="D3031" s="92">
        <f t="shared" si="153"/>
        <v>29.04</v>
      </c>
      <c r="E3031" s="92">
        <f t="shared" si="154"/>
        <v>22.63</v>
      </c>
      <c r="F3031" s="92">
        <f t="shared" si="155"/>
        <v>36.43</v>
      </c>
      <c r="H3031" s="138">
        <v>29.04</v>
      </c>
      <c r="I3031" s="138">
        <v>22.63</v>
      </c>
      <c r="J3031" s="138">
        <v>36.43</v>
      </c>
      <c r="K3031" s="138">
        <v>12.190082644628101</v>
      </c>
    </row>
    <row r="3032" spans="1:11" ht="14.5">
      <c r="A3032" s="39" t="s">
        <v>567</v>
      </c>
      <c r="B3032" s="39" t="s">
        <v>446</v>
      </c>
      <c r="C3032" s="39" t="s">
        <v>175</v>
      </c>
      <c r="D3032" s="92">
        <f t="shared" si="153"/>
        <v>27.42</v>
      </c>
      <c r="E3032" s="92">
        <f t="shared" si="154"/>
        <v>22.07</v>
      </c>
      <c r="F3032" s="92">
        <f t="shared" si="155"/>
        <v>33.51</v>
      </c>
      <c r="H3032" s="138">
        <v>27.42</v>
      </c>
      <c r="I3032" s="138">
        <v>22.07</v>
      </c>
      <c r="J3032" s="138">
        <v>33.51</v>
      </c>
      <c r="K3032" s="138">
        <v>10.685630926331145</v>
      </c>
    </row>
    <row r="3033" spans="1:11" ht="14.5">
      <c r="A3033" s="39" t="s">
        <v>567</v>
      </c>
      <c r="B3033" s="39" t="s">
        <v>447</v>
      </c>
      <c r="C3033" s="39" t="s">
        <v>98</v>
      </c>
      <c r="D3033" s="92">
        <f t="shared" si="153"/>
        <v>15.1</v>
      </c>
      <c r="E3033" s="92">
        <f t="shared" si="154"/>
        <v>8.82</v>
      </c>
      <c r="F3033" s="92">
        <f t="shared" si="155"/>
        <v>24.64</v>
      </c>
      <c r="H3033" s="138">
        <v>15.1</v>
      </c>
      <c r="I3033" s="138">
        <v>8.82</v>
      </c>
      <c r="J3033" s="138">
        <v>24.64</v>
      </c>
      <c r="K3033" s="138">
        <v>26.357615894039739</v>
      </c>
    </row>
    <row r="3034" spans="1:11" ht="14.5">
      <c r="A3034" s="39" t="s">
        <v>567</v>
      </c>
      <c r="B3034" s="39" t="s">
        <v>447</v>
      </c>
      <c r="C3034" s="39" t="s">
        <v>105</v>
      </c>
      <c r="D3034" s="92">
        <f t="shared" si="153"/>
        <v>19.29</v>
      </c>
      <c r="E3034" s="92">
        <f t="shared" si="154"/>
        <v>12.51</v>
      </c>
      <c r="F3034" s="92">
        <f t="shared" si="155"/>
        <v>28.53</v>
      </c>
      <c r="H3034" s="138">
        <v>19.29</v>
      </c>
      <c r="I3034" s="138">
        <v>12.51</v>
      </c>
      <c r="J3034" s="138">
        <v>28.53</v>
      </c>
      <c r="K3034" s="138">
        <v>21.099015033696215</v>
      </c>
    </row>
    <row r="3035" spans="1:11" ht="14.5">
      <c r="A3035" s="39" t="s">
        <v>567</v>
      </c>
      <c r="B3035" s="39" t="s">
        <v>447</v>
      </c>
      <c r="C3035" s="39" t="s">
        <v>106</v>
      </c>
      <c r="D3035" s="92">
        <f t="shared" si="153"/>
        <v>8.85</v>
      </c>
      <c r="E3035" s="92">
        <f t="shared" si="154"/>
        <v>5.99</v>
      </c>
      <c r="F3035" s="92">
        <f t="shared" si="155"/>
        <v>12.9</v>
      </c>
      <c r="H3035" s="138">
        <v>8.85</v>
      </c>
      <c r="I3035" s="138">
        <v>5.99</v>
      </c>
      <c r="J3035" s="138">
        <v>12.9</v>
      </c>
      <c r="K3035" s="138">
        <v>19.661016949152543</v>
      </c>
    </row>
    <row r="3036" spans="1:11" ht="14.5">
      <c r="A3036" s="39" t="s">
        <v>567</v>
      </c>
      <c r="B3036" s="39" t="s">
        <v>447</v>
      </c>
      <c r="C3036" s="39" t="s">
        <v>125</v>
      </c>
      <c r="D3036" s="92">
        <f t="shared" si="153"/>
        <v>17.37</v>
      </c>
      <c r="E3036" s="92">
        <f t="shared" si="154"/>
        <v>13</v>
      </c>
      <c r="F3036" s="92">
        <f t="shared" si="155"/>
        <v>22.81</v>
      </c>
      <c r="H3036" s="138">
        <v>17.37</v>
      </c>
      <c r="I3036" s="138">
        <v>13</v>
      </c>
      <c r="J3036" s="138">
        <v>22.81</v>
      </c>
      <c r="K3036" s="138">
        <v>14.392630972941852</v>
      </c>
    </row>
    <row r="3037" spans="1:11" ht="14.5">
      <c r="A3037" s="39" t="s">
        <v>567</v>
      </c>
      <c r="B3037" s="39" t="s">
        <v>447</v>
      </c>
      <c r="C3037" s="39" t="s">
        <v>131</v>
      </c>
      <c r="D3037" s="92">
        <f t="shared" si="153"/>
        <v>16.68</v>
      </c>
      <c r="E3037" s="92">
        <f t="shared" si="154"/>
        <v>11.21</v>
      </c>
      <c r="F3037" s="92">
        <f t="shared" si="155"/>
        <v>24.09</v>
      </c>
      <c r="H3037" s="138">
        <v>16.68</v>
      </c>
      <c r="I3037" s="138">
        <v>11.21</v>
      </c>
      <c r="J3037" s="138">
        <v>24.09</v>
      </c>
      <c r="K3037" s="138">
        <v>19.60431654676259</v>
      </c>
    </row>
    <row r="3038" spans="1:11" ht="14.5">
      <c r="A3038" s="39" t="s">
        <v>567</v>
      </c>
      <c r="B3038" s="39" t="s">
        <v>447</v>
      </c>
      <c r="C3038" s="39" t="s">
        <v>133</v>
      </c>
      <c r="D3038" s="92">
        <f t="shared" si="153"/>
        <v>18.25</v>
      </c>
      <c r="E3038" s="92">
        <f t="shared" si="154"/>
        <v>13.89</v>
      </c>
      <c r="F3038" s="92">
        <f t="shared" si="155"/>
        <v>23.62</v>
      </c>
      <c r="H3038" s="138">
        <v>18.25</v>
      </c>
      <c r="I3038" s="138">
        <v>13.89</v>
      </c>
      <c r="J3038" s="138">
        <v>23.62</v>
      </c>
      <c r="K3038" s="138">
        <v>13.589041095890412</v>
      </c>
    </row>
    <row r="3039" spans="1:11" ht="14.5">
      <c r="A3039" s="39" t="s">
        <v>567</v>
      </c>
      <c r="B3039" s="39" t="s">
        <v>447</v>
      </c>
      <c r="C3039" s="39" t="s">
        <v>137</v>
      </c>
      <c r="D3039" s="92">
        <f t="shared" si="153"/>
        <v>11.33</v>
      </c>
      <c r="E3039" s="92">
        <f t="shared" si="154"/>
        <v>7.37</v>
      </c>
      <c r="F3039" s="92">
        <f t="shared" si="155"/>
        <v>17.010000000000002</v>
      </c>
      <c r="H3039" s="138">
        <v>11.33</v>
      </c>
      <c r="I3039" s="138">
        <v>7.37</v>
      </c>
      <c r="J3039" s="138">
        <v>17.010000000000002</v>
      </c>
      <c r="K3039" s="138">
        <v>21.359223300970871</v>
      </c>
    </row>
    <row r="3040" spans="1:11" ht="14.5">
      <c r="A3040" s="39" t="s">
        <v>567</v>
      </c>
      <c r="B3040" s="39" t="s">
        <v>447</v>
      </c>
      <c r="C3040" s="39" t="s">
        <v>138</v>
      </c>
      <c r="D3040" s="92">
        <f t="shared" si="153"/>
        <v>16.27</v>
      </c>
      <c r="E3040" s="92">
        <f t="shared" si="154"/>
        <v>8.36</v>
      </c>
      <c r="F3040" s="92">
        <f t="shared" si="155"/>
        <v>29.29</v>
      </c>
      <c r="H3040" s="138">
        <v>16.27</v>
      </c>
      <c r="I3040" s="138">
        <v>8.36</v>
      </c>
      <c r="J3040" s="138">
        <v>29.29</v>
      </c>
      <c r="K3040" s="138">
        <v>32.329440688383528</v>
      </c>
    </row>
    <row r="3041" spans="1:11" ht="14.5">
      <c r="A3041" s="39" t="s">
        <v>567</v>
      </c>
      <c r="B3041" s="39" t="s">
        <v>447</v>
      </c>
      <c r="C3041" s="39" t="s">
        <v>140</v>
      </c>
      <c r="D3041" s="92">
        <f t="shared" si="153"/>
        <v>13.07</v>
      </c>
      <c r="E3041" s="92">
        <f t="shared" si="154"/>
        <v>8.81</v>
      </c>
      <c r="F3041" s="92">
        <f t="shared" si="155"/>
        <v>18.97</v>
      </c>
      <c r="H3041" s="138">
        <v>13.07</v>
      </c>
      <c r="I3041" s="138">
        <v>8.81</v>
      </c>
      <c r="J3041" s="138">
        <v>18.97</v>
      </c>
      <c r="K3041" s="138">
        <v>19.663351185921957</v>
      </c>
    </row>
    <row r="3042" spans="1:11" ht="14.5">
      <c r="A3042" s="39" t="s">
        <v>567</v>
      </c>
      <c r="B3042" s="39" t="s">
        <v>447</v>
      </c>
      <c r="C3042" s="39" t="s">
        <v>144</v>
      </c>
      <c r="D3042" s="92">
        <f t="shared" si="153"/>
        <v>21.79</v>
      </c>
      <c r="E3042" s="92">
        <f t="shared" si="154"/>
        <v>16.05</v>
      </c>
      <c r="F3042" s="92">
        <f t="shared" si="155"/>
        <v>28.87</v>
      </c>
      <c r="H3042" s="138">
        <v>21.79</v>
      </c>
      <c r="I3042" s="138">
        <v>16.05</v>
      </c>
      <c r="J3042" s="138">
        <v>28.87</v>
      </c>
      <c r="K3042" s="138">
        <v>15.006883891693438</v>
      </c>
    </row>
    <row r="3043" spans="1:11" ht="14.5">
      <c r="A3043" s="39" t="s">
        <v>567</v>
      </c>
      <c r="B3043" s="39" t="s">
        <v>447</v>
      </c>
      <c r="C3043" s="39" t="s">
        <v>145</v>
      </c>
      <c r="D3043" s="92">
        <f t="shared" si="153"/>
        <v>14.62</v>
      </c>
      <c r="E3043" s="92">
        <f t="shared" si="154"/>
        <v>9.67</v>
      </c>
      <c r="F3043" s="92">
        <f t="shared" si="155"/>
        <v>21.51</v>
      </c>
      <c r="H3043" s="138">
        <v>14.62</v>
      </c>
      <c r="I3043" s="138">
        <v>9.67</v>
      </c>
      <c r="J3043" s="138">
        <v>21.51</v>
      </c>
      <c r="K3043" s="138">
        <v>20.451436388508895</v>
      </c>
    </row>
    <row r="3044" spans="1:11" ht="14.5">
      <c r="A3044" s="39" t="s">
        <v>567</v>
      </c>
      <c r="B3044" s="39" t="s">
        <v>447</v>
      </c>
      <c r="C3044" s="39" t="s">
        <v>146</v>
      </c>
      <c r="D3044" s="92">
        <f t="shared" si="153"/>
        <v>15.24</v>
      </c>
      <c r="E3044" s="92">
        <f t="shared" si="154"/>
        <v>11.36</v>
      </c>
      <c r="F3044" s="92">
        <f t="shared" si="155"/>
        <v>20.149999999999999</v>
      </c>
      <c r="H3044" s="138">
        <v>15.24</v>
      </c>
      <c r="I3044" s="138">
        <v>11.36</v>
      </c>
      <c r="J3044" s="138">
        <v>20.149999999999999</v>
      </c>
      <c r="K3044" s="138">
        <v>14.63254593175853</v>
      </c>
    </row>
    <row r="3045" spans="1:11" ht="14.5">
      <c r="A3045" s="39" t="s">
        <v>567</v>
      </c>
      <c r="B3045" s="39" t="s">
        <v>447</v>
      </c>
      <c r="C3045" s="39" t="s">
        <v>153</v>
      </c>
      <c r="D3045" s="92">
        <f t="shared" si="153"/>
        <v>9.59</v>
      </c>
      <c r="E3045" s="92">
        <f t="shared" si="154"/>
        <v>5.66</v>
      </c>
      <c r="F3045" s="92">
        <f t="shared" si="155"/>
        <v>15.8</v>
      </c>
      <c r="H3045" s="138">
        <v>9.59</v>
      </c>
      <c r="I3045" s="138">
        <v>5.66</v>
      </c>
      <c r="J3045" s="138">
        <v>15.8</v>
      </c>
      <c r="K3045" s="138">
        <v>26.277372262773724</v>
      </c>
    </row>
    <row r="3046" spans="1:11" ht="14.5">
      <c r="A3046" s="39" t="s">
        <v>567</v>
      </c>
      <c r="B3046" s="39" t="s">
        <v>447</v>
      </c>
      <c r="C3046" s="39" t="s">
        <v>162</v>
      </c>
      <c r="D3046" s="92">
        <f t="shared" si="153"/>
        <v>17.5</v>
      </c>
      <c r="E3046" s="92">
        <f t="shared" si="154"/>
        <v>10.130000000000001</v>
      </c>
      <c r="F3046" s="92">
        <f t="shared" si="155"/>
        <v>28.52</v>
      </c>
      <c r="H3046" s="138">
        <v>17.5</v>
      </c>
      <c r="I3046" s="138">
        <v>10.130000000000001</v>
      </c>
      <c r="J3046" s="138">
        <v>28.52</v>
      </c>
      <c r="K3046" s="138">
        <v>26.571428571428573</v>
      </c>
    </row>
    <row r="3047" spans="1:11" ht="14.5">
      <c r="A3047" s="39" t="s">
        <v>567</v>
      </c>
      <c r="B3047" s="39" t="s">
        <v>447</v>
      </c>
      <c r="C3047" s="39" t="s">
        <v>165</v>
      </c>
      <c r="D3047" s="92">
        <f t="shared" si="153"/>
        <v>12.74</v>
      </c>
      <c r="E3047" s="92">
        <f t="shared" si="154"/>
        <v>7.66</v>
      </c>
      <c r="F3047" s="92">
        <f t="shared" si="155"/>
        <v>20.420000000000002</v>
      </c>
      <c r="H3047" s="138">
        <v>12.74</v>
      </c>
      <c r="I3047" s="138">
        <v>7.66</v>
      </c>
      <c r="J3047" s="138">
        <v>20.420000000000002</v>
      </c>
      <c r="K3047" s="138">
        <v>25.117739403453694</v>
      </c>
    </row>
    <row r="3048" spans="1:11" ht="14.5">
      <c r="A3048" s="39" t="s">
        <v>567</v>
      </c>
      <c r="B3048" s="39" t="s">
        <v>447</v>
      </c>
      <c r="C3048" s="39" t="s">
        <v>166</v>
      </c>
      <c r="D3048" s="92">
        <f t="shared" si="153"/>
        <v>12.9</v>
      </c>
      <c r="E3048" s="92">
        <f t="shared" si="154"/>
        <v>8.82</v>
      </c>
      <c r="F3048" s="92">
        <f t="shared" si="155"/>
        <v>18.48</v>
      </c>
      <c r="H3048" s="138">
        <v>12.9</v>
      </c>
      <c r="I3048" s="138">
        <v>8.82</v>
      </c>
      <c r="J3048" s="138">
        <v>18.48</v>
      </c>
      <c r="K3048" s="138">
        <v>18.914728682170541</v>
      </c>
    </row>
    <row r="3049" spans="1:11" ht="14.5">
      <c r="A3049" s="39" t="s">
        <v>567</v>
      </c>
      <c r="B3049" s="39" t="s">
        <v>447</v>
      </c>
      <c r="C3049" s="39" t="s">
        <v>170</v>
      </c>
      <c r="D3049" s="92">
        <f t="shared" si="153"/>
        <v>9.81</v>
      </c>
      <c r="E3049" s="92">
        <f t="shared" si="154"/>
        <v>6.91</v>
      </c>
      <c r="F3049" s="92">
        <f t="shared" si="155"/>
        <v>13.75</v>
      </c>
      <c r="H3049" s="138">
        <v>9.81</v>
      </c>
      <c r="I3049" s="138">
        <v>6.91</v>
      </c>
      <c r="J3049" s="138">
        <v>13.75</v>
      </c>
      <c r="K3049" s="138">
        <v>17.635066258919469</v>
      </c>
    </row>
    <row r="3050" spans="1:11" ht="14.5">
      <c r="A3050" s="39" t="s">
        <v>567</v>
      </c>
      <c r="B3050" s="39" t="s">
        <v>447</v>
      </c>
      <c r="C3050" s="39" t="s">
        <v>172</v>
      </c>
      <c r="D3050" s="92">
        <f t="shared" si="153"/>
        <v>14.04</v>
      </c>
      <c r="E3050" s="92">
        <f t="shared" si="154"/>
        <v>10</v>
      </c>
      <c r="F3050" s="92">
        <f t="shared" si="155"/>
        <v>19.37</v>
      </c>
      <c r="H3050" s="138">
        <v>14.04</v>
      </c>
      <c r="I3050" s="138">
        <v>10</v>
      </c>
      <c r="J3050" s="138">
        <v>19.37</v>
      </c>
      <c r="K3050" s="138">
        <v>16.951566951566953</v>
      </c>
    </row>
    <row r="3051" spans="1:11" ht="14.5">
      <c r="A3051" s="39" t="s">
        <v>567</v>
      </c>
      <c r="B3051" s="39" t="s">
        <v>447</v>
      </c>
      <c r="C3051" s="39" t="s">
        <v>175</v>
      </c>
      <c r="D3051" s="92">
        <f t="shared" si="153"/>
        <v>14.61</v>
      </c>
      <c r="E3051" s="92">
        <f t="shared" si="154"/>
        <v>10.57</v>
      </c>
      <c r="F3051" s="92">
        <f t="shared" si="155"/>
        <v>19.850000000000001</v>
      </c>
      <c r="H3051" s="138">
        <v>14.61</v>
      </c>
      <c r="I3051" s="138">
        <v>10.57</v>
      </c>
      <c r="J3051" s="138">
        <v>19.850000000000001</v>
      </c>
      <c r="K3051" s="138">
        <v>16.084873374401095</v>
      </c>
    </row>
    <row r="3052" spans="1:11" ht="14.5">
      <c r="A3052" s="39" t="s">
        <v>567</v>
      </c>
      <c r="B3052" s="39" t="s">
        <v>445</v>
      </c>
      <c r="C3052" s="39" t="s">
        <v>99</v>
      </c>
      <c r="D3052" s="92">
        <f t="shared" si="153"/>
        <v>59.98</v>
      </c>
      <c r="E3052" s="92">
        <f t="shared" si="154"/>
        <v>51.54</v>
      </c>
      <c r="F3052" s="92">
        <f t="shared" si="155"/>
        <v>67.87</v>
      </c>
      <c r="H3052" s="138">
        <v>59.98</v>
      </c>
      <c r="I3052" s="138">
        <v>51.54</v>
      </c>
      <c r="J3052" s="138">
        <v>67.87</v>
      </c>
      <c r="K3052" s="138">
        <v>7.002334111370458</v>
      </c>
    </row>
    <row r="3053" spans="1:11" ht="14.5">
      <c r="A3053" s="39" t="s">
        <v>567</v>
      </c>
      <c r="B3053" s="39" t="s">
        <v>445</v>
      </c>
      <c r="C3053" s="39" t="s">
        <v>100</v>
      </c>
      <c r="D3053" s="92">
        <f t="shared" si="153"/>
        <v>52.97</v>
      </c>
      <c r="E3053" s="92">
        <f t="shared" si="154"/>
        <v>46.78</v>
      </c>
      <c r="F3053" s="92">
        <f t="shared" si="155"/>
        <v>59.06</v>
      </c>
      <c r="H3053" s="138">
        <v>52.97</v>
      </c>
      <c r="I3053" s="138">
        <v>46.78</v>
      </c>
      <c r="J3053" s="138">
        <v>59.06</v>
      </c>
      <c r="K3053" s="138">
        <v>5.9467623182933735</v>
      </c>
    </row>
    <row r="3054" spans="1:11" ht="14.5">
      <c r="A3054" s="39" t="s">
        <v>567</v>
      </c>
      <c r="B3054" s="39" t="s">
        <v>445</v>
      </c>
      <c r="C3054" s="39" t="s">
        <v>107</v>
      </c>
      <c r="D3054" s="92">
        <f t="shared" si="153"/>
        <v>45.07</v>
      </c>
      <c r="E3054" s="92">
        <f t="shared" si="154"/>
        <v>39.69</v>
      </c>
      <c r="F3054" s="92">
        <f t="shared" si="155"/>
        <v>50.57</v>
      </c>
      <c r="H3054" s="138">
        <v>45.07</v>
      </c>
      <c r="I3054" s="138">
        <v>39.69</v>
      </c>
      <c r="J3054" s="138">
        <v>50.57</v>
      </c>
      <c r="K3054" s="138">
        <v>6.1903705347237628</v>
      </c>
    </row>
    <row r="3055" spans="1:11" ht="14.5">
      <c r="A3055" s="39" t="s">
        <v>567</v>
      </c>
      <c r="B3055" s="39" t="s">
        <v>445</v>
      </c>
      <c r="C3055" s="39" t="s">
        <v>113</v>
      </c>
      <c r="D3055" s="92">
        <f t="shared" si="153"/>
        <v>50.43</v>
      </c>
      <c r="E3055" s="92">
        <f t="shared" si="154"/>
        <v>42.14</v>
      </c>
      <c r="F3055" s="92">
        <f t="shared" si="155"/>
        <v>58.7</v>
      </c>
      <c r="H3055" s="138">
        <v>50.43</v>
      </c>
      <c r="I3055" s="138">
        <v>42.14</v>
      </c>
      <c r="J3055" s="138">
        <v>58.7</v>
      </c>
      <c r="K3055" s="138">
        <v>8.4473527662105887</v>
      </c>
    </row>
    <row r="3056" spans="1:11" ht="14.5">
      <c r="A3056" s="39" t="s">
        <v>567</v>
      </c>
      <c r="B3056" s="39" t="s">
        <v>445</v>
      </c>
      <c r="C3056" s="39" t="s">
        <v>114</v>
      </c>
      <c r="D3056" s="92">
        <f t="shared" si="153"/>
        <v>56.82</v>
      </c>
      <c r="E3056" s="92">
        <f t="shared" si="154"/>
        <v>48.67</v>
      </c>
      <c r="F3056" s="92">
        <f t="shared" si="155"/>
        <v>64.61</v>
      </c>
      <c r="H3056" s="138">
        <v>56.82</v>
      </c>
      <c r="I3056" s="138">
        <v>48.67</v>
      </c>
      <c r="J3056" s="138">
        <v>64.61</v>
      </c>
      <c r="K3056" s="138">
        <v>7.2157690953889464</v>
      </c>
    </row>
    <row r="3057" spans="1:11" ht="14.5">
      <c r="A3057" s="39" t="s">
        <v>567</v>
      </c>
      <c r="B3057" s="39" t="s">
        <v>445</v>
      </c>
      <c r="C3057" s="39" t="s">
        <v>120</v>
      </c>
      <c r="D3057" s="92">
        <f t="shared" si="153"/>
        <v>61.28</v>
      </c>
      <c r="E3057" s="92">
        <f t="shared" si="154"/>
        <v>51.87</v>
      </c>
      <c r="F3057" s="92">
        <f t="shared" si="155"/>
        <v>69.92</v>
      </c>
      <c r="H3057" s="138">
        <v>61.28</v>
      </c>
      <c r="I3057" s="138">
        <v>51.87</v>
      </c>
      <c r="J3057" s="138">
        <v>69.92</v>
      </c>
      <c r="K3057" s="138">
        <v>7.5881201044386417</v>
      </c>
    </row>
    <row r="3058" spans="1:11" ht="14.5">
      <c r="A3058" s="39" t="s">
        <v>567</v>
      </c>
      <c r="B3058" s="39" t="s">
        <v>445</v>
      </c>
      <c r="C3058" s="39" t="s">
        <v>121</v>
      </c>
      <c r="D3058" s="92">
        <f t="shared" si="153"/>
        <v>57.22</v>
      </c>
      <c r="E3058" s="92">
        <f t="shared" si="154"/>
        <v>48.95</v>
      </c>
      <c r="F3058" s="92">
        <f t="shared" si="155"/>
        <v>65.11</v>
      </c>
      <c r="H3058" s="138">
        <v>57.22</v>
      </c>
      <c r="I3058" s="138">
        <v>48.95</v>
      </c>
      <c r="J3058" s="138">
        <v>65.11</v>
      </c>
      <c r="K3058" s="138">
        <v>7.2701852499126183</v>
      </c>
    </row>
    <row r="3059" spans="1:11" ht="14.5">
      <c r="A3059" s="39" t="s">
        <v>567</v>
      </c>
      <c r="B3059" s="39" t="s">
        <v>445</v>
      </c>
      <c r="C3059" s="39" t="s">
        <v>124</v>
      </c>
      <c r="D3059" s="92">
        <f t="shared" si="153"/>
        <v>49.13</v>
      </c>
      <c r="E3059" s="92">
        <f t="shared" si="154"/>
        <v>42.8</v>
      </c>
      <c r="F3059" s="92">
        <f t="shared" si="155"/>
        <v>55.49</v>
      </c>
      <c r="H3059" s="138">
        <v>49.13</v>
      </c>
      <c r="I3059" s="138">
        <v>42.8</v>
      </c>
      <c r="J3059" s="138">
        <v>55.49</v>
      </c>
      <c r="K3059" s="138">
        <v>6.615102788520252</v>
      </c>
    </row>
    <row r="3060" spans="1:11" ht="14.5">
      <c r="A3060" s="39" t="s">
        <v>567</v>
      </c>
      <c r="B3060" s="39" t="s">
        <v>445</v>
      </c>
      <c r="C3060" s="39" t="s">
        <v>126</v>
      </c>
      <c r="D3060" s="92">
        <f t="shared" si="153"/>
        <v>59.72</v>
      </c>
      <c r="E3060" s="92">
        <f t="shared" si="154"/>
        <v>49.81</v>
      </c>
      <c r="F3060" s="92">
        <f t="shared" si="155"/>
        <v>68.89</v>
      </c>
      <c r="H3060" s="138">
        <v>59.72</v>
      </c>
      <c r="I3060" s="138">
        <v>49.81</v>
      </c>
      <c r="J3060" s="138">
        <v>68.89</v>
      </c>
      <c r="K3060" s="138">
        <v>8.2551908908238438</v>
      </c>
    </row>
    <row r="3061" spans="1:11" ht="14.5">
      <c r="A3061" s="39" t="s">
        <v>567</v>
      </c>
      <c r="B3061" s="39" t="s">
        <v>445</v>
      </c>
      <c r="C3061" s="39" t="s">
        <v>127</v>
      </c>
      <c r="D3061" s="92">
        <f t="shared" si="153"/>
        <v>63</v>
      </c>
      <c r="E3061" s="92">
        <f t="shared" si="154"/>
        <v>53.7</v>
      </c>
      <c r="F3061" s="92">
        <f t="shared" si="155"/>
        <v>71.44</v>
      </c>
      <c r="H3061" s="138">
        <v>63</v>
      </c>
      <c r="I3061" s="138">
        <v>53.7</v>
      </c>
      <c r="J3061" s="138">
        <v>71.44</v>
      </c>
      <c r="K3061" s="138">
        <v>7.253968253968254</v>
      </c>
    </row>
    <row r="3062" spans="1:11" ht="14.5">
      <c r="A3062" s="39" t="s">
        <v>567</v>
      </c>
      <c r="B3062" s="39" t="s">
        <v>445</v>
      </c>
      <c r="C3062" s="39" t="s">
        <v>128</v>
      </c>
      <c r="D3062" s="92">
        <f t="shared" si="153"/>
        <v>53.21</v>
      </c>
      <c r="E3062" s="92">
        <f t="shared" si="154"/>
        <v>47.05</v>
      </c>
      <c r="F3062" s="92">
        <f t="shared" si="155"/>
        <v>59.28</v>
      </c>
      <c r="H3062" s="138">
        <v>53.21</v>
      </c>
      <c r="I3062" s="138">
        <v>47.05</v>
      </c>
      <c r="J3062" s="138">
        <v>59.28</v>
      </c>
      <c r="K3062" s="138">
        <v>5.9011464010524337</v>
      </c>
    </row>
    <row r="3063" spans="1:11" ht="14.5">
      <c r="A3063" s="39" t="s">
        <v>567</v>
      </c>
      <c r="B3063" s="39" t="s">
        <v>445</v>
      </c>
      <c r="C3063" s="39" t="s">
        <v>129</v>
      </c>
      <c r="D3063" s="92">
        <f t="shared" si="153"/>
        <v>63.88</v>
      </c>
      <c r="E3063" s="92">
        <f t="shared" si="154"/>
        <v>54.69</v>
      </c>
      <c r="F3063" s="92">
        <f t="shared" si="155"/>
        <v>72.150000000000006</v>
      </c>
      <c r="H3063" s="138">
        <v>63.88</v>
      </c>
      <c r="I3063" s="138">
        <v>54.69</v>
      </c>
      <c r="J3063" s="138">
        <v>72.150000000000006</v>
      </c>
      <c r="K3063" s="138">
        <v>7.0444583594239187</v>
      </c>
    </row>
    <row r="3064" spans="1:11" ht="14.5">
      <c r="A3064" s="39" t="s">
        <v>567</v>
      </c>
      <c r="B3064" s="39" t="s">
        <v>445</v>
      </c>
      <c r="C3064" s="39" t="s">
        <v>139</v>
      </c>
      <c r="D3064" s="92">
        <f t="shared" si="153"/>
        <v>44.72</v>
      </c>
      <c r="E3064" s="92">
        <f t="shared" si="154"/>
        <v>39.15</v>
      </c>
      <c r="F3064" s="92">
        <f t="shared" si="155"/>
        <v>50.43</v>
      </c>
      <c r="H3064" s="138">
        <v>44.72</v>
      </c>
      <c r="I3064" s="138">
        <v>39.15</v>
      </c>
      <c r="J3064" s="138">
        <v>50.43</v>
      </c>
      <c r="K3064" s="138">
        <v>6.4624329159212888</v>
      </c>
    </row>
    <row r="3065" spans="1:11" ht="14.5">
      <c r="A3065" s="39" t="s">
        <v>567</v>
      </c>
      <c r="B3065" s="39" t="s">
        <v>445</v>
      </c>
      <c r="C3065" s="39" t="s">
        <v>141</v>
      </c>
      <c r="D3065" s="92">
        <f t="shared" si="153"/>
        <v>49.93</v>
      </c>
      <c r="E3065" s="92">
        <f t="shared" si="154"/>
        <v>41.48</v>
      </c>
      <c r="F3065" s="92">
        <f t="shared" si="155"/>
        <v>58.38</v>
      </c>
      <c r="H3065" s="138">
        <v>49.93</v>
      </c>
      <c r="I3065" s="138">
        <v>41.48</v>
      </c>
      <c r="J3065" s="138">
        <v>58.38</v>
      </c>
      <c r="K3065" s="138">
        <v>8.7121970759062677</v>
      </c>
    </row>
    <row r="3066" spans="1:11" ht="14.5">
      <c r="A3066" s="39" t="s">
        <v>567</v>
      </c>
      <c r="B3066" s="39" t="s">
        <v>445</v>
      </c>
      <c r="C3066" s="39" t="s">
        <v>142</v>
      </c>
      <c r="D3066" s="92">
        <f t="shared" si="153"/>
        <v>49.13</v>
      </c>
      <c r="E3066" s="92">
        <f t="shared" si="154"/>
        <v>43.25</v>
      </c>
      <c r="F3066" s="92">
        <f t="shared" si="155"/>
        <v>55.03</v>
      </c>
      <c r="H3066" s="138">
        <v>49.13</v>
      </c>
      <c r="I3066" s="138">
        <v>43.25</v>
      </c>
      <c r="J3066" s="138">
        <v>55.03</v>
      </c>
      <c r="K3066" s="138">
        <v>6.1469570527172808</v>
      </c>
    </row>
    <row r="3067" spans="1:11" ht="14.5">
      <c r="A3067" s="39" t="s">
        <v>567</v>
      </c>
      <c r="B3067" s="39" t="s">
        <v>445</v>
      </c>
      <c r="C3067" s="39" t="s">
        <v>147</v>
      </c>
      <c r="D3067" s="92">
        <f t="shared" si="153"/>
        <v>56.91</v>
      </c>
      <c r="E3067" s="92">
        <f t="shared" si="154"/>
        <v>50.83</v>
      </c>
      <c r="F3067" s="92">
        <f t="shared" si="155"/>
        <v>62.79</v>
      </c>
      <c r="H3067" s="138">
        <v>56.91</v>
      </c>
      <c r="I3067" s="138">
        <v>50.83</v>
      </c>
      <c r="J3067" s="138">
        <v>62.79</v>
      </c>
      <c r="K3067" s="138">
        <v>5.394482516253734</v>
      </c>
    </row>
    <row r="3068" spans="1:11" ht="14.5">
      <c r="A3068" s="39" t="s">
        <v>567</v>
      </c>
      <c r="B3068" s="39" t="s">
        <v>445</v>
      </c>
      <c r="C3068" s="39" t="s">
        <v>148</v>
      </c>
      <c r="D3068" s="92">
        <f t="shared" si="153"/>
        <v>53.36</v>
      </c>
      <c r="E3068" s="92">
        <f t="shared" si="154"/>
        <v>46.41</v>
      </c>
      <c r="F3068" s="92">
        <f t="shared" si="155"/>
        <v>60.17</v>
      </c>
      <c r="H3068" s="138">
        <v>53.36</v>
      </c>
      <c r="I3068" s="138">
        <v>46.41</v>
      </c>
      <c r="J3068" s="138">
        <v>60.17</v>
      </c>
      <c r="K3068" s="138">
        <v>6.61544227886057</v>
      </c>
    </row>
    <row r="3069" spans="1:11" ht="14.5">
      <c r="A3069" s="39" t="s">
        <v>567</v>
      </c>
      <c r="B3069" s="39" t="s">
        <v>445</v>
      </c>
      <c r="C3069" s="39" t="s">
        <v>152</v>
      </c>
      <c r="D3069" s="92">
        <f t="shared" si="153"/>
        <v>48.14</v>
      </c>
      <c r="E3069" s="92">
        <f t="shared" si="154"/>
        <v>37.89</v>
      </c>
      <c r="F3069" s="92">
        <f t="shared" si="155"/>
        <v>58.55</v>
      </c>
      <c r="H3069" s="138">
        <v>48.14</v>
      </c>
      <c r="I3069" s="138">
        <v>37.89</v>
      </c>
      <c r="J3069" s="138">
        <v>58.55</v>
      </c>
      <c r="K3069" s="138">
        <v>11.11341919401745</v>
      </c>
    </row>
    <row r="3070" spans="1:11" ht="14.5">
      <c r="A3070" s="39" t="s">
        <v>567</v>
      </c>
      <c r="B3070" s="39" t="s">
        <v>445</v>
      </c>
      <c r="C3070" s="39" t="s">
        <v>155</v>
      </c>
      <c r="D3070" s="92">
        <f t="shared" si="153"/>
        <v>57.97</v>
      </c>
      <c r="E3070" s="92">
        <f t="shared" si="154"/>
        <v>49.3</v>
      </c>
      <c r="F3070" s="92">
        <f t="shared" si="155"/>
        <v>66.17</v>
      </c>
      <c r="H3070" s="138">
        <v>57.97</v>
      </c>
      <c r="I3070" s="138">
        <v>49.3</v>
      </c>
      <c r="J3070" s="138">
        <v>66.17</v>
      </c>
      <c r="K3070" s="138">
        <v>7.4866310160427805</v>
      </c>
    </row>
    <row r="3071" spans="1:11" ht="14.5">
      <c r="A3071" s="39" t="s">
        <v>567</v>
      </c>
      <c r="B3071" s="39" t="s">
        <v>445</v>
      </c>
      <c r="C3071" s="39" t="s">
        <v>157</v>
      </c>
      <c r="D3071" s="92">
        <f t="shared" si="153"/>
        <v>67.23</v>
      </c>
      <c r="E3071" s="92">
        <f t="shared" si="154"/>
        <v>57.14</v>
      </c>
      <c r="F3071" s="92">
        <f t="shared" si="155"/>
        <v>75.95</v>
      </c>
      <c r="H3071" s="138">
        <v>67.23</v>
      </c>
      <c r="I3071" s="138">
        <v>57.14</v>
      </c>
      <c r="J3071" s="138">
        <v>75.95</v>
      </c>
      <c r="K3071" s="138">
        <v>7.214041350587534</v>
      </c>
    </row>
    <row r="3072" spans="1:11" ht="14.5">
      <c r="A3072" s="39" t="s">
        <v>567</v>
      </c>
      <c r="B3072" s="39" t="s">
        <v>445</v>
      </c>
      <c r="C3072" s="39" t="s">
        <v>158</v>
      </c>
      <c r="D3072" s="92">
        <f t="shared" si="153"/>
        <v>73.349999999999994</v>
      </c>
      <c r="E3072" s="92">
        <f t="shared" si="154"/>
        <v>58.74</v>
      </c>
      <c r="F3072" s="92">
        <f t="shared" si="155"/>
        <v>84.18</v>
      </c>
      <c r="H3072" s="138">
        <v>73.349999999999994</v>
      </c>
      <c r="I3072" s="138">
        <v>58.74</v>
      </c>
      <c r="J3072" s="138">
        <v>84.18</v>
      </c>
      <c r="K3072" s="138">
        <v>8.957055214723928</v>
      </c>
    </row>
    <row r="3073" spans="1:11" ht="14.5">
      <c r="A3073" s="39" t="s">
        <v>567</v>
      </c>
      <c r="B3073" s="39" t="s">
        <v>445</v>
      </c>
      <c r="C3073" s="39" t="s">
        <v>160</v>
      </c>
      <c r="D3073" s="92">
        <f t="shared" si="153"/>
        <v>72.7</v>
      </c>
      <c r="E3073" s="92">
        <f t="shared" si="154"/>
        <v>66.59</v>
      </c>
      <c r="F3073" s="92">
        <f t="shared" si="155"/>
        <v>78.06</v>
      </c>
      <c r="H3073" s="138">
        <v>72.7</v>
      </c>
      <c r="I3073" s="138">
        <v>66.59</v>
      </c>
      <c r="J3073" s="138">
        <v>78.06</v>
      </c>
      <c r="K3073" s="138">
        <v>4.0302613480055021</v>
      </c>
    </row>
    <row r="3074" spans="1:11" ht="14.5">
      <c r="A3074" s="39" t="s">
        <v>567</v>
      </c>
      <c r="B3074" s="39" t="s">
        <v>445</v>
      </c>
      <c r="C3074" s="39" t="s">
        <v>163</v>
      </c>
      <c r="D3074" s="92">
        <f t="shared" si="153"/>
        <v>53.52</v>
      </c>
      <c r="E3074" s="92">
        <f t="shared" si="154"/>
        <v>44.49</v>
      </c>
      <c r="F3074" s="92">
        <f t="shared" si="155"/>
        <v>62.32</v>
      </c>
      <c r="H3074" s="138">
        <v>53.52</v>
      </c>
      <c r="I3074" s="138">
        <v>44.49</v>
      </c>
      <c r="J3074" s="138">
        <v>62.32</v>
      </c>
      <c r="K3074" s="138">
        <v>8.5949177877428991</v>
      </c>
    </row>
    <row r="3075" spans="1:11" ht="14.5">
      <c r="A3075" s="39" t="s">
        <v>567</v>
      </c>
      <c r="B3075" s="39" t="s">
        <v>445</v>
      </c>
      <c r="C3075" s="39" t="s">
        <v>167</v>
      </c>
      <c r="D3075" s="92">
        <f t="shared" si="153"/>
        <v>56.42</v>
      </c>
      <c r="E3075" s="92">
        <f t="shared" si="154"/>
        <v>49.61</v>
      </c>
      <c r="F3075" s="92">
        <f t="shared" si="155"/>
        <v>62.99</v>
      </c>
      <c r="H3075" s="138">
        <v>56.42</v>
      </c>
      <c r="I3075" s="138">
        <v>49.61</v>
      </c>
      <c r="J3075" s="138">
        <v>62.99</v>
      </c>
      <c r="K3075" s="138">
        <v>6.0794044665012406</v>
      </c>
    </row>
    <row r="3076" spans="1:11" ht="14.5">
      <c r="A3076" s="39" t="s">
        <v>567</v>
      </c>
      <c r="B3076" s="39" t="s">
        <v>445</v>
      </c>
      <c r="C3076" s="39" t="s">
        <v>169</v>
      </c>
      <c r="D3076" s="92">
        <f t="shared" si="153"/>
        <v>54.02</v>
      </c>
      <c r="E3076" s="92">
        <f t="shared" si="154"/>
        <v>44.5</v>
      </c>
      <c r="F3076" s="92">
        <f t="shared" si="155"/>
        <v>63.25</v>
      </c>
      <c r="H3076" s="138">
        <v>54.02</v>
      </c>
      <c r="I3076" s="138">
        <v>44.5</v>
      </c>
      <c r="J3076" s="138">
        <v>63.25</v>
      </c>
      <c r="K3076" s="138">
        <v>8.9596445760829315</v>
      </c>
    </row>
    <row r="3077" spans="1:11" ht="14.5">
      <c r="A3077" s="39" t="s">
        <v>567</v>
      </c>
      <c r="B3077" s="39" t="s">
        <v>445</v>
      </c>
      <c r="C3077" s="39" t="s">
        <v>173</v>
      </c>
      <c r="D3077" s="92">
        <f t="shared" si="153"/>
        <v>55.69</v>
      </c>
      <c r="E3077" s="92">
        <f t="shared" si="154"/>
        <v>50.04</v>
      </c>
      <c r="F3077" s="92">
        <f t="shared" si="155"/>
        <v>61.21</v>
      </c>
      <c r="H3077" s="138">
        <v>55.69</v>
      </c>
      <c r="I3077" s="138">
        <v>50.04</v>
      </c>
      <c r="J3077" s="138">
        <v>61.21</v>
      </c>
      <c r="K3077" s="138">
        <v>5.1355719159633688</v>
      </c>
    </row>
    <row r="3078" spans="1:11" ht="14.5">
      <c r="A3078" s="39" t="s">
        <v>567</v>
      </c>
      <c r="B3078" s="39" t="s">
        <v>445</v>
      </c>
      <c r="C3078" s="39" t="s">
        <v>176</v>
      </c>
      <c r="D3078" s="92">
        <f t="shared" si="153"/>
        <v>63.24</v>
      </c>
      <c r="E3078" s="92">
        <f t="shared" si="154"/>
        <v>53.18</v>
      </c>
      <c r="F3078" s="92">
        <f t="shared" si="155"/>
        <v>72.27</v>
      </c>
      <c r="H3078" s="138">
        <v>63.24</v>
      </c>
      <c r="I3078" s="138">
        <v>53.18</v>
      </c>
      <c r="J3078" s="138">
        <v>72.27</v>
      </c>
      <c r="K3078" s="138">
        <v>7.7798861480075896</v>
      </c>
    </row>
    <row r="3079" spans="1:11" ht="14.5">
      <c r="A3079" s="39" t="s">
        <v>567</v>
      </c>
      <c r="B3079" s="39" t="s">
        <v>446</v>
      </c>
      <c r="C3079" s="39" t="s">
        <v>99</v>
      </c>
      <c r="D3079" s="92">
        <f t="shared" si="153"/>
        <v>22.06</v>
      </c>
      <c r="E3079" s="92">
        <f t="shared" si="154"/>
        <v>16.059999999999999</v>
      </c>
      <c r="F3079" s="92">
        <f t="shared" si="155"/>
        <v>29.52</v>
      </c>
      <c r="H3079" s="138">
        <v>22.06</v>
      </c>
      <c r="I3079" s="138">
        <v>16.059999999999999</v>
      </c>
      <c r="J3079" s="138">
        <v>29.52</v>
      </c>
      <c r="K3079" s="138">
        <v>15.59383499546691</v>
      </c>
    </row>
    <row r="3080" spans="1:11" ht="14.5">
      <c r="A3080" s="39" t="s">
        <v>567</v>
      </c>
      <c r="B3080" s="39" t="s">
        <v>446</v>
      </c>
      <c r="C3080" s="39" t="s">
        <v>100</v>
      </c>
      <c r="D3080" s="92">
        <f t="shared" si="153"/>
        <v>25.63</v>
      </c>
      <c r="E3080" s="92">
        <f t="shared" si="154"/>
        <v>20.5</v>
      </c>
      <c r="F3080" s="92">
        <f t="shared" si="155"/>
        <v>31.53</v>
      </c>
      <c r="H3080" s="138">
        <v>25.63</v>
      </c>
      <c r="I3080" s="138">
        <v>20.5</v>
      </c>
      <c r="J3080" s="138">
        <v>31.53</v>
      </c>
      <c r="K3080" s="138">
        <v>11.002731174404994</v>
      </c>
    </row>
    <row r="3081" spans="1:11" ht="14.5">
      <c r="A3081" s="39" t="s">
        <v>567</v>
      </c>
      <c r="B3081" s="39" t="s">
        <v>446</v>
      </c>
      <c r="C3081" s="39" t="s">
        <v>107</v>
      </c>
      <c r="D3081" s="92">
        <f t="shared" si="153"/>
        <v>25.87</v>
      </c>
      <c r="E3081" s="92">
        <f t="shared" si="154"/>
        <v>21.23</v>
      </c>
      <c r="F3081" s="92">
        <f t="shared" si="155"/>
        <v>31.12</v>
      </c>
      <c r="H3081" s="138">
        <v>25.87</v>
      </c>
      <c r="I3081" s="138">
        <v>21.23</v>
      </c>
      <c r="J3081" s="138">
        <v>31.12</v>
      </c>
      <c r="K3081" s="138">
        <v>9.7796675686122914</v>
      </c>
    </row>
    <row r="3082" spans="1:11" ht="14.5">
      <c r="A3082" s="39" t="s">
        <v>567</v>
      </c>
      <c r="B3082" s="39" t="s">
        <v>446</v>
      </c>
      <c r="C3082" s="39" t="s">
        <v>113</v>
      </c>
      <c r="D3082" s="92">
        <f t="shared" si="153"/>
        <v>26.07</v>
      </c>
      <c r="E3082" s="92">
        <f t="shared" si="154"/>
        <v>19.84</v>
      </c>
      <c r="F3082" s="92">
        <f t="shared" si="155"/>
        <v>33.43</v>
      </c>
      <c r="H3082" s="138">
        <v>26.07</v>
      </c>
      <c r="I3082" s="138">
        <v>19.84</v>
      </c>
      <c r="J3082" s="138">
        <v>33.43</v>
      </c>
      <c r="K3082" s="138">
        <v>13.34867663981588</v>
      </c>
    </row>
    <row r="3083" spans="1:11" ht="14.5">
      <c r="A3083" s="39" t="s">
        <v>567</v>
      </c>
      <c r="B3083" s="39" t="s">
        <v>446</v>
      </c>
      <c r="C3083" s="39" t="s">
        <v>114</v>
      </c>
      <c r="D3083" s="92">
        <f t="shared" si="153"/>
        <v>26.23</v>
      </c>
      <c r="E3083" s="92">
        <f t="shared" si="154"/>
        <v>19.170000000000002</v>
      </c>
      <c r="F3083" s="92">
        <f t="shared" si="155"/>
        <v>34.770000000000003</v>
      </c>
      <c r="H3083" s="138">
        <v>26.23</v>
      </c>
      <c r="I3083" s="138">
        <v>19.170000000000002</v>
      </c>
      <c r="J3083" s="138">
        <v>34.770000000000003</v>
      </c>
      <c r="K3083" s="138">
        <v>15.249714067861229</v>
      </c>
    </row>
    <row r="3084" spans="1:11" ht="14.5">
      <c r="A3084" s="39" t="s">
        <v>567</v>
      </c>
      <c r="B3084" s="39" t="s">
        <v>446</v>
      </c>
      <c r="C3084" s="39" t="s">
        <v>120</v>
      </c>
      <c r="D3084" s="92">
        <f t="shared" si="153"/>
        <v>19.27</v>
      </c>
      <c r="E3084" s="92">
        <f t="shared" si="154"/>
        <v>13.96</v>
      </c>
      <c r="F3084" s="92">
        <f t="shared" si="155"/>
        <v>26</v>
      </c>
      <c r="H3084" s="138">
        <v>19.27</v>
      </c>
      <c r="I3084" s="138">
        <v>13.96</v>
      </c>
      <c r="J3084" s="138">
        <v>26</v>
      </c>
      <c r="K3084" s="138">
        <v>15.93149974052932</v>
      </c>
    </row>
    <row r="3085" spans="1:11" ht="14.5">
      <c r="A3085" s="39" t="s">
        <v>567</v>
      </c>
      <c r="B3085" s="39" t="s">
        <v>446</v>
      </c>
      <c r="C3085" s="39" t="s">
        <v>121</v>
      </c>
      <c r="D3085" s="92">
        <f t="shared" si="153"/>
        <v>28.6</v>
      </c>
      <c r="E3085" s="92">
        <f t="shared" si="154"/>
        <v>21</v>
      </c>
      <c r="F3085" s="92">
        <f t="shared" si="155"/>
        <v>37.65</v>
      </c>
      <c r="H3085" s="138">
        <v>28.6</v>
      </c>
      <c r="I3085" s="138">
        <v>21</v>
      </c>
      <c r="J3085" s="138">
        <v>37.65</v>
      </c>
      <c r="K3085" s="138">
        <v>14.930069930069928</v>
      </c>
    </row>
    <row r="3086" spans="1:11" ht="14.5">
      <c r="A3086" s="39" t="s">
        <v>567</v>
      </c>
      <c r="B3086" s="39" t="s">
        <v>446</v>
      </c>
      <c r="C3086" s="39" t="s">
        <v>124</v>
      </c>
      <c r="D3086" s="92">
        <f t="shared" si="153"/>
        <v>26.58</v>
      </c>
      <c r="E3086" s="92">
        <f t="shared" si="154"/>
        <v>21.2</v>
      </c>
      <c r="F3086" s="92">
        <f t="shared" si="155"/>
        <v>32.75</v>
      </c>
      <c r="H3086" s="138">
        <v>26.58</v>
      </c>
      <c r="I3086" s="138">
        <v>21.2</v>
      </c>
      <c r="J3086" s="138">
        <v>32.75</v>
      </c>
      <c r="K3086" s="138">
        <v>11.098570353649361</v>
      </c>
    </row>
    <row r="3087" spans="1:11" ht="14.5">
      <c r="A3087" s="39" t="s">
        <v>567</v>
      </c>
      <c r="B3087" s="39" t="s">
        <v>446</v>
      </c>
      <c r="C3087" s="39" t="s">
        <v>126</v>
      </c>
      <c r="D3087" s="92">
        <f t="shared" si="153"/>
        <v>24.83</v>
      </c>
      <c r="E3087" s="92">
        <f t="shared" si="154"/>
        <v>18.649999999999999</v>
      </c>
      <c r="F3087" s="92">
        <f t="shared" si="155"/>
        <v>32.24</v>
      </c>
      <c r="H3087" s="138">
        <v>24.83</v>
      </c>
      <c r="I3087" s="138">
        <v>18.649999999999999</v>
      </c>
      <c r="J3087" s="138">
        <v>32.24</v>
      </c>
      <c r="K3087" s="138">
        <v>14.01530406766009</v>
      </c>
    </row>
    <row r="3088" spans="1:11" ht="14.5">
      <c r="A3088" s="39" t="s">
        <v>567</v>
      </c>
      <c r="B3088" s="39" t="s">
        <v>446</v>
      </c>
      <c r="C3088" s="39" t="s">
        <v>127</v>
      </c>
      <c r="D3088" s="92">
        <f t="shared" ref="D3088:D3151" si="156">IF(K3088&gt;=50," ",H3088)</f>
        <v>20.11</v>
      </c>
      <c r="E3088" s="92">
        <f t="shared" ref="E3088:E3151" si="157">IF(K3088&gt;=50," ",I3088)</f>
        <v>14.46</v>
      </c>
      <c r="F3088" s="92">
        <f t="shared" ref="F3088:F3151" si="158">IF(K3088&gt;=50," ",J3088)</f>
        <v>27.26</v>
      </c>
      <c r="H3088" s="138">
        <v>20.11</v>
      </c>
      <c r="I3088" s="138">
        <v>14.46</v>
      </c>
      <c r="J3088" s="138">
        <v>27.26</v>
      </c>
      <c r="K3088" s="138">
        <v>16.210840377921432</v>
      </c>
    </row>
    <row r="3089" spans="1:11" ht="14.5">
      <c r="A3089" s="39" t="s">
        <v>567</v>
      </c>
      <c r="B3089" s="39" t="s">
        <v>446</v>
      </c>
      <c r="C3089" s="39" t="s">
        <v>128</v>
      </c>
      <c r="D3089" s="92">
        <f t="shared" si="156"/>
        <v>30.88</v>
      </c>
      <c r="E3089" s="92">
        <f t="shared" si="157"/>
        <v>25.09</v>
      </c>
      <c r="F3089" s="92">
        <f t="shared" si="158"/>
        <v>37.340000000000003</v>
      </c>
      <c r="H3089" s="138">
        <v>30.88</v>
      </c>
      <c r="I3089" s="138">
        <v>25.09</v>
      </c>
      <c r="J3089" s="138">
        <v>37.340000000000003</v>
      </c>
      <c r="K3089" s="138">
        <v>10.16839378238342</v>
      </c>
    </row>
    <row r="3090" spans="1:11" ht="14.5">
      <c r="A3090" s="39" t="s">
        <v>567</v>
      </c>
      <c r="B3090" s="39" t="s">
        <v>446</v>
      </c>
      <c r="C3090" s="39" t="s">
        <v>129</v>
      </c>
      <c r="D3090" s="92">
        <f t="shared" si="156"/>
        <v>20.84</v>
      </c>
      <c r="E3090" s="92">
        <f t="shared" si="157"/>
        <v>14.98</v>
      </c>
      <c r="F3090" s="92">
        <f t="shared" si="158"/>
        <v>28.23</v>
      </c>
      <c r="H3090" s="138">
        <v>20.84</v>
      </c>
      <c r="I3090" s="138">
        <v>14.98</v>
      </c>
      <c r="J3090" s="138">
        <v>28.23</v>
      </c>
      <c r="K3090" s="138">
        <v>16.218809980806142</v>
      </c>
    </row>
    <row r="3091" spans="1:11" ht="14.5">
      <c r="A3091" s="39" t="s">
        <v>567</v>
      </c>
      <c r="B3091" s="39" t="s">
        <v>446</v>
      </c>
      <c r="C3091" s="39" t="s">
        <v>139</v>
      </c>
      <c r="D3091" s="92">
        <f t="shared" si="156"/>
        <v>28.56</v>
      </c>
      <c r="E3091" s="92">
        <f t="shared" si="157"/>
        <v>23.61</v>
      </c>
      <c r="F3091" s="92">
        <f t="shared" si="158"/>
        <v>34.08</v>
      </c>
      <c r="H3091" s="138">
        <v>28.56</v>
      </c>
      <c r="I3091" s="138">
        <v>23.61</v>
      </c>
      <c r="J3091" s="138">
        <v>34.08</v>
      </c>
      <c r="K3091" s="138">
        <v>9.3837535014005624</v>
      </c>
    </row>
    <row r="3092" spans="1:11" ht="14.5">
      <c r="A3092" s="39" t="s">
        <v>567</v>
      </c>
      <c r="B3092" s="39" t="s">
        <v>446</v>
      </c>
      <c r="C3092" s="39" t="s">
        <v>141</v>
      </c>
      <c r="D3092" s="92">
        <f t="shared" si="156"/>
        <v>25.69</v>
      </c>
      <c r="E3092" s="92">
        <f t="shared" si="157"/>
        <v>19.21</v>
      </c>
      <c r="F3092" s="92">
        <f t="shared" si="158"/>
        <v>33.44</v>
      </c>
      <c r="H3092" s="138">
        <v>25.69</v>
      </c>
      <c r="I3092" s="138">
        <v>19.21</v>
      </c>
      <c r="J3092" s="138">
        <v>33.44</v>
      </c>
      <c r="K3092" s="138">
        <v>14.168937329700274</v>
      </c>
    </row>
    <row r="3093" spans="1:11" ht="14.5">
      <c r="A3093" s="39" t="s">
        <v>567</v>
      </c>
      <c r="B3093" s="39" t="s">
        <v>446</v>
      </c>
      <c r="C3093" s="39" t="s">
        <v>142</v>
      </c>
      <c r="D3093" s="92">
        <f t="shared" si="156"/>
        <v>25.63</v>
      </c>
      <c r="E3093" s="92">
        <f t="shared" si="157"/>
        <v>20.76</v>
      </c>
      <c r="F3093" s="92">
        <f t="shared" si="158"/>
        <v>31.18</v>
      </c>
      <c r="H3093" s="138">
        <v>25.63</v>
      </c>
      <c r="I3093" s="138">
        <v>20.76</v>
      </c>
      <c r="J3093" s="138">
        <v>31.18</v>
      </c>
      <c r="K3093" s="138">
        <v>10.378462738977762</v>
      </c>
    </row>
    <row r="3094" spans="1:11" ht="14.5">
      <c r="A3094" s="39" t="s">
        <v>567</v>
      </c>
      <c r="B3094" s="39" t="s">
        <v>446</v>
      </c>
      <c r="C3094" s="39" t="s">
        <v>147</v>
      </c>
      <c r="D3094" s="92">
        <f t="shared" si="156"/>
        <v>24.06</v>
      </c>
      <c r="E3094" s="92">
        <f t="shared" si="157"/>
        <v>19.14</v>
      </c>
      <c r="F3094" s="92">
        <f t="shared" si="158"/>
        <v>29.79</v>
      </c>
      <c r="H3094" s="138">
        <v>24.06</v>
      </c>
      <c r="I3094" s="138">
        <v>19.14</v>
      </c>
      <c r="J3094" s="138">
        <v>29.79</v>
      </c>
      <c r="K3094" s="138">
        <v>11.305070656691605</v>
      </c>
    </row>
    <row r="3095" spans="1:11" ht="14.5">
      <c r="A3095" s="39" t="s">
        <v>567</v>
      </c>
      <c r="B3095" s="39" t="s">
        <v>446</v>
      </c>
      <c r="C3095" s="39" t="s">
        <v>148</v>
      </c>
      <c r="D3095" s="92">
        <f t="shared" si="156"/>
        <v>27.96</v>
      </c>
      <c r="E3095" s="92">
        <f t="shared" si="157"/>
        <v>21.9</v>
      </c>
      <c r="F3095" s="92">
        <f t="shared" si="158"/>
        <v>34.950000000000003</v>
      </c>
      <c r="H3095" s="138">
        <v>27.96</v>
      </c>
      <c r="I3095" s="138">
        <v>21.9</v>
      </c>
      <c r="J3095" s="138">
        <v>34.950000000000003</v>
      </c>
      <c r="K3095" s="138">
        <v>11.945636623748211</v>
      </c>
    </row>
    <row r="3096" spans="1:11" ht="14.5">
      <c r="A3096" s="39" t="s">
        <v>567</v>
      </c>
      <c r="B3096" s="39" t="s">
        <v>446</v>
      </c>
      <c r="C3096" s="39" t="s">
        <v>152</v>
      </c>
      <c r="D3096" s="92">
        <f t="shared" si="156"/>
        <v>32.9</v>
      </c>
      <c r="E3096" s="92">
        <f t="shared" si="157"/>
        <v>23.2</v>
      </c>
      <c r="F3096" s="92">
        <f t="shared" si="158"/>
        <v>44.31</v>
      </c>
      <c r="H3096" s="138">
        <v>32.9</v>
      </c>
      <c r="I3096" s="138">
        <v>23.2</v>
      </c>
      <c r="J3096" s="138">
        <v>44.31</v>
      </c>
      <c r="K3096" s="138">
        <v>16.565349544072948</v>
      </c>
    </row>
    <row r="3097" spans="1:11" ht="14.5">
      <c r="A3097" s="39" t="s">
        <v>567</v>
      </c>
      <c r="B3097" s="39" t="s">
        <v>446</v>
      </c>
      <c r="C3097" s="39" t="s">
        <v>155</v>
      </c>
      <c r="D3097" s="92">
        <f t="shared" si="156"/>
        <v>20.2</v>
      </c>
      <c r="E3097" s="92">
        <f t="shared" si="157"/>
        <v>15.46</v>
      </c>
      <c r="F3097" s="92">
        <f t="shared" si="158"/>
        <v>25.95</v>
      </c>
      <c r="H3097" s="138">
        <v>20.2</v>
      </c>
      <c r="I3097" s="138">
        <v>15.46</v>
      </c>
      <c r="J3097" s="138">
        <v>25.95</v>
      </c>
      <c r="K3097" s="138">
        <v>13.267326732673268</v>
      </c>
    </row>
    <row r="3098" spans="1:11" ht="14.5">
      <c r="A3098" s="39" t="s">
        <v>567</v>
      </c>
      <c r="B3098" s="39" t="s">
        <v>446</v>
      </c>
      <c r="C3098" s="39" t="s">
        <v>157</v>
      </c>
      <c r="D3098" s="92">
        <f t="shared" si="156"/>
        <v>20.75</v>
      </c>
      <c r="E3098" s="92">
        <f t="shared" si="157"/>
        <v>13.72</v>
      </c>
      <c r="F3098" s="92">
        <f t="shared" si="158"/>
        <v>30.13</v>
      </c>
      <c r="H3098" s="138">
        <v>20.75</v>
      </c>
      <c r="I3098" s="138">
        <v>13.72</v>
      </c>
      <c r="J3098" s="138">
        <v>30.13</v>
      </c>
      <c r="K3098" s="138">
        <v>20.14457831325301</v>
      </c>
    </row>
    <row r="3099" spans="1:11" ht="14.5">
      <c r="A3099" s="39" t="s">
        <v>567</v>
      </c>
      <c r="B3099" s="39" t="s">
        <v>446</v>
      </c>
      <c r="C3099" s="39" t="s">
        <v>158</v>
      </c>
      <c r="D3099" s="92">
        <f t="shared" si="156"/>
        <v>11.05</v>
      </c>
      <c r="E3099" s="92">
        <f t="shared" si="157"/>
        <v>7.59</v>
      </c>
      <c r="F3099" s="92">
        <f t="shared" si="158"/>
        <v>15.83</v>
      </c>
      <c r="H3099" s="138">
        <v>11.05</v>
      </c>
      <c r="I3099" s="138">
        <v>7.59</v>
      </c>
      <c r="J3099" s="138">
        <v>15.83</v>
      </c>
      <c r="K3099" s="138">
        <v>18.823529411764707</v>
      </c>
    </row>
    <row r="3100" spans="1:11" ht="14.5">
      <c r="A3100" s="39" t="s">
        <v>567</v>
      </c>
      <c r="B3100" s="39" t="s">
        <v>446</v>
      </c>
      <c r="C3100" s="39" t="s">
        <v>160</v>
      </c>
      <c r="D3100" s="92">
        <f t="shared" si="156"/>
        <v>18.059999999999999</v>
      </c>
      <c r="E3100" s="92">
        <f t="shared" si="157"/>
        <v>13.86</v>
      </c>
      <c r="F3100" s="92">
        <f t="shared" si="158"/>
        <v>23.19</v>
      </c>
      <c r="H3100" s="138">
        <v>18.059999999999999</v>
      </c>
      <c r="I3100" s="138">
        <v>13.86</v>
      </c>
      <c r="J3100" s="138">
        <v>23.19</v>
      </c>
      <c r="K3100" s="138">
        <v>13.122923588039869</v>
      </c>
    </row>
    <row r="3101" spans="1:11" ht="14.5">
      <c r="A3101" s="39" t="s">
        <v>567</v>
      </c>
      <c r="B3101" s="39" t="s">
        <v>446</v>
      </c>
      <c r="C3101" s="39" t="s">
        <v>163</v>
      </c>
      <c r="D3101" s="92">
        <f t="shared" si="156"/>
        <v>35.340000000000003</v>
      </c>
      <c r="E3101" s="92">
        <f t="shared" si="157"/>
        <v>25.75</v>
      </c>
      <c r="F3101" s="92">
        <f t="shared" si="158"/>
        <v>46.28</v>
      </c>
      <c r="H3101" s="138">
        <v>35.340000000000003</v>
      </c>
      <c r="I3101" s="138">
        <v>25.75</v>
      </c>
      <c r="J3101" s="138">
        <v>46.28</v>
      </c>
      <c r="K3101" s="138">
        <v>14.997170345217882</v>
      </c>
    </row>
    <row r="3102" spans="1:11" ht="14.5">
      <c r="A3102" s="39" t="s">
        <v>567</v>
      </c>
      <c r="B3102" s="39" t="s">
        <v>446</v>
      </c>
      <c r="C3102" s="39" t="s">
        <v>167</v>
      </c>
      <c r="D3102" s="92">
        <f t="shared" si="156"/>
        <v>21.47</v>
      </c>
      <c r="E3102" s="92">
        <f t="shared" si="157"/>
        <v>16.38</v>
      </c>
      <c r="F3102" s="92">
        <f t="shared" si="158"/>
        <v>27.63</v>
      </c>
      <c r="H3102" s="138">
        <v>21.47</v>
      </c>
      <c r="I3102" s="138">
        <v>16.38</v>
      </c>
      <c r="J3102" s="138">
        <v>27.63</v>
      </c>
      <c r="K3102" s="138">
        <v>13.367489520260831</v>
      </c>
    </row>
    <row r="3103" spans="1:11" ht="14.5">
      <c r="A3103" s="39" t="s">
        <v>567</v>
      </c>
      <c r="B3103" s="39" t="s">
        <v>446</v>
      </c>
      <c r="C3103" s="39" t="s">
        <v>169</v>
      </c>
      <c r="D3103" s="92">
        <f t="shared" si="156"/>
        <v>27.45</v>
      </c>
      <c r="E3103" s="92">
        <f t="shared" si="157"/>
        <v>18.559999999999999</v>
      </c>
      <c r="F3103" s="92">
        <f t="shared" si="158"/>
        <v>38.58</v>
      </c>
      <c r="H3103" s="138">
        <v>27.45</v>
      </c>
      <c r="I3103" s="138">
        <v>18.559999999999999</v>
      </c>
      <c r="J3103" s="138">
        <v>38.58</v>
      </c>
      <c r="K3103" s="138">
        <v>18.76138433515483</v>
      </c>
    </row>
    <row r="3104" spans="1:11" ht="14.5">
      <c r="A3104" s="39" t="s">
        <v>567</v>
      </c>
      <c r="B3104" s="39" t="s">
        <v>446</v>
      </c>
      <c r="C3104" s="39" t="s">
        <v>173</v>
      </c>
      <c r="D3104" s="92">
        <f t="shared" si="156"/>
        <v>21.31</v>
      </c>
      <c r="E3104" s="92">
        <f t="shared" si="157"/>
        <v>17.12</v>
      </c>
      <c r="F3104" s="92">
        <f t="shared" si="158"/>
        <v>26.21</v>
      </c>
      <c r="H3104" s="138">
        <v>21.31</v>
      </c>
      <c r="I3104" s="138">
        <v>17.12</v>
      </c>
      <c r="J3104" s="138">
        <v>26.21</v>
      </c>
      <c r="K3104" s="138">
        <v>10.886907555138432</v>
      </c>
    </row>
    <row r="3105" spans="1:11" ht="14.5">
      <c r="A3105" s="39" t="s">
        <v>567</v>
      </c>
      <c r="B3105" s="39" t="s">
        <v>446</v>
      </c>
      <c r="C3105" s="39" t="s">
        <v>176</v>
      </c>
      <c r="D3105" s="92">
        <f t="shared" si="156"/>
        <v>15.91</v>
      </c>
      <c r="E3105" s="92">
        <f t="shared" si="157"/>
        <v>9.67</v>
      </c>
      <c r="F3105" s="92">
        <f t="shared" si="158"/>
        <v>25.06</v>
      </c>
      <c r="H3105" s="138">
        <v>15.91</v>
      </c>
      <c r="I3105" s="138">
        <v>9.67</v>
      </c>
      <c r="J3105" s="138">
        <v>25.06</v>
      </c>
      <c r="K3105" s="138">
        <v>24.450031426775613</v>
      </c>
    </row>
    <row r="3106" spans="1:11" ht="14.5">
      <c r="A3106" s="39" t="s">
        <v>567</v>
      </c>
      <c r="B3106" s="39" t="s">
        <v>447</v>
      </c>
      <c r="C3106" s="39" t="s">
        <v>99</v>
      </c>
      <c r="D3106" s="92">
        <f t="shared" si="156"/>
        <v>14.68</v>
      </c>
      <c r="E3106" s="92">
        <f t="shared" si="157"/>
        <v>9.85</v>
      </c>
      <c r="F3106" s="92">
        <f t="shared" si="158"/>
        <v>21.32</v>
      </c>
      <c r="H3106" s="138">
        <v>14.68</v>
      </c>
      <c r="I3106" s="138">
        <v>9.85</v>
      </c>
      <c r="J3106" s="138">
        <v>21.32</v>
      </c>
      <c r="K3106" s="138">
        <v>19.754768392370572</v>
      </c>
    </row>
    <row r="3107" spans="1:11" ht="14.5">
      <c r="A3107" s="39" t="s">
        <v>567</v>
      </c>
      <c r="B3107" s="39" t="s">
        <v>447</v>
      </c>
      <c r="C3107" s="39" t="s">
        <v>100</v>
      </c>
      <c r="D3107" s="92">
        <f t="shared" si="156"/>
        <v>17.940000000000001</v>
      </c>
      <c r="E3107" s="92">
        <f t="shared" si="157"/>
        <v>13.55</v>
      </c>
      <c r="F3107" s="92">
        <f t="shared" si="158"/>
        <v>23.38</v>
      </c>
      <c r="H3107" s="138">
        <v>17.940000000000001</v>
      </c>
      <c r="I3107" s="138">
        <v>13.55</v>
      </c>
      <c r="J3107" s="138">
        <v>23.38</v>
      </c>
      <c r="K3107" s="138">
        <v>13.935340022296543</v>
      </c>
    </row>
    <row r="3108" spans="1:11" ht="14.5">
      <c r="A3108" s="39" t="s">
        <v>567</v>
      </c>
      <c r="B3108" s="39" t="s">
        <v>447</v>
      </c>
      <c r="C3108" s="39" t="s">
        <v>107</v>
      </c>
      <c r="D3108" s="92">
        <f t="shared" si="156"/>
        <v>19.82</v>
      </c>
      <c r="E3108" s="92">
        <f t="shared" si="157"/>
        <v>15.72</v>
      </c>
      <c r="F3108" s="92">
        <f t="shared" si="158"/>
        <v>24.69</v>
      </c>
      <c r="H3108" s="138">
        <v>19.82</v>
      </c>
      <c r="I3108" s="138">
        <v>15.72</v>
      </c>
      <c r="J3108" s="138">
        <v>24.69</v>
      </c>
      <c r="K3108" s="138">
        <v>11.553985872855701</v>
      </c>
    </row>
    <row r="3109" spans="1:11" ht="14.5">
      <c r="A3109" s="39" t="s">
        <v>567</v>
      </c>
      <c r="B3109" s="39" t="s">
        <v>447</v>
      </c>
      <c r="C3109" s="39" t="s">
        <v>113</v>
      </c>
      <c r="D3109" s="92">
        <f t="shared" si="156"/>
        <v>20.260000000000002</v>
      </c>
      <c r="E3109" s="92">
        <f t="shared" si="157"/>
        <v>13.95</v>
      </c>
      <c r="F3109" s="92">
        <f t="shared" si="158"/>
        <v>28.48</v>
      </c>
      <c r="H3109" s="138">
        <v>20.260000000000002</v>
      </c>
      <c r="I3109" s="138">
        <v>13.95</v>
      </c>
      <c r="J3109" s="138">
        <v>28.48</v>
      </c>
      <c r="K3109" s="138">
        <v>18.26258637709773</v>
      </c>
    </row>
    <row r="3110" spans="1:11" ht="14.5">
      <c r="A3110" s="39" t="s">
        <v>567</v>
      </c>
      <c r="B3110" s="39" t="s">
        <v>447</v>
      </c>
      <c r="C3110" s="39" t="s">
        <v>114</v>
      </c>
      <c r="D3110" s="92">
        <f t="shared" si="156"/>
        <v>14.98</v>
      </c>
      <c r="E3110" s="92">
        <f t="shared" si="157"/>
        <v>9.61</v>
      </c>
      <c r="F3110" s="92">
        <f t="shared" si="158"/>
        <v>22.6</v>
      </c>
      <c r="H3110" s="138">
        <v>14.98</v>
      </c>
      <c r="I3110" s="138">
        <v>9.61</v>
      </c>
      <c r="J3110" s="138">
        <v>22.6</v>
      </c>
      <c r="K3110" s="138">
        <v>21.895861148197596</v>
      </c>
    </row>
    <row r="3111" spans="1:11" ht="14.5">
      <c r="A3111" s="39" t="s">
        <v>567</v>
      </c>
      <c r="B3111" s="39" t="s">
        <v>447</v>
      </c>
      <c r="C3111" s="39" t="s">
        <v>120</v>
      </c>
      <c r="D3111" s="92">
        <f t="shared" si="156"/>
        <v>15.47</v>
      </c>
      <c r="E3111" s="92">
        <f t="shared" si="157"/>
        <v>9.35</v>
      </c>
      <c r="F3111" s="92">
        <f t="shared" si="158"/>
        <v>24.52</v>
      </c>
      <c r="H3111" s="138">
        <v>15.47</v>
      </c>
      <c r="I3111" s="138">
        <v>9.35</v>
      </c>
      <c r="J3111" s="138">
        <v>24.52</v>
      </c>
      <c r="K3111" s="138">
        <v>24.757595345830637</v>
      </c>
    </row>
    <row r="3112" spans="1:11" ht="14.5">
      <c r="A3112" s="39" t="s">
        <v>567</v>
      </c>
      <c r="B3112" s="39" t="s">
        <v>447</v>
      </c>
      <c r="C3112" s="39" t="s">
        <v>121</v>
      </c>
      <c r="D3112" s="92">
        <f t="shared" si="156"/>
        <v>10.57</v>
      </c>
      <c r="E3112" s="92">
        <f t="shared" si="157"/>
        <v>6.5</v>
      </c>
      <c r="F3112" s="92">
        <f t="shared" si="158"/>
        <v>16.73</v>
      </c>
      <c r="H3112" s="138">
        <v>10.57</v>
      </c>
      <c r="I3112" s="138">
        <v>6.5</v>
      </c>
      <c r="J3112" s="138">
        <v>16.73</v>
      </c>
      <c r="K3112" s="138">
        <v>24.219489120151373</v>
      </c>
    </row>
    <row r="3113" spans="1:11" ht="14.5">
      <c r="A3113" s="39" t="s">
        <v>567</v>
      </c>
      <c r="B3113" s="39" t="s">
        <v>447</v>
      </c>
      <c r="C3113" s="39" t="s">
        <v>124</v>
      </c>
      <c r="D3113" s="92">
        <f t="shared" si="156"/>
        <v>18.02</v>
      </c>
      <c r="E3113" s="92">
        <f t="shared" si="157"/>
        <v>13.45</v>
      </c>
      <c r="F3113" s="92">
        <f t="shared" si="158"/>
        <v>23.72</v>
      </c>
      <c r="H3113" s="138">
        <v>18.02</v>
      </c>
      <c r="I3113" s="138">
        <v>13.45</v>
      </c>
      <c r="J3113" s="138">
        <v>23.72</v>
      </c>
      <c r="K3113" s="138">
        <v>14.483906770255272</v>
      </c>
    </row>
    <row r="3114" spans="1:11" ht="14.5">
      <c r="A3114" s="39" t="s">
        <v>567</v>
      </c>
      <c r="B3114" s="39" t="s">
        <v>447</v>
      </c>
      <c r="C3114" s="39" t="s">
        <v>126</v>
      </c>
      <c r="D3114" s="92">
        <f t="shared" si="156"/>
        <v>11.96</v>
      </c>
      <c r="E3114" s="92">
        <f t="shared" si="157"/>
        <v>5.9</v>
      </c>
      <c r="F3114" s="92">
        <f t="shared" si="158"/>
        <v>22.73</v>
      </c>
      <c r="H3114" s="138">
        <v>11.96</v>
      </c>
      <c r="I3114" s="138">
        <v>5.9</v>
      </c>
      <c r="J3114" s="138">
        <v>22.73</v>
      </c>
      <c r="K3114" s="138">
        <v>34.698996655518393</v>
      </c>
    </row>
    <row r="3115" spans="1:11" ht="14.5">
      <c r="A3115" s="39" t="s">
        <v>567</v>
      </c>
      <c r="B3115" s="39" t="s">
        <v>447</v>
      </c>
      <c r="C3115" s="39" t="s">
        <v>127</v>
      </c>
      <c r="D3115" s="92">
        <f t="shared" si="156"/>
        <v>13.79</v>
      </c>
      <c r="E3115" s="92">
        <f t="shared" si="157"/>
        <v>7.9</v>
      </c>
      <c r="F3115" s="92">
        <f t="shared" si="158"/>
        <v>22.97</v>
      </c>
      <c r="H3115" s="138">
        <v>13.79</v>
      </c>
      <c r="I3115" s="138">
        <v>7.9</v>
      </c>
      <c r="J3115" s="138">
        <v>22.97</v>
      </c>
      <c r="K3115" s="138">
        <v>27.411167512690355</v>
      </c>
    </row>
    <row r="3116" spans="1:11" ht="14.5">
      <c r="A3116" s="39" t="s">
        <v>567</v>
      </c>
      <c r="B3116" s="39" t="s">
        <v>447</v>
      </c>
      <c r="C3116" s="39" t="s">
        <v>128</v>
      </c>
      <c r="D3116" s="92">
        <f t="shared" si="156"/>
        <v>12.1</v>
      </c>
      <c r="E3116" s="92">
        <f t="shared" si="157"/>
        <v>8.7100000000000009</v>
      </c>
      <c r="F3116" s="92">
        <f t="shared" si="158"/>
        <v>16.579999999999998</v>
      </c>
      <c r="H3116" s="138">
        <v>12.1</v>
      </c>
      <c r="I3116" s="138">
        <v>8.7100000000000009</v>
      </c>
      <c r="J3116" s="138">
        <v>16.579999999999998</v>
      </c>
      <c r="K3116" s="138">
        <v>16.446280991735538</v>
      </c>
    </row>
    <row r="3117" spans="1:11" ht="14.5">
      <c r="A3117" s="39" t="s">
        <v>567</v>
      </c>
      <c r="B3117" s="39" t="s">
        <v>447</v>
      </c>
      <c r="C3117" s="39" t="s">
        <v>129</v>
      </c>
      <c r="D3117" s="92">
        <f t="shared" si="156"/>
        <v>13.59</v>
      </c>
      <c r="E3117" s="92">
        <f t="shared" si="157"/>
        <v>8.27</v>
      </c>
      <c r="F3117" s="92">
        <f t="shared" si="158"/>
        <v>21.55</v>
      </c>
      <c r="H3117" s="138">
        <v>13.59</v>
      </c>
      <c r="I3117" s="138">
        <v>8.27</v>
      </c>
      <c r="J3117" s="138">
        <v>21.55</v>
      </c>
      <c r="K3117" s="138">
        <v>24.57689477557027</v>
      </c>
    </row>
    <row r="3118" spans="1:11" ht="14.5">
      <c r="A3118" s="39" t="s">
        <v>567</v>
      </c>
      <c r="B3118" s="39" t="s">
        <v>447</v>
      </c>
      <c r="C3118" s="39" t="s">
        <v>139</v>
      </c>
      <c r="D3118" s="92">
        <f t="shared" si="156"/>
        <v>18.059999999999999</v>
      </c>
      <c r="E3118" s="92">
        <f t="shared" si="157"/>
        <v>14.12</v>
      </c>
      <c r="F3118" s="92">
        <f t="shared" si="158"/>
        <v>22.8</v>
      </c>
      <c r="H3118" s="138">
        <v>18.059999999999999</v>
      </c>
      <c r="I3118" s="138">
        <v>14.12</v>
      </c>
      <c r="J3118" s="138">
        <v>22.8</v>
      </c>
      <c r="K3118" s="138">
        <v>12.236987818383167</v>
      </c>
    </row>
    <row r="3119" spans="1:11" ht="14.5">
      <c r="A3119" s="39" t="s">
        <v>567</v>
      </c>
      <c r="B3119" s="39" t="s">
        <v>447</v>
      </c>
      <c r="C3119" s="39" t="s">
        <v>141</v>
      </c>
      <c r="D3119" s="92">
        <f t="shared" si="156"/>
        <v>17.760000000000002</v>
      </c>
      <c r="E3119" s="92">
        <f t="shared" si="157"/>
        <v>11.54</v>
      </c>
      <c r="F3119" s="92">
        <f t="shared" si="158"/>
        <v>26.33</v>
      </c>
      <c r="H3119" s="138">
        <v>17.760000000000002</v>
      </c>
      <c r="I3119" s="138">
        <v>11.54</v>
      </c>
      <c r="J3119" s="138">
        <v>26.33</v>
      </c>
      <c r="K3119" s="138">
        <v>21.171171171171167</v>
      </c>
    </row>
    <row r="3120" spans="1:11" ht="14.5">
      <c r="A3120" s="39" t="s">
        <v>567</v>
      </c>
      <c r="B3120" s="39" t="s">
        <v>447</v>
      </c>
      <c r="C3120" s="39" t="s">
        <v>142</v>
      </c>
      <c r="D3120" s="92">
        <f t="shared" si="156"/>
        <v>20.18</v>
      </c>
      <c r="E3120" s="92">
        <f t="shared" si="157"/>
        <v>15.69</v>
      </c>
      <c r="F3120" s="92">
        <f t="shared" si="158"/>
        <v>25.56</v>
      </c>
      <c r="H3120" s="138">
        <v>20.18</v>
      </c>
      <c r="I3120" s="138">
        <v>15.69</v>
      </c>
      <c r="J3120" s="138">
        <v>25.56</v>
      </c>
      <c r="K3120" s="138">
        <v>12.487611496531219</v>
      </c>
    </row>
    <row r="3121" spans="1:11" ht="14.5">
      <c r="A3121" s="39" t="s">
        <v>567</v>
      </c>
      <c r="B3121" s="39" t="s">
        <v>447</v>
      </c>
      <c r="C3121" s="39" t="s">
        <v>147</v>
      </c>
      <c r="D3121" s="92">
        <f t="shared" si="156"/>
        <v>12.45</v>
      </c>
      <c r="E3121" s="92">
        <f t="shared" si="157"/>
        <v>8.9499999999999993</v>
      </c>
      <c r="F3121" s="92">
        <f t="shared" si="158"/>
        <v>17.059999999999999</v>
      </c>
      <c r="H3121" s="138">
        <v>12.45</v>
      </c>
      <c r="I3121" s="138">
        <v>8.9499999999999993</v>
      </c>
      <c r="J3121" s="138">
        <v>17.059999999999999</v>
      </c>
      <c r="K3121" s="138">
        <v>16.46586345381526</v>
      </c>
    </row>
    <row r="3122" spans="1:11" ht="14.5">
      <c r="A3122" s="39" t="s">
        <v>567</v>
      </c>
      <c r="B3122" s="39" t="s">
        <v>447</v>
      </c>
      <c r="C3122" s="39" t="s">
        <v>148</v>
      </c>
      <c r="D3122" s="92">
        <f t="shared" si="156"/>
        <v>16.43</v>
      </c>
      <c r="E3122" s="92">
        <f t="shared" si="157"/>
        <v>11.92</v>
      </c>
      <c r="F3122" s="92">
        <f t="shared" si="158"/>
        <v>22.23</v>
      </c>
      <c r="H3122" s="138">
        <v>16.43</v>
      </c>
      <c r="I3122" s="138">
        <v>11.92</v>
      </c>
      <c r="J3122" s="138">
        <v>22.23</v>
      </c>
      <c r="K3122" s="138">
        <v>15.946439440048692</v>
      </c>
    </row>
    <row r="3123" spans="1:11" ht="14.5">
      <c r="A3123" s="39" t="s">
        <v>567</v>
      </c>
      <c r="B3123" s="39" t="s">
        <v>447</v>
      </c>
      <c r="C3123" s="39" t="s">
        <v>152</v>
      </c>
      <c r="D3123" s="92">
        <f t="shared" si="156"/>
        <v>15.29</v>
      </c>
      <c r="E3123" s="92">
        <f t="shared" si="157"/>
        <v>11.02</v>
      </c>
      <c r="F3123" s="92">
        <f t="shared" si="158"/>
        <v>20.82</v>
      </c>
      <c r="H3123" s="138">
        <v>15.29</v>
      </c>
      <c r="I3123" s="138">
        <v>11.02</v>
      </c>
      <c r="J3123" s="138">
        <v>20.82</v>
      </c>
      <c r="K3123" s="138">
        <v>16.285153695225642</v>
      </c>
    </row>
    <row r="3124" spans="1:11" ht="14.5">
      <c r="A3124" s="39" t="s">
        <v>567</v>
      </c>
      <c r="B3124" s="39" t="s">
        <v>447</v>
      </c>
      <c r="C3124" s="39" t="s">
        <v>155</v>
      </c>
      <c r="D3124" s="92">
        <f t="shared" si="156"/>
        <v>18.84</v>
      </c>
      <c r="E3124" s="92">
        <f t="shared" si="157"/>
        <v>12.47</v>
      </c>
      <c r="F3124" s="92">
        <f t="shared" si="158"/>
        <v>27.45</v>
      </c>
      <c r="H3124" s="138">
        <v>18.84</v>
      </c>
      <c r="I3124" s="138">
        <v>12.47</v>
      </c>
      <c r="J3124" s="138">
        <v>27.45</v>
      </c>
      <c r="K3124" s="138">
        <v>20.222929936305732</v>
      </c>
    </row>
    <row r="3125" spans="1:11" ht="14.5">
      <c r="A3125" s="39" t="s">
        <v>567</v>
      </c>
      <c r="B3125" s="39" t="s">
        <v>447</v>
      </c>
      <c r="C3125" s="39" t="s">
        <v>157</v>
      </c>
      <c r="D3125" s="92">
        <f t="shared" si="156"/>
        <v>9.8000000000000007</v>
      </c>
      <c r="E3125" s="92">
        <f t="shared" si="157"/>
        <v>5.97</v>
      </c>
      <c r="F3125" s="92">
        <f t="shared" si="158"/>
        <v>15.69</v>
      </c>
      <c r="H3125" s="138">
        <v>9.8000000000000007</v>
      </c>
      <c r="I3125" s="138">
        <v>5.97</v>
      </c>
      <c r="J3125" s="138">
        <v>15.69</v>
      </c>
      <c r="K3125" s="138">
        <v>24.795918367346939</v>
      </c>
    </row>
    <row r="3126" spans="1:11" ht="14.5">
      <c r="A3126" s="39" t="s">
        <v>567</v>
      </c>
      <c r="B3126" s="39" t="s">
        <v>447</v>
      </c>
      <c r="C3126" s="39" t="s">
        <v>158</v>
      </c>
      <c r="D3126" s="92">
        <f t="shared" si="156"/>
        <v>14.21</v>
      </c>
      <c r="E3126" s="92">
        <f t="shared" si="157"/>
        <v>5.68</v>
      </c>
      <c r="F3126" s="92">
        <f t="shared" si="158"/>
        <v>31.3</v>
      </c>
      <c r="H3126" s="138">
        <v>14.21</v>
      </c>
      <c r="I3126" s="138">
        <v>5.68</v>
      </c>
      <c r="J3126" s="138">
        <v>31.3</v>
      </c>
      <c r="K3126" s="138">
        <v>44.264602392681205</v>
      </c>
    </row>
    <row r="3127" spans="1:11" ht="14.5">
      <c r="A3127" s="39" t="s">
        <v>567</v>
      </c>
      <c r="B3127" s="39" t="s">
        <v>447</v>
      </c>
      <c r="C3127" s="39" t="s">
        <v>160</v>
      </c>
      <c r="D3127" s="92">
        <f t="shared" si="156"/>
        <v>8.01</v>
      </c>
      <c r="E3127" s="92">
        <f t="shared" si="157"/>
        <v>5.12</v>
      </c>
      <c r="F3127" s="92">
        <f t="shared" si="158"/>
        <v>12.3</v>
      </c>
      <c r="H3127" s="138">
        <v>8.01</v>
      </c>
      <c r="I3127" s="138">
        <v>5.12</v>
      </c>
      <c r="J3127" s="138">
        <v>12.3</v>
      </c>
      <c r="K3127" s="138">
        <v>22.347066167290887</v>
      </c>
    </row>
    <row r="3128" spans="1:11" ht="14.5">
      <c r="A3128" s="39" t="s">
        <v>567</v>
      </c>
      <c r="B3128" s="39" t="s">
        <v>447</v>
      </c>
      <c r="C3128" s="39" t="s">
        <v>163</v>
      </c>
      <c r="D3128" s="92">
        <f t="shared" si="156"/>
        <v>9.0500000000000007</v>
      </c>
      <c r="E3128" s="92">
        <f t="shared" si="157"/>
        <v>4.17</v>
      </c>
      <c r="F3128" s="92">
        <f t="shared" si="158"/>
        <v>18.559999999999999</v>
      </c>
      <c r="H3128" s="138">
        <v>9.0500000000000007</v>
      </c>
      <c r="I3128" s="138">
        <v>4.17</v>
      </c>
      <c r="J3128" s="138">
        <v>18.559999999999999</v>
      </c>
      <c r="K3128" s="138">
        <v>38.453038674033145</v>
      </c>
    </row>
    <row r="3129" spans="1:11" ht="14.5">
      <c r="A3129" s="39" t="s">
        <v>567</v>
      </c>
      <c r="B3129" s="39" t="s">
        <v>447</v>
      </c>
      <c r="C3129" s="39" t="s">
        <v>167</v>
      </c>
      <c r="D3129" s="92">
        <f t="shared" si="156"/>
        <v>16.66</v>
      </c>
      <c r="E3129" s="92">
        <f t="shared" si="157"/>
        <v>11.92</v>
      </c>
      <c r="F3129" s="92">
        <f t="shared" si="158"/>
        <v>22.79</v>
      </c>
      <c r="H3129" s="138">
        <v>16.66</v>
      </c>
      <c r="I3129" s="138">
        <v>11.92</v>
      </c>
      <c r="J3129" s="138">
        <v>22.79</v>
      </c>
      <c r="K3129" s="138">
        <v>16.566626650660261</v>
      </c>
    </row>
    <row r="3130" spans="1:11" ht="14.5">
      <c r="A3130" s="39" t="s">
        <v>567</v>
      </c>
      <c r="B3130" s="39" t="s">
        <v>447</v>
      </c>
      <c r="C3130" s="39" t="s">
        <v>169</v>
      </c>
      <c r="D3130" s="92">
        <f t="shared" si="156"/>
        <v>11.61</v>
      </c>
      <c r="E3130" s="92">
        <f t="shared" si="157"/>
        <v>6.12</v>
      </c>
      <c r="F3130" s="92">
        <f t="shared" si="158"/>
        <v>20.93</v>
      </c>
      <c r="H3130" s="138">
        <v>11.61</v>
      </c>
      <c r="I3130" s="138">
        <v>6.12</v>
      </c>
      <c r="J3130" s="138">
        <v>20.93</v>
      </c>
      <c r="K3130" s="138">
        <v>31.610680447889749</v>
      </c>
    </row>
    <row r="3131" spans="1:11" ht="14.5">
      <c r="A3131" s="39" t="s">
        <v>567</v>
      </c>
      <c r="B3131" s="39" t="s">
        <v>447</v>
      </c>
      <c r="C3131" s="39" t="s">
        <v>173</v>
      </c>
      <c r="D3131" s="92">
        <f t="shared" si="156"/>
        <v>15.89</v>
      </c>
      <c r="E3131" s="92">
        <f t="shared" si="157"/>
        <v>12.2</v>
      </c>
      <c r="F3131" s="92">
        <f t="shared" si="158"/>
        <v>20.43</v>
      </c>
      <c r="H3131" s="138">
        <v>15.89</v>
      </c>
      <c r="I3131" s="138">
        <v>12.2</v>
      </c>
      <c r="J3131" s="138">
        <v>20.43</v>
      </c>
      <c r="K3131" s="138">
        <v>13.152926368785398</v>
      </c>
    </row>
    <row r="3132" spans="1:11" ht="14.5">
      <c r="A3132" s="39" t="s">
        <v>567</v>
      </c>
      <c r="B3132" s="39" t="s">
        <v>447</v>
      </c>
      <c r="C3132" s="39" t="s">
        <v>176</v>
      </c>
      <c r="D3132" s="92">
        <f t="shared" si="156"/>
        <v>17.61</v>
      </c>
      <c r="E3132" s="92">
        <f t="shared" si="157"/>
        <v>11.61</v>
      </c>
      <c r="F3132" s="92">
        <f t="shared" si="158"/>
        <v>25.8</v>
      </c>
      <c r="H3132" s="138">
        <v>17.61</v>
      </c>
      <c r="I3132" s="138">
        <v>11.61</v>
      </c>
      <c r="J3132" s="138">
        <v>25.8</v>
      </c>
      <c r="K3132" s="138">
        <v>20.442930153321978</v>
      </c>
    </row>
    <row r="3133" spans="1:11" ht="14.5">
      <c r="A3133" s="39" t="s">
        <v>567</v>
      </c>
      <c r="B3133" s="39" t="s">
        <v>445</v>
      </c>
      <c r="C3133" s="39" t="s">
        <v>363</v>
      </c>
      <c r="D3133" s="92">
        <f t="shared" si="156"/>
        <v>49.35</v>
      </c>
      <c r="E3133" s="92">
        <f t="shared" si="157"/>
        <v>45.55</v>
      </c>
      <c r="F3133" s="92">
        <f t="shared" si="158"/>
        <v>53.16</v>
      </c>
      <c r="H3133" s="138">
        <v>49.35</v>
      </c>
      <c r="I3133" s="138">
        <v>45.55</v>
      </c>
      <c r="J3133" s="138">
        <v>53.16</v>
      </c>
      <c r="K3133" s="138">
        <v>3.9311043566362711</v>
      </c>
    </row>
    <row r="3134" spans="1:11" ht="14.5">
      <c r="A3134" s="39" t="s">
        <v>567</v>
      </c>
      <c r="B3134" s="39" t="s">
        <v>445</v>
      </c>
      <c r="C3134" s="39" t="s">
        <v>364</v>
      </c>
      <c r="D3134" s="92">
        <f t="shared" si="156"/>
        <v>56.38</v>
      </c>
      <c r="E3134" s="92">
        <f t="shared" si="157"/>
        <v>52.72</v>
      </c>
      <c r="F3134" s="92">
        <f t="shared" si="158"/>
        <v>59.98</v>
      </c>
      <c r="H3134" s="138">
        <v>56.38</v>
      </c>
      <c r="I3134" s="138">
        <v>52.72</v>
      </c>
      <c r="J3134" s="138">
        <v>59.98</v>
      </c>
      <c r="K3134" s="138">
        <v>3.281305427456545</v>
      </c>
    </row>
    <row r="3135" spans="1:11" ht="14.5">
      <c r="A3135" s="39" t="s">
        <v>567</v>
      </c>
      <c r="B3135" s="39" t="s">
        <v>445</v>
      </c>
      <c r="C3135" s="39" t="s">
        <v>365</v>
      </c>
      <c r="D3135" s="92">
        <f t="shared" si="156"/>
        <v>53.13</v>
      </c>
      <c r="E3135" s="92">
        <f t="shared" si="157"/>
        <v>48.15</v>
      </c>
      <c r="F3135" s="92">
        <f t="shared" si="158"/>
        <v>58.05</v>
      </c>
      <c r="H3135" s="138">
        <v>53.13</v>
      </c>
      <c r="I3135" s="138">
        <v>48.15</v>
      </c>
      <c r="J3135" s="138">
        <v>58.05</v>
      </c>
      <c r="K3135" s="138">
        <v>4.7619047619047619</v>
      </c>
    </row>
    <row r="3136" spans="1:11" ht="14.5">
      <c r="A3136" s="39" t="s">
        <v>567</v>
      </c>
      <c r="B3136" s="39" t="s">
        <v>445</v>
      </c>
      <c r="C3136" s="39" t="s">
        <v>366</v>
      </c>
      <c r="D3136" s="92">
        <f t="shared" si="156"/>
        <v>51.41</v>
      </c>
      <c r="E3136" s="92">
        <f t="shared" si="157"/>
        <v>48.62</v>
      </c>
      <c r="F3136" s="92">
        <f t="shared" si="158"/>
        <v>54.18</v>
      </c>
      <c r="H3136" s="138">
        <v>51.41</v>
      </c>
      <c r="I3136" s="138">
        <v>48.62</v>
      </c>
      <c r="J3136" s="138">
        <v>54.18</v>
      </c>
      <c r="K3136" s="138">
        <v>2.7621085391947093</v>
      </c>
    </row>
    <row r="3137" spans="1:11" ht="14.5">
      <c r="A3137" s="39" t="s">
        <v>567</v>
      </c>
      <c r="B3137" s="39" t="s">
        <v>445</v>
      </c>
      <c r="C3137" s="39" t="s">
        <v>356</v>
      </c>
      <c r="D3137" s="92">
        <f t="shared" si="156"/>
        <v>52.32</v>
      </c>
      <c r="E3137" s="92">
        <f t="shared" si="157"/>
        <v>50.46</v>
      </c>
      <c r="F3137" s="92">
        <f t="shared" si="158"/>
        <v>54.17</v>
      </c>
      <c r="H3137" s="138">
        <v>52.32</v>
      </c>
      <c r="I3137" s="138">
        <v>50.46</v>
      </c>
      <c r="J3137" s="138">
        <v>54.17</v>
      </c>
      <c r="K3137" s="138">
        <v>1.8157492354740061</v>
      </c>
    </row>
    <row r="3138" spans="1:11" ht="14.5">
      <c r="A3138" s="39" t="s">
        <v>567</v>
      </c>
      <c r="B3138" s="39" t="s">
        <v>445</v>
      </c>
      <c r="C3138" s="39" t="s">
        <v>367</v>
      </c>
      <c r="D3138" s="92">
        <f t="shared" si="156"/>
        <v>57.84</v>
      </c>
      <c r="E3138" s="92">
        <f t="shared" si="157"/>
        <v>55.44</v>
      </c>
      <c r="F3138" s="92">
        <f t="shared" si="158"/>
        <v>60.21</v>
      </c>
      <c r="H3138" s="138">
        <v>57.84</v>
      </c>
      <c r="I3138" s="138">
        <v>55.44</v>
      </c>
      <c r="J3138" s="138">
        <v>60.21</v>
      </c>
      <c r="K3138" s="138">
        <v>2.1092669432918392</v>
      </c>
    </row>
    <row r="3139" spans="1:11" ht="14.5">
      <c r="A3139" s="39" t="s">
        <v>567</v>
      </c>
      <c r="B3139" s="39" t="s">
        <v>445</v>
      </c>
      <c r="C3139" s="39" t="s">
        <v>368</v>
      </c>
      <c r="D3139" s="92">
        <f t="shared" si="156"/>
        <v>51.94</v>
      </c>
      <c r="E3139" s="92">
        <f t="shared" si="157"/>
        <v>47.9</v>
      </c>
      <c r="F3139" s="92">
        <f t="shared" si="158"/>
        <v>55.96</v>
      </c>
      <c r="H3139" s="138">
        <v>51.94</v>
      </c>
      <c r="I3139" s="138">
        <v>47.9</v>
      </c>
      <c r="J3139" s="138">
        <v>55.96</v>
      </c>
      <c r="K3139" s="138">
        <v>3.9661147477859071</v>
      </c>
    </row>
    <row r="3140" spans="1:11" ht="14.5">
      <c r="A3140" s="39" t="s">
        <v>567</v>
      </c>
      <c r="B3140" s="39" t="s">
        <v>445</v>
      </c>
      <c r="C3140" s="39" t="s">
        <v>369</v>
      </c>
      <c r="D3140" s="92">
        <f t="shared" si="156"/>
        <v>60.17</v>
      </c>
      <c r="E3140" s="92">
        <f t="shared" si="157"/>
        <v>54.17</v>
      </c>
      <c r="F3140" s="92">
        <f t="shared" si="158"/>
        <v>65.89</v>
      </c>
      <c r="H3140" s="138">
        <v>60.17</v>
      </c>
      <c r="I3140" s="138">
        <v>54.17</v>
      </c>
      <c r="J3140" s="138">
        <v>65.89</v>
      </c>
      <c r="K3140" s="138">
        <v>4.9858733588166855</v>
      </c>
    </row>
    <row r="3141" spans="1:11" ht="14.5">
      <c r="A3141" s="39" t="s">
        <v>567</v>
      </c>
      <c r="B3141" s="39" t="s">
        <v>445</v>
      </c>
      <c r="C3141" s="39" t="s">
        <v>370</v>
      </c>
      <c r="D3141" s="92">
        <f t="shared" si="156"/>
        <v>48</v>
      </c>
      <c r="E3141" s="92">
        <f t="shared" si="157"/>
        <v>44.41</v>
      </c>
      <c r="F3141" s="92">
        <f t="shared" si="158"/>
        <v>51.61</v>
      </c>
      <c r="H3141" s="138">
        <v>48</v>
      </c>
      <c r="I3141" s="138">
        <v>44.41</v>
      </c>
      <c r="J3141" s="138">
        <v>51.61</v>
      </c>
      <c r="K3141" s="138">
        <v>3.8333333333333339</v>
      </c>
    </row>
    <row r="3142" spans="1:11" ht="14.5">
      <c r="A3142" s="39" t="s">
        <v>567</v>
      </c>
      <c r="B3142" s="39" t="s">
        <v>445</v>
      </c>
      <c r="C3142" s="39" t="s">
        <v>357</v>
      </c>
      <c r="D3142" s="92">
        <f t="shared" si="156"/>
        <v>54.31</v>
      </c>
      <c r="E3142" s="92">
        <f t="shared" si="157"/>
        <v>52.55</v>
      </c>
      <c r="F3142" s="92">
        <f t="shared" si="158"/>
        <v>56.07</v>
      </c>
      <c r="H3142" s="138">
        <v>54.31</v>
      </c>
      <c r="I3142" s="138">
        <v>52.55</v>
      </c>
      <c r="J3142" s="138">
        <v>56.07</v>
      </c>
      <c r="K3142" s="138">
        <v>1.6571533787516111</v>
      </c>
    </row>
    <row r="3143" spans="1:11" ht="14.5">
      <c r="A3143" s="39" t="s">
        <v>567</v>
      </c>
      <c r="B3143" s="39" t="s">
        <v>445</v>
      </c>
      <c r="C3143" s="39" t="s">
        <v>371</v>
      </c>
      <c r="D3143" s="92">
        <f t="shared" si="156"/>
        <v>55.91</v>
      </c>
      <c r="E3143" s="92">
        <f t="shared" si="157"/>
        <v>52.17</v>
      </c>
      <c r="F3143" s="92">
        <f t="shared" si="158"/>
        <v>59.58</v>
      </c>
      <c r="H3143" s="138">
        <v>55.91</v>
      </c>
      <c r="I3143" s="138">
        <v>52.17</v>
      </c>
      <c r="J3143" s="138">
        <v>59.58</v>
      </c>
      <c r="K3143" s="138">
        <v>3.3804328384904312</v>
      </c>
    </row>
    <row r="3144" spans="1:11" ht="14.5">
      <c r="A3144" s="39" t="s">
        <v>567</v>
      </c>
      <c r="B3144" s="39" t="s">
        <v>445</v>
      </c>
      <c r="C3144" s="39" t="s">
        <v>372</v>
      </c>
      <c r="D3144" s="92">
        <f t="shared" si="156"/>
        <v>58.29</v>
      </c>
      <c r="E3144" s="92">
        <f t="shared" si="157"/>
        <v>55.24</v>
      </c>
      <c r="F3144" s="92">
        <f t="shared" si="158"/>
        <v>61.28</v>
      </c>
      <c r="H3144" s="138">
        <v>58.29</v>
      </c>
      <c r="I3144" s="138">
        <v>55.24</v>
      </c>
      <c r="J3144" s="138">
        <v>61.28</v>
      </c>
      <c r="K3144" s="138">
        <v>2.6419626007891579</v>
      </c>
    </row>
    <row r="3145" spans="1:11" ht="14.5">
      <c r="A3145" s="39" t="s">
        <v>567</v>
      </c>
      <c r="B3145" s="39" t="s">
        <v>445</v>
      </c>
      <c r="C3145" s="39" t="s">
        <v>373</v>
      </c>
      <c r="D3145" s="92">
        <f t="shared" si="156"/>
        <v>54.13</v>
      </c>
      <c r="E3145" s="92">
        <f t="shared" si="157"/>
        <v>50.55</v>
      </c>
      <c r="F3145" s="92">
        <f t="shared" si="158"/>
        <v>57.67</v>
      </c>
      <c r="H3145" s="138">
        <v>54.13</v>
      </c>
      <c r="I3145" s="138">
        <v>50.55</v>
      </c>
      <c r="J3145" s="138">
        <v>57.67</v>
      </c>
      <c r="K3145" s="138">
        <v>3.3622760022168849</v>
      </c>
    </row>
    <row r="3146" spans="1:11" ht="14.5">
      <c r="A3146" s="39" t="s">
        <v>567</v>
      </c>
      <c r="B3146" s="39" t="s">
        <v>445</v>
      </c>
      <c r="C3146" s="39" t="s">
        <v>374</v>
      </c>
      <c r="D3146" s="92">
        <f t="shared" si="156"/>
        <v>58.16</v>
      </c>
      <c r="E3146" s="92">
        <f t="shared" si="157"/>
        <v>54.5</v>
      </c>
      <c r="F3146" s="92">
        <f t="shared" si="158"/>
        <v>61.73</v>
      </c>
      <c r="H3146" s="138">
        <v>58.16</v>
      </c>
      <c r="I3146" s="138">
        <v>54.5</v>
      </c>
      <c r="J3146" s="138">
        <v>61.73</v>
      </c>
      <c r="K3146" s="138">
        <v>3.1808803301237969</v>
      </c>
    </row>
    <row r="3147" spans="1:11" ht="14.5">
      <c r="A3147" s="39" t="s">
        <v>567</v>
      </c>
      <c r="B3147" s="39" t="s">
        <v>445</v>
      </c>
      <c r="C3147" s="39" t="s">
        <v>358</v>
      </c>
      <c r="D3147" s="92">
        <f t="shared" si="156"/>
        <v>56.65</v>
      </c>
      <c r="E3147" s="92">
        <f t="shared" si="157"/>
        <v>54.73</v>
      </c>
      <c r="F3147" s="92">
        <f t="shared" si="158"/>
        <v>58.55</v>
      </c>
      <c r="H3147" s="138">
        <v>56.65</v>
      </c>
      <c r="I3147" s="138">
        <v>54.73</v>
      </c>
      <c r="J3147" s="138">
        <v>58.55</v>
      </c>
      <c r="K3147" s="138">
        <v>1.7299205648720211</v>
      </c>
    </row>
    <row r="3148" spans="1:11" ht="14.5">
      <c r="A3148" s="39" t="s">
        <v>567</v>
      </c>
      <c r="B3148" s="39" t="s">
        <v>445</v>
      </c>
      <c r="C3148" s="39" t="s">
        <v>375</v>
      </c>
      <c r="D3148" s="92">
        <f t="shared" si="156"/>
        <v>49.79</v>
      </c>
      <c r="E3148" s="92">
        <f t="shared" si="157"/>
        <v>44.41</v>
      </c>
      <c r="F3148" s="92">
        <f t="shared" si="158"/>
        <v>55.17</v>
      </c>
      <c r="H3148" s="138">
        <v>49.79</v>
      </c>
      <c r="I3148" s="138">
        <v>44.41</v>
      </c>
      <c r="J3148" s="138">
        <v>55.17</v>
      </c>
      <c r="K3148" s="138">
        <v>5.5432817834906603</v>
      </c>
    </row>
    <row r="3149" spans="1:11" ht="14.5">
      <c r="A3149" s="39" t="s">
        <v>567</v>
      </c>
      <c r="B3149" s="39" t="s">
        <v>445</v>
      </c>
      <c r="C3149" s="39" t="s">
        <v>376</v>
      </c>
      <c r="D3149" s="92">
        <f t="shared" si="156"/>
        <v>46.82</v>
      </c>
      <c r="E3149" s="92">
        <f t="shared" si="157"/>
        <v>42.81</v>
      </c>
      <c r="F3149" s="92">
        <f t="shared" si="158"/>
        <v>50.87</v>
      </c>
      <c r="H3149" s="138">
        <v>46.82</v>
      </c>
      <c r="I3149" s="138">
        <v>42.81</v>
      </c>
      <c r="J3149" s="138">
        <v>50.87</v>
      </c>
      <c r="K3149" s="138">
        <v>4.3998291328492094</v>
      </c>
    </row>
    <row r="3150" spans="1:11" ht="14.5">
      <c r="A3150" s="39" t="s">
        <v>567</v>
      </c>
      <c r="B3150" s="39" t="s">
        <v>445</v>
      </c>
      <c r="C3150" s="39" t="s">
        <v>377</v>
      </c>
      <c r="D3150" s="92">
        <f t="shared" si="156"/>
        <v>54.53</v>
      </c>
      <c r="E3150" s="92">
        <f t="shared" si="157"/>
        <v>50.64</v>
      </c>
      <c r="F3150" s="92">
        <f t="shared" si="158"/>
        <v>58.37</v>
      </c>
      <c r="H3150" s="138">
        <v>54.53</v>
      </c>
      <c r="I3150" s="138">
        <v>50.64</v>
      </c>
      <c r="J3150" s="138">
        <v>58.37</v>
      </c>
      <c r="K3150" s="138">
        <v>3.6126902622409682</v>
      </c>
    </row>
    <row r="3151" spans="1:11" ht="14.5">
      <c r="A3151" s="39" t="s">
        <v>567</v>
      </c>
      <c r="B3151" s="39" t="s">
        <v>445</v>
      </c>
      <c r="C3151" s="39" t="s">
        <v>386</v>
      </c>
      <c r="D3151" s="92">
        <f t="shared" si="156"/>
        <v>59.75</v>
      </c>
      <c r="E3151" s="92">
        <f t="shared" si="157"/>
        <v>56.44</v>
      </c>
      <c r="F3151" s="92">
        <f t="shared" si="158"/>
        <v>62.97</v>
      </c>
      <c r="H3151" s="138">
        <v>59.75</v>
      </c>
      <c r="I3151" s="138">
        <v>56.44</v>
      </c>
      <c r="J3151" s="138">
        <v>62.97</v>
      </c>
      <c r="K3151" s="138">
        <v>2.7949790794979079</v>
      </c>
    </row>
    <row r="3152" spans="1:11" ht="14.5">
      <c r="A3152" s="39" t="s">
        <v>567</v>
      </c>
      <c r="B3152" s="39" t="s">
        <v>445</v>
      </c>
      <c r="C3152" s="39" t="s">
        <v>379</v>
      </c>
      <c r="D3152" s="92">
        <f t="shared" ref="D3152:D3215" si="159">IF(K3152&gt;=50," ",H3152)</f>
        <v>53.2</v>
      </c>
      <c r="E3152" s="92">
        <f t="shared" ref="E3152:E3215" si="160">IF(K3152&gt;=50," ",I3152)</f>
        <v>50.24</v>
      </c>
      <c r="F3152" s="92">
        <f t="shared" ref="F3152:F3215" si="161">IF(K3152&gt;=50," ",J3152)</f>
        <v>56.13</v>
      </c>
      <c r="H3152" s="138">
        <v>53.2</v>
      </c>
      <c r="I3152" s="138">
        <v>50.24</v>
      </c>
      <c r="J3152" s="138">
        <v>56.13</v>
      </c>
      <c r="K3152" s="138">
        <v>2.8195488721804511</v>
      </c>
    </row>
    <row r="3153" spans="1:11" ht="14.5">
      <c r="A3153" s="39" t="s">
        <v>567</v>
      </c>
      <c r="B3153" s="39" t="s">
        <v>445</v>
      </c>
      <c r="C3153" s="39" t="s">
        <v>360</v>
      </c>
      <c r="D3153" s="92">
        <f t="shared" si="159"/>
        <v>52.13</v>
      </c>
      <c r="E3153" s="92">
        <f t="shared" si="160"/>
        <v>50.3</v>
      </c>
      <c r="F3153" s="92">
        <f t="shared" si="161"/>
        <v>53.95</v>
      </c>
      <c r="H3153" s="138">
        <v>52.13</v>
      </c>
      <c r="I3153" s="138">
        <v>50.3</v>
      </c>
      <c r="J3153" s="138">
        <v>53.95</v>
      </c>
      <c r="K3153" s="138">
        <v>1.7840015346249758</v>
      </c>
    </row>
    <row r="3154" spans="1:11" ht="14.5">
      <c r="A3154" s="39" t="s">
        <v>567</v>
      </c>
      <c r="B3154" s="39" t="s">
        <v>445</v>
      </c>
      <c r="C3154" s="39" t="s">
        <v>0</v>
      </c>
      <c r="D3154" s="92">
        <f t="shared" si="159"/>
        <v>53.89</v>
      </c>
      <c r="E3154" s="92">
        <f t="shared" si="160"/>
        <v>52.97</v>
      </c>
      <c r="F3154" s="92">
        <f t="shared" si="161"/>
        <v>54.81</v>
      </c>
      <c r="H3154" s="138">
        <v>53.89</v>
      </c>
      <c r="I3154" s="138">
        <v>52.97</v>
      </c>
      <c r="J3154" s="138">
        <v>54.81</v>
      </c>
      <c r="K3154" s="138">
        <v>0.87214696604193731</v>
      </c>
    </row>
    <row r="3155" spans="1:11" ht="14.5">
      <c r="A3155" s="39" t="s">
        <v>567</v>
      </c>
      <c r="B3155" s="39" t="s">
        <v>446</v>
      </c>
      <c r="C3155" s="39" t="s">
        <v>363</v>
      </c>
      <c r="D3155" s="92">
        <f t="shared" si="159"/>
        <v>23.32</v>
      </c>
      <c r="E3155" s="92">
        <f t="shared" si="160"/>
        <v>20.03</v>
      </c>
      <c r="F3155" s="92">
        <f t="shared" si="161"/>
        <v>26.98</v>
      </c>
      <c r="H3155" s="138">
        <v>23.32</v>
      </c>
      <c r="I3155" s="138">
        <v>20.03</v>
      </c>
      <c r="J3155" s="138">
        <v>26.98</v>
      </c>
      <c r="K3155" s="138">
        <v>7.5900514579759868</v>
      </c>
    </row>
    <row r="3156" spans="1:11" ht="14.5">
      <c r="A3156" s="39" t="s">
        <v>567</v>
      </c>
      <c r="B3156" s="39" t="s">
        <v>446</v>
      </c>
      <c r="C3156" s="39" t="s">
        <v>364</v>
      </c>
      <c r="D3156" s="92">
        <f t="shared" si="159"/>
        <v>23.92</v>
      </c>
      <c r="E3156" s="92">
        <f t="shared" si="160"/>
        <v>20.83</v>
      </c>
      <c r="F3156" s="92">
        <f t="shared" si="161"/>
        <v>27.31</v>
      </c>
      <c r="H3156" s="138">
        <v>23.92</v>
      </c>
      <c r="I3156" s="138">
        <v>20.83</v>
      </c>
      <c r="J3156" s="138">
        <v>27.31</v>
      </c>
      <c r="K3156" s="138">
        <v>6.8979933110367888</v>
      </c>
    </row>
    <row r="3157" spans="1:11" ht="14.5">
      <c r="A3157" s="39" t="s">
        <v>567</v>
      </c>
      <c r="B3157" s="39" t="s">
        <v>446</v>
      </c>
      <c r="C3157" s="39" t="s">
        <v>365</v>
      </c>
      <c r="D3157" s="92">
        <f t="shared" si="159"/>
        <v>23.58</v>
      </c>
      <c r="E3157" s="92">
        <f t="shared" si="160"/>
        <v>19.34</v>
      </c>
      <c r="F3157" s="92">
        <f t="shared" si="161"/>
        <v>28.42</v>
      </c>
      <c r="H3157" s="138">
        <v>23.58</v>
      </c>
      <c r="I3157" s="138">
        <v>19.34</v>
      </c>
      <c r="J3157" s="138">
        <v>28.42</v>
      </c>
      <c r="K3157" s="138">
        <v>9.8388464800678541</v>
      </c>
    </row>
    <row r="3158" spans="1:11" ht="14.5">
      <c r="A3158" s="39" t="s">
        <v>567</v>
      </c>
      <c r="B3158" s="39" t="s">
        <v>446</v>
      </c>
      <c r="C3158" s="39" t="s">
        <v>366</v>
      </c>
      <c r="D3158" s="92">
        <f t="shared" si="159"/>
        <v>27.43</v>
      </c>
      <c r="E3158" s="92">
        <f t="shared" si="160"/>
        <v>24.97</v>
      </c>
      <c r="F3158" s="92">
        <f t="shared" si="161"/>
        <v>30.04</v>
      </c>
      <c r="H3158" s="138">
        <v>27.43</v>
      </c>
      <c r="I3158" s="138">
        <v>24.97</v>
      </c>
      <c r="J3158" s="138">
        <v>30.04</v>
      </c>
      <c r="K3158" s="138">
        <v>4.7393364928909953</v>
      </c>
    </row>
    <row r="3159" spans="1:11" ht="14.5">
      <c r="A3159" s="39" t="s">
        <v>567</v>
      </c>
      <c r="B3159" s="39" t="s">
        <v>446</v>
      </c>
      <c r="C3159" s="39" t="s">
        <v>356</v>
      </c>
      <c r="D3159" s="92">
        <f t="shared" si="159"/>
        <v>25.24</v>
      </c>
      <c r="E3159" s="92">
        <f t="shared" si="160"/>
        <v>23.64</v>
      </c>
      <c r="F3159" s="92">
        <f t="shared" si="161"/>
        <v>26.92</v>
      </c>
      <c r="H3159" s="138">
        <v>25.24</v>
      </c>
      <c r="I3159" s="138">
        <v>23.64</v>
      </c>
      <c r="J3159" s="138">
        <v>26.92</v>
      </c>
      <c r="K3159" s="138">
        <v>3.3280507131537238</v>
      </c>
    </row>
    <row r="3160" spans="1:11" ht="14.5">
      <c r="A3160" s="39" t="s">
        <v>567</v>
      </c>
      <c r="B3160" s="39" t="s">
        <v>446</v>
      </c>
      <c r="C3160" s="39" t="s">
        <v>367</v>
      </c>
      <c r="D3160" s="92">
        <f t="shared" si="159"/>
        <v>24.42</v>
      </c>
      <c r="E3160" s="92">
        <f t="shared" si="160"/>
        <v>22.39</v>
      </c>
      <c r="F3160" s="92">
        <f t="shared" si="161"/>
        <v>26.56</v>
      </c>
      <c r="H3160" s="138">
        <v>24.42</v>
      </c>
      <c r="I3160" s="138">
        <v>22.39</v>
      </c>
      <c r="J3160" s="138">
        <v>26.56</v>
      </c>
      <c r="K3160" s="138">
        <v>4.3407043407043409</v>
      </c>
    </row>
    <row r="3161" spans="1:11" ht="14.5">
      <c r="A3161" s="39" t="s">
        <v>567</v>
      </c>
      <c r="B3161" s="39" t="s">
        <v>446</v>
      </c>
      <c r="C3161" s="39" t="s">
        <v>368</v>
      </c>
      <c r="D3161" s="92">
        <f t="shared" si="159"/>
        <v>26.57</v>
      </c>
      <c r="E3161" s="92">
        <f t="shared" si="160"/>
        <v>23.1</v>
      </c>
      <c r="F3161" s="92">
        <f t="shared" si="161"/>
        <v>30.37</v>
      </c>
      <c r="H3161" s="138">
        <v>26.57</v>
      </c>
      <c r="I3161" s="138">
        <v>23.1</v>
      </c>
      <c r="J3161" s="138">
        <v>30.37</v>
      </c>
      <c r="K3161" s="138">
        <v>7.0003763643206627</v>
      </c>
    </row>
    <row r="3162" spans="1:11" ht="14.5">
      <c r="A3162" s="39" t="s">
        <v>567</v>
      </c>
      <c r="B3162" s="39" t="s">
        <v>446</v>
      </c>
      <c r="C3162" s="39" t="s">
        <v>369</v>
      </c>
      <c r="D3162" s="92">
        <f t="shared" si="159"/>
        <v>24.54</v>
      </c>
      <c r="E3162" s="92">
        <f t="shared" si="160"/>
        <v>19.63</v>
      </c>
      <c r="F3162" s="92">
        <f t="shared" si="161"/>
        <v>30.23</v>
      </c>
      <c r="H3162" s="138">
        <v>24.54</v>
      </c>
      <c r="I3162" s="138">
        <v>19.63</v>
      </c>
      <c r="J3162" s="138">
        <v>30.23</v>
      </c>
      <c r="K3162" s="138">
        <v>11.043194784026081</v>
      </c>
    </row>
    <row r="3163" spans="1:11" ht="14.5">
      <c r="A3163" s="39" t="s">
        <v>567</v>
      </c>
      <c r="B3163" s="39" t="s">
        <v>446</v>
      </c>
      <c r="C3163" s="39" t="s">
        <v>370</v>
      </c>
      <c r="D3163" s="92">
        <f t="shared" si="159"/>
        <v>23.21</v>
      </c>
      <c r="E3163" s="92">
        <f t="shared" si="160"/>
        <v>20.32</v>
      </c>
      <c r="F3163" s="92">
        <f t="shared" si="161"/>
        <v>26.38</v>
      </c>
      <c r="H3163" s="138">
        <v>23.21</v>
      </c>
      <c r="I3163" s="138">
        <v>20.32</v>
      </c>
      <c r="J3163" s="138">
        <v>26.38</v>
      </c>
      <c r="K3163" s="138">
        <v>6.6781559672554929</v>
      </c>
    </row>
    <row r="3164" spans="1:11" ht="14.5">
      <c r="A3164" s="39" t="s">
        <v>567</v>
      </c>
      <c r="B3164" s="39" t="s">
        <v>446</v>
      </c>
      <c r="C3164" s="39" t="s">
        <v>357</v>
      </c>
      <c r="D3164" s="92">
        <f t="shared" si="159"/>
        <v>24.23</v>
      </c>
      <c r="E3164" s="92">
        <f t="shared" si="160"/>
        <v>22.73</v>
      </c>
      <c r="F3164" s="92">
        <f t="shared" si="161"/>
        <v>25.79</v>
      </c>
      <c r="H3164" s="138">
        <v>24.23</v>
      </c>
      <c r="I3164" s="138">
        <v>22.73</v>
      </c>
      <c r="J3164" s="138">
        <v>25.79</v>
      </c>
      <c r="K3164" s="138">
        <v>3.2191498142798181</v>
      </c>
    </row>
    <row r="3165" spans="1:11" ht="14.5">
      <c r="A3165" s="39" t="s">
        <v>567</v>
      </c>
      <c r="B3165" s="39" t="s">
        <v>446</v>
      </c>
      <c r="C3165" s="39" t="s">
        <v>371</v>
      </c>
      <c r="D3165" s="92">
        <f t="shared" si="159"/>
        <v>22.54</v>
      </c>
      <c r="E3165" s="92">
        <f t="shared" si="160"/>
        <v>19.61</v>
      </c>
      <c r="F3165" s="92">
        <f t="shared" si="161"/>
        <v>25.76</v>
      </c>
      <c r="H3165" s="138">
        <v>22.54</v>
      </c>
      <c r="I3165" s="138">
        <v>19.61</v>
      </c>
      <c r="J3165" s="138">
        <v>25.76</v>
      </c>
      <c r="K3165" s="138">
        <v>6.9653948535936125</v>
      </c>
    </row>
    <row r="3166" spans="1:11" ht="14.5">
      <c r="A3166" s="39" t="s">
        <v>567</v>
      </c>
      <c r="B3166" s="39" t="s">
        <v>446</v>
      </c>
      <c r="C3166" s="39" t="s">
        <v>372</v>
      </c>
      <c r="D3166" s="92">
        <f t="shared" si="159"/>
        <v>23.18</v>
      </c>
      <c r="E3166" s="92">
        <f t="shared" si="160"/>
        <v>20.76</v>
      </c>
      <c r="F3166" s="92">
        <f t="shared" si="161"/>
        <v>25.8</v>
      </c>
      <c r="H3166" s="138">
        <v>23.18</v>
      </c>
      <c r="I3166" s="138">
        <v>20.76</v>
      </c>
      <c r="J3166" s="138">
        <v>25.8</v>
      </c>
      <c r="K3166" s="138">
        <v>5.5651423641069888</v>
      </c>
    </row>
    <row r="3167" spans="1:11" ht="14.5">
      <c r="A3167" s="39" t="s">
        <v>567</v>
      </c>
      <c r="B3167" s="39" t="s">
        <v>446</v>
      </c>
      <c r="C3167" s="39" t="s">
        <v>373</v>
      </c>
      <c r="D3167" s="92">
        <f t="shared" si="159"/>
        <v>26.11</v>
      </c>
      <c r="E3167" s="92">
        <f t="shared" si="160"/>
        <v>23.03</v>
      </c>
      <c r="F3167" s="92">
        <f t="shared" si="161"/>
        <v>29.44</v>
      </c>
      <c r="H3167" s="138">
        <v>26.11</v>
      </c>
      <c r="I3167" s="138">
        <v>23.03</v>
      </c>
      <c r="J3167" s="138">
        <v>29.44</v>
      </c>
      <c r="K3167" s="138">
        <v>6.2811183454615085</v>
      </c>
    </row>
    <row r="3168" spans="1:11" ht="14.5">
      <c r="A3168" s="39" t="s">
        <v>567</v>
      </c>
      <c r="B3168" s="39" t="s">
        <v>446</v>
      </c>
      <c r="C3168" s="39" t="s">
        <v>374</v>
      </c>
      <c r="D3168" s="92">
        <f t="shared" si="159"/>
        <v>23.69</v>
      </c>
      <c r="E3168" s="92">
        <f t="shared" si="160"/>
        <v>20.49</v>
      </c>
      <c r="F3168" s="92">
        <f t="shared" si="161"/>
        <v>27.22</v>
      </c>
      <c r="H3168" s="138">
        <v>23.69</v>
      </c>
      <c r="I3168" s="138">
        <v>20.49</v>
      </c>
      <c r="J3168" s="138">
        <v>27.22</v>
      </c>
      <c r="K3168" s="138">
        <v>7.260447446179823</v>
      </c>
    </row>
    <row r="3169" spans="1:11" ht="14.5">
      <c r="A3169" s="39" t="s">
        <v>567</v>
      </c>
      <c r="B3169" s="39" t="s">
        <v>446</v>
      </c>
      <c r="C3169" s="39" t="s">
        <v>358</v>
      </c>
      <c r="D3169" s="92">
        <f t="shared" si="159"/>
        <v>24.13</v>
      </c>
      <c r="E3169" s="92">
        <f t="shared" si="160"/>
        <v>22.52</v>
      </c>
      <c r="F3169" s="92">
        <f t="shared" si="161"/>
        <v>25.82</v>
      </c>
      <c r="H3169" s="138">
        <v>24.13</v>
      </c>
      <c r="I3169" s="138">
        <v>22.52</v>
      </c>
      <c r="J3169" s="138">
        <v>25.82</v>
      </c>
      <c r="K3169" s="138">
        <v>3.4811438043928722</v>
      </c>
    </row>
    <row r="3170" spans="1:11" ht="14.5">
      <c r="A3170" s="39" t="s">
        <v>567</v>
      </c>
      <c r="B3170" s="39" t="s">
        <v>446</v>
      </c>
      <c r="C3170" s="39" t="s">
        <v>375</v>
      </c>
      <c r="D3170" s="92">
        <f t="shared" si="159"/>
        <v>27.54</v>
      </c>
      <c r="E3170" s="92">
        <f t="shared" si="160"/>
        <v>22.84</v>
      </c>
      <c r="F3170" s="92">
        <f t="shared" si="161"/>
        <v>32.799999999999997</v>
      </c>
      <c r="H3170" s="138">
        <v>27.54</v>
      </c>
      <c r="I3170" s="138">
        <v>22.84</v>
      </c>
      <c r="J3170" s="138">
        <v>32.799999999999997</v>
      </c>
      <c r="K3170" s="138">
        <v>9.2592592592592595</v>
      </c>
    </row>
    <row r="3171" spans="1:11" ht="14.5">
      <c r="A3171" s="39" t="s">
        <v>567</v>
      </c>
      <c r="B3171" s="39" t="s">
        <v>446</v>
      </c>
      <c r="C3171" s="39" t="s">
        <v>376</v>
      </c>
      <c r="D3171" s="92">
        <f t="shared" si="159"/>
        <v>25.66</v>
      </c>
      <c r="E3171" s="92">
        <f t="shared" si="160"/>
        <v>22.22</v>
      </c>
      <c r="F3171" s="92">
        <f t="shared" si="161"/>
        <v>29.44</v>
      </c>
      <c r="H3171" s="138">
        <v>25.66</v>
      </c>
      <c r="I3171" s="138">
        <v>22.22</v>
      </c>
      <c r="J3171" s="138">
        <v>29.44</v>
      </c>
      <c r="K3171" s="138">
        <v>7.1706936866718625</v>
      </c>
    </row>
    <row r="3172" spans="1:11" ht="14.5">
      <c r="A3172" s="39" t="s">
        <v>567</v>
      </c>
      <c r="B3172" s="39" t="s">
        <v>446</v>
      </c>
      <c r="C3172" s="39" t="s">
        <v>377</v>
      </c>
      <c r="D3172" s="92">
        <f t="shared" si="159"/>
        <v>26.1</v>
      </c>
      <c r="E3172" s="92">
        <f t="shared" si="160"/>
        <v>22.73</v>
      </c>
      <c r="F3172" s="92">
        <f t="shared" si="161"/>
        <v>29.78</v>
      </c>
      <c r="H3172" s="138">
        <v>26.1</v>
      </c>
      <c r="I3172" s="138">
        <v>22.73</v>
      </c>
      <c r="J3172" s="138">
        <v>29.78</v>
      </c>
      <c r="K3172" s="138">
        <v>6.8965517241379306</v>
      </c>
    </row>
    <row r="3173" spans="1:11" ht="14.5">
      <c r="A3173" s="39" t="s">
        <v>567</v>
      </c>
      <c r="B3173" s="39" t="s">
        <v>446</v>
      </c>
      <c r="C3173" s="39" t="s">
        <v>386</v>
      </c>
      <c r="D3173" s="92">
        <f t="shared" si="159"/>
        <v>22.21</v>
      </c>
      <c r="E3173" s="92">
        <f t="shared" si="160"/>
        <v>19.559999999999999</v>
      </c>
      <c r="F3173" s="92">
        <f t="shared" si="161"/>
        <v>25.1</v>
      </c>
      <c r="H3173" s="138">
        <v>22.21</v>
      </c>
      <c r="I3173" s="138">
        <v>19.559999999999999</v>
      </c>
      <c r="J3173" s="138">
        <v>25.1</v>
      </c>
      <c r="K3173" s="138">
        <v>6.3484916704187295</v>
      </c>
    </row>
    <row r="3174" spans="1:11" ht="14.5">
      <c r="A3174" s="39" t="s">
        <v>567</v>
      </c>
      <c r="B3174" s="39" t="s">
        <v>446</v>
      </c>
      <c r="C3174" s="39" t="s">
        <v>379</v>
      </c>
      <c r="D3174" s="92">
        <f t="shared" si="159"/>
        <v>24.42</v>
      </c>
      <c r="E3174" s="92">
        <f t="shared" si="160"/>
        <v>22.11</v>
      </c>
      <c r="F3174" s="92">
        <f t="shared" si="161"/>
        <v>26.88</v>
      </c>
      <c r="H3174" s="138">
        <v>24.42</v>
      </c>
      <c r="I3174" s="138">
        <v>22.11</v>
      </c>
      <c r="J3174" s="138">
        <v>26.88</v>
      </c>
      <c r="K3174" s="138">
        <v>4.9959049959049953</v>
      </c>
    </row>
    <row r="3175" spans="1:11" ht="14.5">
      <c r="A3175" s="39" t="s">
        <v>567</v>
      </c>
      <c r="B3175" s="39" t="s">
        <v>446</v>
      </c>
      <c r="C3175" s="39" t="s">
        <v>360</v>
      </c>
      <c r="D3175" s="92">
        <f t="shared" si="159"/>
        <v>25.3</v>
      </c>
      <c r="E3175" s="92">
        <f t="shared" si="160"/>
        <v>23.76</v>
      </c>
      <c r="F3175" s="92">
        <f t="shared" si="161"/>
        <v>26.9</v>
      </c>
      <c r="H3175" s="138">
        <v>25.3</v>
      </c>
      <c r="I3175" s="138">
        <v>23.76</v>
      </c>
      <c r="J3175" s="138">
        <v>26.9</v>
      </c>
      <c r="K3175" s="138">
        <v>3.1620553359683794</v>
      </c>
    </row>
    <row r="3176" spans="1:11" ht="14.5">
      <c r="A3176" s="39" t="s">
        <v>567</v>
      </c>
      <c r="B3176" s="39" t="s">
        <v>446</v>
      </c>
      <c r="C3176" s="39" t="s">
        <v>0</v>
      </c>
      <c r="D3176" s="92">
        <f t="shared" si="159"/>
        <v>24.72</v>
      </c>
      <c r="E3176" s="92">
        <f t="shared" si="160"/>
        <v>23.93</v>
      </c>
      <c r="F3176" s="92">
        <f t="shared" si="161"/>
        <v>25.53</v>
      </c>
      <c r="H3176" s="138">
        <v>24.72</v>
      </c>
      <c r="I3176" s="138">
        <v>23.93</v>
      </c>
      <c r="J3176" s="138">
        <v>25.53</v>
      </c>
      <c r="K3176" s="138">
        <v>1.6585760517799353</v>
      </c>
    </row>
    <row r="3177" spans="1:11" ht="14.5">
      <c r="A3177" s="39" t="s">
        <v>567</v>
      </c>
      <c r="B3177" s="39" t="s">
        <v>447</v>
      </c>
      <c r="C3177" s="39" t="s">
        <v>363</v>
      </c>
      <c r="D3177" s="92">
        <f t="shared" si="159"/>
        <v>19.25</v>
      </c>
      <c r="E3177" s="92">
        <f t="shared" si="160"/>
        <v>16.29</v>
      </c>
      <c r="F3177" s="92">
        <f t="shared" si="161"/>
        <v>22.6</v>
      </c>
      <c r="H3177" s="138">
        <v>19.25</v>
      </c>
      <c r="I3177" s="138">
        <v>16.29</v>
      </c>
      <c r="J3177" s="138">
        <v>22.6</v>
      </c>
      <c r="K3177" s="138">
        <v>8.3636363636363651</v>
      </c>
    </row>
    <row r="3178" spans="1:11" ht="14.5">
      <c r="A3178" s="39" t="s">
        <v>567</v>
      </c>
      <c r="B3178" s="39" t="s">
        <v>447</v>
      </c>
      <c r="C3178" s="39" t="s">
        <v>364</v>
      </c>
      <c r="D3178" s="92">
        <f t="shared" si="159"/>
        <v>16.27</v>
      </c>
      <c r="E3178" s="92">
        <f t="shared" si="160"/>
        <v>13.63</v>
      </c>
      <c r="F3178" s="92">
        <f t="shared" si="161"/>
        <v>19.32</v>
      </c>
      <c r="H3178" s="138">
        <v>16.27</v>
      </c>
      <c r="I3178" s="138">
        <v>13.63</v>
      </c>
      <c r="J3178" s="138">
        <v>19.32</v>
      </c>
      <c r="K3178" s="138">
        <v>8.9121081745543957</v>
      </c>
    </row>
    <row r="3179" spans="1:11" ht="14.5">
      <c r="A3179" s="39" t="s">
        <v>567</v>
      </c>
      <c r="B3179" s="39" t="s">
        <v>447</v>
      </c>
      <c r="C3179" s="39" t="s">
        <v>365</v>
      </c>
      <c r="D3179" s="92">
        <f t="shared" si="159"/>
        <v>18.850000000000001</v>
      </c>
      <c r="E3179" s="92">
        <f t="shared" si="160"/>
        <v>14.93</v>
      </c>
      <c r="F3179" s="92">
        <f t="shared" si="161"/>
        <v>23.51</v>
      </c>
      <c r="H3179" s="138">
        <v>18.850000000000001</v>
      </c>
      <c r="I3179" s="138">
        <v>14.93</v>
      </c>
      <c r="J3179" s="138">
        <v>23.51</v>
      </c>
      <c r="K3179" s="138">
        <v>11.618037135278513</v>
      </c>
    </row>
    <row r="3180" spans="1:11" ht="14.5">
      <c r="A3180" s="39" t="s">
        <v>567</v>
      </c>
      <c r="B3180" s="39" t="s">
        <v>447</v>
      </c>
      <c r="C3180" s="39" t="s">
        <v>366</v>
      </c>
      <c r="D3180" s="92">
        <f t="shared" si="159"/>
        <v>15.09</v>
      </c>
      <c r="E3180" s="92">
        <f t="shared" si="160"/>
        <v>13.05</v>
      </c>
      <c r="F3180" s="92">
        <f t="shared" si="161"/>
        <v>17.37</v>
      </c>
      <c r="H3180" s="138">
        <v>15.09</v>
      </c>
      <c r="I3180" s="138">
        <v>13.05</v>
      </c>
      <c r="J3180" s="138">
        <v>17.37</v>
      </c>
      <c r="K3180" s="138">
        <v>7.2895957587806492</v>
      </c>
    </row>
    <row r="3181" spans="1:11" ht="14.5">
      <c r="A3181" s="39" t="s">
        <v>567</v>
      </c>
      <c r="B3181" s="39" t="s">
        <v>447</v>
      </c>
      <c r="C3181" s="39" t="s">
        <v>356</v>
      </c>
      <c r="D3181" s="92">
        <f t="shared" si="159"/>
        <v>16.48</v>
      </c>
      <c r="E3181" s="92">
        <f t="shared" si="160"/>
        <v>15.08</v>
      </c>
      <c r="F3181" s="92">
        <f t="shared" si="161"/>
        <v>17.98</v>
      </c>
      <c r="H3181" s="138">
        <v>16.48</v>
      </c>
      <c r="I3181" s="138">
        <v>15.08</v>
      </c>
      <c r="J3181" s="138">
        <v>17.98</v>
      </c>
      <c r="K3181" s="138">
        <v>4.4902912621359228</v>
      </c>
    </row>
    <row r="3182" spans="1:11" ht="14.5">
      <c r="A3182" s="39" t="s">
        <v>567</v>
      </c>
      <c r="B3182" s="39" t="s">
        <v>447</v>
      </c>
      <c r="C3182" s="39" t="s">
        <v>367</v>
      </c>
      <c r="D3182" s="92">
        <f t="shared" si="159"/>
        <v>13.13</v>
      </c>
      <c r="E3182" s="92">
        <f t="shared" si="160"/>
        <v>11.49</v>
      </c>
      <c r="F3182" s="92">
        <f t="shared" si="161"/>
        <v>14.96</v>
      </c>
      <c r="H3182" s="138">
        <v>13.13</v>
      </c>
      <c r="I3182" s="138">
        <v>11.49</v>
      </c>
      <c r="J3182" s="138">
        <v>14.96</v>
      </c>
      <c r="K3182" s="138">
        <v>6.7022086824067015</v>
      </c>
    </row>
    <row r="3183" spans="1:11" ht="14.5">
      <c r="A3183" s="39" t="s">
        <v>567</v>
      </c>
      <c r="B3183" s="39" t="s">
        <v>447</v>
      </c>
      <c r="C3183" s="39" t="s">
        <v>368</v>
      </c>
      <c r="D3183" s="92">
        <f t="shared" si="159"/>
        <v>17.48</v>
      </c>
      <c r="E3183" s="92">
        <f t="shared" si="160"/>
        <v>14.34</v>
      </c>
      <c r="F3183" s="92">
        <f t="shared" si="161"/>
        <v>21.13</v>
      </c>
      <c r="H3183" s="138">
        <v>17.48</v>
      </c>
      <c r="I3183" s="138">
        <v>14.34</v>
      </c>
      <c r="J3183" s="138">
        <v>21.13</v>
      </c>
      <c r="K3183" s="138">
        <v>9.8970251716247137</v>
      </c>
    </row>
    <row r="3184" spans="1:11" ht="14.5">
      <c r="A3184" s="39" t="s">
        <v>567</v>
      </c>
      <c r="B3184" s="39" t="s">
        <v>447</v>
      </c>
      <c r="C3184" s="39" t="s">
        <v>369</v>
      </c>
      <c r="D3184" s="92">
        <f t="shared" si="159"/>
        <v>10.77</v>
      </c>
      <c r="E3184" s="92">
        <f t="shared" si="160"/>
        <v>7.68</v>
      </c>
      <c r="F3184" s="92">
        <f t="shared" si="161"/>
        <v>14.9</v>
      </c>
      <c r="H3184" s="138">
        <v>10.77</v>
      </c>
      <c r="I3184" s="138">
        <v>7.68</v>
      </c>
      <c r="J3184" s="138">
        <v>14.9</v>
      </c>
      <c r="K3184" s="138">
        <v>16.89879294336119</v>
      </c>
    </row>
    <row r="3185" spans="1:11" ht="14.5">
      <c r="A3185" s="39" t="s">
        <v>567</v>
      </c>
      <c r="B3185" s="39" t="s">
        <v>447</v>
      </c>
      <c r="C3185" s="39" t="s">
        <v>370</v>
      </c>
      <c r="D3185" s="92">
        <f t="shared" si="159"/>
        <v>19.27</v>
      </c>
      <c r="E3185" s="92">
        <f t="shared" si="160"/>
        <v>16.61</v>
      </c>
      <c r="F3185" s="92">
        <f t="shared" si="161"/>
        <v>22.24</v>
      </c>
      <c r="H3185" s="138">
        <v>19.27</v>
      </c>
      <c r="I3185" s="138">
        <v>16.61</v>
      </c>
      <c r="J3185" s="138">
        <v>22.24</v>
      </c>
      <c r="K3185" s="138">
        <v>7.4727555786196165</v>
      </c>
    </row>
    <row r="3186" spans="1:11" ht="14.5">
      <c r="A3186" s="39" t="s">
        <v>567</v>
      </c>
      <c r="B3186" s="39" t="s">
        <v>447</v>
      </c>
      <c r="C3186" s="39" t="s">
        <v>357</v>
      </c>
      <c r="D3186" s="92">
        <f t="shared" si="159"/>
        <v>15.43</v>
      </c>
      <c r="E3186" s="92">
        <f t="shared" si="160"/>
        <v>14.13</v>
      </c>
      <c r="F3186" s="92">
        <f t="shared" si="161"/>
        <v>16.84</v>
      </c>
      <c r="H3186" s="138">
        <v>15.43</v>
      </c>
      <c r="I3186" s="138">
        <v>14.13</v>
      </c>
      <c r="J3186" s="138">
        <v>16.84</v>
      </c>
      <c r="K3186" s="138">
        <v>4.4718081659105637</v>
      </c>
    </row>
    <row r="3187" spans="1:11" ht="14.5">
      <c r="A3187" s="39" t="s">
        <v>567</v>
      </c>
      <c r="B3187" s="39" t="s">
        <v>447</v>
      </c>
      <c r="C3187" s="39" t="s">
        <v>371</v>
      </c>
      <c r="D3187" s="92">
        <f t="shared" si="159"/>
        <v>17.739999999999998</v>
      </c>
      <c r="E3187" s="92">
        <f t="shared" si="160"/>
        <v>14.93</v>
      </c>
      <c r="F3187" s="92">
        <f t="shared" si="161"/>
        <v>20.96</v>
      </c>
      <c r="H3187" s="138">
        <v>17.739999999999998</v>
      </c>
      <c r="I3187" s="138">
        <v>14.93</v>
      </c>
      <c r="J3187" s="138">
        <v>20.96</v>
      </c>
      <c r="K3187" s="138">
        <v>8.6809470124013544</v>
      </c>
    </row>
    <row r="3188" spans="1:11" ht="14.5">
      <c r="A3188" s="39" t="s">
        <v>567</v>
      </c>
      <c r="B3188" s="39" t="s">
        <v>447</v>
      </c>
      <c r="C3188" s="39" t="s">
        <v>372</v>
      </c>
      <c r="D3188" s="92">
        <f t="shared" si="159"/>
        <v>11.56</v>
      </c>
      <c r="E3188" s="92">
        <f t="shared" si="160"/>
        <v>9.68</v>
      </c>
      <c r="F3188" s="92">
        <f t="shared" si="161"/>
        <v>13.75</v>
      </c>
      <c r="H3188" s="138">
        <v>11.56</v>
      </c>
      <c r="I3188" s="138">
        <v>9.68</v>
      </c>
      <c r="J3188" s="138">
        <v>13.75</v>
      </c>
      <c r="K3188" s="138">
        <v>8.9965397923875443</v>
      </c>
    </row>
    <row r="3189" spans="1:11" ht="14.5">
      <c r="A3189" s="39" t="s">
        <v>567</v>
      </c>
      <c r="B3189" s="39" t="s">
        <v>447</v>
      </c>
      <c r="C3189" s="39" t="s">
        <v>373</v>
      </c>
      <c r="D3189" s="92">
        <f t="shared" si="159"/>
        <v>15.48</v>
      </c>
      <c r="E3189" s="92">
        <f t="shared" si="160"/>
        <v>12.87</v>
      </c>
      <c r="F3189" s="92">
        <f t="shared" si="161"/>
        <v>18.5</v>
      </c>
      <c r="H3189" s="138">
        <v>15.48</v>
      </c>
      <c r="I3189" s="138">
        <v>12.87</v>
      </c>
      <c r="J3189" s="138">
        <v>18.5</v>
      </c>
      <c r="K3189" s="138">
        <v>9.2377260981912137</v>
      </c>
    </row>
    <row r="3190" spans="1:11" ht="14.5">
      <c r="A3190" s="39" t="s">
        <v>567</v>
      </c>
      <c r="B3190" s="39" t="s">
        <v>447</v>
      </c>
      <c r="C3190" s="39" t="s">
        <v>374</v>
      </c>
      <c r="D3190" s="92">
        <f t="shared" si="159"/>
        <v>14.82</v>
      </c>
      <c r="E3190" s="92">
        <f t="shared" si="160"/>
        <v>12.44</v>
      </c>
      <c r="F3190" s="92">
        <f t="shared" si="161"/>
        <v>17.57</v>
      </c>
      <c r="H3190" s="138">
        <v>14.82</v>
      </c>
      <c r="I3190" s="138">
        <v>12.44</v>
      </c>
      <c r="J3190" s="138">
        <v>17.57</v>
      </c>
      <c r="K3190" s="138">
        <v>8.8394062078272597</v>
      </c>
    </row>
    <row r="3191" spans="1:11" ht="14.5">
      <c r="A3191" s="39" t="s">
        <v>567</v>
      </c>
      <c r="B3191" s="39" t="s">
        <v>447</v>
      </c>
      <c r="C3191" s="39" t="s">
        <v>358</v>
      </c>
      <c r="D3191" s="92">
        <f t="shared" si="159"/>
        <v>13.76</v>
      </c>
      <c r="E3191" s="92">
        <f t="shared" si="160"/>
        <v>12.43</v>
      </c>
      <c r="F3191" s="92">
        <f t="shared" si="161"/>
        <v>15.22</v>
      </c>
      <c r="H3191" s="138">
        <v>13.76</v>
      </c>
      <c r="I3191" s="138">
        <v>12.43</v>
      </c>
      <c r="J3191" s="138">
        <v>15.22</v>
      </c>
      <c r="K3191" s="138">
        <v>5.1598837209302326</v>
      </c>
    </row>
    <row r="3192" spans="1:11" ht="14.5">
      <c r="A3192" s="39" t="s">
        <v>567</v>
      </c>
      <c r="B3192" s="39" t="s">
        <v>447</v>
      </c>
      <c r="C3192" s="39" t="s">
        <v>375</v>
      </c>
      <c r="D3192" s="92">
        <f t="shared" si="159"/>
        <v>17.149999999999999</v>
      </c>
      <c r="E3192" s="92">
        <f t="shared" si="160"/>
        <v>13.24</v>
      </c>
      <c r="F3192" s="92">
        <f t="shared" si="161"/>
        <v>21.93</v>
      </c>
      <c r="H3192" s="138">
        <v>17.149999999999999</v>
      </c>
      <c r="I3192" s="138">
        <v>13.24</v>
      </c>
      <c r="J3192" s="138">
        <v>21.93</v>
      </c>
      <c r="K3192" s="138">
        <v>12.886297376093294</v>
      </c>
    </row>
    <row r="3193" spans="1:11" ht="14.5">
      <c r="A3193" s="39" t="s">
        <v>567</v>
      </c>
      <c r="B3193" s="39" t="s">
        <v>447</v>
      </c>
      <c r="C3193" s="39" t="s">
        <v>376</v>
      </c>
      <c r="D3193" s="92">
        <f t="shared" si="159"/>
        <v>19.649999999999999</v>
      </c>
      <c r="E3193" s="92">
        <f t="shared" si="160"/>
        <v>16.55</v>
      </c>
      <c r="F3193" s="92">
        <f t="shared" si="161"/>
        <v>23.17</v>
      </c>
      <c r="H3193" s="138">
        <v>19.649999999999999</v>
      </c>
      <c r="I3193" s="138">
        <v>16.55</v>
      </c>
      <c r="J3193" s="138">
        <v>23.17</v>
      </c>
      <c r="K3193" s="138">
        <v>8.6005089058524185</v>
      </c>
    </row>
    <row r="3194" spans="1:11" ht="14.5">
      <c r="A3194" s="39" t="s">
        <v>567</v>
      </c>
      <c r="B3194" s="39" t="s">
        <v>447</v>
      </c>
      <c r="C3194" s="39" t="s">
        <v>377</v>
      </c>
      <c r="D3194" s="92">
        <f t="shared" si="159"/>
        <v>16.11</v>
      </c>
      <c r="E3194" s="92">
        <f t="shared" si="160"/>
        <v>13.29</v>
      </c>
      <c r="F3194" s="92">
        <f t="shared" si="161"/>
        <v>19.39</v>
      </c>
      <c r="H3194" s="138">
        <v>16.11</v>
      </c>
      <c r="I3194" s="138">
        <v>13.29</v>
      </c>
      <c r="J3194" s="138">
        <v>19.39</v>
      </c>
      <c r="K3194" s="138">
        <v>9.6213531967721924</v>
      </c>
    </row>
    <row r="3195" spans="1:11" ht="14.5">
      <c r="A3195" s="39" t="s">
        <v>567</v>
      </c>
      <c r="B3195" s="39" t="s">
        <v>447</v>
      </c>
      <c r="C3195" s="39" t="s">
        <v>386</v>
      </c>
      <c r="D3195" s="92">
        <f t="shared" si="159"/>
        <v>14.8</v>
      </c>
      <c r="E3195" s="92">
        <f t="shared" si="160"/>
        <v>12.61</v>
      </c>
      <c r="F3195" s="92">
        <f t="shared" si="161"/>
        <v>17.28</v>
      </c>
      <c r="H3195" s="138">
        <v>14.8</v>
      </c>
      <c r="I3195" s="138">
        <v>12.61</v>
      </c>
      <c r="J3195" s="138">
        <v>17.28</v>
      </c>
      <c r="K3195" s="138">
        <v>8.0405405405405403</v>
      </c>
    </row>
    <row r="3196" spans="1:11" ht="14.5">
      <c r="A3196" s="39" t="s">
        <v>567</v>
      </c>
      <c r="B3196" s="39" t="s">
        <v>447</v>
      </c>
      <c r="C3196" s="39" t="s">
        <v>379</v>
      </c>
      <c r="D3196" s="92">
        <f t="shared" si="159"/>
        <v>15.16</v>
      </c>
      <c r="E3196" s="92">
        <f t="shared" si="160"/>
        <v>13.01</v>
      </c>
      <c r="F3196" s="92">
        <f t="shared" si="161"/>
        <v>17.579999999999998</v>
      </c>
      <c r="H3196" s="138">
        <v>15.16</v>
      </c>
      <c r="I3196" s="138">
        <v>13.01</v>
      </c>
      <c r="J3196" s="138">
        <v>17.579999999999998</v>
      </c>
      <c r="K3196" s="138">
        <v>7.6517150395778364</v>
      </c>
    </row>
    <row r="3197" spans="1:11" ht="14.5">
      <c r="A3197" s="39" t="s">
        <v>567</v>
      </c>
      <c r="B3197" s="39" t="s">
        <v>447</v>
      </c>
      <c r="C3197" s="39" t="s">
        <v>360</v>
      </c>
      <c r="D3197" s="92">
        <f t="shared" si="159"/>
        <v>16.25</v>
      </c>
      <c r="E3197" s="92">
        <f t="shared" si="160"/>
        <v>14.89</v>
      </c>
      <c r="F3197" s="92">
        <f t="shared" si="161"/>
        <v>17.71</v>
      </c>
      <c r="H3197" s="138">
        <v>16.25</v>
      </c>
      <c r="I3197" s="138">
        <v>14.89</v>
      </c>
      <c r="J3197" s="138">
        <v>17.71</v>
      </c>
      <c r="K3197" s="138">
        <v>4.4307692307692301</v>
      </c>
    </row>
    <row r="3198" spans="1:11" ht="14.5">
      <c r="A3198" s="39" t="s">
        <v>567</v>
      </c>
      <c r="B3198" s="39" t="s">
        <v>447</v>
      </c>
      <c r="C3198" s="39" t="s">
        <v>0</v>
      </c>
      <c r="D3198" s="92">
        <f t="shared" si="159"/>
        <v>15.43</v>
      </c>
      <c r="E3198" s="92">
        <f t="shared" si="160"/>
        <v>14.75</v>
      </c>
      <c r="F3198" s="92">
        <f t="shared" si="161"/>
        <v>16.14</v>
      </c>
      <c r="H3198" s="138">
        <v>15.43</v>
      </c>
      <c r="I3198" s="138">
        <v>14.75</v>
      </c>
      <c r="J3198" s="138">
        <v>16.14</v>
      </c>
      <c r="K3198" s="138">
        <v>2.3331173039533377</v>
      </c>
    </row>
    <row r="3199" spans="1:11" ht="14.5">
      <c r="A3199" s="39" t="s">
        <v>566</v>
      </c>
      <c r="B3199" s="39" t="s">
        <v>448</v>
      </c>
      <c r="C3199" s="39" t="s">
        <v>101</v>
      </c>
      <c r="D3199" s="92">
        <f t="shared" si="159"/>
        <v>7.97</v>
      </c>
      <c r="E3199" s="92">
        <f t="shared" si="160"/>
        <v>5.13</v>
      </c>
      <c r="F3199" s="92">
        <f t="shared" si="161"/>
        <v>12.18</v>
      </c>
      <c r="H3199" s="138">
        <v>7.97</v>
      </c>
      <c r="I3199" s="138">
        <v>5.13</v>
      </c>
      <c r="J3199" s="138">
        <v>12.18</v>
      </c>
      <c r="K3199" s="138">
        <v>22.082810539523212</v>
      </c>
    </row>
    <row r="3200" spans="1:11" ht="14.5">
      <c r="A3200" s="39" t="s">
        <v>566</v>
      </c>
      <c r="B3200" s="39" t="s">
        <v>448</v>
      </c>
      <c r="C3200" s="39" t="s">
        <v>108</v>
      </c>
      <c r="D3200" s="92">
        <f t="shared" si="159"/>
        <v>8.7899999999999991</v>
      </c>
      <c r="E3200" s="92">
        <f t="shared" si="160"/>
        <v>4.54</v>
      </c>
      <c r="F3200" s="92">
        <f t="shared" si="161"/>
        <v>16.309999999999999</v>
      </c>
      <c r="H3200" s="138">
        <v>8.7899999999999991</v>
      </c>
      <c r="I3200" s="138">
        <v>4.54</v>
      </c>
      <c r="J3200" s="138">
        <v>16.309999999999999</v>
      </c>
      <c r="K3200" s="138">
        <v>32.764505119453929</v>
      </c>
    </row>
    <row r="3201" spans="1:11" ht="14.5">
      <c r="A3201" s="39" t="s">
        <v>566</v>
      </c>
      <c r="B3201" s="39" t="s">
        <v>448</v>
      </c>
      <c r="C3201" s="39" t="s">
        <v>109</v>
      </c>
      <c r="D3201" s="92">
        <f t="shared" si="159"/>
        <v>8.17</v>
      </c>
      <c r="E3201" s="92">
        <f t="shared" si="160"/>
        <v>5.68</v>
      </c>
      <c r="F3201" s="92">
        <f t="shared" si="161"/>
        <v>11.62</v>
      </c>
      <c r="H3201" s="138">
        <v>8.17</v>
      </c>
      <c r="I3201" s="138">
        <v>5.68</v>
      </c>
      <c r="J3201" s="138">
        <v>11.62</v>
      </c>
      <c r="K3201" s="138">
        <v>18.237454100367199</v>
      </c>
    </row>
    <row r="3202" spans="1:11" ht="14.5">
      <c r="A3202" s="39" t="s">
        <v>566</v>
      </c>
      <c r="B3202" s="39" t="s">
        <v>448</v>
      </c>
      <c r="C3202" s="39" t="s">
        <v>112</v>
      </c>
      <c r="D3202" s="92">
        <f t="shared" si="159"/>
        <v>15.01</v>
      </c>
      <c r="E3202" s="92">
        <f t="shared" si="160"/>
        <v>8.6999999999999993</v>
      </c>
      <c r="F3202" s="92">
        <f t="shared" si="161"/>
        <v>24.68</v>
      </c>
      <c r="H3202" s="138">
        <v>15.01</v>
      </c>
      <c r="I3202" s="138">
        <v>8.6999999999999993</v>
      </c>
      <c r="J3202" s="138">
        <v>24.68</v>
      </c>
      <c r="K3202" s="138">
        <v>26.782145236508992</v>
      </c>
    </row>
    <row r="3203" spans="1:11" ht="14.5">
      <c r="A3203" s="39" t="s">
        <v>566</v>
      </c>
      <c r="B3203" s="39" t="s">
        <v>448</v>
      </c>
      <c r="C3203" s="39" t="s">
        <v>115</v>
      </c>
      <c r="D3203" s="92">
        <f t="shared" si="159"/>
        <v>14.41</v>
      </c>
      <c r="E3203" s="92">
        <f t="shared" si="160"/>
        <v>10.9</v>
      </c>
      <c r="F3203" s="92">
        <f t="shared" si="161"/>
        <v>18.809999999999999</v>
      </c>
      <c r="H3203" s="138">
        <v>14.41</v>
      </c>
      <c r="I3203" s="138">
        <v>10.9</v>
      </c>
      <c r="J3203" s="138">
        <v>18.809999999999999</v>
      </c>
      <c r="K3203" s="138">
        <v>13.948646773074252</v>
      </c>
    </row>
    <row r="3204" spans="1:11" ht="14.5">
      <c r="A3204" s="39" t="s">
        <v>566</v>
      </c>
      <c r="B3204" s="39" t="s">
        <v>448</v>
      </c>
      <c r="C3204" s="39" t="s">
        <v>118</v>
      </c>
      <c r="D3204" s="92">
        <f t="shared" si="159"/>
        <v>17.309999999999999</v>
      </c>
      <c r="E3204" s="92">
        <f t="shared" si="160"/>
        <v>10</v>
      </c>
      <c r="F3204" s="92">
        <f t="shared" si="161"/>
        <v>28.3</v>
      </c>
      <c r="H3204" s="138">
        <v>17.309999999999999</v>
      </c>
      <c r="I3204" s="138">
        <v>10</v>
      </c>
      <c r="J3204" s="138">
        <v>28.3</v>
      </c>
      <c r="K3204" s="138">
        <v>26.747544771808208</v>
      </c>
    </row>
    <row r="3205" spans="1:11" ht="14.5">
      <c r="A3205" s="39" t="s">
        <v>566</v>
      </c>
      <c r="B3205" s="39" t="s">
        <v>448</v>
      </c>
      <c r="C3205" s="39" t="s">
        <v>122</v>
      </c>
      <c r="D3205" s="92">
        <f t="shared" si="159"/>
        <v>10.59</v>
      </c>
      <c r="E3205" s="92">
        <f t="shared" si="160"/>
        <v>7.46</v>
      </c>
      <c r="F3205" s="92">
        <f t="shared" si="161"/>
        <v>14.82</v>
      </c>
      <c r="H3205" s="138">
        <v>10.59</v>
      </c>
      <c r="I3205" s="138">
        <v>7.46</v>
      </c>
      <c r="J3205" s="138">
        <v>14.82</v>
      </c>
      <c r="K3205" s="138">
        <v>17.563739376770542</v>
      </c>
    </row>
    <row r="3206" spans="1:11" ht="14.5">
      <c r="A3206" s="39" t="s">
        <v>566</v>
      </c>
      <c r="B3206" s="39" t="s">
        <v>448</v>
      </c>
      <c r="C3206" s="39" t="s">
        <v>130</v>
      </c>
      <c r="D3206" s="92">
        <f t="shared" si="159"/>
        <v>14.63</v>
      </c>
      <c r="E3206" s="92">
        <f t="shared" si="160"/>
        <v>11.15</v>
      </c>
      <c r="F3206" s="92">
        <f t="shared" si="161"/>
        <v>18.95</v>
      </c>
      <c r="H3206" s="138">
        <v>14.63</v>
      </c>
      <c r="I3206" s="138">
        <v>11.15</v>
      </c>
      <c r="J3206" s="138">
        <v>18.95</v>
      </c>
      <c r="K3206" s="138">
        <v>13.533834586466165</v>
      </c>
    </row>
    <row r="3207" spans="1:11" ht="14.5">
      <c r="A3207" s="39" t="s">
        <v>566</v>
      </c>
      <c r="B3207" s="39" t="s">
        <v>448</v>
      </c>
      <c r="C3207" s="39" t="s">
        <v>135</v>
      </c>
      <c r="D3207" s="92">
        <f t="shared" si="159"/>
        <v>9.2100000000000009</v>
      </c>
      <c r="E3207" s="92">
        <f t="shared" si="160"/>
        <v>5.13</v>
      </c>
      <c r="F3207" s="92">
        <f t="shared" si="161"/>
        <v>15.97</v>
      </c>
      <c r="H3207" s="138">
        <v>9.2100000000000009</v>
      </c>
      <c r="I3207" s="138">
        <v>5.13</v>
      </c>
      <c r="J3207" s="138">
        <v>15.97</v>
      </c>
      <c r="K3207" s="138">
        <v>29.098805646036912</v>
      </c>
    </row>
    <row r="3208" spans="1:11" ht="14.5">
      <c r="A3208" s="39" t="s">
        <v>566</v>
      </c>
      <c r="B3208" s="39" t="s">
        <v>448</v>
      </c>
      <c r="C3208" s="39" t="s">
        <v>136</v>
      </c>
      <c r="D3208" s="92">
        <f t="shared" si="159"/>
        <v>8.75</v>
      </c>
      <c r="E3208" s="92">
        <f t="shared" si="160"/>
        <v>4.8899999999999997</v>
      </c>
      <c r="F3208" s="92">
        <f t="shared" si="161"/>
        <v>15.17</v>
      </c>
      <c r="H3208" s="138">
        <v>8.75</v>
      </c>
      <c r="I3208" s="138">
        <v>4.8899999999999997</v>
      </c>
      <c r="J3208" s="138">
        <v>15.17</v>
      </c>
      <c r="K3208" s="138">
        <v>29.028571428571432</v>
      </c>
    </row>
    <row r="3209" spans="1:11" ht="14.5">
      <c r="A3209" s="39" t="s">
        <v>566</v>
      </c>
      <c r="B3209" s="39" t="s">
        <v>448</v>
      </c>
      <c r="C3209" s="39" t="s">
        <v>143</v>
      </c>
      <c r="D3209" s="92">
        <f t="shared" si="159"/>
        <v>11.89</v>
      </c>
      <c r="E3209" s="92">
        <f t="shared" si="160"/>
        <v>7.62</v>
      </c>
      <c r="F3209" s="92">
        <f t="shared" si="161"/>
        <v>18.09</v>
      </c>
      <c r="H3209" s="138">
        <v>11.89</v>
      </c>
      <c r="I3209" s="138">
        <v>7.62</v>
      </c>
      <c r="J3209" s="138">
        <v>18.09</v>
      </c>
      <c r="K3209" s="138">
        <v>22.119428090832631</v>
      </c>
    </row>
    <row r="3210" spans="1:11" ht="14.5">
      <c r="A3210" s="39" t="s">
        <v>566</v>
      </c>
      <c r="B3210" s="39" t="s">
        <v>448</v>
      </c>
      <c r="C3210" s="39" t="s">
        <v>149</v>
      </c>
      <c r="D3210" s="92">
        <f t="shared" si="159"/>
        <v>10.32</v>
      </c>
      <c r="E3210" s="92">
        <f t="shared" si="160"/>
        <v>7.34</v>
      </c>
      <c r="F3210" s="92">
        <f t="shared" si="161"/>
        <v>14.33</v>
      </c>
      <c r="H3210" s="138">
        <v>10.32</v>
      </c>
      <c r="I3210" s="138">
        <v>7.34</v>
      </c>
      <c r="J3210" s="138">
        <v>14.33</v>
      </c>
      <c r="K3210" s="138">
        <v>17.151162790697676</v>
      </c>
    </row>
    <row r="3211" spans="1:11" ht="14.5">
      <c r="A3211" s="39" t="s">
        <v>566</v>
      </c>
      <c r="B3211" s="39" t="s">
        <v>448</v>
      </c>
      <c r="C3211" s="39" t="s">
        <v>151</v>
      </c>
      <c r="D3211" s="92">
        <f t="shared" si="159"/>
        <v>16.07</v>
      </c>
      <c r="E3211" s="92">
        <f t="shared" si="160"/>
        <v>9.59</v>
      </c>
      <c r="F3211" s="92">
        <f t="shared" si="161"/>
        <v>25.67</v>
      </c>
      <c r="H3211" s="138">
        <v>16.07</v>
      </c>
      <c r="I3211" s="138">
        <v>9.59</v>
      </c>
      <c r="J3211" s="138">
        <v>25.67</v>
      </c>
      <c r="K3211" s="138">
        <v>25.264467952706905</v>
      </c>
    </row>
    <row r="3212" spans="1:11" ht="14.5">
      <c r="A3212" s="39" t="s">
        <v>566</v>
      </c>
      <c r="B3212" s="39" t="s">
        <v>448</v>
      </c>
      <c r="C3212" s="39" t="s">
        <v>154</v>
      </c>
      <c r="D3212" s="92">
        <f t="shared" si="159"/>
        <v>10.42</v>
      </c>
      <c r="E3212" s="92">
        <f t="shared" si="160"/>
        <v>6.37</v>
      </c>
      <c r="F3212" s="92">
        <f t="shared" si="161"/>
        <v>16.600000000000001</v>
      </c>
      <c r="H3212" s="138">
        <v>10.42</v>
      </c>
      <c r="I3212" s="138">
        <v>6.37</v>
      </c>
      <c r="J3212" s="138">
        <v>16.600000000000001</v>
      </c>
      <c r="K3212" s="138">
        <v>24.568138195777355</v>
      </c>
    </row>
    <row r="3213" spans="1:11" ht="14.5">
      <c r="A3213" s="39" t="s">
        <v>566</v>
      </c>
      <c r="B3213" s="39" t="s">
        <v>448</v>
      </c>
      <c r="C3213" s="39" t="s">
        <v>164</v>
      </c>
      <c r="D3213" s="92">
        <f t="shared" si="159"/>
        <v>11.43</v>
      </c>
      <c r="E3213" s="92">
        <f t="shared" si="160"/>
        <v>6.41</v>
      </c>
      <c r="F3213" s="92">
        <f t="shared" si="161"/>
        <v>19.55</v>
      </c>
      <c r="H3213" s="138">
        <v>11.43</v>
      </c>
      <c r="I3213" s="138">
        <v>6.41</v>
      </c>
      <c r="J3213" s="138">
        <v>19.55</v>
      </c>
      <c r="K3213" s="138">
        <v>28.608923884514436</v>
      </c>
    </row>
    <row r="3214" spans="1:11" ht="14.5">
      <c r="A3214" s="39" t="s">
        <v>566</v>
      </c>
      <c r="B3214" s="39" t="s">
        <v>448</v>
      </c>
      <c r="C3214" s="39" t="s">
        <v>171</v>
      </c>
      <c r="D3214" s="92">
        <f t="shared" si="159"/>
        <v>7.75</v>
      </c>
      <c r="E3214" s="92">
        <f t="shared" si="160"/>
        <v>5.17</v>
      </c>
      <c r="F3214" s="92">
        <f t="shared" si="161"/>
        <v>11.48</v>
      </c>
      <c r="H3214" s="138">
        <v>7.75</v>
      </c>
      <c r="I3214" s="138">
        <v>5.17</v>
      </c>
      <c r="J3214" s="138">
        <v>11.48</v>
      </c>
      <c r="K3214" s="138">
        <v>20.387096774193552</v>
      </c>
    </row>
    <row r="3215" spans="1:11" ht="14.5">
      <c r="A3215" s="39" t="s">
        <v>566</v>
      </c>
      <c r="B3215" s="39" t="s">
        <v>448</v>
      </c>
      <c r="C3215" s="39" t="s">
        <v>174</v>
      </c>
      <c r="D3215" s="92">
        <f t="shared" si="159"/>
        <v>7.11</v>
      </c>
      <c r="E3215" s="92">
        <f t="shared" si="160"/>
        <v>4.1399999999999997</v>
      </c>
      <c r="F3215" s="92">
        <f t="shared" si="161"/>
        <v>11.95</v>
      </c>
      <c r="H3215" s="138">
        <v>7.11</v>
      </c>
      <c r="I3215" s="138">
        <v>4.1399999999999997</v>
      </c>
      <c r="J3215" s="138">
        <v>11.95</v>
      </c>
      <c r="K3215" s="138">
        <v>27.144866385372712</v>
      </c>
    </row>
    <row r="3216" spans="1:11" ht="14.5">
      <c r="A3216" s="39" t="s">
        <v>566</v>
      </c>
      <c r="B3216" s="39" t="s">
        <v>449</v>
      </c>
      <c r="C3216" s="39" t="s">
        <v>101</v>
      </c>
      <c r="D3216" s="92">
        <f t="shared" ref="D3216:D3279" si="162">IF(K3216&gt;=50," ",H3216)</f>
        <v>3.52</v>
      </c>
      <c r="E3216" s="92">
        <f t="shared" ref="E3216:E3279" si="163">IF(K3216&gt;=50," ",I3216)</f>
        <v>1.82</v>
      </c>
      <c r="F3216" s="92">
        <f t="shared" ref="F3216:F3279" si="164">IF(K3216&gt;=50," ",J3216)</f>
        <v>6.7</v>
      </c>
      <c r="H3216" s="138">
        <v>3.52</v>
      </c>
      <c r="I3216" s="138">
        <v>1.82</v>
      </c>
      <c r="J3216" s="138">
        <v>6.7</v>
      </c>
      <c r="K3216" s="138">
        <v>33.23863636363636</v>
      </c>
    </row>
    <row r="3217" spans="1:11" ht="14.5">
      <c r="A3217" s="39" t="s">
        <v>566</v>
      </c>
      <c r="B3217" s="39" t="s">
        <v>449</v>
      </c>
      <c r="C3217" s="39" t="s">
        <v>108</v>
      </c>
      <c r="D3217" s="92">
        <f t="shared" si="162"/>
        <v>2.7</v>
      </c>
      <c r="E3217" s="92">
        <f t="shared" si="163"/>
        <v>1.03</v>
      </c>
      <c r="F3217" s="92">
        <f t="shared" si="164"/>
        <v>6.86</v>
      </c>
      <c r="H3217" s="138">
        <v>2.7</v>
      </c>
      <c r="I3217" s="138">
        <v>1.03</v>
      </c>
      <c r="J3217" s="138">
        <v>6.86</v>
      </c>
      <c r="K3217" s="138">
        <v>48.518518518518519</v>
      </c>
    </row>
    <row r="3218" spans="1:11" ht="14.5">
      <c r="A3218" s="39" t="s">
        <v>566</v>
      </c>
      <c r="B3218" s="39" t="s">
        <v>449</v>
      </c>
      <c r="C3218" s="39" t="s">
        <v>109</v>
      </c>
      <c r="D3218" s="92">
        <f t="shared" si="162"/>
        <v>4.4800000000000004</v>
      </c>
      <c r="E3218" s="92">
        <f t="shared" si="163"/>
        <v>2.35</v>
      </c>
      <c r="F3218" s="92">
        <f t="shared" si="164"/>
        <v>8.3699999999999992</v>
      </c>
      <c r="H3218" s="138">
        <v>4.4800000000000004</v>
      </c>
      <c r="I3218" s="138">
        <v>2.35</v>
      </c>
      <c r="J3218" s="138">
        <v>8.3699999999999992</v>
      </c>
      <c r="K3218" s="138">
        <v>32.589285714285708</v>
      </c>
    </row>
    <row r="3219" spans="1:11" ht="14.5">
      <c r="A3219" s="39" t="s">
        <v>566</v>
      </c>
      <c r="B3219" s="39" t="s">
        <v>449</v>
      </c>
      <c r="C3219" s="39" t="s">
        <v>112</v>
      </c>
      <c r="D3219" s="92">
        <f t="shared" si="162"/>
        <v>4.3499999999999996</v>
      </c>
      <c r="E3219" s="92">
        <f t="shared" si="163"/>
        <v>2.15</v>
      </c>
      <c r="F3219" s="92">
        <f t="shared" si="164"/>
        <v>8.6300000000000008</v>
      </c>
      <c r="H3219" s="138">
        <v>4.3499999999999996</v>
      </c>
      <c r="I3219" s="138">
        <v>2.15</v>
      </c>
      <c r="J3219" s="138">
        <v>8.6300000000000008</v>
      </c>
      <c r="K3219" s="138">
        <v>35.632183908045981</v>
      </c>
    </row>
    <row r="3220" spans="1:11" ht="14.5">
      <c r="A3220" s="39" t="s">
        <v>566</v>
      </c>
      <c r="B3220" s="39" t="s">
        <v>449</v>
      </c>
      <c r="C3220" s="39" t="s">
        <v>115</v>
      </c>
      <c r="D3220" s="92">
        <f t="shared" si="162"/>
        <v>5.35</v>
      </c>
      <c r="E3220" s="92">
        <f t="shared" si="163"/>
        <v>3.23</v>
      </c>
      <c r="F3220" s="92">
        <f t="shared" si="164"/>
        <v>8.74</v>
      </c>
      <c r="H3220" s="138">
        <v>5.35</v>
      </c>
      <c r="I3220" s="138">
        <v>3.23</v>
      </c>
      <c r="J3220" s="138">
        <v>8.74</v>
      </c>
      <c r="K3220" s="138">
        <v>25.420560747663558</v>
      </c>
    </row>
    <row r="3221" spans="1:11" ht="14.5">
      <c r="A3221" s="39" t="s">
        <v>566</v>
      </c>
      <c r="B3221" s="39" t="s">
        <v>449</v>
      </c>
      <c r="C3221" s="39" t="s">
        <v>118</v>
      </c>
      <c r="D3221" s="92">
        <f t="shared" si="162"/>
        <v>3.71</v>
      </c>
      <c r="E3221" s="92">
        <f t="shared" si="163"/>
        <v>1.88</v>
      </c>
      <c r="F3221" s="92">
        <f t="shared" si="164"/>
        <v>7.19</v>
      </c>
      <c r="H3221" s="138">
        <v>3.71</v>
      </c>
      <c r="I3221" s="138">
        <v>1.88</v>
      </c>
      <c r="J3221" s="138">
        <v>7.19</v>
      </c>
      <c r="K3221" s="138">
        <v>34.23180592991914</v>
      </c>
    </row>
    <row r="3222" spans="1:11" ht="14.5">
      <c r="A3222" s="39" t="s">
        <v>566</v>
      </c>
      <c r="B3222" s="39" t="s">
        <v>449</v>
      </c>
      <c r="C3222" s="39" t="s">
        <v>122</v>
      </c>
      <c r="D3222" s="92">
        <f t="shared" si="162"/>
        <v>7.12</v>
      </c>
      <c r="E3222" s="92">
        <f t="shared" si="163"/>
        <v>4.3099999999999996</v>
      </c>
      <c r="F3222" s="92">
        <f t="shared" si="164"/>
        <v>11.53</v>
      </c>
      <c r="H3222" s="138">
        <v>7.12</v>
      </c>
      <c r="I3222" s="138">
        <v>4.3099999999999996</v>
      </c>
      <c r="J3222" s="138">
        <v>11.53</v>
      </c>
      <c r="K3222" s="138">
        <v>25.140449438202246</v>
      </c>
    </row>
    <row r="3223" spans="1:11" ht="14.5">
      <c r="A3223" s="39" t="s">
        <v>566</v>
      </c>
      <c r="B3223" s="39" t="s">
        <v>449</v>
      </c>
      <c r="C3223" s="39" t="s">
        <v>130</v>
      </c>
      <c r="D3223" s="92">
        <f t="shared" si="162"/>
        <v>7.74</v>
      </c>
      <c r="E3223" s="92">
        <f t="shared" si="163"/>
        <v>5.33</v>
      </c>
      <c r="F3223" s="92">
        <f t="shared" si="164"/>
        <v>11.12</v>
      </c>
      <c r="H3223" s="138">
        <v>7.74</v>
      </c>
      <c r="I3223" s="138">
        <v>5.33</v>
      </c>
      <c r="J3223" s="138">
        <v>11.12</v>
      </c>
      <c r="K3223" s="138">
        <v>18.863049095607234</v>
      </c>
    </row>
    <row r="3224" spans="1:11" ht="14.5">
      <c r="A3224" s="39" t="s">
        <v>566</v>
      </c>
      <c r="B3224" s="39" t="s">
        <v>449</v>
      </c>
      <c r="C3224" s="39" t="s">
        <v>135</v>
      </c>
      <c r="D3224" s="92">
        <f t="shared" si="162"/>
        <v>11.27</v>
      </c>
      <c r="E3224" s="92">
        <f t="shared" si="163"/>
        <v>4.24</v>
      </c>
      <c r="F3224" s="92">
        <f t="shared" si="164"/>
        <v>26.69</v>
      </c>
      <c r="H3224" s="138">
        <v>11.27</v>
      </c>
      <c r="I3224" s="138">
        <v>4.24</v>
      </c>
      <c r="J3224" s="138">
        <v>26.69</v>
      </c>
      <c r="K3224" s="138">
        <v>47.648624667258211</v>
      </c>
    </row>
    <row r="3225" spans="1:11" ht="14.5">
      <c r="A3225" s="39" t="s">
        <v>566</v>
      </c>
      <c r="B3225" s="39" t="s">
        <v>449</v>
      </c>
      <c r="C3225" s="39" t="s">
        <v>136</v>
      </c>
      <c r="D3225" s="92">
        <f t="shared" si="162"/>
        <v>3.61</v>
      </c>
      <c r="E3225" s="92">
        <f t="shared" si="163"/>
        <v>1.75</v>
      </c>
      <c r="F3225" s="92">
        <f t="shared" si="164"/>
        <v>7.31</v>
      </c>
      <c r="H3225" s="138">
        <v>3.61</v>
      </c>
      <c r="I3225" s="138">
        <v>1.75</v>
      </c>
      <c r="J3225" s="138">
        <v>7.31</v>
      </c>
      <c r="K3225" s="138">
        <v>36.56509695290859</v>
      </c>
    </row>
    <row r="3226" spans="1:11" ht="14.5">
      <c r="A3226" s="39" t="s">
        <v>566</v>
      </c>
      <c r="B3226" s="39" t="s">
        <v>449</v>
      </c>
      <c r="C3226" s="39" t="s">
        <v>143</v>
      </c>
      <c r="D3226" s="92">
        <f t="shared" si="162"/>
        <v>5.52</v>
      </c>
      <c r="E3226" s="92">
        <f t="shared" si="163"/>
        <v>3.24</v>
      </c>
      <c r="F3226" s="92">
        <f t="shared" si="164"/>
        <v>9.26</v>
      </c>
      <c r="H3226" s="138">
        <v>5.52</v>
      </c>
      <c r="I3226" s="138">
        <v>3.24</v>
      </c>
      <c r="J3226" s="138">
        <v>9.26</v>
      </c>
      <c r="K3226" s="138">
        <v>26.811594202898554</v>
      </c>
    </row>
    <row r="3227" spans="1:11" ht="14.5">
      <c r="A3227" s="39" t="s">
        <v>566</v>
      </c>
      <c r="B3227" s="39" t="s">
        <v>449</v>
      </c>
      <c r="C3227" s="39" t="s">
        <v>149</v>
      </c>
      <c r="D3227" s="92">
        <f t="shared" si="162"/>
        <v>5.32</v>
      </c>
      <c r="E3227" s="92">
        <f t="shared" si="163"/>
        <v>3.33</v>
      </c>
      <c r="F3227" s="92">
        <f t="shared" si="164"/>
        <v>8.4</v>
      </c>
      <c r="H3227" s="138">
        <v>5.32</v>
      </c>
      <c r="I3227" s="138">
        <v>3.33</v>
      </c>
      <c r="J3227" s="138">
        <v>8.4</v>
      </c>
      <c r="K3227" s="138">
        <v>23.684210526315788</v>
      </c>
    </row>
    <row r="3228" spans="1:11" ht="14.5">
      <c r="A3228" s="39" t="s">
        <v>566</v>
      </c>
      <c r="B3228" s="39" t="s">
        <v>449</v>
      </c>
      <c r="C3228" s="39" t="s">
        <v>151</v>
      </c>
      <c r="D3228" s="92">
        <f t="shared" si="162"/>
        <v>6.22</v>
      </c>
      <c r="E3228" s="92">
        <f t="shared" si="163"/>
        <v>3.01</v>
      </c>
      <c r="F3228" s="92">
        <f t="shared" si="164"/>
        <v>12.44</v>
      </c>
      <c r="H3228" s="138">
        <v>6.22</v>
      </c>
      <c r="I3228" s="138">
        <v>3.01</v>
      </c>
      <c r="J3228" s="138">
        <v>12.44</v>
      </c>
      <c r="K3228" s="138">
        <v>36.4951768488746</v>
      </c>
    </row>
    <row r="3229" spans="1:11" ht="14.5">
      <c r="A3229" s="39" t="s">
        <v>566</v>
      </c>
      <c r="B3229" s="39" t="s">
        <v>449</v>
      </c>
      <c r="C3229" s="39" t="s">
        <v>154</v>
      </c>
      <c r="D3229" s="92">
        <f t="shared" si="162"/>
        <v>3.05</v>
      </c>
      <c r="E3229" s="92">
        <f t="shared" si="163"/>
        <v>1.38</v>
      </c>
      <c r="F3229" s="92">
        <f t="shared" si="164"/>
        <v>6.62</v>
      </c>
      <c r="H3229" s="138">
        <v>3.05</v>
      </c>
      <c r="I3229" s="138">
        <v>1.38</v>
      </c>
      <c r="J3229" s="138">
        <v>6.62</v>
      </c>
      <c r="K3229" s="138">
        <v>40.327868852459019</v>
      </c>
    </row>
    <row r="3230" spans="1:11" ht="14.5">
      <c r="A3230" s="39" t="s">
        <v>566</v>
      </c>
      <c r="B3230" s="39" t="s">
        <v>449</v>
      </c>
      <c r="C3230" s="39" t="s">
        <v>164</v>
      </c>
      <c r="D3230" s="92">
        <f t="shared" si="162"/>
        <v>11.83</v>
      </c>
      <c r="E3230" s="92">
        <f t="shared" si="163"/>
        <v>6.61</v>
      </c>
      <c r="F3230" s="92">
        <f t="shared" si="164"/>
        <v>20.28</v>
      </c>
      <c r="H3230" s="138">
        <v>11.83</v>
      </c>
      <c r="I3230" s="138">
        <v>6.61</v>
      </c>
      <c r="J3230" s="138">
        <v>20.28</v>
      </c>
      <c r="K3230" s="138">
        <v>28.740490278951818</v>
      </c>
    </row>
    <row r="3231" spans="1:11" ht="14.5">
      <c r="A3231" s="39" t="s">
        <v>566</v>
      </c>
      <c r="B3231" s="39" t="s">
        <v>449</v>
      </c>
      <c r="C3231" s="39" t="s">
        <v>171</v>
      </c>
      <c r="D3231" s="92">
        <f t="shared" si="162"/>
        <v>8.75</v>
      </c>
      <c r="E3231" s="92">
        <f t="shared" si="163"/>
        <v>5.7</v>
      </c>
      <c r="F3231" s="92">
        <f t="shared" si="164"/>
        <v>13.21</v>
      </c>
      <c r="H3231" s="138">
        <v>8.75</v>
      </c>
      <c r="I3231" s="138">
        <v>5.7</v>
      </c>
      <c r="J3231" s="138">
        <v>13.21</v>
      </c>
      <c r="K3231" s="138">
        <v>21.485714285714288</v>
      </c>
    </row>
    <row r="3232" spans="1:11" ht="14.5">
      <c r="A3232" s="39" t="s">
        <v>566</v>
      </c>
      <c r="B3232" s="39" t="s">
        <v>449</v>
      </c>
      <c r="C3232" s="39" t="s">
        <v>174</v>
      </c>
      <c r="D3232" s="92">
        <f t="shared" si="162"/>
        <v>5.09</v>
      </c>
      <c r="E3232" s="92">
        <f t="shared" si="163"/>
        <v>2.46</v>
      </c>
      <c r="F3232" s="92">
        <f t="shared" si="164"/>
        <v>10.24</v>
      </c>
      <c r="H3232" s="138">
        <v>5.09</v>
      </c>
      <c r="I3232" s="138">
        <v>2.46</v>
      </c>
      <c r="J3232" s="138">
        <v>10.24</v>
      </c>
      <c r="K3232" s="138">
        <v>36.54223968565816</v>
      </c>
    </row>
    <row r="3233" spans="1:11" ht="14.5">
      <c r="A3233" s="39" t="s">
        <v>566</v>
      </c>
      <c r="B3233" s="39" t="s">
        <v>448</v>
      </c>
      <c r="C3233" s="39" t="s">
        <v>102</v>
      </c>
      <c r="D3233" s="92">
        <f t="shared" si="162"/>
        <v>12.05</v>
      </c>
      <c r="E3233" s="92">
        <f t="shared" si="163"/>
        <v>7.44</v>
      </c>
      <c r="F3233" s="92">
        <f t="shared" si="164"/>
        <v>18.920000000000002</v>
      </c>
      <c r="H3233" s="138">
        <v>12.05</v>
      </c>
      <c r="I3233" s="138">
        <v>7.44</v>
      </c>
      <c r="J3233" s="138">
        <v>18.920000000000002</v>
      </c>
      <c r="K3233" s="138">
        <v>23.900414937759333</v>
      </c>
    </row>
    <row r="3234" spans="1:11" ht="14.5">
      <c r="A3234" s="39" t="s">
        <v>566</v>
      </c>
      <c r="B3234" s="39" t="s">
        <v>448</v>
      </c>
      <c r="C3234" s="39" t="s">
        <v>103</v>
      </c>
      <c r="D3234" s="92">
        <f t="shared" si="162"/>
        <v>8.1199999999999992</v>
      </c>
      <c r="E3234" s="92">
        <f t="shared" si="163"/>
        <v>5.12</v>
      </c>
      <c r="F3234" s="92">
        <f t="shared" si="164"/>
        <v>12.64</v>
      </c>
      <c r="H3234" s="138">
        <v>8.1199999999999992</v>
      </c>
      <c r="I3234" s="138">
        <v>5.12</v>
      </c>
      <c r="J3234" s="138">
        <v>12.64</v>
      </c>
      <c r="K3234" s="138">
        <v>23.152709359605915</v>
      </c>
    </row>
    <row r="3235" spans="1:11" ht="14.5">
      <c r="A3235" s="39" t="s">
        <v>566</v>
      </c>
      <c r="B3235" s="39" t="s">
        <v>448</v>
      </c>
      <c r="C3235" s="39" t="s">
        <v>104</v>
      </c>
      <c r="D3235" s="92">
        <f t="shared" si="162"/>
        <v>7.88</v>
      </c>
      <c r="E3235" s="92">
        <f t="shared" si="163"/>
        <v>4.8499999999999996</v>
      </c>
      <c r="F3235" s="92">
        <f t="shared" si="164"/>
        <v>12.55</v>
      </c>
      <c r="H3235" s="138">
        <v>7.88</v>
      </c>
      <c r="I3235" s="138">
        <v>4.8499999999999996</v>
      </c>
      <c r="J3235" s="138">
        <v>12.55</v>
      </c>
      <c r="K3235" s="138">
        <v>24.365482233502537</v>
      </c>
    </row>
    <row r="3236" spans="1:11" ht="14.5">
      <c r="A3236" s="39" t="s">
        <v>566</v>
      </c>
      <c r="B3236" s="39" t="s">
        <v>448</v>
      </c>
      <c r="C3236" s="39" t="s">
        <v>110</v>
      </c>
      <c r="D3236" s="92">
        <f t="shared" si="162"/>
        <v>10.63</v>
      </c>
      <c r="E3236" s="92">
        <f t="shared" si="163"/>
        <v>7.06</v>
      </c>
      <c r="F3236" s="92">
        <f t="shared" si="164"/>
        <v>15.69</v>
      </c>
      <c r="H3236" s="138">
        <v>10.63</v>
      </c>
      <c r="I3236" s="138">
        <v>7.06</v>
      </c>
      <c r="J3236" s="138">
        <v>15.69</v>
      </c>
      <c r="K3236" s="138">
        <v>20.413922859830667</v>
      </c>
    </row>
    <row r="3237" spans="1:11" ht="14.5">
      <c r="A3237" s="39" t="s">
        <v>566</v>
      </c>
      <c r="B3237" s="39" t="s">
        <v>448</v>
      </c>
      <c r="C3237" s="39" t="s">
        <v>111</v>
      </c>
      <c r="D3237" s="92">
        <f t="shared" si="162"/>
        <v>12.26</v>
      </c>
      <c r="E3237" s="92">
        <f t="shared" si="163"/>
        <v>9.18</v>
      </c>
      <c r="F3237" s="92">
        <f t="shared" si="164"/>
        <v>16.170000000000002</v>
      </c>
      <c r="H3237" s="138">
        <v>12.26</v>
      </c>
      <c r="I3237" s="138">
        <v>9.18</v>
      </c>
      <c r="J3237" s="138">
        <v>16.170000000000002</v>
      </c>
      <c r="K3237" s="138">
        <v>14.437194127243066</v>
      </c>
    </row>
    <row r="3238" spans="1:11" ht="14.5">
      <c r="A3238" s="39" t="s">
        <v>566</v>
      </c>
      <c r="B3238" s="39" t="s">
        <v>448</v>
      </c>
      <c r="C3238" s="39" t="s">
        <v>116</v>
      </c>
      <c r="D3238" s="92">
        <f t="shared" si="162"/>
        <v>7.5</v>
      </c>
      <c r="E3238" s="92">
        <f t="shared" si="163"/>
        <v>4.25</v>
      </c>
      <c r="F3238" s="92">
        <f t="shared" si="164"/>
        <v>12.91</v>
      </c>
      <c r="H3238" s="138">
        <v>7.5</v>
      </c>
      <c r="I3238" s="138">
        <v>4.25</v>
      </c>
      <c r="J3238" s="138">
        <v>12.91</v>
      </c>
      <c r="K3238" s="138">
        <v>28.4</v>
      </c>
    </row>
    <row r="3239" spans="1:11" ht="14.5">
      <c r="A3239" s="39" t="s">
        <v>566</v>
      </c>
      <c r="B3239" s="39" t="s">
        <v>448</v>
      </c>
      <c r="C3239" s="39" t="s">
        <v>117</v>
      </c>
      <c r="D3239" s="92">
        <f t="shared" si="162"/>
        <v>15.96</v>
      </c>
      <c r="E3239" s="92">
        <f t="shared" si="163"/>
        <v>11.69</v>
      </c>
      <c r="F3239" s="92">
        <f t="shared" si="164"/>
        <v>21.41</v>
      </c>
      <c r="H3239" s="138">
        <v>15.96</v>
      </c>
      <c r="I3239" s="138">
        <v>11.69</v>
      </c>
      <c r="J3239" s="138">
        <v>21.41</v>
      </c>
      <c r="K3239" s="138">
        <v>15.476190476190476</v>
      </c>
    </row>
    <row r="3240" spans="1:11" ht="14.5">
      <c r="A3240" s="39" t="s">
        <v>566</v>
      </c>
      <c r="B3240" s="39" t="s">
        <v>448</v>
      </c>
      <c r="C3240" s="39" t="s">
        <v>119</v>
      </c>
      <c r="D3240" s="92">
        <f t="shared" si="162"/>
        <v>7.97</v>
      </c>
      <c r="E3240" s="92">
        <f t="shared" si="163"/>
        <v>5.37</v>
      </c>
      <c r="F3240" s="92">
        <f t="shared" si="164"/>
        <v>11.67</v>
      </c>
      <c r="H3240" s="138">
        <v>7.97</v>
      </c>
      <c r="I3240" s="138">
        <v>5.37</v>
      </c>
      <c r="J3240" s="138">
        <v>11.67</v>
      </c>
      <c r="K3240" s="138">
        <v>19.824341279799249</v>
      </c>
    </row>
    <row r="3241" spans="1:11" ht="14.5">
      <c r="A3241" s="39" t="s">
        <v>566</v>
      </c>
      <c r="B3241" s="39" t="s">
        <v>448</v>
      </c>
      <c r="C3241" s="39" t="s">
        <v>123</v>
      </c>
      <c r="D3241" s="92">
        <f t="shared" si="162"/>
        <v>16.11</v>
      </c>
      <c r="E3241" s="92">
        <f t="shared" si="163"/>
        <v>12.14</v>
      </c>
      <c r="F3241" s="92">
        <f t="shared" si="164"/>
        <v>21.06</v>
      </c>
      <c r="H3241" s="138">
        <v>16.11</v>
      </c>
      <c r="I3241" s="138">
        <v>12.14</v>
      </c>
      <c r="J3241" s="138">
        <v>21.06</v>
      </c>
      <c r="K3241" s="138">
        <v>14.090626939788953</v>
      </c>
    </row>
    <row r="3242" spans="1:11" ht="14.5">
      <c r="A3242" s="39" t="s">
        <v>566</v>
      </c>
      <c r="B3242" s="39" t="s">
        <v>448</v>
      </c>
      <c r="C3242" s="39" t="s">
        <v>132</v>
      </c>
      <c r="D3242" s="92">
        <f t="shared" si="162"/>
        <v>7.47</v>
      </c>
      <c r="E3242" s="92">
        <f t="shared" si="163"/>
        <v>4.9000000000000004</v>
      </c>
      <c r="F3242" s="92">
        <f t="shared" si="164"/>
        <v>11.22</v>
      </c>
      <c r="H3242" s="138">
        <v>7.47</v>
      </c>
      <c r="I3242" s="138">
        <v>4.9000000000000004</v>
      </c>
      <c r="J3242" s="138">
        <v>11.22</v>
      </c>
      <c r="K3242" s="138">
        <v>21.151271753681396</v>
      </c>
    </row>
    <row r="3243" spans="1:11" ht="14.5">
      <c r="A3243" s="39" t="s">
        <v>566</v>
      </c>
      <c r="B3243" s="39" t="s">
        <v>448</v>
      </c>
      <c r="C3243" s="39" t="s">
        <v>134</v>
      </c>
      <c r="D3243" s="92">
        <f t="shared" si="162"/>
        <v>11.46</v>
      </c>
      <c r="E3243" s="92">
        <f t="shared" si="163"/>
        <v>7.82</v>
      </c>
      <c r="F3243" s="92">
        <f t="shared" si="164"/>
        <v>16.510000000000002</v>
      </c>
      <c r="H3243" s="138">
        <v>11.46</v>
      </c>
      <c r="I3243" s="138">
        <v>7.82</v>
      </c>
      <c r="J3243" s="138">
        <v>16.510000000000002</v>
      </c>
      <c r="K3243" s="138">
        <v>19.109947643979055</v>
      </c>
    </row>
    <row r="3244" spans="1:11" ht="14.5">
      <c r="A3244" s="39" t="s">
        <v>566</v>
      </c>
      <c r="B3244" s="39" t="s">
        <v>448</v>
      </c>
      <c r="C3244" s="39" t="s">
        <v>150</v>
      </c>
      <c r="D3244" s="92">
        <f t="shared" si="162"/>
        <v>7.4</v>
      </c>
      <c r="E3244" s="92">
        <f t="shared" si="163"/>
        <v>4.24</v>
      </c>
      <c r="F3244" s="92">
        <f t="shared" si="164"/>
        <v>12.6</v>
      </c>
      <c r="H3244" s="138">
        <v>7.4</v>
      </c>
      <c r="I3244" s="138">
        <v>4.24</v>
      </c>
      <c r="J3244" s="138">
        <v>12.6</v>
      </c>
      <c r="K3244" s="138">
        <v>27.837837837837835</v>
      </c>
    </row>
    <row r="3245" spans="1:11" ht="14.5">
      <c r="A3245" s="39" t="s">
        <v>566</v>
      </c>
      <c r="B3245" s="39" t="s">
        <v>448</v>
      </c>
      <c r="C3245" s="39" t="s">
        <v>156</v>
      </c>
      <c r="D3245" s="92">
        <f t="shared" si="162"/>
        <v>8.7899999999999991</v>
      </c>
      <c r="E3245" s="92">
        <f t="shared" si="163"/>
        <v>5.79</v>
      </c>
      <c r="F3245" s="92">
        <f t="shared" si="164"/>
        <v>13.13</v>
      </c>
      <c r="H3245" s="138">
        <v>8.7899999999999991</v>
      </c>
      <c r="I3245" s="138">
        <v>5.79</v>
      </c>
      <c r="J3245" s="138">
        <v>13.13</v>
      </c>
      <c r="K3245" s="138">
        <v>20.932878270762235</v>
      </c>
    </row>
    <row r="3246" spans="1:11" ht="14.5">
      <c r="A3246" s="39" t="s">
        <v>566</v>
      </c>
      <c r="B3246" s="39" t="s">
        <v>448</v>
      </c>
      <c r="C3246" s="39" t="s">
        <v>159</v>
      </c>
      <c r="D3246" s="92">
        <f t="shared" si="162"/>
        <v>16.23</v>
      </c>
      <c r="E3246" s="92">
        <f t="shared" si="163"/>
        <v>9.52</v>
      </c>
      <c r="F3246" s="92">
        <f t="shared" si="164"/>
        <v>26.29</v>
      </c>
      <c r="H3246" s="138">
        <v>16.23</v>
      </c>
      <c r="I3246" s="138">
        <v>9.52</v>
      </c>
      <c r="J3246" s="138">
        <v>26.29</v>
      </c>
      <c r="K3246" s="138">
        <v>26.062846580406656</v>
      </c>
    </row>
    <row r="3247" spans="1:11" ht="14.5">
      <c r="A3247" s="39" t="s">
        <v>566</v>
      </c>
      <c r="B3247" s="39" t="s">
        <v>448</v>
      </c>
      <c r="C3247" s="39" t="s">
        <v>161</v>
      </c>
      <c r="D3247" s="92">
        <f t="shared" si="162"/>
        <v>10.130000000000001</v>
      </c>
      <c r="E3247" s="92">
        <f t="shared" si="163"/>
        <v>6.74</v>
      </c>
      <c r="F3247" s="92">
        <f t="shared" si="164"/>
        <v>14.95</v>
      </c>
      <c r="H3247" s="138">
        <v>10.130000000000001</v>
      </c>
      <c r="I3247" s="138">
        <v>6.74</v>
      </c>
      <c r="J3247" s="138">
        <v>14.95</v>
      </c>
      <c r="K3247" s="138">
        <v>20.434353405725563</v>
      </c>
    </row>
    <row r="3248" spans="1:11" ht="14.5">
      <c r="A3248" s="39" t="s">
        <v>566</v>
      </c>
      <c r="B3248" s="39" t="s">
        <v>448</v>
      </c>
      <c r="C3248" s="39" t="s">
        <v>168</v>
      </c>
      <c r="D3248" s="92">
        <f t="shared" si="162"/>
        <v>8.0399999999999991</v>
      </c>
      <c r="E3248" s="92">
        <f t="shared" si="163"/>
        <v>4.43</v>
      </c>
      <c r="F3248" s="92">
        <f t="shared" si="164"/>
        <v>14.17</v>
      </c>
      <c r="H3248" s="138">
        <v>8.0399999999999991</v>
      </c>
      <c r="I3248" s="138">
        <v>4.43</v>
      </c>
      <c r="J3248" s="138">
        <v>14.17</v>
      </c>
      <c r="K3248" s="138">
        <v>29.850746268656721</v>
      </c>
    </row>
    <row r="3249" spans="1:11" ht="14.5">
      <c r="A3249" s="39" t="s">
        <v>566</v>
      </c>
      <c r="B3249" s="39" t="s">
        <v>449</v>
      </c>
      <c r="C3249" s="39" t="s">
        <v>102</v>
      </c>
      <c r="D3249" s="92">
        <f t="shared" si="162"/>
        <v>8.0399999999999991</v>
      </c>
      <c r="E3249" s="92">
        <f t="shared" si="163"/>
        <v>3.94</v>
      </c>
      <c r="F3249" s="92">
        <f t="shared" si="164"/>
        <v>15.7</v>
      </c>
      <c r="H3249" s="138">
        <v>8.0399999999999991</v>
      </c>
      <c r="I3249" s="138">
        <v>3.94</v>
      </c>
      <c r="J3249" s="138">
        <v>15.7</v>
      </c>
      <c r="K3249" s="138">
        <v>35.447761194029852</v>
      </c>
    </row>
    <row r="3250" spans="1:11" ht="14.5">
      <c r="A3250" s="39" t="s">
        <v>566</v>
      </c>
      <c r="B3250" s="39" t="s">
        <v>449</v>
      </c>
      <c r="C3250" s="39" t="s">
        <v>103</v>
      </c>
      <c r="D3250" s="92">
        <f t="shared" si="162"/>
        <v>6.09</v>
      </c>
      <c r="E3250" s="92">
        <f t="shared" si="163"/>
        <v>3.64</v>
      </c>
      <c r="F3250" s="92">
        <f t="shared" si="164"/>
        <v>10</v>
      </c>
      <c r="H3250" s="138">
        <v>6.09</v>
      </c>
      <c r="I3250" s="138">
        <v>3.64</v>
      </c>
      <c r="J3250" s="138">
        <v>10</v>
      </c>
      <c r="K3250" s="138">
        <v>25.779967159277504</v>
      </c>
    </row>
    <row r="3251" spans="1:11" ht="14.5">
      <c r="A3251" s="39" t="s">
        <v>566</v>
      </c>
      <c r="B3251" s="39" t="s">
        <v>449</v>
      </c>
      <c r="C3251" s="39" t="s">
        <v>104</v>
      </c>
      <c r="D3251" s="92">
        <f t="shared" si="162"/>
        <v>2.34</v>
      </c>
      <c r="E3251" s="92">
        <f t="shared" si="163"/>
        <v>1.04</v>
      </c>
      <c r="F3251" s="92">
        <f t="shared" si="164"/>
        <v>5.17</v>
      </c>
      <c r="H3251" s="138">
        <v>2.34</v>
      </c>
      <c r="I3251" s="138">
        <v>1.04</v>
      </c>
      <c r="J3251" s="138">
        <v>5.17</v>
      </c>
      <c r="K3251" s="138">
        <v>41.025641025641022</v>
      </c>
    </row>
    <row r="3252" spans="1:11" ht="14.5">
      <c r="A3252" s="39" t="s">
        <v>566</v>
      </c>
      <c r="B3252" s="39" t="s">
        <v>449</v>
      </c>
      <c r="C3252" s="39" t="s">
        <v>110</v>
      </c>
      <c r="D3252" s="92">
        <f t="shared" si="162"/>
        <v>5.26</v>
      </c>
      <c r="E3252" s="92">
        <f t="shared" si="163"/>
        <v>3.25</v>
      </c>
      <c r="F3252" s="92">
        <f t="shared" si="164"/>
        <v>8.4</v>
      </c>
      <c r="H3252" s="138">
        <v>5.26</v>
      </c>
      <c r="I3252" s="138">
        <v>3.25</v>
      </c>
      <c r="J3252" s="138">
        <v>8.4</v>
      </c>
      <c r="K3252" s="138">
        <v>24.334600760456276</v>
      </c>
    </row>
    <row r="3253" spans="1:11" ht="14.5">
      <c r="A3253" s="39" t="s">
        <v>566</v>
      </c>
      <c r="B3253" s="39" t="s">
        <v>449</v>
      </c>
      <c r="C3253" s="39" t="s">
        <v>111</v>
      </c>
      <c r="D3253" s="92">
        <f t="shared" si="162"/>
        <v>6.58</v>
      </c>
      <c r="E3253" s="92">
        <f t="shared" si="163"/>
        <v>4.26</v>
      </c>
      <c r="F3253" s="92">
        <f t="shared" si="164"/>
        <v>10.039999999999999</v>
      </c>
      <c r="H3253" s="138">
        <v>6.58</v>
      </c>
      <c r="I3253" s="138">
        <v>4.26</v>
      </c>
      <c r="J3253" s="138">
        <v>10.039999999999999</v>
      </c>
      <c r="K3253" s="138">
        <v>21.88449848024316</v>
      </c>
    </row>
    <row r="3254" spans="1:11" ht="14.5">
      <c r="A3254" s="39" t="s">
        <v>566</v>
      </c>
      <c r="B3254" s="39" t="s">
        <v>449</v>
      </c>
      <c r="C3254" s="39" t="s">
        <v>116</v>
      </c>
      <c r="D3254" s="92">
        <f t="shared" si="162"/>
        <v>4.09</v>
      </c>
      <c r="E3254" s="92">
        <f t="shared" si="163"/>
        <v>2.15</v>
      </c>
      <c r="F3254" s="92">
        <f t="shared" si="164"/>
        <v>7.63</v>
      </c>
      <c r="H3254" s="138">
        <v>4.09</v>
      </c>
      <c r="I3254" s="138">
        <v>2.15</v>
      </c>
      <c r="J3254" s="138">
        <v>7.63</v>
      </c>
      <c r="K3254" s="138">
        <v>32.27383863080685</v>
      </c>
    </row>
    <row r="3255" spans="1:11" ht="14.5">
      <c r="A3255" s="39" t="s">
        <v>566</v>
      </c>
      <c r="B3255" s="39" t="s">
        <v>449</v>
      </c>
      <c r="C3255" s="39" t="s">
        <v>117</v>
      </c>
      <c r="D3255" s="92">
        <f t="shared" si="162"/>
        <v>4.9800000000000004</v>
      </c>
      <c r="E3255" s="92">
        <f t="shared" si="163"/>
        <v>2.8</v>
      </c>
      <c r="F3255" s="92">
        <f t="shared" si="164"/>
        <v>8.7100000000000009</v>
      </c>
      <c r="H3255" s="138">
        <v>4.9800000000000004</v>
      </c>
      <c r="I3255" s="138">
        <v>2.8</v>
      </c>
      <c r="J3255" s="138">
        <v>8.7100000000000009</v>
      </c>
      <c r="K3255" s="138">
        <v>29.116465863453811</v>
      </c>
    </row>
    <row r="3256" spans="1:11" ht="14.5">
      <c r="A3256" s="39" t="s">
        <v>566</v>
      </c>
      <c r="B3256" s="39" t="s">
        <v>449</v>
      </c>
      <c r="C3256" s="39" t="s">
        <v>119</v>
      </c>
      <c r="D3256" s="92">
        <f t="shared" si="162"/>
        <v>1.41</v>
      </c>
      <c r="E3256" s="92">
        <f t="shared" si="163"/>
        <v>0.62</v>
      </c>
      <c r="F3256" s="92">
        <f t="shared" si="164"/>
        <v>3.14</v>
      </c>
      <c r="H3256" s="138">
        <v>1.41</v>
      </c>
      <c r="I3256" s="138">
        <v>0.62</v>
      </c>
      <c r="J3256" s="138">
        <v>3.14</v>
      </c>
      <c r="K3256" s="138">
        <v>41.134751773049643</v>
      </c>
    </row>
    <row r="3257" spans="1:11" ht="14.5">
      <c r="A3257" s="39" t="s">
        <v>566</v>
      </c>
      <c r="B3257" s="39" t="s">
        <v>449</v>
      </c>
      <c r="C3257" s="39" t="s">
        <v>123</v>
      </c>
      <c r="D3257" s="92">
        <f t="shared" si="162"/>
        <v>6</v>
      </c>
      <c r="E3257" s="92">
        <f t="shared" si="163"/>
        <v>3.54</v>
      </c>
      <c r="F3257" s="92">
        <f t="shared" si="164"/>
        <v>10</v>
      </c>
      <c r="H3257" s="138">
        <v>6</v>
      </c>
      <c r="I3257" s="138">
        <v>3.54</v>
      </c>
      <c r="J3257" s="138">
        <v>10</v>
      </c>
      <c r="K3257" s="138">
        <v>26.5</v>
      </c>
    </row>
    <row r="3258" spans="1:11" ht="14.5">
      <c r="A3258" s="39" t="s">
        <v>566</v>
      </c>
      <c r="B3258" s="39" t="s">
        <v>449</v>
      </c>
      <c r="C3258" s="39" t="s">
        <v>132</v>
      </c>
      <c r="D3258" s="92">
        <f t="shared" si="162"/>
        <v>2.79</v>
      </c>
      <c r="E3258" s="92">
        <f t="shared" si="163"/>
        <v>1.45</v>
      </c>
      <c r="F3258" s="92">
        <f t="shared" si="164"/>
        <v>5.31</v>
      </c>
      <c r="H3258" s="138">
        <v>2.79</v>
      </c>
      <c r="I3258" s="138">
        <v>1.45</v>
      </c>
      <c r="J3258" s="138">
        <v>5.31</v>
      </c>
      <c r="K3258" s="138">
        <v>33.333333333333336</v>
      </c>
    </row>
    <row r="3259" spans="1:11" ht="14.5">
      <c r="A3259" s="39" t="s">
        <v>566</v>
      </c>
      <c r="B3259" s="39" t="s">
        <v>449</v>
      </c>
      <c r="C3259" s="39" t="s">
        <v>134</v>
      </c>
      <c r="D3259" s="92">
        <f t="shared" si="162"/>
        <v>6.06</v>
      </c>
      <c r="E3259" s="92">
        <f t="shared" si="163"/>
        <v>3.12</v>
      </c>
      <c r="F3259" s="92">
        <f t="shared" si="164"/>
        <v>11.44</v>
      </c>
      <c r="H3259" s="138">
        <v>6.06</v>
      </c>
      <c r="I3259" s="138">
        <v>3.12</v>
      </c>
      <c r="J3259" s="138">
        <v>11.44</v>
      </c>
      <c r="K3259" s="138">
        <v>33.333333333333336</v>
      </c>
    </row>
    <row r="3260" spans="1:11" ht="14.5">
      <c r="A3260" s="39" t="s">
        <v>566</v>
      </c>
      <c r="B3260" s="39" t="s">
        <v>449</v>
      </c>
      <c r="C3260" s="39" t="s">
        <v>150</v>
      </c>
      <c r="D3260" s="92">
        <f t="shared" si="162"/>
        <v>7.39</v>
      </c>
      <c r="E3260" s="92">
        <f t="shared" si="163"/>
        <v>4</v>
      </c>
      <c r="F3260" s="92">
        <f t="shared" si="164"/>
        <v>13.24</v>
      </c>
      <c r="H3260" s="138">
        <v>7.39</v>
      </c>
      <c r="I3260" s="138">
        <v>4</v>
      </c>
      <c r="J3260" s="138">
        <v>13.24</v>
      </c>
      <c r="K3260" s="138">
        <v>30.58186738836265</v>
      </c>
    </row>
    <row r="3261" spans="1:11" ht="14.5">
      <c r="A3261" s="39" t="s">
        <v>566</v>
      </c>
      <c r="B3261" s="39" t="s">
        <v>449</v>
      </c>
      <c r="C3261" s="39" t="s">
        <v>156</v>
      </c>
      <c r="D3261" s="92" t="str">
        <f>IF(K3261&gt;=50," ",H3261)</f>
        <v xml:space="preserve"> </v>
      </c>
      <c r="E3261" s="92" t="str">
        <f t="shared" si="163"/>
        <v xml:space="preserve"> </v>
      </c>
      <c r="F3261" s="92" t="str">
        <f>IF(K3261&gt;=50," ",J3261)</f>
        <v xml:space="preserve"> </v>
      </c>
      <c r="H3261" s="138">
        <v>2.0699999999999998</v>
      </c>
      <c r="I3261" s="138">
        <v>0.68</v>
      </c>
      <c r="J3261" s="138">
        <v>6.14</v>
      </c>
      <c r="K3261" s="138">
        <v>56.521739130434781</v>
      </c>
    </row>
    <row r="3262" spans="1:11" ht="14.5">
      <c r="A3262" s="39" t="s">
        <v>566</v>
      </c>
      <c r="B3262" s="39" t="s">
        <v>449</v>
      </c>
      <c r="C3262" s="39" t="s">
        <v>159</v>
      </c>
      <c r="D3262" s="92">
        <f t="shared" si="162"/>
        <v>5.29</v>
      </c>
      <c r="E3262" s="92">
        <f t="shared" si="163"/>
        <v>2.74</v>
      </c>
      <c r="F3262" s="92">
        <f t="shared" si="164"/>
        <v>9.9600000000000009</v>
      </c>
      <c r="H3262" s="138">
        <v>5.29</v>
      </c>
      <c r="I3262" s="138">
        <v>2.74</v>
      </c>
      <c r="J3262" s="138">
        <v>9.9600000000000009</v>
      </c>
      <c r="K3262" s="138">
        <v>33.081285444234403</v>
      </c>
    </row>
    <row r="3263" spans="1:11" ht="14.5">
      <c r="A3263" s="39" t="s">
        <v>566</v>
      </c>
      <c r="B3263" s="39" t="s">
        <v>449</v>
      </c>
      <c r="C3263" s="39" t="s">
        <v>161</v>
      </c>
      <c r="D3263" s="92">
        <f t="shared" si="162"/>
        <v>2.89</v>
      </c>
      <c r="E3263" s="92">
        <f t="shared" si="163"/>
        <v>1.27</v>
      </c>
      <c r="F3263" s="92">
        <f t="shared" si="164"/>
        <v>6.44</v>
      </c>
      <c r="H3263" s="138">
        <v>2.89</v>
      </c>
      <c r="I3263" s="138">
        <v>1.27</v>
      </c>
      <c r="J3263" s="138">
        <v>6.44</v>
      </c>
      <c r="K3263" s="138">
        <v>41.522491349480966</v>
      </c>
    </row>
    <row r="3264" spans="1:11" ht="14.5">
      <c r="A3264" s="39" t="s">
        <v>566</v>
      </c>
      <c r="B3264" s="39" t="s">
        <v>449</v>
      </c>
      <c r="C3264" s="39" t="s">
        <v>168</v>
      </c>
      <c r="D3264" s="92">
        <f t="shared" si="162"/>
        <v>1.74</v>
      </c>
      <c r="E3264" s="92">
        <f t="shared" si="163"/>
        <v>0.94</v>
      </c>
      <c r="F3264" s="92">
        <f t="shared" si="164"/>
        <v>3.18</v>
      </c>
      <c r="H3264" s="138">
        <v>1.74</v>
      </c>
      <c r="I3264" s="138">
        <v>0.94</v>
      </c>
      <c r="J3264" s="138">
        <v>3.18</v>
      </c>
      <c r="K3264" s="138">
        <v>31.03448275862069</v>
      </c>
    </row>
    <row r="3265" spans="1:11" ht="14.5">
      <c r="A3265" s="39" t="s">
        <v>566</v>
      </c>
      <c r="B3265" s="39" t="s">
        <v>448</v>
      </c>
      <c r="C3265" s="39" t="s">
        <v>98</v>
      </c>
      <c r="D3265" s="92">
        <f t="shared" si="162"/>
        <v>8.65</v>
      </c>
      <c r="E3265" s="92">
        <f t="shared" si="163"/>
        <v>3.98</v>
      </c>
      <c r="F3265" s="92">
        <f t="shared" si="164"/>
        <v>17.78</v>
      </c>
      <c r="H3265" s="138">
        <v>8.65</v>
      </c>
      <c r="I3265" s="138">
        <v>3.98</v>
      </c>
      <c r="J3265" s="138">
        <v>17.78</v>
      </c>
      <c r="K3265" s="138">
        <v>38.497109826589593</v>
      </c>
    </row>
    <row r="3266" spans="1:11" ht="14.5">
      <c r="A3266" s="39" t="s">
        <v>566</v>
      </c>
      <c r="B3266" s="39" t="s">
        <v>448</v>
      </c>
      <c r="C3266" s="39" t="s">
        <v>105</v>
      </c>
      <c r="D3266" s="92">
        <f t="shared" si="162"/>
        <v>16.91</v>
      </c>
      <c r="E3266" s="92">
        <f t="shared" si="163"/>
        <v>10.42</v>
      </c>
      <c r="F3266" s="92">
        <f t="shared" si="164"/>
        <v>26.25</v>
      </c>
      <c r="H3266" s="138">
        <v>16.91</v>
      </c>
      <c r="I3266" s="138">
        <v>10.42</v>
      </c>
      <c r="J3266" s="138">
        <v>26.25</v>
      </c>
      <c r="K3266" s="138">
        <v>23.713778829095208</v>
      </c>
    </row>
    <row r="3267" spans="1:11" ht="14.5">
      <c r="A3267" s="39" t="s">
        <v>566</v>
      </c>
      <c r="B3267" s="39" t="s">
        <v>448</v>
      </c>
      <c r="C3267" s="39" t="s">
        <v>106</v>
      </c>
      <c r="D3267" s="92">
        <f t="shared" si="162"/>
        <v>5.91</v>
      </c>
      <c r="E3267" s="92">
        <f t="shared" si="163"/>
        <v>3.67</v>
      </c>
      <c r="F3267" s="92">
        <f t="shared" si="164"/>
        <v>9.39</v>
      </c>
      <c r="H3267" s="138">
        <v>5.91</v>
      </c>
      <c r="I3267" s="138">
        <v>3.67</v>
      </c>
      <c r="J3267" s="138">
        <v>9.39</v>
      </c>
      <c r="K3267" s="138">
        <v>24.027072758037225</v>
      </c>
    </row>
    <row r="3268" spans="1:11" ht="14.5">
      <c r="A3268" s="39" t="s">
        <v>566</v>
      </c>
      <c r="B3268" s="39" t="s">
        <v>448</v>
      </c>
      <c r="C3268" s="39" t="s">
        <v>125</v>
      </c>
      <c r="D3268" s="92">
        <f t="shared" si="162"/>
        <v>11.21</v>
      </c>
      <c r="E3268" s="92">
        <f t="shared" si="163"/>
        <v>7.64</v>
      </c>
      <c r="F3268" s="92">
        <f t="shared" si="164"/>
        <v>16.16</v>
      </c>
      <c r="H3268" s="138">
        <v>11.21</v>
      </c>
      <c r="I3268" s="138">
        <v>7.64</v>
      </c>
      <c r="J3268" s="138">
        <v>16.16</v>
      </c>
      <c r="K3268" s="138">
        <v>19.179304192685102</v>
      </c>
    </row>
    <row r="3269" spans="1:11" ht="14.5">
      <c r="A3269" s="39" t="s">
        <v>566</v>
      </c>
      <c r="B3269" s="39" t="s">
        <v>448</v>
      </c>
      <c r="C3269" s="39" t="s">
        <v>131</v>
      </c>
      <c r="D3269" s="92">
        <f t="shared" si="162"/>
        <v>8.7200000000000006</v>
      </c>
      <c r="E3269" s="92">
        <f t="shared" si="163"/>
        <v>5.0199999999999996</v>
      </c>
      <c r="F3269" s="92">
        <f t="shared" si="164"/>
        <v>14.71</v>
      </c>
      <c r="H3269" s="138">
        <v>8.7200000000000006</v>
      </c>
      <c r="I3269" s="138">
        <v>5.0199999999999996</v>
      </c>
      <c r="J3269" s="138">
        <v>14.71</v>
      </c>
      <c r="K3269" s="138">
        <v>27.52293577981651</v>
      </c>
    </row>
    <row r="3270" spans="1:11" ht="14.5">
      <c r="A3270" s="39" t="s">
        <v>566</v>
      </c>
      <c r="B3270" s="39" t="s">
        <v>448</v>
      </c>
      <c r="C3270" s="39" t="s">
        <v>133</v>
      </c>
      <c r="D3270" s="92">
        <f t="shared" si="162"/>
        <v>15.22</v>
      </c>
      <c r="E3270" s="92">
        <f t="shared" si="163"/>
        <v>11.2</v>
      </c>
      <c r="F3270" s="92">
        <f t="shared" si="164"/>
        <v>20.34</v>
      </c>
      <c r="H3270" s="138">
        <v>15.22</v>
      </c>
      <c r="I3270" s="138">
        <v>11.2</v>
      </c>
      <c r="J3270" s="138">
        <v>20.34</v>
      </c>
      <c r="K3270" s="138">
        <v>15.243101182654401</v>
      </c>
    </row>
    <row r="3271" spans="1:11" ht="14.5">
      <c r="A3271" s="39" t="s">
        <v>566</v>
      </c>
      <c r="B3271" s="39" t="s">
        <v>448</v>
      </c>
      <c r="C3271" s="39" t="s">
        <v>137</v>
      </c>
      <c r="D3271" s="92">
        <f t="shared" si="162"/>
        <v>9.9499999999999993</v>
      </c>
      <c r="E3271" s="92">
        <f t="shared" si="163"/>
        <v>6.16</v>
      </c>
      <c r="F3271" s="92">
        <f t="shared" si="164"/>
        <v>15.68</v>
      </c>
      <c r="H3271" s="138">
        <v>9.9499999999999993</v>
      </c>
      <c r="I3271" s="138">
        <v>6.16</v>
      </c>
      <c r="J3271" s="138">
        <v>15.68</v>
      </c>
      <c r="K3271" s="138">
        <v>23.91959798994975</v>
      </c>
    </row>
    <row r="3272" spans="1:11" ht="14.5">
      <c r="A3272" s="39" t="s">
        <v>566</v>
      </c>
      <c r="B3272" s="39" t="s">
        <v>448</v>
      </c>
      <c r="C3272" s="39" t="s">
        <v>138</v>
      </c>
      <c r="D3272" s="92">
        <f t="shared" si="162"/>
        <v>14.12</v>
      </c>
      <c r="E3272" s="92">
        <f t="shared" si="163"/>
        <v>6.65</v>
      </c>
      <c r="F3272" s="92">
        <f t="shared" si="164"/>
        <v>27.51</v>
      </c>
      <c r="H3272" s="138">
        <v>14.12</v>
      </c>
      <c r="I3272" s="138">
        <v>6.65</v>
      </c>
      <c r="J3272" s="138">
        <v>27.51</v>
      </c>
      <c r="K3272" s="138">
        <v>36.614730878186968</v>
      </c>
    </row>
    <row r="3273" spans="1:11" ht="14.5">
      <c r="A3273" s="39" t="s">
        <v>566</v>
      </c>
      <c r="B3273" s="39" t="s">
        <v>448</v>
      </c>
      <c r="C3273" s="39" t="s">
        <v>140</v>
      </c>
      <c r="D3273" s="92">
        <f t="shared" si="162"/>
        <v>7.78</v>
      </c>
      <c r="E3273" s="92">
        <f t="shared" si="163"/>
        <v>4.67</v>
      </c>
      <c r="F3273" s="92">
        <f t="shared" si="164"/>
        <v>12.68</v>
      </c>
      <c r="H3273" s="138">
        <v>7.78</v>
      </c>
      <c r="I3273" s="138">
        <v>4.67</v>
      </c>
      <c r="J3273" s="138">
        <v>12.68</v>
      </c>
      <c r="K3273" s="138">
        <v>25.578406169665808</v>
      </c>
    </row>
    <row r="3274" spans="1:11" ht="14.5">
      <c r="A3274" s="39" t="s">
        <v>566</v>
      </c>
      <c r="B3274" s="39" t="s">
        <v>448</v>
      </c>
      <c r="C3274" s="39" t="s">
        <v>144</v>
      </c>
      <c r="D3274" s="92">
        <f t="shared" si="162"/>
        <v>14.6</v>
      </c>
      <c r="E3274" s="92">
        <f t="shared" si="163"/>
        <v>9.84</v>
      </c>
      <c r="F3274" s="92">
        <f t="shared" si="164"/>
        <v>21.13</v>
      </c>
      <c r="H3274" s="138">
        <v>14.6</v>
      </c>
      <c r="I3274" s="138">
        <v>9.84</v>
      </c>
      <c r="J3274" s="138">
        <v>21.13</v>
      </c>
      <c r="K3274" s="138">
        <v>19.589041095890412</v>
      </c>
    </row>
    <row r="3275" spans="1:11" ht="14.5">
      <c r="A3275" s="39" t="s">
        <v>566</v>
      </c>
      <c r="B3275" s="39" t="s">
        <v>448</v>
      </c>
      <c r="C3275" s="39" t="s">
        <v>145</v>
      </c>
      <c r="D3275" s="92">
        <f t="shared" si="162"/>
        <v>8.9600000000000009</v>
      </c>
      <c r="E3275" s="92">
        <f t="shared" si="163"/>
        <v>5.82</v>
      </c>
      <c r="F3275" s="92">
        <f t="shared" si="164"/>
        <v>13.53</v>
      </c>
      <c r="H3275" s="138">
        <v>8.9600000000000009</v>
      </c>
      <c r="I3275" s="138">
        <v>5.82</v>
      </c>
      <c r="J3275" s="138">
        <v>13.53</v>
      </c>
      <c r="K3275" s="138">
        <v>21.540178571428569</v>
      </c>
    </row>
    <row r="3276" spans="1:11" ht="14.5">
      <c r="A3276" s="39" t="s">
        <v>566</v>
      </c>
      <c r="B3276" s="39" t="s">
        <v>448</v>
      </c>
      <c r="C3276" s="39" t="s">
        <v>146</v>
      </c>
      <c r="D3276" s="92">
        <f t="shared" si="162"/>
        <v>9.7100000000000009</v>
      </c>
      <c r="E3276" s="92">
        <f t="shared" si="163"/>
        <v>6.9</v>
      </c>
      <c r="F3276" s="92">
        <f t="shared" si="164"/>
        <v>13.5</v>
      </c>
      <c r="H3276" s="138">
        <v>9.7100000000000009</v>
      </c>
      <c r="I3276" s="138">
        <v>6.9</v>
      </c>
      <c r="J3276" s="138">
        <v>13.5</v>
      </c>
      <c r="K3276" s="138">
        <v>17.09577754891864</v>
      </c>
    </row>
    <row r="3277" spans="1:11" ht="14.5">
      <c r="A3277" s="39" t="s">
        <v>566</v>
      </c>
      <c r="B3277" s="39" t="s">
        <v>448</v>
      </c>
      <c r="C3277" s="39" t="s">
        <v>153</v>
      </c>
      <c r="D3277" s="92">
        <f t="shared" si="162"/>
        <v>7.36</v>
      </c>
      <c r="E3277" s="92">
        <f t="shared" si="163"/>
        <v>3.8</v>
      </c>
      <c r="F3277" s="92">
        <f t="shared" si="164"/>
        <v>13.77</v>
      </c>
      <c r="H3277" s="138">
        <v>7.36</v>
      </c>
      <c r="I3277" s="138">
        <v>3.8</v>
      </c>
      <c r="J3277" s="138">
        <v>13.77</v>
      </c>
      <c r="K3277" s="138">
        <v>33.016304347826086</v>
      </c>
    </row>
    <row r="3278" spans="1:11" ht="14.5">
      <c r="A3278" s="39" t="s">
        <v>566</v>
      </c>
      <c r="B3278" s="39" t="s">
        <v>448</v>
      </c>
      <c r="C3278" s="39" t="s">
        <v>162</v>
      </c>
      <c r="D3278" s="92">
        <f t="shared" si="162"/>
        <v>9.7899999999999991</v>
      </c>
      <c r="E3278" s="92">
        <f t="shared" si="163"/>
        <v>4.16</v>
      </c>
      <c r="F3278" s="92">
        <f t="shared" si="164"/>
        <v>21.32</v>
      </c>
      <c r="H3278" s="138">
        <v>9.7899999999999991</v>
      </c>
      <c r="I3278" s="138">
        <v>4.16</v>
      </c>
      <c r="J3278" s="138">
        <v>21.32</v>
      </c>
      <c r="K3278" s="138">
        <v>42.083758937691528</v>
      </c>
    </row>
    <row r="3279" spans="1:11" ht="14.5">
      <c r="A3279" s="39" t="s">
        <v>566</v>
      </c>
      <c r="B3279" s="39" t="s">
        <v>448</v>
      </c>
      <c r="C3279" s="39" t="s">
        <v>165</v>
      </c>
      <c r="D3279" s="92">
        <f t="shared" si="162"/>
        <v>9.11</v>
      </c>
      <c r="E3279" s="92">
        <f t="shared" si="163"/>
        <v>4.79</v>
      </c>
      <c r="F3279" s="92">
        <f t="shared" si="164"/>
        <v>16.649999999999999</v>
      </c>
      <c r="H3279" s="138">
        <v>9.11</v>
      </c>
      <c r="I3279" s="138">
        <v>4.79</v>
      </c>
      <c r="J3279" s="138">
        <v>16.649999999999999</v>
      </c>
      <c r="K3279" s="138">
        <v>31.942919868276618</v>
      </c>
    </row>
    <row r="3280" spans="1:11" ht="14.5">
      <c r="A3280" s="39" t="s">
        <v>566</v>
      </c>
      <c r="B3280" s="39" t="s">
        <v>448</v>
      </c>
      <c r="C3280" s="39" t="s">
        <v>166</v>
      </c>
      <c r="D3280" s="92">
        <f t="shared" ref="D3280:D3343" si="165">IF(K3280&gt;=50," ",H3280)</f>
        <v>10.58</v>
      </c>
      <c r="E3280" s="92">
        <f t="shared" ref="E3280:E3343" si="166">IF(K3280&gt;=50," ",I3280)</f>
        <v>6.97</v>
      </c>
      <c r="F3280" s="92">
        <f t="shared" ref="F3280:F3343" si="167">IF(K3280&gt;=50," ",J3280)</f>
        <v>15.72</v>
      </c>
      <c r="H3280" s="138">
        <v>10.58</v>
      </c>
      <c r="I3280" s="138">
        <v>6.97</v>
      </c>
      <c r="J3280" s="138">
        <v>15.72</v>
      </c>
      <c r="K3280" s="138">
        <v>20.793950850661627</v>
      </c>
    </row>
    <row r="3281" spans="1:11" ht="14.5">
      <c r="A3281" s="39" t="s">
        <v>566</v>
      </c>
      <c r="B3281" s="39" t="s">
        <v>448</v>
      </c>
      <c r="C3281" s="39" t="s">
        <v>170</v>
      </c>
      <c r="D3281" s="92">
        <f t="shared" si="165"/>
        <v>7.66</v>
      </c>
      <c r="E3281" s="92">
        <f t="shared" si="166"/>
        <v>5.13</v>
      </c>
      <c r="F3281" s="92">
        <f t="shared" si="167"/>
        <v>11.29</v>
      </c>
      <c r="H3281" s="138">
        <v>7.66</v>
      </c>
      <c r="I3281" s="138">
        <v>5.13</v>
      </c>
      <c r="J3281" s="138">
        <v>11.29</v>
      </c>
      <c r="K3281" s="138">
        <v>20.234986945169712</v>
      </c>
    </row>
    <row r="3282" spans="1:11" ht="14.5">
      <c r="A3282" s="39" t="s">
        <v>566</v>
      </c>
      <c r="B3282" s="39" t="s">
        <v>448</v>
      </c>
      <c r="C3282" s="39" t="s">
        <v>172</v>
      </c>
      <c r="D3282" s="92">
        <f t="shared" si="165"/>
        <v>8.42</v>
      </c>
      <c r="E3282" s="92">
        <f t="shared" si="166"/>
        <v>5.55</v>
      </c>
      <c r="F3282" s="92">
        <f t="shared" si="167"/>
        <v>12.57</v>
      </c>
      <c r="H3282" s="138">
        <v>8.42</v>
      </c>
      <c r="I3282" s="138">
        <v>5.55</v>
      </c>
      <c r="J3282" s="138">
        <v>12.57</v>
      </c>
      <c r="K3282" s="138">
        <v>20.902612826603324</v>
      </c>
    </row>
    <row r="3283" spans="1:11" ht="14.5">
      <c r="A3283" s="39" t="s">
        <v>566</v>
      </c>
      <c r="B3283" s="39" t="s">
        <v>448</v>
      </c>
      <c r="C3283" s="39" t="s">
        <v>175</v>
      </c>
      <c r="D3283" s="92">
        <f t="shared" si="165"/>
        <v>10.23</v>
      </c>
      <c r="E3283" s="92">
        <f t="shared" si="166"/>
        <v>6.94</v>
      </c>
      <c r="F3283" s="92">
        <f t="shared" si="167"/>
        <v>14.85</v>
      </c>
      <c r="H3283" s="138">
        <v>10.23</v>
      </c>
      <c r="I3283" s="138">
        <v>6.94</v>
      </c>
      <c r="J3283" s="138">
        <v>14.85</v>
      </c>
      <c r="K3283" s="138">
        <v>19.452590420332356</v>
      </c>
    </row>
    <row r="3284" spans="1:11" ht="14.5">
      <c r="A3284" s="39" t="s">
        <v>566</v>
      </c>
      <c r="B3284" s="39" t="s">
        <v>449</v>
      </c>
      <c r="C3284" s="39" t="s">
        <v>98</v>
      </c>
      <c r="D3284" s="92">
        <f t="shared" si="165"/>
        <v>6.45</v>
      </c>
      <c r="E3284" s="92">
        <f t="shared" si="166"/>
        <v>2.9</v>
      </c>
      <c r="F3284" s="92">
        <f t="shared" si="167"/>
        <v>13.75</v>
      </c>
      <c r="H3284" s="138">
        <v>6.45</v>
      </c>
      <c r="I3284" s="138">
        <v>2.9</v>
      </c>
      <c r="J3284" s="138">
        <v>13.75</v>
      </c>
      <c r="K3284" s="138">
        <v>40</v>
      </c>
    </row>
    <row r="3285" spans="1:11" ht="14.5">
      <c r="A3285" s="39" t="s">
        <v>566</v>
      </c>
      <c r="B3285" s="39" t="s">
        <v>449</v>
      </c>
      <c r="C3285" s="39" t="s">
        <v>105</v>
      </c>
      <c r="D3285" s="92">
        <f t="shared" si="165"/>
        <v>2.38</v>
      </c>
      <c r="E3285" s="92">
        <f t="shared" si="166"/>
        <v>1.1200000000000001</v>
      </c>
      <c r="F3285" s="92">
        <f t="shared" si="167"/>
        <v>4.9800000000000004</v>
      </c>
      <c r="H3285" s="138">
        <v>2.38</v>
      </c>
      <c r="I3285" s="138">
        <v>1.1200000000000001</v>
      </c>
      <c r="J3285" s="138">
        <v>4.9800000000000004</v>
      </c>
      <c r="K3285" s="138">
        <v>38.235294117647065</v>
      </c>
    </row>
    <row r="3286" spans="1:11" ht="14.5">
      <c r="A3286" s="39" t="s">
        <v>566</v>
      </c>
      <c r="B3286" s="39" t="s">
        <v>449</v>
      </c>
      <c r="C3286" s="39" t="s">
        <v>106</v>
      </c>
      <c r="D3286" s="92">
        <f t="shared" si="165"/>
        <v>2.94</v>
      </c>
      <c r="E3286" s="92">
        <f t="shared" si="166"/>
        <v>1.44</v>
      </c>
      <c r="F3286" s="92">
        <f t="shared" si="167"/>
        <v>5.92</v>
      </c>
      <c r="H3286" s="138">
        <v>2.94</v>
      </c>
      <c r="I3286" s="138">
        <v>1.44</v>
      </c>
      <c r="J3286" s="138">
        <v>5.92</v>
      </c>
      <c r="K3286" s="138">
        <v>36.054421768707485</v>
      </c>
    </row>
    <row r="3287" spans="1:11" ht="14.5">
      <c r="A3287" s="39" t="s">
        <v>566</v>
      </c>
      <c r="B3287" s="39" t="s">
        <v>449</v>
      </c>
      <c r="C3287" s="39" t="s">
        <v>125</v>
      </c>
      <c r="D3287" s="92">
        <f t="shared" si="165"/>
        <v>6.16</v>
      </c>
      <c r="E3287" s="92">
        <f t="shared" si="166"/>
        <v>3.83</v>
      </c>
      <c r="F3287" s="92">
        <f t="shared" si="167"/>
        <v>9.76</v>
      </c>
      <c r="H3287" s="138">
        <v>6.16</v>
      </c>
      <c r="I3287" s="138">
        <v>3.83</v>
      </c>
      <c r="J3287" s="138">
        <v>9.76</v>
      </c>
      <c r="K3287" s="138">
        <v>23.863636363636363</v>
      </c>
    </row>
    <row r="3288" spans="1:11" ht="14.5">
      <c r="A3288" s="39" t="s">
        <v>566</v>
      </c>
      <c r="B3288" s="39" t="s">
        <v>449</v>
      </c>
      <c r="C3288" s="39" t="s">
        <v>131</v>
      </c>
      <c r="D3288" s="92">
        <f t="shared" si="165"/>
        <v>7.96</v>
      </c>
      <c r="E3288" s="92">
        <f t="shared" si="166"/>
        <v>4</v>
      </c>
      <c r="F3288" s="92">
        <f t="shared" si="167"/>
        <v>15.22</v>
      </c>
      <c r="H3288" s="138">
        <v>7.96</v>
      </c>
      <c r="I3288" s="138">
        <v>4</v>
      </c>
      <c r="J3288" s="138">
        <v>15.22</v>
      </c>
      <c r="K3288" s="138">
        <v>34.2964824120603</v>
      </c>
    </row>
    <row r="3289" spans="1:11" ht="14.5">
      <c r="A3289" s="39" t="s">
        <v>566</v>
      </c>
      <c r="B3289" s="39" t="s">
        <v>449</v>
      </c>
      <c r="C3289" s="39" t="s">
        <v>133</v>
      </c>
      <c r="D3289" s="92">
        <f t="shared" si="165"/>
        <v>3.04</v>
      </c>
      <c r="E3289" s="92">
        <f t="shared" si="166"/>
        <v>1.42</v>
      </c>
      <c r="F3289" s="92">
        <f t="shared" si="167"/>
        <v>6.38</v>
      </c>
      <c r="H3289" s="138">
        <v>3.04</v>
      </c>
      <c r="I3289" s="138">
        <v>1.42</v>
      </c>
      <c r="J3289" s="138">
        <v>6.38</v>
      </c>
      <c r="K3289" s="138">
        <v>38.48684210526315</v>
      </c>
    </row>
    <row r="3290" spans="1:11" ht="14.5">
      <c r="A3290" s="39" t="s">
        <v>566</v>
      </c>
      <c r="B3290" s="39" t="s">
        <v>449</v>
      </c>
      <c r="C3290" s="39" t="s">
        <v>137</v>
      </c>
      <c r="D3290" s="92">
        <f t="shared" si="165"/>
        <v>1.38</v>
      </c>
      <c r="E3290" s="92">
        <f t="shared" si="166"/>
        <v>0.65</v>
      </c>
      <c r="F3290" s="92">
        <f t="shared" si="167"/>
        <v>2.89</v>
      </c>
      <c r="H3290" s="138">
        <v>1.38</v>
      </c>
      <c r="I3290" s="138">
        <v>0.65</v>
      </c>
      <c r="J3290" s="138">
        <v>2.89</v>
      </c>
      <c r="K3290" s="138">
        <v>38.405797101449281</v>
      </c>
    </row>
    <row r="3291" spans="1:11" ht="14.5">
      <c r="A3291" s="39" t="s">
        <v>566</v>
      </c>
      <c r="B3291" s="39" t="s">
        <v>449</v>
      </c>
      <c r="C3291" s="39" t="s">
        <v>138</v>
      </c>
      <c r="D3291" s="92">
        <f t="shared" si="165"/>
        <v>2.16</v>
      </c>
      <c r="E3291" s="92">
        <f t="shared" si="166"/>
        <v>0.85</v>
      </c>
      <c r="F3291" s="92">
        <f t="shared" si="167"/>
        <v>5.37</v>
      </c>
      <c r="H3291" s="138">
        <v>2.16</v>
      </c>
      <c r="I3291" s="138">
        <v>0.85</v>
      </c>
      <c r="J3291" s="138">
        <v>5.37</v>
      </c>
      <c r="K3291" s="138">
        <v>47.222222222222221</v>
      </c>
    </row>
    <row r="3292" spans="1:11" ht="14.5">
      <c r="A3292" s="39" t="s">
        <v>566</v>
      </c>
      <c r="B3292" s="39" t="s">
        <v>449</v>
      </c>
      <c r="C3292" s="39" t="s">
        <v>140</v>
      </c>
      <c r="D3292" s="92">
        <f t="shared" si="165"/>
        <v>5.29</v>
      </c>
      <c r="E3292" s="92">
        <f t="shared" si="166"/>
        <v>2.69</v>
      </c>
      <c r="F3292" s="92">
        <f t="shared" si="167"/>
        <v>10.14</v>
      </c>
      <c r="H3292" s="138">
        <v>5.29</v>
      </c>
      <c r="I3292" s="138">
        <v>2.69</v>
      </c>
      <c r="J3292" s="138">
        <v>10.14</v>
      </c>
      <c r="K3292" s="138">
        <v>34.026465028355389</v>
      </c>
    </row>
    <row r="3293" spans="1:11" ht="14.5">
      <c r="A3293" s="39" t="s">
        <v>566</v>
      </c>
      <c r="B3293" s="39" t="s">
        <v>449</v>
      </c>
      <c r="C3293" s="39" t="s">
        <v>144</v>
      </c>
      <c r="D3293" s="92">
        <f t="shared" si="165"/>
        <v>7.18</v>
      </c>
      <c r="E3293" s="92">
        <f t="shared" si="166"/>
        <v>3.86</v>
      </c>
      <c r="F3293" s="92">
        <f t="shared" si="167"/>
        <v>12.99</v>
      </c>
      <c r="H3293" s="138">
        <v>7.18</v>
      </c>
      <c r="I3293" s="138">
        <v>3.86</v>
      </c>
      <c r="J3293" s="138">
        <v>12.99</v>
      </c>
      <c r="K3293" s="138">
        <v>31.197771587743738</v>
      </c>
    </row>
    <row r="3294" spans="1:11" ht="14.5">
      <c r="A3294" s="39" t="s">
        <v>566</v>
      </c>
      <c r="B3294" s="39" t="s">
        <v>449</v>
      </c>
      <c r="C3294" s="39" t="s">
        <v>145</v>
      </c>
      <c r="D3294" s="92">
        <f t="shared" si="165"/>
        <v>5.67</v>
      </c>
      <c r="E3294" s="92">
        <f t="shared" si="166"/>
        <v>2.29</v>
      </c>
      <c r="F3294" s="92">
        <f t="shared" si="167"/>
        <v>13.33</v>
      </c>
      <c r="H3294" s="138">
        <v>5.67</v>
      </c>
      <c r="I3294" s="138">
        <v>2.29</v>
      </c>
      <c r="J3294" s="138">
        <v>13.33</v>
      </c>
      <c r="K3294" s="138">
        <v>45.149911816578488</v>
      </c>
    </row>
    <row r="3295" spans="1:11" ht="14.5">
      <c r="A3295" s="39" t="s">
        <v>566</v>
      </c>
      <c r="B3295" s="39" t="s">
        <v>449</v>
      </c>
      <c r="C3295" s="39" t="s">
        <v>146</v>
      </c>
      <c r="D3295" s="92">
        <f t="shared" si="165"/>
        <v>5.54</v>
      </c>
      <c r="E3295" s="92">
        <f t="shared" si="166"/>
        <v>2.97</v>
      </c>
      <c r="F3295" s="92">
        <f t="shared" si="167"/>
        <v>10.09</v>
      </c>
      <c r="H3295" s="138">
        <v>5.54</v>
      </c>
      <c r="I3295" s="138">
        <v>2.97</v>
      </c>
      <c r="J3295" s="138">
        <v>10.09</v>
      </c>
      <c r="K3295" s="138">
        <v>31.227436823104693</v>
      </c>
    </row>
    <row r="3296" spans="1:11" ht="14.5">
      <c r="A3296" s="39" t="s">
        <v>566</v>
      </c>
      <c r="B3296" s="39" t="s">
        <v>449</v>
      </c>
      <c r="C3296" s="39" t="s">
        <v>153</v>
      </c>
      <c r="D3296" s="92">
        <f t="shared" si="165"/>
        <v>2.2400000000000002</v>
      </c>
      <c r="E3296" s="92">
        <f t="shared" si="166"/>
        <v>1.2</v>
      </c>
      <c r="F3296" s="92">
        <f t="shared" si="167"/>
        <v>4.12</v>
      </c>
      <c r="H3296" s="138">
        <v>2.2400000000000002</v>
      </c>
      <c r="I3296" s="138">
        <v>1.2</v>
      </c>
      <c r="J3296" s="138">
        <v>4.12</v>
      </c>
      <c r="K3296" s="138">
        <v>31.249999999999993</v>
      </c>
    </row>
    <row r="3297" spans="1:11" ht="14.5">
      <c r="A3297" s="39" t="s">
        <v>566</v>
      </c>
      <c r="B3297" s="39" t="s">
        <v>449</v>
      </c>
      <c r="C3297" s="39" t="s">
        <v>162</v>
      </c>
      <c r="D3297" s="92">
        <f t="shared" si="165"/>
        <v>7.71</v>
      </c>
      <c r="E3297" s="92">
        <f t="shared" si="166"/>
        <v>4.25</v>
      </c>
      <c r="F3297" s="92">
        <f t="shared" si="167"/>
        <v>13.6</v>
      </c>
      <c r="H3297" s="138">
        <v>7.71</v>
      </c>
      <c r="I3297" s="138">
        <v>4.25</v>
      </c>
      <c r="J3297" s="138">
        <v>13.6</v>
      </c>
      <c r="K3297" s="138">
        <v>29.831387808041505</v>
      </c>
    </row>
    <row r="3298" spans="1:11" ht="14.5">
      <c r="A3298" s="39" t="s">
        <v>566</v>
      </c>
      <c r="B3298" s="39" t="s">
        <v>449</v>
      </c>
      <c r="C3298" s="39" t="s">
        <v>165</v>
      </c>
      <c r="D3298" s="92">
        <f t="shared" si="165"/>
        <v>3.63</v>
      </c>
      <c r="E3298" s="92">
        <f t="shared" si="166"/>
        <v>1.65</v>
      </c>
      <c r="F3298" s="92">
        <f t="shared" si="167"/>
        <v>7.81</v>
      </c>
      <c r="H3298" s="138">
        <v>3.63</v>
      </c>
      <c r="I3298" s="138">
        <v>1.65</v>
      </c>
      <c r="J3298" s="138">
        <v>7.81</v>
      </c>
      <c r="K3298" s="138">
        <v>39.944903581267219</v>
      </c>
    </row>
    <row r="3299" spans="1:11" ht="14.5">
      <c r="A3299" s="39" t="s">
        <v>566</v>
      </c>
      <c r="B3299" s="39" t="s">
        <v>449</v>
      </c>
      <c r="C3299" s="39" t="s">
        <v>166</v>
      </c>
      <c r="D3299" s="92">
        <f t="shared" si="165"/>
        <v>2.33</v>
      </c>
      <c r="E3299" s="92">
        <f t="shared" si="166"/>
        <v>0.89</v>
      </c>
      <c r="F3299" s="92">
        <f t="shared" si="167"/>
        <v>5.96</v>
      </c>
      <c r="H3299" s="138">
        <v>2.33</v>
      </c>
      <c r="I3299" s="138">
        <v>0.89</v>
      </c>
      <c r="J3299" s="138">
        <v>5.96</v>
      </c>
      <c r="K3299" s="138">
        <v>48.927038626609438</v>
      </c>
    </row>
    <row r="3300" spans="1:11" ht="14.5">
      <c r="A3300" s="39" t="s">
        <v>566</v>
      </c>
      <c r="B3300" s="39" t="s">
        <v>449</v>
      </c>
      <c r="C3300" s="39" t="s">
        <v>170</v>
      </c>
      <c r="D3300" s="92">
        <f t="shared" si="165"/>
        <v>2.15</v>
      </c>
      <c r="E3300" s="92">
        <f t="shared" si="166"/>
        <v>1</v>
      </c>
      <c r="F3300" s="92">
        <f t="shared" si="167"/>
        <v>4.58</v>
      </c>
      <c r="H3300" s="138">
        <v>2.15</v>
      </c>
      <c r="I3300" s="138">
        <v>1</v>
      </c>
      <c r="J3300" s="138">
        <v>4.58</v>
      </c>
      <c r="K3300" s="138">
        <v>39.069767441860463</v>
      </c>
    </row>
    <row r="3301" spans="1:11" ht="14.5">
      <c r="A3301" s="39" t="s">
        <v>566</v>
      </c>
      <c r="B3301" s="39" t="s">
        <v>449</v>
      </c>
      <c r="C3301" s="39" t="s">
        <v>172</v>
      </c>
      <c r="D3301" s="92">
        <f t="shared" si="165"/>
        <v>5.62</v>
      </c>
      <c r="E3301" s="92">
        <f t="shared" si="166"/>
        <v>3.11</v>
      </c>
      <c r="F3301" s="92">
        <f t="shared" si="167"/>
        <v>9.9700000000000006</v>
      </c>
      <c r="H3301" s="138">
        <v>5.62</v>
      </c>
      <c r="I3301" s="138">
        <v>3.11</v>
      </c>
      <c r="J3301" s="138">
        <v>9.9700000000000006</v>
      </c>
      <c r="K3301" s="138">
        <v>29.893238434163699</v>
      </c>
    </row>
    <row r="3302" spans="1:11" ht="14.5">
      <c r="A3302" s="39" t="s">
        <v>566</v>
      </c>
      <c r="B3302" s="39" t="s">
        <v>449</v>
      </c>
      <c r="C3302" s="39" t="s">
        <v>175</v>
      </c>
      <c r="D3302" s="92">
        <f t="shared" si="165"/>
        <v>4.38</v>
      </c>
      <c r="E3302" s="92">
        <f t="shared" si="166"/>
        <v>2.2200000000000002</v>
      </c>
      <c r="F3302" s="92">
        <f t="shared" si="167"/>
        <v>8.4499999999999993</v>
      </c>
      <c r="H3302" s="138">
        <v>4.38</v>
      </c>
      <c r="I3302" s="138">
        <v>2.2200000000000002</v>
      </c>
      <c r="J3302" s="138">
        <v>8.4499999999999993</v>
      </c>
      <c r="K3302" s="138">
        <v>34.246575342465754</v>
      </c>
    </row>
    <row r="3303" spans="1:11" ht="14.5">
      <c r="A3303" s="39" t="s">
        <v>566</v>
      </c>
      <c r="B3303" s="39" t="s">
        <v>448</v>
      </c>
      <c r="C3303" s="39" t="s">
        <v>99</v>
      </c>
      <c r="D3303" s="92">
        <f t="shared" si="165"/>
        <v>10.64</v>
      </c>
      <c r="E3303" s="92">
        <f t="shared" si="166"/>
        <v>6.72</v>
      </c>
      <c r="F3303" s="92">
        <f t="shared" si="167"/>
        <v>16.43</v>
      </c>
      <c r="H3303" s="138">
        <v>10.64</v>
      </c>
      <c r="I3303" s="138">
        <v>6.72</v>
      </c>
      <c r="J3303" s="138">
        <v>16.43</v>
      </c>
      <c r="K3303" s="138">
        <v>22.838345864661655</v>
      </c>
    </row>
    <row r="3304" spans="1:11" ht="14.5">
      <c r="A3304" s="39" t="s">
        <v>566</v>
      </c>
      <c r="B3304" s="39" t="s">
        <v>448</v>
      </c>
      <c r="C3304" s="39" t="s">
        <v>100</v>
      </c>
      <c r="D3304" s="92">
        <f t="shared" si="165"/>
        <v>13.17</v>
      </c>
      <c r="E3304" s="92">
        <f t="shared" si="166"/>
        <v>9.43</v>
      </c>
      <c r="F3304" s="92">
        <f t="shared" si="167"/>
        <v>18.100000000000001</v>
      </c>
      <c r="H3304" s="138">
        <v>13.17</v>
      </c>
      <c r="I3304" s="138">
        <v>9.43</v>
      </c>
      <c r="J3304" s="138">
        <v>18.100000000000001</v>
      </c>
      <c r="K3304" s="138">
        <v>16.704631738800305</v>
      </c>
    </row>
    <row r="3305" spans="1:11" ht="14.5">
      <c r="A3305" s="39" t="s">
        <v>566</v>
      </c>
      <c r="B3305" s="39" t="s">
        <v>448</v>
      </c>
      <c r="C3305" s="39" t="s">
        <v>107</v>
      </c>
      <c r="D3305" s="92">
        <f t="shared" si="165"/>
        <v>14.37</v>
      </c>
      <c r="E3305" s="92">
        <f t="shared" si="166"/>
        <v>10.8</v>
      </c>
      <c r="F3305" s="92">
        <f t="shared" si="167"/>
        <v>18.88</v>
      </c>
      <c r="H3305" s="138">
        <v>14.37</v>
      </c>
      <c r="I3305" s="138">
        <v>10.8</v>
      </c>
      <c r="J3305" s="138">
        <v>18.88</v>
      </c>
      <c r="K3305" s="138">
        <v>14.265831593597772</v>
      </c>
    </row>
    <row r="3306" spans="1:11" ht="14.5">
      <c r="A3306" s="39" t="s">
        <v>566</v>
      </c>
      <c r="B3306" s="39" t="s">
        <v>448</v>
      </c>
      <c r="C3306" s="39" t="s">
        <v>113</v>
      </c>
      <c r="D3306" s="92">
        <f t="shared" si="165"/>
        <v>11.32</v>
      </c>
      <c r="E3306" s="92">
        <f t="shared" si="166"/>
        <v>6.79</v>
      </c>
      <c r="F3306" s="92">
        <f t="shared" si="167"/>
        <v>18.3</v>
      </c>
      <c r="H3306" s="138">
        <v>11.32</v>
      </c>
      <c r="I3306" s="138">
        <v>6.79</v>
      </c>
      <c r="J3306" s="138">
        <v>18.3</v>
      </c>
      <c r="K3306" s="138">
        <v>25.441696113074201</v>
      </c>
    </row>
    <row r="3307" spans="1:11" ht="14.5">
      <c r="A3307" s="39" t="s">
        <v>566</v>
      </c>
      <c r="B3307" s="39" t="s">
        <v>448</v>
      </c>
      <c r="C3307" s="39" t="s">
        <v>114</v>
      </c>
      <c r="D3307" s="92">
        <f t="shared" si="165"/>
        <v>8.58</v>
      </c>
      <c r="E3307" s="92">
        <f t="shared" si="166"/>
        <v>4.99</v>
      </c>
      <c r="F3307" s="92">
        <f t="shared" si="167"/>
        <v>14.35</v>
      </c>
      <c r="H3307" s="138">
        <v>8.58</v>
      </c>
      <c r="I3307" s="138">
        <v>4.99</v>
      </c>
      <c r="J3307" s="138">
        <v>14.35</v>
      </c>
      <c r="K3307" s="138">
        <v>27.039627039627039</v>
      </c>
    </row>
    <row r="3308" spans="1:11" ht="14.5">
      <c r="A3308" s="39" t="s">
        <v>566</v>
      </c>
      <c r="B3308" s="39" t="s">
        <v>448</v>
      </c>
      <c r="C3308" s="39" t="s">
        <v>120</v>
      </c>
      <c r="D3308" s="92">
        <f t="shared" si="165"/>
        <v>14.46</v>
      </c>
      <c r="E3308" s="92">
        <f t="shared" si="166"/>
        <v>8.4700000000000006</v>
      </c>
      <c r="F3308" s="92">
        <f t="shared" si="167"/>
        <v>23.6</v>
      </c>
      <c r="H3308" s="138">
        <v>14.46</v>
      </c>
      <c r="I3308" s="138">
        <v>8.4700000000000006</v>
      </c>
      <c r="J3308" s="138">
        <v>23.6</v>
      </c>
      <c r="K3308" s="138">
        <v>26.279391424619636</v>
      </c>
    </row>
    <row r="3309" spans="1:11" ht="14.5">
      <c r="A3309" s="39" t="s">
        <v>566</v>
      </c>
      <c r="B3309" s="39" t="s">
        <v>448</v>
      </c>
      <c r="C3309" s="39" t="s">
        <v>121</v>
      </c>
      <c r="D3309" s="92">
        <f t="shared" si="165"/>
        <v>7.8</v>
      </c>
      <c r="E3309" s="92">
        <f t="shared" si="166"/>
        <v>4.3</v>
      </c>
      <c r="F3309" s="92">
        <f t="shared" si="167"/>
        <v>13.74</v>
      </c>
      <c r="H3309" s="138">
        <v>7.8</v>
      </c>
      <c r="I3309" s="138">
        <v>4.3</v>
      </c>
      <c r="J3309" s="138">
        <v>13.74</v>
      </c>
      <c r="K3309" s="138">
        <v>29.743589743589745</v>
      </c>
    </row>
    <row r="3310" spans="1:11" ht="14.5">
      <c r="A3310" s="39" t="s">
        <v>566</v>
      </c>
      <c r="B3310" s="39" t="s">
        <v>448</v>
      </c>
      <c r="C3310" s="39" t="s">
        <v>124</v>
      </c>
      <c r="D3310" s="92">
        <f t="shared" si="165"/>
        <v>12.83</v>
      </c>
      <c r="E3310" s="92">
        <f t="shared" si="166"/>
        <v>8.92</v>
      </c>
      <c r="F3310" s="92">
        <f t="shared" si="167"/>
        <v>18.11</v>
      </c>
      <c r="H3310" s="138">
        <v>12.83</v>
      </c>
      <c r="I3310" s="138">
        <v>8.92</v>
      </c>
      <c r="J3310" s="138">
        <v>18.11</v>
      </c>
      <c r="K3310" s="138">
        <v>18.082618862042089</v>
      </c>
    </row>
    <row r="3311" spans="1:11" ht="14.5">
      <c r="A3311" s="39" t="s">
        <v>566</v>
      </c>
      <c r="B3311" s="39" t="s">
        <v>448</v>
      </c>
      <c r="C3311" s="39" t="s">
        <v>126</v>
      </c>
      <c r="D3311" s="92">
        <f t="shared" si="165"/>
        <v>8.27</v>
      </c>
      <c r="E3311" s="92">
        <f t="shared" si="166"/>
        <v>3.47</v>
      </c>
      <c r="F3311" s="92">
        <f t="shared" si="167"/>
        <v>18.420000000000002</v>
      </c>
      <c r="H3311" s="138">
        <v>8.27</v>
      </c>
      <c r="I3311" s="138">
        <v>3.47</v>
      </c>
      <c r="J3311" s="138">
        <v>18.420000000000002</v>
      </c>
      <c r="K3311" s="138">
        <v>42.926239419588875</v>
      </c>
    </row>
    <row r="3312" spans="1:11" ht="14.5">
      <c r="A3312" s="39" t="s">
        <v>566</v>
      </c>
      <c r="B3312" s="39" t="s">
        <v>448</v>
      </c>
      <c r="C3312" s="39" t="s">
        <v>127</v>
      </c>
      <c r="D3312" s="92">
        <f t="shared" si="165"/>
        <v>7.12</v>
      </c>
      <c r="E3312" s="92">
        <f t="shared" si="166"/>
        <v>3.2</v>
      </c>
      <c r="F3312" s="92">
        <f t="shared" si="167"/>
        <v>15.1</v>
      </c>
      <c r="H3312" s="138">
        <v>7.12</v>
      </c>
      <c r="I3312" s="138">
        <v>3.2</v>
      </c>
      <c r="J3312" s="138">
        <v>15.1</v>
      </c>
      <c r="K3312" s="138">
        <v>39.887640449438202</v>
      </c>
    </row>
    <row r="3313" spans="1:11" ht="14.5">
      <c r="A3313" s="39" t="s">
        <v>566</v>
      </c>
      <c r="B3313" s="39" t="s">
        <v>448</v>
      </c>
      <c r="C3313" s="39" t="s">
        <v>128</v>
      </c>
      <c r="D3313" s="92">
        <f t="shared" si="165"/>
        <v>9.36</v>
      </c>
      <c r="E3313" s="92">
        <f t="shared" si="166"/>
        <v>6.32</v>
      </c>
      <c r="F3313" s="92">
        <f t="shared" si="167"/>
        <v>13.66</v>
      </c>
      <c r="H3313" s="138">
        <v>9.36</v>
      </c>
      <c r="I3313" s="138">
        <v>6.32</v>
      </c>
      <c r="J3313" s="138">
        <v>13.66</v>
      </c>
      <c r="K3313" s="138">
        <v>19.764957264957268</v>
      </c>
    </row>
    <row r="3314" spans="1:11" ht="14.5">
      <c r="A3314" s="39" t="s">
        <v>566</v>
      </c>
      <c r="B3314" s="39" t="s">
        <v>448</v>
      </c>
      <c r="C3314" s="39" t="s">
        <v>129</v>
      </c>
      <c r="D3314" s="92">
        <f t="shared" si="165"/>
        <v>8.77</v>
      </c>
      <c r="E3314" s="92">
        <f t="shared" si="166"/>
        <v>4.49</v>
      </c>
      <c r="F3314" s="92">
        <f t="shared" si="167"/>
        <v>16.43</v>
      </c>
      <c r="H3314" s="138">
        <v>8.77</v>
      </c>
      <c r="I3314" s="138">
        <v>4.49</v>
      </c>
      <c r="J3314" s="138">
        <v>16.43</v>
      </c>
      <c r="K3314" s="138">
        <v>33.295324971493727</v>
      </c>
    </row>
    <row r="3315" spans="1:11" ht="14.5">
      <c r="A3315" s="39" t="s">
        <v>566</v>
      </c>
      <c r="B3315" s="39" t="s">
        <v>448</v>
      </c>
      <c r="C3315" s="39" t="s">
        <v>139</v>
      </c>
      <c r="D3315" s="92">
        <f t="shared" si="165"/>
        <v>9.23</v>
      </c>
      <c r="E3315" s="92">
        <f t="shared" si="166"/>
        <v>6.59</v>
      </c>
      <c r="F3315" s="92">
        <f t="shared" si="167"/>
        <v>12.78</v>
      </c>
      <c r="H3315" s="138">
        <v>9.23</v>
      </c>
      <c r="I3315" s="138">
        <v>6.59</v>
      </c>
      <c r="J3315" s="138">
        <v>12.78</v>
      </c>
      <c r="K3315" s="138">
        <v>16.901408450704224</v>
      </c>
    </row>
    <row r="3316" spans="1:11" ht="14.5">
      <c r="A3316" s="39" t="s">
        <v>566</v>
      </c>
      <c r="B3316" s="39" t="s">
        <v>448</v>
      </c>
      <c r="C3316" s="39" t="s">
        <v>141</v>
      </c>
      <c r="D3316" s="92">
        <f t="shared" si="165"/>
        <v>15.5</v>
      </c>
      <c r="E3316" s="92">
        <f t="shared" si="166"/>
        <v>9.4700000000000006</v>
      </c>
      <c r="F3316" s="92">
        <f t="shared" si="167"/>
        <v>24.35</v>
      </c>
      <c r="H3316" s="138">
        <v>15.5</v>
      </c>
      <c r="I3316" s="138">
        <v>9.4700000000000006</v>
      </c>
      <c r="J3316" s="138">
        <v>24.35</v>
      </c>
      <c r="K3316" s="138">
        <v>24.258064516129028</v>
      </c>
    </row>
    <row r="3317" spans="1:11" ht="14.5">
      <c r="A3317" s="39" t="s">
        <v>566</v>
      </c>
      <c r="B3317" s="39" t="s">
        <v>448</v>
      </c>
      <c r="C3317" s="39" t="s">
        <v>142</v>
      </c>
      <c r="D3317" s="92">
        <f t="shared" si="165"/>
        <v>14.54</v>
      </c>
      <c r="E3317" s="92">
        <f t="shared" si="166"/>
        <v>10.71</v>
      </c>
      <c r="F3317" s="92">
        <f t="shared" si="167"/>
        <v>19.440000000000001</v>
      </c>
      <c r="H3317" s="138">
        <v>14.54</v>
      </c>
      <c r="I3317" s="138">
        <v>10.71</v>
      </c>
      <c r="J3317" s="138">
        <v>19.440000000000001</v>
      </c>
      <c r="K3317" s="138">
        <v>15.268225584594225</v>
      </c>
    </row>
    <row r="3318" spans="1:11" ht="14.5">
      <c r="A3318" s="39" t="s">
        <v>566</v>
      </c>
      <c r="B3318" s="39" t="s">
        <v>448</v>
      </c>
      <c r="C3318" s="39" t="s">
        <v>147</v>
      </c>
      <c r="D3318" s="92">
        <f t="shared" si="165"/>
        <v>8.09</v>
      </c>
      <c r="E3318" s="92">
        <f t="shared" si="166"/>
        <v>5.29</v>
      </c>
      <c r="F3318" s="92">
        <f t="shared" si="167"/>
        <v>12.18</v>
      </c>
      <c r="H3318" s="138">
        <v>8.09</v>
      </c>
      <c r="I3318" s="138">
        <v>5.29</v>
      </c>
      <c r="J3318" s="138">
        <v>12.18</v>
      </c>
      <c r="K3318" s="138">
        <v>21.260815822002471</v>
      </c>
    </row>
    <row r="3319" spans="1:11" ht="14.5">
      <c r="A3319" s="39" t="s">
        <v>566</v>
      </c>
      <c r="B3319" s="39" t="s">
        <v>448</v>
      </c>
      <c r="C3319" s="39" t="s">
        <v>148</v>
      </c>
      <c r="D3319" s="92">
        <f t="shared" si="165"/>
        <v>11.36</v>
      </c>
      <c r="E3319" s="92">
        <f t="shared" si="166"/>
        <v>7.56</v>
      </c>
      <c r="F3319" s="92">
        <f t="shared" si="167"/>
        <v>16.739999999999998</v>
      </c>
      <c r="H3319" s="138">
        <v>11.36</v>
      </c>
      <c r="I3319" s="138">
        <v>7.56</v>
      </c>
      <c r="J3319" s="138">
        <v>16.739999999999998</v>
      </c>
      <c r="K3319" s="138">
        <v>20.33450704225352</v>
      </c>
    </row>
    <row r="3320" spans="1:11" ht="14.5">
      <c r="A3320" s="39" t="s">
        <v>566</v>
      </c>
      <c r="B3320" s="39" t="s">
        <v>448</v>
      </c>
      <c r="C3320" s="39" t="s">
        <v>152</v>
      </c>
      <c r="D3320" s="92">
        <f t="shared" si="165"/>
        <v>9.99</v>
      </c>
      <c r="E3320" s="92">
        <f t="shared" si="166"/>
        <v>6.4</v>
      </c>
      <c r="F3320" s="92">
        <f t="shared" si="167"/>
        <v>15.26</v>
      </c>
      <c r="H3320" s="138">
        <v>9.99</v>
      </c>
      <c r="I3320" s="138">
        <v>6.4</v>
      </c>
      <c r="J3320" s="138">
        <v>15.26</v>
      </c>
      <c r="K3320" s="138">
        <v>22.222222222222225</v>
      </c>
    </row>
    <row r="3321" spans="1:11" ht="14.5">
      <c r="A3321" s="39" t="s">
        <v>566</v>
      </c>
      <c r="B3321" s="39" t="s">
        <v>448</v>
      </c>
      <c r="C3321" s="39" t="s">
        <v>155</v>
      </c>
      <c r="D3321" s="92">
        <f t="shared" si="165"/>
        <v>10.59</v>
      </c>
      <c r="E3321" s="92">
        <f t="shared" si="166"/>
        <v>7.7</v>
      </c>
      <c r="F3321" s="92">
        <f t="shared" si="167"/>
        <v>14.4</v>
      </c>
      <c r="H3321" s="138">
        <v>10.59</v>
      </c>
      <c r="I3321" s="138">
        <v>7.7</v>
      </c>
      <c r="J3321" s="138">
        <v>14.4</v>
      </c>
      <c r="K3321" s="138">
        <v>15.958451369216242</v>
      </c>
    </row>
    <row r="3322" spans="1:11" ht="14.5">
      <c r="A3322" s="39" t="s">
        <v>566</v>
      </c>
      <c r="B3322" s="39" t="s">
        <v>448</v>
      </c>
      <c r="C3322" s="39" t="s">
        <v>157</v>
      </c>
      <c r="D3322" s="92">
        <f t="shared" si="165"/>
        <v>6.85</v>
      </c>
      <c r="E3322" s="92">
        <f t="shared" si="166"/>
        <v>3.94</v>
      </c>
      <c r="F3322" s="92">
        <f t="shared" si="167"/>
        <v>11.64</v>
      </c>
      <c r="H3322" s="138">
        <v>6.85</v>
      </c>
      <c r="I3322" s="138">
        <v>3.94</v>
      </c>
      <c r="J3322" s="138">
        <v>11.64</v>
      </c>
      <c r="K3322" s="138">
        <v>27.737226277372262</v>
      </c>
    </row>
    <row r="3323" spans="1:11" ht="14.5">
      <c r="A3323" s="39" t="s">
        <v>566</v>
      </c>
      <c r="B3323" s="39" t="s">
        <v>448</v>
      </c>
      <c r="C3323" s="39" t="s">
        <v>158</v>
      </c>
      <c r="D3323" s="92">
        <f t="shared" si="165"/>
        <v>12.96</v>
      </c>
      <c r="E3323" s="92">
        <f t="shared" si="166"/>
        <v>4.79</v>
      </c>
      <c r="F3323" s="92">
        <f t="shared" si="167"/>
        <v>30.59</v>
      </c>
      <c r="H3323" s="138">
        <v>12.96</v>
      </c>
      <c r="I3323" s="138">
        <v>4.79</v>
      </c>
      <c r="J3323" s="138">
        <v>30.59</v>
      </c>
      <c r="K3323" s="138">
        <v>48.225308641975303</v>
      </c>
    </row>
    <row r="3324" spans="1:11" ht="14.5">
      <c r="A3324" s="39" t="s">
        <v>566</v>
      </c>
      <c r="B3324" s="39" t="s">
        <v>448</v>
      </c>
      <c r="C3324" s="39" t="s">
        <v>160</v>
      </c>
      <c r="D3324" s="92">
        <f t="shared" si="165"/>
        <v>6.53</v>
      </c>
      <c r="E3324" s="92">
        <f t="shared" si="166"/>
        <v>3.98</v>
      </c>
      <c r="F3324" s="92">
        <f t="shared" si="167"/>
        <v>10.53</v>
      </c>
      <c r="H3324" s="138">
        <v>6.53</v>
      </c>
      <c r="I3324" s="138">
        <v>3.98</v>
      </c>
      <c r="J3324" s="138">
        <v>10.53</v>
      </c>
      <c r="K3324" s="138">
        <v>24.808575803981626</v>
      </c>
    </row>
    <row r="3325" spans="1:11" ht="14.5">
      <c r="A3325" s="39" t="s">
        <v>566</v>
      </c>
      <c r="B3325" s="39" t="s">
        <v>448</v>
      </c>
      <c r="C3325" s="39" t="s">
        <v>163</v>
      </c>
      <c r="D3325" s="92">
        <f t="shared" si="165"/>
        <v>2.46</v>
      </c>
      <c r="E3325" s="92">
        <f t="shared" si="166"/>
        <v>1.19</v>
      </c>
      <c r="F3325" s="92">
        <f t="shared" si="167"/>
        <v>5</v>
      </c>
      <c r="H3325" s="138">
        <v>2.46</v>
      </c>
      <c r="I3325" s="138">
        <v>1.19</v>
      </c>
      <c r="J3325" s="138">
        <v>5</v>
      </c>
      <c r="K3325" s="138">
        <v>36.585365853658537</v>
      </c>
    </row>
    <row r="3326" spans="1:11" ht="14.5">
      <c r="A3326" s="39" t="s">
        <v>566</v>
      </c>
      <c r="B3326" s="39" t="s">
        <v>448</v>
      </c>
      <c r="C3326" s="39" t="s">
        <v>167</v>
      </c>
      <c r="D3326" s="92">
        <f t="shared" si="165"/>
        <v>9.82</v>
      </c>
      <c r="E3326" s="92">
        <f t="shared" si="166"/>
        <v>6.53</v>
      </c>
      <c r="F3326" s="92">
        <f t="shared" si="167"/>
        <v>14.51</v>
      </c>
      <c r="H3326" s="138">
        <v>9.82</v>
      </c>
      <c r="I3326" s="138">
        <v>6.53</v>
      </c>
      <c r="J3326" s="138">
        <v>14.51</v>
      </c>
      <c r="K3326" s="138">
        <v>20.468431771894092</v>
      </c>
    </row>
    <row r="3327" spans="1:11" ht="14.5">
      <c r="A3327" s="39" t="s">
        <v>566</v>
      </c>
      <c r="B3327" s="39" t="s">
        <v>448</v>
      </c>
      <c r="C3327" s="39" t="s">
        <v>169</v>
      </c>
      <c r="D3327" s="92">
        <f t="shared" si="165"/>
        <v>4.21</v>
      </c>
      <c r="E3327" s="92">
        <f t="shared" si="166"/>
        <v>2.37</v>
      </c>
      <c r="F3327" s="92">
        <f t="shared" si="167"/>
        <v>7.38</v>
      </c>
      <c r="H3327" s="138">
        <v>4.21</v>
      </c>
      <c r="I3327" s="138">
        <v>2.37</v>
      </c>
      <c r="J3327" s="138">
        <v>7.38</v>
      </c>
      <c r="K3327" s="138">
        <v>28.978622327790976</v>
      </c>
    </row>
    <row r="3328" spans="1:11" ht="14.5">
      <c r="A3328" s="39" t="s">
        <v>566</v>
      </c>
      <c r="B3328" s="39" t="s">
        <v>448</v>
      </c>
      <c r="C3328" s="39" t="s">
        <v>173</v>
      </c>
      <c r="D3328" s="92">
        <f t="shared" si="165"/>
        <v>10.51</v>
      </c>
      <c r="E3328" s="92">
        <f t="shared" si="166"/>
        <v>7.53</v>
      </c>
      <c r="F3328" s="92">
        <f t="shared" si="167"/>
        <v>14.47</v>
      </c>
      <c r="H3328" s="138">
        <v>10.51</v>
      </c>
      <c r="I3328" s="138">
        <v>7.53</v>
      </c>
      <c r="J3328" s="138">
        <v>14.47</v>
      </c>
      <c r="K3328" s="138">
        <v>16.650808753568029</v>
      </c>
    </row>
    <row r="3329" spans="1:11" ht="14.5">
      <c r="A3329" s="39" t="s">
        <v>566</v>
      </c>
      <c r="B3329" s="39" t="s">
        <v>448</v>
      </c>
      <c r="C3329" s="39" t="s">
        <v>176</v>
      </c>
      <c r="D3329" s="92">
        <f t="shared" si="165"/>
        <v>11.34</v>
      </c>
      <c r="E3329" s="92">
        <f t="shared" si="166"/>
        <v>6.58</v>
      </c>
      <c r="F3329" s="92">
        <f t="shared" si="167"/>
        <v>18.86</v>
      </c>
      <c r="H3329" s="138">
        <v>11.34</v>
      </c>
      <c r="I3329" s="138">
        <v>6.58</v>
      </c>
      <c r="J3329" s="138">
        <v>18.86</v>
      </c>
      <c r="K3329" s="138">
        <v>26.984126984126984</v>
      </c>
    </row>
    <row r="3330" spans="1:11" ht="14.5">
      <c r="A3330" s="39" t="s">
        <v>566</v>
      </c>
      <c r="B3330" s="39" t="s">
        <v>449</v>
      </c>
      <c r="C3330" s="39" t="s">
        <v>99</v>
      </c>
      <c r="D3330" s="92">
        <f t="shared" si="165"/>
        <v>4.04</v>
      </c>
      <c r="E3330" s="92">
        <f t="shared" si="166"/>
        <v>1.82</v>
      </c>
      <c r="F3330" s="92">
        <f t="shared" si="167"/>
        <v>8.74</v>
      </c>
      <c r="H3330" s="138">
        <v>4.04</v>
      </c>
      <c r="I3330" s="138">
        <v>1.82</v>
      </c>
      <c r="J3330" s="138">
        <v>8.74</v>
      </c>
      <c r="K3330" s="138">
        <v>40.099009900990104</v>
      </c>
    </row>
    <row r="3331" spans="1:11" ht="14.5">
      <c r="A3331" s="39" t="s">
        <v>566</v>
      </c>
      <c r="B3331" s="39" t="s">
        <v>449</v>
      </c>
      <c r="C3331" s="39" t="s">
        <v>100</v>
      </c>
      <c r="D3331" s="92">
        <f t="shared" si="165"/>
        <v>4.78</v>
      </c>
      <c r="E3331" s="92">
        <f t="shared" si="166"/>
        <v>2.66</v>
      </c>
      <c r="F3331" s="92">
        <f t="shared" si="167"/>
        <v>8.42</v>
      </c>
      <c r="H3331" s="138">
        <v>4.78</v>
      </c>
      <c r="I3331" s="138">
        <v>2.66</v>
      </c>
      <c r="J3331" s="138">
        <v>8.42</v>
      </c>
      <c r="K3331" s="138">
        <v>29.497907949790793</v>
      </c>
    </row>
    <row r="3332" spans="1:11" ht="14.5">
      <c r="A3332" s="39" t="s">
        <v>566</v>
      </c>
      <c r="B3332" s="39" t="s">
        <v>449</v>
      </c>
      <c r="C3332" s="39" t="s">
        <v>107</v>
      </c>
      <c r="D3332" s="92">
        <f t="shared" si="165"/>
        <v>5.45</v>
      </c>
      <c r="E3332" s="92">
        <f t="shared" si="166"/>
        <v>3.44</v>
      </c>
      <c r="F3332" s="92">
        <f t="shared" si="167"/>
        <v>8.5299999999999994</v>
      </c>
      <c r="H3332" s="138">
        <v>5.45</v>
      </c>
      <c r="I3332" s="138">
        <v>3.44</v>
      </c>
      <c r="J3332" s="138">
        <v>8.5299999999999994</v>
      </c>
      <c r="K3332" s="138">
        <v>23.302752293577981</v>
      </c>
    </row>
    <row r="3333" spans="1:11" ht="14.5">
      <c r="A3333" s="39" t="s">
        <v>566</v>
      </c>
      <c r="B3333" s="39" t="s">
        <v>449</v>
      </c>
      <c r="C3333" s="39" t="s">
        <v>113</v>
      </c>
      <c r="D3333" s="92">
        <f t="shared" si="165"/>
        <v>8.93</v>
      </c>
      <c r="E3333" s="92">
        <f t="shared" si="166"/>
        <v>5</v>
      </c>
      <c r="F3333" s="92">
        <f t="shared" si="167"/>
        <v>15.46</v>
      </c>
      <c r="H3333" s="138">
        <v>8.93</v>
      </c>
      <c r="I3333" s="138">
        <v>5</v>
      </c>
      <c r="J3333" s="138">
        <v>15.46</v>
      </c>
      <c r="K3333" s="138">
        <v>28.891377379619264</v>
      </c>
    </row>
    <row r="3334" spans="1:11" ht="14.5">
      <c r="A3334" s="39" t="s">
        <v>566</v>
      </c>
      <c r="B3334" s="39" t="s">
        <v>449</v>
      </c>
      <c r="C3334" s="39" t="s">
        <v>114</v>
      </c>
      <c r="D3334" s="92">
        <f t="shared" si="165"/>
        <v>6.41</v>
      </c>
      <c r="E3334" s="92">
        <f t="shared" si="166"/>
        <v>2.92</v>
      </c>
      <c r="F3334" s="92">
        <f t="shared" si="167"/>
        <v>13.5</v>
      </c>
      <c r="H3334" s="138">
        <v>6.41</v>
      </c>
      <c r="I3334" s="138">
        <v>2.92</v>
      </c>
      <c r="J3334" s="138">
        <v>13.5</v>
      </c>
      <c r="K3334" s="138">
        <v>39.313572542901717</v>
      </c>
    </row>
    <row r="3335" spans="1:11" ht="14.5">
      <c r="A3335" s="39" t="s">
        <v>566</v>
      </c>
      <c r="B3335" s="39" t="s">
        <v>449</v>
      </c>
      <c r="C3335" s="39" t="s">
        <v>120</v>
      </c>
      <c r="D3335" s="92">
        <f t="shared" si="165"/>
        <v>1.01</v>
      </c>
      <c r="E3335" s="92">
        <f t="shared" si="166"/>
        <v>0.41</v>
      </c>
      <c r="F3335" s="92">
        <f t="shared" si="167"/>
        <v>2.41</v>
      </c>
      <c r="H3335" s="138">
        <v>1.01</v>
      </c>
      <c r="I3335" s="138">
        <v>0.41</v>
      </c>
      <c r="J3335" s="138">
        <v>2.41</v>
      </c>
      <c r="K3335" s="138">
        <v>44.554455445544555</v>
      </c>
    </row>
    <row r="3336" spans="1:11" ht="14.5">
      <c r="A3336" s="39" t="s">
        <v>566</v>
      </c>
      <c r="B3336" s="39" t="s">
        <v>449</v>
      </c>
      <c r="C3336" s="39" t="s">
        <v>121</v>
      </c>
      <c r="D3336" s="92">
        <f t="shared" si="165"/>
        <v>2.77</v>
      </c>
      <c r="E3336" s="92">
        <f t="shared" si="166"/>
        <v>1.26</v>
      </c>
      <c r="F3336" s="92">
        <f t="shared" si="167"/>
        <v>5.98</v>
      </c>
      <c r="H3336" s="138">
        <v>2.77</v>
      </c>
      <c r="I3336" s="138">
        <v>1.26</v>
      </c>
      <c r="J3336" s="138">
        <v>5.98</v>
      </c>
      <c r="K3336" s="138">
        <v>39.711191335740075</v>
      </c>
    </row>
    <row r="3337" spans="1:11" ht="14.5">
      <c r="A3337" s="39" t="s">
        <v>566</v>
      </c>
      <c r="B3337" s="39" t="s">
        <v>449</v>
      </c>
      <c r="C3337" s="39" t="s">
        <v>124</v>
      </c>
      <c r="D3337" s="92">
        <f t="shared" si="165"/>
        <v>5.19</v>
      </c>
      <c r="E3337" s="92">
        <f t="shared" si="166"/>
        <v>3.1</v>
      </c>
      <c r="F3337" s="92">
        <f t="shared" si="167"/>
        <v>8.57</v>
      </c>
      <c r="H3337" s="138">
        <v>5.19</v>
      </c>
      <c r="I3337" s="138">
        <v>3.1</v>
      </c>
      <c r="J3337" s="138">
        <v>8.57</v>
      </c>
      <c r="K3337" s="138">
        <v>26.011560693641616</v>
      </c>
    </row>
    <row r="3338" spans="1:11" ht="14.5">
      <c r="A3338" s="39" t="s">
        <v>566</v>
      </c>
      <c r="B3338" s="39" t="s">
        <v>449</v>
      </c>
      <c r="C3338" s="39" t="s">
        <v>126</v>
      </c>
      <c r="D3338" s="92" t="str">
        <f t="shared" si="165"/>
        <v xml:space="preserve"> </v>
      </c>
      <c r="E3338" s="92" t="str">
        <f t="shared" si="166"/>
        <v xml:space="preserve"> </v>
      </c>
      <c r="F3338" s="92" t="str">
        <f t="shared" si="167"/>
        <v xml:space="preserve"> </v>
      </c>
      <c r="H3338" s="138">
        <v>3.69</v>
      </c>
      <c r="I3338" s="138">
        <v>1.0900000000000001</v>
      </c>
      <c r="J3338" s="138">
        <v>11.75</v>
      </c>
      <c r="K3338" s="138">
        <v>61.24661246612466</v>
      </c>
    </row>
    <row r="3339" spans="1:11" ht="14.5">
      <c r="A3339" s="39" t="s">
        <v>566</v>
      </c>
      <c r="B3339" s="39" t="s">
        <v>449</v>
      </c>
      <c r="C3339" s="39" t="s">
        <v>127</v>
      </c>
      <c r="D3339" s="92">
        <f t="shared" si="165"/>
        <v>6.67</v>
      </c>
      <c r="E3339" s="92">
        <f t="shared" si="166"/>
        <v>2.9</v>
      </c>
      <c r="F3339" s="92">
        <f t="shared" si="167"/>
        <v>14.57</v>
      </c>
      <c r="H3339" s="138">
        <v>6.67</v>
      </c>
      <c r="I3339" s="138">
        <v>2.9</v>
      </c>
      <c r="J3339" s="138">
        <v>14.57</v>
      </c>
      <c r="K3339" s="138">
        <v>41.379310344827587</v>
      </c>
    </row>
    <row r="3340" spans="1:11" ht="14.5">
      <c r="A3340" s="39" t="s">
        <v>566</v>
      </c>
      <c r="B3340" s="39" t="s">
        <v>449</v>
      </c>
      <c r="C3340" s="39" t="s">
        <v>128</v>
      </c>
      <c r="D3340" s="92">
        <f t="shared" si="165"/>
        <v>2.74</v>
      </c>
      <c r="E3340" s="92">
        <f t="shared" si="166"/>
        <v>1.54</v>
      </c>
      <c r="F3340" s="92">
        <f t="shared" si="167"/>
        <v>4.84</v>
      </c>
      <c r="H3340" s="138">
        <v>2.74</v>
      </c>
      <c r="I3340" s="138">
        <v>1.54</v>
      </c>
      <c r="J3340" s="138">
        <v>4.84</v>
      </c>
      <c r="K3340" s="138">
        <v>29.197080291970799</v>
      </c>
    </row>
    <row r="3341" spans="1:11" ht="14.5">
      <c r="A3341" s="39" t="s">
        <v>566</v>
      </c>
      <c r="B3341" s="39" t="s">
        <v>449</v>
      </c>
      <c r="C3341" s="39" t="s">
        <v>129</v>
      </c>
      <c r="D3341" s="92">
        <f t="shared" si="165"/>
        <v>4.82</v>
      </c>
      <c r="E3341" s="92">
        <f t="shared" si="166"/>
        <v>2.09</v>
      </c>
      <c r="F3341" s="92">
        <f t="shared" si="167"/>
        <v>10.75</v>
      </c>
      <c r="H3341" s="138">
        <v>4.82</v>
      </c>
      <c r="I3341" s="138">
        <v>2.09</v>
      </c>
      <c r="J3341" s="138">
        <v>10.75</v>
      </c>
      <c r="K3341" s="138">
        <v>42.1161825726141</v>
      </c>
    </row>
    <row r="3342" spans="1:11" ht="14.5">
      <c r="A3342" s="39" t="s">
        <v>566</v>
      </c>
      <c r="B3342" s="39" t="s">
        <v>449</v>
      </c>
      <c r="C3342" s="39" t="s">
        <v>139</v>
      </c>
      <c r="D3342" s="92">
        <f t="shared" si="165"/>
        <v>8.83</v>
      </c>
      <c r="E3342" s="92">
        <f t="shared" si="166"/>
        <v>5.93</v>
      </c>
      <c r="F3342" s="92">
        <f t="shared" si="167"/>
        <v>12.95</v>
      </c>
      <c r="H3342" s="138">
        <v>8.83</v>
      </c>
      <c r="I3342" s="138">
        <v>5.93</v>
      </c>
      <c r="J3342" s="138">
        <v>12.95</v>
      </c>
      <c r="K3342" s="138">
        <v>19.932049830124576</v>
      </c>
    </row>
    <row r="3343" spans="1:11" ht="14.5">
      <c r="A3343" s="39" t="s">
        <v>566</v>
      </c>
      <c r="B3343" s="39" t="s">
        <v>449</v>
      </c>
      <c r="C3343" s="39" t="s">
        <v>141</v>
      </c>
      <c r="D3343" s="92">
        <f t="shared" si="165"/>
        <v>2.2599999999999998</v>
      </c>
      <c r="E3343" s="92">
        <f t="shared" si="166"/>
        <v>1.1599999999999999</v>
      </c>
      <c r="F3343" s="92">
        <f t="shared" si="167"/>
        <v>4.3600000000000003</v>
      </c>
      <c r="H3343" s="138">
        <v>2.2599999999999998</v>
      </c>
      <c r="I3343" s="138">
        <v>1.1599999999999999</v>
      </c>
      <c r="J3343" s="138">
        <v>4.3600000000000003</v>
      </c>
      <c r="K3343" s="138">
        <v>33.628318584070797</v>
      </c>
    </row>
    <row r="3344" spans="1:11" ht="14.5">
      <c r="A3344" s="39" t="s">
        <v>566</v>
      </c>
      <c r="B3344" s="39" t="s">
        <v>449</v>
      </c>
      <c r="C3344" s="39" t="s">
        <v>142</v>
      </c>
      <c r="D3344" s="92">
        <f t="shared" ref="D3344:D3407" si="168">IF(K3344&gt;=50," ",H3344)</f>
        <v>5.64</v>
      </c>
      <c r="E3344" s="92">
        <f t="shared" ref="E3344:E3407" si="169">IF(K3344&gt;=50," ",I3344)</f>
        <v>3.4</v>
      </c>
      <c r="F3344" s="92">
        <f t="shared" ref="F3344:F3407" si="170">IF(K3344&gt;=50," ",J3344)</f>
        <v>9.2200000000000006</v>
      </c>
      <c r="H3344" s="138">
        <v>5.64</v>
      </c>
      <c r="I3344" s="138">
        <v>3.4</v>
      </c>
      <c r="J3344" s="138">
        <v>9.2200000000000006</v>
      </c>
      <c r="K3344" s="138">
        <v>25.531914893617021</v>
      </c>
    </row>
    <row r="3345" spans="1:11" ht="14.5">
      <c r="A3345" s="39" t="s">
        <v>566</v>
      </c>
      <c r="B3345" s="39" t="s">
        <v>449</v>
      </c>
      <c r="C3345" s="39" t="s">
        <v>147</v>
      </c>
      <c r="D3345" s="92">
        <f t="shared" si="168"/>
        <v>4.3600000000000003</v>
      </c>
      <c r="E3345" s="92">
        <f t="shared" si="169"/>
        <v>2.5</v>
      </c>
      <c r="F3345" s="92">
        <f t="shared" si="170"/>
        <v>7.49</v>
      </c>
      <c r="H3345" s="138">
        <v>4.3600000000000003</v>
      </c>
      <c r="I3345" s="138">
        <v>2.5</v>
      </c>
      <c r="J3345" s="138">
        <v>7.49</v>
      </c>
      <c r="K3345" s="138">
        <v>27.981651376146786</v>
      </c>
    </row>
    <row r="3346" spans="1:11" ht="14.5">
      <c r="A3346" s="39" t="s">
        <v>566</v>
      </c>
      <c r="B3346" s="39" t="s">
        <v>449</v>
      </c>
      <c r="C3346" s="39" t="s">
        <v>148</v>
      </c>
      <c r="D3346" s="92">
        <f t="shared" si="168"/>
        <v>5.07</v>
      </c>
      <c r="E3346" s="92">
        <f t="shared" si="169"/>
        <v>2.81</v>
      </c>
      <c r="F3346" s="92">
        <f t="shared" si="170"/>
        <v>8.9700000000000006</v>
      </c>
      <c r="H3346" s="138">
        <v>5.07</v>
      </c>
      <c r="I3346" s="138">
        <v>2.81</v>
      </c>
      <c r="J3346" s="138">
        <v>8.9700000000000006</v>
      </c>
      <c r="K3346" s="138">
        <v>29.585798816568044</v>
      </c>
    </row>
    <row r="3347" spans="1:11" ht="14.5">
      <c r="A3347" s="39" t="s">
        <v>566</v>
      </c>
      <c r="B3347" s="39" t="s">
        <v>449</v>
      </c>
      <c r="C3347" s="39" t="s">
        <v>152</v>
      </c>
      <c r="D3347" s="92">
        <f t="shared" si="168"/>
        <v>5.3</v>
      </c>
      <c r="E3347" s="92">
        <f t="shared" si="169"/>
        <v>3.15</v>
      </c>
      <c r="F3347" s="92">
        <f t="shared" si="170"/>
        <v>8.8000000000000007</v>
      </c>
      <c r="H3347" s="138">
        <v>5.3</v>
      </c>
      <c r="I3347" s="138">
        <v>3.15</v>
      </c>
      <c r="J3347" s="138">
        <v>8.8000000000000007</v>
      </c>
      <c r="K3347" s="138">
        <v>26.415094339622641</v>
      </c>
    </row>
    <row r="3348" spans="1:11" ht="14.5">
      <c r="A3348" s="39" t="s">
        <v>566</v>
      </c>
      <c r="B3348" s="39" t="s">
        <v>449</v>
      </c>
      <c r="C3348" s="39" t="s">
        <v>155</v>
      </c>
      <c r="D3348" s="92">
        <f t="shared" si="168"/>
        <v>8.26</v>
      </c>
      <c r="E3348" s="92">
        <f t="shared" si="169"/>
        <v>3.54</v>
      </c>
      <c r="F3348" s="92">
        <f t="shared" si="170"/>
        <v>18.079999999999998</v>
      </c>
      <c r="H3348" s="138">
        <v>8.26</v>
      </c>
      <c r="I3348" s="138">
        <v>3.54</v>
      </c>
      <c r="J3348" s="138">
        <v>18.079999999999998</v>
      </c>
      <c r="K3348" s="138">
        <v>42.009685230024218</v>
      </c>
    </row>
    <row r="3349" spans="1:11" ht="14.5">
      <c r="A3349" s="39" t="s">
        <v>566</v>
      </c>
      <c r="B3349" s="39" t="s">
        <v>449</v>
      </c>
      <c r="C3349" s="39" t="s">
        <v>157</v>
      </c>
      <c r="D3349" s="92" t="str">
        <f t="shared" si="168"/>
        <v xml:space="preserve"> </v>
      </c>
      <c r="E3349" s="92" t="str">
        <f t="shared" si="169"/>
        <v xml:space="preserve"> </v>
      </c>
      <c r="F3349" s="92" t="str">
        <f t="shared" si="170"/>
        <v xml:space="preserve"> </v>
      </c>
      <c r="H3349" s="138">
        <v>2.96</v>
      </c>
      <c r="I3349" s="138">
        <v>1.05</v>
      </c>
      <c r="J3349" s="138">
        <v>8.0399999999999991</v>
      </c>
      <c r="K3349" s="138">
        <v>52.027027027027032</v>
      </c>
    </row>
    <row r="3350" spans="1:11" ht="14.5">
      <c r="A3350" s="39" t="s">
        <v>566</v>
      </c>
      <c r="B3350" s="39" t="s">
        <v>449</v>
      </c>
      <c r="C3350" s="39" t="s">
        <v>158</v>
      </c>
      <c r="D3350" s="92" t="str">
        <f t="shared" si="168"/>
        <v xml:space="preserve"> </v>
      </c>
      <c r="E3350" s="92" t="str">
        <f t="shared" si="169"/>
        <v xml:space="preserve"> </v>
      </c>
      <c r="F3350" s="92" t="str">
        <f t="shared" si="170"/>
        <v xml:space="preserve"> </v>
      </c>
      <c r="H3350" s="138">
        <v>1.25</v>
      </c>
      <c r="I3350" s="138">
        <v>0.37</v>
      </c>
      <c r="J3350" s="138">
        <v>4.13</v>
      </c>
      <c r="K3350" s="138">
        <v>61.6</v>
      </c>
    </row>
    <row r="3351" spans="1:11" ht="14.5">
      <c r="A3351" s="39" t="s">
        <v>566</v>
      </c>
      <c r="B3351" s="39" t="s">
        <v>449</v>
      </c>
      <c r="C3351" s="39" t="s">
        <v>160</v>
      </c>
      <c r="D3351" s="92" t="str">
        <f t="shared" si="168"/>
        <v xml:space="preserve"> </v>
      </c>
      <c r="E3351" s="92" t="str">
        <f t="shared" si="169"/>
        <v xml:space="preserve"> </v>
      </c>
      <c r="F3351" s="92" t="str">
        <f t="shared" si="170"/>
        <v xml:space="preserve"> </v>
      </c>
      <c r="H3351" s="138">
        <v>1.47</v>
      </c>
      <c r="I3351" s="138">
        <v>0.51</v>
      </c>
      <c r="J3351" s="138">
        <v>4.17</v>
      </c>
      <c r="K3351" s="138">
        <v>53.741496598639458</v>
      </c>
    </row>
    <row r="3352" spans="1:11" ht="14.5">
      <c r="A3352" s="39" t="s">
        <v>566</v>
      </c>
      <c r="B3352" s="39" t="s">
        <v>449</v>
      </c>
      <c r="C3352" s="39" t="s">
        <v>163</v>
      </c>
      <c r="D3352" s="92" t="str">
        <f t="shared" si="168"/>
        <v xml:space="preserve"> </v>
      </c>
      <c r="E3352" s="92" t="str">
        <f t="shared" si="169"/>
        <v xml:space="preserve"> </v>
      </c>
      <c r="F3352" s="92" t="str">
        <f t="shared" si="170"/>
        <v xml:space="preserve"> </v>
      </c>
      <c r="H3352" s="138">
        <v>6.6</v>
      </c>
      <c r="I3352" s="138">
        <v>2.37</v>
      </c>
      <c r="J3352" s="138">
        <v>17.07</v>
      </c>
      <c r="K3352" s="138">
        <v>50.909090909090914</v>
      </c>
    </row>
    <row r="3353" spans="1:11" ht="14.5">
      <c r="A3353" s="39" t="s">
        <v>566</v>
      </c>
      <c r="B3353" s="39" t="s">
        <v>449</v>
      </c>
      <c r="C3353" s="39" t="s">
        <v>167</v>
      </c>
      <c r="D3353" s="92">
        <f t="shared" si="168"/>
        <v>6.83</v>
      </c>
      <c r="E3353" s="92">
        <f t="shared" si="169"/>
        <v>3.66</v>
      </c>
      <c r="F3353" s="92">
        <f t="shared" si="170"/>
        <v>12.41</v>
      </c>
      <c r="H3353" s="138">
        <v>6.83</v>
      </c>
      <c r="I3353" s="138">
        <v>3.66</v>
      </c>
      <c r="J3353" s="138">
        <v>12.41</v>
      </c>
      <c r="K3353" s="138">
        <v>31.332357247437777</v>
      </c>
    </row>
    <row r="3354" spans="1:11" ht="14.5">
      <c r="A3354" s="39" t="s">
        <v>566</v>
      </c>
      <c r="B3354" s="39" t="s">
        <v>449</v>
      </c>
      <c r="C3354" s="39" t="s">
        <v>169</v>
      </c>
      <c r="D3354" s="92">
        <f t="shared" si="168"/>
        <v>7.4</v>
      </c>
      <c r="E3354" s="92">
        <f t="shared" si="169"/>
        <v>2.82</v>
      </c>
      <c r="F3354" s="92">
        <f t="shared" si="170"/>
        <v>18.04</v>
      </c>
      <c r="H3354" s="138">
        <v>7.4</v>
      </c>
      <c r="I3354" s="138">
        <v>2.82</v>
      </c>
      <c r="J3354" s="138">
        <v>18.04</v>
      </c>
      <c r="K3354" s="138">
        <v>47.837837837837839</v>
      </c>
    </row>
    <row r="3355" spans="1:11" ht="14.5">
      <c r="A3355" s="39" t="s">
        <v>566</v>
      </c>
      <c r="B3355" s="39" t="s">
        <v>449</v>
      </c>
      <c r="C3355" s="39" t="s">
        <v>173</v>
      </c>
      <c r="D3355" s="92">
        <f t="shared" si="168"/>
        <v>5.38</v>
      </c>
      <c r="E3355" s="92">
        <f t="shared" si="169"/>
        <v>3.33</v>
      </c>
      <c r="F3355" s="92">
        <f t="shared" si="170"/>
        <v>8.59</v>
      </c>
      <c r="H3355" s="138">
        <v>5.38</v>
      </c>
      <c r="I3355" s="138">
        <v>3.33</v>
      </c>
      <c r="J3355" s="138">
        <v>8.59</v>
      </c>
      <c r="K3355" s="138">
        <v>24.1635687732342</v>
      </c>
    </row>
    <row r="3356" spans="1:11" ht="14.5">
      <c r="A3356" s="39" t="s">
        <v>566</v>
      </c>
      <c r="B3356" s="39" t="s">
        <v>449</v>
      </c>
      <c r="C3356" s="39" t="s">
        <v>176</v>
      </c>
      <c r="D3356" s="92">
        <f t="shared" si="168"/>
        <v>6.26</v>
      </c>
      <c r="E3356" s="92">
        <f t="shared" si="169"/>
        <v>2.89</v>
      </c>
      <c r="F3356" s="92">
        <f t="shared" si="170"/>
        <v>13.03</v>
      </c>
      <c r="H3356" s="138">
        <v>6.26</v>
      </c>
      <c r="I3356" s="138">
        <v>2.89</v>
      </c>
      <c r="J3356" s="138">
        <v>13.03</v>
      </c>
      <c r="K3356" s="138">
        <v>38.658146964856229</v>
      </c>
    </row>
    <row r="3357" spans="1:11" ht="14.5">
      <c r="A3357" s="39" t="s">
        <v>566</v>
      </c>
      <c r="B3357" s="39" t="s">
        <v>448</v>
      </c>
      <c r="C3357" s="39" t="s">
        <v>363</v>
      </c>
      <c r="D3357" s="92">
        <f t="shared" si="168"/>
        <v>12.71</v>
      </c>
      <c r="E3357" s="92">
        <f t="shared" si="169"/>
        <v>10.25</v>
      </c>
      <c r="F3357" s="92">
        <f t="shared" si="170"/>
        <v>15.66</v>
      </c>
      <c r="H3357" s="138">
        <v>12.71</v>
      </c>
      <c r="I3357" s="138">
        <v>10.25</v>
      </c>
      <c r="J3357" s="138">
        <v>15.66</v>
      </c>
      <c r="K3357" s="138">
        <v>10.857592446892211</v>
      </c>
    </row>
    <row r="3358" spans="1:11" ht="14.5">
      <c r="A3358" s="39" t="s">
        <v>566</v>
      </c>
      <c r="B3358" s="39" t="s">
        <v>448</v>
      </c>
      <c r="C3358" s="39" t="s">
        <v>364</v>
      </c>
      <c r="D3358" s="92">
        <f t="shared" si="168"/>
        <v>10.39</v>
      </c>
      <c r="E3358" s="92">
        <f t="shared" si="169"/>
        <v>8.34</v>
      </c>
      <c r="F3358" s="92">
        <f t="shared" si="170"/>
        <v>12.89</v>
      </c>
      <c r="H3358" s="138">
        <v>10.39</v>
      </c>
      <c r="I3358" s="138">
        <v>8.34</v>
      </c>
      <c r="J3358" s="138">
        <v>12.89</v>
      </c>
      <c r="K3358" s="138">
        <v>11.164581328200191</v>
      </c>
    </row>
    <row r="3359" spans="1:11" ht="14.5">
      <c r="A3359" s="39" t="s">
        <v>566</v>
      </c>
      <c r="B3359" s="39" t="s">
        <v>448</v>
      </c>
      <c r="C3359" s="39" t="s">
        <v>365</v>
      </c>
      <c r="D3359" s="92">
        <f t="shared" si="168"/>
        <v>11.91</v>
      </c>
      <c r="E3359" s="92">
        <f t="shared" si="169"/>
        <v>8.69</v>
      </c>
      <c r="F3359" s="92">
        <f t="shared" si="170"/>
        <v>16.12</v>
      </c>
      <c r="H3359" s="138">
        <v>11.91</v>
      </c>
      <c r="I3359" s="138">
        <v>8.69</v>
      </c>
      <c r="J3359" s="138">
        <v>16.12</v>
      </c>
      <c r="K3359" s="138">
        <v>15.785054575986566</v>
      </c>
    </row>
    <row r="3360" spans="1:11" ht="14.5">
      <c r="A3360" s="39" t="s">
        <v>566</v>
      </c>
      <c r="B3360" s="39" t="s">
        <v>448</v>
      </c>
      <c r="C3360" s="39" t="s">
        <v>366</v>
      </c>
      <c r="D3360" s="92">
        <f t="shared" si="168"/>
        <v>9.26</v>
      </c>
      <c r="E3360" s="92">
        <f t="shared" si="169"/>
        <v>7.74</v>
      </c>
      <c r="F3360" s="92">
        <f t="shared" si="170"/>
        <v>11.04</v>
      </c>
      <c r="H3360" s="138">
        <v>9.26</v>
      </c>
      <c r="I3360" s="138">
        <v>7.74</v>
      </c>
      <c r="J3360" s="138">
        <v>11.04</v>
      </c>
      <c r="K3360" s="138">
        <v>9.0712742980561547</v>
      </c>
    </row>
    <row r="3361" spans="1:11" ht="14.5">
      <c r="A3361" s="39" t="s">
        <v>566</v>
      </c>
      <c r="B3361" s="39" t="s">
        <v>448</v>
      </c>
      <c r="C3361" s="39" t="s">
        <v>356</v>
      </c>
      <c r="D3361" s="92">
        <f t="shared" si="168"/>
        <v>10.39</v>
      </c>
      <c r="E3361" s="92">
        <f t="shared" si="169"/>
        <v>9.2899999999999991</v>
      </c>
      <c r="F3361" s="92">
        <f t="shared" si="170"/>
        <v>11.59</v>
      </c>
      <c r="H3361" s="138">
        <v>10.39</v>
      </c>
      <c r="I3361" s="138">
        <v>9.2899999999999991</v>
      </c>
      <c r="J3361" s="138">
        <v>11.59</v>
      </c>
      <c r="K3361" s="138">
        <v>5.6785370548604419</v>
      </c>
    </row>
    <row r="3362" spans="1:11" ht="14.5">
      <c r="A3362" s="39" t="s">
        <v>566</v>
      </c>
      <c r="B3362" s="39" t="s">
        <v>448</v>
      </c>
      <c r="C3362" s="39" t="s">
        <v>367</v>
      </c>
      <c r="D3362" s="92">
        <f t="shared" si="168"/>
        <v>9.57</v>
      </c>
      <c r="E3362" s="92">
        <f t="shared" si="169"/>
        <v>8.17</v>
      </c>
      <c r="F3362" s="92">
        <f t="shared" si="170"/>
        <v>11.17</v>
      </c>
      <c r="H3362" s="138">
        <v>9.57</v>
      </c>
      <c r="I3362" s="138">
        <v>8.17</v>
      </c>
      <c r="J3362" s="138">
        <v>11.17</v>
      </c>
      <c r="K3362" s="138">
        <v>7.9414838035527691</v>
      </c>
    </row>
    <row r="3363" spans="1:11" ht="14.5">
      <c r="A3363" s="39" t="s">
        <v>566</v>
      </c>
      <c r="B3363" s="39" t="s">
        <v>448</v>
      </c>
      <c r="C3363" s="39" t="s">
        <v>368</v>
      </c>
      <c r="D3363" s="92">
        <f t="shared" si="168"/>
        <v>11.27</v>
      </c>
      <c r="E3363" s="92">
        <f t="shared" si="169"/>
        <v>8.75</v>
      </c>
      <c r="F3363" s="92">
        <f t="shared" si="170"/>
        <v>14.4</v>
      </c>
      <c r="H3363" s="138">
        <v>11.27</v>
      </c>
      <c r="I3363" s="138">
        <v>8.75</v>
      </c>
      <c r="J3363" s="138">
        <v>14.4</v>
      </c>
      <c r="K3363" s="138">
        <v>12.688553682342501</v>
      </c>
    </row>
    <row r="3364" spans="1:11" ht="14.5">
      <c r="A3364" s="39" t="s">
        <v>566</v>
      </c>
      <c r="B3364" s="39" t="s">
        <v>448</v>
      </c>
      <c r="C3364" s="39" t="s">
        <v>369</v>
      </c>
      <c r="D3364" s="92">
        <f t="shared" si="168"/>
        <v>7.92</v>
      </c>
      <c r="E3364" s="92">
        <f t="shared" si="169"/>
        <v>5.17</v>
      </c>
      <c r="F3364" s="92">
        <f t="shared" si="170"/>
        <v>11.96</v>
      </c>
      <c r="H3364" s="138">
        <v>7.92</v>
      </c>
      <c r="I3364" s="138">
        <v>5.17</v>
      </c>
      <c r="J3364" s="138">
        <v>11.96</v>
      </c>
      <c r="K3364" s="138">
        <v>21.464646464646464</v>
      </c>
    </row>
    <row r="3365" spans="1:11" ht="14.5">
      <c r="A3365" s="39" t="s">
        <v>566</v>
      </c>
      <c r="B3365" s="39" t="s">
        <v>448</v>
      </c>
      <c r="C3365" s="39" t="s">
        <v>370</v>
      </c>
      <c r="D3365" s="92">
        <f t="shared" si="168"/>
        <v>13.04</v>
      </c>
      <c r="E3365" s="92">
        <f t="shared" si="169"/>
        <v>10.84</v>
      </c>
      <c r="F3365" s="92">
        <f t="shared" si="170"/>
        <v>15.61</v>
      </c>
      <c r="H3365" s="138">
        <v>13.04</v>
      </c>
      <c r="I3365" s="138">
        <v>10.84</v>
      </c>
      <c r="J3365" s="138">
        <v>15.61</v>
      </c>
      <c r="K3365" s="138">
        <v>9.2791411042944798</v>
      </c>
    </row>
    <row r="3366" spans="1:11" ht="14.5">
      <c r="A3366" s="39" t="s">
        <v>566</v>
      </c>
      <c r="B3366" s="39" t="s">
        <v>448</v>
      </c>
      <c r="C3366" s="39" t="s">
        <v>357</v>
      </c>
      <c r="D3366" s="92">
        <f t="shared" si="168"/>
        <v>10.82</v>
      </c>
      <c r="E3366" s="92">
        <f t="shared" si="169"/>
        <v>9.7200000000000006</v>
      </c>
      <c r="F3366" s="92">
        <f t="shared" si="170"/>
        <v>12.03</v>
      </c>
      <c r="H3366" s="138">
        <v>10.82</v>
      </c>
      <c r="I3366" s="138">
        <v>9.7200000000000006</v>
      </c>
      <c r="J3366" s="138">
        <v>12.03</v>
      </c>
      <c r="K3366" s="138">
        <v>5.4528650646950085</v>
      </c>
    </row>
    <row r="3367" spans="1:11" ht="14.5">
      <c r="A3367" s="39" t="s">
        <v>566</v>
      </c>
      <c r="B3367" s="39" t="s">
        <v>448</v>
      </c>
      <c r="C3367" s="39" t="s">
        <v>371</v>
      </c>
      <c r="D3367" s="92">
        <f t="shared" si="168"/>
        <v>11.64</v>
      </c>
      <c r="E3367" s="92">
        <f t="shared" si="169"/>
        <v>9.32</v>
      </c>
      <c r="F3367" s="92">
        <f t="shared" si="170"/>
        <v>14.44</v>
      </c>
      <c r="H3367" s="138">
        <v>11.64</v>
      </c>
      <c r="I3367" s="138">
        <v>9.32</v>
      </c>
      <c r="J3367" s="138">
        <v>14.44</v>
      </c>
      <c r="K3367" s="138">
        <v>11.168384879725085</v>
      </c>
    </row>
    <row r="3368" spans="1:11" ht="14.5">
      <c r="A3368" s="39" t="s">
        <v>566</v>
      </c>
      <c r="B3368" s="39" t="s">
        <v>448</v>
      </c>
      <c r="C3368" s="39" t="s">
        <v>372</v>
      </c>
      <c r="D3368" s="92">
        <f t="shared" si="168"/>
        <v>8.24</v>
      </c>
      <c r="E3368" s="92">
        <f t="shared" si="169"/>
        <v>6.72</v>
      </c>
      <c r="F3368" s="92">
        <f t="shared" si="170"/>
        <v>10.08</v>
      </c>
      <c r="H3368" s="138">
        <v>8.24</v>
      </c>
      <c r="I3368" s="138">
        <v>6.72</v>
      </c>
      <c r="J3368" s="138">
        <v>10.08</v>
      </c>
      <c r="K3368" s="138">
        <v>10.315533980582524</v>
      </c>
    </row>
    <row r="3369" spans="1:11" ht="14.5">
      <c r="A3369" s="39" t="s">
        <v>566</v>
      </c>
      <c r="B3369" s="39" t="s">
        <v>448</v>
      </c>
      <c r="C3369" s="39" t="s">
        <v>373</v>
      </c>
      <c r="D3369" s="92">
        <f t="shared" si="168"/>
        <v>11.41</v>
      </c>
      <c r="E3369" s="92">
        <f t="shared" si="169"/>
        <v>9.16</v>
      </c>
      <c r="F3369" s="92">
        <f t="shared" si="170"/>
        <v>14.12</v>
      </c>
      <c r="H3369" s="138">
        <v>11.41</v>
      </c>
      <c r="I3369" s="138">
        <v>9.16</v>
      </c>
      <c r="J3369" s="138">
        <v>14.12</v>
      </c>
      <c r="K3369" s="138">
        <v>11.042944785276074</v>
      </c>
    </row>
    <row r="3370" spans="1:11" ht="14.5">
      <c r="A3370" s="39" t="s">
        <v>566</v>
      </c>
      <c r="B3370" s="39" t="s">
        <v>448</v>
      </c>
      <c r="C3370" s="39" t="s">
        <v>374</v>
      </c>
      <c r="D3370" s="92">
        <f t="shared" si="168"/>
        <v>10.27</v>
      </c>
      <c r="E3370" s="92">
        <f t="shared" si="169"/>
        <v>8.34</v>
      </c>
      <c r="F3370" s="92">
        <f t="shared" si="170"/>
        <v>12.57</v>
      </c>
      <c r="H3370" s="138">
        <v>10.27</v>
      </c>
      <c r="I3370" s="138">
        <v>8.34</v>
      </c>
      <c r="J3370" s="138">
        <v>12.57</v>
      </c>
      <c r="K3370" s="138">
        <v>10.418695228821811</v>
      </c>
    </row>
    <row r="3371" spans="1:11" ht="14.5">
      <c r="A3371" s="39" t="s">
        <v>566</v>
      </c>
      <c r="B3371" s="39" t="s">
        <v>448</v>
      </c>
      <c r="C3371" s="39" t="s">
        <v>358</v>
      </c>
      <c r="D3371" s="92">
        <f t="shared" si="168"/>
        <v>9.77</v>
      </c>
      <c r="E3371" s="92">
        <f t="shared" si="169"/>
        <v>8.65</v>
      </c>
      <c r="F3371" s="92">
        <f t="shared" si="170"/>
        <v>11.01</v>
      </c>
      <c r="H3371" s="138">
        <v>9.77</v>
      </c>
      <c r="I3371" s="138">
        <v>8.65</v>
      </c>
      <c r="J3371" s="138">
        <v>11.01</v>
      </c>
      <c r="K3371" s="138">
        <v>6.1412487205731825</v>
      </c>
    </row>
    <row r="3372" spans="1:11" ht="14.5">
      <c r="A3372" s="39" t="s">
        <v>566</v>
      </c>
      <c r="B3372" s="39" t="s">
        <v>448</v>
      </c>
      <c r="C3372" s="39" t="s">
        <v>375</v>
      </c>
      <c r="D3372" s="92">
        <f t="shared" si="168"/>
        <v>11.68</v>
      </c>
      <c r="E3372" s="92">
        <f t="shared" si="169"/>
        <v>8.35</v>
      </c>
      <c r="F3372" s="92">
        <f t="shared" si="170"/>
        <v>16.11</v>
      </c>
      <c r="H3372" s="138">
        <v>11.68</v>
      </c>
      <c r="I3372" s="138">
        <v>8.35</v>
      </c>
      <c r="J3372" s="138">
        <v>16.11</v>
      </c>
      <c r="K3372" s="138">
        <v>16.780821917808218</v>
      </c>
    </row>
    <row r="3373" spans="1:11" ht="14.5">
      <c r="A3373" s="39" t="s">
        <v>566</v>
      </c>
      <c r="B3373" s="39" t="s">
        <v>448</v>
      </c>
      <c r="C3373" s="39" t="s">
        <v>376</v>
      </c>
      <c r="D3373" s="92">
        <f t="shared" si="168"/>
        <v>14.2</v>
      </c>
      <c r="E3373" s="92">
        <f t="shared" si="169"/>
        <v>11.5</v>
      </c>
      <c r="F3373" s="92">
        <f t="shared" si="170"/>
        <v>17.41</v>
      </c>
      <c r="H3373" s="138">
        <v>14.2</v>
      </c>
      <c r="I3373" s="138">
        <v>11.5</v>
      </c>
      <c r="J3373" s="138">
        <v>17.41</v>
      </c>
      <c r="K3373" s="138">
        <v>10.563380281690142</v>
      </c>
    </row>
    <row r="3374" spans="1:11" ht="14.5">
      <c r="A3374" s="39" t="s">
        <v>566</v>
      </c>
      <c r="B3374" s="39" t="s">
        <v>448</v>
      </c>
      <c r="C3374" s="39" t="s">
        <v>377</v>
      </c>
      <c r="D3374" s="92">
        <f t="shared" si="168"/>
        <v>11.57</v>
      </c>
      <c r="E3374" s="92">
        <f t="shared" si="169"/>
        <v>9.17</v>
      </c>
      <c r="F3374" s="92">
        <f t="shared" si="170"/>
        <v>14.51</v>
      </c>
      <c r="H3374" s="138">
        <v>11.57</v>
      </c>
      <c r="I3374" s="138">
        <v>9.17</v>
      </c>
      <c r="J3374" s="138">
        <v>14.51</v>
      </c>
      <c r="K3374" s="138">
        <v>11.754537597234227</v>
      </c>
    </row>
    <row r="3375" spans="1:11" ht="14.5">
      <c r="A3375" s="39" t="s">
        <v>566</v>
      </c>
      <c r="B3375" s="39" t="s">
        <v>448</v>
      </c>
      <c r="C3375" s="39" t="s">
        <v>386</v>
      </c>
      <c r="D3375" s="92">
        <f t="shared" si="168"/>
        <v>9.58</v>
      </c>
      <c r="E3375" s="92">
        <f t="shared" si="169"/>
        <v>7.96</v>
      </c>
      <c r="F3375" s="92">
        <f t="shared" si="170"/>
        <v>11.49</v>
      </c>
      <c r="H3375" s="138">
        <v>9.58</v>
      </c>
      <c r="I3375" s="138">
        <v>7.96</v>
      </c>
      <c r="J3375" s="138">
        <v>11.49</v>
      </c>
      <c r="K3375" s="138">
        <v>9.3945720250521916</v>
      </c>
    </row>
    <row r="3376" spans="1:11" ht="14.5">
      <c r="A3376" s="39" t="s">
        <v>566</v>
      </c>
      <c r="B3376" s="39" t="s">
        <v>448</v>
      </c>
      <c r="C3376" s="39" t="s">
        <v>379</v>
      </c>
      <c r="D3376" s="92">
        <f t="shared" si="168"/>
        <v>10.62</v>
      </c>
      <c r="E3376" s="92">
        <f t="shared" si="169"/>
        <v>8.6999999999999993</v>
      </c>
      <c r="F3376" s="92">
        <f t="shared" si="170"/>
        <v>12.91</v>
      </c>
      <c r="H3376" s="138">
        <v>10.62</v>
      </c>
      <c r="I3376" s="138">
        <v>8.6999999999999993</v>
      </c>
      <c r="J3376" s="138">
        <v>12.91</v>
      </c>
      <c r="K3376" s="138">
        <v>10.075329566854991</v>
      </c>
    </row>
    <row r="3377" spans="1:11" ht="14.5">
      <c r="A3377" s="39" t="s">
        <v>566</v>
      </c>
      <c r="B3377" s="39" t="s">
        <v>448</v>
      </c>
      <c r="C3377" s="39" t="s">
        <v>360</v>
      </c>
      <c r="D3377" s="92">
        <f t="shared" si="168"/>
        <v>11.44</v>
      </c>
      <c r="E3377" s="92">
        <f t="shared" si="169"/>
        <v>10.23</v>
      </c>
      <c r="F3377" s="92">
        <f t="shared" si="170"/>
        <v>12.77</v>
      </c>
      <c r="H3377" s="138">
        <v>11.44</v>
      </c>
      <c r="I3377" s="138">
        <v>10.23</v>
      </c>
      <c r="J3377" s="138">
        <v>12.77</v>
      </c>
      <c r="K3377" s="138">
        <v>5.594405594405595</v>
      </c>
    </row>
    <row r="3378" spans="1:11" ht="14.5">
      <c r="A3378" s="39" t="s">
        <v>566</v>
      </c>
      <c r="B3378" s="39" t="s">
        <v>448</v>
      </c>
      <c r="C3378" s="39" t="s">
        <v>0</v>
      </c>
      <c r="D3378" s="92">
        <f t="shared" si="168"/>
        <v>10.57</v>
      </c>
      <c r="E3378" s="92">
        <f t="shared" si="169"/>
        <v>9.99</v>
      </c>
      <c r="F3378" s="92">
        <f t="shared" si="170"/>
        <v>11.18</v>
      </c>
      <c r="H3378" s="138">
        <v>10.57</v>
      </c>
      <c r="I3378" s="138">
        <v>9.99</v>
      </c>
      <c r="J3378" s="138">
        <v>11.18</v>
      </c>
      <c r="K3378" s="138">
        <v>2.8382213812677386</v>
      </c>
    </row>
    <row r="3379" spans="1:11" ht="14.5">
      <c r="A3379" s="39" t="s">
        <v>566</v>
      </c>
      <c r="B3379" s="39" t="s">
        <v>449</v>
      </c>
      <c r="C3379" s="39" t="s">
        <v>363</v>
      </c>
      <c r="D3379" s="92">
        <f t="shared" si="168"/>
        <v>6.54</v>
      </c>
      <c r="E3379" s="92">
        <f t="shared" si="169"/>
        <v>4.87</v>
      </c>
      <c r="F3379" s="92">
        <f t="shared" si="170"/>
        <v>8.7200000000000006</v>
      </c>
      <c r="H3379" s="138">
        <v>6.54</v>
      </c>
      <c r="I3379" s="138">
        <v>4.87</v>
      </c>
      <c r="J3379" s="138">
        <v>8.7200000000000006</v>
      </c>
      <c r="K3379" s="138">
        <v>14.831804281345565</v>
      </c>
    </row>
    <row r="3380" spans="1:11" ht="14.5">
      <c r="A3380" s="39" t="s">
        <v>566</v>
      </c>
      <c r="B3380" s="39" t="s">
        <v>449</v>
      </c>
      <c r="C3380" s="39" t="s">
        <v>364</v>
      </c>
      <c r="D3380" s="92">
        <f t="shared" si="168"/>
        <v>5.88</v>
      </c>
      <c r="E3380" s="92">
        <f t="shared" si="169"/>
        <v>4.2300000000000004</v>
      </c>
      <c r="F3380" s="92">
        <f t="shared" si="170"/>
        <v>8.1300000000000008</v>
      </c>
      <c r="H3380" s="138">
        <v>5.88</v>
      </c>
      <c r="I3380" s="138">
        <v>4.2300000000000004</v>
      </c>
      <c r="J3380" s="138">
        <v>8.1300000000000008</v>
      </c>
      <c r="K3380" s="138">
        <v>16.666666666666664</v>
      </c>
    </row>
    <row r="3381" spans="1:11" ht="14.5">
      <c r="A3381" s="39" t="s">
        <v>566</v>
      </c>
      <c r="B3381" s="39" t="s">
        <v>449</v>
      </c>
      <c r="C3381" s="39" t="s">
        <v>365</v>
      </c>
      <c r="D3381" s="92">
        <f t="shared" si="168"/>
        <v>6.93</v>
      </c>
      <c r="E3381" s="92">
        <f t="shared" si="169"/>
        <v>4.67</v>
      </c>
      <c r="F3381" s="92">
        <f t="shared" si="170"/>
        <v>10.18</v>
      </c>
      <c r="H3381" s="138">
        <v>6.93</v>
      </c>
      <c r="I3381" s="138">
        <v>4.67</v>
      </c>
      <c r="J3381" s="138">
        <v>10.18</v>
      </c>
      <c r="K3381" s="138">
        <v>19.913419913419915</v>
      </c>
    </row>
    <row r="3382" spans="1:11" ht="14.5">
      <c r="A3382" s="39" t="s">
        <v>566</v>
      </c>
      <c r="B3382" s="39" t="s">
        <v>449</v>
      </c>
      <c r="C3382" s="39" t="s">
        <v>366</v>
      </c>
      <c r="D3382" s="92">
        <f t="shared" si="168"/>
        <v>5.83</v>
      </c>
      <c r="E3382" s="92">
        <f t="shared" si="169"/>
        <v>4.46</v>
      </c>
      <c r="F3382" s="92">
        <f t="shared" si="170"/>
        <v>7.59</v>
      </c>
      <c r="H3382" s="138">
        <v>5.83</v>
      </c>
      <c r="I3382" s="138">
        <v>4.46</v>
      </c>
      <c r="J3382" s="138">
        <v>7.59</v>
      </c>
      <c r="K3382" s="138">
        <v>13.550600343053173</v>
      </c>
    </row>
    <row r="3383" spans="1:11" ht="14.5">
      <c r="A3383" s="39" t="s">
        <v>566</v>
      </c>
      <c r="B3383" s="39" t="s">
        <v>449</v>
      </c>
      <c r="C3383" s="39" t="s">
        <v>356</v>
      </c>
      <c r="D3383" s="92">
        <f t="shared" si="168"/>
        <v>6.1</v>
      </c>
      <c r="E3383" s="92">
        <f t="shared" si="169"/>
        <v>5.16</v>
      </c>
      <c r="F3383" s="92">
        <f t="shared" si="170"/>
        <v>7.19</v>
      </c>
      <c r="H3383" s="138">
        <v>6.1</v>
      </c>
      <c r="I3383" s="138">
        <v>5.16</v>
      </c>
      <c r="J3383" s="138">
        <v>7.19</v>
      </c>
      <c r="K3383" s="138">
        <v>8.5245901639344268</v>
      </c>
    </row>
    <row r="3384" spans="1:11" ht="14.5">
      <c r="A3384" s="39" t="s">
        <v>566</v>
      </c>
      <c r="B3384" s="39" t="s">
        <v>449</v>
      </c>
      <c r="C3384" s="39" t="s">
        <v>367</v>
      </c>
      <c r="D3384" s="92">
        <f t="shared" si="168"/>
        <v>3.56</v>
      </c>
      <c r="E3384" s="92">
        <f t="shared" si="169"/>
        <v>2.67</v>
      </c>
      <c r="F3384" s="92">
        <f t="shared" si="170"/>
        <v>4.7300000000000004</v>
      </c>
      <c r="H3384" s="138">
        <v>3.56</v>
      </c>
      <c r="I3384" s="138">
        <v>2.67</v>
      </c>
      <c r="J3384" s="138">
        <v>4.7300000000000004</v>
      </c>
      <c r="K3384" s="138">
        <v>14.606741573033707</v>
      </c>
    </row>
    <row r="3385" spans="1:11" ht="14.5">
      <c r="A3385" s="39" t="s">
        <v>566</v>
      </c>
      <c r="B3385" s="39" t="s">
        <v>449</v>
      </c>
      <c r="C3385" s="39" t="s">
        <v>368</v>
      </c>
      <c r="D3385" s="92">
        <f t="shared" si="168"/>
        <v>6.21</v>
      </c>
      <c r="E3385" s="92">
        <f t="shared" si="169"/>
        <v>4.37</v>
      </c>
      <c r="F3385" s="92">
        <f t="shared" si="170"/>
        <v>8.75</v>
      </c>
      <c r="H3385" s="138">
        <v>6.21</v>
      </c>
      <c r="I3385" s="138">
        <v>4.37</v>
      </c>
      <c r="J3385" s="138">
        <v>8.75</v>
      </c>
      <c r="K3385" s="138">
        <v>17.713365539452496</v>
      </c>
    </row>
    <row r="3386" spans="1:11" ht="14.5">
      <c r="A3386" s="39" t="s">
        <v>566</v>
      </c>
      <c r="B3386" s="39" t="s">
        <v>449</v>
      </c>
      <c r="C3386" s="39" t="s">
        <v>369</v>
      </c>
      <c r="D3386" s="92">
        <f t="shared" si="168"/>
        <v>2.85</v>
      </c>
      <c r="E3386" s="92">
        <f t="shared" si="169"/>
        <v>1.75</v>
      </c>
      <c r="F3386" s="92">
        <f t="shared" si="170"/>
        <v>4.5999999999999996</v>
      </c>
      <c r="H3386" s="138">
        <v>2.85</v>
      </c>
      <c r="I3386" s="138">
        <v>1.75</v>
      </c>
      <c r="J3386" s="138">
        <v>4.5999999999999996</v>
      </c>
      <c r="K3386" s="138">
        <v>24.561403508771928</v>
      </c>
    </row>
    <row r="3387" spans="1:11" ht="14.5">
      <c r="A3387" s="39" t="s">
        <v>566</v>
      </c>
      <c r="B3387" s="39" t="s">
        <v>449</v>
      </c>
      <c r="C3387" s="39" t="s">
        <v>370</v>
      </c>
      <c r="D3387" s="92">
        <f t="shared" si="168"/>
        <v>6.23</v>
      </c>
      <c r="E3387" s="92">
        <f t="shared" si="169"/>
        <v>4.62</v>
      </c>
      <c r="F3387" s="92">
        <f t="shared" si="170"/>
        <v>8.36</v>
      </c>
      <c r="H3387" s="138">
        <v>6.23</v>
      </c>
      <c r="I3387" s="138">
        <v>4.62</v>
      </c>
      <c r="J3387" s="138">
        <v>8.36</v>
      </c>
      <c r="K3387" s="138">
        <v>15.08828250401284</v>
      </c>
    </row>
    <row r="3388" spans="1:11" ht="14.5">
      <c r="A3388" s="39" t="s">
        <v>566</v>
      </c>
      <c r="B3388" s="39" t="s">
        <v>449</v>
      </c>
      <c r="C3388" s="39" t="s">
        <v>357</v>
      </c>
      <c r="D3388" s="92">
        <f t="shared" si="168"/>
        <v>4.6100000000000003</v>
      </c>
      <c r="E3388" s="92">
        <f t="shared" si="169"/>
        <v>3.84</v>
      </c>
      <c r="F3388" s="92">
        <f t="shared" si="170"/>
        <v>5.53</v>
      </c>
      <c r="H3388" s="138">
        <v>4.6100000000000003</v>
      </c>
      <c r="I3388" s="138">
        <v>3.84</v>
      </c>
      <c r="J3388" s="138">
        <v>5.53</v>
      </c>
      <c r="K3388" s="138">
        <v>9.3275488069414312</v>
      </c>
    </row>
    <row r="3389" spans="1:11" ht="14.5">
      <c r="A3389" s="39" t="s">
        <v>566</v>
      </c>
      <c r="B3389" s="39" t="s">
        <v>449</v>
      </c>
      <c r="C3389" s="39" t="s">
        <v>371</v>
      </c>
      <c r="D3389" s="92">
        <f t="shared" si="168"/>
        <v>6.11</v>
      </c>
      <c r="E3389" s="92">
        <f t="shared" si="169"/>
        <v>4.4400000000000004</v>
      </c>
      <c r="F3389" s="92">
        <f t="shared" si="170"/>
        <v>8.34</v>
      </c>
      <c r="H3389" s="138">
        <v>6.11</v>
      </c>
      <c r="I3389" s="138">
        <v>4.4400000000000004</v>
      </c>
      <c r="J3389" s="138">
        <v>8.34</v>
      </c>
      <c r="K3389" s="138">
        <v>16.039279869067101</v>
      </c>
    </row>
    <row r="3390" spans="1:11" ht="14.5">
      <c r="A3390" s="39" t="s">
        <v>566</v>
      </c>
      <c r="B3390" s="39" t="s">
        <v>449</v>
      </c>
      <c r="C3390" s="39" t="s">
        <v>372</v>
      </c>
      <c r="D3390" s="92">
        <f t="shared" si="168"/>
        <v>3.32</v>
      </c>
      <c r="E3390" s="92">
        <f t="shared" si="169"/>
        <v>2.2400000000000002</v>
      </c>
      <c r="F3390" s="92">
        <f t="shared" si="170"/>
        <v>4.88</v>
      </c>
      <c r="H3390" s="138">
        <v>3.32</v>
      </c>
      <c r="I3390" s="138">
        <v>2.2400000000000002</v>
      </c>
      <c r="J3390" s="138">
        <v>4.88</v>
      </c>
      <c r="K3390" s="138">
        <v>19.879518072289159</v>
      </c>
    </row>
    <row r="3391" spans="1:11" ht="14.5">
      <c r="A3391" s="39" t="s">
        <v>566</v>
      </c>
      <c r="B3391" s="39" t="s">
        <v>449</v>
      </c>
      <c r="C3391" s="39" t="s">
        <v>373</v>
      </c>
      <c r="D3391" s="92">
        <f t="shared" si="168"/>
        <v>4.07</v>
      </c>
      <c r="E3391" s="92">
        <f t="shared" si="169"/>
        <v>2.72</v>
      </c>
      <c r="F3391" s="92">
        <f t="shared" si="170"/>
        <v>6.05</v>
      </c>
      <c r="H3391" s="138">
        <v>4.07</v>
      </c>
      <c r="I3391" s="138">
        <v>2.72</v>
      </c>
      <c r="J3391" s="138">
        <v>6.05</v>
      </c>
      <c r="K3391" s="138">
        <v>20.393120393120391</v>
      </c>
    </row>
    <row r="3392" spans="1:11" ht="14.5">
      <c r="A3392" s="39" t="s">
        <v>566</v>
      </c>
      <c r="B3392" s="39" t="s">
        <v>449</v>
      </c>
      <c r="C3392" s="39" t="s">
        <v>374</v>
      </c>
      <c r="D3392" s="92">
        <f t="shared" si="168"/>
        <v>4.55</v>
      </c>
      <c r="E3392" s="92">
        <f t="shared" si="169"/>
        <v>3.21</v>
      </c>
      <c r="F3392" s="92">
        <f t="shared" si="170"/>
        <v>6.42</v>
      </c>
      <c r="H3392" s="138">
        <v>4.55</v>
      </c>
      <c r="I3392" s="138">
        <v>3.21</v>
      </c>
      <c r="J3392" s="138">
        <v>6.42</v>
      </c>
      <c r="K3392" s="138">
        <v>17.802197802197803</v>
      </c>
    </row>
    <row r="3393" spans="1:11" ht="14.5">
      <c r="A3393" s="39" t="s">
        <v>566</v>
      </c>
      <c r="B3393" s="39" t="s">
        <v>449</v>
      </c>
      <c r="C3393" s="39" t="s">
        <v>358</v>
      </c>
      <c r="D3393" s="92">
        <f t="shared" si="168"/>
        <v>4</v>
      </c>
      <c r="E3393" s="92">
        <f t="shared" si="169"/>
        <v>3.23</v>
      </c>
      <c r="F3393" s="92">
        <f t="shared" si="170"/>
        <v>4.95</v>
      </c>
      <c r="H3393" s="138">
        <v>4</v>
      </c>
      <c r="I3393" s="138">
        <v>3.23</v>
      </c>
      <c r="J3393" s="138">
        <v>4.95</v>
      </c>
      <c r="K3393" s="138">
        <v>11</v>
      </c>
    </row>
    <row r="3394" spans="1:11" ht="14.5">
      <c r="A3394" s="39" t="s">
        <v>566</v>
      </c>
      <c r="B3394" s="39" t="s">
        <v>449</v>
      </c>
      <c r="C3394" s="39" t="s">
        <v>375</v>
      </c>
      <c r="D3394" s="92">
        <f t="shared" si="168"/>
        <v>5.47</v>
      </c>
      <c r="E3394" s="92">
        <f t="shared" si="169"/>
        <v>3.59</v>
      </c>
      <c r="F3394" s="92">
        <f t="shared" si="170"/>
        <v>8.25</v>
      </c>
      <c r="H3394" s="138">
        <v>5.47</v>
      </c>
      <c r="I3394" s="138">
        <v>3.59</v>
      </c>
      <c r="J3394" s="138">
        <v>8.25</v>
      </c>
      <c r="K3394" s="138">
        <v>21.206581352833638</v>
      </c>
    </row>
    <row r="3395" spans="1:11" ht="14.5">
      <c r="A3395" s="39" t="s">
        <v>566</v>
      </c>
      <c r="B3395" s="39" t="s">
        <v>449</v>
      </c>
      <c r="C3395" s="39" t="s">
        <v>376</v>
      </c>
      <c r="D3395" s="92">
        <f t="shared" si="168"/>
        <v>5.45</v>
      </c>
      <c r="E3395" s="92">
        <f t="shared" si="169"/>
        <v>3.87</v>
      </c>
      <c r="F3395" s="92">
        <f t="shared" si="170"/>
        <v>7.63</v>
      </c>
      <c r="H3395" s="138">
        <v>5.45</v>
      </c>
      <c r="I3395" s="138">
        <v>3.87</v>
      </c>
      <c r="J3395" s="138">
        <v>7.63</v>
      </c>
      <c r="K3395" s="138">
        <v>17.431192660550458</v>
      </c>
    </row>
    <row r="3396" spans="1:11" ht="14.5">
      <c r="A3396" s="39" t="s">
        <v>566</v>
      </c>
      <c r="B3396" s="39" t="s">
        <v>449</v>
      </c>
      <c r="C3396" s="39" t="s">
        <v>377</v>
      </c>
      <c r="D3396" s="92">
        <f t="shared" si="168"/>
        <v>4.54</v>
      </c>
      <c r="E3396" s="92">
        <f t="shared" si="169"/>
        <v>3.07</v>
      </c>
      <c r="F3396" s="92">
        <f t="shared" si="170"/>
        <v>6.66</v>
      </c>
      <c r="H3396" s="138">
        <v>4.54</v>
      </c>
      <c r="I3396" s="138">
        <v>3.07</v>
      </c>
      <c r="J3396" s="138">
        <v>6.66</v>
      </c>
      <c r="K3396" s="138">
        <v>19.823788546255507</v>
      </c>
    </row>
    <row r="3397" spans="1:11" ht="14.5">
      <c r="A3397" s="39" t="s">
        <v>566</v>
      </c>
      <c r="B3397" s="39" t="s">
        <v>449</v>
      </c>
      <c r="C3397" s="39" t="s">
        <v>386</v>
      </c>
      <c r="D3397" s="92">
        <f t="shared" si="168"/>
        <v>5.22</v>
      </c>
      <c r="E3397" s="92">
        <f t="shared" si="169"/>
        <v>3.8</v>
      </c>
      <c r="F3397" s="92">
        <f t="shared" si="170"/>
        <v>7.12</v>
      </c>
      <c r="H3397" s="138">
        <v>5.22</v>
      </c>
      <c r="I3397" s="138">
        <v>3.8</v>
      </c>
      <c r="J3397" s="138">
        <v>7.12</v>
      </c>
      <c r="K3397" s="138">
        <v>16.091954022988507</v>
      </c>
    </row>
    <row r="3398" spans="1:11" ht="14.5">
      <c r="A3398" s="39" t="s">
        <v>566</v>
      </c>
      <c r="B3398" s="39" t="s">
        <v>449</v>
      </c>
      <c r="C3398" s="39" t="s">
        <v>379</v>
      </c>
      <c r="D3398" s="92">
        <f t="shared" si="168"/>
        <v>4.53</v>
      </c>
      <c r="E3398" s="92">
        <f t="shared" si="169"/>
        <v>3.54</v>
      </c>
      <c r="F3398" s="92">
        <f t="shared" si="170"/>
        <v>5.78</v>
      </c>
      <c r="H3398" s="138">
        <v>4.53</v>
      </c>
      <c r="I3398" s="138">
        <v>3.54</v>
      </c>
      <c r="J3398" s="138">
        <v>5.78</v>
      </c>
      <c r="K3398" s="138">
        <v>12.58278145695364</v>
      </c>
    </row>
    <row r="3399" spans="1:11" ht="14.5">
      <c r="A3399" s="39" t="s">
        <v>566</v>
      </c>
      <c r="B3399" s="39" t="s">
        <v>449</v>
      </c>
      <c r="C3399" s="39" t="s">
        <v>360</v>
      </c>
      <c r="D3399" s="92">
        <f t="shared" si="168"/>
        <v>4.8099999999999996</v>
      </c>
      <c r="E3399" s="92">
        <f t="shared" si="169"/>
        <v>4.12</v>
      </c>
      <c r="F3399" s="92">
        <f t="shared" si="170"/>
        <v>5.61</v>
      </c>
      <c r="H3399" s="138">
        <v>4.8099999999999996</v>
      </c>
      <c r="I3399" s="138">
        <v>4.12</v>
      </c>
      <c r="J3399" s="138">
        <v>5.61</v>
      </c>
      <c r="K3399" s="138">
        <v>7.9002079002079011</v>
      </c>
    </row>
    <row r="3400" spans="1:11" ht="14.5">
      <c r="A3400" s="39" t="s">
        <v>566</v>
      </c>
      <c r="B3400" s="39" t="s">
        <v>449</v>
      </c>
      <c r="C3400" s="39" t="s">
        <v>0</v>
      </c>
      <c r="D3400" s="92">
        <f t="shared" si="168"/>
        <v>4.8600000000000003</v>
      </c>
      <c r="E3400" s="92">
        <f t="shared" si="169"/>
        <v>4.45</v>
      </c>
      <c r="F3400" s="92">
        <f t="shared" si="170"/>
        <v>5.31</v>
      </c>
      <c r="H3400" s="138">
        <v>4.8600000000000003</v>
      </c>
      <c r="I3400" s="138">
        <v>4.45</v>
      </c>
      <c r="J3400" s="138">
        <v>5.31</v>
      </c>
      <c r="K3400" s="138">
        <v>4.526748971193415</v>
      </c>
    </row>
    <row r="3401" spans="1:11">
      <c r="A3401" s="39" t="s">
        <v>450</v>
      </c>
      <c r="B3401" s="39" t="s">
        <v>297</v>
      </c>
      <c r="C3401" s="39" t="s">
        <v>101</v>
      </c>
      <c r="D3401" s="92">
        <f t="shared" si="168"/>
        <v>28.4</v>
      </c>
      <c r="E3401" s="92">
        <f t="shared" si="169"/>
        <v>23.34</v>
      </c>
      <c r="F3401" s="92">
        <f t="shared" si="170"/>
        <v>34.06</v>
      </c>
      <c r="H3401" s="138">
        <v>28.4</v>
      </c>
      <c r="I3401" s="138">
        <v>23.34</v>
      </c>
      <c r="J3401" s="138">
        <v>34.06</v>
      </c>
      <c r="K3401" s="138">
        <v>9.6478873239436638</v>
      </c>
    </row>
    <row r="3402" spans="1:11">
      <c r="A3402" s="39" t="s">
        <v>450</v>
      </c>
      <c r="B3402" s="39" t="s">
        <v>297</v>
      </c>
      <c r="C3402" s="39" t="s">
        <v>108</v>
      </c>
      <c r="D3402" s="92">
        <f t="shared" si="168"/>
        <v>33.6</v>
      </c>
      <c r="E3402" s="92">
        <f t="shared" si="169"/>
        <v>22.86</v>
      </c>
      <c r="F3402" s="92">
        <f t="shared" si="170"/>
        <v>46.36</v>
      </c>
      <c r="H3402" s="138">
        <v>33.6</v>
      </c>
      <c r="I3402" s="138">
        <v>22.86</v>
      </c>
      <c r="J3402" s="138">
        <v>46.36</v>
      </c>
      <c r="K3402" s="138">
        <v>18.125</v>
      </c>
    </row>
    <row r="3403" spans="1:11">
      <c r="A3403" s="39" t="s">
        <v>450</v>
      </c>
      <c r="B3403" s="39" t="s">
        <v>297</v>
      </c>
      <c r="C3403" s="39" t="s">
        <v>109</v>
      </c>
      <c r="D3403" s="92">
        <f t="shared" si="168"/>
        <v>30.28</v>
      </c>
      <c r="E3403" s="92">
        <f t="shared" si="169"/>
        <v>24.54</v>
      </c>
      <c r="F3403" s="92">
        <f t="shared" si="170"/>
        <v>36.71</v>
      </c>
      <c r="H3403" s="138">
        <v>30.28</v>
      </c>
      <c r="I3403" s="138">
        <v>24.54</v>
      </c>
      <c r="J3403" s="138">
        <v>36.71</v>
      </c>
      <c r="K3403" s="138">
        <v>10.303830911492733</v>
      </c>
    </row>
    <row r="3404" spans="1:11">
      <c r="A3404" s="39" t="s">
        <v>450</v>
      </c>
      <c r="B3404" s="39" t="s">
        <v>297</v>
      </c>
      <c r="C3404" s="39" t="s">
        <v>112</v>
      </c>
      <c r="D3404" s="92">
        <f t="shared" si="168"/>
        <v>42.81</v>
      </c>
      <c r="E3404" s="92">
        <f t="shared" si="169"/>
        <v>34.22</v>
      </c>
      <c r="F3404" s="92">
        <f t="shared" si="170"/>
        <v>51.85</v>
      </c>
      <c r="H3404" s="138">
        <v>42.81</v>
      </c>
      <c r="I3404" s="138">
        <v>34.22</v>
      </c>
      <c r="J3404" s="138">
        <v>51.85</v>
      </c>
      <c r="K3404" s="138">
        <v>10.604998832048587</v>
      </c>
    </row>
    <row r="3405" spans="1:11">
      <c r="A3405" s="39" t="s">
        <v>450</v>
      </c>
      <c r="B3405" s="39" t="s">
        <v>297</v>
      </c>
      <c r="C3405" s="39" t="s">
        <v>115</v>
      </c>
      <c r="D3405" s="92">
        <f t="shared" si="168"/>
        <v>29.47</v>
      </c>
      <c r="E3405" s="92">
        <f t="shared" si="169"/>
        <v>24.68</v>
      </c>
      <c r="F3405" s="92">
        <f t="shared" si="170"/>
        <v>34.76</v>
      </c>
      <c r="H3405" s="138">
        <v>29.47</v>
      </c>
      <c r="I3405" s="138">
        <v>24.68</v>
      </c>
      <c r="J3405" s="138">
        <v>34.76</v>
      </c>
      <c r="K3405" s="138">
        <v>8.754665761791653</v>
      </c>
    </row>
    <row r="3406" spans="1:11">
      <c r="A3406" s="39" t="s">
        <v>450</v>
      </c>
      <c r="B3406" s="39" t="s">
        <v>297</v>
      </c>
      <c r="C3406" s="39" t="s">
        <v>118</v>
      </c>
      <c r="D3406" s="92">
        <f t="shared" si="168"/>
        <v>32.25</v>
      </c>
      <c r="E3406" s="92">
        <f t="shared" si="169"/>
        <v>24.17</v>
      </c>
      <c r="F3406" s="92">
        <f t="shared" si="170"/>
        <v>41.56</v>
      </c>
      <c r="H3406" s="138">
        <v>32.25</v>
      </c>
      <c r="I3406" s="138">
        <v>24.17</v>
      </c>
      <c r="J3406" s="138">
        <v>41.56</v>
      </c>
      <c r="K3406" s="138">
        <v>13.86046511627907</v>
      </c>
    </row>
    <row r="3407" spans="1:11">
      <c r="A3407" s="39" t="s">
        <v>450</v>
      </c>
      <c r="B3407" s="39" t="s">
        <v>297</v>
      </c>
      <c r="C3407" s="39" t="s">
        <v>122</v>
      </c>
      <c r="D3407" s="92">
        <f t="shared" si="168"/>
        <v>35.909999999999997</v>
      </c>
      <c r="E3407" s="92">
        <f t="shared" si="169"/>
        <v>30.37</v>
      </c>
      <c r="F3407" s="92">
        <f t="shared" si="170"/>
        <v>41.87</v>
      </c>
      <c r="H3407" s="138">
        <v>35.909999999999997</v>
      </c>
      <c r="I3407" s="138">
        <v>30.37</v>
      </c>
      <c r="J3407" s="138">
        <v>41.87</v>
      </c>
      <c r="K3407" s="138">
        <v>8.1871345029239784</v>
      </c>
    </row>
    <row r="3408" spans="1:11">
      <c r="A3408" s="39" t="s">
        <v>450</v>
      </c>
      <c r="B3408" s="39" t="s">
        <v>297</v>
      </c>
      <c r="C3408" s="39" t="s">
        <v>130</v>
      </c>
      <c r="D3408" s="92">
        <f t="shared" ref="D3408:D3471" si="171">IF(K3408&gt;=50," ",H3408)</f>
        <v>28.17</v>
      </c>
      <c r="E3408" s="92">
        <f t="shared" ref="E3408:E3471" si="172">IF(K3408&gt;=50," ",I3408)</f>
        <v>23.66</v>
      </c>
      <c r="F3408" s="92">
        <f t="shared" ref="F3408:F3471" si="173">IF(K3408&gt;=50," ",J3408)</f>
        <v>33.159999999999997</v>
      </c>
      <c r="H3408" s="138">
        <v>28.17</v>
      </c>
      <c r="I3408" s="138">
        <v>23.66</v>
      </c>
      <c r="J3408" s="138">
        <v>33.159999999999997</v>
      </c>
      <c r="K3408" s="138">
        <v>8.6261980830670915</v>
      </c>
    </row>
    <row r="3409" spans="1:11">
      <c r="A3409" s="39" t="s">
        <v>450</v>
      </c>
      <c r="B3409" s="39" t="s">
        <v>297</v>
      </c>
      <c r="C3409" s="39" t="s">
        <v>135</v>
      </c>
      <c r="D3409" s="92">
        <f t="shared" si="171"/>
        <v>38.520000000000003</v>
      </c>
      <c r="E3409" s="92">
        <f t="shared" si="172"/>
        <v>26.85</v>
      </c>
      <c r="F3409" s="92">
        <f t="shared" si="173"/>
        <v>51.68</v>
      </c>
      <c r="H3409" s="138">
        <v>38.520000000000003</v>
      </c>
      <c r="I3409" s="138">
        <v>26.85</v>
      </c>
      <c r="J3409" s="138">
        <v>51.68</v>
      </c>
      <c r="K3409" s="138">
        <v>16.77050882658359</v>
      </c>
    </row>
    <row r="3410" spans="1:11">
      <c r="A3410" s="39" t="s">
        <v>450</v>
      </c>
      <c r="B3410" s="39" t="s">
        <v>297</v>
      </c>
      <c r="C3410" s="39" t="s">
        <v>136</v>
      </c>
      <c r="D3410" s="92">
        <f t="shared" si="171"/>
        <v>29.5</v>
      </c>
      <c r="E3410" s="92">
        <f t="shared" si="172"/>
        <v>23.32</v>
      </c>
      <c r="F3410" s="92">
        <f t="shared" si="173"/>
        <v>36.53</v>
      </c>
      <c r="H3410" s="138">
        <v>29.5</v>
      </c>
      <c r="I3410" s="138">
        <v>23.32</v>
      </c>
      <c r="J3410" s="138">
        <v>36.53</v>
      </c>
      <c r="K3410" s="138">
        <v>11.457627118644067</v>
      </c>
    </row>
    <row r="3411" spans="1:11">
      <c r="A3411" s="39" t="s">
        <v>450</v>
      </c>
      <c r="B3411" s="39" t="s">
        <v>297</v>
      </c>
      <c r="C3411" s="39" t="s">
        <v>143</v>
      </c>
      <c r="D3411" s="92">
        <f t="shared" si="171"/>
        <v>34.93</v>
      </c>
      <c r="E3411" s="92">
        <f t="shared" si="172"/>
        <v>28.18</v>
      </c>
      <c r="F3411" s="92">
        <f t="shared" si="173"/>
        <v>42.35</v>
      </c>
      <c r="H3411" s="138">
        <v>34.93</v>
      </c>
      <c r="I3411" s="138">
        <v>28.18</v>
      </c>
      <c r="J3411" s="138">
        <v>42.35</v>
      </c>
      <c r="K3411" s="138">
        <v>10.420841683366735</v>
      </c>
    </row>
    <row r="3412" spans="1:11">
      <c r="A3412" s="39" t="s">
        <v>450</v>
      </c>
      <c r="B3412" s="39" t="s">
        <v>297</v>
      </c>
      <c r="C3412" s="39" t="s">
        <v>149</v>
      </c>
      <c r="D3412" s="92">
        <f t="shared" si="171"/>
        <v>27.43</v>
      </c>
      <c r="E3412" s="92">
        <f t="shared" si="172"/>
        <v>22.85</v>
      </c>
      <c r="F3412" s="92">
        <f t="shared" si="173"/>
        <v>32.549999999999997</v>
      </c>
      <c r="H3412" s="138">
        <v>27.43</v>
      </c>
      <c r="I3412" s="138">
        <v>22.85</v>
      </c>
      <c r="J3412" s="138">
        <v>32.549999999999997</v>
      </c>
      <c r="K3412" s="138">
        <v>9.0411957710535908</v>
      </c>
    </row>
    <row r="3413" spans="1:11">
      <c r="A3413" s="39" t="s">
        <v>450</v>
      </c>
      <c r="B3413" s="39" t="s">
        <v>297</v>
      </c>
      <c r="C3413" s="39" t="s">
        <v>151</v>
      </c>
      <c r="D3413" s="92">
        <f t="shared" si="171"/>
        <v>35.549999999999997</v>
      </c>
      <c r="E3413" s="92">
        <f t="shared" si="172"/>
        <v>27.9</v>
      </c>
      <c r="F3413" s="92">
        <f t="shared" si="173"/>
        <v>44.02</v>
      </c>
      <c r="H3413" s="138">
        <v>35.549999999999997</v>
      </c>
      <c r="I3413" s="138">
        <v>27.9</v>
      </c>
      <c r="J3413" s="138">
        <v>44.02</v>
      </c>
      <c r="K3413" s="138">
        <v>11.645569620253164</v>
      </c>
    </row>
    <row r="3414" spans="1:11">
      <c r="A3414" s="39" t="s">
        <v>450</v>
      </c>
      <c r="B3414" s="39" t="s">
        <v>297</v>
      </c>
      <c r="C3414" s="39" t="s">
        <v>154</v>
      </c>
      <c r="D3414" s="92">
        <f t="shared" si="171"/>
        <v>33.81</v>
      </c>
      <c r="E3414" s="92">
        <f t="shared" si="172"/>
        <v>27.5</v>
      </c>
      <c r="F3414" s="92">
        <f t="shared" si="173"/>
        <v>40.74</v>
      </c>
      <c r="H3414" s="138">
        <v>33.81</v>
      </c>
      <c r="I3414" s="138">
        <v>27.5</v>
      </c>
      <c r="J3414" s="138">
        <v>40.74</v>
      </c>
      <c r="K3414" s="138">
        <v>10.056196391600118</v>
      </c>
    </row>
    <row r="3415" spans="1:11">
      <c r="A3415" s="39" t="s">
        <v>450</v>
      </c>
      <c r="B3415" s="39" t="s">
        <v>297</v>
      </c>
      <c r="C3415" s="39" t="s">
        <v>164</v>
      </c>
      <c r="D3415" s="92">
        <f t="shared" si="171"/>
        <v>33.869999999999997</v>
      </c>
      <c r="E3415" s="92">
        <f t="shared" si="172"/>
        <v>25.92</v>
      </c>
      <c r="F3415" s="92">
        <f t="shared" si="173"/>
        <v>42.84</v>
      </c>
      <c r="H3415" s="138">
        <v>33.869999999999997</v>
      </c>
      <c r="I3415" s="138">
        <v>25.92</v>
      </c>
      <c r="J3415" s="138">
        <v>42.84</v>
      </c>
      <c r="K3415" s="138">
        <v>12.843224092116918</v>
      </c>
    </row>
    <row r="3416" spans="1:11">
      <c r="A3416" s="39" t="s">
        <v>450</v>
      </c>
      <c r="B3416" s="39" t="s">
        <v>297</v>
      </c>
      <c r="C3416" s="39" t="s">
        <v>171</v>
      </c>
      <c r="D3416" s="92">
        <f t="shared" si="171"/>
        <v>32.340000000000003</v>
      </c>
      <c r="E3416" s="92">
        <f t="shared" si="172"/>
        <v>27.03</v>
      </c>
      <c r="F3416" s="92">
        <f t="shared" si="173"/>
        <v>38.15</v>
      </c>
      <c r="H3416" s="138">
        <v>32.340000000000003</v>
      </c>
      <c r="I3416" s="138">
        <v>27.03</v>
      </c>
      <c r="J3416" s="138">
        <v>38.15</v>
      </c>
      <c r="K3416" s="138">
        <v>8.7816944959802097</v>
      </c>
    </row>
    <row r="3417" spans="1:11">
      <c r="A3417" s="39" t="s">
        <v>450</v>
      </c>
      <c r="B3417" s="39" t="s">
        <v>297</v>
      </c>
      <c r="C3417" s="39" t="s">
        <v>174</v>
      </c>
      <c r="D3417" s="92">
        <f t="shared" si="171"/>
        <v>27.03</v>
      </c>
      <c r="E3417" s="92">
        <f t="shared" si="172"/>
        <v>21.35</v>
      </c>
      <c r="F3417" s="92">
        <f t="shared" si="173"/>
        <v>33.57</v>
      </c>
      <c r="H3417" s="138">
        <v>27.03</v>
      </c>
      <c r="I3417" s="138">
        <v>21.35</v>
      </c>
      <c r="J3417" s="138">
        <v>33.57</v>
      </c>
      <c r="K3417" s="138">
        <v>11.579726230114687</v>
      </c>
    </row>
    <row r="3418" spans="1:11">
      <c r="A3418" s="39" t="s">
        <v>450</v>
      </c>
      <c r="B3418" s="39" t="s">
        <v>297</v>
      </c>
      <c r="C3418" s="39" t="s">
        <v>102</v>
      </c>
      <c r="D3418" s="92">
        <f t="shared" si="171"/>
        <v>39.049999999999997</v>
      </c>
      <c r="E3418" s="92">
        <f t="shared" si="172"/>
        <v>30.86</v>
      </c>
      <c r="F3418" s="92">
        <f t="shared" si="173"/>
        <v>47.91</v>
      </c>
      <c r="H3418" s="138">
        <v>39.049999999999997</v>
      </c>
      <c r="I3418" s="138">
        <v>30.86</v>
      </c>
      <c r="J3418" s="138">
        <v>47.91</v>
      </c>
      <c r="K3418" s="138">
        <v>11.241997439180537</v>
      </c>
    </row>
    <row r="3419" spans="1:11">
      <c r="A3419" s="39" t="s">
        <v>450</v>
      </c>
      <c r="B3419" s="39" t="s">
        <v>297</v>
      </c>
      <c r="C3419" s="39" t="s">
        <v>103</v>
      </c>
      <c r="D3419" s="92">
        <f t="shared" si="171"/>
        <v>35.409999999999997</v>
      </c>
      <c r="E3419" s="92">
        <f t="shared" si="172"/>
        <v>28.66</v>
      </c>
      <c r="F3419" s="92">
        <f t="shared" si="173"/>
        <v>42.8</v>
      </c>
      <c r="H3419" s="138">
        <v>35.409999999999997</v>
      </c>
      <c r="I3419" s="138">
        <v>28.66</v>
      </c>
      <c r="J3419" s="138">
        <v>42.8</v>
      </c>
      <c r="K3419" s="138">
        <v>10.251341428974866</v>
      </c>
    </row>
    <row r="3420" spans="1:11">
      <c r="A3420" s="39" t="s">
        <v>450</v>
      </c>
      <c r="B3420" s="39" t="s">
        <v>297</v>
      </c>
      <c r="C3420" s="39" t="s">
        <v>104</v>
      </c>
      <c r="D3420" s="92">
        <f t="shared" si="171"/>
        <v>23.01</v>
      </c>
      <c r="E3420" s="92">
        <f t="shared" si="172"/>
        <v>16.34</v>
      </c>
      <c r="F3420" s="92">
        <f t="shared" si="173"/>
        <v>31.38</v>
      </c>
      <c r="H3420" s="138">
        <v>23.01</v>
      </c>
      <c r="I3420" s="138">
        <v>16.34</v>
      </c>
      <c r="J3420" s="138">
        <v>31.38</v>
      </c>
      <c r="K3420" s="138">
        <v>16.731855714906562</v>
      </c>
    </row>
    <row r="3421" spans="1:11">
      <c r="A3421" s="39" t="s">
        <v>450</v>
      </c>
      <c r="B3421" s="39" t="s">
        <v>297</v>
      </c>
      <c r="C3421" s="39" t="s">
        <v>110</v>
      </c>
      <c r="D3421" s="92">
        <f t="shared" si="171"/>
        <v>29.77</v>
      </c>
      <c r="E3421" s="92">
        <f t="shared" si="172"/>
        <v>24.51</v>
      </c>
      <c r="F3421" s="92">
        <f t="shared" si="173"/>
        <v>35.619999999999997</v>
      </c>
      <c r="H3421" s="138">
        <v>29.77</v>
      </c>
      <c r="I3421" s="138">
        <v>24.51</v>
      </c>
      <c r="J3421" s="138">
        <v>35.619999999999997</v>
      </c>
      <c r="K3421" s="138">
        <v>9.5398051729929456</v>
      </c>
    </row>
    <row r="3422" spans="1:11">
      <c r="A3422" s="39" t="s">
        <v>450</v>
      </c>
      <c r="B3422" s="39" t="s">
        <v>297</v>
      </c>
      <c r="C3422" s="39" t="s">
        <v>111</v>
      </c>
      <c r="D3422" s="92">
        <f t="shared" si="171"/>
        <v>26.96</v>
      </c>
      <c r="E3422" s="92">
        <f t="shared" si="172"/>
        <v>22.3</v>
      </c>
      <c r="F3422" s="92">
        <f t="shared" si="173"/>
        <v>32.18</v>
      </c>
      <c r="H3422" s="138">
        <v>26.96</v>
      </c>
      <c r="I3422" s="138">
        <v>22.3</v>
      </c>
      <c r="J3422" s="138">
        <v>32.18</v>
      </c>
      <c r="K3422" s="138">
        <v>9.3471810089020764</v>
      </c>
    </row>
    <row r="3423" spans="1:11">
      <c r="A3423" s="39" t="s">
        <v>450</v>
      </c>
      <c r="B3423" s="39" t="s">
        <v>297</v>
      </c>
      <c r="C3423" s="39" t="s">
        <v>116</v>
      </c>
      <c r="D3423" s="92">
        <f t="shared" si="171"/>
        <v>33.840000000000003</v>
      </c>
      <c r="E3423" s="92">
        <f t="shared" si="172"/>
        <v>26.45</v>
      </c>
      <c r="F3423" s="92">
        <f t="shared" si="173"/>
        <v>42.11</v>
      </c>
      <c r="H3423" s="138">
        <v>33.840000000000003</v>
      </c>
      <c r="I3423" s="138">
        <v>26.45</v>
      </c>
      <c r="J3423" s="138">
        <v>42.11</v>
      </c>
      <c r="K3423" s="138">
        <v>11.879432624113473</v>
      </c>
    </row>
    <row r="3424" spans="1:11">
      <c r="A3424" s="39" t="s">
        <v>450</v>
      </c>
      <c r="B3424" s="39" t="s">
        <v>297</v>
      </c>
      <c r="C3424" s="39" t="s">
        <v>117</v>
      </c>
      <c r="D3424" s="92">
        <f t="shared" si="171"/>
        <v>34.94</v>
      </c>
      <c r="E3424" s="92">
        <f t="shared" si="172"/>
        <v>29.31</v>
      </c>
      <c r="F3424" s="92">
        <f t="shared" si="173"/>
        <v>41.01</v>
      </c>
      <c r="H3424" s="138">
        <v>34.94</v>
      </c>
      <c r="I3424" s="138">
        <v>29.31</v>
      </c>
      <c r="J3424" s="138">
        <v>41.01</v>
      </c>
      <c r="K3424" s="138">
        <v>8.5861476817401261</v>
      </c>
    </row>
    <row r="3425" spans="1:11">
      <c r="A3425" s="39" t="s">
        <v>450</v>
      </c>
      <c r="B3425" s="39" t="s">
        <v>297</v>
      </c>
      <c r="C3425" s="39" t="s">
        <v>119</v>
      </c>
      <c r="D3425" s="92">
        <f t="shared" si="171"/>
        <v>21.13</v>
      </c>
      <c r="E3425" s="92">
        <f t="shared" si="172"/>
        <v>16.940000000000001</v>
      </c>
      <c r="F3425" s="92">
        <f t="shared" si="173"/>
        <v>26.04</v>
      </c>
      <c r="H3425" s="138">
        <v>21.13</v>
      </c>
      <c r="I3425" s="138">
        <v>16.940000000000001</v>
      </c>
      <c r="J3425" s="138">
        <v>26.04</v>
      </c>
      <c r="K3425" s="138">
        <v>10.979649787032656</v>
      </c>
    </row>
    <row r="3426" spans="1:11">
      <c r="A3426" s="39" t="s">
        <v>450</v>
      </c>
      <c r="B3426" s="39" t="s">
        <v>297</v>
      </c>
      <c r="C3426" s="39" t="s">
        <v>123</v>
      </c>
      <c r="D3426" s="92">
        <f t="shared" si="171"/>
        <v>18.91</v>
      </c>
      <c r="E3426" s="92">
        <f t="shared" si="172"/>
        <v>14.7</v>
      </c>
      <c r="F3426" s="92">
        <f t="shared" si="173"/>
        <v>23.98</v>
      </c>
      <c r="H3426" s="138">
        <v>18.91</v>
      </c>
      <c r="I3426" s="138">
        <v>14.7</v>
      </c>
      <c r="J3426" s="138">
        <v>23.98</v>
      </c>
      <c r="K3426" s="138">
        <v>12.480169222633526</v>
      </c>
    </row>
    <row r="3427" spans="1:11">
      <c r="A3427" s="39" t="s">
        <v>450</v>
      </c>
      <c r="B3427" s="39" t="s">
        <v>297</v>
      </c>
      <c r="C3427" s="39" t="s">
        <v>132</v>
      </c>
      <c r="D3427" s="92">
        <f t="shared" si="171"/>
        <v>22.75</v>
      </c>
      <c r="E3427" s="92">
        <f t="shared" si="172"/>
        <v>18.12</v>
      </c>
      <c r="F3427" s="92">
        <f t="shared" si="173"/>
        <v>28.15</v>
      </c>
      <c r="H3427" s="138">
        <v>22.75</v>
      </c>
      <c r="I3427" s="138">
        <v>18.12</v>
      </c>
      <c r="J3427" s="138">
        <v>28.15</v>
      </c>
      <c r="K3427" s="138">
        <v>11.252747252747252</v>
      </c>
    </row>
    <row r="3428" spans="1:11">
      <c r="A3428" s="39" t="s">
        <v>450</v>
      </c>
      <c r="B3428" s="39" t="s">
        <v>297</v>
      </c>
      <c r="C3428" s="39" t="s">
        <v>134</v>
      </c>
      <c r="D3428" s="92">
        <f t="shared" si="171"/>
        <v>35.99</v>
      </c>
      <c r="E3428" s="92">
        <f t="shared" si="172"/>
        <v>29.97</v>
      </c>
      <c r="F3428" s="92">
        <f t="shared" si="173"/>
        <v>42.5</v>
      </c>
      <c r="H3428" s="138">
        <v>35.99</v>
      </c>
      <c r="I3428" s="138">
        <v>29.97</v>
      </c>
      <c r="J3428" s="138">
        <v>42.5</v>
      </c>
      <c r="K3428" s="138">
        <v>8.9191442067240896</v>
      </c>
    </row>
    <row r="3429" spans="1:11">
      <c r="A3429" s="39" t="s">
        <v>450</v>
      </c>
      <c r="B3429" s="39" t="s">
        <v>297</v>
      </c>
      <c r="C3429" s="39" t="s">
        <v>150</v>
      </c>
      <c r="D3429" s="92">
        <f t="shared" si="171"/>
        <v>28.99</v>
      </c>
      <c r="E3429" s="92">
        <f t="shared" si="172"/>
        <v>22.75</v>
      </c>
      <c r="F3429" s="92">
        <f t="shared" si="173"/>
        <v>36.15</v>
      </c>
      <c r="H3429" s="138">
        <v>28.99</v>
      </c>
      <c r="I3429" s="138">
        <v>22.75</v>
      </c>
      <c r="J3429" s="138">
        <v>36.15</v>
      </c>
      <c r="K3429" s="138">
        <v>11.831666091755778</v>
      </c>
    </row>
    <row r="3430" spans="1:11">
      <c r="A3430" s="39" t="s">
        <v>450</v>
      </c>
      <c r="B3430" s="39" t="s">
        <v>297</v>
      </c>
      <c r="C3430" s="39" t="s">
        <v>156</v>
      </c>
      <c r="D3430" s="92">
        <f t="shared" si="171"/>
        <v>24.56</v>
      </c>
      <c r="E3430" s="92">
        <f t="shared" si="172"/>
        <v>19.510000000000002</v>
      </c>
      <c r="F3430" s="92">
        <f t="shared" si="173"/>
        <v>30.44</v>
      </c>
      <c r="H3430" s="138">
        <v>24.56</v>
      </c>
      <c r="I3430" s="138">
        <v>19.510000000000002</v>
      </c>
      <c r="J3430" s="138">
        <v>30.44</v>
      </c>
      <c r="K3430" s="138">
        <v>11.359934853420196</v>
      </c>
    </row>
    <row r="3431" spans="1:11">
      <c r="A3431" s="39" t="s">
        <v>450</v>
      </c>
      <c r="B3431" s="39" t="s">
        <v>297</v>
      </c>
      <c r="C3431" s="39" t="s">
        <v>159</v>
      </c>
      <c r="D3431" s="92">
        <f t="shared" si="171"/>
        <v>35.49</v>
      </c>
      <c r="E3431" s="92">
        <f t="shared" si="172"/>
        <v>27.52</v>
      </c>
      <c r="F3431" s="92">
        <f t="shared" si="173"/>
        <v>44.36</v>
      </c>
      <c r="H3431" s="138">
        <v>35.49</v>
      </c>
      <c r="I3431" s="138">
        <v>27.52</v>
      </c>
      <c r="J3431" s="138">
        <v>44.36</v>
      </c>
      <c r="K3431" s="138">
        <v>12.200619892927584</v>
      </c>
    </row>
    <row r="3432" spans="1:11">
      <c r="A3432" s="39" t="s">
        <v>450</v>
      </c>
      <c r="B3432" s="39" t="s">
        <v>297</v>
      </c>
      <c r="C3432" s="39" t="s">
        <v>161</v>
      </c>
      <c r="D3432" s="92">
        <f t="shared" si="171"/>
        <v>24.11</v>
      </c>
      <c r="E3432" s="92">
        <f t="shared" si="172"/>
        <v>19.37</v>
      </c>
      <c r="F3432" s="92">
        <f t="shared" si="173"/>
        <v>29.59</v>
      </c>
      <c r="H3432" s="138">
        <v>24.11</v>
      </c>
      <c r="I3432" s="138">
        <v>19.37</v>
      </c>
      <c r="J3432" s="138">
        <v>29.59</v>
      </c>
      <c r="K3432" s="138">
        <v>10.825383658233099</v>
      </c>
    </row>
    <row r="3433" spans="1:11">
      <c r="A3433" s="39" t="s">
        <v>450</v>
      </c>
      <c r="B3433" s="39" t="s">
        <v>297</v>
      </c>
      <c r="C3433" s="39" t="s">
        <v>168</v>
      </c>
      <c r="D3433" s="92">
        <f t="shared" si="171"/>
        <v>26.03</v>
      </c>
      <c r="E3433" s="92">
        <f t="shared" si="172"/>
        <v>20.149999999999999</v>
      </c>
      <c r="F3433" s="92">
        <f t="shared" si="173"/>
        <v>32.909999999999997</v>
      </c>
      <c r="H3433" s="138">
        <v>26.03</v>
      </c>
      <c r="I3433" s="138">
        <v>20.149999999999999</v>
      </c>
      <c r="J3433" s="138">
        <v>32.909999999999997</v>
      </c>
      <c r="K3433" s="138">
        <v>12.562427967729542</v>
      </c>
    </row>
    <row r="3434" spans="1:11">
      <c r="A3434" s="39" t="s">
        <v>450</v>
      </c>
      <c r="B3434" s="39" t="s">
        <v>297</v>
      </c>
      <c r="C3434" s="39" t="s">
        <v>98</v>
      </c>
      <c r="D3434" s="92">
        <f t="shared" si="171"/>
        <v>23.84</v>
      </c>
      <c r="E3434" s="92">
        <f t="shared" si="172"/>
        <v>17.63</v>
      </c>
      <c r="F3434" s="92">
        <f t="shared" si="173"/>
        <v>31.4</v>
      </c>
      <c r="H3434" s="138">
        <v>23.84</v>
      </c>
      <c r="I3434" s="138">
        <v>17.63</v>
      </c>
      <c r="J3434" s="138">
        <v>31.4</v>
      </c>
      <c r="K3434" s="138">
        <v>14.76510067114094</v>
      </c>
    </row>
    <row r="3435" spans="1:11">
      <c r="A3435" s="39" t="s">
        <v>450</v>
      </c>
      <c r="B3435" s="39" t="s">
        <v>297</v>
      </c>
      <c r="C3435" s="39" t="s">
        <v>105</v>
      </c>
      <c r="D3435" s="92">
        <f t="shared" si="171"/>
        <v>37.15</v>
      </c>
      <c r="E3435" s="92">
        <f t="shared" si="172"/>
        <v>28.14</v>
      </c>
      <c r="F3435" s="92">
        <f t="shared" si="173"/>
        <v>47.15</v>
      </c>
      <c r="H3435" s="138">
        <v>37.15</v>
      </c>
      <c r="I3435" s="138">
        <v>28.14</v>
      </c>
      <c r="J3435" s="138">
        <v>47.15</v>
      </c>
      <c r="K3435" s="138">
        <v>13.18977119784657</v>
      </c>
    </row>
    <row r="3436" spans="1:11">
      <c r="A3436" s="39" t="s">
        <v>450</v>
      </c>
      <c r="B3436" s="39" t="s">
        <v>297</v>
      </c>
      <c r="C3436" s="39" t="s">
        <v>106</v>
      </c>
      <c r="D3436" s="92">
        <f t="shared" si="171"/>
        <v>22.18</v>
      </c>
      <c r="E3436" s="92">
        <f t="shared" si="172"/>
        <v>17.98</v>
      </c>
      <c r="F3436" s="92">
        <f t="shared" si="173"/>
        <v>27.03</v>
      </c>
      <c r="H3436" s="138">
        <v>22.18</v>
      </c>
      <c r="I3436" s="138">
        <v>17.98</v>
      </c>
      <c r="J3436" s="138">
        <v>27.03</v>
      </c>
      <c r="K3436" s="138">
        <v>10.414788097385031</v>
      </c>
    </row>
    <row r="3437" spans="1:11">
      <c r="A3437" s="39" t="s">
        <v>450</v>
      </c>
      <c r="B3437" s="39" t="s">
        <v>297</v>
      </c>
      <c r="C3437" s="39" t="s">
        <v>125</v>
      </c>
      <c r="D3437" s="92">
        <f t="shared" si="171"/>
        <v>34.43</v>
      </c>
      <c r="E3437" s="92">
        <f t="shared" si="172"/>
        <v>28.84</v>
      </c>
      <c r="F3437" s="92">
        <f t="shared" si="173"/>
        <v>40.49</v>
      </c>
      <c r="H3437" s="138">
        <v>34.43</v>
      </c>
      <c r="I3437" s="138">
        <v>28.84</v>
      </c>
      <c r="J3437" s="138">
        <v>40.49</v>
      </c>
      <c r="K3437" s="138">
        <v>8.6552425210572181</v>
      </c>
    </row>
    <row r="3438" spans="1:11">
      <c r="A3438" s="39" t="s">
        <v>450</v>
      </c>
      <c r="B3438" s="39" t="s">
        <v>297</v>
      </c>
      <c r="C3438" s="39" t="s">
        <v>131</v>
      </c>
      <c r="D3438" s="92">
        <f t="shared" si="171"/>
        <v>36.590000000000003</v>
      </c>
      <c r="E3438" s="92">
        <f t="shared" si="172"/>
        <v>29.38</v>
      </c>
      <c r="F3438" s="92">
        <f t="shared" si="173"/>
        <v>44.46</v>
      </c>
      <c r="H3438" s="138">
        <v>36.590000000000003</v>
      </c>
      <c r="I3438" s="138">
        <v>29.38</v>
      </c>
      <c r="J3438" s="138">
        <v>44.46</v>
      </c>
      <c r="K3438" s="138">
        <v>10.576660289696637</v>
      </c>
    </row>
    <row r="3439" spans="1:11">
      <c r="A3439" s="39" t="s">
        <v>450</v>
      </c>
      <c r="B3439" s="39" t="s">
        <v>297</v>
      </c>
      <c r="C3439" s="39" t="s">
        <v>133</v>
      </c>
      <c r="D3439" s="92">
        <f t="shared" si="171"/>
        <v>25.96</v>
      </c>
      <c r="E3439" s="92">
        <f t="shared" si="172"/>
        <v>21.24</v>
      </c>
      <c r="F3439" s="92">
        <f t="shared" si="173"/>
        <v>31.31</v>
      </c>
      <c r="H3439" s="138">
        <v>25.96</v>
      </c>
      <c r="I3439" s="138">
        <v>21.24</v>
      </c>
      <c r="J3439" s="138">
        <v>31.31</v>
      </c>
      <c r="K3439" s="138">
        <v>9.8998459167950674</v>
      </c>
    </row>
    <row r="3440" spans="1:11">
      <c r="A3440" s="39" t="s">
        <v>450</v>
      </c>
      <c r="B3440" s="39" t="s">
        <v>297</v>
      </c>
      <c r="C3440" s="39" t="s">
        <v>137</v>
      </c>
      <c r="D3440" s="92">
        <f t="shared" si="171"/>
        <v>16.77</v>
      </c>
      <c r="E3440" s="92">
        <f t="shared" si="172"/>
        <v>12.67</v>
      </c>
      <c r="F3440" s="92">
        <f t="shared" si="173"/>
        <v>21.85</v>
      </c>
      <c r="H3440" s="138">
        <v>16.77</v>
      </c>
      <c r="I3440" s="138">
        <v>12.67</v>
      </c>
      <c r="J3440" s="138">
        <v>21.85</v>
      </c>
      <c r="K3440" s="138">
        <v>13.893858079904591</v>
      </c>
    </row>
    <row r="3441" spans="1:11">
      <c r="A3441" s="39" t="s">
        <v>450</v>
      </c>
      <c r="B3441" s="39" t="s">
        <v>297</v>
      </c>
      <c r="C3441" s="39" t="s">
        <v>138</v>
      </c>
      <c r="D3441" s="92">
        <f t="shared" si="171"/>
        <v>20.23</v>
      </c>
      <c r="E3441" s="92">
        <f t="shared" si="172"/>
        <v>14.09</v>
      </c>
      <c r="F3441" s="92">
        <f t="shared" si="173"/>
        <v>28.16</v>
      </c>
      <c r="H3441" s="138">
        <v>20.23</v>
      </c>
      <c r="I3441" s="138">
        <v>14.09</v>
      </c>
      <c r="J3441" s="138">
        <v>28.16</v>
      </c>
      <c r="K3441" s="138">
        <v>17.696490360850223</v>
      </c>
    </row>
    <row r="3442" spans="1:11">
      <c r="A3442" s="39" t="s">
        <v>450</v>
      </c>
      <c r="B3442" s="39" t="s">
        <v>297</v>
      </c>
      <c r="C3442" s="39" t="s">
        <v>140</v>
      </c>
      <c r="D3442" s="92">
        <f t="shared" si="171"/>
        <v>26.22</v>
      </c>
      <c r="E3442" s="92">
        <f t="shared" si="172"/>
        <v>21.02</v>
      </c>
      <c r="F3442" s="92">
        <f t="shared" si="173"/>
        <v>32.18</v>
      </c>
      <c r="H3442" s="138">
        <v>26.22</v>
      </c>
      <c r="I3442" s="138">
        <v>21.02</v>
      </c>
      <c r="J3442" s="138">
        <v>32.18</v>
      </c>
      <c r="K3442" s="138">
        <v>10.869565217391305</v>
      </c>
    </row>
    <row r="3443" spans="1:11">
      <c r="A3443" s="39" t="s">
        <v>450</v>
      </c>
      <c r="B3443" s="39" t="s">
        <v>297</v>
      </c>
      <c r="C3443" s="39" t="s">
        <v>144</v>
      </c>
      <c r="D3443" s="92">
        <f t="shared" si="171"/>
        <v>32.92</v>
      </c>
      <c r="E3443" s="92">
        <f t="shared" si="172"/>
        <v>26.57</v>
      </c>
      <c r="F3443" s="92">
        <f t="shared" si="173"/>
        <v>39.97</v>
      </c>
      <c r="H3443" s="138">
        <v>32.92</v>
      </c>
      <c r="I3443" s="138">
        <v>26.57</v>
      </c>
      <c r="J3443" s="138">
        <v>39.97</v>
      </c>
      <c r="K3443" s="138">
        <v>10.449574726609963</v>
      </c>
    </row>
    <row r="3444" spans="1:11">
      <c r="A3444" s="39" t="s">
        <v>450</v>
      </c>
      <c r="B3444" s="39" t="s">
        <v>297</v>
      </c>
      <c r="C3444" s="39" t="s">
        <v>145</v>
      </c>
      <c r="D3444" s="92">
        <f t="shared" si="171"/>
        <v>34.549999999999997</v>
      </c>
      <c r="E3444" s="92">
        <f t="shared" si="172"/>
        <v>28.38</v>
      </c>
      <c r="F3444" s="92">
        <f t="shared" si="173"/>
        <v>41.29</v>
      </c>
      <c r="H3444" s="138">
        <v>34.549999999999997</v>
      </c>
      <c r="I3444" s="138">
        <v>28.38</v>
      </c>
      <c r="J3444" s="138">
        <v>41.29</v>
      </c>
      <c r="K3444" s="138">
        <v>9.5803183791606372</v>
      </c>
    </row>
    <row r="3445" spans="1:11">
      <c r="A3445" s="39" t="s">
        <v>450</v>
      </c>
      <c r="B3445" s="39" t="s">
        <v>297</v>
      </c>
      <c r="C3445" s="39" t="s">
        <v>146</v>
      </c>
      <c r="D3445" s="92">
        <f t="shared" si="171"/>
        <v>16.39</v>
      </c>
      <c r="E3445" s="92">
        <f t="shared" si="172"/>
        <v>12.38</v>
      </c>
      <c r="F3445" s="92">
        <f t="shared" si="173"/>
        <v>21.37</v>
      </c>
      <c r="H3445" s="138">
        <v>16.39</v>
      </c>
      <c r="I3445" s="138">
        <v>12.38</v>
      </c>
      <c r="J3445" s="138">
        <v>21.37</v>
      </c>
      <c r="K3445" s="138">
        <v>13.910921293471629</v>
      </c>
    </row>
    <row r="3446" spans="1:11">
      <c r="A3446" s="39" t="s">
        <v>450</v>
      </c>
      <c r="B3446" s="39" t="s">
        <v>297</v>
      </c>
      <c r="C3446" s="39" t="s">
        <v>153</v>
      </c>
      <c r="D3446" s="92">
        <f t="shared" si="171"/>
        <v>38.11</v>
      </c>
      <c r="E3446" s="92">
        <f t="shared" si="172"/>
        <v>26.71</v>
      </c>
      <c r="F3446" s="92">
        <f t="shared" si="173"/>
        <v>51</v>
      </c>
      <c r="H3446" s="138">
        <v>38.11</v>
      </c>
      <c r="I3446" s="138">
        <v>26.71</v>
      </c>
      <c r="J3446" s="138">
        <v>51</v>
      </c>
      <c r="K3446" s="138">
        <v>16.557334033062187</v>
      </c>
    </row>
    <row r="3447" spans="1:11">
      <c r="A3447" s="39" t="s">
        <v>450</v>
      </c>
      <c r="B3447" s="39" t="s">
        <v>297</v>
      </c>
      <c r="C3447" s="39" t="s">
        <v>162</v>
      </c>
      <c r="D3447" s="92">
        <f t="shared" si="171"/>
        <v>37.07</v>
      </c>
      <c r="E3447" s="92">
        <f t="shared" si="172"/>
        <v>27.89</v>
      </c>
      <c r="F3447" s="92">
        <f t="shared" si="173"/>
        <v>47.3</v>
      </c>
      <c r="H3447" s="138">
        <v>37.07</v>
      </c>
      <c r="I3447" s="138">
        <v>27.89</v>
      </c>
      <c r="J3447" s="138">
        <v>47.3</v>
      </c>
      <c r="K3447" s="138">
        <v>13.514971675209065</v>
      </c>
    </row>
    <row r="3448" spans="1:11">
      <c r="A3448" s="39" t="s">
        <v>450</v>
      </c>
      <c r="B3448" s="39" t="s">
        <v>297</v>
      </c>
      <c r="C3448" s="39" t="s">
        <v>165</v>
      </c>
      <c r="D3448" s="92">
        <f t="shared" si="171"/>
        <v>29.05</v>
      </c>
      <c r="E3448" s="92">
        <f t="shared" si="172"/>
        <v>20.74</v>
      </c>
      <c r="F3448" s="92">
        <f t="shared" si="173"/>
        <v>39.06</v>
      </c>
      <c r="H3448" s="138">
        <v>29.05</v>
      </c>
      <c r="I3448" s="138">
        <v>20.74</v>
      </c>
      <c r="J3448" s="138">
        <v>39.06</v>
      </c>
      <c r="K3448" s="138">
        <v>16.213425129087781</v>
      </c>
    </row>
    <row r="3449" spans="1:11">
      <c r="A3449" s="39" t="s">
        <v>450</v>
      </c>
      <c r="B3449" s="39" t="s">
        <v>297</v>
      </c>
      <c r="C3449" s="39" t="s">
        <v>166</v>
      </c>
      <c r="D3449" s="92">
        <f t="shared" si="171"/>
        <v>31.17</v>
      </c>
      <c r="E3449" s="92">
        <f t="shared" si="172"/>
        <v>24.64</v>
      </c>
      <c r="F3449" s="92">
        <f t="shared" si="173"/>
        <v>38.549999999999997</v>
      </c>
      <c r="H3449" s="138">
        <v>31.17</v>
      </c>
      <c r="I3449" s="138">
        <v>24.64</v>
      </c>
      <c r="J3449" s="138">
        <v>38.549999999999997</v>
      </c>
      <c r="K3449" s="138">
        <v>11.421238370227782</v>
      </c>
    </row>
    <row r="3450" spans="1:11">
      <c r="A3450" s="39" t="s">
        <v>450</v>
      </c>
      <c r="B3450" s="39" t="s">
        <v>297</v>
      </c>
      <c r="C3450" s="39" t="s">
        <v>170</v>
      </c>
      <c r="D3450" s="92">
        <f t="shared" si="171"/>
        <v>20.55</v>
      </c>
      <c r="E3450" s="92">
        <f t="shared" si="172"/>
        <v>16.3</v>
      </c>
      <c r="F3450" s="92">
        <f t="shared" si="173"/>
        <v>25.58</v>
      </c>
      <c r="H3450" s="138">
        <v>20.55</v>
      </c>
      <c r="I3450" s="138">
        <v>16.3</v>
      </c>
      <c r="J3450" s="138">
        <v>25.58</v>
      </c>
      <c r="K3450" s="138">
        <v>11.532846715328466</v>
      </c>
    </row>
    <row r="3451" spans="1:11">
      <c r="A3451" s="39" t="s">
        <v>450</v>
      </c>
      <c r="B3451" s="39" t="s">
        <v>297</v>
      </c>
      <c r="C3451" s="39" t="s">
        <v>172</v>
      </c>
      <c r="D3451" s="92">
        <f t="shared" si="171"/>
        <v>32.020000000000003</v>
      </c>
      <c r="E3451" s="92">
        <f t="shared" si="172"/>
        <v>26.39</v>
      </c>
      <c r="F3451" s="92">
        <f t="shared" si="173"/>
        <v>38.24</v>
      </c>
      <c r="H3451" s="138">
        <v>32.020000000000003</v>
      </c>
      <c r="I3451" s="138">
        <v>26.39</v>
      </c>
      <c r="J3451" s="138">
        <v>38.24</v>
      </c>
      <c r="K3451" s="138">
        <v>9.4628357276702051</v>
      </c>
    </row>
    <row r="3452" spans="1:11">
      <c r="A3452" s="39" t="s">
        <v>450</v>
      </c>
      <c r="B3452" s="39" t="s">
        <v>297</v>
      </c>
      <c r="C3452" s="39" t="s">
        <v>175</v>
      </c>
      <c r="D3452" s="92">
        <f t="shared" si="171"/>
        <v>38.119999999999997</v>
      </c>
      <c r="E3452" s="92">
        <f t="shared" si="172"/>
        <v>32.57</v>
      </c>
      <c r="F3452" s="92">
        <f t="shared" si="173"/>
        <v>43.99</v>
      </c>
      <c r="H3452" s="138">
        <v>38.119999999999997</v>
      </c>
      <c r="I3452" s="138">
        <v>32.57</v>
      </c>
      <c r="J3452" s="138">
        <v>43.99</v>
      </c>
      <c r="K3452" s="138">
        <v>7.6862539349422887</v>
      </c>
    </row>
    <row r="3453" spans="1:11">
      <c r="A3453" s="39" t="s">
        <v>450</v>
      </c>
      <c r="B3453" s="39" t="s">
        <v>297</v>
      </c>
      <c r="C3453" s="39" t="s">
        <v>99</v>
      </c>
      <c r="D3453" s="92">
        <f t="shared" si="171"/>
        <v>35.97</v>
      </c>
      <c r="E3453" s="92">
        <f t="shared" si="172"/>
        <v>28.2</v>
      </c>
      <c r="F3453" s="92">
        <f t="shared" si="173"/>
        <v>44.55</v>
      </c>
      <c r="H3453" s="138">
        <v>35.97</v>
      </c>
      <c r="I3453" s="138">
        <v>28.2</v>
      </c>
      <c r="J3453" s="138">
        <v>44.55</v>
      </c>
      <c r="K3453" s="138">
        <v>11.676396997497916</v>
      </c>
    </row>
    <row r="3454" spans="1:11">
      <c r="A3454" s="39" t="s">
        <v>450</v>
      </c>
      <c r="B3454" s="39" t="s">
        <v>297</v>
      </c>
      <c r="C3454" s="39" t="s">
        <v>100</v>
      </c>
      <c r="D3454" s="92">
        <f t="shared" si="171"/>
        <v>36.18</v>
      </c>
      <c r="E3454" s="92">
        <f t="shared" si="172"/>
        <v>30.5</v>
      </c>
      <c r="F3454" s="92">
        <f t="shared" si="173"/>
        <v>42.28</v>
      </c>
      <c r="H3454" s="138">
        <v>36.18</v>
      </c>
      <c r="I3454" s="138">
        <v>30.5</v>
      </c>
      <c r="J3454" s="138">
        <v>42.28</v>
      </c>
      <c r="K3454" s="138">
        <v>8.3471531232725251</v>
      </c>
    </row>
    <row r="3455" spans="1:11">
      <c r="A3455" s="39" t="s">
        <v>450</v>
      </c>
      <c r="B3455" s="39" t="s">
        <v>297</v>
      </c>
      <c r="C3455" s="39" t="s">
        <v>107</v>
      </c>
      <c r="D3455" s="92">
        <f t="shared" si="171"/>
        <v>27.75</v>
      </c>
      <c r="E3455" s="92">
        <f t="shared" si="172"/>
        <v>23.08</v>
      </c>
      <c r="F3455" s="92">
        <f t="shared" si="173"/>
        <v>32.950000000000003</v>
      </c>
      <c r="H3455" s="138">
        <v>27.75</v>
      </c>
      <c r="I3455" s="138">
        <v>23.08</v>
      </c>
      <c r="J3455" s="138">
        <v>32.950000000000003</v>
      </c>
      <c r="K3455" s="138">
        <v>9.0810810810810807</v>
      </c>
    </row>
    <row r="3456" spans="1:11">
      <c r="A3456" s="39" t="s">
        <v>450</v>
      </c>
      <c r="B3456" s="39" t="s">
        <v>297</v>
      </c>
      <c r="C3456" s="39" t="s">
        <v>113</v>
      </c>
      <c r="D3456" s="92">
        <f t="shared" si="171"/>
        <v>31.65</v>
      </c>
      <c r="E3456" s="92">
        <f t="shared" si="172"/>
        <v>24.08</v>
      </c>
      <c r="F3456" s="92">
        <f t="shared" si="173"/>
        <v>40.33</v>
      </c>
      <c r="H3456" s="138">
        <v>31.65</v>
      </c>
      <c r="I3456" s="138">
        <v>24.08</v>
      </c>
      <c r="J3456" s="138">
        <v>40.33</v>
      </c>
      <c r="K3456" s="138">
        <v>13.175355450236967</v>
      </c>
    </row>
    <row r="3457" spans="1:11">
      <c r="A3457" s="39" t="s">
        <v>450</v>
      </c>
      <c r="B3457" s="39" t="s">
        <v>297</v>
      </c>
      <c r="C3457" s="39" t="s">
        <v>114</v>
      </c>
      <c r="D3457" s="92">
        <f t="shared" si="171"/>
        <v>31.96</v>
      </c>
      <c r="E3457" s="92">
        <f t="shared" si="172"/>
        <v>24.84</v>
      </c>
      <c r="F3457" s="92">
        <f t="shared" si="173"/>
        <v>40.03</v>
      </c>
      <c r="H3457" s="138">
        <v>31.96</v>
      </c>
      <c r="I3457" s="138">
        <v>24.84</v>
      </c>
      <c r="J3457" s="138">
        <v>40.03</v>
      </c>
      <c r="K3457" s="138">
        <v>12.202753441802253</v>
      </c>
    </row>
    <row r="3458" spans="1:11">
      <c r="A3458" s="39" t="s">
        <v>450</v>
      </c>
      <c r="B3458" s="39" t="s">
        <v>297</v>
      </c>
      <c r="C3458" s="39" t="s">
        <v>120</v>
      </c>
      <c r="D3458" s="92">
        <f t="shared" si="171"/>
        <v>27.78</v>
      </c>
      <c r="E3458" s="92">
        <f t="shared" si="172"/>
        <v>20.12</v>
      </c>
      <c r="F3458" s="92">
        <f t="shared" si="173"/>
        <v>36.99</v>
      </c>
      <c r="H3458" s="138">
        <v>27.78</v>
      </c>
      <c r="I3458" s="138">
        <v>20.12</v>
      </c>
      <c r="J3458" s="138">
        <v>36.99</v>
      </c>
      <c r="K3458" s="138">
        <v>15.586753059755218</v>
      </c>
    </row>
    <row r="3459" spans="1:11">
      <c r="A3459" s="39" t="s">
        <v>450</v>
      </c>
      <c r="B3459" s="39" t="s">
        <v>297</v>
      </c>
      <c r="C3459" s="39" t="s">
        <v>121</v>
      </c>
      <c r="D3459" s="92">
        <f t="shared" si="171"/>
        <v>26.26</v>
      </c>
      <c r="E3459" s="92">
        <f t="shared" si="172"/>
        <v>20.38</v>
      </c>
      <c r="F3459" s="92">
        <f t="shared" si="173"/>
        <v>33.14</v>
      </c>
      <c r="H3459" s="138">
        <v>26.26</v>
      </c>
      <c r="I3459" s="138">
        <v>20.38</v>
      </c>
      <c r="J3459" s="138">
        <v>33.14</v>
      </c>
      <c r="K3459" s="138">
        <v>12.414318354912412</v>
      </c>
    </row>
    <row r="3460" spans="1:11">
      <c r="A3460" s="39" t="s">
        <v>450</v>
      </c>
      <c r="B3460" s="39" t="s">
        <v>297</v>
      </c>
      <c r="C3460" s="39" t="s">
        <v>124</v>
      </c>
      <c r="D3460" s="92">
        <f t="shared" si="171"/>
        <v>30.8</v>
      </c>
      <c r="E3460" s="92">
        <f t="shared" si="172"/>
        <v>25.34</v>
      </c>
      <c r="F3460" s="92">
        <f t="shared" si="173"/>
        <v>36.869999999999997</v>
      </c>
      <c r="H3460" s="138">
        <v>30.8</v>
      </c>
      <c r="I3460" s="138">
        <v>25.34</v>
      </c>
      <c r="J3460" s="138">
        <v>36.869999999999997</v>
      </c>
      <c r="K3460" s="138">
        <v>9.5779220779220786</v>
      </c>
    </row>
    <row r="3461" spans="1:11">
      <c r="A3461" s="39" t="s">
        <v>450</v>
      </c>
      <c r="B3461" s="39" t="s">
        <v>297</v>
      </c>
      <c r="C3461" s="39" t="s">
        <v>126</v>
      </c>
      <c r="D3461" s="92">
        <f t="shared" si="171"/>
        <v>37.590000000000003</v>
      </c>
      <c r="E3461" s="92">
        <f t="shared" si="172"/>
        <v>28.83</v>
      </c>
      <c r="F3461" s="92">
        <f t="shared" si="173"/>
        <v>47.25</v>
      </c>
      <c r="H3461" s="138">
        <v>37.590000000000003</v>
      </c>
      <c r="I3461" s="138">
        <v>28.83</v>
      </c>
      <c r="J3461" s="138">
        <v>47.25</v>
      </c>
      <c r="K3461" s="138">
        <v>12.636339451981909</v>
      </c>
    </row>
    <row r="3462" spans="1:11">
      <c r="A3462" s="39" t="s">
        <v>450</v>
      </c>
      <c r="B3462" s="39" t="s">
        <v>297</v>
      </c>
      <c r="C3462" s="39" t="s">
        <v>127</v>
      </c>
      <c r="D3462" s="92">
        <f t="shared" si="171"/>
        <v>29.67</v>
      </c>
      <c r="E3462" s="92">
        <f t="shared" si="172"/>
        <v>22.6</v>
      </c>
      <c r="F3462" s="92">
        <f t="shared" si="173"/>
        <v>37.869999999999997</v>
      </c>
      <c r="H3462" s="138">
        <v>29.67</v>
      </c>
      <c r="I3462" s="138">
        <v>22.6</v>
      </c>
      <c r="J3462" s="138">
        <v>37.869999999999997</v>
      </c>
      <c r="K3462" s="138">
        <v>13.21199865183687</v>
      </c>
    </row>
    <row r="3463" spans="1:11">
      <c r="A3463" s="39" t="s">
        <v>450</v>
      </c>
      <c r="B3463" s="39" t="s">
        <v>297</v>
      </c>
      <c r="C3463" s="39" t="s">
        <v>128</v>
      </c>
      <c r="D3463" s="92">
        <f t="shared" si="171"/>
        <v>26.41</v>
      </c>
      <c r="E3463" s="92">
        <f t="shared" si="172"/>
        <v>21.61</v>
      </c>
      <c r="F3463" s="92">
        <f t="shared" si="173"/>
        <v>31.83</v>
      </c>
      <c r="H3463" s="138">
        <v>26.41</v>
      </c>
      <c r="I3463" s="138">
        <v>21.61</v>
      </c>
      <c r="J3463" s="138">
        <v>31.83</v>
      </c>
      <c r="K3463" s="138">
        <v>9.8826202196137825</v>
      </c>
    </row>
    <row r="3464" spans="1:11">
      <c r="A3464" s="39" t="s">
        <v>450</v>
      </c>
      <c r="B3464" s="39" t="s">
        <v>297</v>
      </c>
      <c r="C3464" s="39" t="s">
        <v>129</v>
      </c>
      <c r="D3464" s="92">
        <f t="shared" si="171"/>
        <v>33.54</v>
      </c>
      <c r="E3464" s="92">
        <f t="shared" si="172"/>
        <v>26.06</v>
      </c>
      <c r="F3464" s="92">
        <f t="shared" si="173"/>
        <v>41.94</v>
      </c>
      <c r="H3464" s="138">
        <v>33.54</v>
      </c>
      <c r="I3464" s="138">
        <v>26.06</v>
      </c>
      <c r="J3464" s="138">
        <v>41.94</v>
      </c>
      <c r="K3464" s="138">
        <v>12.164579606440071</v>
      </c>
    </row>
    <row r="3465" spans="1:11">
      <c r="A3465" s="39" t="s">
        <v>450</v>
      </c>
      <c r="B3465" s="39" t="s">
        <v>297</v>
      </c>
      <c r="C3465" s="39" t="s">
        <v>139</v>
      </c>
      <c r="D3465" s="92">
        <f t="shared" si="171"/>
        <v>25.28</v>
      </c>
      <c r="E3465" s="92">
        <f t="shared" si="172"/>
        <v>20.62</v>
      </c>
      <c r="F3465" s="92">
        <f t="shared" si="173"/>
        <v>30.59</v>
      </c>
      <c r="H3465" s="138">
        <v>25.28</v>
      </c>
      <c r="I3465" s="138">
        <v>20.62</v>
      </c>
      <c r="J3465" s="138">
        <v>30.59</v>
      </c>
      <c r="K3465" s="138">
        <v>10.087025316455694</v>
      </c>
    </row>
    <row r="3466" spans="1:11">
      <c r="A3466" s="39" t="s">
        <v>450</v>
      </c>
      <c r="B3466" s="39" t="s">
        <v>297</v>
      </c>
      <c r="C3466" s="39" t="s">
        <v>141</v>
      </c>
      <c r="D3466" s="92">
        <f t="shared" si="171"/>
        <v>22.05</v>
      </c>
      <c r="E3466" s="92">
        <f t="shared" si="172"/>
        <v>16.14</v>
      </c>
      <c r="F3466" s="92">
        <f t="shared" si="173"/>
        <v>29.38</v>
      </c>
      <c r="H3466" s="138">
        <v>22.05</v>
      </c>
      <c r="I3466" s="138">
        <v>16.14</v>
      </c>
      <c r="J3466" s="138">
        <v>29.38</v>
      </c>
      <c r="K3466" s="138">
        <v>15.328798185941043</v>
      </c>
    </row>
    <row r="3467" spans="1:11">
      <c r="A3467" s="39" t="s">
        <v>450</v>
      </c>
      <c r="B3467" s="39" t="s">
        <v>297</v>
      </c>
      <c r="C3467" s="39" t="s">
        <v>142</v>
      </c>
      <c r="D3467" s="92">
        <f t="shared" si="171"/>
        <v>31.52</v>
      </c>
      <c r="E3467" s="92">
        <f t="shared" si="172"/>
        <v>26.43</v>
      </c>
      <c r="F3467" s="92">
        <f t="shared" si="173"/>
        <v>37.1</v>
      </c>
      <c r="H3467" s="138">
        <v>31.52</v>
      </c>
      <c r="I3467" s="138">
        <v>26.43</v>
      </c>
      <c r="J3467" s="138">
        <v>37.1</v>
      </c>
      <c r="K3467" s="138">
        <v>8.6611675126903549</v>
      </c>
    </row>
    <row r="3468" spans="1:11">
      <c r="A3468" s="39" t="s">
        <v>450</v>
      </c>
      <c r="B3468" s="39" t="s">
        <v>297</v>
      </c>
      <c r="C3468" s="39" t="s">
        <v>147</v>
      </c>
      <c r="D3468" s="92">
        <f t="shared" si="171"/>
        <v>30.38</v>
      </c>
      <c r="E3468" s="92">
        <f t="shared" si="172"/>
        <v>24.99</v>
      </c>
      <c r="F3468" s="92">
        <f t="shared" si="173"/>
        <v>36.369999999999997</v>
      </c>
      <c r="H3468" s="138">
        <v>30.38</v>
      </c>
      <c r="I3468" s="138">
        <v>24.99</v>
      </c>
      <c r="J3468" s="138">
        <v>36.369999999999997</v>
      </c>
      <c r="K3468" s="138">
        <v>9.5786701777485188</v>
      </c>
    </row>
    <row r="3469" spans="1:11">
      <c r="A3469" s="39" t="s">
        <v>450</v>
      </c>
      <c r="B3469" s="39" t="s">
        <v>297</v>
      </c>
      <c r="C3469" s="39" t="s">
        <v>148</v>
      </c>
      <c r="D3469" s="92">
        <f t="shared" si="171"/>
        <v>32.47</v>
      </c>
      <c r="E3469" s="92">
        <f t="shared" si="172"/>
        <v>26.15</v>
      </c>
      <c r="F3469" s="92">
        <f t="shared" si="173"/>
        <v>39.49</v>
      </c>
      <c r="H3469" s="138">
        <v>32.47</v>
      </c>
      <c r="I3469" s="138">
        <v>26.15</v>
      </c>
      <c r="J3469" s="138">
        <v>39.49</v>
      </c>
      <c r="K3469" s="138">
        <v>10.532799507237451</v>
      </c>
    </row>
    <row r="3470" spans="1:11">
      <c r="A3470" s="39" t="s">
        <v>450</v>
      </c>
      <c r="B3470" s="39" t="s">
        <v>297</v>
      </c>
      <c r="C3470" s="39" t="s">
        <v>152</v>
      </c>
      <c r="D3470" s="92">
        <f t="shared" si="171"/>
        <v>26.11</v>
      </c>
      <c r="E3470" s="92">
        <f t="shared" si="172"/>
        <v>19.739999999999998</v>
      </c>
      <c r="F3470" s="92">
        <f t="shared" si="173"/>
        <v>33.68</v>
      </c>
      <c r="H3470" s="138">
        <v>26.11</v>
      </c>
      <c r="I3470" s="138">
        <v>19.739999999999998</v>
      </c>
      <c r="J3470" s="138">
        <v>33.68</v>
      </c>
      <c r="K3470" s="138">
        <v>13.672922252010725</v>
      </c>
    </row>
    <row r="3471" spans="1:11">
      <c r="A3471" s="39" t="s">
        <v>450</v>
      </c>
      <c r="B3471" s="39" t="s">
        <v>297</v>
      </c>
      <c r="C3471" s="39" t="s">
        <v>155</v>
      </c>
      <c r="D3471" s="92">
        <f t="shared" si="171"/>
        <v>28.55</v>
      </c>
      <c r="E3471" s="92">
        <f t="shared" si="172"/>
        <v>23.48</v>
      </c>
      <c r="F3471" s="92">
        <f t="shared" si="173"/>
        <v>34.21</v>
      </c>
      <c r="H3471" s="138">
        <v>28.55</v>
      </c>
      <c r="I3471" s="138">
        <v>23.48</v>
      </c>
      <c r="J3471" s="138">
        <v>34.21</v>
      </c>
      <c r="K3471" s="138">
        <v>9.5971978984238184</v>
      </c>
    </row>
    <row r="3472" spans="1:11">
      <c r="A3472" s="39" t="s">
        <v>450</v>
      </c>
      <c r="B3472" s="39" t="s">
        <v>297</v>
      </c>
      <c r="C3472" s="39" t="s">
        <v>157</v>
      </c>
      <c r="D3472" s="92">
        <f t="shared" ref="D3472:D3535" si="174">IF(K3472&gt;=50," ",H3472)</f>
        <v>23.86</v>
      </c>
      <c r="E3472" s="92">
        <f t="shared" ref="E3472:E3535" si="175">IF(K3472&gt;=50," ",I3472)</f>
        <v>14.76</v>
      </c>
      <c r="F3472" s="92">
        <f t="shared" ref="F3472:F3535" si="176">IF(K3472&gt;=50," ",J3472)</f>
        <v>36.19</v>
      </c>
      <c r="H3472" s="138">
        <v>23.86</v>
      </c>
      <c r="I3472" s="138">
        <v>14.76</v>
      </c>
      <c r="J3472" s="138">
        <v>36.19</v>
      </c>
      <c r="K3472" s="138">
        <v>23.051131601005867</v>
      </c>
    </row>
    <row r="3473" spans="1:11">
      <c r="A3473" s="39" t="s">
        <v>450</v>
      </c>
      <c r="B3473" s="39" t="s">
        <v>297</v>
      </c>
      <c r="C3473" s="39" t="s">
        <v>158</v>
      </c>
      <c r="D3473" s="92">
        <f t="shared" si="174"/>
        <v>29.46</v>
      </c>
      <c r="E3473" s="92">
        <f t="shared" si="175"/>
        <v>15.69</v>
      </c>
      <c r="F3473" s="92">
        <f t="shared" si="176"/>
        <v>48.38</v>
      </c>
      <c r="H3473" s="138">
        <v>29.46</v>
      </c>
      <c r="I3473" s="138">
        <v>15.69</v>
      </c>
      <c r="J3473" s="138">
        <v>48.38</v>
      </c>
      <c r="K3473" s="138">
        <v>29.09029192124915</v>
      </c>
    </row>
    <row r="3474" spans="1:11">
      <c r="A3474" s="39" t="s">
        <v>450</v>
      </c>
      <c r="B3474" s="39" t="s">
        <v>297</v>
      </c>
      <c r="C3474" s="39" t="s">
        <v>160</v>
      </c>
      <c r="D3474" s="92">
        <f t="shared" si="174"/>
        <v>19.71</v>
      </c>
      <c r="E3474" s="92">
        <f t="shared" si="175"/>
        <v>15.21</v>
      </c>
      <c r="F3474" s="92">
        <f t="shared" si="176"/>
        <v>25.14</v>
      </c>
      <c r="H3474" s="138">
        <v>19.71</v>
      </c>
      <c r="I3474" s="138">
        <v>15.21</v>
      </c>
      <c r="J3474" s="138">
        <v>25.14</v>
      </c>
      <c r="K3474" s="138">
        <v>12.836123795027904</v>
      </c>
    </row>
    <row r="3475" spans="1:11">
      <c r="A3475" s="39" t="s">
        <v>450</v>
      </c>
      <c r="B3475" s="39" t="s">
        <v>297</v>
      </c>
      <c r="C3475" s="39" t="s">
        <v>163</v>
      </c>
      <c r="D3475" s="92">
        <f t="shared" si="174"/>
        <v>18.66</v>
      </c>
      <c r="E3475" s="92">
        <f t="shared" si="175"/>
        <v>13.11</v>
      </c>
      <c r="F3475" s="92">
        <f t="shared" si="176"/>
        <v>25.86</v>
      </c>
      <c r="H3475" s="138">
        <v>18.66</v>
      </c>
      <c r="I3475" s="138">
        <v>13.11</v>
      </c>
      <c r="J3475" s="138">
        <v>25.86</v>
      </c>
      <c r="K3475" s="138">
        <v>17.416934619506964</v>
      </c>
    </row>
    <row r="3476" spans="1:11">
      <c r="A3476" s="39" t="s">
        <v>450</v>
      </c>
      <c r="B3476" s="39" t="s">
        <v>297</v>
      </c>
      <c r="C3476" s="39" t="s">
        <v>167</v>
      </c>
      <c r="D3476" s="92">
        <f t="shared" si="174"/>
        <v>32.54</v>
      </c>
      <c r="E3476" s="92">
        <f t="shared" si="175"/>
        <v>26.79</v>
      </c>
      <c r="F3476" s="92">
        <f t="shared" si="176"/>
        <v>38.880000000000003</v>
      </c>
      <c r="H3476" s="138">
        <v>32.54</v>
      </c>
      <c r="I3476" s="138">
        <v>26.79</v>
      </c>
      <c r="J3476" s="138">
        <v>38.880000000000003</v>
      </c>
      <c r="K3476" s="138">
        <v>9.5267363245236627</v>
      </c>
    </row>
    <row r="3477" spans="1:11">
      <c r="A3477" s="39" t="s">
        <v>450</v>
      </c>
      <c r="B3477" s="39" t="s">
        <v>297</v>
      </c>
      <c r="C3477" s="39" t="s">
        <v>169</v>
      </c>
      <c r="D3477" s="92">
        <f t="shared" si="174"/>
        <v>27.91</v>
      </c>
      <c r="E3477" s="92">
        <f t="shared" si="175"/>
        <v>19.05</v>
      </c>
      <c r="F3477" s="92">
        <f t="shared" si="176"/>
        <v>38.909999999999997</v>
      </c>
      <c r="H3477" s="138">
        <v>27.91</v>
      </c>
      <c r="I3477" s="138">
        <v>19.05</v>
      </c>
      <c r="J3477" s="138">
        <v>38.909999999999997</v>
      </c>
      <c r="K3477" s="138">
        <v>18.30884987459692</v>
      </c>
    </row>
    <row r="3478" spans="1:11">
      <c r="A3478" s="39" t="s">
        <v>450</v>
      </c>
      <c r="B3478" s="39" t="s">
        <v>297</v>
      </c>
      <c r="C3478" s="39" t="s">
        <v>173</v>
      </c>
      <c r="D3478" s="92">
        <f t="shared" si="174"/>
        <v>25.91</v>
      </c>
      <c r="E3478" s="92">
        <f t="shared" si="175"/>
        <v>21.14</v>
      </c>
      <c r="F3478" s="92">
        <f t="shared" si="176"/>
        <v>31.32</v>
      </c>
      <c r="H3478" s="138">
        <v>25.91</v>
      </c>
      <c r="I3478" s="138">
        <v>21.14</v>
      </c>
      <c r="J3478" s="138">
        <v>31.32</v>
      </c>
      <c r="K3478" s="138">
        <v>10.034735623311464</v>
      </c>
    </row>
    <row r="3479" spans="1:11">
      <c r="A3479" s="39" t="s">
        <v>450</v>
      </c>
      <c r="B3479" s="39" t="s">
        <v>297</v>
      </c>
      <c r="C3479" s="39" t="s">
        <v>176</v>
      </c>
      <c r="D3479" s="92">
        <f t="shared" si="174"/>
        <v>35.869999999999997</v>
      </c>
      <c r="E3479" s="92">
        <f t="shared" si="175"/>
        <v>27.08</v>
      </c>
      <c r="F3479" s="92">
        <f t="shared" si="176"/>
        <v>45.73</v>
      </c>
      <c r="H3479" s="138">
        <v>35.869999999999997</v>
      </c>
      <c r="I3479" s="138">
        <v>27.08</v>
      </c>
      <c r="J3479" s="138">
        <v>45.73</v>
      </c>
      <c r="K3479" s="138">
        <v>13.409534429885698</v>
      </c>
    </row>
    <row r="3480" spans="1:11">
      <c r="A3480" s="39" t="s">
        <v>450</v>
      </c>
      <c r="B3480" s="39" t="s">
        <v>297</v>
      </c>
      <c r="C3480" s="39" t="s">
        <v>363</v>
      </c>
      <c r="D3480" s="92">
        <f t="shared" si="174"/>
        <v>28.09</v>
      </c>
      <c r="E3480" s="92">
        <f t="shared" si="175"/>
        <v>24.7</v>
      </c>
      <c r="F3480" s="92">
        <f t="shared" si="176"/>
        <v>31.76</v>
      </c>
      <c r="H3480" s="138">
        <v>28.09</v>
      </c>
      <c r="I3480" s="138">
        <v>24.7</v>
      </c>
      <c r="J3480" s="138">
        <v>31.76</v>
      </c>
      <c r="K3480" s="138">
        <v>6.4079743681025274</v>
      </c>
    </row>
    <row r="3481" spans="1:11">
      <c r="A3481" s="39" t="s">
        <v>450</v>
      </c>
      <c r="B3481" s="39" t="s">
        <v>297</v>
      </c>
      <c r="C3481" s="39" t="s">
        <v>364</v>
      </c>
      <c r="D3481" s="92">
        <f t="shared" si="174"/>
        <v>34.35</v>
      </c>
      <c r="E3481" s="92">
        <f t="shared" si="175"/>
        <v>30.98</v>
      </c>
      <c r="F3481" s="92">
        <f t="shared" si="176"/>
        <v>37.89</v>
      </c>
      <c r="H3481" s="138">
        <v>34.35</v>
      </c>
      <c r="I3481" s="138">
        <v>30.98</v>
      </c>
      <c r="J3481" s="138">
        <v>37.89</v>
      </c>
      <c r="K3481" s="138">
        <v>5.1528384279475983</v>
      </c>
    </row>
    <row r="3482" spans="1:11">
      <c r="A3482" s="39" t="s">
        <v>450</v>
      </c>
      <c r="B3482" s="39" t="s">
        <v>297</v>
      </c>
      <c r="C3482" s="39" t="s">
        <v>365</v>
      </c>
      <c r="D3482" s="92">
        <f t="shared" si="174"/>
        <v>34.159999999999997</v>
      </c>
      <c r="E3482" s="92">
        <f t="shared" si="175"/>
        <v>29.39</v>
      </c>
      <c r="F3482" s="92">
        <f t="shared" si="176"/>
        <v>39.28</v>
      </c>
      <c r="H3482" s="138">
        <v>34.159999999999997</v>
      </c>
      <c r="I3482" s="138">
        <v>29.39</v>
      </c>
      <c r="J3482" s="138">
        <v>39.28</v>
      </c>
      <c r="K3482" s="138">
        <v>7.4063231850117095</v>
      </c>
    </row>
    <row r="3483" spans="1:11">
      <c r="A3483" s="39" t="s">
        <v>450</v>
      </c>
      <c r="B3483" s="39" t="s">
        <v>297</v>
      </c>
      <c r="C3483" s="39" t="s">
        <v>366</v>
      </c>
      <c r="D3483" s="92">
        <f t="shared" si="174"/>
        <v>29.9</v>
      </c>
      <c r="E3483" s="92">
        <f t="shared" si="175"/>
        <v>27.36</v>
      </c>
      <c r="F3483" s="92">
        <f t="shared" si="176"/>
        <v>32.58</v>
      </c>
      <c r="H3483" s="138">
        <v>29.9</v>
      </c>
      <c r="I3483" s="138">
        <v>27.36</v>
      </c>
      <c r="J3483" s="138">
        <v>32.58</v>
      </c>
      <c r="K3483" s="138">
        <v>4.448160535117057</v>
      </c>
    </row>
    <row r="3484" spans="1:11">
      <c r="A3484" s="39" t="s">
        <v>450</v>
      </c>
      <c r="B3484" s="39" t="s">
        <v>297</v>
      </c>
      <c r="C3484" s="39" t="s">
        <v>356</v>
      </c>
      <c r="D3484" s="92">
        <f t="shared" si="174"/>
        <v>30.29</v>
      </c>
      <c r="E3484" s="92">
        <f t="shared" si="175"/>
        <v>28.61</v>
      </c>
      <c r="F3484" s="92">
        <f t="shared" si="176"/>
        <v>32.020000000000003</v>
      </c>
      <c r="H3484" s="138">
        <v>30.29</v>
      </c>
      <c r="I3484" s="138">
        <v>28.61</v>
      </c>
      <c r="J3484" s="138">
        <v>32.020000000000003</v>
      </c>
      <c r="K3484" s="138">
        <v>2.872235061076263</v>
      </c>
    </row>
    <row r="3485" spans="1:11">
      <c r="A3485" s="39" t="s">
        <v>450</v>
      </c>
      <c r="B3485" s="39" t="s">
        <v>297</v>
      </c>
      <c r="C3485" s="39" t="s">
        <v>367</v>
      </c>
      <c r="D3485" s="92">
        <f t="shared" si="174"/>
        <v>25.73</v>
      </c>
      <c r="E3485" s="92">
        <f t="shared" si="175"/>
        <v>23.67</v>
      </c>
      <c r="F3485" s="92">
        <f t="shared" si="176"/>
        <v>27.91</v>
      </c>
      <c r="H3485" s="138">
        <v>25.73</v>
      </c>
      <c r="I3485" s="138">
        <v>23.67</v>
      </c>
      <c r="J3485" s="138">
        <v>27.91</v>
      </c>
      <c r="K3485" s="138">
        <v>4.1974349008938985</v>
      </c>
    </row>
    <row r="3486" spans="1:11">
      <c r="A3486" s="39" t="s">
        <v>450</v>
      </c>
      <c r="B3486" s="39" t="s">
        <v>297</v>
      </c>
      <c r="C3486" s="39" t="s">
        <v>368</v>
      </c>
      <c r="D3486" s="92">
        <f t="shared" si="174"/>
        <v>36.01</v>
      </c>
      <c r="E3486" s="92">
        <f t="shared" si="175"/>
        <v>32.229999999999997</v>
      </c>
      <c r="F3486" s="92">
        <f t="shared" si="176"/>
        <v>39.97</v>
      </c>
      <c r="H3486" s="138">
        <v>36.01</v>
      </c>
      <c r="I3486" s="138">
        <v>32.229999999999997</v>
      </c>
      <c r="J3486" s="138">
        <v>39.97</v>
      </c>
      <c r="K3486" s="138">
        <v>5.4984726464870866</v>
      </c>
    </row>
    <row r="3487" spans="1:11">
      <c r="A3487" s="39" t="s">
        <v>450</v>
      </c>
      <c r="B3487" s="39" t="s">
        <v>297</v>
      </c>
      <c r="C3487" s="39" t="s">
        <v>369</v>
      </c>
      <c r="D3487" s="92">
        <f t="shared" si="174"/>
        <v>30</v>
      </c>
      <c r="E3487" s="92">
        <f t="shared" si="175"/>
        <v>25.1</v>
      </c>
      <c r="F3487" s="92">
        <f t="shared" si="176"/>
        <v>35.39</v>
      </c>
      <c r="H3487" s="138">
        <v>30</v>
      </c>
      <c r="I3487" s="138">
        <v>25.1</v>
      </c>
      <c r="J3487" s="138">
        <v>35.39</v>
      </c>
      <c r="K3487" s="138">
        <v>8.7666666666666657</v>
      </c>
    </row>
    <row r="3488" spans="1:11">
      <c r="A3488" s="39" t="s">
        <v>450</v>
      </c>
      <c r="B3488" s="39" t="s">
        <v>297</v>
      </c>
      <c r="C3488" s="39" t="s">
        <v>370</v>
      </c>
      <c r="D3488" s="92">
        <f t="shared" si="174"/>
        <v>24.85</v>
      </c>
      <c r="E3488" s="92">
        <f t="shared" si="175"/>
        <v>21.89</v>
      </c>
      <c r="F3488" s="92">
        <f t="shared" si="176"/>
        <v>28.06</v>
      </c>
      <c r="H3488" s="138">
        <v>24.85</v>
      </c>
      <c r="I3488" s="138">
        <v>21.89</v>
      </c>
      <c r="J3488" s="138">
        <v>28.06</v>
      </c>
      <c r="K3488" s="138">
        <v>6.3179074446680081</v>
      </c>
    </row>
    <row r="3489" spans="1:11">
      <c r="A3489" s="39" t="s">
        <v>450</v>
      </c>
      <c r="B3489" s="39" t="s">
        <v>297</v>
      </c>
      <c r="C3489" s="39" t="s">
        <v>357</v>
      </c>
      <c r="D3489" s="92">
        <f t="shared" si="174"/>
        <v>26.59</v>
      </c>
      <c r="E3489" s="92">
        <f t="shared" si="175"/>
        <v>25.06</v>
      </c>
      <c r="F3489" s="92">
        <f t="shared" si="176"/>
        <v>28.17</v>
      </c>
      <c r="H3489" s="138">
        <v>26.59</v>
      </c>
      <c r="I3489" s="138">
        <v>25.06</v>
      </c>
      <c r="J3489" s="138">
        <v>28.17</v>
      </c>
      <c r="K3489" s="138">
        <v>2.9710417450169238</v>
      </c>
    </row>
    <row r="3490" spans="1:11">
      <c r="A3490" s="39" t="s">
        <v>450</v>
      </c>
      <c r="B3490" s="39" t="s">
        <v>297</v>
      </c>
      <c r="C3490" s="39" t="s">
        <v>371</v>
      </c>
      <c r="D3490" s="92">
        <f t="shared" si="174"/>
        <v>34.64</v>
      </c>
      <c r="E3490" s="92">
        <f t="shared" si="175"/>
        <v>31.17</v>
      </c>
      <c r="F3490" s="92">
        <f t="shared" si="176"/>
        <v>38.29</v>
      </c>
      <c r="H3490" s="138">
        <v>34.64</v>
      </c>
      <c r="I3490" s="138">
        <v>31.17</v>
      </c>
      <c r="J3490" s="138">
        <v>38.29</v>
      </c>
      <c r="K3490" s="138">
        <v>5.2540415704387993</v>
      </c>
    </row>
    <row r="3491" spans="1:11">
      <c r="A3491" s="39" t="s">
        <v>450</v>
      </c>
      <c r="B3491" s="39" t="s">
        <v>297</v>
      </c>
      <c r="C3491" s="39" t="s">
        <v>372</v>
      </c>
      <c r="D3491" s="92">
        <f t="shared" si="174"/>
        <v>19.3</v>
      </c>
      <c r="E3491" s="92">
        <f t="shared" si="175"/>
        <v>17.07</v>
      </c>
      <c r="F3491" s="92">
        <f t="shared" si="176"/>
        <v>21.75</v>
      </c>
      <c r="H3491" s="138">
        <v>19.3</v>
      </c>
      <c r="I3491" s="138">
        <v>17.07</v>
      </c>
      <c r="J3491" s="138">
        <v>21.75</v>
      </c>
      <c r="K3491" s="138">
        <v>6.1658031088082899</v>
      </c>
    </row>
    <row r="3492" spans="1:11">
      <c r="A3492" s="39" t="s">
        <v>450</v>
      </c>
      <c r="B3492" s="39" t="s">
        <v>297</v>
      </c>
      <c r="C3492" s="39" t="s">
        <v>373</v>
      </c>
      <c r="D3492" s="92">
        <f t="shared" si="174"/>
        <v>30.18</v>
      </c>
      <c r="E3492" s="92">
        <f t="shared" si="175"/>
        <v>26.97</v>
      </c>
      <c r="F3492" s="92">
        <f t="shared" si="176"/>
        <v>33.590000000000003</v>
      </c>
      <c r="H3492" s="138">
        <v>30.18</v>
      </c>
      <c r="I3492" s="138">
        <v>26.97</v>
      </c>
      <c r="J3492" s="138">
        <v>33.590000000000003</v>
      </c>
      <c r="K3492" s="138">
        <v>5.5997349237905896</v>
      </c>
    </row>
    <row r="3493" spans="1:11">
      <c r="A3493" s="39" t="s">
        <v>450</v>
      </c>
      <c r="B3493" s="39" t="s">
        <v>297</v>
      </c>
      <c r="C3493" s="39" t="s">
        <v>374</v>
      </c>
      <c r="D3493" s="92">
        <f t="shared" si="174"/>
        <v>31.15</v>
      </c>
      <c r="E3493" s="92">
        <f t="shared" si="175"/>
        <v>28</v>
      </c>
      <c r="F3493" s="92">
        <f t="shared" si="176"/>
        <v>34.49</v>
      </c>
      <c r="H3493" s="138">
        <v>31.15</v>
      </c>
      <c r="I3493" s="138">
        <v>28</v>
      </c>
      <c r="J3493" s="138">
        <v>34.49</v>
      </c>
      <c r="K3493" s="138">
        <v>5.329052969502408</v>
      </c>
    </row>
    <row r="3494" spans="1:11">
      <c r="A3494" s="39" t="s">
        <v>450</v>
      </c>
      <c r="B3494" s="39" t="s">
        <v>297</v>
      </c>
      <c r="C3494" s="39" t="s">
        <v>358</v>
      </c>
      <c r="D3494" s="92">
        <f t="shared" si="174"/>
        <v>25.42</v>
      </c>
      <c r="E3494" s="92">
        <f t="shared" si="175"/>
        <v>23.82</v>
      </c>
      <c r="F3494" s="92">
        <f t="shared" si="176"/>
        <v>27.08</v>
      </c>
      <c r="H3494" s="138">
        <v>25.42</v>
      </c>
      <c r="I3494" s="138">
        <v>23.82</v>
      </c>
      <c r="J3494" s="138">
        <v>27.08</v>
      </c>
      <c r="K3494" s="138">
        <v>3.2651455546813528</v>
      </c>
    </row>
    <row r="3495" spans="1:11">
      <c r="A3495" s="39" t="s">
        <v>450</v>
      </c>
      <c r="B3495" s="39" t="s">
        <v>297</v>
      </c>
      <c r="C3495" s="39" t="s">
        <v>375</v>
      </c>
      <c r="D3495" s="92">
        <f t="shared" si="174"/>
        <v>29.38</v>
      </c>
      <c r="E3495" s="92">
        <f t="shared" si="175"/>
        <v>24.77</v>
      </c>
      <c r="F3495" s="92">
        <f t="shared" si="176"/>
        <v>34.46</v>
      </c>
      <c r="H3495" s="138">
        <v>29.38</v>
      </c>
      <c r="I3495" s="138">
        <v>24.77</v>
      </c>
      <c r="J3495" s="138">
        <v>34.46</v>
      </c>
      <c r="K3495" s="138">
        <v>8.4411164057181765</v>
      </c>
    </row>
    <row r="3496" spans="1:11">
      <c r="A3496" s="39" t="s">
        <v>450</v>
      </c>
      <c r="B3496" s="39" t="s">
        <v>297</v>
      </c>
      <c r="C3496" s="39" t="s">
        <v>376</v>
      </c>
      <c r="D3496" s="92">
        <f t="shared" si="174"/>
        <v>29.31</v>
      </c>
      <c r="E3496" s="92">
        <f t="shared" si="175"/>
        <v>25.8</v>
      </c>
      <c r="F3496" s="92">
        <f t="shared" si="176"/>
        <v>33.090000000000003</v>
      </c>
      <c r="H3496" s="138">
        <v>29.31</v>
      </c>
      <c r="I3496" s="138">
        <v>25.8</v>
      </c>
      <c r="J3496" s="138">
        <v>33.090000000000003</v>
      </c>
      <c r="K3496" s="138">
        <v>6.3459570112589567</v>
      </c>
    </row>
    <row r="3497" spans="1:11">
      <c r="A3497" s="39" t="s">
        <v>450</v>
      </c>
      <c r="B3497" s="39" t="s">
        <v>297</v>
      </c>
      <c r="C3497" s="39" t="s">
        <v>377</v>
      </c>
      <c r="D3497" s="92">
        <f t="shared" si="174"/>
        <v>34.29</v>
      </c>
      <c r="E3497" s="92">
        <f t="shared" si="175"/>
        <v>30.69</v>
      </c>
      <c r="F3497" s="92">
        <f t="shared" si="176"/>
        <v>38.08</v>
      </c>
      <c r="H3497" s="138">
        <v>34.29</v>
      </c>
      <c r="I3497" s="138">
        <v>30.69</v>
      </c>
      <c r="J3497" s="138">
        <v>38.08</v>
      </c>
      <c r="K3497" s="138">
        <v>5.5118110236220472</v>
      </c>
    </row>
    <row r="3498" spans="1:11">
      <c r="A3498" s="39" t="s">
        <v>450</v>
      </c>
      <c r="B3498" s="39" t="s">
        <v>297</v>
      </c>
      <c r="C3498" s="39" t="s">
        <v>386</v>
      </c>
      <c r="D3498" s="92">
        <f t="shared" si="174"/>
        <v>29.38</v>
      </c>
      <c r="E3498" s="92">
        <f t="shared" si="175"/>
        <v>26.73</v>
      </c>
      <c r="F3498" s="92">
        <f t="shared" si="176"/>
        <v>32.18</v>
      </c>
      <c r="H3498" s="138">
        <v>29.38</v>
      </c>
      <c r="I3498" s="138">
        <v>26.73</v>
      </c>
      <c r="J3498" s="138">
        <v>32.18</v>
      </c>
      <c r="K3498" s="138">
        <v>4.7311095983662348</v>
      </c>
    </row>
    <row r="3499" spans="1:11">
      <c r="A3499" s="39" t="s">
        <v>450</v>
      </c>
      <c r="B3499" s="39" t="s">
        <v>297</v>
      </c>
      <c r="C3499" s="39" t="s">
        <v>379</v>
      </c>
      <c r="D3499" s="92">
        <f t="shared" si="174"/>
        <v>25.02</v>
      </c>
      <c r="E3499" s="92">
        <f t="shared" si="175"/>
        <v>22.65</v>
      </c>
      <c r="F3499" s="92">
        <f t="shared" si="176"/>
        <v>27.55</v>
      </c>
      <c r="H3499" s="138">
        <v>25.02</v>
      </c>
      <c r="I3499" s="138">
        <v>22.65</v>
      </c>
      <c r="J3499" s="138">
        <v>27.55</v>
      </c>
      <c r="K3499" s="138">
        <v>4.9960031974420467</v>
      </c>
    </row>
    <row r="3500" spans="1:11">
      <c r="A3500" s="39" t="s">
        <v>450</v>
      </c>
      <c r="B3500" s="39" t="s">
        <v>297</v>
      </c>
      <c r="C3500" s="39" t="s">
        <v>360</v>
      </c>
      <c r="D3500" s="92">
        <f t="shared" si="174"/>
        <v>27.72</v>
      </c>
      <c r="E3500" s="92">
        <f t="shared" si="175"/>
        <v>26.19</v>
      </c>
      <c r="F3500" s="92">
        <f t="shared" si="176"/>
        <v>29.31</v>
      </c>
      <c r="H3500" s="138">
        <v>27.72</v>
      </c>
      <c r="I3500" s="138">
        <v>26.19</v>
      </c>
      <c r="J3500" s="138">
        <v>29.31</v>
      </c>
      <c r="K3500" s="138">
        <v>2.8860028860028866</v>
      </c>
    </row>
    <row r="3501" spans="1:11">
      <c r="A3501" s="39" t="s">
        <v>450</v>
      </c>
      <c r="B3501" s="39" t="s">
        <v>297</v>
      </c>
      <c r="C3501" s="39" t="s">
        <v>0</v>
      </c>
      <c r="D3501" s="92">
        <f t="shared" si="174"/>
        <v>27.36</v>
      </c>
      <c r="E3501" s="92">
        <f t="shared" si="175"/>
        <v>26.57</v>
      </c>
      <c r="F3501" s="92">
        <f t="shared" si="176"/>
        <v>28.18</v>
      </c>
      <c r="H3501" s="138">
        <v>27.36</v>
      </c>
      <c r="I3501" s="138">
        <v>26.57</v>
      </c>
      <c r="J3501" s="138">
        <v>28.18</v>
      </c>
      <c r="K3501" s="138">
        <v>1.4985380116959064</v>
      </c>
    </row>
    <row r="3502" spans="1:11">
      <c r="A3502" s="39" t="s">
        <v>453</v>
      </c>
      <c r="B3502" s="39" t="s">
        <v>438</v>
      </c>
      <c r="C3502" s="39" t="s">
        <v>101</v>
      </c>
      <c r="D3502" s="92">
        <f t="shared" si="174"/>
        <v>14.8</v>
      </c>
      <c r="E3502" s="92">
        <f t="shared" si="175"/>
        <v>9.5299999999999994</v>
      </c>
      <c r="F3502" s="92">
        <f t="shared" si="176"/>
        <v>22.28</v>
      </c>
      <c r="H3502" s="138">
        <v>14.8</v>
      </c>
      <c r="I3502" s="138">
        <v>9.5299999999999994</v>
      </c>
      <c r="J3502" s="138">
        <v>22.28</v>
      </c>
      <c r="K3502" s="138">
        <v>21.756756756756758</v>
      </c>
    </row>
    <row r="3503" spans="1:11">
      <c r="A3503" s="39" t="s">
        <v>453</v>
      </c>
      <c r="B3503" s="39" t="s">
        <v>438</v>
      </c>
      <c r="C3503" s="39" t="s">
        <v>108</v>
      </c>
      <c r="D3503" s="92">
        <f t="shared" si="174"/>
        <v>14.67</v>
      </c>
      <c r="E3503" s="92">
        <f t="shared" si="175"/>
        <v>5.41</v>
      </c>
      <c r="F3503" s="92">
        <f t="shared" si="176"/>
        <v>34.090000000000003</v>
      </c>
      <c r="H3503" s="138">
        <v>14.67</v>
      </c>
      <c r="I3503" s="138">
        <v>5.41</v>
      </c>
      <c r="J3503" s="138">
        <v>34.090000000000003</v>
      </c>
      <c r="K3503" s="138">
        <v>47.92092706203136</v>
      </c>
    </row>
    <row r="3504" spans="1:11">
      <c r="A3504" s="39" t="s">
        <v>453</v>
      </c>
      <c r="B3504" s="39" t="s">
        <v>438</v>
      </c>
      <c r="C3504" s="39" t="s">
        <v>109</v>
      </c>
      <c r="D3504" s="92">
        <f t="shared" si="174"/>
        <v>9.82</v>
      </c>
      <c r="E3504" s="92">
        <f t="shared" si="175"/>
        <v>5.09</v>
      </c>
      <c r="F3504" s="92">
        <f t="shared" si="176"/>
        <v>18.11</v>
      </c>
      <c r="H3504" s="138">
        <v>9.82</v>
      </c>
      <c r="I3504" s="138">
        <v>5.09</v>
      </c>
      <c r="J3504" s="138">
        <v>18.11</v>
      </c>
      <c r="K3504" s="138">
        <v>32.586558044806516</v>
      </c>
    </row>
    <row r="3505" spans="1:11">
      <c r="A3505" s="39" t="s">
        <v>453</v>
      </c>
      <c r="B3505" s="39" t="s">
        <v>438</v>
      </c>
      <c r="C3505" s="39" t="s">
        <v>112</v>
      </c>
      <c r="D3505" s="92">
        <f t="shared" si="174"/>
        <v>12.49</v>
      </c>
      <c r="E3505" s="92">
        <f t="shared" si="175"/>
        <v>7.53</v>
      </c>
      <c r="F3505" s="92">
        <f t="shared" si="176"/>
        <v>20.02</v>
      </c>
      <c r="H3505" s="138">
        <v>12.49</v>
      </c>
      <c r="I3505" s="138">
        <v>7.53</v>
      </c>
      <c r="J3505" s="138">
        <v>20.02</v>
      </c>
      <c r="K3505" s="138">
        <v>25.060048038430743</v>
      </c>
    </row>
    <row r="3506" spans="1:11">
      <c r="A3506" s="39" t="s">
        <v>453</v>
      </c>
      <c r="B3506" s="39" t="s">
        <v>438</v>
      </c>
      <c r="C3506" s="39" t="s">
        <v>115</v>
      </c>
      <c r="D3506" s="92">
        <f t="shared" si="174"/>
        <v>16.260000000000002</v>
      </c>
      <c r="E3506" s="92">
        <f t="shared" si="175"/>
        <v>11.32</v>
      </c>
      <c r="F3506" s="92">
        <f t="shared" si="176"/>
        <v>22.8</v>
      </c>
      <c r="H3506" s="138">
        <v>16.260000000000002</v>
      </c>
      <c r="I3506" s="138">
        <v>11.32</v>
      </c>
      <c r="J3506" s="138">
        <v>22.8</v>
      </c>
      <c r="K3506" s="138">
        <v>17.896678966789668</v>
      </c>
    </row>
    <row r="3507" spans="1:11">
      <c r="A3507" s="39" t="s">
        <v>453</v>
      </c>
      <c r="B3507" s="39" t="s">
        <v>438</v>
      </c>
      <c r="C3507" s="39" t="s">
        <v>118</v>
      </c>
      <c r="D3507" s="92">
        <f t="shared" si="174"/>
        <v>15.89</v>
      </c>
      <c r="E3507" s="92">
        <f t="shared" si="175"/>
        <v>11.65</v>
      </c>
      <c r="F3507" s="92">
        <f t="shared" si="176"/>
        <v>21.32</v>
      </c>
      <c r="H3507" s="138">
        <v>15.89</v>
      </c>
      <c r="I3507" s="138">
        <v>11.65</v>
      </c>
      <c r="J3507" s="138">
        <v>21.32</v>
      </c>
      <c r="K3507" s="138">
        <v>15.481434864694776</v>
      </c>
    </row>
    <row r="3508" spans="1:11">
      <c r="A3508" s="39" t="s">
        <v>453</v>
      </c>
      <c r="B3508" s="39" t="s">
        <v>438</v>
      </c>
      <c r="C3508" s="39" t="s">
        <v>122</v>
      </c>
      <c r="D3508" s="92">
        <f t="shared" si="174"/>
        <v>17.350000000000001</v>
      </c>
      <c r="E3508" s="92">
        <f t="shared" si="175"/>
        <v>11.45</v>
      </c>
      <c r="F3508" s="92">
        <f t="shared" si="176"/>
        <v>25.41</v>
      </c>
      <c r="H3508" s="138">
        <v>17.350000000000001</v>
      </c>
      <c r="I3508" s="138">
        <v>11.45</v>
      </c>
      <c r="J3508" s="138">
        <v>25.41</v>
      </c>
      <c r="K3508" s="138">
        <v>20.403458213256485</v>
      </c>
    </row>
    <row r="3509" spans="1:11">
      <c r="A3509" s="39" t="s">
        <v>453</v>
      </c>
      <c r="B3509" s="39" t="s">
        <v>438</v>
      </c>
      <c r="C3509" s="39" t="s">
        <v>130</v>
      </c>
      <c r="D3509" s="92">
        <f t="shared" si="174"/>
        <v>14.26</v>
      </c>
      <c r="E3509" s="92">
        <f t="shared" si="175"/>
        <v>9.7100000000000009</v>
      </c>
      <c r="F3509" s="92">
        <f t="shared" si="176"/>
        <v>20.46</v>
      </c>
      <c r="H3509" s="138">
        <v>14.26</v>
      </c>
      <c r="I3509" s="138">
        <v>9.7100000000000009</v>
      </c>
      <c r="J3509" s="138">
        <v>20.46</v>
      </c>
      <c r="K3509" s="138">
        <v>19.074333800841519</v>
      </c>
    </row>
    <row r="3510" spans="1:11">
      <c r="A3510" s="39" t="s">
        <v>453</v>
      </c>
      <c r="B3510" s="39" t="s">
        <v>438</v>
      </c>
      <c r="C3510" s="39" t="s">
        <v>135</v>
      </c>
      <c r="D3510" s="92">
        <f t="shared" si="174"/>
        <v>27.75</v>
      </c>
      <c r="E3510" s="92">
        <f t="shared" si="175"/>
        <v>15.46</v>
      </c>
      <c r="F3510" s="92">
        <f t="shared" si="176"/>
        <v>44.66</v>
      </c>
      <c r="H3510" s="138">
        <v>27.75</v>
      </c>
      <c r="I3510" s="138">
        <v>15.46</v>
      </c>
      <c r="J3510" s="138">
        <v>44.66</v>
      </c>
      <c r="K3510" s="138">
        <v>27.351351351351351</v>
      </c>
    </row>
    <row r="3511" spans="1:11">
      <c r="A3511" s="39" t="s">
        <v>453</v>
      </c>
      <c r="B3511" s="39" t="s">
        <v>438</v>
      </c>
      <c r="C3511" s="39" t="s">
        <v>136</v>
      </c>
      <c r="D3511" s="92">
        <f t="shared" si="174"/>
        <v>9.81</v>
      </c>
      <c r="E3511" s="92">
        <f t="shared" si="175"/>
        <v>5.09</v>
      </c>
      <c r="F3511" s="92">
        <f t="shared" si="176"/>
        <v>18.100000000000001</v>
      </c>
      <c r="H3511" s="138">
        <v>9.81</v>
      </c>
      <c r="I3511" s="138">
        <v>5.09</v>
      </c>
      <c r="J3511" s="138">
        <v>18.100000000000001</v>
      </c>
      <c r="K3511" s="138">
        <v>32.619775739041792</v>
      </c>
    </row>
    <row r="3512" spans="1:11">
      <c r="A3512" s="39" t="s">
        <v>453</v>
      </c>
      <c r="B3512" s="39" t="s">
        <v>438</v>
      </c>
      <c r="C3512" s="39" t="s">
        <v>143</v>
      </c>
      <c r="D3512" s="92">
        <f t="shared" si="174"/>
        <v>19.97</v>
      </c>
      <c r="E3512" s="92">
        <f t="shared" si="175"/>
        <v>12.09</v>
      </c>
      <c r="F3512" s="92">
        <f t="shared" si="176"/>
        <v>31.17</v>
      </c>
      <c r="H3512" s="138">
        <v>19.97</v>
      </c>
      <c r="I3512" s="138">
        <v>12.09</v>
      </c>
      <c r="J3512" s="138">
        <v>31.17</v>
      </c>
      <c r="K3512" s="138">
        <v>24.336504757135707</v>
      </c>
    </row>
    <row r="3513" spans="1:11">
      <c r="A3513" s="39" t="s">
        <v>453</v>
      </c>
      <c r="B3513" s="39" t="s">
        <v>438</v>
      </c>
      <c r="C3513" s="39" t="s">
        <v>149</v>
      </c>
      <c r="D3513" s="92">
        <f t="shared" si="174"/>
        <v>18.690000000000001</v>
      </c>
      <c r="E3513" s="92">
        <f t="shared" si="175"/>
        <v>13.26</v>
      </c>
      <c r="F3513" s="92">
        <f t="shared" si="176"/>
        <v>25.68</v>
      </c>
      <c r="H3513" s="138">
        <v>18.690000000000001</v>
      </c>
      <c r="I3513" s="138">
        <v>13.26</v>
      </c>
      <c r="J3513" s="138">
        <v>25.68</v>
      </c>
      <c r="K3513" s="138">
        <v>16.907437132156232</v>
      </c>
    </row>
    <row r="3514" spans="1:11">
      <c r="A3514" s="39" t="s">
        <v>453</v>
      </c>
      <c r="B3514" s="39" t="s">
        <v>438</v>
      </c>
      <c r="C3514" s="39" t="s">
        <v>151</v>
      </c>
      <c r="D3514" s="92">
        <f t="shared" si="174"/>
        <v>21.9</v>
      </c>
      <c r="E3514" s="92">
        <f t="shared" si="175"/>
        <v>11.89</v>
      </c>
      <c r="F3514" s="92">
        <f t="shared" si="176"/>
        <v>36.81</v>
      </c>
      <c r="H3514" s="138">
        <v>21.9</v>
      </c>
      <c r="I3514" s="138">
        <v>11.89</v>
      </c>
      <c r="J3514" s="138">
        <v>36.81</v>
      </c>
      <c r="K3514" s="138">
        <v>29.132420091324203</v>
      </c>
    </row>
    <row r="3515" spans="1:11">
      <c r="A3515" s="39" t="s">
        <v>453</v>
      </c>
      <c r="B3515" s="39" t="s">
        <v>438</v>
      </c>
      <c r="C3515" s="39" t="s">
        <v>154</v>
      </c>
      <c r="D3515" s="92">
        <f t="shared" si="174"/>
        <v>21.04</v>
      </c>
      <c r="E3515" s="92">
        <f t="shared" si="175"/>
        <v>13.33</v>
      </c>
      <c r="F3515" s="92">
        <f t="shared" si="176"/>
        <v>31.6</v>
      </c>
      <c r="H3515" s="138">
        <v>21.04</v>
      </c>
      <c r="I3515" s="138">
        <v>13.33</v>
      </c>
      <c r="J3515" s="138">
        <v>31.6</v>
      </c>
      <c r="K3515" s="138">
        <v>22.14828897338403</v>
      </c>
    </row>
    <row r="3516" spans="1:11">
      <c r="A3516" s="39" t="s">
        <v>453</v>
      </c>
      <c r="B3516" s="39" t="s">
        <v>438</v>
      </c>
      <c r="C3516" s="39" t="s">
        <v>164</v>
      </c>
      <c r="D3516" s="92">
        <f t="shared" si="174"/>
        <v>23.49</v>
      </c>
      <c r="E3516" s="92">
        <f t="shared" si="175"/>
        <v>14.3</v>
      </c>
      <c r="F3516" s="92">
        <f t="shared" si="176"/>
        <v>36.1</v>
      </c>
      <c r="H3516" s="138">
        <v>23.49</v>
      </c>
      <c r="I3516" s="138">
        <v>14.3</v>
      </c>
      <c r="J3516" s="138">
        <v>36.1</v>
      </c>
      <c r="K3516" s="138">
        <v>23.797360578969776</v>
      </c>
    </row>
    <row r="3517" spans="1:11">
      <c r="A3517" s="39" t="s">
        <v>453</v>
      </c>
      <c r="B3517" s="39" t="s">
        <v>438</v>
      </c>
      <c r="C3517" s="39" t="s">
        <v>171</v>
      </c>
      <c r="D3517" s="92">
        <f t="shared" si="174"/>
        <v>10.08</v>
      </c>
      <c r="E3517" s="92">
        <f t="shared" si="175"/>
        <v>6.6</v>
      </c>
      <c r="F3517" s="92">
        <f t="shared" si="176"/>
        <v>15.09</v>
      </c>
      <c r="H3517" s="138">
        <v>10.08</v>
      </c>
      <c r="I3517" s="138">
        <v>6.6</v>
      </c>
      <c r="J3517" s="138">
        <v>15.09</v>
      </c>
      <c r="K3517" s="138">
        <v>21.13095238095238</v>
      </c>
    </row>
    <row r="3518" spans="1:11">
      <c r="A3518" s="39" t="s">
        <v>453</v>
      </c>
      <c r="B3518" s="39" t="s">
        <v>438</v>
      </c>
      <c r="C3518" s="39" t="s">
        <v>174</v>
      </c>
      <c r="D3518" s="92">
        <f t="shared" si="174"/>
        <v>18.059999999999999</v>
      </c>
      <c r="E3518" s="92">
        <f t="shared" si="175"/>
        <v>11.95</v>
      </c>
      <c r="F3518" s="92">
        <f t="shared" si="176"/>
        <v>26.35</v>
      </c>
      <c r="H3518" s="138">
        <v>18.059999999999999</v>
      </c>
      <c r="I3518" s="138">
        <v>11.95</v>
      </c>
      <c r="J3518" s="138">
        <v>26.35</v>
      </c>
      <c r="K3518" s="138">
        <v>20.265780730897013</v>
      </c>
    </row>
    <row r="3519" spans="1:11">
      <c r="A3519" s="39" t="s">
        <v>453</v>
      </c>
      <c r="B3519" s="39" t="s">
        <v>438</v>
      </c>
      <c r="C3519" s="39" t="s">
        <v>102</v>
      </c>
      <c r="D3519" s="92">
        <f t="shared" si="174"/>
        <v>20.67</v>
      </c>
      <c r="E3519" s="92">
        <f t="shared" si="175"/>
        <v>12.44</v>
      </c>
      <c r="F3519" s="92">
        <f t="shared" si="176"/>
        <v>32.33</v>
      </c>
      <c r="H3519" s="138">
        <v>20.67</v>
      </c>
      <c r="I3519" s="138">
        <v>12.44</v>
      </c>
      <c r="J3519" s="138">
        <v>32.33</v>
      </c>
      <c r="K3519" s="138">
        <v>24.528301886792452</v>
      </c>
    </row>
    <row r="3520" spans="1:11">
      <c r="A3520" s="39" t="s">
        <v>453</v>
      </c>
      <c r="B3520" s="39" t="s">
        <v>438</v>
      </c>
      <c r="C3520" s="39" t="s">
        <v>103</v>
      </c>
      <c r="D3520" s="92">
        <f t="shared" si="174"/>
        <v>10.53</v>
      </c>
      <c r="E3520" s="92">
        <f t="shared" si="175"/>
        <v>6.32</v>
      </c>
      <c r="F3520" s="92">
        <f t="shared" si="176"/>
        <v>17.03</v>
      </c>
      <c r="H3520" s="138">
        <v>10.53</v>
      </c>
      <c r="I3520" s="138">
        <v>6.32</v>
      </c>
      <c r="J3520" s="138">
        <v>17.03</v>
      </c>
      <c r="K3520" s="138">
        <v>25.356125356125357</v>
      </c>
    </row>
    <row r="3521" spans="1:11">
      <c r="A3521" s="39" t="s">
        <v>453</v>
      </c>
      <c r="B3521" s="39" t="s">
        <v>438</v>
      </c>
      <c r="C3521" s="39" t="s">
        <v>104</v>
      </c>
      <c r="D3521" s="92">
        <f t="shared" si="174"/>
        <v>11.24</v>
      </c>
      <c r="E3521" s="92">
        <f t="shared" si="175"/>
        <v>6.66</v>
      </c>
      <c r="F3521" s="92">
        <f t="shared" si="176"/>
        <v>18.34</v>
      </c>
      <c r="H3521" s="138">
        <v>11.24</v>
      </c>
      <c r="I3521" s="138">
        <v>6.66</v>
      </c>
      <c r="J3521" s="138">
        <v>18.34</v>
      </c>
      <c r="K3521" s="138">
        <v>25.978647686832741</v>
      </c>
    </row>
    <row r="3522" spans="1:11">
      <c r="A3522" s="39" t="s">
        <v>453</v>
      </c>
      <c r="B3522" s="39" t="s">
        <v>438</v>
      </c>
      <c r="C3522" s="39" t="s">
        <v>110</v>
      </c>
      <c r="D3522" s="92">
        <f t="shared" si="174"/>
        <v>13.9</v>
      </c>
      <c r="E3522" s="92">
        <f t="shared" si="175"/>
        <v>8.43</v>
      </c>
      <c r="F3522" s="92">
        <f t="shared" si="176"/>
        <v>22.07</v>
      </c>
      <c r="H3522" s="138">
        <v>13.9</v>
      </c>
      <c r="I3522" s="138">
        <v>8.43</v>
      </c>
      <c r="J3522" s="138">
        <v>22.07</v>
      </c>
      <c r="K3522" s="138">
        <v>24.676258992805757</v>
      </c>
    </row>
    <row r="3523" spans="1:11">
      <c r="A3523" s="39" t="s">
        <v>453</v>
      </c>
      <c r="B3523" s="39" t="s">
        <v>438</v>
      </c>
      <c r="C3523" s="39" t="s">
        <v>111</v>
      </c>
      <c r="D3523" s="92">
        <f t="shared" si="174"/>
        <v>15.22</v>
      </c>
      <c r="E3523" s="92">
        <f t="shared" si="175"/>
        <v>10.65</v>
      </c>
      <c r="F3523" s="92">
        <f t="shared" si="176"/>
        <v>21.28</v>
      </c>
      <c r="H3523" s="138">
        <v>15.22</v>
      </c>
      <c r="I3523" s="138">
        <v>10.65</v>
      </c>
      <c r="J3523" s="138">
        <v>21.28</v>
      </c>
      <c r="K3523" s="138">
        <v>17.739816031537451</v>
      </c>
    </row>
    <row r="3524" spans="1:11">
      <c r="A3524" s="39" t="s">
        <v>453</v>
      </c>
      <c r="B3524" s="39" t="s">
        <v>438</v>
      </c>
      <c r="C3524" s="39" t="s">
        <v>116</v>
      </c>
      <c r="D3524" s="92">
        <f t="shared" si="174"/>
        <v>15.42</v>
      </c>
      <c r="E3524" s="92">
        <f t="shared" si="175"/>
        <v>8.17</v>
      </c>
      <c r="F3524" s="92">
        <f t="shared" si="176"/>
        <v>27.21</v>
      </c>
      <c r="H3524" s="138">
        <v>15.42</v>
      </c>
      <c r="I3524" s="138">
        <v>8.17</v>
      </c>
      <c r="J3524" s="138">
        <v>27.21</v>
      </c>
      <c r="K3524" s="138">
        <v>30.998702983138781</v>
      </c>
    </row>
    <row r="3525" spans="1:11">
      <c r="A3525" s="39" t="s">
        <v>453</v>
      </c>
      <c r="B3525" s="39" t="s">
        <v>438</v>
      </c>
      <c r="C3525" s="39" t="s">
        <v>117</v>
      </c>
      <c r="D3525" s="92">
        <f t="shared" si="174"/>
        <v>19.84</v>
      </c>
      <c r="E3525" s="92">
        <f t="shared" si="175"/>
        <v>13.72</v>
      </c>
      <c r="F3525" s="92">
        <f t="shared" si="176"/>
        <v>27.81</v>
      </c>
      <c r="H3525" s="138">
        <v>19.84</v>
      </c>
      <c r="I3525" s="138">
        <v>13.72</v>
      </c>
      <c r="J3525" s="138">
        <v>27.81</v>
      </c>
      <c r="K3525" s="138">
        <v>18.094758064516128</v>
      </c>
    </row>
    <row r="3526" spans="1:11">
      <c r="A3526" s="39" t="s">
        <v>453</v>
      </c>
      <c r="B3526" s="39" t="s">
        <v>438</v>
      </c>
      <c r="C3526" s="39" t="s">
        <v>119</v>
      </c>
      <c r="D3526" s="92">
        <f t="shared" si="174"/>
        <v>11.96</v>
      </c>
      <c r="E3526" s="92">
        <f t="shared" si="175"/>
        <v>7.93</v>
      </c>
      <c r="F3526" s="92">
        <f t="shared" si="176"/>
        <v>17.649999999999999</v>
      </c>
      <c r="H3526" s="138">
        <v>11.96</v>
      </c>
      <c r="I3526" s="138">
        <v>7.93</v>
      </c>
      <c r="J3526" s="138">
        <v>17.649999999999999</v>
      </c>
      <c r="K3526" s="138">
        <v>20.484949832775921</v>
      </c>
    </row>
    <row r="3527" spans="1:11">
      <c r="A3527" s="39" t="s">
        <v>453</v>
      </c>
      <c r="B3527" s="39" t="s">
        <v>438</v>
      </c>
      <c r="C3527" s="39" t="s">
        <v>123</v>
      </c>
      <c r="D3527" s="92">
        <f t="shared" si="174"/>
        <v>9.2200000000000006</v>
      </c>
      <c r="E3527" s="92">
        <f t="shared" si="175"/>
        <v>5.67</v>
      </c>
      <c r="F3527" s="92">
        <f t="shared" si="176"/>
        <v>14.67</v>
      </c>
      <c r="H3527" s="138">
        <v>9.2200000000000006</v>
      </c>
      <c r="I3527" s="138">
        <v>5.67</v>
      </c>
      <c r="J3527" s="138">
        <v>14.67</v>
      </c>
      <c r="K3527" s="138">
        <v>24.403470715835141</v>
      </c>
    </row>
    <row r="3528" spans="1:11">
      <c r="A3528" s="39" t="s">
        <v>453</v>
      </c>
      <c r="B3528" s="39" t="s">
        <v>438</v>
      </c>
      <c r="C3528" s="39" t="s">
        <v>132</v>
      </c>
      <c r="D3528" s="92">
        <f t="shared" si="174"/>
        <v>10.130000000000001</v>
      </c>
      <c r="E3528" s="92">
        <f t="shared" si="175"/>
        <v>6.27</v>
      </c>
      <c r="F3528" s="92">
        <f t="shared" si="176"/>
        <v>15.94</v>
      </c>
      <c r="H3528" s="138">
        <v>10.130000000000001</v>
      </c>
      <c r="I3528" s="138">
        <v>6.27</v>
      </c>
      <c r="J3528" s="138">
        <v>15.94</v>
      </c>
      <c r="K3528" s="138">
        <v>23.889437314906218</v>
      </c>
    </row>
    <row r="3529" spans="1:11">
      <c r="A3529" s="39" t="s">
        <v>453</v>
      </c>
      <c r="B3529" s="39" t="s">
        <v>438</v>
      </c>
      <c r="C3529" s="39" t="s">
        <v>134</v>
      </c>
      <c r="D3529" s="92">
        <f t="shared" si="174"/>
        <v>14.75</v>
      </c>
      <c r="E3529" s="92">
        <f t="shared" si="175"/>
        <v>8.07</v>
      </c>
      <c r="F3529" s="92">
        <f t="shared" si="176"/>
        <v>25.43</v>
      </c>
      <c r="H3529" s="138">
        <v>14.75</v>
      </c>
      <c r="I3529" s="138">
        <v>8.07</v>
      </c>
      <c r="J3529" s="138">
        <v>25.43</v>
      </c>
      <c r="K3529" s="138">
        <v>29.49152542372881</v>
      </c>
    </row>
    <row r="3530" spans="1:11">
      <c r="A3530" s="39" t="s">
        <v>453</v>
      </c>
      <c r="B3530" s="39" t="s">
        <v>438</v>
      </c>
      <c r="C3530" s="39" t="s">
        <v>150</v>
      </c>
      <c r="D3530" s="92">
        <f t="shared" si="174"/>
        <v>15.13</v>
      </c>
      <c r="E3530" s="92">
        <f t="shared" si="175"/>
        <v>8.48</v>
      </c>
      <c r="F3530" s="92">
        <f t="shared" si="176"/>
        <v>25.55</v>
      </c>
      <c r="H3530" s="138">
        <v>15.13</v>
      </c>
      <c r="I3530" s="138">
        <v>8.48</v>
      </c>
      <c r="J3530" s="138">
        <v>25.55</v>
      </c>
      <c r="K3530" s="138">
        <v>28.354263053536023</v>
      </c>
    </row>
    <row r="3531" spans="1:11">
      <c r="A3531" s="39" t="s">
        <v>453</v>
      </c>
      <c r="B3531" s="39" t="s">
        <v>438</v>
      </c>
      <c r="C3531" s="39" t="s">
        <v>156</v>
      </c>
      <c r="D3531" s="92">
        <f t="shared" si="174"/>
        <v>18.940000000000001</v>
      </c>
      <c r="E3531" s="92">
        <f t="shared" si="175"/>
        <v>12.68</v>
      </c>
      <c r="F3531" s="92">
        <f t="shared" si="176"/>
        <v>27.31</v>
      </c>
      <c r="H3531" s="138">
        <v>18.940000000000001</v>
      </c>
      <c r="I3531" s="138">
        <v>12.68</v>
      </c>
      <c r="J3531" s="138">
        <v>27.31</v>
      </c>
      <c r="K3531" s="138">
        <v>19.640971488912353</v>
      </c>
    </row>
    <row r="3532" spans="1:11">
      <c r="A3532" s="39" t="s">
        <v>453</v>
      </c>
      <c r="B3532" s="39" t="s">
        <v>438</v>
      </c>
      <c r="C3532" s="39" t="s">
        <v>159</v>
      </c>
      <c r="D3532" s="92">
        <f t="shared" si="174"/>
        <v>23.86</v>
      </c>
      <c r="E3532" s="92">
        <f t="shared" si="175"/>
        <v>14.77</v>
      </c>
      <c r="F3532" s="92">
        <f t="shared" si="176"/>
        <v>36.159999999999997</v>
      </c>
      <c r="H3532" s="138">
        <v>23.86</v>
      </c>
      <c r="I3532" s="138">
        <v>14.77</v>
      </c>
      <c r="J3532" s="138">
        <v>36.159999999999997</v>
      </c>
      <c r="K3532" s="138">
        <v>23.009220452640402</v>
      </c>
    </row>
    <row r="3533" spans="1:11">
      <c r="A3533" s="39" t="s">
        <v>453</v>
      </c>
      <c r="B3533" s="39" t="s">
        <v>438</v>
      </c>
      <c r="C3533" s="39" t="s">
        <v>161</v>
      </c>
      <c r="D3533" s="92">
        <f t="shared" si="174"/>
        <v>11.57</v>
      </c>
      <c r="E3533" s="92">
        <f t="shared" si="175"/>
        <v>6.95</v>
      </c>
      <c r="F3533" s="92">
        <f t="shared" si="176"/>
        <v>18.64</v>
      </c>
      <c r="H3533" s="138">
        <v>11.57</v>
      </c>
      <c r="I3533" s="138">
        <v>6.95</v>
      </c>
      <c r="J3533" s="138">
        <v>18.64</v>
      </c>
      <c r="K3533" s="138">
        <v>25.324114088159032</v>
      </c>
    </row>
    <row r="3534" spans="1:11">
      <c r="A3534" s="39" t="s">
        <v>453</v>
      </c>
      <c r="B3534" s="39" t="s">
        <v>438</v>
      </c>
      <c r="C3534" s="39" t="s">
        <v>168</v>
      </c>
      <c r="D3534" s="92">
        <f t="shared" si="174"/>
        <v>7.25</v>
      </c>
      <c r="E3534" s="92">
        <f t="shared" si="175"/>
        <v>3.52</v>
      </c>
      <c r="F3534" s="92">
        <f t="shared" si="176"/>
        <v>14.34</v>
      </c>
      <c r="H3534" s="138">
        <v>7.25</v>
      </c>
      <c r="I3534" s="138">
        <v>3.52</v>
      </c>
      <c r="J3534" s="138">
        <v>14.34</v>
      </c>
      <c r="K3534" s="138">
        <v>36</v>
      </c>
    </row>
    <row r="3535" spans="1:11">
      <c r="A3535" s="39" t="s">
        <v>453</v>
      </c>
      <c r="B3535" s="39" t="s">
        <v>438</v>
      </c>
      <c r="C3535" s="39" t="s">
        <v>98</v>
      </c>
      <c r="D3535" s="92">
        <f t="shared" si="174"/>
        <v>6.38</v>
      </c>
      <c r="E3535" s="92">
        <f t="shared" si="175"/>
        <v>3.58</v>
      </c>
      <c r="F3535" s="92">
        <f t="shared" si="176"/>
        <v>11.11</v>
      </c>
      <c r="H3535" s="138">
        <v>6.38</v>
      </c>
      <c r="I3535" s="138">
        <v>3.58</v>
      </c>
      <c r="J3535" s="138">
        <v>11.11</v>
      </c>
      <c r="K3535" s="138">
        <v>28.996865203761757</v>
      </c>
    </row>
    <row r="3536" spans="1:11">
      <c r="A3536" s="39" t="s">
        <v>453</v>
      </c>
      <c r="B3536" s="39" t="s">
        <v>438</v>
      </c>
      <c r="C3536" s="39" t="s">
        <v>105</v>
      </c>
      <c r="D3536" s="92">
        <f t="shared" ref="D3536:D3599" si="177">IF(K3536&gt;=50," ",H3536)</f>
        <v>13.63</v>
      </c>
      <c r="E3536" s="92">
        <f t="shared" ref="E3536:E3599" si="178">IF(K3536&gt;=50," ",I3536)</f>
        <v>7.76</v>
      </c>
      <c r="F3536" s="92">
        <f t="shared" ref="F3536:F3599" si="179">IF(K3536&gt;=50," ",J3536)</f>
        <v>22.86</v>
      </c>
      <c r="H3536" s="138">
        <v>13.63</v>
      </c>
      <c r="I3536" s="138">
        <v>7.76</v>
      </c>
      <c r="J3536" s="138">
        <v>22.86</v>
      </c>
      <c r="K3536" s="138">
        <v>27.732942039618486</v>
      </c>
    </row>
    <row r="3537" spans="1:11">
      <c r="A3537" s="39" t="s">
        <v>453</v>
      </c>
      <c r="B3537" s="39" t="s">
        <v>438</v>
      </c>
      <c r="C3537" s="39" t="s">
        <v>106</v>
      </c>
      <c r="D3537" s="92">
        <f t="shared" si="177"/>
        <v>9.1999999999999993</v>
      </c>
      <c r="E3537" s="92">
        <f t="shared" si="178"/>
        <v>5.44</v>
      </c>
      <c r="F3537" s="92">
        <f t="shared" si="179"/>
        <v>15.15</v>
      </c>
      <c r="H3537" s="138">
        <v>9.1999999999999993</v>
      </c>
      <c r="I3537" s="138">
        <v>5.44</v>
      </c>
      <c r="J3537" s="138">
        <v>15.15</v>
      </c>
      <c r="K3537" s="138">
        <v>26.195652173913047</v>
      </c>
    </row>
    <row r="3538" spans="1:11">
      <c r="A3538" s="39" t="s">
        <v>453</v>
      </c>
      <c r="B3538" s="39" t="s">
        <v>438</v>
      </c>
      <c r="C3538" s="39" t="s">
        <v>125</v>
      </c>
      <c r="D3538" s="92">
        <f t="shared" si="177"/>
        <v>16.47</v>
      </c>
      <c r="E3538" s="92">
        <f t="shared" si="178"/>
        <v>10.6</v>
      </c>
      <c r="F3538" s="92">
        <f t="shared" si="179"/>
        <v>24.69</v>
      </c>
      <c r="H3538" s="138">
        <v>16.47</v>
      </c>
      <c r="I3538" s="138">
        <v>10.6</v>
      </c>
      <c r="J3538" s="138">
        <v>24.69</v>
      </c>
      <c r="K3538" s="138">
        <v>21.67577413479053</v>
      </c>
    </row>
    <row r="3539" spans="1:11">
      <c r="A3539" s="39" t="s">
        <v>453</v>
      </c>
      <c r="B3539" s="39" t="s">
        <v>438</v>
      </c>
      <c r="C3539" s="39" t="s">
        <v>131</v>
      </c>
      <c r="D3539" s="92">
        <f t="shared" si="177"/>
        <v>23.19</v>
      </c>
      <c r="E3539" s="92">
        <f t="shared" si="178"/>
        <v>14.59</v>
      </c>
      <c r="F3539" s="92">
        <f t="shared" si="179"/>
        <v>34.799999999999997</v>
      </c>
      <c r="H3539" s="138">
        <v>23.19</v>
      </c>
      <c r="I3539" s="138">
        <v>14.59</v>
      </c>
      <c r="J3539" s="138">
        <v>34.799999999999997</v>
      </c>
      <c r="K3539" s="138">
        <v>22.337214316515738</v>
      </c>
    </row>
    <row r="3540" spans="1:11">
      <c r="A3540" s="39" t="s">
        <v>453</v>
      </c>
      <c r="B3540" s="39" t="s">
        <v>438</v>
      </c>
      <c r="C3540" s="39" t="s">
        <v>133</v>
      </c>
      <c r="D3540" s="92">
        <f t="shared" si="177"/>
        <v>16.07</v>
      </c>
      <c r="E3540" s="92">
        <f t="shared" si="178"/>
        <v>11.2</v>
      </c>
      <c r="F3540" s="92">
        <f t="shared" si="179"/>
        <v>22.52</v>
      </c>
      <c r="H3540" s="138">
        <v>16.07</v>
      </c>
      <c r="I3540" s="138">
        <v>11.2</v>
      </c>
      <c r="J3540" s="138">
        <v>22.52</v>
      </c>
      <c r="K3540" s="138">
        <v>17.859365276913504</v>
      </c>
    </row>
    <row r="3541" spans="1:11">
      <c r="A3541" s="39" t="s">
        <v>453</v>
      </c>
      <c r="B3541" s="39" t="s">
        <v>438</v>
      </c>
      <c r="C3541" s="39" t="s">
        <v>137</v>
      </c>
      <c r="D3541" s="92">
        <f t="shared" si="177"/>
        <v>10.19</v>
      </c>
      <c r="E3541" s="92">
        <f t="shared" si="178"/>
        <v>4.5999999999999996</v>
      </c>
      <c r="F3541" s="92">
        <f t="shared" si="179"/>
        <v>21.09</v>
      </c>
      <c r="H3541" s="138">
        <v>10.19</v>
      </c>
      <c r="I3541" s="138">
        <v>4.5999999999999996</v>
      </c>
      <c r="J3541" s="138">
        <v>21.09</v>
      </c>
      <c r="K3541" s="138">
        <v>39.254170755642789</v>
      </c>
    </row>
    <row r="3542" spans="1:11">
      <c r="A3542" s="39" t="s">
        <v>453</v>
      </c>
      <c r="B3542" s="39" t="s">
        <v>438</v>
      </c>
      <c r="C3542" s="39" t="s">
        <v>138</v>
      </c>
      <c r="D3542" s="92">
        <f t="shared" si="177"/>
        <v>6.42</v>
      </c>
      <c r="E3542" s="92">
        <f t="shared" si="178"/>
        <v>3.42</v>
      </c>
      <c r="F3542" s="92">
        <f t="shared" si="179"/>
        <v>11.73</v>
      </c>
      <c r="H3542" s="138">
        <v>6.42</v>
      </c>
      <c r="I3542" s="138">
        <v>3.42</v>
      </c>
      <c r="J3542" s="138">
        <v>11.73</v>
      </c>
      <c r="K3542" s="138">
        <v>31.619937694704049</v>
      </c>
    </row>
    <row r="3543" spans="1:11">
      <c r="A3543" s="39" t="s">
        <v>453</v>
      </c>
      <c r="B3543" s="39" t="s">
        <v>438</v>
      </c>
      <c r="C3543" s="39" t="s">
        <v>140</v>
      </c>
      <c r="D3543" s="92">
        <f t="shared" si="177"/>
        <v>7.35</v>
      </c>
      <c r="E3543" s="92">
        <f t="shared" si="178"/>
        <v>4.25</v>
      </c>
      <c r="F3543" s="92">
        <f t="shared" si="179"/>
        <v>12.42</v>
      </c>
      <c r="H3543" s="138">
        <v>7.35</v>
      </c>
      <c r="I3543" s="138">
        <v>4.25</v>
      </c>
      <c r="J3543" s="138">
        <v>12.42</v>
      </c>
      <c r="K3543" s="138">
        <v>27.482993197278915</v>
      </c>
    </row>
    <row r="3544" spans="1:11">
      <c r="A3544" s="39" t="s">
        <v>453</v>
      </c>
      <c r="B3544" s="39" t="s">
        <v>438</v>
      </c>
      <c r="C3544" s="39" t="s">
        <v>144</v>
      </c>
      <c r="D3544" s="92">
        <f t="shared" si="177"/>
        <v>14.43</v>
      </c>
      <c r="E3544" s="92">
        <f t="shared" si="178"/>
        <v>7.96</v>
      </c>
      <c r="F3544" s="92">
        <f t="shared" si="179"/>
        <v>24.74</v>
      </c>
      <c r="H3544" s="138">
        <v>14.43</v>
      </c>
      <c r="I3544" s="138">
        <v>7.96</v>
      </c>
      <c r="J3544" s="138">
        <v>24.74</v>
      </c>
      <c r="K3544" s="138">
        <v>29.106029106029109</v>
      </c>
    </row>
    <row r="3545" spans="1:11">
      <c r="A3545" s="39" t="s">
        <v>453</v>
      </c>
      <c r="B3545" s="39" t="s">
        <v>438</v>
      </c>
      <c r="C3545" s="39" t="s">
        <v>145</v>
      </c>
      <c r="D3545" s="92">
        <f t="shared" si="177"/>
        <v>12.55</v>
      </c>
      <c r="E3545" s="92">
        <f t="shared" si="178"/>
        <v>6.37</v>
      </c>
      <c r="F3545" s="92">
        <f t="shared" si="179"/>
        <v>23.25</v>
      </c>
      <c r="H3545" s="138">
        <v>12.55</v>
      </c>
      <c r="I3545" s="138">
        <v>6.37</v>
      </c>
      <c r="J3545" s="138">
        <v>23.25</v>
      </c>
      <c r="K3545" s="138">
        <v>33.306772908366526</v>
      </c>
    </row>
    <row r="3546" spans="1:11">
      <c r="A3546" s="39" t="s">
        <v>453</v>
      </c>
      <c r="B3546" s="39" t="s">
        <v>438</v>
      </c>
      <c r="C3546" s="39" t="s">
        <v>146</v>
      </c>
      <c r="D3546" s="92">
        <f t="shared" si="177"/>
        <v>10.199999999999999</v>
      </c>
      <c r="E3546" s="92">
        <f t="shared" si="178"/>
        <v>6.28</v>
      </c>
      <c r="F3546" s="92">
        <f t="shared" si="179"/>
        <v>16.13</v>
      </c>
      <c r="H3546" s="138">
        <v>10.199999999999999</v>
      </c>
      <c r="I3546" s="138">
        <v>6.28</v>
      </c>
      <c r="J3546" s="138">
        <v>16.13</v>
      </c>
      <c r="K3546" s="138">
        <v>24.117647058823529</v>
      </c>
    </row>
    <row r="3547" spans="1:11">
      <c r="A3547" s="39" t="s">
        <v>453</v>
      </c>
      <c r="B3547" s="39" t="s">
        <v>438</v>
      </c>
      <c r="C3547" s="39" t="s">
        <v>153</v>
      </c>
      <c r="D3547" s="92">
        <f t="shared" si="177"/>
        <v>17.79</v>
      </c>
      <c r="E3547" s="92">
        <f t="shared" si="178"/>
        <v>7.98</v>
      </c>
      <c r="F3547" s="92">
        <f t="shared" si="179"/>
        <v>35.08</v>
      </c>
      <c r="H3547" s="138">
        <v>17.79</v>
      </c>
      <c r="I3547" s="138">
        <v>7.98</v>
      </c>
      <c r="J3547" s="138">
        <v>35.08</v>
      </c>
      <c r="K3547" s="138">
        <v>38.392355255761665</v>
      </c>
    </row>
    <row r="3548" spans="1:11">
      <c r="A3548" s="39" t="s">
        <v>453</v>
      </c>
      <c r="B3548" s="39" t="s">
        <v>438</v>
      </c>
      <c r="C3548" s="39" t="s">
        <v>162</v>
      </c>
      <c r="D3548" s="92">
        <f t="shared" si="177"/>
        <v>28.38</v>
      </c>
      <c r="E3548" s="92">
        <f t="shared" si="178"/>
        <v>16.89</v>
      </c>
      <c r="F3548" s="92">
        <f t="shared" si="179"/>
        <v>43.58</v>
      </c>
      <c r="H3548" s="138">
        <v>28.38</v>
      </c>
      <c r="I3548" s="138">
        <v>16.89</v>
      </c>
      <c r="J3548" s="138">
        <v>43.58</v>
      </c>
      <c r="K3548" s="138">
        <v>24.383368569415083</v>
      </c>
    </row>
    <row r="3549" spans="1:11">
      <c r="A3549" s="39" t="s">
        <v>453</v>
      </c>
      <c r="B3549" s="39" t="s">
        <v>438</v>
      </c>
      <c r="C3549" s="39" t="s">
        <v>165</v>
      </c>
      <c r="D3549" s="92">
        <f t="shared" si="177"/>
        <v>13.24</v>
      </c>
      <c r="E3549" s="92">
        <f t="shared" si="178"/>
        <v>7.55</v>
      </c>
      <c r="F3549" s="92">
        <f t="shared" si="179"/>
        <v>22.18</v>
      </c>
      <c r="H3549" s="138">
        <v>13.24</v>
      </c>
      <c r="I3549" s="138">
        <v>7.55</v>
      </c>
      <c r="J3549" s="138">
        <v>22.18</v>
      </c>
      <c r="K3549" s="138">
        <v>27.643504531722058</v>
      </c>
    </row>
    <row r="3550" spans="1:11">
      <c r="A3550" s="39" t="s">
        <v>453</v>
      </c>
      <c r="B3550" s="39" t="s">
        <v>438</v>
      </c>
      <c r="C3550" s="39" t="s">
        <v>166</v>
      </c>
      <c r="D3550" s="92">
        <f t="shared" si="177"/>
        <v>13.67</v>
      </c>
      <c r="E3550" s="92">
        <f t="shared" si="178"/>
        <v>6.43</v>
      </c>
      <c r="F3550" s="92">
        <f t="shared" si="179"/>
        <v>26.72</v>
      </c>
      <c r="H3550" s="138">
        <v>13.67</v>
      </c>
      <c r="I3550" s="138">
        <v>6.43</v>
      </c>
      <c r="J3550" s="138">
        <v>26.72</v>
      </c>
      <c r="K3550" s="138">
        <v>36.722750548646673</v>
      </c>
    </row>
    <row r="3551" spans="1:11">
      <c r="A3551" s="39" t="s">
        <v>453</v>
      </c>
      <c r="B3551" s="39" t="s">
        <v>438</v>
      </c>
      <c r="C3551" s="39" t="s">
        <v>170</v>
      </c>
      <c r="D3551" s="92">
        <f t="shared" si="177"/>
        <v>12.45</v>
      </c>
      <c r="E3551" s="92">
        <f t="shared" si="178"/>
        <v>8.27</v>
      </c>
      <c r="F3551" s="92">
        <f t="shared" si="179"/>
        <v>18.34</v>
      </c>
      <c r="H3551" s="138">
        <v>12.45</v>
      </c>
      <c r="I3551" s="138">
        <v>8.27</v>
      </c>
      <c r="J3551" s="138">
        <v>18.34</v>
      </c>
      <c r="K3551" s="138">
        <v>20.401606425702813</v>
      </c>
    </row>
    <row r="3552" spans="1:11">
      <c r="A3552" s="39" t="s">
        <v>453</v>
      </c>
      <c r="B3552" s="39" t="s">
        <v>438</v>
      </c>
      <c r="C3552" s="39" t="s">
        <v>172</v>
      </c>
      <c r="D3552" s="92">
        <f t="shared" si="177"/>
        <v>11.21</v>
      </c>
      <c r="E3552" s="92">
        <f t="shared" si="178"/>
        <v>6.52</v>
      </c>
      <c r="F3552" s="92">
        <f t="shared" si="179"/>
        <v>18.61</v>
      </c>
      <c r="H3552" s="138">
        <v>11.21</v>
      </c>
      <c r="I3552" s="138">
        <v>6.52</v>
      </c>
      <c r="J3552" s="138">
        <v>18.61</v>
      </c>
      <c r="K3552" s="138">
        <v>26.940231935771632</v>
      </c>
    </row>
    <row r="3553" spans="1:11">
      <c r="A3553" s="39" t="s">
        <v>453</v>
      </c>
      <c r="B3553" s="39" t="s">
        <v>438</v>
      </c>
      <c r="C3553" s="39" t="s">
        <v>175</v>
      </c>
      <c r="D3553" s="92">
        <f t="shared" si="177"/>
        <v>23.54</v>
      </c>
      <c r="E3553" s="92">
        <f t="shared" si="178"/>
        <v>16.91</v>
      </c>
      <c r="F3553" s="92">
        <f t="shared" si="179"/>
        <v>31.78</v>
      </c>
      <c r="H3553" s="138">
        <v>23.54</v>
      </c>
      <c r="I3553" s="138">
        <v>16.91</v>
      </c>
      <c r="J3553" s="138">
        <v>31.78</v>
      </c>
      <c r="K3553" s="138">
        <v>16.142735768903993</v>
      </c>
    </row>
    <row r="3554" spans="1:11">
      <c r="A3554" s="39" t="s">
        <v>453</v>
      </c>
      <c r="B3554" s="39" t="s">
        <v>438</v>
      </c>
      <c r="C3554" s="39" t="s">
        <v>99</v>
      </c>
      <c r="D3554" s="92">
        <f t="shared" si="177"/>
        <v>13.88</v>
      </c>
      <c r="E3554" s="92">
        <f t="shared" si="178"/>
        <v>8.77</v>
      </c>
      <c r="F3554" s="92">
        <f t="shared" si="179"/>
        <v>21.27</v>
      </c>
      <c r="H3554" s="138">
        <v>13.88</v>
      </c>
      <c r="I3554" s="138">
        <v>8.77</v>
      </c>
      <c r="J3554" s="138">
        <v>21.27</v>
      </c>
      <c r="K3554" s="138">
        <v>22.694524495677232</v>
      </c>
    </row>
    <row r="3555" spans="1:11">
      <c r="A3555" s="39" t="s">
        <v>453</v>
      </c>
      <c r="B3555" s="39" t="s">
        <v>438</v>
      </c>
      <c r="C3555" s="39" t="s">
        <v>100</v>
      </c>
      <c r="D3555" s="92">
        <f t="shared" si="177"/>
        <v>16.21</v>
      </c>
      <c r="E3555" s="92">
        <f t="shared" si="178"/>
        <v>10.3</v>
      </c>
      <c r="F3555" s="92">
        <f t="shared" si="179"/>
        <v>24.59</v>
      </c>
      <c r="H3555" s="138">
        <v>16.21</v>
      </c>
      <c r="I3555" s="138">
        <v>10.3</v>
      </c>
      <c r="J3555" s="138">
        <v>24.59</v>
      </c>
      <c r="K3555" s="138">
        <v>22.331893892658851</v>
      </c>
    </row>
    <row r="3556" spans="1:11">
      <c r="A3556" s="39" t="s">
        <v>453</v>
      </c>
      <c r="B3556" s="39" t="s">
        <v>438</v>
      </c>
      <c r="C3556" s="39" t="s">
        <v>107</v>
      </c>
      <c r="D3556" s="92">
        <f t="shared" si="177"/>
        <v>14.66</v>
      </c>
      <c r="E3556" s="92">
        <f t="shared" si="178"/>
        <v>9.98</v>
      </c>
      <c r="F3556" s="92">
        <f t="shared" si="179"/>
        <v>21.01</v>
      </c>
      <c r="H3556" s="138">
        <v>14.66</v>
      </c>
      <c r="I3556" s="138">
        <v>9.98</v>
      </c>
      <c r="J3556" s="138">
        <v>21.01</v>
      </c>
      <c r="K3556" s="138">
        <v>19.031377899045022</v>
      </c>
    </row>
    <row r="3557" spans="1:11">
      <c r="A3557" s="39" t="s">
        <v>453</v>
      </c>
      <c r="B3557" s="39" t="s">
        <v>438</v>
      </c>
      <c r="C3557" s="39" t="s">
        <v>113</v>
      </c>
      <c r="D3557" s="92">
        <f t="shared" si="177"/>
        <v>14.66</v>
      </c>
      <c r="E3557" s="92">
        <f t="shared" si="178"/>
        <v>6.99</v>
      </c>
      <c r="F3557" s="92">
        <f t="shared" si="179"/>
        <v>28.22</v>
      </c>
      <c r="H3557" s="138">
        <v>14.66</v>
      </c>
      <c r="I3557" s="138">
        <v>6.99</v>
      </c>
      <c r="J3557" s="138">
        <v>28.22</v>
      </c>
      <c r="K3557" s="138">
        <v>36.016371077762621</v>
      </c>
    </row>
    <row r="3558" spans="1:11">
      <c r="A3558" s="39" t="s">
        <v>453</v>
      </c>
      <c r="B3558" s="39" t="s">
        <v>438</v>
      </c>
      <c r="C3558" s="39" t="s">
        <v>114</v>
      </c>
      <c r="D3558" s="92">
        <f t="shared" si="177"/>
        <v>14.91</v>
      </c>
      <c r="E3558" s="92">
        <f t="shared" si="178"/>
        <v>6.71</v>
      </c>
      <c r="F3558" s="92">
        <f t="shared" si="179"/>
        <v>29.93</v>
      </c>
      <c r="H3558" s="138">
        <v>14.91</v>
      </c>
      <c r="I3558" s="138">
        <v>6.71</v>
      </c>
      <c r="J3558" s="138">
        <v>29.93</v>
      </c>
      <c r="K3558" s="138">
        <v>38.698859825620389</v>
      </c>
    </row>
    <row r="3559" spans="1:11">
      <c r="A3559" s="39" t="s">
        <v>453</v>
      </c>
      <c r="B3559" s="39" t="s">
        <v>438</v>
      </c>
      <c r="C3559" s="39" t="s">
        <v>120</v>
      </c>
      <c r="D3559" s="92" t="str">
        <f t="shared" si="177"/>
        <v xml:space="preserve"> </v>
      </c>
      <c r="E3559" s="92" t="str">
        <f t="shared" si="178"/>
        <v xml:space="preserve"> </v>
      </c>
      <c r="F3559" s="92" t="str">
        <f t="shared" si="179"/>
        <v xml:space="preserve"> </v>
      </c>
      <c r="H3559" s="138">
        <v>9.56</v>
      </c>
      <c r="I3559" s="138">
        <v>2.96</v>
      </c>
      <c r="J3559" s="138">
        <v>26.79</v>
      </c>
      <c r="K3559" s="138">
        <v>57.322175732217573</v>
      </c>
    </row>
    <row r="3560" spans="1:11">
      <c r="A3560" s="39" t="s">
        <v>453</v>
      </c>
      <c r="B3560" s="39" t="s">
        <v>438</v>
      </c>
      <c r="C3560" s="39" t="s">
        <v>121</v>
      </c>
      <c r="D3560" s="92">
        <f t="shared" si="177"/>
        <v>9.68</v>
      </c>
      <c r="E3560" s="92">
        <f t="shared" si="178"/>
        <v>5.31</v>
      </c>
      <c r="F3560" s="92">
        <f t="shared" si="179"/>
        <v>17.03</v>
      </c>
      <c r="H3560" s="138">
        <v>9.68</v>
      </c>
      <c r="I3560" s="138">
        <v>5.31</v>
      </c>
      <c r="J3560" s="138">
        <v>17.03</v>
      </c>
      <c r="K3560" s="138">
        <v>29.958677685950413</v>
      </c>
    </row>
    <row r="3561" spans="1:11">
      <c r="A3561" s="39" t="s">
        <v>453</v>
      </c>
      <c r="B3561" s="39" t="s">
        <v>438</v>
      </c>
      <c r="C3561" s="39" t="s">
        <v>124</v>
      </c>
      <c r="D3561" s="92">
        <f t="shared" si="177"/>
        <v>15.87</v>
      </c>
      <c r="E3561" s="92">
        <f t="shared" si="178"/>
        <v>10.220000000000001</v>
      </c>
      <c r="F3561" s="92">
        <f t="shared" si="179"/>
        <v>23.83</v>
      </c>
      <c r="H3561" s="138">
        <v>15.87</v>
      </c>
      <c r="I3561" s="138">
        <v>10.220000000000001</v>
      </c>
      <c r="J3561" s="138">
        <v>23.83</v>
      </c>
      <c r="K3561" s="138">
        <v>21.676118462507876</v>
      </c>
    </row>
    <row r="3562" spans="1:11">
      <c r="A3562" s="39" t="s">
        <v>453</v>
      </c>
      <c r="B3562" s="39" t="s">
        <v>438</v>
      </c>
      <c r="C3562" s="39" t="s">
        <v>126</v>
      </c>
      <c r="D3562" s="92">
        <f t="shared" si="177"/>
        <v>10.65</v>
      </c>
      <c r="E3562" s="92">
        <f t="shared" si="178"/>
        <v>4.7</v>
      </c>
      <c r="F3562" s="92">
        <f t="shared" si="179"/>
        <v>22.35</v>
      </c>
      <c r="H3562" s="138">
        <v>10.65</v>
      </c>
      <c r="I3562" s="138">
        <v>4.7</v>
      </c>
      <c r="J3562" s="138">
        <v>22.35</v>
      </c>
      <c r="K3562" s="138">
        <v>40.187793427230048</v>
      </c>
    </row>
    <row r="3563" spans="1:11">
      <c r="A3563" s="39" t="s">
        <v>453</v>
      </c>
      <c r="B3563" s="39" t="s">
        <v>438</v>
      </c>
      <c r="C3563" s="39" t="s">
        <v>127</v>
      </c>
      <c r="D3563" s="92">
        <f t="shared" si="177"/>
        <v>13.03</v>
      </c>
      <c r="E3563" s="92">
        <f t="shared" si="178"/>
        <v>6.64</v>
      </c>
      <c r="F3563" s="92">
        <f t="shared" si="179"/>
        <v>23.98</v>
      </c>
      <c r="H3563" s="138">
        <v>13.03</v>
      </c>
      <c r="I3563" s="138">
        <v>6.64</v>
      </c>
      <c r="J3563" s="138">
        <v>23.98</v>
      </c>
      <c r="K3563" s="138">
        <v>33.000767459708364</v>
      </c>
    </row>
    <row r="3564" spans="1:11">
      <c r="A3564" s="39" t="s">
        <v>453</v>
      </c>
      <c r="B3564" s="39" t="s">
        <v>438</v>
      </c>
      <c r="C3564" s="39" t="s">
        <v>128</v>
      </c>
      <c r="D3564" s="92">
        <f t="shared" si="177"/>
        <v>8.5299999999999994</v>
      </c>
      <c r="E3564" s="92">
        <f t="shared" si="178"/>
        <v>4.53</v>
      </c>
      <c r="F3564" s="92">
        <f t="shared" si="179"/>
        <v>15.5</v>
      </c>
      <c r="H3564" s="138">
        <v>8.5299999999999994</v>
      </c>
      <c r="I3564" s="138">
        <v>4.53</v>
      </c>
      <c r="J3564" s="138">
        <v>15.5</v>
      </c>
      <c r="K3564" s="138">
        <v>31.535756154747951</v>
      </c>
    </row>
    <row r="3565" spans="1:11">
      <c r="A3565" s="39" t="s">
        <v>453</v>
      </c>
      <c r="B3565" s="39" t="s">
        <v>438</v>
      </c>
      <c r="C3565" s="39" t="s">
        <v>129</v>
      </c>
      <c r="D3565" s="92">
        <f t="shared" si="177"/>
        <v>12.71</v>
      </c>
      <c r="E3565" s="92">
        <f t="shared" si="178"/>
        <v>6.44</v>
      </c>
      <c r="F3565" s="92">
        <f t="shared" si="179"/>
        <v>23.56</v>
      </c>
      <c r="H3565" s="138">
        <v>12.71</v>
      </c>
      <c r="I3565" s="138">
        <v>6.44</v>
      </c>
      <c r="J3565" s="138">
        <v>23.56</v>
      </c>
      <c r="K3565" s="138">
        <v>33.359559402045633</v>
      </c>
    </row>
    <row r="3566" spans="1:11">
      <c r="A3566" s="39" t="s">
        <v>453</v>
      </c>
      <c r="B3566" s="39" t="s">
        <v>438</v>
      </c>
      <c r="C3566" s="39" t="s">
        <v>139</v>
      </c>
      <c r="D3566" s="92">
        <f t="shared" si="177"/>
        <v>15.31</v>
      </c>
      <c r="E3566" s="92">
        <f t="shared" si="178"/>
        <v>10.119999999999999</v>
      </c>
      <c r="F3566" s="92">
        <f t="shared" si="179"/>
        <v>22.49</v>
      </c>
      <c r="H3566" s="138">
        <v>15.31</v>
      </c>
      <c r="I3566" s="138">
        <v>10.119999999999999</v>
      </c>
      <c r="J3566" s="138">
        <v>22.49</v>
      </c>
      <c r="K3566" s="138">
        <v>20.444154147615937</v>
      </c>
    </row>
    <row r="3567" spans="1:11">
      <c r="A3567" s="39" t="s">
        <v>453</v>
      </c>
      <c r="B3567" s="39" t="s">
        <v>438</v>
      </c>
      <c r="C3567" s="39" t="s">
        <v>141</v>
      </c>
      <c r="D3567" s="92">
        <f t="shared" si="177"/>
        <v>14.69</v>
      </c>
      <c r="E3567" s="92">
        <f t="shared" si="178"/>
        <v>8.82</v>
      </c>
      <c r="F3567" s="92">
        <f t="shared" si="179"/>
        <v>23.45</v>
      </c>
      <c r="H3567" s="138">
        <v>14.69</v>
      </c>
      <c r="I3567" s="138">
        <v>8.82</v>
      </c>
      <c r="J3567" s="138">
        <v>23.45</v>
      </c>
      <c r="K3567" s="138">
        <v>25.051055139550716</v>
      </c>
    </row>
    <row r="3568" spans="1:11">
      <c r="A3568" s="39" t="s">
        <v>453</v>
      </c>
      <c r="B3568" s="39" t="s">
        <v>438</v>
      </c>
      <c r="C3568" s="39" t="s">
        <v>142</v>
      </c>
      <c r="D3568" s="92">
        <f t="shared" si="177"/>
        <v>12.96</v>
      </c>
      <c r="E3568" s="92">
        <f t="shared" si="178"/>
        <v>8.07</v>
      </c>
      <c r="F3568" s="92">
        <f t="shared" si="179"/>
        <v>20.14</v>
      </c>
      <c r="H3568" s="138">
        <v>12.96</v>
      </c>
      <c r="I3568" s="138">
        <v>8.07</v>
      </c>
      <c r="J3568" s="138">
        <v>20.14</v>
      </c>
      <c r="K3568" s="138">
        <v>23.456790123456788</v>
      </c>
    </row>
    <row r="3569" spans="1:11">
      <c r="A3569" s="39" t="s">
        <v>453</v>
      </c>
      <c r="B3569" s="39" t="s">
        <v>438</v>
      </c>
      <c r="C3569" s="39" t="s">
        <v>147</v>
      </c>
      <c r="D3569" s="92">
        <f t="shared" si="177"/>
        <v>18.03</v>
      </c>
      <c r="E3569" s="92">
        <f t="shared" si="178"/>
        <v>12.11</v>
      </c>
      <c r="F3569" s="92">
        <f t="shared" si="179"/>
        <v>26</v>
      </c>
      <c r="H3569" s="138">
        <v>18.03</v>
      </c>
      <c r="I3569" s="138">
        <v>12.11</v>
      </c>
      <c r="J3569" s="138">
        <v>26</v>
      </c>
      <c r="K3569" s="138">
        <v>19.578480310593452</v>
      </c>
    </row>
    <row r="3570" spans="1:11">
      <c r="A3570" s="39" t="s">
        <v>453</v>
      </c>
      <c r="B3570" s="39" t="s">
        <v>438</v>
      </c>
      <c r="C3570" s="39" t="s">
        <v>148</v>
      </c>
      <c r="D3570" s="92">
        <f t="shared" si="177"/>
        <v>15.06</v>
      </c>
      <c r="E3570" s="92">
        <f t="shared" si="178"/>
        <v>8.9499999999999993</v>
      </c>
      <c r="F3570" s="92">
        <f t="shared" si="179"/>
        <v>24.22</v>
      </c>
      <c r="H3570" s="138">
        <v>15.06</v>
      </c>
      <c r="I3570" s="138">
        <v>8.9499999999999993</v>
      </c>
      <c r="J3570" s="138">
        <v>24.22</v>
      </c>
      <c r="K3570" s="138">
        <v>25.564409030544489</v>
      </c>
    </row>
    <row r="3571" spans="1:11">
      <c r="A3571" s="39" t="s">
        <v>453</v>
      </c>
      <c r="B3571" s="39" t="s">
        <v>438</v>
      </c>
      <c r="C3571" s="39" t="s">
        <v>152</v>
      </c>
      <c r="D3571" s="92">
        <f t="shared" si="177"/>
        <v>10.81</v>
      </c>
      <c r="E3571" s="92">
        <f t="shared" si="178"/>
        <v>6.55</v>
      </c>
      <c r="F3571" s="92">
        <f t="shared" si="179"/>
        <v>17.32</v>
      </c>
      <c r="H3571" s="138">
        <v>10.81</v>
      </c>
      <c r="I3571" s="138">
        <v>6.55</v>
      </c>
      <c r="J3571" s="138">
        <v>17.32</v>
      </c>
      <c r="K3571" s="138">
        <v>24.884366327474559</v>
      </c>
    </row>
    <row r="3572" spans="1:11">
      <c r="A3572" s="39" t="s">
        <v>453</v>
      </c>
      <c r="B3572" s="39" t="s">
        <v>438</v>
      </c>
      <c r="C3572" s="39" t="s">
        <v>155</v>
      </c>
      <c r="D3572" s="92">
        <f t="shared" si="177"/>
        <v>10.02</v>
      </c>
      <c r="E3572" s="92">
        <f t="shared" si="178"/>
        <v>4.87</v>
      </c>
      <c r="F3572" s="92">
        <f t="shared" si="179"/>
        <v>19.5</v>
      </c>
      <c r="H3572" s="138">
        <v>10.02</v>
      </c>
      <c r="I3572" s="138">
        <v>4.87</v>
      </c>
      <c r="J3572" s="138">
        <v>19.5</v>
      </c>
      <c r="K3572" s="138">
        <v>35.628742514970057</v>
      </c>
    </row>
    <row r="3573" spans="1:11">
      <c r="A3573" s="39" t="s">
        <v>453</v>
      </c>
      <c r="B3573" s="39" t="s">
        <v>438</v>
      </c>
      <c r="C3573" s="39" t="s">
        <v>157</v>
      </c>
      <c r="D3573" s="92">
        <f t="shared" si="177"/>
        <v>4.21</v>
      </c>
      <c r="E3573" s="92">
        <f t="shared" si="178"/>
        <v>2.2999999999999998</v>
      </c>
      <c r="F3573" s="92">
        <f t="shared" si="179"/>
        <v>7.58</v>
      </c>
      <c r="H3573" s="138">
        <v>4.21</v>
      </c>
      <c r="I3573" s="138">
        <v>2.2999999999999998</v>
      </c>
      <c r="J3573" s="138">
        <v>7.58</v>
      </c>
      <c r="K3573" s="138">
        <v>30.403800475059384</v>
      </c>
    </row>
    <row r="3574" spans="1:11">
      <c r="A3574" s="39" t="s">
        <v>453</v>
      </c>
      <c r="B3574" s="39" t="s">
        <v>438</v>
      </c>
      <c r="C3574" s="39" t="s">
        <v>158</v>
      </c>
      <c r="D3574" s="92">
        <f t="shared" si="177"/>
        <v>7.86</v>
      </c>
      <c r="E3574" s="92">
        <f t="shared" si="178"/>
        <v>3.14</v>
      </c>
      <c r="F3574" s="92">
        <f t="shared" si="179"/>
        <v>18.36</v>
      </c>
      <c r="H3574" s="138">
        <v>7.86</v>
      </c>
      <c r="I3574" s="138">
        <v>3.14</v>
      </c>
      <c r="J3574" s="138">
        <v>18.36</v>
      </c>
      <c r="K3574" s="138">
        <v>45.547073791348595</v>
      </c>
    </row>
    <row r="3575" spans="1:11">
      <c r="A3575" s="39" t="s">
        <v>453</v>
      </c>
      <c r="B3575" s="39" t="s">
        <v>438</v>
      </c>
      <c r="C3575" s="39" t="s">
        <v>160</v>
      </c>
      <c r="D3575" s="92">
        <f t="shared" si="177"/>
        <v>9</v>
      </c>
      <c r="E3575" s="92">
        <f t="shared" si="178"/>
        <v>4.6100000000000003</v>
      </c>
      <c r="F3575" s="92">
        <f t="shared" si="179"/>
        <v>16.82</v>
      </c>
      <c r="H3575" s="138">
        <v>9</v>
      </c>
      <c r="I3575" s="138">
        <v>4.6100000000000003</v>
      </c>
      <c r="J3575" s="138">
        <v>16.82</v>
      </c>
      <c r="K3575" s="138">
        <v>33.222222222222229</v>
      </c>
    </row>
    <row r="3576" spans="1:11">
      <c r="A3576" s="39" t="s">
        <v>453</v>
      </c>
      <c r="B3576" s="39" t="s">
        <v>438</v>
      </c>
      <c r="C3576" s="39" t="s">
        <v>163</v>
      </c>
      <c r="D3576" s="92">
        <f t="shared" si="177"/>
        <v>8.5399999999999991</v>
      </c>
      <c r="E3576" s="92">
        <f t="shared" si="178"/>
        <v>4.29</v>
      </c>
      <c r="F3576" s="92">
        <f t="shared" si="179"/>
        <v>16.3</v>
      </c>
      <c r="H3576" s="138">
        <v>8.5399999999999991</v>
      </c>
      <c r="I3576" s="138">
        <v>4.29</v>
      </c>
      <c r="J3576" s="138">
        <v>16.3</v>
      </c>
      <c r="K3576" s="138">
        <v>34.30913348946136</v>
      </c>
    </row>
    <row r="3577" spans="1:11">
      <c r="A3577" s="39" t="s">
        <v>453</v>
      </c>
      <c r="B3577" s="39" t="s">
        <v>438</v>
      </c>
      <c r="C3577" s="39" t="s">
        <v>167</v>
      </c>
      <c r="D3577" s="92">
        <f t="shared" si="177"/>
        <v>18.45</v>
      </c>
      <c r="E3577" s="92">
        <f t="shared" si="178"/>
        <v>11.93</v>
      </c>
      <c r="F3577" s="92">
        <f t="shared" si="179"/>
        <v>27.43</v>
      </c>
      <c r="H3577" s="138">
        <v>18.45</v>
      </c>
      <c r="I3577" s="138">
        <v>11.93</v>
      </c>
      <c r="J3577" s="138">
        <v>27.43</v>
      </c>
      <c r="K3577" s="138">
        <v>21.355013550135503</v>
      </c>
    </row>
    <row r="3578" spans="1:11">
      <c r="A3578" s="39" t="s">
        <v>453</v>
      </c>
      <c r="B3578" s="39" t="s">
        <v>438</v>
      </c>
      <c r="C3578" s="39" t="s">
        <v>169</v>
      </c>
      <c r="D3578" s="92">
        <f t="shared" si="177"/>
        <v>5.64</v>
      </c>
      <c r="E3578" s="92">
        <f t="shared" si="178"/>
        <v>2.62</v>
      </c>
      <c r="F3578" s="92">
        <f t="shared" si="179"/>
        <v>11.74</v>
      </c>
      <c r="H3578" s="138">
        <v>5.64</v>
      </c>
      <c r="I3578" s="138">
        <v>2.62</v>
      </c>
      <c r="J3578" s="138">
        <v>11.74</v>
      </c>
      <c r="K3578" s="138">
        <v>38.475177304964539</v>
      </c>
    </row>
    <row r="3579" spans="1:11">
      <c r="A3579" s="39" t="s">
        <v>453</v>
      </c>
      <c r="B3579" s="39" t="s">
        <v>438</v>
      </c>
      <c r="C3579" s="39" t="s">
        <v>173</v>
      </c>
      <c r="D3579" s="92">
        <f t="shared" si="177"/>
        <v>14.77</v>
      </c>
      <c r="E3579" s="92">
        <f t="shared" si="178"/>
        <v>10.1</v>
      </c>
      <c r="F3579" s="92">
        <f t="shared" si="179"/>
        <v>21.1</v>
      </c>
      <c r="H3579" s="138">
        <v>14.77</v>
      </c>
      <c r="I3579" s="138">
        <v>10.1</v>
      </c>
      <c r="J3579" s="138">
        <v>21.1</v>
      </c>
      <c r="K3579" s="138">
        <v>18.82193635748138</v>
      </c>
    </row>
    <row r="3580" spans="1:11">
      <c r="A3580" s="39" t="s">
        <v>453</v>
      </c>
      <c r="B3580" s="39" t="s">
        <v>438</v>
      </c>
      <c r="C3580" s="39" t="s">
        <v>176</v>
      </c>
      <c r="D3580" s="92">
        <f t="shared" si="177"/>
        <v>13.67</v>
      </c>
      <c r="E3580" s="92">
        <f t="shared" si="178"/>
        <v>7.77</v>
      </c>
      <c r="F3580" s="92">
        <f t="shared" si="179"/>
        <v>22.93</v>
      </c>
      <c r="H3580" s="138">
        <v>13.67</v>
      </c>
      <c r="I3580" s="138">
        <v>7.77</v>
      </c>
      <c r="J3580" s="138">
        <v>22.93</v>
      </c>
      <c r="K3580" s="138">
        <v>27.79809802487198</v>
      </c>
    </row>
    <row r="3581" spans="1:11">
      <c r="A3581" s="39" t="s">
        <v>453</v>
      </c>
      <c r="B3581" s="39" t="s">
        <v>438</v>
      </c>
      <c r="C3581" s="39" t="s">
        <v>363</v>
      </c>
      <c r="D3581" s="92">
        <f t="shared" si="177"/>
        <v>15.8</v>
      </c>
      <c r="E3581" s="92">
        <f t="shared" si="178"/>
        <v>12.21</v>
      </c>
      <c r="F3581" s="92">
        <f t="shared" si="179"/>
        <v>20.21</v>
      </c>
      <c r="H3581" s="138">
        <v>15.8</v>
      </c>
      <c r="I3581" s="138">
        <v>12.21</v>
      </c>
      <c r="J3581" s="138">
        <v>20.21</v>
      </c>
      <c r="K3581" s="138">
        <v>12.911392405063291</v>
      </c>
    </row>
    <row r="3582" spans="1:11">
      <c r="A3582" s="39" t="s">
        <v>453</v>
      </c>
      <c r="B3582" s="39" t="s">
        <v>438</v>
      </c>
      <c r="C3582" s="39" t="s">
        <v>364</v>
      </c>
      <c r="D3582" s="92">
        <f t="shared" si="177"/>
        <v>15.1</v>
      </c>
      <c r="E3582" s="92">
        <f t="shared" si="178"/>
        <v>11.55</v>
      </c>
      <c r="F3582" s="92">
        <f t="shared" si="179"/>
        <v>19.510000000000002</v>
      </c>
      <c r="H3582" s="138">
        <v>15.1</v>
      </c>
      <c r="I3582" s="138">
        <v>11.55</v>
      </c>
      <c r="J3582" s="138">
        <v>19.510000000000002</v>
      </c>
      <c r="K3582" s="138">
        <v>13.377483443708609</v>
      </c>
    </row>
    <row r="3583" spans="1:11">
      <c r="A3583" s="39" t="s">
        <v>453</v>
      </c>
      <c r="B3583" s="39" t="s">
        <v>438</v>
      </c>
      <c r="C3583" s="39" t="s">
        <v>365</v>
      </c>
      <c r="D3583" s="92">
        <f t="shared" si="177"/>
        <v>19.649999999999999</v>
      </c>
      <c r="E3583" s="92">
        <f t="shared" si="178"/>
        <v>14.06</v>
      </c>
      <c r="F3583" s="92">
        <f t="shared" si="179"/>
        <v>26.76</v>
      </c>
      <c r="H3583" s="138">
        <v>19.649999999999999</v>
      </c>
      <c r="I3583" s="138">
        <v>14.06</v>
      </c>
      <c r="J3583" s="138">
        <v>26.76</v>
      </c>
      <c r="K3583" s="138">
        <v>16.488549618320615</v>
      </c>
    </row>
    <row r="3584" spans="1:11">
      <c r="A3584" s="39" t="s">
        <v>453</v>
      </c>
      <c r="B3584" s="39" t="s">
        <v>438</v>
      </c>
      <c r="C3584" s="39" t="s">
        <v>366</v>
      </c>
      <c r="D3584" s="92">
        <f t="shared" si="177"/>
        <v>15</v>
      </c>
      <c r="E3584" s="92">
        <f t="shared" si="178"/>
        <v>12.41</v>
      </c>
      <c r="F3584" s="92">
        <f t="shared" si="179"/>
        <v>18.010000000000002</v>
      </c>
      <c r="H3584" s="138">
        <v>15</v>
      </c>
      <c r="I3584" s="138">
        <v>12.41</v>
      </c>
      <c r="J3584" s="138">
        <v>18.010000000000002</v>
      </c>
      <c r="K3584" s="138">
        <v>9.5333333333333332</v>
      </c>
    </row>
    <row r="3585" spans="1:11">
      <c r="A3585" s="39" t="s">
        <v>453</v>
      </c>
      <c r="B3585" s="39" t="s">
        <v>438</v>
      </c>
      <c r="C3585" s="39" t="s">
        <v>356</v>
      </c>
      <c r="D3585" s="92">
        <f t="shared" si="177"/>
        <v>15.64</v>
      </c>
      <c r="E3585" s="92">
        <f t="shared" si="178"/>
        <v>13.79</v>
      </c>
      <c r="F3585" s="92">
        <f t="shared" si="179"/>
        <v>17.7</v>
      </c>
      <c r="H3585" s="138">
        <v>15.64</v>
      </c>
      <c r="I3585" s="138">
        <v>13.79</v>
      </c>
      <c r="J3585" s="138">
        <v>17.7</v>
      </c>
      <c r="K3585" s="138">
        <v>6.3938618925831205</v>
      </c>
    </row>
    <row r="3586" spans="1:11">
      <c r="A3586" s="39" t="s">
        <v>453</v>
      </c>
      <c r="B3586" s="39" t="s">
        <v>438</v>
      </c>
      <c r="C3586" s="39" t="s">
        <v>367</v>
      </c>
      <c r="D3586" s="92">
        <f t="shared" si="177"/>
        <v>14.14</v>
      </c>
      <c r="E3586" s="92">
        <f t="shared" si="178"/>
        <v>11.79</v>
      </c>
      <c r="F3586" s="92">
        <f t="shared" si="179"/>
        <v>16.88</v>
      </c>
      <c r="H3586" s="138">
        <v>14.14</v>
      </c>
      <c r="I3586" s="138">
        <v>11.79</v>
      </c>
      <c r="J3586" s="138">
        <v>16.88</v>
      </c>
      <c r="K3586" s="138">
        <v>9.1937765205091928</v>
      </c>
    </row>
    <row r="3587" spans="1:11">
      <c r="A3587" s="39" t="s">
        <v>453</v>
      </c>
      <c r="B3587" s="39" t="s">
        <v>438</v>
      </c>
      <c r="C3587" s="39" t="s">
        <v>368</v>
      </c>
      <c r="D3587" s="92">
        <f t="shared" si="177"/>
        <v>15.42</v>
      </c>
      <c r="E3587" s="92">
        <f t="shared" si="178"/>
        <v>11.3</v>
      </c>
      <c r="F3587" s="92">
        <f t="shared" si="179"/>
        <v>20.7</v>
      </c>
      <c r="H3587" s="138">
        <v>15.42</v>
      </c>
      <c r="I3587" s="138">
        <v>11.3</v>
      </c>
      <c r="J3587" s="138">
        <v>20.7</v>
      </c>
      <c r="K3587" s="138">
        <v>15.49935149156939</v>
      </c>
    </row>
    <row r="3588" spans="1:11">
      <c r="A3588" s="39" t="s">
        <v>453</v>
      </c>
      <c r="B3588" s="39" t="s">
        <v>438</v>
      </c>
      <c r="C3588" s="39" t="s">
        <v>369</v>
      </c>
      <c r="D3588" s="92">
        <f t="shared" si="177"/>
        <v>10.98</v>
      </c>
      <c r="E3588" s="92">
        <f t="shared" si="178"/>
        <v>6.77</v>
      </c>
      <c r="F3588" s="92">
        <f t="shared" si="179"/>
        <v>17.32</v>
      </c>
      <c r="H3588" s="138">
        <v>10.98</v>
      </c>
      <c r="I3588" s="138">
        <v>6.77</v>
      </c>
      <c r="J3588" s="138">
        <v>17.32</v>
      </c>
      <c r="K3588" s="138">
        <v>24.043715846994534</v>
      </c>
    </row>
    <row r="3589" spans="1:11">
      <c r="A3589" s="39" t="s">
        <v>453</v>
      </c>
      <c r="B3589" s="39" t="s">
        <v>438</v>
      </c>
      <c r="C3589" s="39" t="s">
        <v>370</v>
      </c>
      <c r="D3589" s="92">
        <f t="shared" si="177"/>
        <v>13.13</v>
      </c>
      <c r="E3589" s="92">
        <f t="shared" si="178"/>
        <v>10.14</v>
      </c>
      <c r="F3589" s="92">
        <f t="shared" si="179"/>
        <v>16.84</v>
      </c>
      <c r="H3589" s="138">
        <v>13.13</v>
      </c>
      <c r="I3589" s="138">
        <v>10.14</v>
      </c>
      <c r="J3589" s="138">
        <v>16.84</v>
      </c>
      <c r="K3589" s="138">
        <v>12.947448591012947</v>
      </c>
    </row>
    <row r="3590" spans="1:11">
      <c r="A3590" s="39" t="s">
        <v>453</v>
      </c>
      <c r="B3590" s="39" t="s">
        <v>438</v>
      </c>
      <c r="C3590" s="39" t="s">
        <v>357</v>
      </c>
      <c r="D3590" s="92">
        <f t="shared" si="177"/>
        <v>13.77</v>
      </c>
      <c r="E3590" s="92">
        <f t="shared" si="178"/>
        <v>12.05</v>
      </c>
      <c r="F3590" s="92">
        <f t="shared" si="179"/>
        <v>15.69</v>
      </c>
      <c r="H3590" s="138">
        <v>13.77</v>
      </c>
      <c r="I3590" s="138">
        <v>12.05</v>
      </c>
      <c r="J3590" s="138">
        <v>15.69</v>
      </c>
      <c r="K3590" s="138">
        <v>6.7538126361655779</v>
      </c>
    </row>
    <row r="3591" spans="1:11">
      <c r="A3591" s="39" t="s">
        <v>453</v>
      </c>
      <c r="B3591" s="39" t="s">
        <v>438</v>
      </c>
      <c r="C3591" s="39" t="s">
        <v>371</v>
      </c>
      <c r="D3591" s="92">
        <f t="shared" si="177"/>
        <v>16.37</v>
      </c>
      <c r="E3591" s="92">
        <f t="shared" si="178"/>
        <v>12.46</v>
      </c>
      <c r="F3591" s="92">
        <f t="shared" si="179"/>
        <v>21.21</v>
      </c>
      <c r="H3591" s="138">
        <v>16.37</v>
      </c>
      <c r="I3591" s="138">
        <v>12.46</v>
      </c>
      <c r="J3591" s="138">
        <v>21.21</v>
      </c>
      <c r="K3591" s="138">
        <v>13.62248014660965</v>
      </c>
    </row>
    <row r="3592" spans="1:11">
      <c r="A3592" s="39" t="s">
        <v>453</v>
      </c>
      <c r="B3592" s="39" t="s">
        <v>438</v>
      </c>
      <c r="C3592" s="39" t="s">
        <v>372</v>
      </c>
      <c r="D3592" s="92">
        <f t="shared" si="177"/>
        <v>10.59</v>
      </c>
      <c r="E3592" s="92">
        <f t="shared" si="178"/>
        <v>8.16</v>
      </c>
      <c r="F3592" s="92">
        <f t="shared" si="179"/>
        <v>13.65</v>
      </c>
      <c r="H3592" s="138">
        <v>10.59</v>
      </c>
      <c r="I3592" s="138">
        <v>8.16</v>
      </c>
      <c r="J3592" s="138">
        <v>13.65</v>
      </c>
      <c r="K3592" s="138">
        <v>13.125590179414543</v>
      </c>
    </row>
    <row r="3593" spans="1:11">
      <c r="A3593" s="39" t="s">
        <v>453</v>
      </c>
      <c r="B3593" s="39" t="s">
        <v>438</v>
      </c>
      <c r="C3593" s="39" t="s">
        <v>373</v>
      </c>
      <c r="D3593" s="92">
        <f t="shared" si="177"/>
        <v>16.43</v>
      </c>
      <c r="E3593" s="92">
        <f t="shared" si="178"/>
        <v>13.03</v>
      </c>
      <c r="F3593" s="92">
        <f t="shared" si="179"/>
        <v>20.51</v>
      </c>
      <c r="H3593" s="138">
        <v>16.43</v>
      </c>
      <c r="I3593" s="138">
        <v>13.03</v>
      </c>
      <c r="J3593" s="138">
        <v>20.51</v>
      </c>
      <c r="K3593" s="138">
        <v>11.564211807668897</v>
      </c>
    </row>
    <row r="3594" spans="1:11">
      <c r="A3594" s="39" t="s">
        <v>453</v>
      </c>
      <c r="B3594" s="39" t="s">
        <v>438</v>
      </c>
      <c r="C3594" s="39" t="s">
        <v>374</v>
      </c>
      <c r="D3594" s="92">
        <f t="shared" si="177"/>
        <v>13.07</v>
      </c>
      <c r="E3594" s="92">
        <f t="shared" si="178"/>
        <v>9.91</v>
      </c>
      <c r="F3594" s="92">
        <f t="shared" si="179"/>
        <v>17.03</v>
      </c>
      <c r="H3594" s="138">
        <v>13.07</v>
      </c>
      <c r="I3594" s="138">
        <v>9.91</v>
      </c>
      <c r="J3594" s="138">
        <v>17.03</v>
      </c>
      <c r="K3594" s="138">
        <v>13.84850803366488</v>
      </c>
    </row>
    <row r="3595" spans="1:11">
      <c r="A3595" s="39" t="s">
        <v>453</v>
      </c>
      <c r="B3595" s="39" t="s">
        <v>438</v>
      </c>
      <c r="C3595" s="39" t="s">
        <v>358</v>
      </c>
      <c r="D3595" s="92">
        <f t="shared" si="177"/>
        <v>13.37</v>
      </c>
      <c r="E3595" s="92">
        <f t="shared" si="178"/>
        <v>11.6</v>
      </c>
      <c r="F3595" s="92">
        <f t="shared" si="179"/>
        <v>15.35</v>
      </c>
      <c r="H3595" s="138">
        <v>13.37</v>
      </c>
      <c r="I3595" s="138">
        <v>11.6</v>
      </c>
      <c r="J3595" s="138">
        <v>15.35</v>
      </c>
      <c r="K3595" s="138">
        <v>7.1802543006731483</v>
      </c>
    </row>
    <row r="3596" spans="1:11">
      <c r="A3596" s="39" t="s">
        <v>453</v>
      </c>
      <c r="B3596" s="39" t="s">
        <v>438</v>
      </c>
      <c r="C3596" s="39" t="s">
        <v>375</v>
      </c>
      <c r="D3596" s="92">
        <f t="shared" si="177"/>
        <v>15.02</v>
      </c>
      <c r="E3596" s="92">
        <f t="shared" si="178"/>
        <v>10.23</v>
      </c>
      <c r="F3596" s="92">
        <f t="shared" si="179"/>
        <v>21.51</v>
      </c>
      <c r="H3596" s="138">
        <v>15.02</v>
      </c>
      <c r="I3596" s="138">
        <v>10.23</v>
      </c>
      <c r="J3596" s="138">
        <v>21.51</v>
      </c>
      <c r="K3596" s="138">
        <v>19.04127829560586</v>
      </c>
    </row>
    <row r="3597" spans="1:11">
      <c r="A3597" s="39" t="s">
        <v>453</v>
      </c>
      <c r="B3597" s="39" t="s">
        <v>438</v>
      </c>
      <c r="C3597" s="39" t="s">
        <v>376</v>
      </c>
      <c r="D3597" s="92">
        <f t="shared" si="177"/>
        <v>13.36</v>
      </c>
      <c r="E3597" s="92">
        <f t="shared" si="178"/>
        <v>9.94</v>
      </c>
      <c r="F3597" s="92">
        <f t="shared" si="179"/>
        <v>17.739999999999998</v>
      </c>
      <c r="H3597" s="138">
        <v>13.36</v>
      </c>
      <c r="I3597" s="138">
        <v>9.94</v>
      </c>
      <c r="J3597" s="138">
        <v>17.739999999999998</v>
      </c>
      <c r="K3597" s="138">
        <v>14.820359281437126</v>
      </c>
    </row>
    <row r="3598" spans="1:11">
      <c r="A3598" s="39" t="s">
        <v>453</v>
      </c>
      <c r="B3598" s="39" t="s">
        <v>438</v>
      </c>
      <c r="C3598" s="39" t="s">
        <v>377</v>
      </c>
      <c r="D3598" s="92">
        <f t="shared" si="177"/>
        <v>14.68</v>
      </c>
      <c r="E3598" s="92">
        <f t="shared" si="178"/>
        <v>10.88</v>
      </c>
      <c r="F3598" s="92">
        <f t="shared" si="179"/>
        <v>19.53</v>
      </c>
      <c r="H3598" s="138">
        <v>14.68</v>
      </c>
      <c r="I3598" s="138">
        <v>10.88</v>
      </c>
      <c r="J3598" s="138">
        <v>19.53</v>
      </c>
      <c r="K3598" s="138">
        <v>14.986376021798367</v>
      </c>
    </row>
    <row r="3599" spans="1:11">
      <c r="A3599" s="39" t="s">
        <v>453</v>
      </c>
      <c r="B3599" s="39" t="s">
        <v>438</v>
      </c>
      <c r="C3599" s="39" t="s">
        <v>386</v>
      </c>
      <c r="D3599" s="92">
        <f t="shared" si="177"/>
        <v>12.12</v>
      </c>
      <c r="E3599" s="92">
        <f t="shared" si="178"/>
        <v>9.3699999999999992</v>
      </c>
      <c r="F3599" s="92">
        <f t="shared" si="179"/>
        <v>15.52</v>
      </c>
      <c r="H3599" s="138">
        <v>12.12</v>
      </c>
      <c r="I3599" s="138">
        <v>9.3699999999999992</v>
      </c>
      <c r="J3599" s="138">
        <v>15.52</v>
      </c>
      <c r="K3599" s="138">
        <v>12.871287128712872</v>
      </c>
    </row>
    <row r="3600" spans="1:11">
      <c r="A3600" s="39" t="s">
        <v>453</v>
      </c>
      <c r="B3600" s="39" t="s">
        <v>438</v>
      </c>
      <c r="C3600" s="39" t="s">
        <v>379</v>
      </c>
      <c r="D3600" s="92">
        <f t="shared" ref="D3600:D3663" si="180">IF(K3600&gt;=50," ",H3600)</f>
        <v>13.9</v>
      </c>
      <c r="E3600" s="92">
        <f t="shared" ref="E3600:E3663" si="181">IF(K3600&gt;=50," ",I3600)</f>
        <v>11.3</v>
      </c>
      <c r="F3600" s="92">
        <f t="shared" ref="F3600:F3663" si="182">IF(K3600&gt;=50," ",J3600)</f>
        <v>16.98</v>
      </c>
      <c r="H3600" s="138">
        <v>13.9</v>
      </c>
      <c r="I3600" s="138">
        <v>11.3</v>
      </c>
      <c r="J3600" s="138">
        <v>16.98</v>
      </c>
      <c r="K3600" s="138">
        <v>10.431654676258992</v>
      </c>
    </row>
    <row r="3601" spans="1:11">
      <c r="A3601" s="39" t="s">
        <v>453</v>
      </c>
      <c r="B3601" s="39" t="s">
        <v>438</v>
      </c>
      <c r="C3601" s="39" t="s">
        <v>360</v>
      </c>
      <c r="D3601" s="92">
        <f t="shared" si="180"/>
        <v>13.66</v>
      </c>
      <c r="E3601" s="92">
        <f t="shared" si="181"/>
        <v>12</v>
      </c>
      <c r="F3601" s="92">
        <f t="shared" si="182"/>
        <v>15.52</v>
      </c>
      <c r="H3601" s="138">
        <v>13.66</v>
      </c>
      <c r="I3601" s="138">
        <v>12</v>
      </c>
      <c r="J3601" s="138">
        <v>15.52</v>
      </c>
      <c r="K3601" s="138">
        <v>6.5885797950219622</v>
      </c>
    </row>
    <row r="3602" spans="1:11">
      <c r="A3602" s="39" t="s">
        <v>453</v>
      </c>
      <c r="B3602" s="39" t="s">
        <v>438</v>
      </c>
      <c r="C3602" s="39" t="s">
        <v>0</v>
      </c>
      <c r="D3602" s="92">
        <f t="shared" si="180"/>
        <v>14.06</v>
      </c>
      <c r="E3602" s="92">
        <f t="shared" si="181"/>
        <v>13.16</v>
      </c>
      <c r="F3602" s="92">
        <f t="shared" si="182"/>
        <v>15.02</v>
      </c>
      <c r="H3602" s="138">
        <v>14.06</v>
      </c>
      <c r="I3602" s="138">
        <v>13.16</v>
      </c>
      <c r="J3602" s="138">
        <v>15.02</v>
      </c>
      <c r="K3602" s="138">
        <v>3.3428165007112369</v>
      </c>
    </row>
    <row r="3603" spans="1:11">
      <c r="A3603" s="39" t="s">
        <v>453</v>
      </c>
      <c r="B3603" s="39" t="s">
        <v>439</v>
      </c>
      <c r="C3603" s="39" t="s">
        <v>101</v>
      </c>
      <c r="D3603" s="92">
        <f t="shared" si="180"/>
        <v>24.69</v>
      </c>
      <c r="E3603" s="92">
        <f t="shared" si="181"/>
        <v>18.34</v>
      </c>
      <c r="F3603" s="92">
        <f t="shared" si="182"/>
        <v>32.36</v>
      </c>
      <c r="H3603" s="138">
        <v>24.69</v>
      </c>
      <c r="I3603" s="138">
        <v>18.34</v>
      </c>
      <c r="J3603" s="138">
        <v>32.36</v>
      </c>
      <c r="K3603" s="138">
        <v>14.540299716484405</v>
      </c>
    </row>
    <row r="3604" spans="1:11">
      <c r="A3604" s="39" t="s">
        <v>453</v>
      </c>
      <c r="B3604" s="39" t="s">
        <v>439</v>
      </c>
      <c r="C3604" s="39" t="s">
        <v>108</v>
      </c>
      <c r="D3604" s="92">
        <f t="shared" si="180"/>
        <v>32.340000000000003</v>
      </c>
      <c r="E3604" s="92">
        <f t="shared" si="181"/>
        <v>19.920000000000002</v>
      </c>
      <c r="F3604" s="92">
        <f t="shared" si="182"/>
        <v>47.88</v>
      </c>
      <c r="H3604" s="138">
        <v>32.340000000000003</v>
      </c>
      <c r="I3604" s="138">
        <v>19.920000000000002</v>
      </c>
      <c r="J3604" s="138">
        <v>47.88</v>
      </c>
      <c r="K3604" s="138">
        <v>22.541743970315398</v>
      </c>
    </row>
    <row r="3605" spans="1:11">
      <c r="A3605" s="39" t="s">
        <v>453</v>
      </c>
      <c r="B3605" s="39" t="s">
        <v>439</v>
      </c>
      <c r="C3605" s="39" t="s">
        <v>109</v>
      </c>
      <c r="D3605" s="92">
        <f t="shared" si="180"/>
        <v>23.28</v>
      </c>
      <c r="E3605" s="92">
        <f t="shared" si="181"/>
        <v>16.77</v>
      </c>
      <c r="F3605" s="92">
        <f t="shared" si="182"/>
        <v>31.36</v>
      </c>
      <c r="H3605" s="138">
        <v>23.28</v>
      </c>
      <c r="I3605" s="138">
        <v>16.77</v>
      </c>
      <c r="J3605" s="138">
        <v>31.36</v>
      </c>
      <c r="K3605" s="138">
        <v>16.022336769759448</v>
      </c>
    </row>
    <row r="3606" spans="1:11">
      <c r="A3606" s="39" t="s">
        <v>453</v>
      </c>
      <c r="B3606" s="39" t="s">
        <v>439</v>
      </c>
      <c r="C3606" s="39" t="s">
        <v>112</v>
      </c>
      <c r="D3606" s="92">
        <f t="shared" si="180"/>
        <v>15.4</v>
      </c>
      <c r="E3606" s="92">
        <f t="shared" si="181"/>
        <v>9.73</v>
      </c>
      <c r="F3606" s="92">
        <f t="shared" si="182"/>
        <v>23.5</v>
      </c>
      <c r="H3606" s="138">
        <v>15.4</v>
      </c>
      <c r="I3606" s="138">
        <v>9.73</v>
      </c>
      <c r="J3606" s="138">
        <v>23.5</v>
      </c>
      <c r="K3606" s="138">
        <v>22.597402597402596</v>
      </c>
    </row>
    <row r="3607" spans="1:11">
      <c r="A3607" s="39" t="s">
        <v>453</v>
      </c>
      <c r="B3607" s="39" t="s">
        <v>439</v>
      </c>
      <c r="C3607" s="39" t="s">
        <v>115</v>
      </c>
      <c r="D3607" s="92">
        <f t="shared" si="180"/>
        <v>29.11</v>
      </c>
      <c r="E3607" s="92">
        <f t="shared" si="181"/>
        <v>23.16</v>
      </c>
      <c r="F3607" s="92">
        <f t="shared" si="182"/>
        <v>35.880000000000003</v>
      </c>
      <c r="H3607" s="138">
        <v>29.11</v>
      </c>
      <c r="I3607" s="138">
        <v>23.16</v>
      </c>
      <c r="J3607" s="138">
        <v>35.880000000000003</v>
      </c>
      <c r="K3607" s="138">
        <v>11.198900721401579</v>
      </c>
    </row>
    <row r="3608" spans="1:11">
      <c r="A3608" s="39" t="s">
        <v>453</v>
      </c>
      <c r="B3608" s="39" t="s">
        <v>439</v>
      </c>
      <c r="C3608" s="39" t="s">
        <v>118</v>
      </c>
      <c r="D3608" s="92">
        <f t="shared" si="180"/>
        <v>18.510000000000002</v>
      </c>
      <c r="E3608" s="92">
        <f t="shared" si="181"/>
        <v>11.03</v>
      </c>
      <c r="F3608" s="92">
        <f t="shared" si="182"/>
        <v>29.39</v>
      </c>
      <c r="H3608" s="138">
        <v>18.510000000000002</v>
      </c>
      <c r="I3608" s="138">
        <v>11.03</v>
      </c>
      <c r="J3608" s="138">
        <v>29.39</v>
      </c>
      <c r="K3608" s="138">
        <v>25.175580767152887</v>
      </c>
    </row>
    <row r="3609" spans="1:11">
      <c r="A3609" s="39" t="s">
        <v>453</v>
      </c>
      <c r="B3609" s="39" t="s">
        <v>439</v>
      </c>
      <c r="C3609" s="39" t="s">
        <v>122</v>
      </c>
      <c r="D3609" s="92">
        <f t="shared" si="180"/>
        <v>23.06</v>
      </c>
      <c r="E3609" s="92">
        <f t="shared" si="181"/>
        <v>16.77</v>
      </c>
      <c r="F3609" s="92">
        <f t="shared" si="182"/>
        <v>30.84</v>
      </c>
      <c r="H3609" s="138">
        <v>23.06</v>
      </c>
      <c r="I3609" s="138">
        <v>16.77</v>
      </c>
      <c r="J3609" s="138">
        <v>30.84</v>
      </c>
      <c r="K3609" s="138">
        <v>15.56808326105811</v>
      </c>
    </row>
    <row r="3610" spans="1:11">
      <c r="A3610" s="39" t="s">
        <v>453</v>
      </c>
      <c r="B3610" s="39" t="s">
        <v>439</v>
      </c>
      <c r="C3610" s="39" t="s">
        <v>130</v>
      </c>
      <c r="D3610" s="92">
        <f t="shared" si="180"/>
        <v>18.68</v>
      </c>
      <c r="E3610" s="92">
        <f t="shared" si="181"/>
        <v>13.74</v>
      </c>
      <c r="F3610" s="92">
        <f t="shared" si="182"/>
        <v>24.89</v>
      </c>
      <c r="H3610" s="138">
        <v>18.68</v>
      </c>
      <c r="I3610" s="138">
        <v>13.74</v>
      </c>
      <c r="J3610" s="138">
        <v>24.89</v>
      </c>
      <c r="K3610" s="138">
        <v>15.203426124197</v>
      </c>
    </row>
    <row r="3611" spans="1:11">
      <c r="A3611" s="39" t="s">
        <v>453</v>
      </c>
      <c r="B3611" s="39" t="s">
        <v>439</v>
      </c>
      <c r="C3611" s="39" t="s">
        <v>135</v>
      </c>
      <c r="D3611" s="92">
        <f t="shared" si="180"/>
        <v>38.479999999999997</v>
      </c>
      <c r="E3611" s="92">
        <f t="shared" si="181"/>
        <v>28.06</v>
      </c>
      <c r="F3611" s="92">
        <f t="shared" si="182"/>
        <v>50.07</v>
      </c>
      <c r="H3611" s="138">
        <v>38.479999999999997</v>
      </c>
      <c r="I3611" s="138">
        <v>28.06</v>
      </c>
      <c r="J3611" s="138">
        <v>50.07</v>
      </c>
      <c r="K3611" s="138">
        <v>14.812889812889814</v>
      </c>
    </row>
    <row r="3612" spans="1:11">
      <c r="A3612" s="39" t="s">
        <v>453</v>
      </c>
      <c r="B3612" s="39" t="s">
        <v>439</v>
      </c>
      <c r="C3612" s="39" t="s">
        <v>136</v>
      </c>
      <c r="D3612" s="92">
        <f t="shared" si="180"/>
        <v>20.45</v>
      </c>
      <c r="E3612" s="92">
        <f t="shared" si="181"/>
        <v>13.65</v>
      </c>
      <c r="F3612" s="92">
        <f t="shared" si="182"/>
        <v>29.49</v>
      </c>
      <c r="H3612" s="138">
        <v>20.45</v>
      </c>
      <c r="I3612" s="138">
        <v>13.65</v>
      </c>
      <c r="J3612" s="138">
        <v>29.49</v>
      </c>
      <c r="K3612" s="138">
        <v>19.755501222493887</v>
      </c>
    </row>
    <row r="3613" spans="1:11">
      <c r="A3613" s="39" t="s">
        <v>453</v>
      </c>
      <c r="B3613" s="39" t="s">
        <v>439</v>
      </c>
      <c r="C3613" s="39" t="s">
        <v>143</v>
      </c>
      <c r="D3613" s="92">
        <f t="shared" si="180"/>
        <v>25.24</v>
      </c>
      <c r="E3613" s="92">
        <f t="shared" si="181"/>
        <v>17.57</v>
      </c>
      <c r="F3613" s="92">
        <f t="shared" si="182"/>
        <v>34.85</v>
      </c>
      <c r="H3613" s="138">
        <v>25.24</v>
      </c>
      <c r="I3613" s="138">
        <v>17.57</v>
      </c>
      <c r="J3613" s="138">
        <v>34.85</v>
      </c>
      <c r="K3613" s="138">
        <v>17.551505546751191</v>
      </c>
    </row>
    <row r="3614" spans="1:11">
      <c r="A3614" s="39" t="s">
        <v>453</v>
      </c>
      <c r="B3614" s="39" t="s">
        <v>439</v>
      </c>
      <c r="C3614" s="39" t="s">
        <v>149</v>
      </c>
      <c r="D3614" s="92">
        <f t="shared" si="180"/>
        <v>22.64</v>
      </c>
      <c r="E3614" s="92">
        <f t="shared" si="181"/>
        <v>17.39</v>
      </c>
      <c r="F3614" s="92">
        <f t="shared" si="182"/>
        <v>28.92</v>
      </c>
      <c r="H3614" s="138">
        <v>22.64</v>
      </c>
      <c r="I3614" s="138">
        <v>17.39</v>
      </c>
      <c r="J3614" s="138">
        <v>28.92</v>
      </c>
      <c r="K3614" s="138">
        <v>12.985865724381625</v>
      </c>
    </row>
    <row r="3615" spans="1:11">
      <c r="A3615" s="39" t="s">
        <v>453</v>
      </c>
      <c r="B3615" s="39" t="s">
        <v>439</v>
      </c>
      <c r="C3615" s="39" t="s">
        <v>151</v>
      </c>
      <c r="D3615" s="92">
        <f t="shared" si="180"/>
        <v>27.77</v>
      </c>
      <c r="E3615" s="92">
        <f t="shared" si="181"/>
        <v>19.23</v>
      </c>
      <c r="F3615" s="92">
        <f t="shared" si="182"/>
        <v>38.31</v>
      </c>
      <c r="H3615" s="138">
        <v>27.77</v>
      </c>
      <c r="I3615" s="138">
        <v>19.23</v>
      </c>
      <c r="J3615" s="138">
        <v>38.31</v>
      </c>
      <c r="K3615" s="138">
        <v>17.680950666186533</v>
      </c>
    </row>
    <row r="3616" spans="1:11">
      <c r="A3616" s="39" t="s">
        <v>453</v>
      </c>
      <c r="B3616" s="39" t="s">
        <v>439</v>
      </c>
      <c r="C3616" s="39" t="s">
        <v>154</v>
      </c>
      <c r="D3616" s="92">
        <f t="shared" si="180"/>
        <v>24.31</v>
      </c>
      <c r="E3616" s="92">
        <f t="shared" si="181"/>
        <v>17.809999999999999</v>
      </c>
      <c r="F3616" s="92">
        <f t="shared" si="182"/>
        <v>32.26</v>
      </c>
      <c r="H3616" s="138">
        <v>24.31</v>
      </c>
      <c r="I3616" s="138">
        <v>17.809999999999999</v>
      </c>
      <c r="J3616" s="138">
        <v>32.26</v>
      </c>
      <c r="K3616" s="138">
        <v>15.220074043603457</v>
      </c>
    </row>
    <row r="3617" spans="1:11">
      <c r="A3617" s="39" t="s">
        <v>453</v>
      </c>
      <c r="B3617" s="39" t="s">
        <v>439</v>
      </c>
      <c r="C3617" s="39" t="s">
        <v>164</v>
      </c>
      <c r="D3617" s="92">
        <f t="shared" si="180"/>
        <v>25.65</v>
      </c>
      <c r="E3617" s="92">
        <f t="shared" si="181"/>
        <v>15.69</v>
      </c>
      <c r="F3617" s="92">
        <f t="shared" si="182"/>
        <v>39.01</v>
      </c>
      <c r="H3617" s="138">
        <v>25.65</v>
      </c>
      <c r="I3617" s="138">
        <v>15.69</v>
      </c>
      <c r="J3617" s="138">
        <v>39.01</v>
      </c>
      <c r="K3617" s="138">
        <v>23.391812865497077</v>
      </c>
    </row>
    <row r="3618" spans="1:11">
      <c r="A3618" s="39" t="s">
        <v>453</v>
      </c>
      <c r="B3618" s="39" t="s">
        <v>439</v>
      </c>
      <c r="C3618" s="39" t="s">
        <v>171</v>
      </c>
      <c r="D3618" s="92">
        <f t="shared" si="180"/>
        <v>21.71</v>
      </c>
      <c r="E3618" s="92">
        <f t="shared" si="181"/>
        <v>15.59</v>
      </c>
      <c r="F3618" s="92">
        <f t="shared" si="182"/>
        <v>29.4</v>
      </c>
      <c r="H3618" s="138">
        <v>21.71</v>
      </c>
      <c r="I3618" s="138">
        <v>15.59</v>
      </c>
      <c r="J3618" s="138">
        <v>29.4</v>
      </c>
      <c r="K3618" s="138">
        <v>16.213726393367111</v>
      </c>
    </row>
    <row r="3619" spans="1:11">
      <c r="A3619" s="39" t="s">
        <v>453</v>
      </c>
      <c r="B3619" s="39" t="s">
        <v>439</v>
      </c>
      <c r="C3619" s="39" t="s">
        <v>174</v>
      </c>
      <c r="D3619" s="92">
        <f t="shared" si="180"/>
        <v>24.86</v>
      </c>
      <c r="E3619" s="92">
        <f t="shared" si="181"/>
        <v>18.670000000000002</v>
      </c>
      <c r="F3619" s="92">
        <f t="shared" si="182"/>
        <v>32.29</v>
      </c>
      <c r="H3619" s="138">
        <v>24.86</v>
      </c>
      <c r="I3619" s="138">
        <v>18.670000000000002</v>
      </c>
      <c r="J3619" s="138">
        <v>32.29</v>
      </c>
      <c r="K3619" s="138">
        <v>13.998390989541431</v>
      </c>
    </row>
    <row r="3620" spans="1:11">
      <c r="A3620" s="39" t="s">
        <v>453</v>
      </c>
      <c r="B3620" s="39" t="s">
        <v>439</v>
      </c>
      <c r="C3620" s="39" t="s">
        <v>102</v>
      </c>
      <c r="D3620" s="92">
        <f t="shared" si="180"/>
        <v>22.55</v>
      </c>
      <c r="E3620" s="92">
        <f t="shared" si="181"/>
        <v>13.79</v>
      </c>
      <c r="F3620" s="92">
        <f t="shared" si="182"/>
        <v>34.64</v>
      </c>
      <c r="H3620" s="138">
        <v>22.55</v>
      </c>
      <c r="I3620" s="138">
        <v>13.79</v>
      </c>
      <c r="J3620" s="138">
        <v>34.64</v>
      </c>
      <c r="K3620" s="138">
        <v>23.68070953436807</v>
      </c>
    </row>
    <row r="3621" spans="1:11">
      <c r="A3621" s="39" t="s">
        <v>453</v>
      </c>
      <c r="B3621" s="39" t="s">
        <v>439</v>
      </c>
      <c r="C3621" s="39" t="s">
        <v>103</v>
      </c>
      <c r="D3621" s="92">
        <f t="shared" si="180"/>
        <v>30.67</v>
      </c>
      <c r="E3621" s="92">
        <f t="shared" si="181"/>
        <v>22.76</v>
      </c>
      <c r="F3621" s="92">
        <f t="shared" si="182"/>
        <v>39.92</v>
      </c>
      <c r="H3621" s="138">
        <v>30.67</v>
      </c>
      <c r="I3621" s="138">
        <v>22.76</v>
      </c>
      <c r="J3621" s="138">
        <v>39.92</v>
      </c>
      <c r="K3621" s="138">
        <v>14.378871861754156</v>
      </c>
    </row>
    <row r="3622" spans="1:11">
      <c r="A3622" s="39" t="s">
        <v>453</v>
      </c>
      <c r="B3622" s="39" t="s">
        <v>439</v>
      </c>
      <c r="C3622" s="39" t="s">
        <v>104</v>
      </c>
      <c r="D3622" s="92">
        <f t="shared" si="180"/>
        <v>26.28</v>
      </c>
      <c r="E3622" s="92">
        <f t="shared" si="181"/>
        <v>16.850000000000001</v>
      </c>
      <c r="F3622" s="92">
        <f t="shared" si="182"/>
        <v>38.54</v>
      </c>
      <c r="H3622" s="138">
        <v>26.28</v>
      </c>
      <c r="I3622" s="138">
        <v>16.850000000000001</v>
      </c>
      <c r="J3622" s="138">
        <v>38.54</v>
      </c>
      <c r="K3622" s="138">
        <v>21.232876712328768</v>
      </c>
    </row>
    <row r="3623" spans="1:11">
      <c r="A3623" s="39" t="s">
        <v>453</v>
      </c>
      <c r="B3623" s="39" t="s">
        <v>439</v>
      </c>
      <c r="C3623" s="39" t="s">
        <v>110</v>
      </c>
      <c r="D3623" s="92">
        <f t="shared" si="180"/>
        <v>22.25</v>
      </c>
      <c r="E3623" s="92">
        <f t="shared" si="181"/>
        <v>16.3</v>
      </c>
      <c r="F3623" s="92">
        <f t="shared" si="182"/>
        <v>29.61</v>
      </c>
      <c r="H3623" s="138">
        <v>22.25</v>
      </c>
      <c r="I3623" s="138">
        <v>16.3</v>
      </c>
      <c r="J3623" s="138">
        <v>29.61</v>
      </c>
      <c r="K3623" s="138">
        <v>15.280898876404494</v>
      </c>
    </row>
    <row r="3624" spans="1:11">
      <c r="A3624" s="39" t="s">
        <v>453</v>
      </c>
      <c r="B3624" s="39" t="s">
        <v>439</v>
      </c>
      <c r="C3624" s="39" t="s">
        <v>111</v>
      </c>
      <c r="D3624" s="92">
        <f t="shared" si="180"/>
        <v>19.46</v>
      </c>
      <c r="E3624" s="92">
        <f t="shared" si="181"/>
        <v>14.2</v>
      </c>
      <c r="F3624" s="92">
        <f t="shared" si="182"/>
        <v>26.07</v>
      </c>
      <c r="H3624" s="138">
        <v>19.46</v>
      </c>
      <c r="I3624" s="138">
        <v>14.2</v>
      </c>
      <c r="J3624" s="138">
        <v>26.07</v>
      </c>
      <c r="K3624" s="138">
        <v>15.519013360739978</v>
      </c>
    </row>
    <row r="3625" spans="1:11">
      <c r="A3625" s="39" t="s">
        <v>453</v>
      </c>
      <c r="B3625" s="39" t="s">
        <v>439</v>
      </c>
      <c r="C3625" s="39" t="s">
        <v>116</v>
      </c>
      <c r="D3625" s="92">
        <f t="shared" si="180"/>
        <v>21.85</v>
      </c>
      <c r="E3625" s="92">
        <f t="shared" si="181"/>
        <v>13.65</v>
      </c>
      <c r="F3625" s="92">
        <f t="shared" si="182"/>
        <v>33.08</v>
      </c>
      <c r="H3625" s="138">
        <v>21.85</v>
      </c>
      <c r="I3625" s="138">
        <v>13.65</v>
      </c>
      <c r="J3625" s="138">
        <v>33.08</v>
      </c>
      <c r="K3625" s="138">
        <v>22.700228832951943</v>
      </c>
    </row>
    <row r="3626" spans="1:11">
      <c r="A3626" s="39" t="s">
        <v>453</v>
      </c>
      <c r="B3626" s="39" t="s">
        <v>439</v>
      </c>
      <c r="C3626" s="39" t="s">
        <v>117</v>
      </c>
      <c r="D3626" s="92">
        <f t="shared" si="180"/>
        <v>22.83</v>
      </c>
      <c r="E3626" s="92">
        <f t="shared" si="181"/>
        <v>16.34</v>
      </c>
      <c r="F3626" s="92">
        <f t="shared" si="182"/>
        <v>30.93</v>
      </c>
      <c r="H3626" s="138">
        <v>22.83</v>
      </c>
      <c r="I3626" s="138">
        <v>16.34</v>
      </c>
      <c r="J3626" s="138">
        <v>30.93</v>
      </c>
      <c r="K3626" s="138">
        <v>16.338151554971532</v>
      </c>
    </row>
    <row r="3627" spans="1:11">
      <c r="A3627" s="39" t="s">
        <v>453</v>
      </c>
      <c r="B3627" s="39" t="s">
        <v>439</v>
      </c>
      <c r="C3627" s="39" t="s">
        <v>119</v>
      </c>
      <c r="D3627" s="92">
        <f t="shared" si="180"/>
        <v>13.56</v>
      </c>
      <c r="E3627" s="92">
        <f t="shared" si="181"/>
        <v>9.02</v>
      </c>
      <c r="F3627" s="92">
        <f t="shared" si="182"/>
        <v>19.899999999999999</v>
      </c>
      <c r="H3627" s="138">
        <v>13.56</v>
      </c>
      <c r="I3627" s="138">
        <v>9.02</v>
      </c>
      <c r="J3627" s="138">
        <v>19.899999999999999</v>
      </c>
      <c r="K3627" s="138">
        <v>20.280235988200591</v>
      </c>
    </row>
    <row r="3628" spans="1:11">
      <c r="A3628" s="39" t="s">
        <v>453</v>
      </c>
      <c r="B3628" s="39" t="s">
        <v>439</v>
      </c>
      <c r="C3628" s="39" t="s">
        <v>123</v>
      </c>
      <c r="D3628" s="92">
        <f t="shared" si="180"/>
        <v>9.2100000000000009</v>
      </c>
      <c r="E3628" s="92">
        <f t="shared" si="181"/>
        <v>5.72</v>
      </c>
      <c r="F3628" s="92">
        <f t="shared" si="182"/>
        <v>14.51</v>
      </c>
      <c r="H3628" s="138">
        <v>9.2100000000000009</v>
      </c>
      <c r="I3628" s="138">
        <v>5.72</v>
      </c>
      <c r="J3628" s="138">
        <v>14.51</v>
      </c>
      <c r="K3628" s="138">
        <v>23.778501628664493</v>
      </c>
    </row>
    <row r="3629" spans="1:11">
      <c r="A3629" s="39" t="s">
        <v>453</v>
      </c>
      <c r="B3629" s="39" t="s">
        <v>439</v>
      </c>
      <c r="C3629" s="39" t="s">
        <v>132</v>
      </c>
      <c r="D3629" s="92">
        <f t="shared" si="180"/>
        <v>21.47</v>
      </c>
      <c r="E3629" s="92">
        <f t="shared" si="181"/>
        <v>15.35</v>
      </c>
      <c r="F3629" s="92">
        <f t="shared" si="182"/>
        <v>29.19</v>
      </c>
      <c r="H3629" s="138">
        <v>21.47</v>
      </c>
      <c r="I3629" s="138">
        <v>15.35</v>
      </c>
      <c r="J3629" s="138">
        <v>29.19</v>
      </c>
      <c r="K3629" s="138">
        <v>16.441546343735443</v>
      </c>
    </row>
    <row r="3630" spans="1:11">
      <c r="A3630" s="39" t="s">
        <v>453</v>
      </c>
      <c r="B3630" s="39" t="s">
        <v>439</v>
      </c>
      <c r="C3630" s="39" t="s">
        <v>134</v>
      </c>
      <c r="D3630" s="92">
        <f t="shared" si="180"/>
        <v>24.75</v>
      </c>
      <c r="E3630" s="92">
        <f t="shared" si="181"/>
        <v>17.8</v>
      </c>
      <c r="F3630" s="92">
        <f t="shared" si="182"/>
        <v>33.33</v>
      </c>
      <c r="H3630" s="138">
        <v>24.75</v>
      </c>
      <c r="I3630" s="138">
        <v>17.8</v>
      </c>
      <c r="J3630" s="138">
        <v>33.33</v>
      </c>
      <c r="K3630" s="138">
        <v>16.040404040404042</v>
      </c>
    </row>
    <row r="3631" spans="1:11">
      <c r="A3631" s="39" t="s">
        <v>453</v>
      </c>
      <c r="B3631" s="39" t="s">
        <v>439</v>
      </c>
      <c r="C3631" s="39" t="s">
        <v>150</v>
      </c>
      <c r="D3631" s="92">
        <f t="shared" si="180"/>
        <v>28.99</v>
      </c>
      <c r="E3631" s="92">
        <f t="shared" si="181"/>
        <v>21</v>
      </c>
      <c r="F3631" s="92">
        <f t="shared" si="182"/>
        <v>38.53</v>
      </c>
      <c r="H3631" s="138">
        <v>28.99</v>
      </c>
      <c r="I3631" s="138">
        <v>21</v>
      </c>
      <c r="J3631" s="138">
        <v>38.53</v>
      </c>
      <c r="K3631" s="138">
        <v>15.522593997930322</v>
      </c>
    </row>
    <row r="3632" spans="1:11">
      <c r="A3632" s="39" t="s">
        <v>453</v>
      </c>
      <c r="B3632" s="39" t="s">
        <v>439</v>
      </c>
      <c r="C3632" s="39" t="s">
        <v>156</v>
      </c>
      <c r="D3632" s="92">
        <f t="shared" si="180"/>
        <v>20.2</v>
      </c>
      <c r="E3632" s="92">
        <f t="shared" si="181"/>
        <v>14.54</v>
      </c>
      <c r="F3632" s="92">
        <f t="shared" si="182"/>
        <v>27.35</v>
      </c>
      <c r="H3632" s="138">
        <v>20.2</v>
      </c>
      <c r="I3632" s="138">
        <v>14.54</v>
      </c>
      <c r="J3632" s="138">
        <v>27.35</v>
      </c>
      <c r="K3632" s="138">
        <v>16.138613861386141</v>
      </c>
    </row>
    <row r="3633" spans="1:11">
      <c r="A3633" s="39" t="s">
        <v>453</v>
      </c>
      <c r="B3633" s="39" t="s">
        <v>439</v>
      </c>
      <c r="C3633" s="39" t="s">
        <v>159</v>
      </c>
      <c r="D3633" s="92">
        <f t="shared" si="180"/>
        <v>18.23</v>
      </c>
      <c r="E3633" s="92">
        <f t="shared" si="181"/>
        <v>10.050000000000001</v>
      </c>
      <c r="F3633" s="92">
        <f t="shared" si="182"/>
        <v>30.81</v>
      </c>
      <c r="H3633" s="138">
        <v>18.23</v>
      </c>
      <c r="I3633" s="138">
        <v>10.050000000000001</v>
      </c>
      <c r="J3633" s="138">
        <v>30.81</v>
      </c>
      <c r="K3633" s="138">
        <v>28.853538123971472</v>
      </c>
    </row>
    <row r="3634" spans="1:11">
      <c r="A3634" s="39" t="s">
        <v>453</v>
      </c>
      <c r="B3634" s="39" t="s">
        <v>439</v>
      </c>
      <c r="C3634" s="39" t="s">
        <v>161</v>
      </c>
      <c r="D3634" s="92">
        <f t="shared" si="180"/>
        <v>18.940000000000001</v>
      </c>
      <c r="E3634" s="92">
        <f t="shared" si="181"/>
        <v>13.95</v>
      </c>
      <c r="F3634" s="92">
        <f t="shared" si="182"/>
        <v>25.19</v>
      </c>
      <c r="H3634" s="138">
        <v>18.940000000000001</v>
      </c>
      <c r="I3634" s="138">
        <v>13.95</v>
      </c>
      <c r="J3634" s="138">
        <v>25.19</v>
      </c>
      <c r="K3634" s="138">
        <v>15.100316789862722</v>
      </c>
    </row>
    <row r="3635" spans="1:11">
      <c r="A3635" s="39" t="s">
        <v>453</v>
      </c>
      <c r="B3635" s="39" t="s">
        <v>439</v>
      </c>
      <c r="C3635" s="39" t="s">
        <v>168</v>
      </c>
      <c r="D3635" s="92">
        <f t="shared" si="180"/>
        <v>15.45</v>
      </c>
      <c r="E3635" s="92">
        <f t="shared" si="181"/>
        <v>10.27</v>
      </c>
      <c r="F3635" s="92">
        <f t="shared" si="182"/>
        <v>22.6</v>
      </c>
      <c r="H3635" s="138">
        <v>15.45</v>
      </c>
      <c r="I3635" s="138">
        <v>10.27</v>
      </c>
      <c r="J3635" s="138">
        <v>22.6</v>
      </c>
      <c r="K3635" s="138">
        <v>20.194174757281555</v>
      </c>
    </row>
    <row r="3636" spans="1:11">
      <c r="A3636" s="39" t="s">
        <v>453</v>
      </c>
      <c r="B3636" s="39" t="s">
        <v>439</v>
      </c>
      <c r="C3636" s="39" t="s">
        <v>98</v>
      </c>
      <c r="D3636" s="92">
        <f t="shared" si="180"/>
        <v>27.08</v>
      </c>
      <c r="E3636" s="92">
        <f t="shared" si="181"/>
        <v>18.09</v>
      </c>
      <c r="F3636" s="92">
        <f t="shared" si="182"/>
        <v>38.450000000000003</v>
      </c>
      <c r="H3636" s="138">
        <v>27.08</v>
      </c>
      <c r="I3636" s="138">
        <v>18.09</v>
      </c>
      <c r="J3636" s="138">
        <v>38.450000000000003</v>
      </c>
      <c r="K3636" s="138">
        <v>19.350073855243725</v>
      </c>
    </row>
    <row r="3637" spans="1:11">
      <c r="A3637" s="39" t="s">
        <v>453</v>
      </c>
      <c r="B3637" s="39" t="s">
        <v>439</v>
      </c>
      <c r="C3637" s="39" t="s">
        <v>105</v>
      </c>
      <c r="D3637" s="92">
        <f t="shared" si="180"/>
        <v>24.72</v>
      </c>
      <c r="E3637" s="92">
        <f t="shared" si="181"/>
        <v>17.239999999999998</v>
      </c>
      <c r="F3637" s="92">
        <f t="shared" si="182"/>
        <v>34.11</v>
      </c>
      <c r="H3637" s="138">
        <v>24.72</v>
      </c>
      <c r="I3637" s="138">
        <v>17.239999999999998</v>
      </c>
      <c r="J3637" s="138">
        <v>34.11</v>
      </c>
      <c r="K3637" s="138">
        <v>17.475728155339805</v>
      </c>
    </row>
    <row r="3638" spans="1:11">
      <c r="A3638" s="39" t="s">
        <v>453</v>
      </c>
      <c r="B3638" s="39" t="s">
        <v>439</v>
      </c>
      <c r="C3638" s="39" t="s">
        <v>106</v>
      </c>
      <c r="D3638" s="92">
        <f t="shared" si="180"/>
        <v>17.71</v>
      </c>
      <c r="E3638" s="92">
        <f t="shared" si="181"/>
        <v>12.87</v>
      </c>
      <c r="F3638" s="92">
        <f t="shared" si="182"/>
        <v>23.88</v>
      </c>
      <c r="H3638" s="138">
        <v>17.71</v>
      </c>
      <c r="I3638" s="138">
        <v>12.87</v>
      </c>
      <c r="J3638" s="138">
        <v>23.88</v>
      </c>
      <c r="K3638" s="138">
        <v>15.810276679841895</v>
      </c>
    </row>
    <row r="3639" spans="1:11">
      <c r="A3639" s="39" t="s">
        <v>453</v>
      </c>
      <c r="B3639" s="39" t="s">
        <v>439</v>
      </c>
      <c r="C3639" s="39" t="s">
        <v>125</v>
      </c>
      <c r="D3639" s="92">
        <f t="shared" si="180"/>
        <v>18.52</v>
      </c>
      <c r="E3639" s="92">
        <f t="shared" si="181"/>
        <v>13.04</v>
      </c>
      <c r="F3639" s="92">
        <f t="shared" si="182"/>
        <v>25.64</v>
      </c>
      <c r="H3639" s="138">
        <v>18.52</v>
      </c>
      <c r="I3639" s="138">
        <v>13.04</v>
      </c>
      <c r="J3639" s="138">
        <v>25.64</v>
      </c>
      <c r="K3639" s="138">
        <v>17.332613390928724</v>
      </c>
    </row>
    <row r="3640" spans="1:11">
      <c r="A3640" s="39" t="s">
        <v>453</v>
      </c>
      <c r="B3640" s="39" t="s">
        <v>439</v>
      </c>
      <c r="C3640" s="39" t="s">
        <v>131</v>
      </c>
      <c r="D3640" s="92">
        <f t="shared" si="180"/>
        <v>27.03</v>
      </c>
      <c r="E3640" s="92">
        <f t="shared" si="181"/>
        <v>18.05</v>
      </c>
      <c r="F3640" s="92">
        <f t="shared" si="182"/>
        <v>38.39</v>
      </c>
      <c r="H3640" s="138">
        <v>27.03</v>
      </c>
      <c r="I3640" s="138">
        <v>18.05</v>
      </c>
      <c r="J3640" s="138">
        <v>38.39</v>
      </c>
      <c r="K3640" s="138">
        <v>19.348871624121347</v>
      </c>
    </row>
    <row r="3641" spans="1:11">
      <c r="A3641" s="39" t="s">
        <v>453</v>
      </c>
      <c r="B3641" s="39" t="s">
        <v>439</v>
      </c>
      <c r="C3641" s="39" t="s">
        <v>133</v>
      </c>
      <c r="D3641" s="92">
        <f t="shared" si="180"/>
        <v>17.13</v>
      </c>
      <c r="E3641" s="92">
        <f t="shared" si="181"/>
        <v>11.36</v>
      </c>
      <c r="F3641" s="92">
        <f t="shared" si="182"/>
        <v>24.99</v>
      </c>
      <c r="H3641" s="138">
        <v>17.13</v>
      </c>
      <c r="I3641" s="138">
        <v>11.36</v>
      </c>
      <c r="J3641" s="138">
        <v>24.99</v>
      </c>
      <c r="K3641" s="138">
        <v>20.198482194979569</v>
      </c>
    </row>
    <row r="3642" spans="1:11">
      <c r="A3642" s="39" t="s">
        <v>453</v>
      </c>
      <c r="B3642" s="39" t="s">
        <v>439</v>
      </c>
      <c r="C3642" s="39" t="s">
        <v>137</v>
      </c>
      <c r="D3642" s="92">
        <f t="shared" si="180"/>
        <v>12.43</v>
      </c>
      <c r="E3642" s="92">
        <f t="shared" si="181"/>
        <v>7.85</v>
      </c>
      <c r="F3642" s="92">
        <f t="shared" si="182"/>
        <v>19.12</v>
      </c>
      <c r="H3642" s="138">
        <v>12.43</v>
      </c>
      <c r="I3642" s="138">
        <v>7.85</v>
      </c>
      <c r="J3642" s="138">
        <v>19.12</v>
      </c>
      <c r="K3642" s="138">
        <v>22.767497988736928</v>
      </c>
    </row>
    <row r="3643" spans="1:11">
      <c r="A3643" s="39" t="s">
        <v>453</v>
      </c>
      <c r="B3643" s="39" t="s">
        <v>439</v>
      </c>
      <c r="C3643" s="39" t="s">
        <v>138</v>
      </c>
      <c r="D3643" s="92">
        <f t="shared" si="180"/>
        <v>17.98</v>
      </c>
      <c r="E3643" s="92">
        <f t="shared" si="181"/>
        <v>10.58</v>
      </c>
      <c r="F3643" s="92">
        <f t="shared" si="182"/>
        <v>28.89</v>
      </c>
      <c r="H3643" s="138">
        <v>17.98</v>
      </c>
      <c r="I3643" s="138">
        <v>10.58</v>
      </c>
      <c r="J3643" s="138">
        <v>28.89</v>
      </c>
      <c r="K3643" s="138">
        <v>25.806451612903224</v>
      </c>
    </row>
    <row r="3644" spans="1:11">
      <c r="A3644" s="39" t="s">
        <v>453</v>
      </c>
      <c r="B3644" s="39" t="s">
        <v>439</v>
      </c>
      <c r="C3644" s="39" t="s">
        <v>140</v>
      </c>
      <c r="D3644" s="92">
        <f t="shared" si="180"/>
        <v>21.96</v>
      </c>
      <c r="E3644" s="92">
        <f t="shared" si="181"/>
        <v>14.9</v>
      </c>
      <c r="F3644" s="92">
        <f t="shared" si="182"/>
        <v>31.15</v>
      </c>
      <c r="H3644" s="138">
        <v>21.96</v>
      </c>
      <c r="I3644" s="138">
        <v>14.9</v>
      </c>
      <c r="J3644" s="138">
        <v>31.15</v>
      </c>
      <c r="K3644" s="138">
        <v>18.897996357012751</v>
      </c>
    </row>
    <row r="3645" spans="1:11">
      <c r="A3645" s="39" t="s">
        <v>453</v>
      </c>
      <c r="B3645" s="39" t="s">
        <v>439</v>
      </c>
      <c r="C3645" s="39" t="s">
        <v>144</v>
      </c>
      <c r="D3645" s="92">
        <f t="shared" si="180"/>
        <v>20.18</v>
      </c>
      <c r="E3645" s="92">
        <f t="shared" si="181"/>
        <v>13.76</v>
      </c>
      <c r="F3645" s="92">
        <f t="shared" si="182"/>
        <v>28.61</v>
      </c>
      <c r="H3645" s="138">
        <v>20.18</v>
      </c>
      <c r="I3645" s="138">
        <v>13.76</v>
      </c>
      <c r="J3645" s="138">
        <v>28.61</v>
      </c>
      <c r="K3645" s="138">
        <v>18.731417244796827</v>
      </c>
    </row>
    <row r="3646" spans="1:11">
      <c r="A3646" s="39" t="s">
        <v>453</v>
      </c>
      <c r="B3646" s="39" t="s">
        <v>439</v>
      </c>
      <c r="C3646" s="39" t="s">
        <v>145</v>
      </c>
      <c r="D3646" s="92">
        <f t="shared" si="180"/>
        <v>25.56</v>
      </c>
      <c r="E3646" s="92">
        <f t="shared" si="181"/>
        <v>18.63</v>
      </c>
      <c r="F3646" s="92">
        <f t="shared" si="182"/>
        <v>34</v>
      </c>
      <c r="H3646" s="138">
        <v>25.56</v>
      </c>
      <c r="I3646" s="138">
        <v>18.63</v>
      </c>
      <c r="J3646" s="138">
        <v>34</v>
      </c>
      <c r="K3646" s="138">
        <v>15.414710485133021</v>
      </c>
    </row>
    <row r="3647" spans="1:11">
      <c r="A3647" s="39" t="s">
        <v>453</v>
      </c>
      <c r="B3647" s="39" t="s">
        <v>439</v>
      </c>
      <c r="C3647" s="39" t="s">
        <v>146</v>
      </c>
      <c r="D3647" s="92">
        <f t="shared" si="180"/>
        <v>19.68</v>
      </c>
      <c r="E3647" s="92">
        <f t="shared" si="181"/>
        <v>13.57</v>
      </c>
      <c r="F3647" s="92">
        <f t="shared" si="182"/>
        <v>27.66</v>
      </c>
      <c r="H3647" s="138">
        <v>19.68</v>
      </c>
      <c r="I3647" s="138">
        <v>13.57</v>
      </c>
      <c r="J3647" s="138">
        <v>27.66</v>
      </c>
      <c r="K3647" s="138">
        <v>18.241869918699187</v>
      </c>
    </row>
    <row r="3648" spans="1:11">
      <c r="A3648" s="39" t="s">
        <v>453</v>
      </c>
      <c r="B3648" s="39" t="s">
        <v>439</v>
      </c>
      <c r="C3648" s="39" t="s">
        <v>153</v>
      </c>
      <c r="D3648" s="92">
        <f t="shared" si="180"/>
        <v>16.940000000000001</v>
      </c>
      <c r="E3648" s="92">
        <f t="shared" si="181"/>
        <v>10.75</v>
      </c>
      <c r="F3648" s="92">
        <f t="shared" si="182"/>
        <v>25.67</v>
      </c>
      <c r="H3648" s="138">
        <v>16.940000000000001</v>
      </c>
      <c r="I3648" s="138">
        <v>10.75</v>
      </c>
      <c r="J3648" s="138">
        <v>25.67</v>
      </c>
      <c r="K3648" s="138">
        <v>22.314049586776857</v>
      </c>
    </row>
    <row r="3649" spans="1:11">
      <c r="A3649" s="39" t="s">
        <v>453</v>
      </c>
      <c r="B3649" s="39" t="s">
        <v>439</v>
      </c>
      <c r="C3649" s="39" t="s">
        <v>162</v>
      </c>
      <c r="D3649" s="92">
        <f t="shared" si="180"/>
        <v>21.2</v>
      </c>
      <c r="E3649" s="92">
        <f t="shared" si="181"/>
        <v>14.21</v>
      </c>
      <c r="F3649" s="92">
        <f t="shared" si="182"/>
        <v>30.4</v>
      </c>
      <c r="H3649" s="138">
        <v>21.2</v>
      </c>
      <c r="I3649" s="138">
        <v>14.21</v>
      </c>
      <c r="J3649" s="138">
        <v>30.4</v>
      </c>
      <c r="K3649" s="138">
        <v>19.481132075471699</v>
      </c>
    </row>
    <row r="3650" spans="1:11">
      <c r="A3650" s="39" t="s">
        <v>453</v>
      </c>
      <c r="B3650" s="39" t="s">
        <v>439</v>
      </c>
      <c r="C3650" s="39" t="s">
        <v>165</v>
      </c>
      <c r="D3650" s="92">
        <f t="shared" si="180"/>
        <v>31.71</v>
      </c>
      <c r="E3650" s="92">
        <f t="shared" si="181"/>
        <v>18.309999999999999</v>
      </c>
      <c r="F3650" s="92">
        <f t="shared" si="182"/>
        <v>49.03</v>
      </c>
      <c r="H3650" s="138">
        <v>31.71</v>
      </c>
      <c r="I3650" s="138">
        <v>18.309999999999999</v>
      </c>
      <c r="J3650" s="138">
        <v>49.03</v>
      </c>
      <c r="K3650" s="138">
        <v>25.386313465783665</v>
      </c>
    </row>
    <row r="3651" spans="1:11">
      <c r="A3651" s="39" t="s">
        <v>453</v>
      </c>
      <c r="B3651" s="39" t="s">
        <v>439</v>
      </c>
      <c r="C3651" s="39" t="s">
        <v>166</v>
      </c>
      <c r="D3651" s="92">
        <f t="shared" si="180"/>
        <v>24.8</v>
      </c>
      <c r="E3651" s="92">
        <f t="shared" si="181"/>
        <v>17.940000000000001</v>
      </c>
      <c r="F3651" s="92">
        <f t="shared" si="182"/>
        <v>33.21</v>
      </c>
      <c r="H3651" s="138">
        <v>24.8</v>
      </c>
      <c r="I3651" s="138">
        <v>17.940000000000001</v>
      </c>
      <c r="J3651" s="138">
        <v>33.21</v>
      </c>
      <c r="K3651" s="138">
        <v>15.766129032258064</v>
      </c>
    </row>
    <row r="3652" spans="1:11">
      <c r="A3652" s="39" t="s">
        <v>453</v>
      </c>
      <c r="B3652" s="39" t="s">
        <v>439</v>
      </c>
      <c r="C3652" s="39" t="s">
        <v>170</v>
      </c>
      <c r="D3652" s="92">
        <f t="shared" si="180"/>
        <v>11.19</v>
      </c>
      <c r="E3652" s="92">
        <f t="shared" si="181"/>
        <v>7.16</v>
      </c>
      <c r="F3652" s="92">
        <f t="shared" si="182"/>
        <v>17.059999999999999</v>
      </c>
      <c r="H3652" s="138">
        <v>11.19</v>
      </c>
      <c r="I3652" s="138">
        <v>7.16</v>
      </c>
      <c r="J3652" s="138">
        <v>17.059999999999999</v>
      </c>
      <c r="K3652" s="138">
        <v>22.252010723860593</v>
      </c>
    </row>
    <row r="3653" spans="1:11">
      <c r="A3653" s="39" t="s">
        <v>453</v>
      </c>
      <c r="B3653" s="39" t="s">
        <v>439</v>
      </c>
      <c r="C3653" s="39" t="s">
        <v>172</v>
      </c>
      <c r="D3653" s="92">
        <f t="shared" si="180"/>
        <v>18.03</v>
      </c>
      <c r="E3653" s="92">
        <f t="shared" si="181"/>
        <v>13.15</v>
      </c>
      <c r="F3653" s="92">
        <f t="shared" si="182"/>
        <v>24.22</v>
      </c>
      <c r="H3653" s="138">
        <v>18.03</v>
      </c>
      <c r="I3653" s="138">
        <v>13.15</v>
      </c>
      <c r="J3653" s="138">
        <v>24.22</v>
      </c>
      <c r="K3653" s="138">
        <v>15.64059900166389</v>
      </c>
    </row>
    <row r="3654" spans="1:11">
      <c r="A3654" s="39" t="s">
        <v>453</v>
      </c>
      <c r="B3654" s="39" t="s">
        <v>439</v>
      </c>
      <c r="C3654" s="39" t="s">
        <v>175</v>
      </c>
      <c r="D3654" s="92">
        <f t="shared" si="180"/>
        <v>28.78</v>
      </c>
      <c r="E3654" s="92">
        <f t="shared" si="181"/>
        <v>21.4</v>
      </c>
      <c r="F3654" s="92">
        <f t="shared" si="182"/>
        <v>37.49</v>
      </c>
      <c r="H3654" s="138">
        <v>28.78</v>
      </c>
      <c r="I3654" s="138">
        <v>21.4</v>
      </c>
      <c r="J3654" s="138">
        <v>37.49</v>
      </c>
      <c r="K3654" s="138">
        <v>14.350243224461432</v>
      </c>
    </row>
    <row r="3655" spans="1:11">
      <c r="A3655" s="39" t="s">
        <v>453</v>
      </c>
      <c r="B3655" s="39" t="s">
        <v>439</v>
      </c>
      <c r="C3655" s="39" t="s">
        <v>99</v>
      </c>
      <c r="D3655" s="92">
        <f t="shared" si="180"/>
        <v>26.95</v>
      </c>
      <c r="E3655" s="92">
        <f t="shared" si="181"/>
        <v>17.920000000000002</v>
      </c>
      <c r="F3655" s="92">
        <f t="shared" si="182"/>
        <v>38.4</v>
      </c>
      <c r="H3655" s="138">
        <v>26.95</v>
      </c>
      <c r="I3655" s="138">
        <v>17.920000000000002</v>
      </c>
      <c r="J3655" s="138">
        <v>38.4</v>
      </c>
      <c r="K3655" s="138">
        <v>19.554730983302409</v>
      </c>
    </row>
    <row r="3656" spans="1:11">
      <c r="A3656" s="39" t="s">
        <v>453</v>
      </c>
      <c r="B3656" s="39" t="s">
        <v>439</v>
      </c>
      <c r="C3656" s="39" t="s">
        <v>100</v>
      </c>
      <c r="D3656" s="92">
        <f t="shared" si="180"/>
        <v>27.02</v>
      </c>
      <c r="E3656" s="92">
        <f t="shared" si="181"/>
        <v>20.45</v>
      </c>
      <c r="F3656" s="92">
        <f t="shared" si="182"/>
        <v>34.79</v>
      </c>
      <c r="H3656" s="138">
        <v>27.02</v>
      </c>
      <c r="I3656" s="138">
        <v>20.45</v>
      </c>
      <c r="J3656" s="138">
        <v>34.79</v>
      </c>
      <c r="K3656" s="138">
        <v>13.582531458179126</v>
      </c>
    </row>
    <row r="3657" spans="1:11">
      <c r="A3657" s="39" t="s">
        <v>453</v>
      </c>
      <c r="B3657" s="39" t="s">
        <v>439</v>
      </c>
      <c r="C3657" s="39" t="s">
        <v>107</v>
      </c>
      <c r="D3657" s="92">
        <f t="shared" si="180"/>
        <v>25.86</v>
      </c>
      <c r="E3657" s="92">
        <f t="shared" si="181"/>
        <v>19.38</v>
      </c>
      <c r="F3657" s="92">
        <f t="shared" si="182"/>
        <v>33.61</v>
      </c>
      <c r="H3657" s="138">
        <v>25.86</v>
      </c>
      <c r="I3657" s="138">
        <v>19.38</v>
      </c>
      <c r="J3657" s="138">
        <v>33.61</v>
      </c>
      <c r="K3657" s="138">
        <v>14.075792730085073</v>
      </c>
    </row>
    <row r="3658" spans="1:11">
      <c r="A3658" s="39" t="s">
        <v>453</v>
      </c>
      <c r="B3658" s="39" t="s">
        <v>439</v>
      </c>
      <c r="C3658" s="39" t="s">
        <v>113</v>
      </c>
      <c r="D3658" s="92">
        <f t="shared" si="180"/>
        <v>31.46</v>
      </c>
      <c r="E3658" s="92">
        <f t="shared" si="181"/>
        <v>21.9</v>
      </c>
      <c r="F3658" s="92">
        <f t="shared" si="182"/>
        <v>42.9</v>
      </c>
      <c r="H3658" s="138">
        <v>31.46</v>
      </c>
      <c r="I3658" s="138">
        <v>21.9</v>
      </c>
      <c r="J3658" s="138">
        <v>42.9</v>
      </c>
      <c r="K3658" s="138">
        <v>17.228226319135409</v>
      </c>
    </row>
    <row r="3659" spans="1:11">
      <c r="A3659" s="39" t="s">
        <v>453</v>
      </c>
      <c r="B3659" s="39" t="s">
        <v>439</v>
      </c>
      <c r="C3659" s="39" t="s">
        <v>114</v>
      </c>
      <c r="D3659" s="92">
        <f t="shared" si="180"/>
        <v>25.39</v>
      </c>
      <c r="E3659" s="92">
        <f t="shared" si="181"/>
        <v>17.61</v>
      </c>
      <c r="F3659" s="92">
        <f t="shared" si="182"/>
        <v>35.130000000000003</v>
      </c>
      <c r="H3659" s="138">
        <v>25.39</v>
      </c>
      <c r="I3659" s="138">
        <v>17.61</v>
      </c>
      <c r="J3659" s="138">
        <v>35.130000000000003</v>
      </c>
      <c r="K3659" s="138">
        <v>17.684127609294997</v>
      </c>
    </row>
    <row r="3660" spans="1:11">
      <c r="A3660" s="39" t="s">
        <v>453</v>
      </c>
      <c r="B3660" s="39" t="s">
        <v>439</v>
      </c>
      <c r="C3660" s="39" t="s">
        <v>120</v>
      </c>
      <c r="D3660" s="92">
        <f t="shared" si="180"/>
        <v>25.83</v>
      </c>
      <c r="E3660" s="92">
        <f t="shared" si="181"/>
        <v>16.64</v>
      </c>
      <c r="F3660" s="92">
        <f t="shared" si="182"/>
        <v>37.81</v>
      </c>
      <c r="H3660" s="138">
        <v>25.83</v>
      </c>
      <c r="I3660" s="138">
        <v>16.64</v>
      </c>
      <c r="J3660" s="138">
        <v>37.81</v>
      </c>
      <c r="K3660" s="138">
        <v>21.060782036391796</v>
      </c>
    </row>
    <row r="3661" spans="1:11">
      <c r="A3661" s="39" t="s">
        <v>453</v>
      </c>
      <c r="B3661" s="39" t="s">
        <v>439</v>
      </c>
      <c r="C3661" s="39" t="s">
        <v>121</v>
      </c>
      <c r="D3661" s="92">
        <f t="shared" si="180"/>
        <v>21.47</v>
      </c>
      <c r="E3661" s="92">
        <f t="shared" si="181"/>
        <v>15.84</v>
      </c>
      <c r="F3661" s="92">
        <f t="shared" si="182"/>
        <v>28.43</v>
      </c>
      <c r="H3661" s="138">
        <v>21.47</v>
      </c>
      <c r="I3661" s="138">
        <v>15.84</v>
      </c>
      <c r="J3661" s="138">
        <v>28.43</v>
      </c>
      <c r="K3661" s="138">
        <v>14.951094550535633</v>
      </c>
    </row>
    <row r="3662" spans="1:11">
      <c r="A3662" s="39" t="s">
        <v>453</v>
      </c>
      <c r="B3662" s="39" t="s">
        <v>439</v>
      </c>
      <c r="C3662" s="39" t="s">
        <v>124</v>
      </c>
      <c r="D3662" s="92">
        <f t="shared" si="180"/>
        <v>24.85</v>
      </c>
      <c r="E3662" s="92">
        <f t="shared" si="181"/>
        <v>18.260000000000002</v>
      </c>
      <c r="F3662" s="92">
        <f t="shared" si="182"/>
        <v>32.85</v>
      </c>
      <c r="H3662" s="138">
        <v>24.85</v>
      </c>
      <c r="I3662" s="138">
        <v>18.260000000000002</v>
      </c>
      <c r="J3662" s="138">
        <v>32.85</v>
      </c>
      <c r="K3662" s="138">
        <v>15.010060362173036</v>
      </c>
    </row>
    <row r="3663" spans="1:11">
      <c r="A3663" s="39" t="s">
        <v>453</v>
      </c>
      <c r="B3663" s="39" t="s">
        <v>439</v>
      </c>
      <c r="C3663" s="39" t="s">
        <v>126</v>
      </c>
      <c r="D3663" s="92">
        <f t="shared" si="180"/>
        <v>29.01</v>
      </c>
      <c r="E3663" s="92">
        <f t="shared" si="181"/>
        <v>18.5</v>
      </c>
      <c r="F3663" s="92">
        <f t="shared" si="182"/>
        <v>42.4</v>
      </c>
      <c r="H3663" s="138">
        <v>29.01</v>
      </c>
      <c r="I3663" s="138">
        <v>18.5</v>
      </c>
      <c r="J3663" s="138">
        <v>42.4</v>
      </c>
      <c r="K3663" s="138">
        <v>21.302998965873833</v>
      </c>
    </row>
    <row r="3664" spans="1:11">
      <c r="A3664" s="39" t="s">
        <v>453</v>
      </c>
      <c r="B3664" s="39" t="s">
        <v>439</v>
      </c>
      <c r="C3664" s="39" t="s">
        <v>127</v>
      </c>
      <c r="D3664" s="92">
        <f t="shared" ref="D3664:D3727" si="183">IF(K3664&gt;=50," ",H3664)</f>
        <v>26.21</v>
      </c>
      <c r="E3664" s="92">
        <f t="shared" ref="E3664:E3727" si="184">IF(K3664&gt;=50," ",I3664)</f>
        <v>16.46</v>
      </c>
      <c r="F3664" s="92">
        <f t="shared" ref="F3664:F3727" si="185">IF(K3664&gt;=50," ",J3664)</f>
        <v>39.03</v>
      </c>
      <c r="H3664" s="138">
        <v>26.21</v>
      </c>
      <c r="I3664" s="138">
        <v>16.46</v>
      </c>
      <c r="J3664" s="138">
        <v>39.03</v>
      </c>
      <c r="K3664" s="138">
        <v>22.16711178939336</v>
      </c>
    </row>
    <row r="3665" spans="1:11">
      <c r="A3665" s="39" t="s">
        <v>453</v>
      </c>
      <c r="B3665" s="39" t="s">
        <v>439</v>
      </c>
      <c r="C3665" s="39" t="s">
        <v>128</v>
      </c>
      <c r="D3665" s="92">
        <f t="shared" si="183"/>
        <v>24.13</v>
      </c>
      <c r="E3665" s="92">
        <f t="shared" si="184"/>
        <v>18.32</v>
      </c>
      <c r="F3665" s="92">
        <f t="shared" si="185"/>
        <v>31.07</v>
      </c>
      <c r="H3665" s="138">
        <v>24.13</v>
      </c>
      <c r="I3665" s="138">
        <v>18.32</v>
      </c>
      <c r="J3665" s="138">
        <v>31.07</v>
      </c>
      <c r="K3665" s="138">
        <v>13.510153336096145</v>
      </c>
    </row>
    <row r="3666" spans="1:11">
      <c r="A3666" s="39" t="s">
        <v>453</v>
      </c>
      <c r="B3666" s="39" t="s">
        <v>439</v>
      </c>
      <c r="C3666" s="39" t="s">
        <v>129</v>
      </c>
      <c r="D3666" s="92">
        <f t="shared" si="183"/>
        <v>28.42</v>
      </c>
      <c r="E3666" s="92">
        <f t="shared" si="184"/>
        <v>19.38</v>
      </c>
      <c r="F3666" s="92">
        <f t="shared" si="185"/>
        <v>39.61</v>
      </c>
      <c r="H3666" s="138">
        <v>28.42</v>
      </c>
      <c r="I3666" s="138">
        <v>19.38</v>
      </c>
      <c r="J3666" s="138">
        <v>39.61</v>
      </c>
      <c r="K3666" s="138">
        <v>18.33216045038705</v>
      </c>
    </row>
    <row r="3667" spans="1:11">
      <c r="A3667" s="39" t="s">
        <v>453</v>
      </c>
      <c r="B3667" s="39" t="s">
        <v>439</v>
      </c>
      <c r="C3667" s="39" t="s">
        <v>139</v>
      </c>
      <c r="D3667" s="92">
        <f t="shared" si="183"/>
        <v>19.71</v>
      </c>
      <c r="E3667" s="92">
        <f t="shared" si="184"/>
        <v>14.35</v>
      </c>
      <c r="F3667" s="92">
        <f t="shared" si="185"/>
        <v>26.45</v>
      </c>
      <c r="H3667" s="138">
        <v>19.71</v>
      </c>
      <c r="I3667" s="138">
        <v>14.35</v>
      </c>
      <c r="J3667" s="138">
        <v>26.45</v>
      </c>
      <c r="K3667" s="138">
        <v>15.626585489599186</v>
      </c>
    </row>
    <row r="3668" spans="1:11">
      <c r="A3668" s="39" t="s">
        <v>453</v>
      </c>
      <c r="B3668" s="39" t="s">
        <v>439</v>
      </c>
      <c r="C3668" s="39" t="s">
        <v>141</v>
      </c>
      <c r="D3668" s="92">
        <f t="shared" si="183"/>
        <v>15.07</v>
      </c>
      <c r="E3668" s="92">
        <f t="shared" si="184"/>
        <v>9.67</v>
      </c>
      <c r="F3668" s="92">
        <f t="shared" si="185"/>
        <v>22.73</v>
      </c>
      <c r="H3668" s="138">
        <v>15.07</v>
      </c>
      <c r="I3668" s="138">
        <v>9.67</v>
      </c>
      <c r="J3668" s="138">
        <v>22.73</v>
      </c>
      <c r="K3668" s="138">
        <v>21.897810218978101</v>
      </c>
    </row>
    <row r="3669" spans="1:11">
      <c r="A3669" s="39" t="s">
        <v>453</v>
      </c>
      <c r="B3669" s="39" t="s">
        <v>439</v>
      </c>
      <c r="C3669" s="39" t="s">
        <v>142</v>
      </c>
      <c r="D3669" s="92">
        <f t="shared" si="183"/>
        <v>20.75</v>
      </c>
      <c r="E3669" s="92">
        <f t="shared" si="184"/>
        <v>14.98</v>
      </c>
      <c r="F3669" s="92">
        <f t="shared" si="185"/>
        <v>28</v>
      </c>
      <c r="H3669" s="138">
        <v>20.75</v>
      </c>
      <c r="I3669" s="138">
        <v>14.98</v>
      </c>
      <c r="J3669" s="138">
        <v>28</v>
      </c>
      <c r="K3669" s="138">
        <v>16</v>
      </c>
    </row>
    <row r="3670" spans="1:11">
      <c r="A3670" s="39" t="s">
        <v>453</v>
      </c>
      <c r="B3670" s="39" t="s">
        <v>439</v>
      </c>
      <c r="C3670" s="39" t="s">
        <v>147</v>
      </c>
      <c r="D3670" s="92">
        <f t="shared" si="183"/>
        <v>21.1</v>
      </c>
      <c r="E3670" s="92">
        <f t="shared" si="184"/>
        <v>14.48</v>
      </c>
      <c r="F3670" s="92">
        <f t="shared" si="185"/>
        <v>29.68</v>
      </c>
      <c r="H3670" s="138">
        <v>21.1</v>
      </c>
      <c r="I3670" s="138">
        <v>14.48</v>
      </c>
      <c r="J3670" s="138">
        <v>29.68</v>
      </c>
      <c r="K3670" s="138">
        <v>18.388625592417061</v>
      </c>
    </row>
    <row r="3671" spans="1:11">
      <c r="A3671" s="39" t="s">
        <v>453</v>
      </c>
      <c r="B3671" s="39" t="s">
        <v>439</v>
      </c>
      <c r="C3671" s="39" t="s">
        <v>148</v>
      </c>
      <c r="D3671" s="92">
        <f t="shared" si="183"/>
        <v>29.5</v>
      </c>
      <c r="E3671" s="92">
        <f t="shared" si="184"/>
        <v>21.52</v>
      </c>
      <c r="F3671" s="92">
        <f t="shared" si="185"/>
        <v>38.97</v>
      </c>
      <c r="H3671" s="138">
        <v>29.5</v>
      </c>
      <c r="I3671" s="138">
        <v>21.52</v>
      </c>
      <c r="J3671" s="138">
        <v>38.97</v>
      </c>
      <c r="K3671" s="138">
        <v>15.22033898305085</v>
      </c>
    </row>
    <row r="3672" spans="1:11">
      <c r="A3672" s="39" t="s">
        <v>453</v>
      </c>
      <c r="B3672" s="39" t="s">
        <v>439</v>
      </c>
      <c r="C3672" s="39" t="s">
        <v>152</v>
      </c>
      <c r="D3672" s="92">
        <f t="shared" si="183"/>
        <v>26.72</v>
      </c>
      <c r="E3672" s="92">
        <f t="shared" si="184"/>
        <v>17.34</v>
      </c>
      <c r="F3672" s="92">
        <f t="shared" si="185"/>
        <v>38.81</v>
      </c>
      <c r="H3672" s="138">
        <v>26.72</v>
      </c>
      <c r="I3672" s="138">
        <v>17.34</v>
      </c>
      <c r="J3672" s="138">
        <v>38.81</v>
      </c>
      <c r="K3672" s="138">
        <v>20.696107784431138</v>
      </c>
    </row>
    <row r="3673" spans="1:11">
      <c r="A3673" s="39" t="s">
        <v>453</v>
      </c>
      <c r="B3673" s="39" t="s">
        <v>439</v>
      </c>
      <c r="C3673" s="39" t="s">
        <v>155</v>
      </c>
      <c r="D3673" s="92">
        <f t="shared" si="183"/>
        <v>27.12</v>
      </c>
      <c r="E3673" s="92">
        <f t="shared" si="184"/>
        <v>19.739999999999998</v>
      </c>
      <c r="F3673" s="92">
        <f t="shared" si="185"/>
        <v>36.020000000000003</v>
      </c>
      <c r="H3673" s="138">
        <v>27.12</v>
      </c>
      <c r="I3673" s="138">
        <v>19.739999999999998</v>
      </c>
      <c r="J3673" s="138">
        <v>36.020000000000003</v>
      </c>
      <c r="K3673" s="138">
        <v>15.412979351032446</v>
      </c>
    </row>
    <row r="3674" spans="1:11">
      <c r="A3674" s="39" t="s">
        <v>453</v>
      </c>
      <c r="B3674" s="39" t="s">
        <v>439</v>
      </c>
      <c r="C3674" s="39" t="s">
        <v>157</v>
      </c>
      <c r="D3674" s="92">
        <f t="shared" si="183"/>
        <v>13.1</v>
      </c>
      <c r="E3674" s="92">
        <f t="shared" si="184"/>
        <v>7.18</v>
      </c>
      <c r="F3674" s="92">
        <f t="shared" si="185"/>
        <v>22.71</v>
      </c>
      <c r="H3674" s="138">
        <v>13.1</v>
      </c>
      <c r="I3674" s="138">
        <v>7.18</v>
      </c>
      <c r="J3674" s="138">
        <v>22.71</v>
      </c>
      <c r="K3674" s="138">
        <v>29.541984732824428</v>
      </c>
    </row>
    <row r="3675" spans="1:11">
      <c r="A3675" s="39" t="s">
        <v>453</v>
      </c>
      <c r="B3675" s="39" t="s">
        <v>439</v>
      </c>
      <c r="C3675" s="39" t="s">
        <v>158</v>
      </c>
      <c r="D3675" s="92">
        <f t="shared" si="183"/>
        <v>34.08</v>
      </c>
      <c r="E3675" s="92">
        <f t="shared" si="184"/>
        <v>19.03</v>
      </c>
      <c r="F3675" s="92">
        <f t="shared" si="185"/>
        <v>53.21</v>
      </c>
      <c r="H3675" s="138">
        <v>34.08</v>
      </c>
      <c r="I3675" s="138">
        <v>19.03</v>
      </c>
      <c r="J3675" s="138">
        <v>53.21</v>
      </c>
      <c r="K3675" s="138">
        <v>26.525821596244132</v>
      </c>
    </row>
    <row r="3676" spans="1:11">
      <c r="A3676" s="39" t="s">
        <v>453</v>
      </c>
      <c r="B3676" s="39" t="s">
        <v>439</v>
      </c>
      <c r="C3676" s="39" t="s">
        <v>160</v>
      </c>
      <c r="D3676" s="92">
        <f t="shared" si="183"/>
        <v>25.8</v>
      </c>
      <c r="E3676" s="92">
        <f t="shared" si="184"/>
        <v>15.31</v>
      </c>
      <c r="F3676" s="92">
        <f t="shared" si="185"/>
        <v>40.06</v>
      </c>
      <c r="H3676" s="138">
        <v>25.8</v>
      </c>
      <c r="I3676" s="138">
        <v>15.31</v>
      </c>
      <c r="J3676" s="138">
        <v>40.06</v>
      </c>
      <c r="K3676" s="138">
        <v>24.728682170542633</v>
      </c>
    </row>
    <row r="3677" spans="1:11">
      <c r="A3677" s="39" t="s">
        <v>453</v>
      </c>
      <c r="B3677" s="39" t="s">
        <v>439</v>
      </c>
      <c r="C3677" s="39" t="s">
        <v>163</v>
      </c>
      <c r="D3677" s="92">
        <f t="shared" si="183"/>
        <v>25.79</v>
      </c>
      <c r="E3677" s="92">
        <f t="shared" si="184"/>
        <v>16.559999999999999</v>
      </c>
      <c r="F3677" s="92">
        <f t="shared" si="185"/>
        <v>37.81</v>
      </c>
      <c r="H3677" s="138">
        <v>25.79</v>
      </c>
      <c r="I3677" s="138">
        <v>16.559999999999999</v>
      </c>
      <c r="J3677" s="138">
        <v>37.81</v>
      </c>
      <c r="K3677" s="138">
        <v>21.170996510275302</v>
      </c>
    </row>
    <row r="3678" spans="1:11">
      <c r="A3678" s="39" t="s">
        <v>453</v>
      </c>
      <c r="B3678" s="39" t="s">
        <v>439</v>
      </c>
      <c r="C3678" s="39" t="s">
        <v>167</v>
      </c>
      <c r="D3678" s="92">
        <f t="shared" si="183"/>
        <v>25.6</v>
      </c>
      <c r="E3678" s="92">
        <f t="shared" si="184"/>
        <v>18.329999999999998</v>
      </c>
      <c r="F3678" s="92">
        <f t="shared" si="185"/>
        <v>34.54</v>
      </c>
      <c r="H3678" s="138">
        <v>25.6</v>
      </c>
      <c r="I3678" s="138">
        <v>18.329999999999998</v>
      </c>
      <c r="J3678" s="138">
        <v>34.54</v>
      </c>
      <c r="K3678" s="138">
        <v>16.25</v>
      </c>
    </row>
    <row r="3679" spans="1:11">
      <c r="A3679" s="39" t="s">
        <v>453</v>
      </c>
      <c r="B3679" s="39" t="s">
        <v>439</v>
      </c>
      <c r="C3679" s="39" t="s">
        <v>169</v>
      </c>
      <c r="D3679" s="92">
        <f t="shared" si="183"/>
        <v>24.05</v>
      </c>
      <c r="E3679" s="92">
        <f t="shared" si="184"/>
        <v>11.8</v>
      </c>
      <c r="F3679" s="92">
        <f t="shared" si="185"/>
        <v>42.83</v>
      </c>
      <c r="H3679" s="138">
        <v>24.05</v>
      </c>
      <c r="I3679" s="138">
        <v>11.8</v>
      </c>
      <c r="J3679" s="138">
        <v>42.83</v>
      </c>
      <c r="K3679" s="138">
        <v>33.347193347193347</v>
      </c>
    </row>
    <row r="3680" spans="1:11">
      <c r="A3680" s="39" t="s">
        <v>453</v>
      </c>
      <c r="B3680" s="39" t="s">
        <v>439</v>
      </c>
      <c r="C3680" s="39" t="s">
        <v>173</v>
      </c>
      <c r="D3680" s="92">
        <f t="shared" si="183"/>
        <v>19.809999999999999</v>
      </c>
      <c r="E3680" s="92">
        <f t="shared" si="184"/>
        <v>14.49</v>
      </c>
      <c r="F3680" s="92">
        <f t="shared" si="185"/>
        <v>26.49</v>
      </c>
      <c r="H3680" s="138">
        <v>19.809999999999999</v>
      </c>
      <c r="I3680" s="138">
        <v>14.49</v>
      </c>
      <c r="J3680" s="138">
        <v>26.49</v>
      </c>
      <c r="K3680" s="138">
        <v>15.446744068652196</v>
      </c>
    </row>
    <row r="3681" spans="1:11">
      <c r="A3681" s="39" t="s">
        <v>453</v>
      </c>
      <c r="B3681" s="39" t="s">
        <v>439</v>
      </c>
      <c r="C3681" s="39" t="s">
        <v>176</v>
      </c>
      <c r="D3681" s="92">
        <f t="shared" si="183"/>
        <v>20.87</v>
      </c>
      <c r="E3681" s="92">
        <f t="shared" si="184"/>
        <v>11.8</v>
      </c>
      <c r="F3681" s="92">
        <f t="shared" si="185"/>
        <v>34.22</v>
      </c>
      <c r="H3681" s="138">
        <v>20.87</v>
      </c>
      <c r="I3681" s="138">
        <v>11.8</v>
      </c>
      <c r="J3681" s="138">
        <v>34.22</v>
      </c>
      <c r="K3681" s="138">
        <v>27.40776233828462</v>
      </c>
    </row>
    <row r="3682" spans="1:11">
      <c r="A3682" s="39" t="s">
        <v>453</v>
      </c>
      <c r="B3682" s="39" t="s">
        <v>439</v>
      </c>
      <c r="C3682" s="39" t="s">
        <v>363</v>
      </c>
      <c r="D3682" s="92">
        <f t="shared" si="183"/>
        <v>21.13</v>
      </c>
      <c r="E3682" s="92">
        <f t="shared" si="184"/>
        <v>17.239999999999998</v>
      </c>
      <c r="F3682" s="92">
        <f t="shared" si="185"/>
        <v>25.61</v>
      </c>
      <c r="H3682" s="138">
        <v>21.13</v>
      </c>
      <c r="I3682" s="138">
        <v>17.239999999999998</v>
      </c>
      <c r="J3682" s="138">
        <v>25.61</v>
      </c>
      <c r="K3682" s="138">
        <v>10.080454330336016</v>
      </c>
    </row>
    <row r="3683" spans="1:11">
      <c r="A3683" s="39" t="s">
        <v>453</v>
      </c>
      <c r="B3683" s="39" t="s">
        <v>439</v>
      </c>
      <c r="C3683" s="39" t="s">
        <v>364</v>
      </c>
      <c r="D3683" s="92">
        <f t="shared" si="183"/>
        <v>23.19</v>
      </c>
      <c r="E3683" s="92">
        <f t="shared" si="184"/>
        <v>19.14</v>
      </c>
      <c r="F3683" s="92">
        <f t="shared" si="185"/>
        <v>27.8</v>
      </c>
      <c r="H3683" s="138">
        <v>23.19</v>
      </c>
      <c r="I3683" s="138">
        <v>19.14</v>
      </c>
      <c r="J3683" s="138">
        <v>27.8</v>
      </c>
      <c r="K3683" s="138">
        <v>9.5299698145752476</v>
      </c>
    </row>
    <row r="3684" spans="1:11">
      <c r="A3684" s="39" t="s">
        <v>453</v>
      </c>
      <c r="B3684" s="39" t="s">
        <v>439</v>
      </c>
      <c r="C3684" s="39" t="s">
        <v>365</v>
      </c>
      <c r="D3684" s="92">
        <f t="shared" si="183"/>
        <v>24.75</v>
      </c>
      <c r="E3684" s="92">
        <f t="shared" si="184"/>
        <v>18.989999999999998</v>
      </c>
      <c r="F3684" s="92">
        <f t="shared" si="185"/>
        <v>31.58</v>
      </c>
      <c r="H3684" s="138">
        <v>24.75</v>
      </c>
      <c r="I3684" s="138">
        <v>18.989999999999998</v>
      </c>
      <c r="J3684" s="138">
        <v>31.58</v>
      </c>
      <c r="K3684" s="138">
        <v>13.01010101010101</v>
      </c>
    </row>
    <row r="3685" spans="1:11">
      <c r="A3685" s="39" t="s">
        <v>453</v>
      </c>
      <c r="B3685" s="39" t="s">
        <v>439</v>
      </c>
      <c r="C3685" s="39" t="s">
        <v>366</v>
      </c>
      <c r="D3685" s="92">
        <f t="shared" si="183"/>
        <v>25.16</v>
      </c>
      <c r="E3685" s="92">
        <f t="shared" si="184"/>
        <v>21.96</v>
      </c>
      <c r="F3685" s="92">
        <f t="shared" si="185"/>
        <v>28.64</v>
      </c>
      <c r="H3685" s="138">
        <v>25.16</v>
      </c>
      <c r="I3685" s="138">
        <v>21.96</v>
      </c>
      <c r="J3685" s="138">
        <v>28.64</v>
      </c>
      <c r="K3685" s="138">
        <v>6.756756756756757</v>
      </c>
    </row>
    <row r="3686" spans="1:11">
      <c r="A3686" s="39" t="s">
        <v>453</v>
      </c>
      <c r="B3686" s="39" t="s">
        <v>439</v>
      </c>
      <c r="C3686" s="39" t="s">
        <v>356</v>
      </c>
      <c r="D3686" s="92">
        <f t="shared" si="183"/>
        <v>23.58</v>
      </c>
      <c r="E3686" s="92">
        <f t="shared" si="184"/>
        <v>21.47</v>
      </c>
      <c r="F3686" s="92">
        <f t="shared" si="185"/>
        <v>25.82</v>
      </c>
      <c r="H3686" s="138">
        <v>23.58</v>
      </c>
      <c r="I3686" s="138">
        <v>21.47</v>
      </c>
      <c r="J3686" s="138">
        <v>25.82</v>
      </c>
      <c r="K3686" s="138">
        <v>4.7073791348600516</v>
      </c>
    </row>
    <row r="3687" spans="1:11">
      <c r="A3687" s="39" t="s">
        <v>453</v>
      </c>
      <c r="B3687" s="39" t="s">
        <v>439</v>
      </c>
      <c r="C3687" s="39" t="s">
        <v>367</v>
      </c>
      <c r="D3687" s="92">
        <f t="shared" si="183"/>
        <v>21.53</v>
      </c>
      <c r="E3687" s="92">
        <f t="shared" si="184"/>
        <v>18.82</v>
      </c>
      <c r="F3687" s="92">
        <f t="shared" si="185"/>
        <v>24.51</v>
      </c>
      <c r="H3687" s="138">
        <v>21.53</v>
      </c>
      <c r="I3687" s="138">
        <v>18.82</v>
      </c>
      <c r="J3687" s="138">
        <v>24.51</v>
      </c>
      <c r="K3687" s="138">
        <v>6.7347886669763115</v>
      </c>
    </row>
    <row r="3688" spans="1:11">
      <c r="A3688" s="39" t="s">
        <v>453</v>
      </c>
      <c r="B3688" s="39" t="s">
        <v>439</v>
      </c>
      <c r="C3688" s="39" t="s">
        <v>368</v>
      </c>
      <c r="D3688" s="92">
        <f t="shared" si="183"/>
        <v>25.08</v>
      </c>
      <c r="E3688" s="92">
        <f t="shared" si="184"/>
        <v>20.64</v>
      </c>
      <c r="F3688" s="92">
        <f t="shared" si="185"/>
        <v>30.11</v>
      </c>
      <c r="H3688" s="138">
        <v>25.08</v>
      </c>
      <c r="I3688" s="138">
        <v>20.64</v>
      </c>
      <c r="J3688" s="138">
        <v>30.11</v>
      </c>
      <c r="K3688" s="138">
        <v>9.6491228070175445</v>
      </c>
    </row>
    <row r="3689" spans="1:11">
      <c r="A3689" s="39" t="s">
        <v>453</v>
      </c>
      <c r="B3689" s="39" t="s">
        <v>439</v>
      </c>
      <c r="C3689" s="39" t="s">
        <v>369</v>
      </c>
      <c r="D3689" s="92">
        <f t="shared" si="183"/>
        <v>18.04</v>
      </c>
      <c r="E3689" s="92">
        <f t="shared" si="184"/>
        <v>13.18</v>
      </c>
      <c r="F3689" s="92">
        <f t="shared" si="185"/>
        <v>24.21</v>
      </c>
      <c r="H3689" s="138">
        <v>18.04</v>
      </c>
      <c r="I3689" s="138">
        <v>13.18</v>
      </c>
      <c r="J3689" s="138">
        <v>24.21</v>
      </c>
      <c r="K3689" s="138">
        <v>15.576496674057649</v>
      </c>
    </row>
    <row r="3690" spans="1:11">
      <c r="A3690" s="39" t="s">
        <v>453</v>
      </c>
      <c r="B3690" s="39" t="s">
        <v>439</v>
      </c>
      <c r="C3690" s="39" t="s">
        <v>370</v>
      </c>
      <c r="D3690" s="92">
        <f t="shared" si="183"/>
        <v>17.03</v>
      </c>
      <c r="E3690" s="92">
        <f t="shared" si="184"/>
        <v>13.61</v>
      </c>
      <c r="F3690" s="92">
        <f t="shared" si="185"/>
        <v>21.11</v>
      </c>
      <c r="H3690" s="138">
        <v>17.03</v>
      </c>
      <c r="I3690" s="138">
        <v>13.61</v>
      </c>
      <c r="J3690" s="138">
        <v>21.11</v>
      </c>
      <c r="K3690" s="138">
        <v>11.21550205519671</v>
      </c>
    </row>
    <row r="3691" spans="1:11">
      <c r="A3691" s="39" t="s">
        <v>453</v>
      </c>
      <c r="B3691" s="39" t="s">
        <v>439</v>
      </c>
      <c r="C3691" s="39" t="s">
        <v>357</v>
      </c>
      <c r="D3691" s="92">
        <f t="shared" si="183"/>
        <v>20.329999999999998</v>
      </c>
      <c r="E3691" s="92">
        <f t="shared" si="184"/>
        <v>18.36</v>
      </c>
      <c r="F3691" s="92">
        <f t="shared" si="185"/>
        <v>22.44</v>
      </c>
      <c r="H3691" s="138">
        <v>20.329999999999998</v>
      </c>
      <c r="I3691" s="138">
        <v>18.36</v>
      </c>
      <c r="J3691" s="138">
        <v>22.44</v>
      </c>
      <c r="K3691" s="138">
        <v>5.1155927201180527</v>
      </c>
    </row>
    <row r="3692" spans="1:11">
      <c r="A3692" s="39" t="s">
        <v>453</v>
      </c>
      <c r="B3692" s="39" t="s">
        <v>439</v>
      </c>
      <c r="C3692" s="39" t="s">
        <v>371</v>
      </c>
      <c r="D3692" s="92">
        <f t="shared" si="183"/>
        <v>20.77</v>
      </c>
      <c r="E3692" s="92">
        <f t="shared" si="184"/>
        <v>17.239999999999998</v>
      </c>
      <c r="F3692" s="92">
        <f t="shared" si="185"/>
        <v>24.81</v>
      </c>
      <c r="H3692" s="138">
        <v>20.77</v>
      </c>
      <c r="I3692" s="138">
        <v>17.239999999999998</v>
      </c>
      <c r="J3692" s="138">
        <v>24.81</v>
      </c>
      <c r="K3692" s="138">
        <v>9.2922484352431383</v>
      </c>
    </row>
    <row r="3693" spans="1:11">
      <c r="A3693" s="39" t="s">
        <v>453</v>
      </c>
      <c r="B3693" s="39" t="s">
        <v>439</v>
      </c>
      <c r="C3693" s="39" t="s">
        <v>372</v>
      </c>
      <c r="D3693" s="92">
        <f t="shared" si="183"/>
        <v>15.86</v>
      </c>
      <c r="E3693" s="92">
        <f t="shared" si="184"/>
        <v>12.89</v>
      </c>
      <c r="F3693" s="92">
        <f t="shared" si="185"/>
        <v>19.350000000000001</v>
      </c>
      <c r="H3693" s="138">
        <v>15.86</v>
      </c>
      <c r="I3693" s="138">
        <v>12.89</v>
      </c>
      <c r="J3693" s="138">
        <v>19.350000000000001</v>
      </c>
      <c r="K3693" s="138">
        <v>10.34047919293821</v>
      </c>
    </row>
    <row r="3694" spans="1:11">
      <c r="A3694" s="39" t="s">
        <v>453</v>
      </c>
      <c r="B3694" s="39" t="s">
        <v>439</v>
      </c>
      <c r="C3694" s="39" t="s">
        <v>373</v>
      </c>
      <c r="D3694" s="92">
        <f t="shared" si="183"/>
        <v>22.43</v>
      </c>
      <c r="E3694" s="92">
        <f t="shared" si="184"/>
        <v>18.23</v>
      </c>
      <c r="F3694" s="92">
        <f t="shared" si="185"/>
        <v>27.28</v>
      </c>
      <c r="H3694" s="138">
        <v>22.43</v>
      </c>
      <c r="I3694" s="138">
        <v>18.23</v>
      </c>
      <c r="J3694" s="138">
        <v>27.28</v>
      </c>
      <c r="K3694" s="138">
        <v>10.298707088720464</v>
      </c>
    </row>
    <row r="3695" spans="1:11">
      <c r="A3695" s="39" t="s">
        <v>453</v>
      </c>
      <c r="B3695" s="39" t="s">
        <v>439</v>
      </c>
      <c r="C3695" s="39" t="s">
        <v>374</v>
      </c>
      <c r="D3695" s="92">
        <f t="shared" si="183"/>
        <v>22.49</v>
      </c>
      <c r="E3695" s="92">
        <f t="shared" si="184"/>
        <v>19.02</v>
      </c>
      <c r="F3695" s="92">
        <f t="shared" si="185"/>
        <v>26.39</v>
      </c>
      <c r="H3695" s="138">
        <v>22.49</v>
      </c>
      <c r="I3695" s="138">
        <v>19.02</v>
      </c>
      <c r="J3695" s="138">
        <v>26.39</v>
      </c>
      <c r="K3695" s="138">
        <v>8.3592707870164507</v>
      </c>
    </row>
    <row r="3696" spans="1:11">
      <c r="A3696" s="39" t="s">
        <v>453</v>
      </c>
      <c r="B3696" s="39" t="s">
        <v>439</v>
      </c>
      <c r="C3696" s="39" t="s">
        <v>358</v>
      </c>
      <c r="D3696" s="92">
        <f t="shared" si="183"/>
        <v>19.079999999999998</v>
      </c>
      <c r="E3696" s="92">
        <f t="shared" si="184"/>
        <v>16.97</v>
      </c>
      <c r="F3696" s="92">
        <f t="shared" si="185"/>
        <v>21.39</v>
      </c>
      <c r="H3696" s="138">
        <v>19.079999999999998</v>
      </c>
      <c r="I3696" s="138">
        <v>16.97</v>
      </c>
      <c r="J3696" s="138">
        <v>21.39</v>
      </c>
      <c r="K3696" s="138">
        <v>5.9224318658280923</v>
      </c>
    </row>
    <row r="3697" spans="1:11">
      <c r="A3697" s="39" t="s">
        <v>453</v>
      </c>
      <c r="B3697" s="39" t="s">
        <v>439</v>
      </c>
      <c r="C3697" s="39" t="s">
        <v>375</v>
      </c>
      <c r="D3697" s="92">
        <f t="shared" si="183"/>
        <v>24.69</v>
      </c>
      <c r="E3697" s="92">
        <f t="shared" si="184"/>
        <v>18.95</v>
      </c>
      <c r="F3697" s="92">
        <f t="shared" si="185"/>
        <v>31.49</v>
      </c>
      <c r="H3697" s="138">
        <v>24.69</v>
      </c>
      <c r="I3697" s="138">
        <v>18.95</v>
      </c>
      <c r="J3697" s="138">
        <v>31.49</v>
      </c>
      <c r="K3697" s="138">
        <v>12.960712839206156</v>
      </c>
    </row>
    <row r="3698" spans="1:11">
      <c r="A3698" s="39" t="s">
        <v>453</v>
      </c>
      <c r="B3698" s="39" t="s">
        <v>439</v>
      </c>
      <c r="C3698" s="39" t="s">
        <v>376</v>
      </c>
      <c r="D3698" s="92">
        <f t="shared" si="183"/>
        <v>23.56</v>
      </c>
      <c r="E3698" s="92">
        <f t="shared" si="184"/>
        <v>18.91</v>
      </c>
      <c r="F3698" s="92">
        <f t="shared" si="185"/>
        <v>28.94</v>
      </c>
      <c r="H3698" s="138">
        <v>23.56</v>
      </c>
      <c r="I3698" s="138">
        <v>18.91</v>
      </c>
      <c r="J3698" s="138">
        <v>28.94</v>
      </c>
      <c r="K3698" s="138">
        <v>10.865874363327675</v>
      </c>
    </row>
    <row r="3699" spans="1:11">
      <c r="A3699" s="39" t="s">
        <v>453</v>
      </c>
      <c r="B3699" s="39" t="s">
        <v>439</v>
      </c>
      <c r="C3699" s="39" t="s">
        <v>377</v>
      </c>
      <c r="D3699" s="92">
        <f t="shared" si="183"/>
        <v>26.72</v>
      </c>
      <c r="E3699" s="92">
        <f t="shared" si="184"/>
        <v>22.33</v>
      </c>
      <c r="F3699" s="92">
        <f t="shared" si="185"/>
        <v>31.62</v>
      </c>
      <c r="H3699" s="138">
        <v>26.72</v>
      </c>
      <c r="I3699" s="138">
        <v>22.33</v>
      </c>
      <c r="J3699" s="138">
        <v>31.62</v>
      </c>
      <c r="K3699" s="138">
        <v>8.8697604790419167</v>
      </c>
    </row>
    <row r="3700" spans="1:11">
      <c r="A3700" s="39" t="s">
        <v>453</v>
      </c>
      <c r="B3700" s="39" t="s">
        <v>439</v>
      </c>
      <c r="C3700" s="39" t="s">
        <v>386</v>
      </c>
      <c r="D3700" s="92">
        <f t="shared" si="183"/>
        <v>25.26</v>
      </c>
      <c r="E3700" s="92">
        <f t="shared" si="184"/>
        <v>21.66</v>
      </c>
      <c r="F3700" s="92">
        <f t="shared" si="185"/>
        <v>29.24</v>
      </c>
      <c r="H3700" s="138">
        <v>25.26</v>
      </c>
      <c r="I3700" s="138">
        <v>21.66</v>
      </c>
      <c r="J3700" s="138">
        <v>29.24</v>
      </c>
      <c r="K3700" s="138">
        <v>7.6801266825019781</v>
      </c>
    </row>
    <row r="3701" spans="1:11">
      <c r="A3701" s="39" t="s">
        <v>453</v>
      </c>
      <c r="B3701" s="39" t="s">
        <v>439</v>
      </c>
      <c r="C3701" s="39" t="s">
        <v>379</v>
      </c>
      <c r="D3701" s="92">
        <f t="shared" si="183"/>
        <v>18.7</v>
      </c>
      <c r="E3701" s="92">
        <f t="shared" si="184"/>
        <v>15.98</v>
      </c>
      <c r="F3701" s="92">
        <f t="shared" si="185"/>
        <v>21.76</v>
      </c>
      <c r="H3701" s="138">
        <v>18.7</v>
      </c>
      <c r="I3701" s="138">
        <v>15.98</v>
      </c>
      <c r="J3701" s="138">
        <v>21.76</v>
      </c>
      <c r="K3701" s="138">
        <v>7.8609625668449201</v>
      </c>
    </row>
    <row r="3702" spans="1:11">
      <c r="A3702" s="39" t="s">
        <v>453</v>
      </c>
      <c r="B3702" s="39" t="s">
        <v>439</v>
      </c>
      <c r="C3702" s="39" t="s">
        <v>360</v>
      </c>
      <c r="D3702" s="92">
        <f t="shared" si="183"/>
        <v>21.81</v>
      </c>
      <c r="E3702" s="92">
        <f t="shared" si="184"/>
        <v>19.89</v>
      </c>
      <c r="F3702" s="92">
        <f t="shared" si="185"/>
        <v>23.87</v>
      </c>
      <c r="H3702" s="138">
        <v>21.81</v>
      </c>
      <c r="I3702" s="138">
        <v>19.89</v>
      </c>
      <c r="J3702" s="138">
        <v>23.87</v>
      </c>
      <c r="K3702" s="138">
        <v>4.6767537826685013</v>
      </c>
    </row>
    <row r="3703" spans="1:11">
      <c r="A3703" s="39" t="s">
        <v>453</v>
      </c>
      <c r="B3703" s="39" t="s">
        <v>439</v>
      </c>
      <c r="C3703" s="39" t="s">
        <v>0</v>
      </c>
      <c r="D3703" s="92">
        <f t="shared" si="183"/>
        <v>21.17</v>
      </c>
      <c r="E3703" s="92">
        <f t="shared" si="184"/>
        <v>20.14</v>
      </c>
      <c r="F3703" s="92">
        <f t="shared" si="185"/>
        <v>22.24</v>
      </c>
      <c r="H3703" s="138">
        <v>21.17</v>
      </c>
      <c r="I3703" s="138">
        <v>20.14</v>
      </c>
      <c r="J3703" s="138">
        <v>22.24</v>
      </c>
      <c r="K3703" s="138">
        <v>2.5507794048181389</v>
      </c>
    </row>
    <row r="3704" spans="1:11">
      <c r="A3704" s="39" t="s">
        <v>453</v>
      </c>
      <c r="B3704" s="39" t="s">
        <v>440</v>
      </c>
      <c r="C3704" s="39" t="s">
        <v>101</v>
      </c>
      <c r="D3704" s="92">
        <f t="shared" si="183"/>
        <v>19.75</v>
      </c>
      <c r="E3704" s="92">
        <f t="shared" si="184"/>
        <v>15.33</v>
      </c>
      <c r="F3704" s="92">
        <f t="shared" si="185"/>
        <v>25.06</v>
      </c>
      <c r="H3704" s="138">
        <v>19.75</v>
      </c>
      <c r="I3704" s="138">
        <v>15.33</v>
      </c>
      <c r="J3704" s="138">
        <v>25.06</v>
      </c>
      <c r="K3704" s="138">
        <v>12.556962025316457</v>
      </c>
    </row>
    <row r="3705" spans="1:11">
      <c r="A3705" s="39" t="s">
        <v>453</v>
      </c>
      <c r="B3705" s="39" t="s">
        <v>440</v>
      </c>
      <c r="C3705" s="39" t="s">
        <v>108</v>
      </c>
      <c r="D3705" s="92">
        <f t="shared" si="183"/>
        <v>23.46</v>
      </c>
      <c r="E3705" s="92">
        <f t="shared" si="184"/>
        <v>13.97</v>
      </c>
      <c r="F3705" s="92">
        <f t="shared" si="185"/>
        <v>36.65</v>
      </c>
      <c r="H3705" s="138">
        <v>23.46</v>
      </c>
      <c r="I3705" s="138">
        <v>13.97</v>
      </c>
      <c r="J3705" s="138">
        <v>36.65</v>
      </c>
      <c r="K3705" s="138">
        <v>24.808184143222505</v>
      </c>
    </row>
    <row r="3706" spans="1:11">
      <c r="A3706" s="39" t="s">
        <v>453</v>
      </c>
      <c r="B3706" s="39" t="s">
        <v>440</v>
      </c>
      <c r="C3706" s="39" t="s">
        <v>109</v>
      </c>
      <c r="D3706" s="92">
        <f t="shared" si="183"/>
        <v>16.34</v>
      </c>
      <c r="E3706" s="92">
        <f t="shared" si="184"/>
        <v>11.98</v>
      </c>
      <c r="F3706" s="92">
        <f t="shared" si="185"/>
        <v>21.89</v>
      </c>
      <c r="H3706" s="138">
        <v>16.34</v>
      </c>
      <c r="I3706" s="138">
        <v>11.98</v>
      </c>
      <c r="J3706" s="138">
        <v>21.89</v>
      </c>
      <c r="K3706" s="138">
        <v>15.422276621787026</v>
      </c>
    </row>
    <row r="3707" spans="1:11">
      <c r="A3707" s="39" t="s">
        <v>453</v>
      </c>
      <c r="B3707" s="39" t="s">
        <v>440</v>
      </c>
      <c r="C3707" s="39" t="s">
        <v>112</v>
      </c>
      <c r="D3707" s="92">
        <f t="shared" si="183"/>
        <v>15.25</v>
      </c>
      <c r="E3707" s="92">
        <f t="shared" si="184"/>
        <v>10.61</v>
      </c>
      <c r="F3707" s="92">
        <f t="shared" si="185"/>
        <v>21.44</v>
      </c>
      <c r="H3707" s="138">
        <v>15.25</v>
      </c>
      <c r="I3707" s="138">
        <v>10.61</v>
      </c>
      <c r="J3707" s="138">
        <v>21.44</v>
      </c>
      <c r="K3707" s="138">
        <v>18.032786885245901</v>
      </c>
    </row>
    <row r="3708" spans="1:11">
      <c r="A3708" s="39" t="s">
        <v>453</v>
      </c>
      <c r="B3708" s="39" t="s">
        <v>440</v>
      </c>
      <c r="C3708" s="39" t="s">
        <v>115</v>
      </c>
      <c r="D3708" s="92">
        <f t="shared" si="183"/>
        <v>22.91</v>
      </c>
      <c r="E3708" s="92">
        <f t="shared" si="184"/>
        <v>18.8</v>
      </c>
      <c r="F3708" s="92">
        <f t="shared" si="185"/>
        <v>27.61</v>
      </c>
      <c r="H3708" s="138">
        <v>22.91</v>
      </c>
      <c r="I3708" s="138">
        <v>18.8</v>
      </c>
      <c r="J3708" s="138">
        <v>27.61</v>
      </c>
      <c r="K3708" s="138">
        <v>9.8210388476647736</v>
      </c>
    </row>
    <row r="3709" spans="1:11">
      <c r="A3709" s="39" t="s">
        <v>453</v>
      </c>
      <c r="B3709" s="39" t="s">
        <v>440</v>
      </c>
      <c r="C3709" s="39" t="s">
        <v>118</v>
      </c>
      <c r="D3709" s="92">
        <f t="shared" si="183"/>
        <v>17.420000000000002</v>
      </c>
      <c r="E3709" s="92">
        <f t="shared" si="184"/>
        <v>12.22</v>
      </c>
      <c r="F3709" s="92">
        <f t="shared" si="185"/>
        <v>24.23</v>
      </c>
      <c r="H3709" s="138">
        <v>17.420000000000002</v>
      </c>
      <c r="I3709" s="138">
        <v>12.22</v>
      </c>
      <c r="J3709" s="138">
        <v>24.23</v>
      </c>
      <c r="K3709" s="138">
        <v>17.508610792192879</v>
      </c>
    </row>
    <row r="3710" spans="1:11">
      <c r="A3710" s="39" t="s">
        <v>453</v>
      </c>
      <c r="B3710" s="39" t="s">
        <v>440</v>
      </c>
      <c r="C3710" s="39" t="s">
        <v>122</v>
      </c>
      <c r="D3710" s="92">
        <f t="shared" si="183"/>
        <v>20.51</v>
      </c>
      <c r="E3710" s="92">
        <f t="shared" si="184"/>
        <v>15.85</v>
      </c>
      <c r="F3710" s="92">
        <f t="shared" si="185"/>
        <v>26.1</v>
      </c>
      <c r="H3710" s="138">
        <v>20.51</v>
      </c>
      <c r="I3710" s="138">
        <v>15.85</v>
      </c>
      <c r="J3710" s="138">
        <v>26.1</v>
      </c>
      <c r="K3710" s="138">
        <v>12.725499756216479</v>
      </c>
    </row>
    <row r="3711" spans="1:11">
      <c r="A3711" s="39" t="s">
        <v>453</v>
      </c>
      <c r="B3711" s="39" t="s">
        <v>440</v>
      </c>
      <c r="C3711" s="39" t="s">
        <v>130</v>
      </c>
      <c r="D3711" s="92">
        <f t="shared" si="183"/>
        <v>16.329999999999998</v>
      </c>
      <c r="E3711" s="92">
        <f t="shared" si="184"/>
        <v>12.82</v>
      </c>
      <c r="F3711" s="92">
        <f t="shared" si="185"/>
        <v>20.58</v>
      </c>
      <c r="H3711" s="138">
        <v>16.329999999999998</v>
      </c>
      <c r="I3711" s="138">
        <v>12.82</v>
      </c>
      <c r="J3711" s="138">
        <v>20.58</v>
      </c>
      <c r="K3711" s="138">
        <v>12.063686466625843</v>
      </c>
    </row>
    <row r="3712" spans="1:11">
      <c r="A3712" s="39" t="s">
        <v>453</v>
      </c>
      <c r="B3712" s="39" t="s">
        <v>440</v>
      </c>
      <c r="C3712" s="39" t="s">
        <v>135</v>
      </c>
      <c r="D3712" s="92">
        <f t="shared" si="183"/>
        <v>28.32</v>
      </c>
      <c r="E3712" s="92">
        <f t="shared" si="184"/>
        <v>17.809999999999999</v>
      </c>
      <c r="F3712" s="92">
        <f t="shared" si="185"/>
        <v>41.87</v>
      </c>
      <c r="H3712" s="138">
        <v>28.32</v>
      </c>
      <c r="I3712" s="138">
        <v>17.809999999999999</v>
      </c>
      <c r="J3712" s="138">
        <v>41.87</v>
      </c>
      <c r="K3712" s="138">
        <v>21.96327683615819</v>
      </c>
    </row>
    <row r="3713" spans="1:11">
      <c r="A3713" s="39" t="s">
        <v>453</v>
      </c>
      <c r="B3713" s="39" t="s">
        <v>440</v>
      </c>
      <c r="C3713" s="39" t="s">
        <v>136</v>
      </c>
      <c r="D3713" s="92">
        <f t="shared" si="183"/>
        <v>15.03</v>
      </c>
      <c r="E3713" s="92">
        <f t="shared" si="184"/>
        <v>10.66</v>
      </c>
      <c r="F3713" s="92">
        <f t="shared" si="185"/>
        <v>20.77</v>
      </c>
      <c r="H3713" s="138">
        <v>15.03</v>
      </c>
      <c r="I3713" s="138">
        <v>10.66</v>
      </c>
      <c r="J3713" s="138">
        <v>20.77</v>
      </c>
      <c r="K3713" s="138">
        <v>17.032601463739187</v>
      </c>
    </row>
    <row r="3714" spans="1:11">
      <c r="A3714" s="39" t="s">
        <v>453</v>
      </c>
      <c r="B3714" s="39" t="s">
        <v>440</v>
      </c>
      <c r="C3714" s="39" t="s">
        <v>143</v>
      </c>
      <c r="D3714" s="92">
        <f t="shared" si="183"/>
        <v>22.86</v>
      </c>
      <c r="E3714" s="92">
        <f t="shared" si="184"/>
        <v>16.940000000000001</v>
      </c>
      <c r="F3714" s="92">
        <f t="shared" si="185"/>
        <v>30.1</v>
      </c>
      <c r="H3714" s="138">
        <v>22.86</v>
      </c>
      <c r="I3714" s="138">
        <v>16.940000000000001</v>
      </c>
      <c r="J3714" s="138">
        <v>30.1</v>
      </c>
      <c r="K3714" s="138">
        <v>14.698162729658792</v>
      </c>
    </row>
    <row r="3715" spans="1:11">
      <c r="A3715" s="39" t="s">
        <v>453</v>
      </c>
      <c r="B3715" s="39" t="s">
        <v>440</v>
      </c>
      <c r="C3715" s="39" t="s">
        <v>149</v>
      </c>
      <c r="D3715" s="92">
        <f t="shared" si="183"/>
        <v>20.87</v>
      </c>
      <c r="E3715" s="92">
        <f t="shared" si="184"/>
        <v>16.86</v>
      </c>
      <c r="F3715" s="92">
        <f t="shared" si="185"/>
        <v>25.54</v>
      </c>
      <c r="H3715" s="138">
        <v>20.87</v>
      </c>
      <c r="I3715" s="138">
        <v>16.86</v>
      </c>
      <c r="J3715" s="138">
        <v>25.54</v>
      </c>
      <c r="K3715" s="138">
        <v>10.589362721609966</v>
      </c>
    </row>
    <row r="3716" spans="1:11">
      <c r="A3716" s="39" t="s">
        <v>453</v>
      </c>
      <c r="B3716" s="39" t="s">
        <v>440</v>
      </c>
      <c r="C3716" s="39" t="s">
        <v>151</v>
      </c>
      <c r="D3716" s="92">
        <f t="shared" si="183"/>
        <v>24.3</v>
      </c>
      <c r="E3716" s="92">
        <f t="shared" si="184"/>
        <v>17.12</v>
      </c>
      <c r="F3716" s="92">
        <f t="shared" si="185"/>
        <v>33.28</v>
      </c>
      <c r="H3716" s="138">
        <v>24.3</v>
      </c>
      <c r="I3716" s="138">
        <v>17.12</v>
      </c>
      <c r="J3716" s="138">
        <v>33.28</v>
      </c>
      <c r="K3716" s="138">
        <v>17.037037037037035</v>
      </c>
    </row>
    <row r="3717" spans="1:11">
      <c r="A3717" s="39" t="s">
        <v>453</v>
      </c>
      <c r="B3717" s="39" t="s">
        <v>440</v>
      </c>
      <c r="C3717" s="39" t="s">
        <v>154</v>
      </c>
      <c r="D3717" s="92">
        <f t="shared" si="183"/>
        <v>23.19</v>
      </c>
      <c r="E3717" s="92">
        <f t="shared" si="184"/>
        <v>17.739999999999998</v>
      </c>
      <c r="F3717" s="92">
        <f t="shared" si="185"/>
        <v>29.71</v>
      </c>
      <c r="H3717" s="138">
        <v>23.19</v>
      </c>
      <c r="I3717" s="138">
        <v>17.739999999999998</v>
      </c>
      <c r="J3717" s="138">
        <v>29.71</v>
      </c>
      <c r="K3717" s="138">
        <v>13.195342820181111</v>
      </c>
    </row>
    <row r="3718" spans="1:11">
      <c r="A3718" s="39" t="s">
        <v>453</v>
      </c>
      <c r="B3718" s="39" t="s">
        <v>440</v>
      </c>
      <c r="C3718" s="39" t="s">
        <v>164</v>
      </c>
      <c r="D3718" s="92">
        <f t="shared" si="183"/>
        <v>24.6</v>
      </c>
      <c r="E3718" s="92">
        <f t="shared" si="184"/>
        <v>17.34</v>
      </c>
      <c r="F3718" s="92">
        <f t="shared" si="185"/>
        <v>33.67</v>
      </c>
      <c r="H3718" s="138">
        <v>24.6</v>
      </c>
      <c r="I3718" s="138">
        <v>17.34</v>
      </c>
      <c r="J3718" s="138">
        <v>33.67</v>
      </c>
      <c r="K3718" s="138">
        <v>16.991869918699184</v>
      </c>
    </row>
    <row r="3719" spans="1:11">
      <c r="A3719" s="39" t="s">
        <v>453</v>
      </c>
      <c r="B3719" s="39" t="s">
        <v>440</v>
      </c>
      <c r="C3719" s="39" t="s">
        <v>171</v>
      </c>
      <c r="D3719" s="92">
        <f t="shared" si="183"/>
        <v>15.99</v>
      </c>
      <c r="E3719" s="92">
        <f t="shared" si="184"/>
        <v>12.19</v>
      </c>
      <c r="F3719" s="92">
        <f t="shared" si="185"/>
        <v>20.71</v>
      </c>
      <c r="H3719" s="138">
        <v>15.99</v>
      </c>
      <c r="I3719" s="138">
        <v>12.19</v>
      </c>
      <c r="J3719" s="138">
        <v>20.71</v>
      </c>
      <c r="K3719" s="138">
        <v>13.570981863664791</v>
      </c>
    </row>
    <row r="3720" spans="1:11">
      <c r="A3720" s="39" t="s">
        <v>453</v>
      </c>
      <c r="B3720" s="39" t="s">
        <v>440</v>
      </c>
      <c r="C3720" s="39" t="s">
        <v>174</v>
      </c>
      <c r="D3720" s="92">
        <f t="shared" si="183"/>
        <v>21.9</v>
      </c>
      <c r="E3720" s="92">
        <f t="shared" si="184"/>
        <v>17.16</v>
      </c>
      <c r="F3720" s="92">
        <f t="shared" si="185"/>
        <v>27.52</v>
      </c>
      <c r="H3720" s="138">
        <v>21.9</v>
      </c>
      <c r="I3720" s="138">
        <v>17.16</v>
      </c>
      <c r="J3720" s="138">
        <v>27.52</v>
      </c>
      <c r="K3720" s="138">
        <v>12.054794520547947</v>
      </c>
    </row>
    <row r="3721" spans="1:11">
      <c r="A3721" s="39" t="s">
        <v>453</v>
      </c>
      <c r="B3721" s="39" t="s">
        <v>440</v>
      </c>
      <c r="C3721" s="39" t="s">
        <v>102</v>
      </c>
      <c r="D3721" s="92">
        <f t="shared" si="183"/>
        <v>21.33</v>
      </c>
      <c r="E3721" s="92">
        <f t="shared" si="184"/>
        <v>14.97</v>
      </c>
      <c r="F3721" s="92">
        <f t="shared" si="185"/>
        <v>29.45</v>
      </c>
      <c r="H3721" s="138">
        <v>21.33</v>
      </c>
      <c r="I3721" s="138">
        <v>14.97</v>
      </c>
      <c r="J3721" s="138">
        <v>29.45</v>
      </c>
      <c r="K3721" s="138">
        <v>17.299578059071731</v>
      </c>
    </row>
    <row r="3722" spans="1:11">
      <c r="A3722" s="39" t="s">
        <v>453</v>
      </c>
      <c r="B3722" s="39" t="s">
        <v>440</v>
      </c>
      <c r="C3722" s="39" t="s">
        <v>103</v>
      </c>
      <c r="D3722" s="92">
        <f t="shared" si="183"/>
        <v>20.87</v>
      </c>
      <c r="E3722" s="92">
        <f t="shared" si="184"/>
        <v>15.71</v>
      </c>
      <c r="F3722" s="92">
        <f t="shared" si="185"/>
        <v>27.17</v>
      </c>
      <c r="H3722" s="138">
        <v>20.87</v>
      </c>
      <c r="I3722" s="138">
        <v>15.71</v>
      </c>
      <c r="J3722" s="138">
        <v>27.17</v>
      </c>
      <c r="K3722" s="138">
        <v>13.991375179683754</v>
      </c>
    </row>
    <row r="3723" spans="1:11">
      <c r="A3723" s="39" t="s">
        <v>453</v>
      </c>
      <c r="B3723" s="39" t="s">
        <v>440</v>
      </c>
      <c r="C3723" s="39" t="s">
        <v>104</v>
      </c>
      <c r="D3723" s="92">
        <f t="shared" si="183"/>
        <v>19.059999999999999</v>
      </c>
      <c r="E3723" s="92">
        <f t="shared" si="184"/>
        <v>12.86</v>
      </c>
      <c r="F3723" s="92">
        <f t="shared" si="185"/>
        <v>27.32</v>
      </c>
      <c r="H3723" s="138">
        <v>19.059999999999999</v>
      </c>
      <c r="I3723" s="138">
        <v>12.86</v>
      </c>
      <c r="J3723" s="138">
        <v>27.32</v>
      </c>
      <c r="K3723" s="138">
        <v>19.307450157397692</v>
      </c>
    </row>
    <row r="3724" spans="1:11">
      <c r="A3724" s="39" t="s">
        <v>453</v>
      </c>
      <c r="B3724" s="39" t="s">
        <v>440</v>
      </c>
      <c r="C3724" s="39" t="s">
        <v>110</v>
      </c>
      <c r="D3724" s="92">
        <f t="shared" si="183"/>
        <v>18.07</v>
      </c>
      <c r="E3724" s="92">
        <f t="shared" si="184"/>
        <v>13.64</v>
      </c>
      <c r="F3724" s="92">
        <f t="shared" si="185"/>
        <v>23.54</v>
      </c>
      <c r="H3724" s="138">
        <v>18.07</v>
      </c>
      <c r="I3724" s="138">
        <v>13.64</v>
      </c>
      <c r="J3724" s="138">
        <v>23.54</v>
      </c>
      <c r="K3724" s="138">
        <v>13.945766463752074</v>
      </c>
    </row>
    <row r="3725" spans="1:11">
      <c r="A3725" s="39" t="s">
        <v>453</v>
      </c>
      <c r="B3725" s="39" t="s">
        <v>440</v>
      </c>
      <c r="C3725" s="39" t="s">
        <v>111</v>
      </c>
      <c r="D3725" s="92">
        <f t="shared" si="183"/>
        <v>17.46</v>
      </c>
      <c r="E3725" s="92">
        <f t="shared" si="184"/>
        <v>13.8</v>
      </c>
      <c r="F3725" s="92">
        <f t="shared" si="185"/>
        <v>21.86</v>
      </c>
      <c r="H3725" s="138">
        <v>17.46</v>
      </c>
      <c r="I3725" s="138">
        <v>13.8</v>
      </c>
      <c r="J3725" s="138">
        <v>21.86</v>
      </c>
      <c r="K3725" s="138">
        <v>11.741122565864833</v>
      </c>
    </row>
    <row r="3726" spans="1:11">
      <c r="A3726" s="39" t="s">
        <v>453</v>
      </c>
      <c r="B3726" s="39" t="s">
        <v>440</v>
      </c>
      <c r="C3726" s="39" t="s">
        <v>116</v>
      </c>
      <c r="D3726" s="92">
        <f t="shared" si="183"/>
        <v>18.690000000000001</v>
      </c>
      <c r="E3726" s="92">
        <f t="shared" si="184"/>
        <v>12.75</v>
      </c>
      <c r="F3726" s="92">
        <f t="shared" si="185"/>
        <v>26.54</v>
      </c>
      <c r="H3726" s="138">
        <v>18.690000000000001</v>
      </c>
      <c r="I3726" s="138">
        <v>12.75</v>
      </c>
      <c r="J3726" s="138">
        <v>26.54</v>
      </c>
      <c r="K3726" s="138">
        <v>18.780096308186192</v>
      </c>
    </row>
    <row r="3727" spans="1:11">
      <c r="A3727" s="39" t="s">
        <v>453</v>
      </c>
      <c r="B3727" s="39" t="s">
        <v>440</v>
      </c>
      <c r="C3727" s="39" t="s">
        <v>117</v>
      </c>
      <c r="D3727" s="92">
        <f t="shared" si="183"/>
        <v>21.2</v>
      </c>
      <c r="E3727" s="92">
        <f t="shared" si="184"/>
        <v>16.47</v>
      </c>
      <c r="F3727" s="92">
        <f t="shared" si="185"/>
        <v>26.86</v>
      </c>
      <c r="H3727" s="138">
        <v>21.2</v>
      </c>
      <c r="I3727" s="138">
        <v>16.47</v>
      </c>
      <c r="J3727" s="138">
        <v>26.86</v>
      </c>
      <c r="K3727" s="138">
        <v>12.5</v>
      </c>
    </row>
    <row r="3728" spans="1:11">
      <c r="A3728" s="39" t="s">
        <v>453</v>
      </c>
      <c r="B3728" s="39" t="s">
        <v>440</v>
      </c>
      <c r="C3728" s="39" t="s">
        <v>119</v>
      </c>
      <c r="D3728" s="92">
        <f t="shared" ref="D3728:D3791" si="186">IF(K3728&gt;=50," ",H3728)</f>
        <v>13.04</v>
      </c>
      <c r="E3728" s="92">
        <f t="shared" ref="E3728:E3791" si="187">IF(K3728&gt;=50," ",I3728)</f>
        <v>9.73</v>
      </c>
      <c r="F3728" s="92">
        <f t="shared" ref="F3728:F3791" si="188">IF(K3728&gt;=50," ",J3728)</f>
        <v>17.25</v>
      </c>
      <c r="H3728" s="138">
        <v>13.04</v>
      </c>
      <c r="I3728" s="138">
        <v>9.73</v>
      </c>
      <c r="J3728" s="138">
        <v>17.25</v>
      </c>
      <c r="K3728" s="138">
        <v>14.647239263803682</v>
      </c>
    </row>
    <row r="3729" spans="1:11">
      <c r="A3729" s="39" t="s">
        <v>453</v>
      </c>
      <c r="B3729" s="39" t="s">
        <v>440</v>
      </c>
      <c r="C3729" s="39" t="s">
        <v>123</v>
      </c>
      <c r="D3729" s="92">
        <f t="shared" si="186"/>
        <v>9.33</v>
      </c>
      <c r="E3729" s="92">
        <f t="shared" si="187"/>
        <v>6.66</v>
      </c>
      <c r="F3729" s="92">
        <f t="shared" si="188"/>
        <v>12.92</v>
      </c>
      <c r="H3729" s="138">
        <v>9.33</v>
      </c>
      <c r="I3729" s="138">
        <v>6.66</v>
      </c>
      <c r="J3729" s="138">
        <v>12.92</v>
      </c>
      <c r="K3729" s="138">
        <v>16.934619506966776</v>
      </c>
    </row>
    <row r="3730" spans="1:11">
      <c r="A3730" s="39" t="s">
        <v>453</v>
      </c>
      <c r="B3730" s="39" t="s">
        <v>440</v>
      </c>
      <c r="C3730" s="39" t="s">
        <v>132</v>
      </c>
      <c r="D3730" s="92">
        <f t="shared" si="186"/>
        <v>15.82</v>
      </c>
      <c r="E3730" s="92">
        <f t="shared" si="187"/>
        <v>11.93</v>
      </c>
      <c r="F3730" s="92">
        <f t="shared" si="188"/>
        <v>20.68</v>
      </c>
      <c r="H3730" s="138">
        <v>15.82</v>
      </c>
      <c r="I3730" s="138">
        <v>11.93</v>
      </c>
      <c r="J3730" s="138">
        <v>20.68</v>
      </c>
      <c r="K3730" s="138">
        <v>14.032869785082175</v>
      </c>
    </row>
    <row r="3731" spans="1:11">
      <c r="A3731" s="39" t="s">
        <v>453</v>
      </c>
      <c r="B3731" s="39" t="s">
        <v>440</v>
      </c>
      <c r="C3731" s="39" t="s">
        <v>134</v>
      </c>
      <c r="D3731" s="92">
        <f t="shared" si="186"/>
        <v>19.78</v>
      </c>
      <c r="E3731" s="92">
        <f t="shared" si="187"/>
        <v>14.49</v>
      </c>
      <c r="F3731" s="92">
        <f t="shared" si="188"/>
        <v>26.42</v>
      </c>
      <c r="H3731" s="138">
        <v>19.78</v>
      </c>
      <c r="I3731" s="138">
        <v>14.49</v>
      </c>
      <c r="J3731" s="138">
        <v>26.42</v>
      </c>
      <c r="K3731" s="138">
        <v>15.369059656218401</v>
      </c>
    </row>
    <row r="3732" spans="1:11">
      <c r="A3732" s="39" t="s">
        <v>453</v>
      </c>
      <c r="B3732" s="39" t="s">
        <v>440</v>
      </c>
      <c r="C3732" s="39" t="s">
        <v>150</v>
      </c>
      <c r="D3732" s="92">
        <f t="shared" si="186"/>
        <v>22.35</v>
      </c>
      <c r="E3732" s="92">
        <f t="shared" si="187"/>
        <v>16.399999999999999</v>
      </c>
      <c r="F3732" s="92">
        <f t="shared" si="188"/>
        <v>29.68</v>
      </c>
      <c r="H3732" s="138">
        <v>22.35</v>
      </c>
      <c r="I3732" s="138">
        <v>16.399999999999999</v>
      </c>
      <c r="J3732" s="138">
        <v>29.68</v>
      </c>
      <c r="K3732" s="138">
        <v>15.167785234899329</v>
      </c>
    </row>
    <row r="3733" spans="1:11">
      <c r="A3733" s="39" t="s">
        <v>453</v>
      </c>
      <c r="B3733" s="39" t="s">
        <v>440</v>
      </c>
      <c r="C3733" s="39" t="s">
        <v>156</v>
      </c>
      <c r="D3733" s="92">
        <f t="shared" si="186"/>
        <v>19.34</v>
      </c>
      <c r="E3733" s="92">
        <f t="shared" si="187"/>
        <v>14.92</v>
      </c>
      <c r="F3733" s="92">
        <f t="shared" si="188"/>
        <v>24.68</v>
      </c>
      <c r="H3733" s="138">
        <v>19.34</v>
      </c>
      <c r="I3733" s="138">
        <v>14.92</v>
      </c>
      <c r="J3733" s="138">
        <v>24.68</v>
      </c>
      <c r="K3733" s="138">
        <v>12.874870734229576</v>
      </c>
    </row>
    <row r="3734" spans="1:11">
      <c r="A3734" s="39" t="s">
        <v>453</v>
      </c>
      <c r="B3734" s="39" t="s">
        <v>440</v>
      </c>
      <c r="C3734" s="39" t="s">
        <v>159</v>
      </c>
      <c r="D3734" s="92">
        <f t="shared" si="186"/>
        <v>21.01</v>
      </c>
      <c r="E3734" s="92">
        <f t="shared" si="187"/>
        <v>14.03</v>
      </c>
      <c r="F3734" s="92">
        <f t="shared" si="188"/>
        <v>30.24</v>
      </c>
      <c r="H3734" s="138">
        <v>21.01</v>
      </c>
      <c r="I3734" s="138">
        <v>14.03</v>
      </c>
      <c r="J3734" s="138">
        <v>30.24</v>
      </c>
      <c r="K3734" s="138">
        <v>19.657306044740597</v>
      </c>
    </row>
    <row r="3735" spans="1:11">
      <c r="A3735" s="39" t="s">
        <v>453</v>
      </c>
      <c r="B3735" s="39" t="s">
        <v>440</v>
      </c>
      <c r="C3735" s="39" t="s">
        <v>161</v>
      </c>
      <c r="D3735" s="92">
        <f t="shared" si="186"/>
        <v>15.72</v>
      </c>
      <c r="E3735" s="92">
        <f t="shared" si="187"/>
        <v>11.83</v>
      </c>
      <c r="F3735" s="92">
        <f t="shared" si="188"/>
        <v>20.59</v>
      </c>
      <c r="H3735" s="138">
        <v>15.72</v>
      </c>
      <c r="I3735" s="138">
        <v>11.83</v>
      </c>
      <c r="J3735" s="138">
        <v>20.59</v>
      </c>
      <c r="K3735" s="138">
        <v>14.185750636132315</v>
      </c>
    </row>
    <row r="3736" spans="1:11">
      <c r="A3736" s="39" t="s">
        <v>453</v>
      </c>
      <c r="B3736" s="39" t="s">
        <v>440</v>
      </c>
      <c r="C3736" s="39" t="s">
        <v>168</v>
      </c>
      <c r="D3736" s="92">
        <f t="shared" si="186"/>
        <v>11.24</v>
      </c>
      <c r="E3736" s="92">
        <f t="shared" si="187"/>
        <v>7.74</v>
      </c>
      <c r="F3736" s="92">
        <f t="shared" si="188"/>
        <v>16.05</v>
      </c>
      <c r="H3736" s="138">
        <v>11.24</v>
      </c>
      <c r="I3736" s="138">
        <v>7.74</v>
      </c>
      <c r="J3736" s="138">
        <v>16.05</v>
      </c>
      <c r="K3736" s="138">
        <v>18.683274021352315</v>
      </c>
    </row>
    <row r="3737" spans="1:11">
      <c r="A3737" s="39" t="s">
        <v>453</v>
      </c>
      <c r="B3737" s="39" t="s">
        <v>440</v>
      </c>
      <c r="C3737" s="39" t="s">
        <v>98</v>
      </c>
      <c r="D3737" s="92">
        <f t="shared" si="186"/>
        <v>16.579999999999998</v>
      </c>
      <c r="E3737" s="92">
        <f t="shared" si="187"/>
        <v>10.99</v>
      </c>
      <c r="F3737" s="92">
        <f t="shared" si="188"/>
        <v>24.24</v>
      </c>
      <c r="H3737" s="138">
        <v>16.579999999999998</v>
      </c>
      <c r="I3737" s="138">
        <v>10.99</v>
      </c>
      <c r="J3737" s="138">
        <v>24.24</v>
      </c>
      <c r="K3737" s="138">
        <v>20.265379975874549</v>
      </c>
    </row>
    <row r="3738" spans="1:11">
      <c r="A3738" s="39" t="s">
        <v>453</v>
      </c>
      <c r="B3738" s="39" t="s">
        <v>440</v>
      </c>
      <c r="C3738" s="39" t="s">
        <v>105</v>
      </c>
      <c r="D3738" s="92">
        <f t="shared" si="186"/>
        <v>19.52</v>
      </c>
      <c r="E3738" s="92">
        <f t="shared" si="187"/>
        <v>14.26</v>
      </c>
      <c r="F3738" s="92">
        <f t="shared" si="188"/>
        <v>26.13</v>
      </c>
      <c r="H3738" s="138">
        <v>19.52</v>
      </c>
      <c r="I3738" s="138">
        <v>14.26</v>
      </c>
      <c r="J3738" s="138">
        <v>26.13</v>
      </c>
      <c r="K3738" s="138">
        <v>15.471311475409836</v>
      </c>
    </row>
    <row r="3739" spans="1:11">
      <c r="A3739" s="39" t="s">
        <v>453</v>
      </c>
      <c r="B3739" s="39" t="s">
        <v>440</v>
      </c>
      <c r="C3739" s="39" t="s">
        <v>106</v>
      </c>
      <c r="D3739" s="92">
        <f t="shared" si="186"/>
        <v>13.66</v>
      </c>
      <c r="E3739" s="92">
        <f t="shared" si="187"/>
        <v>10.35</v>
      </c>
      <c r="F3739" s="92">
        <f t="shared" si="188"/>
        <v>17.82</v>
      </c>
      <c r="H3739" s="138">
        <v>13.66</v>
      </c>
      <c r="I3739" s="138">
        <v>10.35</v>
      </c>
      <c r="J3739" s="138">
        <v>17.82</v>
      </c>
      <c r="K3739" s="138">
        <v>13.909224011713031</v>
      </c>
    </row>
    <row r="3740" spans="1:11">
      <c r="A3740" s="39" t="s">
        <v>453</v>
      </c>
      <c r="B3740" s="39" t="s">
        <v>440</v>
      </c>
      <c r="C3740" s="39" t="s">
        <v>125</v>
      </c>
      <c r="D3740" s="92">
        <f t="shared" si="186"/>
        <v>17.37</v>
      </c>
      <c r="E3740" s="92">
        <f t="shared" si="187"/>
        <v>13.21</v>
      </c>
      <c r="F3740" s="92">
        <f t="shared" si="188"/>
        <v>22.49</v>
      </c>
      <c r="H3740" s="138">
        <v>17.37</v>
      </c>
      <c r="I3740" s="138">
        <v>13.21</v>
      </c>
      <c r="J3740" s="138">
        <v>22.49</v>
      </c>
      <c r="K3740" s="138">
        <v>13.586643638457108</v>
      </c>
    </row>
    <row r="3741" spans="1:11">
      <c r="A3741" s="39" t="s">
        <v>453</v>
      </c>
      <c r="B3741" s="39" t="s">
        <v>440</v>
      </c>
      <c r="C3741" s="39" t="s">
        <v>131</v>
      </c>
      <c r="D3741" s="92">
        <f t="shared" si="186"/>
        <v>25.14</v>
      </c>
      <c r="E3741" s="92">
        <f t="shared" si="187"/>
        <v>18.64</v>
      </c>
      <c r="F3741" s="92">
        <f t="shared" si="188"/>
        <v>32.99</v>
      </c>
      <c r="H3741" s="138">
        <v>25.14</v>
      </c>
      <c r="I3741" s="138">
        <v>18.64</v>
      </c>
      <c r="J3741" s="138">
        <v>32.99</v>
      </c>
      <c r="K3741" s="138">
        <v>14.598249801113763</v>
      </c>
    </row>
    <row r="3742" spans="1:11">
      <c r="A3742" s="39" t="s">
        <v>453</v>
      </c>
      <c r="B3742" s="39" t="s">
        <v>440</v>
      </c>
      <c r="C3742" s="39" t="s">
        <v>133</v>
      </c>
      <c r="D3742" s="92">
        <f t="shared" si="186"/>
        <v>16.39</v>
      </c>
      <c r="E3742" s="92">
        <f t="shared" si="187"/>
        <v>12.42</v>
      </c>
      <c r="F3742" s="92">
        <f t="shared" si="188"/>
        <v>21.31</v>
      </c>
      <c r="H3742" s="138">
        <v>16.39</v>
      </c>
      <c r="I3742" s="138">
        <v>12.42</v>
      </c>
      <c r="J3742" s="138">
        <v>21.31</v>
      </c>
      <c r="K3742" s="138">
        <v>13.788895668090298</v>
      </c>
    </row>
    <row r="3743" spans="1:11">
      <c r="A3743" s="39" t="s">
        <v>453</v>
      </c>
      <c r="B3743" s="39" t="s">
        <v>440</v>
      </c>
      <c r="C3743" s="39" t="s">
        <v>137</v>
      </c>
      <c r="D3743" s="92">
        <f t="shared" si="186"/>
        <v>11.26</v>
      </c>
      <c r="E3743" s="92">
        <f t="shared" si="187"/>
        <v>7.26</v>
      </c>
      <c r="F3743" s="92">
        <f t="shared" si="188"/>
        <v>17.07</v>
      </c>
      <c r="H3743" s="138">
        <v>11.26</v>
      </c>
      <c r="I3743" s="138">
        <v>7.26</v>
      </c>
      <c r="J3743" s="138">
        <v>17.07</v>
      </c>
      <c r="K3743" s="138">
        <v>21.847246891651864</v>
      </c>
    </row>
    <row r="3744" spans="1:11">
      <c r="A3744" s="39" t="s">
        <v>453</v>
      </c>
      <c r="B3744" s="39" t="s">
        <v>440</v>
      </c>
      <c r="C3744" s="39" t="s">
        <v>138</v>
      </c>
      <c r="D3744" s="92">
        <f t="shared" si="186"/>
        <v>12.81</v>
      </c>
      <c r="E3744" s="92">
        <f t="shared" si="187"/>
        <v>8.11</v>
      </c>
      <c r="F3744" s="92">
        <f t="shared" si="188"/>
        <v>19.670000000000002</v>
      </c>
      <c r="H3744" s="138">
        <v>12.81</v>
      </c>
      <c r="I3744" s="138">
        <v>8.11</v>
      </c>
      <c r="J3744" s="138">
        <v>19.670000000000002</v>
      </c>
      <c r="K3744" s="138">
        <v>22.716627634660423</v>
      </c>
    </row>
    <row r="3745" spans="1:11">
      <c r="A3745" s="39" t="s">
        <v>453</v>
      </c>
      <c r="B3745" s="39" t="s">
        <v>440</v>
      </c>
      <c r="C3745" s="39" t="s">
        <v>140</v>
      </c>
      <c r="D3745" s="92">
        <f t="shared" si="186"/>
        <v>14.75</v>
      </c>
      <c r="E3745" s="92">
        <f t="shared" si="187"/>
        <v>10.57</v>
      </c>
      <c r="F3745" s="92">
        <f t="shared" si="188"/>
        <v>20.21</v>
      </c>
      <c r="H3745" s="138">
        <v>14.75</v>
      </c>
      <c r="I3745" s="138">
        <v>10.57</v>
      </c>
      <c r="J3745" s="138">
        <v>20.21</v>
      </c>
      <c r="K3745" s="138">
        <v>16.542372881355931</v>
      </c>
    </row>
    <row r="3746" spans="1:11">
      <c r="A3746" s="39" t="s">
        <v>453</v>
      </c>
      <c r="B3746" s="39" t="s">
        <v>440</v>
      </c>
      <c r="C3746" s="39" t="s">
        <v>144</v>
      </c>
      <c r="D3746" s="92">
        <f t="shared" si="186"/>
        <v>17.829999999999998</v>
      </c>
      <c r="E3746" s="92">
        <f t="shared" si="187"/>
        <v>12.66</v>
      </c>
      <c r="F3746" s="92">
        <f t="shared" si="188"/>
        <v>24.53</v>
      </c>
      <c r="H3746" s="138">
        <v>17.829999999999998</v>
      </c>
      <c r="I3746" s="138">
        <v>12.66</v>
      </c>
      <c r="J3746" s="138">
        <v>24.53</v>
      </c>
      <c r="K3746" s="138">
        <v>16.937745372966912</v>
      </c>
    </row>
    <row r="3747" spans="1:11">
      <c r="A3747" s="39" t="s">
        <v>453</v>
      </c>
      <c r="B3747" s="39" t="s">
        <v>440</v>
      </c>
      <c r="C3747" s="39" t="s">
        <v>145</v>
      </c>
      <c r="D3747" s="92">
        <f t="shared" si="186"/>
        <v>19.28</v>
      </c>
      <c r="E3747" s="92">
        <f t="shared" si="187"/>
        <v>13.99</v>
      </c>
      <c r="F3747" s="92">
        <f t="shared" si="188"/>
        <v>25.95</v>
      </c>
      <c r="H3747" s="138">
        <v>19.28</v>
      </c>
      <c r="I3747" s="138">
        <v>13.99</v>
      </c>
      <c r="J3747" s="138">
        <v>25.95</v>
      </c>
      <c r="K3747" s="138">
        <v>15.819502074688796</v>
      </c>
    </row>
    <row r="3748" spans="1:11">
      <c r="A3748" s="39" t="s">
        <v>453</v>
      </c>
      <c r="B3748" s="39" t="s">
        <v>440</v>
      </c>
      <c r="C3748" s="39" t="s">
        <v>146</v>
      </c>
      <c r="D3748" s="92">
        <f t="shared" si="186"/>
        <v>15.09</v>
      </c>
      <c r="E3748" s="92">
        <f t="shared" si="187"/>
        <v>11.13</v>
      </c>
      <c r="F3748" s="92">
        <f t="shared" si="188"/>
        <v>20.14</v>
      </c>
      <c r="H3748" s="138">
        <v>15.09</v>
      </c>
      <c r="I3748" s="138">
        <v>11.13</v>
      </c>
      <c r="J3748" s="138">
        <v>20.14</v>
      </c>
      <c r="K3748" s="138">
        <v>15.17561298873426</v>
      </c>
    </row>
    <row r="3749" spans="1:11">
      <c r="A3749" s="39" t="s">
        <v>453</v>
      </c>
      <c r="B3749" s="39" t="s">
        <v>440</v>
      </c>
      <c r="C3749" s="39" t="s">
        <v>153</v>
      </c>
      <c r="D3749" s="92">
        <f t="shared" si="186"/>
        <v>17.02</v>
      </c>
      <c r="E3749" s="92">
        <f t="shared" si="187"/>
        <v>10.62</v>
      </c>
      <c r="F3749" s="92">
        <f t="shared" si="188"/>
        <v>26.14</v>
      </c>
      <c r="H3749" s="138">
        <v>17.02</v>
      </c>
      <c r="I3749" s="138">
        <v>10.62</v>
      </c>
      <c r="J3749" s="138">
        <v>26.14</v>
      </c>
      <c r="K3749" s="138">
        <v>23.090481786133964</v>
      </c>
    </row>
    <row r="3750" spans="1:11">
      <c r="A3750" s="39" t="s">
        <v>453</v>
      </c>
      <c r="B3750" s="39" t="s">
        <v>440</v>
      </c>
      <c r="C3750" s="39" t="s">
        <v>162</v>
      </c>
      <c r="D3750" s="92">
        <f t="shared" si="186"/>
        <v>25.13</v>
      </c>
      <c r="E3750" s="92">
        <f t="shared" si="187"/>
        <v>16.78</v>
      </c>
      <c r="F3750" s="92">
        <f t="shared" si="188"/>
        <v>35.86</v>
      </c>
      <c r="H3750" s="138">
        <v>25.13</v>
      </c>
      <c r="I3750" s="138">
        <v>16.78</v>
      </c>
      <c r="J3750" s="138">
        <v>35.86</v>
      </c>
      <c r="K3750" s="138">
        <v>19.498607242339837</v>
      </c>
    </row>
    <row r="3751" spans="1:11">
      <c r="A3751" s="39" t="s">
        <v>453</v>
      </c>
      <c r="B3751" s="39" t="s">
        <v>440</v>
      </c>
      <c r="C3751" s="39" t="s">
        <v>165</v>
      </c>
      <c r="D3751" s="92">
        <f t="shared" si="186"/>
        <v>21.8</v>
      </c>
      <c r="E3751" s="92">
        <f t="shared" si="187"/>
        <v>14.15</v>
      </c>
      <c r="F3751" s="92">
        <f t="shared" si="188"/>
        <v>32.04</v>
      </c>
      <c r="H3751" s="138">
        <v>21.8</v>
      </c>
      <c r="I3751" s="138">
        <v>14.15</v>
      </c>
      <c r="J3751" s="138">
        <v>32.04</v>
      </c>
      <c r="K3751" s="138">
        <v>20.963302752293579</v>
      </c>
    </row>
    <row r="3752" spans="1:11">
      <c r="A3752" s="39" t="s">
        <v>453</v>
      </c>
      <c r="B3752" s="39" t="s">
        <v>440</v>
      </c>
      <c r="C3752" s="39" t="s">
        <v>166</v>
      </c>
      <c r="D3752" s="92">
        <f t="shared" si="186"/>
        <v>19.47</v>
      </c>
      <c r="E3752" s="92">
        <f t="shared" si="187"/>
        <v>13.94</v>
      </c>
      <c r="F3752" s="92">
        <f t="shared" si="188"/>
        <v>26.52</v>
      </c>
      <c r="H3752" s="138">
        <v>19.47</v>
      </c>
      <c r="I3752" s="138">
        <v>13.94</v>
      </c>
      <c r="J3752" s="138">
        <v>26.52</v>
      </c>
      <c r="K3752" s="138">
        <v>16.486902927580893</v>
      </c>
    </row>
    <row r="3753" spans="1:11">
      <c r="A3753" s="39" t="s">
        <v>453</v>
      </c>
      <c r="B3753" s="39" t="s">
        <v>440</v>
      </c>
      <c r="C3753" s="39" t="s">
        <v>170</v>
      </c>
      <c r="D3753" s="92">
        <f t="shared" si="186"/>
        <v>11.81</v>
      </c>
      <c r="E3753" s="92">
        <f t="shared" si="187"/>
        <v>8.68</v>
      </c>
      <c r="F3753" s="92">
        <f t="shared" si="188"/>
        <v>15.89</v>
      </c>
      <c r="H3753" s="138">
        <v>11.81</v>
      </c>
      <c r="I3753" s="138">
        <v>8.68</v>
      </c>
      <c r="J3753" s="138">
        <v>15.89</v>
      </c>
      <c r="K3753" s="138">
        <v>15.495342929720577</v>
      </c>
    </row>
    <row r="3754" spans="1:11">
      <c r="A3754" s="39" t="s">
        <v>453</v>
      </c>
      <c r="B3754" s="39" t="s">
        <v>440</v>
      </c>
      <c r="C3754" s="39" t="s">
        <v>172</v>
      </c>
      <c r="D3754" s="92">
        <f t="shared" si="186"/>
        <v>14.82</v>
      </c>
      <c r="E3754" s="92">
        <f t="shared" si="187"/>
        <v>11.1</v>
      </c>
      <c r="F3754" s="92">
        <f t="shared" si="188"/>
        <v>19.510000000000002</v>
      </c>
      <c r="H3754" s="138">
        <v>14.82</v>
      </c>
      <c r="I3754" s="138">
        <v>11.1</v>
      </c>
      <c r="J3754" s="138">
        <v>19.510000000000002</v>
      </c>
      <c r="K3754" s="138">
        <v>14.439946018893387</v>
      </c>
    </row>
    <row r="3755" spans="1:11">
      <c r="A3755" s="39" t="s">
        <v>453</v>
      </c>
      <c r="B3755" s="39" t="s">
        <v>440</v>
      </c>
      <c r="C3755" s="39" t="s">
        <v>175</v>
      </c>
      <c r="D3755" s="92">
        <f t="shared" si="186"/>
        <v>26.15</v>
      </c>
      <c r="E3755" s="92">
        <f t="shared" si="187"/>
        <v>21.01</v>
      </c>
      <c r="F3755" s="92">
        <f t="shared" si="188"/>
        <v>32.04</v>
      </c>
      <c r="H3755" s="138">
        <v>26.15</v>
      </c>
      <c r="I3755" s="138">
        <v>21.01</v>
      </c>
      <c r="J3755" s="138">
        <v>32.04</v>
      </c>
      <c r="K3755" s="138">
        <v>10.783938814531549</v>
      </c>
    </row>
    <row r="3756" spans="1:11">
      <c r="A3756" s="39" t="s">
        <v>453</v>
      </c>
      <c r="B3756" s="39" t="s">
        <v>440</v>
      </c>
      <c r="C3756" s="39" t="s">
        <v>99</v>
      </c>
      <c r="D3756" s="92">
        <f t="shared" si="186"/>
        <v>19.93</v>
      </c>
      <c r="E3756" s="92">
        <f t="shared" si="187"/>
        <v>14.01</v>
      </c>
      <c r="F3756" s="92">
        <f t="shared" si="188"/>
        <v>27.54</v>
      </c>
      <c r="H3756" s="138">
        <v>19.93</v>
      </c>
      <c r="I3756" s="138">
        <v>14.01</v>
      </c>
      <c r="J3756" s="138">
        <v>27.54</v>
      </c>
      <c r="K3756" s="138">
        <v>17.310587054691421</v>
      </c>
    </row>
    <row r="3757" spans="1:11">
      <c r="A3757" s="39" t="s">
        <v>453</v>
      </c>
      <c r="B3757" s="39" t="s">
        <v>440</v>
      </c>
      <c r="C3757" s="39" t="s">
        <v>100</v>
      </c>
      <c r="D3757" s="92">
        <f t="shared" si="186"/>
        <v>21.96</v>
      </c>
      <c r="E3757" s="92">
        <f t="shared" si="187"/>
        <v>17.239999999999998</v>
      </c>
      <c r="F3757" s="92">
        <f t="shared" si="188"/>
        <v>27.55</v>
      </c>
      <c r="H3757" s="138">
        <v>21.96</v>
      </c>
      <c r="I3757" s="138">
        <v>17.239999999999998</v>
      </c>
      <c r="J3757" s="138">
        <v>27.55</v>
      </c>
      <c r="K3757" s="138">
        <v>11.976320582877959</v>
      </c>
    </row>
    <row r="3758" spans="1:11">
      <c r="A3758" s="39" t="s">
        <v>453</v>
      </c>
      <c r="B3758" s="39" t="s">
        <v>440</v>
      </c>
      <c r="C3758" s="39" t="s">
        <v>107</v>
      </c>
      <c r="D3758" s="92">
        <f t="shared" si="186"/>
        <v>20.18</v>
      </c>
      <c r="E3758" s="92">
        <f t="shared" si="187"/>
        <v>16.02</v>
      </c>
      <c r="F3758" s="92">
        <f t="shared" si="188"/>
        <v>25.11</v>
      </c>
      <c r="H3758" s="138">
        <v>20.18</v>
      </c>
      <c r="I3758" s="138">
        <v>16.02</v>
      </c>
      <c r="J3758" s="138">
        <v>25.11</v>
      </c>
      <c r="K3758" s="138">
        <v>11.496531219028741</v>
      </c>
    </row>
    <row r="3759" spans="1:11">
      <c r="A3759" s="39" t="s">
        <v>453</v>
      </c>
      <c r="B3759" s="39" t="s">
        <v>440</v>
      </c>
      <c r="C3759" s="39" t="s">
        <v>113</v>
      </c>
      <c r="D3759" s="92">
        <f t="shared" si="186"/>
        <v>23.6</v>
      </c>
      <c r="E3759" s="92">
        <f t="shared" si="187"/>
        <v>16.579999999999998</v>
      </c>
      <c r="F3759" s="92">
        <f t="shared" si="188"/>
        <v>32.43</v>
      </c>
      <c r="H3759" s="138">
        <v>23.6</v>
      </c>
      <c r="I3759" s="138">
        <v>16.579999999999998</v>
      </c>
      <c r="J3759" s="138">
        <v>32.43</v>
      </c>
      <c r="K3759" s="138">
        <v>17.16101694915254</v>
      </c>
    </row>
    <row r="3760" spans="1:11">
      <c r="A3760" s="39" t="s">
        <v>453</v>
      </c>
      <c r="B3760" s="39" t="s">
        <v>440</v>
      </c>
      <c r="C3760" s="39" t="s">
        <v>114</v>
      </c>
      <c r="D3760" s="92">
        <f t="shared" si="186"/>
        <v>19.87</v>
      </c>
      <c r="E3760" s="92">
        <f t="shared" si="187"/>
        <v>13.72</v>
      </c>
      <c r="F3760" s="92">
        <f t="shared" si="188"/>
        <v>27.87</v>
      </c>
      <c r="H3760" s="138">
        <v>19.87</v>
      </c>
      <c r="I3760" s="138">
        <v>13.72</v>
      </c>
      <c r="J3760" s="138">
        <v>27.87</v>
      </c>
      <c r="K3760" s="138">
        <v>18.117765475591344</v>
      </c>
    </row>
    <row r="3761" spans="1:11">
      <c r="A3761" s="39" t="s">
        <v>453</v>
      </c>
      <c r="B3761" s="39" t="s">
        <v>440</v>
      </c>
      <c r="C3761" s="39" t="s">
        <v>120</v>
      </c>
      <c r="D3761" s="92">
        <f t="shared" si="186"/>
        <v>17.600000000000001</v>
      </c>
      <c r="E3761" s="92">
        <f t="shared" si="187"/>
        <v>11.02</v>
      </c>
      <c r="F3761" s="92">
        <f t="shared" si="188"/>
        <v>26.9</v>
      </c>
      <c r="H3761" s="138">
        <v>17.600000000000001</v>
      </c>
      <c r="I3761" s="138">
        <v>11.02</v>
      </c>
      <c r="J3761" s="138">
        <v>26.9</v>
      </c>
      <c r="K3761" s="138">
        <v>22.897727272727273</v>
      </c>
    </row>
    <row r="3762" spans="1:11">
      <c r="A3762" s="39" t="s">
        <v>453</v>
      </c>
      <c r="B3762" s="39" t="s">
        <v>440</v>
      </c>
      <c r="C3762" s="39" t="s">
        <v>121</v>
      </c>
      <c r="D3762" s="92">
        <f t="shared" si="186"/>
        <v>15.66</v>
      </c>
      <c r="E3762" s="92">
        <f t="shared" si="187"/>
        <v>11.88</v>
      </c>
      <c r="F3762" s="92">
        <f t="shared" si="188"/>
        <v>20.37</v>
      </c>
      <c r="H3762" s="138">
        <v>15.66</v>
      </c>
      <c r="I3762" s="138">
        <v>11.88</v>
      </c>
      <c r="J3762" s="138">
        <v>20.37</v>
      </c>
      <c r="K3762" s="138">
        <v>13.793103448275861</v>
      </c>
    </row>
    <row r="3763" spans="1:11">
      <c r="A3763" s="39" t="s">
        <v>453</v>
      </c>
      <c r="B3763" s="39" t="s">
        <v>440</v>
      </c>
      <c r="C3763" s="39" t="s">
        <v>124</v>
      </c>
      <c r="D3763" s="92">
        <f t="shared" si="186"/>
        <v>20.37</v>
      </c>
      <c r="E3763" s="92">
        <f t="shared" si="187"/>
        <v>15.86</v>
      </c>
      <c r="F3763" s="92">
        <f t="shared" si="188"/>
        <v>25.77</v>
      </c>
      <c r="H3763" s="138">
        <v>20.37</v>
      </c>
      <c r="I3763" s="138">
        <v>15.86</v>
      </c>
      <c r="J3763" s="138">
        <v>25.77</v>
      </c>
      <c r="K3763" s="138">
        <v>12.420225822287676</v>
      </c>
    </row>
    <row r="3764" spans="1:11">
      <c r="A3764" s="39" t="s">
        <v>453</v>
      </c>
      <c r="B3764" s="39" t="s">
        <v>440</v>
      </c>
      <c r="C3764" s="39" t="s">
        <v>126</v>
      </c>
      <c r="D3764" s="92">
        <f t="shared" si="186"/>
        <v>20.6</v>
      </c>
      <c r="E3764" s="92">
        <f t="shared" si="187"/>
        <v>13.25</v>
      </c>
      <c r="F3764" s="92">
        <f t="shared" si="188"/>
        <v>30.59</v>
      </c>
      <c r="H3764" s="138">
        <v>20.6</v>
      </c>
      <c r="I3764" s="138">
        <v>13.25</v>
      </c>
      <c r="J3764" s="138">
        <v>30.59</v>
      </c>
      <c r="K3764" s="138">
        <v>21.456310679611647</v>
      </c>
    </row>
    <row r="3765" spans="1:11">
      <c r="A3765" s="39" t="s">
        <v>453</v>
      </c>
      <c r="B3765" s="39" t="s">
        <v>440</v>
      </c>
      <c r="C3765" s="39" t="s">
        <v>127</v>
      </c>
      <c r="D3765" s="92">
        <f t="shared" si="186"/>
        <v>18.510000000000002</v>
      </c>
      <c r="E3765" s="92">
        <f t="shared" si="187"/>
        <v>12.12</v>
      </c>
      <c r="F3765" s="92">
        <f t="shared" si="188"/>
        <v>27.24</v>
      </c>
      <c r="H3765" s="138">
        <v>18.510000000000002</v>
      </c>
      <c r="I3765" s="138">
        <v>12.12</v>
      </c>
      <c r="J3765" s="138">
        <v>27.24</v>
      </c>
      <c r="K3765" s="138">
        <v>20.745542949756885</v>
      </c>
    </row>
    <row r="3766" spans="1:11">
      <c r="A3766" s="39" t="s">
        <v>453</v>
      </c>
      <c r="B3766" s="39" t="s">
        <v>440</v>
      </c>
      <c r="C3766" s="39" t="s">
        <v>128</v>
      </c>
      <c r="D3766" s="92">
        <f t="shared" si="186"/>
        <v>16.36</v>
      </c>
      <c r="E3766" s="92">
        <f t="shared" si="187"/>
        <v>12.47</v>
      </c>
      <c r="F3766" s="92">
        <f t="shared" si="188"/>
        <v>21.16</v>
      </c>
      <c r="H3766" s="138">
        <v>16.36</v>
      </c>
      <c r="I3766" s="138">
        <v>12.47</v>
      </c>
      <c r="J3766" s="138">
        <v>21.16</v>
      </c>
      <c r="K3766" s="138">
        <v>13.508557457212714</v>
      </c>
    </row>
    <row r="3767" spans="1:11">
      <c r="A3767" s="39" t="s">
        <v>453</v>
      </c>
      <c r="B3767" s="39" t="s">
        <v>440</v>
      </c>
      <c r="C3767" s="39" t="s">
        <v>129</v>
      </c>
      <c r="D3767" s="92">
        <f t="shared" si="186"/>
        <v>20.39</v>
      </c>
      <c r="E3767" s="92">
        <f t="shared" si="187"/>
        <v>14.09</v>
      </c>
      <c r="F3767" s="92">
        <f t="shared" si="188"/>
        <v>28.57</v>
      </c>
      <c r="H3767" s="138">
        <v>20.39</v>
      </c>
      <c r="I3767" s="138">
        <v>14.09</v>
      </c>
      <c r="J3767" s="138">
        <v>28.57</v>
      </c>
      <c r="K3767" s="138">
        <v>18.097106424718</v>
      </c>
    </row>
    <row r="3768" spans="1:11">
      <c r="A3768" s="39" t="s">
        <v>453</v>
      </c>
      <c r="B3768" s="39" t="s">
        <v>440</v>
      </c>
      <c r="C3768" s="39" t="s">
        <v>139</v>
      </c>
      <c r="D3768" s="92">
        <f t="shared" si="186"/>
        <v>16.96</v>
      </c>
      <c r="E3768" s="92">
        <f t="shared" si="187"/>
        <v>13.15</v>
      </c>
      <c r="F3768" s="92">
        <f t="shared" si="188"/>
        <v>21.6</v>
      </c>
      <c r="H3768" s="138">
        <v>16.96</v>
      </c>
      <c r="I3768" s="138">
        <v>13.15</v>
      </c>
      <c r="J3768" s="138">
        <v>21.6</v>
      </c>
      <c r="K3768" s="138">
        <v>12.67688679245283</v>
      </c>
    </row>
    <row r="3769" spans="1:11">
      <c r="A3769" s="39" t="s">
        <v>453</v>
      </c>
      <c r="B3769" s="39" t="s">
        <v>440</v>
      </c>
      <c r="C3769" s="39" t="s">
        <v>141</v>
      </c>
      <c r="D3769" s="92">
        <f t="shared" si="186"/>
        <v>14.67</v>
      </c>
      <c r="E3769" s="92">
        <f t="shared" si="187"/>
        <v>9.91</v>
      </c>
      <c r="F3769" s="92">
        <f t="shared" si="188"/>
        <v>21.18</v>
      </c>
      <c r="H3769" s="138">
        <v>14.67</v>
      </c>
      <c r="I3769" s="138">
        <v>9.91</v>
      </c>
      <c r="J3769" s="138">
        <v>21.18</v>
      </c>
      <c r="K3769" s="138">
        <v>19.427402862985684</v>
      </c>
    </row>
    <row r="3770" spans="1:11">
      <c r="A3770" s="39" t="s">
        <v>453</v>
      </c>
      <c r="B3770" s="39" t="s">
        <v>440</v>
      </c>
      <c r="C3770" s="39" t="s">
        <v>142</v>
      </c>
      <c r="D3770" s="92">
        <f t="shared" si="186"/>
        <v>16.97</v>
      </c>
      <c r="E3770" s="92">
        <f t="shared" si="187"/>
        <v>12.96</v>
      </c>
      <c r="F3770" s="92">
        <f t="shared" si="188"/>
        <v>21.91</v>
      </c>
      <c r="H3770" s="138">
        <v>16.97</v>
      </c>
      <c r="I3770" s="138">
        <v>12.96</v>
      </c>
      <c r="J3770" s="138">
        <v>21.91</v>
      </c>
      <c r="K3770" s="138">
        <v>13.435474366529169</v>
      </c>
    </row>
    <row r="3771" spans="1:11">
      <c r="A3771" s="39" t="s">
        <v>453</v>
      </c>
      <c r="B3771" s="39" t="s">
        <v>440</v>
      </c>
      <c r="C3771" s="39" t="s">
        <v>147</v>
      </c>
      <c r="D3771" s="92">
        <f t="shared" si="186"/>
        <v>19.53</v>
      </c>
      <c r="E3771" s="92">
        <f t="shared" si="187"/>
        <v>14.9</v>
      </c>
      <c r="F3771" s="92">
        <f t="shared" si="188"/>
        <v>25.18</v>
      </c>
      <c r="H3771" s="138">
        <v>19.53</v>
      </c>
      <c r="I3771" s="138">
        <v>14.9</v>
      </c>
      <c r="J3771" s="138">
        <v>25.18</v>
      </c>
      <c r="K3771" s="138">
        <v>13.415258576548899</v>
      </c>
    </row>
    <row r="3772" spans="1:11">
      <c r="A3772" s="39" t="s">
        <v>453</v>
      </c>
      <c r="B3772" s="39" t="s">
        <v>440</v>
      </c>
      <c r="C3772" s="39" t="s">
        <v>148</v>
      </c>
      <c r="D3772" s="92">
        <f t="shared" si="186"/>
        <v>21.66</v>
      </c>
      <c r="E3772" s="92">
        <f t="shared" si="187"/>
        <v>16.309999999999999</v>
      </c>
      <c r="F3772" s="92">
        <f t="shared" si="188"/>
        <v>28.16</v>
      </c>
      <c r="H3772" s="138">
        <v>21.66</v>
      </c>
      <c r="I3772" s="138">
        <v>16.309999999999999</v>
      </c>
      <c r="J3772" s="138">
        <v>28.16</v>
      </c>
      <c r="K3772" s="138">
        <v>13.942751615881811</v>
      </c>
    </row>
    <row r="3773" spans="1:11">
      <c r="A3773" s="39" t="s">
        <v>453</v>
      </c>
      <c r="B3773" s="39" t="s">
        <v>440</v>
      </c>
      <c r="C3773" s="39" t="s">
        <v>152</v>
      </c>
      <c r="D3773" s="92">
        <f t="shared" si="186"/>
        <v>18.93</v>
      </c>
      <c r="E3773" s="92">
        <f t="shared" si="187"/>
        <v>13.09</v>
      </c>
      <c r="F3773" s="92">
        <f t="shared" si="188"/>
        <v>26.56</v>
      </c>
      <c r="H3773" s="138">
        <v>18.93</v>
      </c>
      <c r="I3773" s="138">
        <v>13.09</v>
      </c>
      <c r="J3773" s="138">
        <v>26.56</v>
      </c>
      <c r="K3773" s="138">
        <v>18.119387216059167</v>
      </c>
    </row>
    <row r="3774" spans="1:11">
      <c r="A3774" s="39" t="s">
        <v>453</v>
      </c>
      <c r="B3774" s="39" t="s">
        <v>440</v>
      </c>
      <c r="C3774" s="39" t="s">
        <v>155</v>
      </c>
      <c r="D3774" s="92">
        <f t="shared" si="186"/>
        <v>18.510000000000002</v>
      </c>
      <c r="E3774" s="92">
        <f t="shared" si="187"/>
        <v>13.46</v>
      </c>
      <c r="F3774" s="92">
        <f t="shared" si="188"/>
        <v>24.92</v>
      </c>
      <c r="H3774" s="138">
        <v>18.510000000000002</v>
      </c>
      <c r="I3774" s="138">
        <v>13.46</v>
      </c>
      <c r="J3774" s="138">
        <v>24.92</v>
      </c>
      <c r="K3774" s="138">
        <v>15.775256618044297</v>
      </c>
    </row>
    <row r="3775" spans="1:11">
      <c r="A3775" s="39" t="s">
        <v>453</v>
      </c>
      <c r="B3775" s="39" t="s">
        <v>440</v>
      </c>
      <c r="C3775" s="39" t="s">
        <v>157</v>
      </c>
      <c r="D3775" s="92">
        <f t="shared" si="186"/>
        <v>8.2200000000000006</v>
      </c>
      <c r="E3775" s="92">
        <f t="shared" si="187"/>
        <v>5.05</v>
      </c>
      <c r="F3775" s="92">
        <f t="shared" si="188"/>
        <v>13.1</v>
      </c>
      <c r="H3775" s="138">
        <v>8.2200000000000006</v>
      </c>
      <c r="I3775" s="138">
        <v>5.05</v>
      </c>
      <c r="J3775" s="138">
        <v>13.1</v>
      </c>
      <c r="K3775" s="138">
        <v>24.330900243308999</v>
      </c>
    </row>
    <row r="3776" spans="1:11">
      <c r="A3776" s="39" t="s">
        <v>453</v>
      </c>
      <c r="B3776" s="39" t="s">
        <v>440</v>
      </c>
      <c r="C3776" s="39" t="s">
        <v>158</v>
      </c>
      <c r="D3776" s="92">
        <f t="shared" si="186"/>
        <v>24.3</v>
      </c>
      <c r="E3776" s="92">
        <f t="shared" si="187"/>
        <v>11.46</v>
      </c>
      <c r="F3776" s="92">
        <f t="shared" si="188"/>
        <v>44.32</v>
      </c>
      <c r="H3776" s="138">
        <v>24.3</v>
      </c>
      <c r="I3776" s="138">
        <v>11.46</v>
      </c>
      <c r="J3776" s="138">
        <v>44.32</v>
      </c>
      <c r="K3776" s="138">
        <v>35.061728395061728</v>
      </c>
    </row>
    <row r="3777" spans="1:11">
      <c r="A3777" s="39" t="s">
        <v>453</v>
      </c>
      <c r="B3777" s="39" t="s">
        <v>440</v>
      </c>
      <c r="C3777" s="39" t="s">
        <v>160</v>
      </c>
      <c r="D3777" s="92">
        <f t="shared" si="186"/>
        <v>12.94</v>
      </c>
      <c r="E3777" s="92">
        <f t="shared" si="187"/>
        <v>8.93</v>
      </c>
      <c r="F3777" s="92">
        <f t="shared" si="188"/>
        <v>18.38</v>
      </c>
      <c r="H3777" s="138">
        <v>12.94</v>
      </c>
      <c r="I3777" s="138">
        <v>8.93</v>
      </c>
      <c r="J3777" s="138">
        <v>18.38</v>
      </c>
      <c r="K3777" s="138">
        <v>18.469860896445134</v>
      </c>
    </row>
    <row r="3778" spans="1:11">
      <c r="A3778" s="39" t="s">
        <v>453</v>
      </c>
      <c r="B3778" s="39" t="s">
        <v>440</v>
      </c>
      <c r="C3778" s="39" t="s">
        <v>163</v>
      </c>
      <c r="D3778" s="92">
        <f t="shared" si="186"/>
        <v>14.45</v>
      </c>
      <c r="E3778" s="92">
        <f t="shared" si="187"/>
        <v>9.31</v>
      </c>
      <c r="F3778" s="92">
        <f t="shared" si="188"/>
        <v>21.76</v>
      </c>
      <c r="H3778" s="138">
        <v>14.45</v>
      </c>
      <c r="I3778" s="138">
        <v>9.31</v>
      </c>
      <c r="J3778" s="138">
        <v>21.76</v>
      </c>
      <c r="K3778" s="138">
        <v>21.730103806228378</v>
      </c>
    </row>
    <row r="3779" spans="1:11">
      <c r="A3779" s="39" t="s">
        <v>453</v>
      </c>
      <c r="B3779" s="39" t="s">
        <v>440</v>
      </c>
      <c r="C3779" s="39" t="s">
        <v>167</v>
      </c>
      <c r="D3779" s="92">
        <f t="shared" si="186"/>
        <v>21.73</v>
      </c>
      <c r="E3779" s="92">
        <f t="shared" si="187"/>
        <v>16.75</v>
      </c>
      <c r="F3779" s="92">
        <f t="shared" si="188"/>
        <v>27.69</v>
      </c>
      <c r="H3779" s="138">
        <v>21.73</v>
      </c>
      <c r="I3779" s="138">
        <v>16.75</v>
      </c>
      <c r="J3779" s="138">
        <v>27.69</v>
      </c>
      <c r="K3779" s="138">
        <v>12.839392544868844</v>
      </c>
    </row>
    <row r="3780" spans="1:11">
      <c r="A3780" s="39" t="s">
        <v>453</v>
      </c>
      <c r="B3780" s="39" t="s">
        <v>440</v>
      </c>
      <c r="C3780" s="39" t="s">
        <v>169</v>
      </c>
      <c r="D3780" s="92">
        <f t="shared" si="186"/>
        <v>14.23</v>
      </c>
      <c r="E3780" s="92">
        <f t="shared" si="187"/>
        <v>8.0299999999999994</v>
      </c>
      <c r="F3780" s="92">
        <f t="shared" si="188"/>
        <v>23.98</v>
      </c>
      <c r="H3780" s="138">
        <v>14.23</v>
      </c>
      <c r="I3780" s="138">
        <v>8.0299999999999994</v>
      </c>
      <c r="J3780" s="138">
        <v>23.98</v>
      </c>
      <c r="K3780" s="138">
        <v>28.109627547434997</v>
      </c>
    </row>
    <row r="3781" spans="1:11">
      <c r="A3781" s="39" t="s">
        <v>453</v>
      </c>
      <c r="B3781" s="39" t="s">
        <v>440</v>
      </c>
      <c r="C3781" s="39" t="s">
        <v>173</v>
      </c>
      <c r="D3781" s="92">
        <f t="shared" si="186"/>
        <v>18</v>
      </c>
      <c r="E3781" s="92">
        <f t="shared" si="187"/>
        <v>13.9</v>
      </c>
      <c r="F3781" s="92">
        <f t="shared" si="188"/>
        <v>22.98</v>
      </c>
      <c r="H3781" s="138">
        <v>18</v>
      </c>
      <c r="I3781" s="138">
        <v>13.9</v>
      </c>
      <c r="J3781" s="138">
        <v>22.98</v>
      </c>
      <c r="K3781" s="138">
        <v>12.833333333333332</v>
      </c>
    </row>
    <row r="3782" spans="1:11">
      <c r="A3782" s="39" t="s">
        <v>453</v>
      </c>
      <c r="B3782" s="39" t="s">
        <v>440</v>
      </c>
      <c r="C3782" s="39" t="s">
        <v>176</v>
      </c>
      <c r="D3782" s="92">
        <f t="shared" si="186"/>
        <v>16.84</v>
      </c>
      <c r="E3782" s="92">
        <f t="shared" si="187"/>
        <v>11.1</v>
      </c>
      <c r="F3782" s="92">
        <f t="shared" si="188"/>
        <v>24.72</v>
      </c>
      <c r="H3782" s="138">
        <v>16.84</v>
      </c>
      <c r="I3782" s="138">
        <v>11.1</v>
      </c>
      <c r="J3782" s="138">
        <v>24.72</v>
      </c>
      <c r="K3782" s="138">
        <v>20.546318289786221</v>
      </c>
    </row>
    <row r="3783" spans="1:11">
      <c r="A3783" s="39" t="s">
        <v>453</v>
      </c>
      <c r="B3783" s="39" t="s">
        <v>440</v>
      </c>
      <c r="C3783" s="39" t="s">
        <v>363</v>
      </c>
      <c r="D3783" s="92">
        <f t="shared" si="186"/>
        <v>18.7</v>
      </c>
      <c r="E3783" s="92">
        <f t="shared" si="187"/>
        <v>15.88</v>
      </c>
      <c r="F3783" s="92">
        <f t="shared" si="188"/>
        <v>21.91</v>
      </c>
      <c r="H3783" s="138">
        <v>18.7</v>
      </c>
      <c r="I3783" s="138">
        <v>15.88</v>
      </c>
      <c r="J3783" s="138">
        <v>21.91</v>
      </c>
      <c r="K3783" s="138">
        <v>8.235294117647058</v>
      </c>
    </row>
    <row r="3784" spans="1:11">
      <c r="A3784" s="39" t="s">
        <v>453</v>
      </c>
      <c r="B3784" s="39" t="s">
        <v>440</v>
      </c>
      <c r="C3784" s="39" t="s">
        <v>364</v>
      </c>
      <c r="D3784" s="92">
        <f t="shared" si="186"/>
        <v>19.100000000000001</v>
      </c>
      <c r="E3784" s="92">
        <f t="shared" si="187"/>
        <v>16.3</v>
      </c>
      <c r="F3784" s="92">
        <f t="shared" si="188"/>
        <v>22.25</v>
      </c>
      <c r="H3784" s="138">
        <v>19.100000000000001</v>
      </c>
      <c r="I3784" s="138">
        <v>16.3</v>
      </c>
      <c r="J3784" s="138">
        <v>22.25</v>
      </c>
      <c r="K3784" s="138">
        <v>7.9581151832460728</v>
      </c>
    </row>
    <row r="3785" spans="1:11">
      <c r="A3785" s="39" t="s">
        <v>453</v>
      </c>
      <c r="B3785" s="39" t="s">
        <v>440</v>
      </c>
      <c r="C3785" s="39" t="s">
        <v>365</v>
      </c>
      <c r="D3785" s="92">
        <f t="shared" si="186"/>
        <v>22.35</v>
      </c>
      <c r="E3785" s="92">
        <f t="shared" si="187"/>
        <v>18.11</v>
      </c>
      <c r="F3785" s="92">
        <f t="shared" si="188"/>
        <v>27.26</v>
      </c>
      <c r="H3785" s="138">
        <v>22.35</v>
      </c>
      <c r="I3785" s="138">
        <v>18.11</v>
      </c>
      <c r="J3785" s="138">
        <v>27.26</v>
      </c>
      <c r="K3785" s="138">
        <v>10.469798657718119</v>
      </c>
    </row>
    <row r="3786" spans="1:11">
      <c r="A3786" s="39" t="s">
        <v>453</v>
      </c>
      <c r="B3786" s="39" t="s">
        <v>440</v>
      </c>
      <c r="C3786" s="39" t="s">
        <v>366</v>
      </c>
      <c r="D3786" s="92">
        <f t="shared" si="186"/>
        <v>20.190000000000001</v>
      </c>
      <c r="E3786" s="92">
        <f t="shared" si="187"/>
        <v>18.05</v>
      </c>
      <c r="F3786" s="92">
        <f t="shared" si="188"/>
        <v>22.5</v>
      </c>
      <c r="H3786" s="138">
        <v>20.190000000000001</v>
      </c>
      <c r="I3786" s="138">
        <v>18.05</v>
      </c>
      <c r="J3786" s="138">
        <v>22.5</v>
      </c>
      <c r="K3786" s="138">
        <v>5.5968301139177798</v>
      </c>
    </row>
    <row r="3787" spans="1:11">
      <c r="A3787" s="39" t="s">
        <v>453</v>
      </c>
      <c r="B3787" s="39" t="s">
        <v>440</v>
      </c>
      <c r="C3787" s="39" t="s">
        <v>356</v>
      </c>
      <c r="D3787" s="92">
        <f t="shared" si="186"/>
        <v>19.68</v>
      </c>
      <c r="E3787" s="92">
        <f t="shared" si="187"/>
        <v>18.239999999999998</v>
      </c>
      <c r="F3787" s="92">
        <f t="shared" si="188"/>
        <v>21.2</v>
      </c>
      <c r="H3787" s="138">
        <v>19.68</v>
      </c>
      <c r="I3787" s="138">
        <v>18.239999999999998</v>
      </c>
      <c r="J3787" s="138">
        <v>21.2</v>
      </c>
      <c r="K3787" s="138">
        <v>3.8617886178861789</v>
      </c>
    </row>
    <row r="3788" spans="1:11">
      <c r="A3788" s="39" t="s">
        <v>453</v>
      </c>
      <c r="B3788" s="39" t="s">
        <v>440</v>
      </c>
      <c r="C3788" s="39" t="s">
        <v>367</v>
      </c>
      <c r="D3788" s="92">
        <f t="shared" si="186"/>
        <v>17.84</v>
      </c>
      <c r="E3788" s="92">
        <f t="shared" si="187"/>
        <v>16</v>
      </c>
      <c r="F3788" s="92">
        <f t="shared" si="188"/>
        <v>19.84</v>
      </c>
      <c r="H3788" s="138">
        <v>17.84</v>
      </c>
      <c r="I3788" s="138">
        <v>16</v>
      </c>
      <c r="J3788" s="138">
        <v>19.84</v>
      </c>
      <c r="K3788" s="138">
        <v>5.493273542600897</v>
      </c>
    </row>
    <row r="3789" spans="1:11">
      <c r="A3789" s="39" t="s">
        <v>453</v>
      </c>
      <c r="B3789" s="39" t="s">
        <v>440</v>
      </c>
      <c r="C3789" s="39" t="s">
        <v>368</v>
      </c>
      <c r="D3789" s="92">
        <f t="shared" si="186"/>
        <v>20.39</v>
      </c>
      <c r="E3789" s="92">
        <f t="shared" si="187"/>
        <v>17.2</v>
      </c>
      <c r="F3789" s="92">
        <f t="shared" si="188"/>
        <v>24</v>
      </c>
      <c r="H3789" s="138">
        <v>20.39</v>
      </c>
      <c r="I3789" s="138">
        <v>17.2</v>
      </c>
      <c r="J3789" s="138">
        <v>24</v>
      </c>
      <c r="K3789" s="138">
        <v>8.4845512506130447</v>
      </c>
    </row>
    <row r="3790" spans="1:11">
      <c r="A3790" s="39" t="s">
        <v>453</v>
      </c>
      <c r="B3790" s="39" t="s">
        <v>440</v>
      </c>
      <c r="C3790" s="39" t="s">
        <v>369</v>
      </c>
      <c r="D3790" s="92">
        <f t="shared" si="186"/>
        <v>14.4</v>
      </c>
      <c r="E3790" s="92">
        <f t="shared" si="187"/>
        <v>10.96</v>
      </c>
      <c r="F3790" s="92">
        <f t="shared" si="188"/>
        <v>18.68</v>
      </c>
      <c r="H3790" s="138">
        <v>14.4</v>
      </c>
      <c r="I3790" s="138">
        <v>10.96</v>
      </c>
      <c r="J3790" s="138">
        <v>18.68</v>
      </c>
      <c r="K3790" s="138">
        <v>13.611111111111111</v>
      </c>
    </row>
    <row r="3791" spans="1:11">
      <c r="A3791" s="39" t="s">
        <v>453</v>
      </c>
      <c r="B3791" s="39" t="s">
        <v>440</v>
      </c>
      <c r="C3791" s="39" t="s">
        <v>370</v>
      </c>
      <c r="D3791" s="92">
        <f t="shared" si="186"/>
        <v>15.11</v>
      </c>
      <c r="E3791" s="92">
        <f t="shared" si="187"/>
        <v>12.76</v>
      </c>
      <c r="F3791" s="92">
        <f t="shared" si="188"/>
        <v>17.8</v>
      </c>
      <c r="H3791" s="138">
        <v>15.11</v>
      </c>
      <c r="I3791" s="138">
        <v>12.76</v>
      </c>
      <c r="J3791" s="138">
        <v>17.8</v>
      </c>
      <c r="K3791" s="138">
        <v>8.4712111184645931</v>
      </c>
    </row>
    <row r="3792" spans="1:11">
      <c r="A3792" s="39" t="s">
        <v>453</v>
      </c>
      <c r="B3792" s="39" t="s">
        <v>440</v>
      </c>
      <c r="C3792" s="39" t="s">
        <v>357</v>
      </c>
      <c r="D3792" s="92">
        <f t="shared" ref="D3792:D3855" si="189">IF(K3792&gt;=50," ",H3792)</f>
        <v>17.07</v>
      </c>
      <c r="E3792" s="92">
        <f t="shared" ref="E3792:E3855" si="190">IF(K3792&gt;=50," ",I3792)</f>
        <v>15.74</v>
      </c>
      <c r="F3792" s="92">
        <f t="shared" ref="F3792:F3855" si="191">IF(K3792&gt;=50," ",J3792)</f>
        <v>18.48</v>
      </c>
      <c r="H3792" s="138">
        <v>17.07</v>
      </c>
      <c r="I3792" s="138">
        <v>15.74</v>
      </c>
      <c r="J3792" s="138">
        <v>18.48</v>
      </c>
      <c r="K3792" s="138">
        <v>4.1007615700058579</v>
      </c>
    </row>
    <row r="3793" spans="1:11">
      <c r="A3793" s="39" t="s">
        <v>453</v>
      </c>
      <c r="B3793" s="39" t="s">
        <v>440</v>
      </c>
      <c r="C3793" s="39" t="s">
        <v>371</v>
      </c>
      <c r="D3793" s="92">
        <f t="shared" si="189"/>
        <v>18.57</v>
      </c>
      <c r="E3793" s="92">
        <f t="shared" si="190"/>
        <v>15.84</v>
      </c>
      <c r="F3793" s="92">
        <f t="shared" si="191"/>
        <v>21.66</v>
      </c>
      <c r="H3793" s="138">
        <v>18.57</v>
      </c>
      <c r="I3793" s="138">
        <v>15.84</v>
      </c>
      <c r="J3793" s="138">
        <v>21.66</v>
      </c>
      <c r="K3793" s="138">
        <v>8.0236941303177165</v>
      </c>
    </row>
    <row r="3794" spans="1:11">
      <c r="A3794" s="39" t="s">
        <v>453</v>
      </c>
      <c r="B3794" s="39" t="s">
        <v>440</v>
      </c>
      <c r="C3794" s="39" t="s">
        <v>372</v>
      </c>
      <c r="D3794" s="92">
        <f t="shared" si="189"/>
        <v>13.3</v>
      </c>
      <c r="E3794" s="92">
        <f t="shared" si="190"/>
        <v>11.33</v>
      </c>
      <c r="F3794" s="92">
        <f t="shared" si="191"/>
        <v>15.56</v>
      </c>
      <c r="H3794" s="138">
        <v>13.3</v>
      </c>
      <c r="I3794" s="138">
        <v>11.33</v>
      </c>
      <c r="J3794" s="138">
        <v>15.56</v>
      </c>
      <c r="K3794" s="138">
        <v>8.1203007518797001</v>
      </c>
    </row>
    <row r="3795" spans="1:11">
      <c r="A3795" s="39" t="s">
        <v>453</v>
      </c>
      <c r="B3795" s="39" t="s">
        <v>440</v>
      </c>
      <c r="C3795" s="39" t="s">
        <v>373</v>
      </c>
      <c r="D3795" s="92">
        <f t="shared" si="189"/>
        <v>19.41</v>
      </c>
      <c r="E3795" s="92">
        <f t="shared" si="190"/>
        <v>16.63</v>
      </c>
      <c r="F3795" s="92">
        <f t="shared" si="191"/>
        <v>22.53</v>
      </c>
      <c r="H3795" s="138">
        <v>19.41</v>
      </c>
      <c r="I3795" s="138">
        <v>16.63</v>
      </c>
      <c r="J3795" s="138">
        <v>22.53</v>
      </c>
      <c r="K3795" s="138">
        <v>7.727975270479134</v>
      </c>
    </row>
    <row r="3796" spans="1:11">
      <c r="A3796" s="39" t="s">
        <v>453</v>
      </c>
      <c r="B3796" s="39" t="s">
        <v>440</v>
      </c>
      <c r="C3796" s="39" t="s">
        <v>374</v>
      </c>
      <c r="D3796" s="92">
        <f t="shared" si="189"/>
        <v>17.850000000000001</v>
      </c>
      <c r="E3796" s="92">
        <f t="shared" si="190"/>
        <v>15.43</v>
      </c>
      <c r="F3796" s="92">
        <f t="shared" si="191"/>
        <v>20.56</v>
      </c>
      <c r="H3796" s="138">
        <v>17.850000000000001</v>
      </c>
      <c r="I3796" s="138">
        <v>15.43</v>
      </c>
      <c r="J3796" s="138">
        <v>20.56</v>
      </c>
      <c r="K3796" s="138">
        <v>7.3389355742296924</v>
      </c>
    </row>
    <row r="3797" spans="1:11">
      <c r="A3797" s="39" t="s">
        <v>453</v>
      </c>
      <c r="B3797" s="39" t="s">
        <v>440</v>
      </c>
      <c r="C3797" s="39" t="s">
        <v>358</v>
      </c>
      <c r="D3797" s="92">
        <f t="shared" si="189"/>
        <v>16.25</v>
      </c>
      <c r="E3797" s="92">
        <f t="shared" si="190"/>
        <v>14.85</v>
      </c>
      <c r="F3797" s="92">
        <f t="shared" si="191"/>
        <v>17.760000000000002</v>
      </c>
      <c r="H3797" s="138">
        <v>16.25</v>
      </c>
      <c r="I3797" s="138">
        <v>14.85</v>
      </c>
      <c r="J3797" s="138">
        <v>17.760000000000002</v>
      </c>
      <c r="K3797" s="138">
        <v>4.5538461538461537</v>
      </c>
    </row>
    <row r="3798" spans="1:11">
      <c r="A3798" s="39" t="s">
        <v>453</v>
      </c>
      <c r="B3798" s="39" t="s">
        <v>440</v>
      </c>
      <c r="C3798" s="39" t="s">
        <v>375</v>
      </c>
      <c r="D3798" s="92">
        <f t="shared" si="189"/>
        <v>19.78</v>
      </c>
      <c r="E3798" s="92">
        <f t="shared" si="190"/>
        <v>15.94</v>
      </c>
      <c r="F3798" s="92">
        <f t="shared" si="191"/>
        <v>24.27</v>
      </c>
      <c r="H3798" s="138">
        <v>19.78</v>
      </c>
      <c r="I3798" s="138">
        <v>15.94</v>
      </c>
      <c r="J3798" s="138">
        <v>24.27</v>
      </c>
      <c r="K3798" s="138">
        <v>10.717896865520729</v>
      </c>
    </row>
    <row r="3799" spans="1:11">
      <c r="A3799" s="39" t="s">
        <v>453</v>
      </c>
      <c r="B3799" s="39" t="s">
        <v>440</v>
      </c>
      <c r="C3799" s="39" t="s">
        <v>376</v>
      </c>
      <c r="D3799" s="92">
        <f t="shared" si="189"/>
        <v>18.559999999999999</v>
      </c>
      <c r="E3799" s="92">
        <f t="shared" si="190"/>
        <v>15.54</v>
      </c>
      <c r="F3799" s="92">
        <f t="shared" si="191"/>
        <v>22.01</v>
      </c>
      <c r="H3799" s="138">
        <v>18.559999999999999</v>
      </c>
      <c r="I3799" s="138">
        <v>15.54</v>
      </c>
      <c r="J3799" s="138">
        <v>22.01</v>
      </c>
      <c r="K3799" s="138">
        <v>8.8900862068965516</v>
      </c>
    </row>
    <row r="3800" spans="1:11">
      <c r="A3800" s="39" t="s">
        <v>453</v>
      </c>
      <c r="B3800" s="39" t="s">
        <v>440</v>
      </c>
      <c r="C3800" s="39" t="s">
        <v>377</v>
      </c>
      <c r="D3800" s="92">
        <f t="shared" si="189"/>
        <v>20.79</v>
      </c>
      <c r="E3800" s="92">
        <f t="shared" si="190"/>
        <v>17.739999999999998</v>
      </c>
      <c r="F3800" s="92">
        <f t="shared" si="191"/>
        <v>24.21</v>
      </c>
      <c r="H3800" s="138">
        <v>20.79</v>
      </c>
      <c r="I3800" s="138">
        <v>17.739999999999998</v>
      </c>
      <c r="J3800" s="138">
        <v>24.21</v>
      </c>
      <c r="K3800" s="138">
        <v>7.9365079365079358</v>
      </c>
    </row>
    <row r="3801" spans="1:11">
      <c r="A3801" s="39" t="s">
        <v>453</v>
      </c>
      <c r="B3801" s="39" t="s">
        <v>440</v>
      </c>
      <c r="C3801" s="39" t="s">
        <v>386</v>
      </c>
      <c r="D3801" s="92">
        <f t="shared" si="189"/>
        <v>18.57</v>
      </c>
      <c r="E3801" s="92">
        <f t="shared" si="190"/>
        <v>16.21</v>
      </c>
      <c r="F3801" s="92">
        <f t="shared" si="191"/>
        <v>21.18</v>
      </c>
      <c r="H3801" s="138">
        <v>18.57</v>
      </c>
      <c r="I3801" s="138">
        <v>16.21</v>
      </c>
      <c r="J3801" s="138">
        <v>21.18</v>
      </c>
      <c r="K3801" s="138">
        <v>6.8389876144318791</v>
      </c>
    </row>
    <row r="3802" spans="1:11">
      <c r="A3802" s="39" t="s">
        <v>453</v>
      </c>
      <c r="B3802" s="39" t="s">
        <v>440</v>
      </c>
      <c r="C3802" s="39" t="s">
        <v>379</v>
      </c>
      <c r="D3802" s="92">
        <f t="shared" si="189"/>
        <v>16.21</v>
      </c>
      <c r="E3802" s="92">
        <f t="shared" si="190"/>
        <v>14.29</v>
      </c>
      <c r="F3802" s="92">
        <f t="shared" si="191"/>
        <v>18.329999999999998</v>
      </c>
      <c r="H3802" s="138">
        <v>16.21</v>
      </c>
      <c r="I3802" s="138">
        <v>14.29</v>
      </c>
      <c r="J3802" s="138">
        <v>18.329999999999998</v>
      </c>
      <c r="K3802" s="138">
        <v>6.3541024059222702</v>
      </c>
    </row>
    <row r="3803" spans="1:11">
      <c r="A3803" s="39" t="s">
        <v>453</v>
      </c>
      <c r="B3803" s="39" t="s">
        <v>440</v>
      </c>
      <c r="C3803" s="39" t="s">
        <v>360</v>
      </c>
      <c r="D3803" s="92">
        <f t="shared" si="189"/>
        <v>17.75</v>
      </c>
      <c r="E3803" s="92">
        <f t="shared" si="190"/>
        <v>16.46</v>
      </c>
      <c r="F3803" s="92">
        <f t="shared" si="191"/>
        <v>19.13</v>
      </c>
      <c r="H3803" s="138">
        <v>17.75</v>
      </c>
      <c r="I3803" s="138">
        <v>16.46</v>
      </c>
      <c r="J3803" s="138">
        <v>19.13</v>
      </c>
      <c r="K3803" s="138">
        <v>3.830985915492958</v>
      </c>
    </row>
    <row r="3804" spans="1:11">
      <c r="A3804" s="39" t="s">
        <v>453</v>
      </c>
      <c r="B3804" s="39" t="s">
        <v>440</v>
      </c>
      <c r="C3804" s="39" t="s">
        <v>0</v>
      </c>
      <c r="D3804" s="92">
        <f t="shared" si="189"/>
        <v>17.64</v>
      </c>
      <c r="E3804" s="92">
        <f t="shared" si="190"/>
        <v>16.95</v>
      </c>
      <c r="F3804" s="92">
        <f t="shared" si="191"/>
        <v>18.36</v>
      </c>
      <c r="H3804" s="138">
        <v>17.64</v>
      </c>
      <c r="I3804" s="138">
        <v>16.95</v>
      </c>
      <c r="J3804" s="138">
        <v>18.36</v>
      </c>
      <c r="K3804" s="138">
        <v>2.0408163265306123</v>
      </c>
    </row>
    <row r="3805" spans="1:11">
      <c r="A3805" s="39" t="s">
        <v>452</v>
      </c>
      <c r="B3805" s="39" t="s">
        <v>451</v>
      </c>
      <c r="C3805" s="39" t="s">
        <v>101</v>
      </c>
      <c r="D3805" s="92">
        <f t="shared" si="189"/>
        <v>42.743499999999997</v>
      </c>
      <c r="E3805" s="92">
        <f t="shared" si="190"/>
        <v>37.088560000000001</v>
      </c>
      <c r="F3805" s="92">
        <f t="shared" si="191"/>
        <v>48.594659999999998</v>
      </c>
      <c r="H3805" s="138">
        <v>42.743499999999997</v>
      </c>
      <c r="I3805" s="138">
        <v>37.088560000000001</v>
      </c>
      <c r="J3805" s="138">
        <v>48.594659999999998</v>
      </c>
      <c r="K3805" s="138">
        <v>6.8959139986196742</v>
      </c>
    </row>
    <row r="3806" spans="1:11">
      <c r="A3806" s="39" t="s">
        <v>452</v>
      </c>
      <c r="B3806" s="39" t="s">
        <v>451</v>
      </c>
      <c r="C3806" s="39" t="s">
        <v>108</v>
      </c>
      <c r="D3806" s="92">
        <f t="shared" si="189"/>
        <v>47.14367</v>
      </c>
      <c r="E3806" s="92">
        <f t="shared" si="190"/>
        <v>34.295580000000001</v>
      </c>
      <c r="F3806" s="92">
        <f t="shared" si="191"/>
        <v>60.381680000000003</v>
      </c>
      <c r="H3806" s="138">
        <v>47.14367</v>
      </c>
      <c r="I3806" s="138">
        <v>34.295580000000001</v>
      </c>
      <c r="J3806" s="138">
        <v>60.381680000000003</v>
      </c>
      <c r="K3806" s="138">
        <v>14.446287274622446</v>
      </c>
    </row>
    <row r="3807" spans="1:11">
      <c r="A3807" s="39" t="s">
        <v>452</v>
      </c>
      <c r="B3807" s="39" t="s">
        <v>451</v>
      </c>
      <c r="C3807" s="39" t="s">
        <v>109</v>
      </c>
      <c r="D3807" s="92">
        <f t="shared" si="189"/>
        <v>45.002389999999998</v>
      </c>
      <c r="E3807" s="92">
        <f t="shared" si="190"/>
        <v>37.682070000000003</v>
      </c>
      <c r="F3807" s="92">
        <f t="shared" si="191"/>
        <v>52.54571</v>
      </c>
      <c r="H3807" s="138">
        <v>45.002389999999998</v>
      </c>
      <c r="I3807" s="138">
        <v>37.682070000000003</v>
      </c>
      <c r="J3807" s="138">
        <v>52.54571</v>
      </c>
      <c r="K3807" s="138">
        <v>8.4866203772732955</v>
      </c>
    </row>
    <row r="3808" spans="1:11">
      <c r="A3808" s="39" t="s">
        <v>452</v>
      </c>
      <c r="B3808" s="39" t="s">
        <v>451</v>
      </c>
      <c r="C3808" s="39" t="s">
        <v>112</v>
      </c>
      <c r="D3808" s="92">
        <f t="shared" si="189"/>
        <v>32.905090000000001</v>
      </c>
      <c r="E3808" s="92">
        <f t="shared" si="190"/>
        <v>27.04346</v>
      </c>
      <c r="F3808" s="92">
        <f t="shared" si="191"/>
        <v>39.351930000000003</v>
      </c>
      <c r="H3808" s="138">
        <v>32.905090000000001</v>
      </c>
      <c r="I3808" s="138">
        <v>27.04346</v>
      </c>
      <c r="J3808" s="138">
        <v>39.351930000000003</v>
      </c>
      <c r="K3808" s="138">
        <v>9.5814325382486416</v>
      </c>
    </row>
    <row r="3809" spans="1:11">
      <c r="A3809" s="39" t="s">
        <v>452</v>
      </c>
      <c r="B3809" s="39" t="s">
        <v>451</v>
      </c>
      <c r="C3809" s="39" t="s">
        <v>115</v>
      </c>
      <c r="D3809" s="92">
        <f t="shared" si="189"/>
        <v>38.190480000000001</v>
      </c>
      <c r="E3809" s="92">
        <f t="shared" si="190"/>
        <v>33.153359999999999</v>
      </c>
      <c r="F3809" s="92">
        <f t="shared" si="191"/>
        <v>43.494959999999999</v>
      </c>
      <c r="H3809" s="138">
        <v>38.190480000000001</v>
      </c>
      <c r="I3809" s="138">
        <v>33.153359999999999</v>
      </c>
      <c r="J3809" s="138">
        <v>43.494959999999999</v>
      </c>
      <c r="K3809" s="138">
        <v>6.9300281117178937</v>
      </c>
    </row>
    <row r="3810" spans="1:11">
      <c r="A3810" s="39" t="s">
        <v>452</v>
      </c>
      <c r="B3810" s="39" t="s">
        <v>451</v>
      </c>
      <c r="C3810" s="39" t="s">
        <v>118</v>
      </c>
      <c r="D3810" s="92">
        <f t="shared" si="189"/>
        <v>29.136769999999999</v>
      </c>
      <c r="E3810" s="92">
        <f t="shared" si="190"/>
        <v>23.333670000000001</v>
      </c>
      <c r="F3810" s="92">
        <f t="shared" si="191"/>
        <v>35.710859999999997</v>
      </c>
      <c r="H3810" s="138">
        <v>29.136769999999999</v>
      </c>
      <c r="I3810" s="138">
        <v>23.333670000000001</v>
      </c>
      <c r="J3810" s="138">
        <v>35.710859999999997</v>
      </c>
      <c r="K3810" s="138">
        <v>10.874249273340867</v>
      </c>
    </row>
    <row r="3811" spans="1:11">
      <c r="A3811" s="39" t="s">
        <v>452</v>
      </c>
      <c r="B3811" s="39" t="s">
        <v>451</v>
      </c>
      <c r="C3811" s="39" t="s">
        <v>122</v>
      </c>
      <c r="D3811" s="92">
        <f t="shared" si="189"/>
        <v>44.137529999999998</v>
      </c>
      <c r="E3811" s="92">
        <f t="shared" si="190"/>
        <v>38.253579999999999</v>
      </c>
      <c r="F3811" s="92">
        <f t="shared" si="191"/>
        <v>50.190860000000001</v>
      </c>
      <c r="H3811" s="138">
        <v>44.137529999999998</v>
      </c>
      <c r="I3811" s="138">
        <v>38.253579999999999</v>
      </c>
      <c r="J3811" s="138">
        <v>50.190860000000001</v>
      </c>
      <c r="K3811" s="138">
        <v>6.930945161634555</v>
      </c>
    </row>
    <row r="3812" spans="1:11">
      <c r="A3812" s="39" t="s">
        <v>452</v>
      </c>
      <c r="B3812" s="39" t="s">
        <v>451</v>
      </c>
      <c r="C3812" s="39" t="s">
        <v>130</v>
      </c>
      <c r="D3812" s="92">
        <f t="shared" si="189"/>
        <v>33.434519999999999</v>
      </c>
      <c r="E3812" s="92">
        <f t="shared" si="190"/>
        <v>28.507359999999998</v>
      </c>
      <c r="F3812" s="92">
        <f t="shared" si="191"/>
        <v>38.75168</v>
      </c>
      <c r="H3812" s="138">
        <v>33.434519999999999</v>
      </c>
      <c r="I3812" s="138">
        <v>28.507359999999998</v>
      </c>
      <c r="J3812" s="138">
        <v>38.75168</v>
      </c>
      <c r="K3812" s="138">
        <v>7.8384466114662334</v>
      </c>
    </row>
    <row r="3813" spans="1:11">
      <c r="A3813" s="39" t="s">
        <v>452</v>
      </c>
      <c r="B3813" s="39" t="s">
        <v>451</v>
      </c>
      <c r="C3813" s="39" t="s">
        <v>135</v>
      </c>
      <c r="D3813" s="92">
        <f t="shared" si="189"/>
        <v>32.014180000000003</v>
      </c>
      <c r="E3813" s="92">
        <f t="shared" si="190"/>
        <v>21.751580000000001</v>
      </c>
      <c r="F3813" s="92">
        <f t="shared" si="191"/>
        <v>44.372990000000001</v>
      </c>
      <c r="H3813" s="138">
        <v>32.014180000000003</v>
      </c>
      <c r="I3813" s="138">
        <v>21.751580000000001</v>
      </c>
      <c r="J3813" s="138">
        <v>44.372990000000001</v>
      </c>
      <c r="K3813" s="138">
        <v>18.279993427912256</v>
      </c>
    </row>
    <row r="3814" spans="1:11">
      <c r="A3814" s="39" t="s">
        <v>452</v>
      </c>
      <c r="B3814" s="39" t="s">
        <v>451</v>
      </c>
      <c r="C3814" s="39" t="s">
        <v>136</v>
      </c>
      <c r="D3814" s="92">
        <f t="shared" si="189"/>
        <v>47.009549999999997</v>
      </c>
      <c r="E3814" s="92">
        <f t="shared" si="190"/>
        <v>39.783029999999997</v>
      </c>
      <c r="F3814" s="92">
        <f t="shared" si="191"/>
        <v>54.363669999999999</v>
      </c>
      <c r="H3814" s="138">
        <v>47.009549999999997</v>
      </c>
      <c r="I3814" s="138">
        <v>39.783029999999997</v>
      </c>
      <c r="J3814" s="138">
        <v>54.363669999999999</v>
      </c>
      <c r="K3814" s="138">
        <v>7.9677342157072335</v>
      </c>
    </row>
    <row r="3815" spans="1:11">
      <c r="A3815" s="39" t="s">
        <v>452</v>
      </c>
      <c r="B3815" s="39" t="s">
        <v>451</v>
      </c>
      <c r="C3815" s="39" t="s">
        <v>143</v>
      </c>
      <c r="D3815" s="92">
        <f t="shared" si="189"/>
        <v>39.844970000000004</v>
      </c>
      <c r="E3815" s="92">
        <f t="shared" si="190"/>
        <v>32.88796</v>
      </c>
      <c r="F3815" s="92">
        <f t="shared" si="191"/>
        <v>47.237789999999997</v>
      </c>
      <c r="H3815" s="138">
        <v>39.844970000000004</v>
      </c>
      <c r="I3815" s="138">
        <v>32.88796</v>
      </c>
      <c r="J3815" s="138">
        <v>47.237789999999997</v>
      </c>
      <c r="K3815" s="138">
        <v>9.2467807103380917</v>
      </c>
    </row>
    <row r="3816" spans="1:11">
      <c r="A3816" s="39" t="s">
        <v>452</v>
      </c>
      <c r="B3816" s="39" t="s">
        <v>451</v>
      </c>
      <c r="C3816" s="39" t="s">
        <v>149</v>
      </c>
      <c r="D3816" s="92">
        <f t="shared" si="189"/>
        <v>38.28622</v>
      </c>
      <c r="E3816" s="92">
        <f t="shared" si="190"/>
        <v>33.136789999999998</v>
      </c>
      <c r="F3816" s="92">
        <f t="shared" si="191"/>
        <v>43.712710000000001</v>
      </c>
      <c r="H3816" s="138">
        <v>38.28622</v>
      </c>
      <c r="I3816" s="138">
        <v>33.136789999999998</v>
      </c>
      <c r="J3816" s="138">
        <v>43.712710000000001</v>
      </c>
      <c r="K3816" s="138">
        <v>7.0704472784202776</v>
      </c>
    </row>
    <row r="3817" spans="1:11">
      <c r="A3817" s="39" t="s">
        <v>452</v>
      </c>
      <c r="B3817" s="39" t="s">
        <v>451</v>
      </c>
      <c r="C3817" s="39" t="s">
        <v>151</v>
      </c>
      <c r="D3817" s="92">
        <f t="shared" si="189"/>
        <v>44.425089999999997</v>
      </c>
      <c r="E3817" s="92">
        <f t="shared" si="190"/>
        <v>36.30659</v>
      </c>
      <c r="F3817" s="92">
        <f t="shared" si="191"/>
        <v>52.852580000000003</v>
      </c>
      <c r="H3817" s="138">
        <v>44.425089999999997</v>
      </c>
      <c r="I3817" s="138">
        <v>36.30659</v>
      </c>
      <c r="J3817" s="138">
        <v>52.852580000000003</v>
      </c>
      <c r="K3817" s="138">
        <v>9.5867898072913302</v>
      </c>
    </row>
    <row r="3818" spans="1:11">
      <c r="A3818" s="39" t="s">
        <v>452</v>
      </c>
      <c r="B3818" s="39" t="s">
        <v>451</v>
      </c>
      <c r="C3818" s="39" t="s">
        <v>154</v>
      </c>
      <c r="D3818" s="92">
        <f t="shared" si="189"/>
        <v>50.578850000000003</v>
      </c>
      <c r="E3818" s="92">
        <f t="shared" si="190"/>
        <v>43.770780000000002</v>
      </c>
      <c r="F3818" s="92">
        <f t="shared" si="191"/>
        <v>57.365519999999997</v>
      </c>
      <c r="H3818" s="138">
        <v>50.578850000000003</v>
      </c>
      <c r="I3818" s="138">
        <v>43.770780000000002</v>
      </c>
      <c r="J3818" s="138">
        <v>57.365519999999997</v>
      </c>
      <c r="K3818" s="138">
        <v>6.8983933007571343</v>
      </c>
    </row>
    <row r="3819" spans="1:11">
      <c r="A3819" s="39" t="s">
        <v>452</v>
      </c>
      <c r="B3819" s="39" t="s">
        <v>451</v>
      </c>
      <c r="C3819" s="39" t="s">
        <v>164</v>
      </c>
      <c r="D3819" s="92">
        <f t="shared" si="189"/>
        <v>38.875059999999998</v>
      </c>
      <c r="E3819" s="92">
        <f t="shared" si="190"/>
        <v>30.63926</v>
      </c>
      <c r="F3819" s="92">
        <f t="shared" si="191"/>
        <v>47.799050000000001</v>
      </c>
      <c r="H3819" s="138">
        <v>38.875059999999998</v>
      </c>
      <c r="I3819" s="138">
        <v>30.63926</v>
      </c>
      <c r="J3819" s="138">
        <v>47.799050000000001</v>
      </c>
      <c r="K3819" s="138">
        <v>11.364800465902817</v>
      </c>
    </row>
    <row r="3820" spans="1:11">
      <c r="A3820" s="39" t="s">
        <v>452</v>
      </c>
      <c r="B3820" s="39" t="s">
        <v>451</v>
      </c>
      <c r="C3820" s="39" t="s">
        <v>171</v>
      </c>
      <c r="D3820" s="92">
        <f t="shared" si="189"/>
        <v>34.11215</v>
      </c>
      <c r="E3820" s="92">
        <f t="shared" si="190"/>
        <v>29.00057</v>
      </c>
      <c r="F3820" s="92">
        <f t="shared" si="191"/>
        <v>39.621899999999997</v>
      </c>
      <c r="H3820" s="138">
        <v>34.11215</v>
      </c>
      <c r="I3820" s="138">
        <v>29.00057</v>
      </c>
      <c r="J3820" s="138">
        <v>39.621899999999997</v>
      </c>
      <c r="K3820" s="138">
        <v>7.9677446305788404</v>
      </c>
    </row>
    <row r="3821" spans="1:11">
      <c r="A3821" s="39" t="s">
        <v>452</v>
      </c>
      <c r="B3821" s="39" t="s">
        <v>451</v>
      </c>
      <c r="C3821" s="39" t="s">
        <v>174</v>
      </c>
      <c r="D3821" s="92">
        <f t="shared" si="189"/>
        <v>50.827739999999999</v>
      </c>
      <c r="E3821" s="92">
        <f t="shared" si="190"/>
        <v>44.079470000000001</v>
      </c>
      <c r="F3821" s="92">
        <f t="shared" si="191"/>
        <v>57.545969999999997</v>
      </c>
      <c r="H3821" s="138">
        <v>50.827739999999999</v>
      </c>
      <c r="I3821" s="138">
        <v>44.079470000000001</v>
      </c>
      <c r="J3821" s="138">
        <v>57.545969999999997</v>
      </c>
      <c r="K3821" s="138">
        <v>6.7990569716457987</v>
      </c>
    </row>
    <row r="3822" spans="1:11">
      <c r="A3822" s="39" t="s">
        <v>452</v>
      </c>
      <c r="B3822" s="39" t="s">
        <v>451</v>
      </c>
      <c r="C3822" s="39" t="s">
        <v>102</v>
      </c>
      <c r="D3822" s="92">
        <f t="shared" si="189"/>
        <v>33.529530000000001</v>
      </c>
      <c r="E3822" s="92">
        <f t="shared" si="190"/>
        <v>26.347200000000001</v>
      </c>
      <c r="F3822" s="92">
        <f t="shared" si="191"/>
        <v>41.56485</v>
      </c>
      <c r="H3822" s="138">
        <v>33.529530000000001</v>
      </c>
      <c r="I3822" s="138">
        <v>26.347200000000001</v>
      </c>
      <c r="J3822" s="138">
        <v>41.56485</v>
      </c>
      <c r="K3822" s="138">
        <v>11.653148731879034</v>
      </c>
    </row>
    <row r="3823" spans="1:11">
      <c r="A3823" s="39" t="s">
        <v>452</v>
      </c>
      <c r="B3823" s="39" t="s">
        <v>451</v>
      </c>
      <c r="C3823" s="39" t="s">
        <v>103</v>
      </c>
      <c r="D3823" s="92">
        <f t="shared" si="189"/>
        <v>44.317880000000002</v>
      </c>
      <c r="E3823" s="92">
        <f t="shared" si="190"/>
        <v>37.061390000000003</v>
      </c>
      <c r="F3823" s="92">
        <f t="shared" si="191"/>
        <v>51.825229999999998</v>
      </c>
      <c r="H3823" s="138">
        <v>44.317880000000002</v>
      </c>
      <c r="I3823" s="138">
        <v>37.061390000000003</v>
      </c>
      <c r="J3823" s="138">
        <v>51.825229999999998</v>
      </c>
      <c r="K3823" s="138">
        <v>8.5587081331507733</v>
      </c>
    </row>
    <row r="3824" spans="1:11">
      <c r="A3824" s="39" t="s">
        <v>452</v>
      </c>
      <c r="B3824" s="39" t="s">
        <v>451</v>
      </c>
      <c r="C3824" s="39" t="s">
        <v>104</v>
      </c>
      <c r="D3824" s="92">
        <f t="shared" si="189"/>
        <v>48.30104</v>
      </c>
      <c r="E3824" s="92">
        <f t="shared" si="190"/>
        <v>40.987000000000002</v>
      </c>
      <c r="F3824" s="92">
        <f t="shared" si="191"/>
        <v>55.688589999999998</v>
      </c>
      <c r="H3824" s="138">
        <v>48.30104</v>
      </c>
      <c r="I3824" s="138">
        <v>40.987000000000002</v>
      </c>
      <c r="J3824" s="138">
        <v>55.688589999999998</v>
      </c>
      <c r="K3824" s="138">
        <v>7.8200138133671659</v>
      </c>
    </row>
    <row r="3825" spans="1:11">
      <c r="A3825" s="39" t="s">
        <v>452</v>
      </c>
      <c r="B3825" s="39" t="s">
        <v>451</v>
      </c>
      <c r="C3825" s="39" t="s">
        <v>110</v>
      </c>
      <c r="D3825" s="92">
        <f t="shared" si="189"/>
        <v>44.695610000000002</v>
      </c>
      <c r="E3825" s="92">
        <f t="shared" si="190"/>
        <v>38.763089999999998</v>
      </c>
      <c r="F3825" s="92">
        <f t="shared" si="191"/>
        <v>50.78313</v>
      </c>
      <c r="H3825" s="138">
        <v>44.695610000000002</v>
      </c>
      <c r="I3825" s="138">
        <v>38.763089999999998</v>
      </c>
      <c r="J3825" s="138">
        <v>50.78313</v>
      </c>
      <c r="K3825" s="138">
        <v>6.8923301415955613</v>
      </c>
    </row>
    <row r="3826" spans="1:11">
      <c r="A3826" s="39" t="s">
        <v>452</v>
      </c>
      <c r="B3826" s="39" t="s">
        <v>451</v>
      </c>
      <c r="C3826" s="39" t="s">
        <v>111</v>
      </c>
      <c r="D3826" s="92">
        <f t="shared" si="189"/>
        <v>35.890979999999999</v>
      </c>
      <c r="E3826" s="92">
        <f t="shared" si="190"/>
        <v>31.103529999999999</v>
      </c>
      <c r="F3826" s="92">
        <f t="shared" si="191"/>
        <v>40.977040000000002</v>
      </c>
      <c r="H3826" s="138">
        <v>35.890979999999999</v>
      </c>
      <c r="I3826" s="138">
        <v>31.103529999999999</v>
      </c>
      <c r="J3826" s="138">
        <v>40.977040000000002</v>
      </c>
      <c r="K3826" s="138">
        <v>7.0372778898765098</v>
      </c>
    </row>
    <row r="3827" spans="1:11">
      <c r="A3827" s="39" t="s">
        <v>452</v>
      </c>
      <c r="B3827" s="39" t="s">
        <v>451</v>
      </c>
      <c r="C3827" s="39" t="s">
        <v>116</v>
      </c>
      <c r="D3827" s="92">
        <f t="shared" si="189"/>
        <v>40.834350000000001</v>
      </c>
      <c r="E3827" s="92">
        <f t="shared" si="190"/>
        <v>33.194670000000002</v>
      </c>
      <c r="F3827" s="92">
        <f t="shared" si="191"/>
        <v>48.944119999999998</v>
      </c>
      <c r="H3827" s="138">
        <v>40.834350000000001</v>
      </c>
      <c r="I3827" s="138">
        <v>33.194670000000002</v>
      </c>
      <c r="J3827" s="138">
        <v>48.944119999999998</v>
      </c>
      <c r="K3827" s="138">
        <v>9.9169939034170991</v>
      </c>
    </row>
    <row r="3828" spans="1:11">
      <c r="A3828" s="39" t="s">
        <v>452</v>
      </c>
      <c r="B3828" s="39" t="s">
        <v>451</v>
      </c>
      <c r="C3828" s="39" t="s">
        <v>117</v>
      </c>
      <c r="D3828" s="92">
        <f t="shared" si="189"/>
        <v>38.374740000000003</v>
      </c>
      <c r="E3828" s="92">
        <f t="shared" si="190"/>
        <v>32.677860000000003</v>
      </c>
      <c r="F3828" s="92">
        <f t="shared" si="191"/>
        <v>44.409619999999997</v>
      </c>
      <c r="H3828" s="138">
        <v>38.374740000000003</v>
      </c>
      <c r="I3828" s="138">
        <v>32.677860000000003</v>
      </c>
      <c r="J3828" s="138">
        <v>44.409619999999997</v>
      </c>
      <c r="K3828" s="138">
        <v>7.8314068056226569</v>
      </c>
    </row>
    <row r="3829" spans="1:11">
      <c r="A3829" s="39" t="s">
        <v>452</v>
      </c>
      <c r="B3829" s="39" t="s">
        <v>451</v>
      </c>
      <c r="C3829" s="39" t="s">
        <v>119</v>
      </c>
      <c r="D3829" s="92">
        <f t="shared" si="189"/>
        <v>45.355080000000001</v>
      </c>
      <c r="E3829" s="92">
        <f t="shared" si="190"/>
        <v>39.837739999999997</v>
      </c>
      <c r="F3829" s="92">
        <f t="shared" si="191"/>
        <v>50.988939999999999</v>
      </c>
      <c r="H3829" s="138">
        <v>45.355080000000001</v>
      </c>
      <c r="I3829" s="138">
        <v>39.837739999999997</v>
      </c>
      <c r="J3829" s="138">
        <v>50.988939999999999</v>
      </c>
      <c r="K3829" s="138">
        <v>6.2970123743580659</v>
      </c>
    </row>
    <row r="3830" spans="1:11">
      <c r="A3830" s="39" t="s">
        <v>452</v>
      </c>
      <c r="B3830" s="39" t="s">
        <v>451</v>
      </c>
      <c r="C3830" s="39" t="s">
        <v>123</v>
      </c>
      <c r="D3830" s="92">
        <f t="shared" si="189"/>
        <v>30.935749999999999</v>
      </c>
      <c r="E3830" s="92">
        <f t="shared" si="190"/>
        <v>25.78077</v>
      </c>
      <c r="F3830" s="92">
        <f t="shared" si="191"/>
        <v>36.613019999999999</v>
      </c>
      <c r="H3830" s="138">
        <v>30.935749999999999</v>
      </c>
      <c r="I3830" s="138">
        <v>25.78077</v>
      </c>
      <c r="J3830" s="138">
        <v>36.613019999999999</v>
      </c>
      <c r="K3830" s="138">
        <v>8.9582473352027989</v>
      </c>
    </row>
    <row r="3831" spans="1:11">
      <c r="A3831" s="39" t="s">
        <v>452</v>
      </c>
      <c r="B3831" s="39" t="s">
        <v>451</v>
      </c>
      <c r="C3831" s="39" t="s">
        <v>132</v>
      </c>
      <c r="D3831" s="92">
        <f t="shared" si="189"/>
        <v>42.218559999999997</v>
      </c>
      <c r="E3831" s="92">
        <f t="shared" si="190"/>
        <v>36.612270000000002</v>
      </c>
      <c r="F3831" s="92">
        <f t="shared" si="191"/>
        <v>48.032809999999998</v>
      </c>
      <c r="H3831" s="138">
        <v>42.218559999999997</v>
      </c>
      <c r="I3831" s="138">
        <v>36.612270000000002</v>
      </c>
      <c r="J3831" s="138">
        <v>48.032809999999998</v>
      </c>
      <c r="K3831" s="138">
        <v>6.929108903761759</v>
      </c>
    </row>
    <row r="3832" spans="1:11">
      <c r="A3832" s="39" t="s">
        <v>452</v>
      </c>
      <c r="B3832" s="39" t="s">
        <v>451</v>
      </c>
      <c r="C3832" s="39" t="s">
        <v>134</v>
      </c>
      <c r="D3832" s="92">
        <f t="shared" si="189"/>
        <v>38.456620000000001</v>
      </c>
      <c r="E3832" s="92">
        <f t="shared" si="190"/>
        <v>32.338200000000001</v>
      </c>
      <c r="F3832" s="92">
        <f t="shared" si="191"/>
        <v>44.963380000000001</v>
      </c>
      <c r="H3832" s="138">
        <v>38.456620000000001</v>
      </c>
      <c r="I3832" s="138">
        <v>32.338200000000001</v>
      </c>
      <c r="J3832" s="138">
        <v>44.963380000000001</v>
      </c>
      <c r="K3832" s="138">
        <v>8.4156901984625794</v>
      </c>
    </row>
    <row r="3833" spans="1:11">
      <c r="A3833" s="39" t="s">
        <v>452</v>
      </c>
      <c r="B3833" s="39" t="s">
        <v>451</v>
      </c>
      <c r="C3833" s="39" t="s">
        <v>150</v>
      </c>
      <c r="D3833" s="92">
        <f t="shared" si="189"/>
        <v>45.063360000000003</v>
      </c>
      <c r="E3833" s="92">
        <f t="shared" si="190"/>
        <v>37.891010000000001</v>
      </c>
      <c r="F3833" s="92">
        <f t="shared" si="191"/>
        <v>52.446910000000003</v>
      </c>
      <c r="H3833" s="138">
        <v>45.063360000000003</v>
      </c>
      <c r="I3833" s="138">
        <v>37.891010000000001</v>
      </c>
      <c r="J3833" s="138">
        <v>52.446910000000003</v>
      </c>
      <c r="K3833" s="138">
        <v>8.2970710572846755</v>
      </c>
    </row>
    <row r="3834" spans="1:11">
      <c r="A3834" s="39" t="s">
        <v>452</v>
      </c>
      <c r="B3834" s="39" t="s">
        <v>451</v>
      </c>
      <c r="C3834" s="39" t="s">
        <v>156</v>
      </c>
      <c r="D3834" s="92">
        <f t="shared" si="189"/>
        <v>56.076300000000003</v>
      </c>
      <c r="E3834" s="92">
        <f t="shared" si="190"/>
        <v>49.818959999999997</v>
      </c>
      <c r="F3834" s="92">
        <f t="shared" si="191"/>
        <v>62.146239999999999</v>
      </c>
      <c r="H3834" s="138">
        <v>56.076300000000003</v>
      </c>
      <c r="I3834" s="138">
        <v>49.818959999999997</v>
      </c>
      <c r="J3834" s="138">
        <v>62.146239999999999</v>
      </c>
      <c r="K3834" s="138">
        <v>5.6352487592797669</v>
      </c>
    </row>
    <row r="3835" spans="1:11">
      <c r="A3835" s="39" t="s">
        <v>452</v>
      </c>
      <c r="B3835" s="39" t="s">
        <v>451</v>
      </c>
      <c r="C3835" s="39" t="s">
        <v>159</v>
      </c>
      <c r="D3835" s="92">
        <f t="shared" si="189"/>
        <v>31.88035</v>
      </c>
      <c r="E3835" s="92">
        <f t="shared" si="190"/>
        <v>25.497129999999999</v>
      </c>
      <c r="F3835" s="92">
        <f t="shared" si="191"/>
        <v>39.024560000000001</v>
      </c>
      <c r="H3835" s="138">
        <v>31.88035</v>
      </c>
      <c r="I3835" s="138">
        <v>25.497129999999999</v>
      </c>
      <c r="J3835" s="138">
        <v>39.024560000000001</v>
      </c>
      <c r="K3835" s="138">
        <v>10.876414468473527</v>
      </c>
    </row>
    <row r="3836" spans="1:11">
      <c r="A3836" s="39" t="s">
        <v>452</v>
      </c>
      <c r="B3836" s="39" t="s">
        <v>451</v>
      </c>
      <c r="C3836" s="39" t="s">
        <v>161</v>
      </c>
      <c r="D3836" s="92">
        <f t="shared" si="189"/>
        <v>52.209060000000001</v>
      </c>
      <c r="E3836" s="92">
        <f t="shared" si="190"/>
        <v>46.335619999999999</v>
      </c>
      <c r="F3836" s="92">
        <f t="shared" si="191"/>
        <v>58.022039999999997</v>
      </c>
      <c r="H3836" s="138">
        <v>52.209060000000001</v>
      </c>
      <c r="I3836" s="138">
        <v>46.335619999999999</v>
      </c>
      <c r="J3836" s="138">
        <v>58.022039999999997</v>
      </c>
      <c r="K3836" s="138">
        <v>5.7354259969438255</v>
      </c>
    </row>
    <row r="3837" spans="1:11">
      <c r="A3837" s="39" t="s">
        <v>452</v>
      </c>
      <c r="B3837" s="39" t="s">
        <v>451</v>
      </c>
      <c r="C3837" s="39" t="s">
        <v>168</v>
      </c>
      <c r="D3837" s="92">
        <f t="shared" si="189"/>
        <v>35.690530000000003</v>
      </c>
      <c r="E3837" s="92">
        <f t="shared" si="190"/>
        <v>28.34422</v>
      </c>
      <c r="F3837" s="92">
        <f t="shared" si="191"/>
        <v>43.777610000000003</v>
      </c>
      <c r="H3837" s="138">
        <v>35.690530000000003</v>
      </c>
      <c r="I3837" s="138">
        <v>28.34422</v>
      </c>
      <c r="J3837" s="138">
        <v>43.777610000000003</v>
      </c>
      <c r="K3837" s="138">
        <v>11.108969241980995</v>
      </c>
    </row>
    <row r="3838" spans="1:11">
      <c r="A3838" s="39" t="s">
        <v>452</v>
      </c>
      <c r="B3838" s="39" t="s">
        <v>451</v>
      </c>
      <c r="C3838" s="39" t="s">
        <v>98</v>
      </c>
      <c r="D3838" s="92">
        <f t="shared" si="189"/>
        <v>36.705959999999997</v>
      </c>
      <c r="E3838" s="92">
        <f t="shared" si="190"/>
        <v>28.623999999999999</v>
      </c>
      <c r="F3838" s="92">
        <f t="shared" si="191"/>
        <v>45.611620000000002</v>
      </c>
      <c r="H3838" s="138">
        <v>36.705959999999997</v>
      </c>
      <c r="I3838" s="138">
        <v>28.623999999999999</v>
      </c>
      <c r="J3838" s="138">
        <v>45.611620000000002</v>
      </c>
      <c r="K3838" s="138">
        <v>11.910114869628803</v>
      </c>
    </row>
    <row r="3839" spans="1:11">
      <c r="A3839" s="39" t="s">
        <v>452</v>
      </c>
      <c r="B3839" s="39" t="s">
        <v>451</v>
      </c>
      <c r="C3839" s="39" t="s">
        <v>105</v>
      </c>
      <c r="D3839" s="92">
        <f t="shared" si="189"/>
        <v>29.535879999999999</v>
      </c>
      <c r="E3839" s="92">
        <f t="shared" si="190"/>
        <v>23.202970000000001</v>
      </c>
      <c r="F3839" s="92">
        <f t="shared" si="191"/>
        <v>36.769689999999997</v>
      </c>
      <c r="H3839" s="138">
        <v>29.535879999999999</v>
      </c>
      <c r="I3839" s="138">
        <v>23.202970000000001</v>
      </c>
      <c r="J3839" s="138">
        <v>36.769689999999997</v>
      </c>
      <c r="K3839" s="138">
        <v>11.768398300643151</v>
      </c>
    </row>
    <row r="3840" spans="1:11">
      <c r="A3840" s="39" t="s">
        <v>452</v>
      </c>
      <c r="B3840" s="39" t="s">
        <v>451</v>
      </c>
      <c r="C3840" s="39" t="s">
        <v>106</v>
      </c>
      <c r="D3840" s="92">
        <f t="shared" si="189"/>
        <v>52.76146</v>
      </c>
      <c r="E3840" s="92">
        <f t="shared" si="190"/>
        <v>47.4983</v>
      </c>
      <c r="F3840" s="92">
        <f t="shared" si="191"/>
        <v>57.963940000000001</v>
      </c>
      <c r="H3840" s="138">
        <v>52.76146</v>
      </c>
      <c r="I3840" s="138">
        <v>47.4983</v>
      </c>
      <c r="J3840" s="138">
        <v>57.963940000000001</v>
      </c>
      <c r="K3840" s="138">
        <v>5.0780171738992816</v>
      </c>
    </row>
    <row r="3841" spans="1:11">
      <c r="A3841" s="39" t="s">
        <v>452</v>
      </c>
      <c r="B3841" s="39" t="s">
        <v>451</v>
      </c>
      <c r="C3841" s="39" t="s">
        <v>125</v>
      </c>
      <c r="D3841" s="92">
        <f t="shared" si="189"/>
        <v>39.36551</v>
      </c>
      <c r="E3841" s="92">
        <f t="shared" si="190"/>
        <v>33.421970000000002</v>
      </c>
      <c r="F3841" s="92">
        <f t="shared" si="191"/>
        <v>45.641419999999997</v>
      </c>
      <c r="H3841" s="138">
        <v>39.36551</v>
      </c>
      <c r="I3841" s="138">
        <v>33.421970000000002</v>
      </c>
      <c r="J3841" s="138">
        <v>45.641419999999997</v>
      </c>
      <c r="K3841" s="138">
        <v>7.9552862391469077</v>
      </c>
    </row>
    <row r="3842" spans="1:11">
      <c r="A3842" s="39" t="s">
        <v>452</v>
      </c>
      <c r="B3842" s="39" t="s">
        <v>451</v>
      </c>
      <c r="C3842" s="39" t="s">
        <v>131</v>
      </c>
      <c r="D3842" s="92">
        <f t="shared" si="189"/>
        <v>39.481760000000001</v>
      </c>
      <c r="E3842" s="92">
        <f t="shared" si="190"/>
        <v>32.376510000000003</v>
      </c>
      <c r="F3842" s="92">
        <f t="shared" si="191"/>
        <v>47.061149999999998</v>
      </c>
      <c r="H3842" s="138">
        <v>39.481760000000001</v>
      </c>
      <c r="I3842" s="138">
        <v>32.376510000000003</v>
      </c>
      <c r="J3842" s="138">
        <v>47.061149999999998</v>
      </c>
      <c r="K3842" s="138">
        <v>9.5524794234096966</v>
      </c>
    </row>
    <row r="3843" spans="1:11">
      <c r="A3843" s="39" t="s">
        <v>452</v>
      </c>
      <c r="B3843" s="39" t="s">
        <v>451</v>
      </c>
      <c r="C3843" s="39" t="s">
        <v>133</v>
      </c>
      <c r="D3843" s="92">
        <f t="shared" si="189"/>
        <v>40.510689999999997</v>
      </c>
      <c r="E3843" s="92">
        <f t="shared" si="190"/>
        <v>34.993969999999997</v>
      </c>
      <c r="F3843" s="92">
        <f t="shared" si="191"/>
        <v>46.27796</v>
      </c>
      <c r="H3843" s="138">
        <v>40.510689999999997</v>
      </c>
      <c r="I3843" s="138">
        <v>34.993969999999997</v>
      </c>
      <c r="J3843" s="138">
        <v>46.27796</v>
      </c>
      <c r="K3843" s="138">
        <v>7.1339342775943839</v>
      </c>
    </row>
    <row r="3844" spans="1:11">
      <c r="A3844" s="39" t="s">
        <v>452</v>
      </c>
      <c r="B3844" s="39" t="s">
        <v>451</v>
      </c>
      <c r="C3844" s="39" t="s">
        <v>137</v>
      </c>
      <c r="D3844" s="92">
        <f t="shared" si="189"/>
        <v>49.544199999999996</v>
      </c>
      <c r="E3844" s="92">
        <f t="shared" si="190"/>
        <v>42.694339999999997</v>
      </c>
      <c r="F3844" s="92">
        <f t="shared" si="191"/>
        <v>56.411209999999997</v>
      </c>
      <c r="H3844" s="138">
        <v>49.544199999999996</v>
      </c>
      <c r="I3844" s="138">
        <v>42.694339999999997</v>
      </c>
      <c r="J3844" s="138">
        <v>56.411209999999997</v>
      </c>
      <c r="K3844" s="138">
        <v>7.1066482050371196</v>
      </c>
    </row>
    <row r="3845" spans="1:11">
      <c r="A3845" s="39" t="s">
        <v>452</v>
      </c>
      <c r="B3845" s="39" t="s">
        <v>451</v>
      </c>
      <c r="C3845" s="39" t="s">
        <v>138</v>
      </c>
      <c r="D3845" s="92">
        <f t="shared" si="189"/>
        <v>46.627479999999998</v>
      </c>
      <c r="E3845" s="92">
        <f t="shared" si="190"/>
        <v>37.979059999999997</v>
      </c>
      <c r="F3845" s="92">
        <f t="shared" si="191"/>
        <v>55.48348</v>
      </c>
      <c r="H3845" s="138">
        <v>46.627479999999998</v>
      </c>
      <c r="I3845" s="138">
        <v>37.979059999999997</v>
      </c>
      <c r="J3845" s="138">
        <v>55.48348</v>
      </c>
      <c r="K3845" s="138">
        <v>9.6747004127179945</v>
      </c>
    </row>
    <row r="3846" spans="1:11">
      <c r="A3846" s="39" t="s">
        <v>452</v>
      </c>
      <c r="B3846" s="39" t="s">
        <v>451</v>
      </c>
      <c r="C3846" s="39" t="s">
        <v>140</v>
      </c>
      <c r="D3846" s="92">
        <f t="shared" si="189"/>
        <v>47.520040000000002</v>
      </c>
      <c r="E3846" s="92">
        <f t="shared" si="190"/>
        <v>40.974870000000003</v>
      </c>
      <c r="F3846" s="92">
        <f t="shared" si="191"/>
        <v>54.151539999999997</v>
      </c>
      <c r="H3846" s="138">
        <v>47.520040000000002</v>
      </c>
      <c r="I3846" s="138">
        <v>40.974870000000003</v>
      </c>
      <c r="J3846" s="138">
        <v>54.151539999999997</v>
      </c>
      <c r="K3846" s="138">
        <v>7.1139670757852898</v>
      </c>
    </row>
    <row r="3847" spans="1:11">
      <c r="A3847" s="39" t="s">
        <v>452</v>
      </c>
      <c r="B3847" s="39" t="s">
        <v>451</v>
      </c>
      <c r="C3847" s="39" t="s">
        <v>144</v>
      </c>
      <c r="D3847" s="92">
        <f t="shared" si="189"/>
        <v>32.024470000000001</v>
      </c>
      <c r="E3847" s="92">
        <f t="shared" si="190"/>
        <v>26.116689999999998</v>
      </c>
      <c r="F3847" s="92">
        <f t="shared" si="191"/>
        <v>38.570979999999999</v>
      </c>
      <c r="H3847" s="138">
        <v>32.024470000000001</v>
      </c>
      <c r="I3847" s="138">
        <v>26.116689999999998</v>
      </c>
      <c r="J3847" s="138">
        <v>38.570979999999999</v>
      </c>
      <c r="K3847" s="138">
        <v>9.9614419848322235</v>
      </c>
    </row>
    <row r="3848" spans="1:11">
      <c r="A3848" s="39" t="s">
        <v>452</v>
      </c>
      <c r="B3848" s="39" t="s">
        <v>451</v>
      </c>
      <c r="C3848" s="39" t="s">
        <v>145</v>
      </c>
      <c r="D3848" s="92">
        <f t="shared" si="189"/>
        <v>42.053229999999999</v>
      </c>
      <c r="E3848" s="92">
        <f t="shared" si="190"/>
        <v>34.660220000000002</v>
      </c>
      <c r="F3848" s="92">
        <f t="shared" si="191"/>
        <v>49.820790000000002</v>
      </c>
      <c r="H3848" s="138">
        <v>42.053229999999999</v>
      </c>
      <c r="I3848" s="138">
        <v>34.660220000000002</v>
      </c>
      <c r="J3848" s="138">
        <v>49.820790000000002</v>
      </c>
      <c r="K3848" s="138">
        <v>9.2649387454899426</v>
      </c>
    </row>
    <row r="3849" spans="1:11">
      <c r="A3849" s="39" t="s">
        <v>452</v>
      </c>
      <c r="B3849" s="39" t="s">
        <v>451</v>
      </c>
      <c r="C3849" s="39" t="s">
        <v>146</v>
      </c>
      <c r="D3849" s="92">
        <f t="shared" si="189"/>
        <v>40.441549999999999</v>
      </c>
      <c r="E3849" s="92">
        <f t="shared" si="190"/>
        <v>34.964820000000003</v>
      </c>
      <c r="F3849" s="92">
        <f t="shared" si="191"/>
        <v>46.167169999999999</v>
      </c>
      <c r="H3849" s="138">
        <v>40.441549999999999</v>
      </c>
      <c r="I3849" s="138">
        <v>34.964820000000003</v>
      </c>
      <c r="J3849" s="138">
        <v>46.167169999999999</v>
      </c>
      <c r="K3849" s="138">
        <v>7.0939837864770272</v>
      </c>
    </row>
    <row r="3850" spans="1:11">
      <c r="A3850" s="39" t="s">
        <v>452</v>
      </c>
      <c r="B3850" s="39" t="s">
        <v>451</v>
      </c>
      <c r="C3850" s="39" t="s">
        <v>153</v>
      </c>
      <c r="D3850" s="92">
        <f t="shared" si="189"/>
        <v>50.187280000000001</v>
      </c>
      <c r="E3850" s="92">
        <f t="shared" si="190"/>
        <v>36.887560000000001</v>
      </c>
      <c r="F3850" s="92">
        <f t="shared" si="191"/>
        <v>63.460549999999998</v>
      </c>
      <c r="H3850" s="138">
        <v>50.187280000000001</v>
      </c>
      <c r="I3850" s="138">
        <v>36.887560000000001</v>
      </c>
      <c r="J3850" s="138">
        <v>63.460549999999998</v>
      </c>
      <c r="K3850" s="138">
        <v>13.837338863552676</v>
      </c>
    </row>
    <row r="3851" spans="1:11">
      <c r="A3851" s="39" t="s">
        <v>452</v>
      </c>
      <c r="B3851" s="39" t="s">
        <v>451</v>
      </c>
      <c r="C3851" s="39" t="s">
        <v>162</v>
      </c>
      <c r="D3851" s="92">
        <f t="shared" si="189"/>
        <v>46.169420000000002</v>
      </c>
      <c r="E3851" s="92">
        <f t="shared" si="190"/>
        <v>36.743499999999997</v>
      </c>
      <c r="F3851" s="92">
        <f t="shared" si="191"/>
        <v>55.877400000000002</v>
      </c>
      <c r="H3851" s="138">
        <v>46.169420000000002</v>
      </c>
      <c r="I3851" s="138">
        <v>36.743499999999997</v>
      </c>
      <c r="J3851" s="138">
        <v>55.877400000000002</v>
      </c>
      <c r="K3851" s="138">
        <v>10.701871498494024</v>
      </c>
    </row>
    <row r="3852" spans="1:11">
      <c r="A3852" s="39" t="s">
        <v>452</v>
      </c>
      <c r="B3852" s="39" t="s">
        <v>451</v>
      </c>
      <c r="C3852" s="39" t="s">
        <v>165</v>
      </c>
      <c r="D3852" s="92">
        <f t="shared" si="189"/>
        <v>51.426519999999996</v>
      </c>
      <c r="E3852" s="92">
        <f t="shared" si="190"/>
        <v>43.870359999999998</v>
      </c>
      <c r="F3852" s="92">
        <f t="shared" si="191"/>
        <v>58.918019999999999</v>
      </c>
      <c r="H3852" s="138">
        <v>51.426519999999996</v>
      </c>
      <c r="I3852" s="138">
        <v>43.870359999999998</v>
      </c>
      <c r="J3852" s="138">
        <v>58.918019999999999</v>
      </c>
      <c r="K3852" s="138">
        <v>7.5204933174556636</v>
      </c>
    </row>
    <row r="3853" spans="1:11">
      <c r="A3853" s="39" t="s">
        <v>452</v>
      </c>
      <c r="B3853" s="39" t="s">
        <v>451</v>
      </c>
      <c r="C3853" s="39" t="s">
        <v>166</v>
      </c>
      <c r="D3853" s="92">
        <f t="shared" si="189"/>
        <v>46.41498</v>
      </c>
      <c r="E3853" s="92">
        <f t="shared" si="190"/>
        <v>39.627569999999999</v>
      </c>
      <c r="F3853" s="92">
        <f t="shared" si="191"/>
        <v>53.33784</v>
      </c>
      <c r="H3853" s="138">
        <v>46.41498</v>
      </c>
      <c r="I3853" s="138">
        <v>39.627569999999999</v>
      </c>
      <c r="J3853" s="138">
        <v>53.33784</v>
      </c>
      <c r="K3853" s="138">
        <v>7.5818281080806234</v>
      </c>
    </row>
    <row r="3854" spans="1:11">
      <c r="A3854" s="39" t="s">
        <v>452</v>
      </c>
      <c r="B3854" s="39" t="s">
        <v>451</v>
      </c>
      <c r="C3854" s="39" t="s">
        <v>170</v>
      </c>
      <c r="D3854" s="92">
        <f t="shared" si="189"/>
        <v>40.58137</v>
      </c>
      <c r="E3854" s="92">
        <f t="shared" si="190"/>
        <v>34.881999999999998</v>
      </c>
      <c r="F3854" s="92">
        <f t="shared" si="191"/>
        <v>46.546329999999998</v>
      </c>
      <c r="H3854" s="138">
        <v>40.58137</v>
      </c>
      <c r="I3854" s="138">
        <v>34.881999999999998</v>
      </c>
      <c r="J3854" s="138">
        <v>46.546329999999998</v>
      </c>
      <c r="K3854" s="138">
        <v>7.3636474076651428</v>
      </c>
    </row>
    <row r="3855" spans="1:11">
      <c r="A3855" s="39" t="s">
        <v>452</v>
      </c>
      <c r="B3855" s="39" t="s">
        <v>451</v>
      </c>
      <c r="C3855" s="39" t="s">
        <v>172</v>
      </c>
      <c r="D3855" s="92">
        <f t="shared" si="189"/>
        <v>38.703760000000003</v>
      </c>
      <c r="E3855" s="92">
        <f t="shared" si="190"/>
        <v>31.968779999999999</v>
      </c>
      <c r="F3855" s="92">
        <f t="shared" si="191"/>
        <v>45.900320000000001</v>
      </c>
      <c r="H3855" s="138">
        <v>38.703760000000003</v>
      </c>
      <c r="I3855" s="138">
        <v>31.968779999999999</v>
      </c>
      <c r="J3855" s="138">
        <v>45.900320000000001</v>
      </c>
      <c r="K3855" s="138">
        <v>9.2377975679882258</v>
      </c>
    </row>
    <row r="3856" spans="1:11">
      <c r="A3856" s="39" t="s">
        <v>452</v>
      </c>
      <c r="B3856" s="39" t="s">
        <v>451</v>
      </c>
      <c r="C3856" s="39" t="s">
        <v>175</v>
      </c>
      <c r="D3856" s="92">
        <f t="shared" ref="D3856:D3919" si="192">IF(K3856&gt;=50," ",H3856)</f>
        <v>42.485019999999999</v>
      </c>
      <c r="E3856" s="92">
        <f t="shared" ref="E3856:E3919" si="193">IF(K3856&gt;=50," ",I3856)</f>
        <v>36.813720000000004</v>
      </c>
      <c r="F3856" s="92">
        <f t="shared" ref="F3856:F3919" si="194">IF(K3856&gt;=50," ",J3856)</f>
        <v>48.3613</v>
      </c>
      <c r="H3856" s="138">
        <v>42.485019999999999</v>
      </c>
      <c r="I3856" s="138">
        <v>36.813720000000004</v>
      </c>
      <c r="J3856" s="138">
        <v>48.3613</v>
      </c>
      <c r="K3856" s="138">
        <v>6.9631601915216237</v>
      </c>
    </row>
    <row r="3857" spans="1:11">
      <c r="A3857" s="39" t="s">
        <v>452</v>
      </c>
      <c r="B3857" s="39" t="s">
        <v>451</v>
      </c>
      <c r="C3857" s="39" t="s">
        <v>99</v>
      </c>
      <c r="D3857" s="92">
        <f t="shared" si="192"/>
        <v>37.371099999999998</v>
      </c>
      <c r="E3857" s="92">
        <f t="shared" si="193"/>
        <v>30.43732</v>
      </c>
      <c r="F3857" s="92">
        <f t="shared" si="194"/>
        <v>44.865679999999998</v>
      </c>
      <c r="H3857" s="138">
        <v>37.371099999999998</v>
      </c>
      <c r="I3857" s="138">
        <v>30.43732</v>
      </c>
      <c r="J3857" s="138">
        <v>44.865679999999998</v>
      </c>
      <c r="K3857" s="138">
        <v>9.9120710923681674</v>
      </c>
    </row>
    <row r="3858" spans="1:11">
      <c r="A3858" s="39" t="s">
        <v>452</v>
      </c>
      <c r="B3858" s="39" t="s">
        <v>451</v>
      </c>
      <c r="C3858" s="39" t="s">
        <v>100</v>
      </c>
      <c r="D3858" s="92">
        <f t="shared" si="192"/>
        <v>39.3065</v>
      </c>
      <c r="E3858" s="92">
        <f t="shared" si="193"/>
        <v>33.80453</v>
      </c>
      <c r="F3858" s="92">
        <f t="shared" si="194"/>
        <v>45.093940000000003</v>
      </c>
      <c r="H3858" s="138">
        <v>39.3065</v>
      </c>
      <c r="I3858" s="138">
        <v>33.80453</v>
      </c>
      <c r="J3858" s="138">
        <v>45.093940000000003</v>
      </c>
      <c r="K3858" s="138">
        <v>7.35599201149937</v>
      </c>
    </row>
    <row r="3859" spans="1:11">
      <c r="A3859" s="39" t="s">
        <v>452</v>
      </c>
      <c r="B3859" s="39" t="s">
        <v>451</v>
      </c>
      <c r="C3859" s="39" t="s">
        <v>107</v>
      </c>
      <c r="D3859" s="92">
        <f t="shared" si="192"/>
        <v>33.036389999999997</v>
      </c>
      <c r="E3859" s="92">
        <f t="shared" si="193"/>
        <v>28.331029999999998</v>
      </c>
      <c r="F3859" s="92">
        <f t="shared" si="194"/>
        <v>38.107689999999998</v>
      </c>
      <c r="H3859" s="138">
        <v>33.036389999999997</v>
      </c>
      <c r="I3859" s="138">
        <v>28.331029999999998</v>
      </c>
      <c r="J3859" s="138">
        <v>38.107689999999998</v>
      </c>
      <c r="K3859" s="138">
        <v>7.5689656164005834</v>
      </c>
    </row>
    <row r="3860" spans="1:11">
      <c r="A3860" s="39" t="s">
        <v>452</v>
      </c>
      <c r="B3860" s="39" t="s">
        <v>451</v>
      </c>
      <c r="C3860" s="39" t="s">
        <v>113</v>
      </c>
      <c r="D3860" s="92">
        <f t="shared" si="192"/>
        <v>39.548169999999999</v>
      </c>
      <c r="E3860" s="92">
        <f t="shared" si="193"/>
        <v>31.65091</v>
      </c>
      <c r="F3860" s="92">
        <f t="shared" si="194"/>
        <v>48.031190000000002</v>
      </c>
      <c r="H3860" s="138">
        <v>39.548169999999999</v>
      </c>
      <c r="I3860" s="138">
        <v>31.65091</v>
      </c>
      <c r="J3860" s="138">
        <v>48.031190000000002</v>
      </c>
      <c r="K3860" s="138">
        <v>10.656300911015606</v>
      </c>
    </row>
    <row r="3861" spans="1:11">
      <c r="A3861" s="39" t="s">
        <v>452</v>
      </c>
      <c r="B3861" s="39" t="s">
        <v>451</v>
      </c>
      <c r="C3861" s="39" t="s">
        <v>114</v>
      </c>
      <c r="D3861" s="92">
        <f t="shared" si="192"/>
        <v>41.37247</v>
      </c>
      <c r="E3861" s="92">
        <f t="shared" si="193"/>
        <v>33.691940000000002</v>
      </c>
      <c r="F3861" s="92">
        <f t="shared" si="194"/>
        <v>49.49691</v>
      </c>
      <c r="H3861" s="138">
        <v>41.37247</v>
      </c>
      <c r="I3861" s="138">
        <v>33.691940000000002</v>
      </c>
      <c r="J3861" s="138">
        <v>49.49691</v>
      </c>
      <c r="K3861" s="138">
        <v>9.8241656831221338</v>
      </c>
    </row>
    <row r="3862" spans="1:11">
      <c r="A3862" s="39" t="s">
        <v>452</v>
      </c>
      <c r="B3862" s="39" t="s">
        <v>451</v>
      </c>
      <c r="C3862" s="39" t="s">
        <v>120</v>
      </c>
      <c r="D3862" s="92">
        <f t="shared" si="192"/>
        <v>45.662730000000003</v>
      </c>
      <c r="E3862" s="92">
        <f t="shared" si="193"/>
        <v>36.356900000000003</v>
      </c>
      <c r="F3862" s="92">
        <f t="shared" si="194"/>
        <v>55.281509999999997</v>
      </c>
      <c r="H3862" s="138">
        <v>45.662730000000003</v>
      </c>
      <c r="I3862" s="138">
        <v>36.356900000000003</v>
      </c>
      <c r="J3862" s="138">
        <v>55.281509999999997</v>
      </c>
      <c r="K3862" s="138">
        <v>10.69960556453808</v>
      </c>
    </row>
    <row r="3863" spans="1:11">
      <c r="A3863" s="39" t="s">
        <v>452</v>
      </c>
      <c r="B3863" s="39" t="s">
        <v>451</v>
      </c>
      <c r="C3863" s="39" t="s">
        <v>121</v>
      </c>
      <c r="D3863" s="92">
        <f t="shared" si="192"/>
        <v>39.635869999999997</v>
      </c>
      <c r="E3863" s="92">
        <f t="shared" si="193"/>
        <v>32.056750000000001</v>
      </c>
      <c r="F3863" s="92">
        <f t="shared" si="194"/>
        <v>47.747630000000001</v>
      </c>
      <c r="H3863" s="138">
        <v>39.635869999999997</v>
      </c>
      <c r="I3863" s="138">
        <v>32.056750000000001</v>
      </c>
      <c r="J3863" s="138">
        <v>47.747630000000001</v>
      </c>
      <c r="K3863" s="138">
        <v>10.178005427911637</v>
      </c>
    </row>
    <row r="3864" spans="1:11">
      <c r="A3864" s="39" t="s">
        <v>452</v>
      </c>
      <c r="B3864" s="39" t="s">
        <v>451</v>
      </c>
      <c r="C3864" s="39" t="s">
        <v>124</v>
      </c>
      <c r="D3864" s="92">
        <f t="shared" si="192"/>
        <v>38.889020000000002</v>
      </c>
      <c r="E3864" s="92">
        <f t="shared" si="193"/>
        <v>32.876669999999997</v>
      </c>
      <c r="F3864" s="92">
        <f t="shared" si="194"/>
        <v>45.259509999999999</v>
      </c>
      <c r="H3864" s="138">
        <v>38.889020000000002</v>
      </c>
      <c r="I3864" s="138">
        <v>32.876669999999997</v>
      </c>
      <c r="J3864" s="138">
        <v>45.259509999999999</v>
      </c>
      <c r="K3864" s="138">
        <v>8.1616173408329651</v>
      </c>
    </row>
    <row r="3865" spans="1:11">
      <c r="A3865" s="39" t="s">
        <v>452</v>
      </c>
      <c r="B3865" s="39" t="s">
        <v>451</v>
      </c>
      <c r="C3865" s="39" t="s">
        <v>126</v>
      </c>
      <c r="D3865" s="92">
        <f t="shared" si="192"/>
        <v>45.912930000000003</v>
      </c>
      <c r="E3865" s="92">
        <f t="shared" si="193"/>
        <v>36.264180000000003</v>
      </c>
      <c r="F3865" s="92">
        <f t="shared" si="194"/>
        <v>55.87818</v>
      </c>
      <c r="H3865" s="138">
        <v>45.912930000000003</v>
      </c>
      <c r="I3865" s="138">
        <v>36.264180000000003</v>
      </c>
      <c r="J3865" s="138">
        <v>55.87818</v>
      </c>
      <c r="K3865" s="138">
        <v>11.03908637501462</v>
      </c>
    </row>
    <row r="3866" spans="1:11">
      <c r="A3866" s="39" t="s">
        <v>452</v>
      </c>
      <c r="B3866" s="39" t="s">
        <v>451</v>
      </c>
      <c r="C3866" s="39" t="s">
        <v>127</v>
      </c>
      <c r="D3866" s="92">
        <f t="shared" si="192"/>
        <v>38.814880000000002</v>
      </c>
      <c r="E3866" s="92">
        <f t="shared" si="193"/>
        <v>30.257539999999999</v>
      </c>
      <c r="F3866" s="92">
        <f t="shared" si="194"/>
        <v>48.12247</v>
      </c>
      <c r="H3866" s="138">
        <v>38.814880000000002</v>
      </c>
      <c r="I3866" s="138">
        <v>30.257539999999999</v>
      </c>
      <c r="J3866" s="138">
        <v>48.12247</v>
      </c>
      <c r="K3866" s="138">
        <v>11.860247925537834</v>
      </c>
    </row>
    <row r="3867" spans="1:11">
      <c r="A3867" s="39" t="s">
        <v>452</v>
      </c>
      <c r="B3867" s="39" t="s">
        <v>451</v>
      </c>
      <c r="C3867" s="39" t="s">
        <v>128</v>
      </c>
      <c r="D3867" s="92">
        <f t="shared" si="192"/>
        <v>44.256230000000002</v>
      </c>
      <c r="E3867" s="92">
        <f t="shared" si="193"/>
        <v>38.240769999999998</v>
      </c>
      <c r="F3867" s="92">
        <f t="shared" si="194"/>
        <v>50.445039999999999</v>
      </c>
      <c r="H3867" s="138">
        <v>44.256230000000002</v>
      </c>
      <c r="I3867" s="138">
        <v>38.240769999999998</v>
      </c>
      <c r="J3867" s="138">
        <v>50.445039999999999</v>
      </c>
      <c r="K3867" s="138">
        <v>7.068936960965722</v>
      </c>
    </row>
    <row r="3868" spans="1:11">
      <c r="A3868" s="39" t="s">
        <v>452</v>
      </c>
      <c r="B3868" s="39" t="s">
        <v>451</v>
      </c>
      <c r="C3868" s="39" t="s">
        <v>129</v>
      </c>
      <c r="D3868" s="92">
        <f t="shared" si="192"/>
        <v>45.260770000000001</v>
      </c>
      <c r="E3868" s="92">
        <f t="shared" si="193"/>
        <v>36.250630000000001</v>
      </c>
      <c r="F3868" s="92">
        <f t="shared" si="194"/>
        <v>54.592590000000001</v>
      </c>
      <c r="H3868" s="138">
        <v>45.260770000000001</v>
      </c>
      <c r="I3868" s="138">
        <v>36.250630000000001</v>
      </c>
      <c r="J3868" s="138">
        <v>54.592590000000001</v>
      </c>
      <c r="K3868" s="138">
        <v>10.454358156080861</v>
      </c>
    </row>
    <row r="3869" spans="1:11">
      <c r="A3869" s="39" t="s">
        <v>452</v>
      </c>
      <c r="B3869" s="39" t="s">
        <v>451</v>
      </c>
      <c r="C3869" s="39" t="s">
        <v>139</v>
      </c>
      <c r="D3869" s="92">
        <f t="shared" si="192"/>
        <v>40.889879999999998</v>
      </c>
      <c r="E3869" s="92">
        <f t="shared" si="193"/>
        <v>35.41301</v>
      </c>
      <c r="F3869" s="92">
        <f t="shared" si="194"/>
        <v>46.602600000000002</v>
      </c>
      <c r="H3869" s="138">
        <v>40.889879999999998</v>
      </c>
      <c r="I3869" s="138">
        <v>35.41301</v>
      </c>
      <c r="J3869" s="138">
        <v>46.602600000000002</v>
      </c>
      <c r="K3869" s="138">
        <v>7.0085825637052501</v>
      </c>
    </row>
    <row r="3870" spans="1:11">
      <c r="A3870" s="39" t="s">
        <v>452</v>
      </c>
      <c r="B3870" s="39" t="s">
        <v>451</v>
      </c>
      <c r="C3870" s="39" t="s">
        <v>141</v>
      </c>
      <c r="D3870" s="92">
        <f t="shared" si="192"/>
        <v>42.517910000000001</v>
      </c>
      <c r="E3870" s="92">
        <f t="shared" si="193"/>
        <v>35.370649999999998</v>
      </c>
      <c r="F3870" s="92">
        <f t="shared" si="194"/>
        <v>49.992260000000002</v>
      </c>
      <c r="H3870" s="138">
        <v>42.517910000000001</v>
      </c>
      <c r="I3870" s="138">
        <v>35.370649999999998</v>
      </c>
      <c r="J3870" s="138">
        <v>49.992260000000002</v>
      </c>
      <c r="K3870" s="138">
        <v>8.833827909226958</v>
      </c>
    </row>
    <row r="3871" spans="1:11">
      <c r="A3871" s="39" t="s">
        <v>452</v>
      </c>
      <c r="B3871" s="39" t="s">
        <v>451</v>
      </c>
      <c r="C3871" s="39" t="s">
        <v>142</v>
      </c>
      <c r="D3871" s="92">
        <f t="shared" si="192"/>
        <v>37.806989999999999</v>
      </c>
      <c r="E3871" s="92">
        <f t="shared" si="193"/>
        <v>32.357770000000002</v>
      </c>
      <c r="F3871" s="92">
        <f t="shared" si="194"/>
        <v>43.582630000000002</v>
      </c>
      <c r="H3871" s="138">
        <v>37.806989999999999</v>
      </c>
      <c r="I3871" s="138">
        <v>32.357770000000002</v>
      </c>
      <c r="J3871" s="138">
        <v>43.582630000000002</v>
      </c>
      <c r="K3871" s="138">
        <v>7.6030702259026706</v>
      </c>
    </row>
    <row r="3872" spans="1:11">
      <c r="A3872" s="39" t="s">
        <v>452</v>
      </c>
      <c r="B3872" s="39" t="s">
        <v>451</v>
      </c>
      <c r="C3872" s="39" t="s">
        <v>147</v>
      </c>
      <c r="D3872" s="92">
        <f t="shared" si="192"/>
        <v>47.539589999999997</v>
      </c>
      <c r="E3872" s="92">
        <f t="shared" si="193"/>
        <v>41.642330000000001</v>
      </c>
      <c r="F3872" s="92">
        <f t="shared" si="194"/>
        <v>53.506270000000001</v>
      </c>
      <c r="H3872" s="138">
        <v>47.539589999999997</v>
      </c>
      <c r="I3872" s="138">
        <v>41.642330000000001</v>
      </c>
      <c r="J3872" s="138">
        <v>53.506270000000001</v>
      </c>
      <c r="K3872" s="138">
        <v>6.3957997954967647</v>
      </c>
    </row>
    <row r="3873" spans="1:11">
      <c r="A3873" s="39" t="s">
        <v>452</v>
      </c>
      <c r="B3873" s="39" t="s">
        <v>451</v>
      </c>
      <c r="C3873" s="39" t="s">
        <v>148</v>
      </c>
      <c r="D3873" s="92">
        <f t="shared" si="192"/>
        <v>39.015830000000001</v>
      </c>
      <c r="E3873" s="92">
        <f t="shared" si="193"/>
        <v>32.683779999999999</v>
      </c>
      <c r="F3873" s="92">
        <f t="shared" si="194"/>
        <v>45.741050000000001</v>
      </c>
      <c r="H3873" s="138">
        <v>39.015830000000001</v>
      </c>
      <c r="I3873" s="138">
        <v>32.683779999999999</v>
      </c>
      <c r="J3873" s="138">
        <v>45.741050000000001</v>
      </c>
      <c r="K3873" s="138">
        <v>8.5829367208130662</v>
      </c>
    </row>
    <row r="3874" spans="1:11">
      <c r="A3874" s="39" t="s">
        <v>452</v>
      </c>
      <c r="B3874" s="39" t="s">
        <v>451</v>
      </c>
      <c r="C3874" s="39" t="s">
        <v>152</v>
      </c>
      <c r="D3874" s="92">
        <f t="shared" si="192"/>
        <v>44.059139999999999</v>
      </c>
      <c r="E3874" s="92">
        <f t="shared" si="193"/>
        <v>35.311669999999999</v>
      </c>
      <c r="F3874" s="92">
        <f t="shared" si="194"/>
        <v>53.191719999999997</v>
      </c>
      <c r="H3874" s="138">
        <v>44.059139999999999</v>
      </c>
      <c r="I3874" s="138">
        <v>35.311669999999999</v>
      </c>
      <c r="J3874" s="138">
        <v>53.191719999999997</v>
      </c>
      <c r="K3874" s="138">
        <v>10.462455690238166</v>
      </c>
    </row>
    <row r="3875" spans="1:11">
      <c r="A3875" s="39" t="s">
        <v>452</v>
      </c>
      <c r="B3875" s="39" t="s">
        <v>451</v>
      </c>
      <c r="C3875" s="39" t="s">
        <v>155</v>
      </c>
      <c r="D3875" s="92">
        <f t="shared" si="192"/>
        <v>35.010710000000003</v>
      </c>
      <c r="E3875" s="92">
        <f t="shared" si="193"/>
        <v>26.519780000000001</v>
      </c>
      <c r="F3875" s="92">
        <f t="shared" si="194"/>
        <v>44.571190000000001</v>
      </c>
      <c r="H3875" s="138">
        <v>35.010710000000003</v>
      </c>
      <c r="I3875" s="138">
        <v>26.519780000000001</v>
      </c>
      <c r="J3875" s="138">
        <v>44.571190000000001</v>
      </c>
      <c r="K3875" s="138">
        <v>13.280424761451565</v>
      </c>
    </row>
    <row r="3876" spans="1:11">
      <c r="A3876" s="39" t="s">
        <v>452</v>
      </c>
      <c r="B3876" s="39" t="s">
        <v>451</v>
      </c>
      <c r="C3876" s="39" t="s">
        <v>157</v>
      </c>
      <c r="D3876" s="92">
        <f t="shared" si="192"/>
        <v>48.208210000000001</v>
      </c>
      <c r="E3876" s="92">
        <f t="shared" si="193"/>
        <v>35.94032</v>
      </c>
      <c r="F3876" s="92">
        <f t="shared" si="194"/>
        <v>60.695990000000002</v>
      </c>
      <c r="H3876" s="138">
        <v>48.208210000000001</v>
      </c>
      <c r="I3876" s="138">
        <v>35.94032</v>
      </c>
      <c r="J3876" s="138">
        <v>60.695990000000002</v>
      </c>
      <c r="K3876" s="138">
        <v>13.376267237468472</v>
      </c>
    </row>
    <row r="3877" spans="1:11">
      <c r="A3877" s="39" t="s">
        <v>452</v>
      </c>
      <c r="B3877" s="39" t="s">
        <v>451</v>
      </c>
      <c r="C3877" s="39" t="s">
        <v>158</v>
      </c>
      <c r="D3877" s="92">
        <f t="shared" si="192"/>
        <v>45.290570000000002</v>
      </c>
      <c r="E3877" s="92">
        <f t="shared" si="193"/>
        <v>31.491</v>
      </c>
      <c r="F3877" s="92">
        <f t="shared" si="194"/>
        <v>59.854080000000003</v>
      </c>
      <c r="H3877" s="138">
        <v>45.290570000000002</v>
      </c>
      <c r="I3877" s="138">
        <v>31.491</v>
      </c>
      <c r="J3877" s="138">
        <v>59.854080000000003</v>
      </c>
      <c r="K3877" s="138">
        <v>16.420495480626542</v>
      </c>
    </row>
    <row r="3878" spans="1:11">
      <c r="A3878" s="39" t="s">
        <v>452</v>
      </c>
      <c r="B3878" s="39" t="s">
        <v>451</v>
      </c>
      <c r="C3878" s="39" t="s">
        <v>160</v>
      </c>
      <c r="D3878" s="92">
        <f t="shared" si="192"/>
        <v>49.837009999999999</v>
      </c>
      <c r="E3878" s="92">
        <f t="shared" si="193"/>
        <v>42.053959999999996</v>
      </c>
      <c r="F3878" s="92">
        <f t="shared" si="194"/>
        <v>57.627969999999998</v>
      </c>
      <c r="H3878" s="138">
        <v>49.837009999999999</v>
      </c>
      <c r="I3878" s="138">
        <v>42.053959999999996</v>
      </c>
      <c r="J3878" s="138">
        <v>57.627969999999998</v>
      </c>
      <c r="K3878" s="138">
        <v>8.0366177665955476</v>
      </c>
    </row>
    <row r="3879" spans="1:11">
      <c r="A3879" s="39" t="s">
        <v>452</v>
      </c>
      <c r="B3879" s="39" t="s">
        <v>451</v>
      </c>
      <c r="C3879" s="39" t="s">
        <v>163</v>
      </c>
      <c r="D3879" s="92">
        <f t="shared" si="192"/>
        <v>61.884810000000002</v>
      </c>
      <c r="E3879" s="92">
        <f t="shared" si="193"/>
        <v>53.715310000000002</v>
      </c>
      <c r="F3879" s="92">
        <f t="shared" si="194"/>
        <v>69.432910000000007</v>
      </c>
      <c r="H3879" s="138">
        <v>61.884810000000002</v>
      </c>
      <c r="I3879" s="138">
        <v>53.715310000000002</v>
      </c>
      <c r="J3879" s="138">
        <v>69.432910000000007</v>
      </c>
      <c r="K3879" s="138">
        <v>6.5290884790629553</v>
      </c>
    </row>
    <row r="3880" spans="1:11">
      <c r="A3880" s="39" t="s">
        <v>452</v>
      </c>
      <c r="B3880" s="39" t="s">
        <v>451</v>
      </c>
      <c r="C3880" s="39" t="s">
        <v>167</v>
      </c>
      <c r="D3880" s="92">
        <f t="shared" si="192"/>
        <v>46.5259</v>
      </c>
      <c r="E3880" s="92">
        <f t="shared" si="193"/>
        <v>40.111170000000001</v>
      </c>
      <c r="F3880" s="92">
        <f t="shared" si="194"/>
        <v>53.057639999999999</v>
      </c>
      <c r="H3880" s="138">
        <v>46.5259</v>
      </c>
      <c r="I3880" s="138">
        <v>40.111170000000001</v>
      </c>
      <c r="J3880" s="138">
        <v>53.057639999999999</v>
      </c>
      <c r="K3880" s="138">
        <v>7.1378071138871038</v>
      </c>
    </row>
    <row r="3881" spans="1:11">
      <c r="A3881" s="39" t="s">
        <v>452</v>
      </c>
      <c r="B3881" s="39" t="s">
        <v>451</v>
      </c>
      <c r="C3881" s="39" t="s">
        <v>169</v>
      </c>
      <c r="D3881" s="92">
        <f t="shared" si="192"/>
        <v>41.55565</v>
      </c>
      <c r="E3881" s="92">
        <f t="shared" si="193"/>
        <v>32.38711</v>
      </c>
      <c r="F3881" s="92">
        <f t="shared" si="194"/>
        <v>51.348550000000003</v>
      </c>
      <c r="H3881" s="138">
        <v>41.55565</v>
      </c>
      <c r="I3881" s="138">
        <v>32.38711</v>
      </c>
      <c r="J3881" s="138">
        <v>51.348550000000003</v>
      </c>
      <c r="K3881" s="138">
        <v>11.777197565192701</v>
      </c>
    </row>
    <row r="3882" spans="1:11">
      <c r="A3882" s="39" t="s">
        <v>452</v>
      </c>
      <c r="B3882" s="39" t="s">
        <v>451</v>
      </c>
      <c r="C3882" s="39" t="s">
        <v>173</v>
      </c>
      <c r="D3882" s="92">
        <f t="shared" si="192"/>
        <v>36.612670000000001</v>
      </c>
      <c r="E3882" s="92">
        <f t="shared" si="193"/>
        <v>31.289459999999998</v>
      </c>
      <c r="F3882" s="92">
        <f t="shared" si="194"/>
        <v>42.284199999999998</v>
      </c>
      <c r="H3882" s="138">
        <v>36.612670000000001</v>
      </c>
      <c r="I3882" s="138">
        <v>31.289459999999998</v>
      </c>
      <c r="J3882" s="138">
        <v>42.284199999999998</v>
      </c>
      <c r="K3882" s="138">
        <v>7.6883412217683107</v>
      </c>
    </row>
    <row r="3883" spans="1:11">
      <c r="A3883" s="39" t="s">
        <v>452</v>
      </c>
      <c r="B3883" s="39" t="s">
        <v>451</v>
      </c>
      <c r="C3883" s="39" t="s">
        <v>176</v>
      </c>
      <c r="D3883" s="92">
        <f t="shared" si="192"/>
        <v>35.47099</v>
      </c>
      <c r="E3883" s="92">
        <f t="shared" si="193"/>
        <v>27.987079999999999</v>
      </c>
      <c r="F3883" s="92">
        <f t="shared" si="194"/>
        <v>43.740600000000001</v>
      </c>
      <c r="H3883" s="138">
        <v>35.47099</v>
      </c>
      <c r="I3883" s="138">
        <v>27.987079999999999</v>
      </c>
      <c r="J3883" s="138">
        <v>43.740600000000001</v>
      </c>
      <c r="K3883" s="138">
        <v>11.413498749259606</v>
      </c>
    </row>
    <row r="3884" spans="1:11">
      <c r="A3884" s="39" t="s">
        <v>452</v>
      </c>
      <c r="B3884" s="39" t="s">
        <v>451</v>
      </c>
      <c r="C3884" s="39" t="s">
        <v>363</v>
      </c>
      <c r="D3884" s="92">
        <f t="shared" si="192"/>
        <v>35.610219999999998</v>
      </c>
      <c r="E3884" s="92">
        <f t="shared" si="193"/>
        <v>32.009430000000002</v>
      </c>
      <c r="F3884" s="92">
        <f t="shared" si="194"/>
        <v>39.381439999999998</v>
      </c>
      <c r="H3884" s="138">
        <v>35.610219999999998</v>
      </c>
      <c r="I3884" s="138">
        <v>32.009430000000002</v>
      </c>
      <c r="J3884" s="138">
        <v>39.381439999999998</v>
      </c>
      <c r="K3884" s="138">
        <v>5.2888974008023544</v>
      </c>
    </row>
    <row r="3885" spans="1:11">
      <c r="A3885" s="39" t="s">
        <v>452</v>
      </c>
      <c r="B3885" s="39" t="s">
        <v>451</v>
      </c>
      <c r="C3885" s="39" t="s">
        <v>364</v>
      </c>
      <c r="D3885" s="92">
        <f t="shared" si="192"/>
        <v>43.804949999999998</v>
      </c>
      <c r="E3885" s="92">
        <f t="shared" si="193"/>
        <v>40.221829999999997</v>
      </c>
      <c r="F3885" s="92">
        <f t="shared" si="194"/>
        <v>47.453879999999998</v>
      </c>
      <c r="H3885" s="138">
        <v>43.804949999999998</v>
      </c>
      <c r="I3885" s="138">
        <v>40.221829999999997</v>
      </c>
      <c r="J3885" s="138">
        <v>47.453879999999998</v>
      </c>
      <c r="K3885" s="138">
        <v>4.2182675702175212</v>
      </c>
    </row>
    <row r="3886" spans="1:11">
      <c r="A3886" s="39" t="s">
        <v>452</v>
      </c>
      <c r="B3886" s="39" t="s">
        <v>451</v>
      </c>
      <c r="C3886" s="39" t="s">
        <v>365</v>
      </c>
      <c r="D3886" s="92">
        <f t="shared" si="192"/>
        <v>39.415239999999997</v>
      </c>
      <c r="E3886" s="92">
        <f t="shared" si="193"/>
        <v>34.474420000000002</v>
      </c>
      <c r="F3886" s="92">
        <f t="shared" si="194"/>
        <v>44.582380000000001</v>
      </c>
      <c r="H3886" s="138">
        <v>39.415239999999997</v>
      </c>
      <c r="I3886" s="138">
        <v>34.474420000000002</v>
      </c>
      <c r="J3886" s="138">
        <v>44.582380000000001</v>
      </c>
      <c r="K3886" s="138">
        <v>6.5623322349426267</v>
      </c>
    </row>
    <row r="3887" spans="1:11">
      <c r="A3887" s="39" t="s">
        <v>452</v>
      </c>
      <c r="B3887" s="39" t="s">
        <v>451</v>
      </c>
      <c r="C3887" s="39" t="s">
        <v>366</v>
      </c>
      <c r="D3887" s="92">
        <f t="shared" si="192"/>
        <v>41.400579999999998</v>
      </c>
      <c r="E3887" s="92">
        <f t="shared" si="193"/>
        <v>38.747990000000001</v>
      </c>
      <c r="F3887" s="92">
        <f t="shared" si="194"/>
        <v>44.104010000000002</v>
      </c>
      <c r="H3887" s="138">
        <v>41.400579999999998</v>
      </c>
      <c r="I3887" s="138">
        <v>38.747990000000001</v>
      </c>
      <c r="J3887" s="138">
        <v>44.104010000000002</v>
      </c>
      <c r="K3887" s="138">
        <v>3.3028426171807257</v>
      </c>
    </row>
    <row r="3888" spans="1:11">
      <c r="A3888" s="39" t="s">
        <v>452</v>
      </c>
      <c r="B3888" s="39" t="s">
        <v>451</v>
      </c>
      <c r="C3888" s="39" t="s">
        <v>356</v>
      </c>
      <c r="D3888" s="92">
        <f t="shared" si="192"/>
        <v>40.322690000000001</v>
      </c>
      <c r="E3888" s="92">
        <f t="shared" si="193"/>
        <v>38.546779999999998</v>
      </c>
      <c r="F3888" s="92">
        <f t="shared" si="194"/>
        <v>42.124339999999997</v>
      </c>
      <c r="H3888" s="138">
        <v>40.322690000000001</v>
      </c>
      <c r="I3888" s="138">
        <v>38.546779999999998</v>
      </c>
      <c r="J3888" s="138">
        <v>42.124339999999997</v>
      </c>
      <c r="K3888" s="138">
        <v>2.2639370042028446</v>
      </c>
    </row>
    <row r="3889" spans="1:11">
      <c r="A3889" s="39" t="s">
        <v>452</v>
      </c>
      <c r="B3889" s="39" t="s">
        <v>451</v>
      </c>
      <c r="C3889" s="39" t="s">
        <v>367</v>
      </c>
      <c r="D3889" s="92">
        <f t="shared" si="192"/>
        <v>46.663820000000001</v>
      </c>
      <c r="E3889" s="92">
        <f t="shared" si="193"/>
        <v>44.291359999999997</v>
      </c>
      <c r="F3889" s="92">
        <f t="shared" si="194"/>
        <v>49.051470000000002</v>
      </c>
      <c r="H3889" s="138">
        <v>46.663820000000001</v>
      </c>
      <c r="I3889" s="138">
        <v>44.291359999999997</v>
      </c>
      <c r="J3889" s="138">
        <v>49.051470000000002</v>
      </c>
      <c r="K3889" s="138">
        <v>2.6038031177044658</v>
      </c>
    </row>
    <row r="3890" spans="1:11">
      <c r="A3890" s="39" t="s">
        <v>452</v>
      </c>
      <c r="B3890" s="39" t="s">
        <v>451</v>
      </c>
      <c r="C3890" s="39" t="s">
        <v>368</v>
      </c>
      <c r="D3890" s="92">
        <f t="shared" si="192"/>
        <v>38.514580000000002</v>
      </c>
      <c r="E3890" s="92">
        <f t="shared" si="193"/>
        <v>34.664180000000002</v>
      </c>
      <c r="F3890" s="92">
        <f t="shared" si="194"/>
        <v>42.51437</v>
      </c>
      <c r="H3890" s="138">
        <v>38.514580000000002</v>
      </c>
      <c r="I3890" s="138">
        <v>34.664180000000002</v>
      </c>
      <c r="J3890" s="138">
        <v>42.51437</v>
      </c>
      <c r="K3890" s="138">
        <v>5.2088144281983588</v>
      </c>
    </row>
    <row r="3891" spans="1:11">
      <c r="A3891" s="39" t="s">
        <v>452</v>
      </c>
      <c r="B3891" s="39" t="s">
        <v>451</v>
      </c>
      <c r="C3891" s="39" t="s">
        <v>369</v>
      </c>
      <c r="D3891" s="92">
        <f t="shared" si="192"/>
        <v>38.149560000000001</v>
      </c>
      <c r="E3891" s="92">
        <f t="shared" si="193"/>
        <v>32.591709999999999</v>
      </c>
      <c r="F3891" s="92">
        <f t="shared" si="194"/>
        <v>44.036029999999997</v>
      </c>
      <c r="H3891" s="138">
        <v>38.149560000000001</v>
      </c>
      <c r="I3891" s="138">
        <v>32.591709999999999</v>
      </c>
      <c r="J3891" s="138">
        <v>44.036029999999997</v>
      </c>
      <c r="K3891" s="138">
        <v>7.6829011920452022</v>
      </c>
    </row>
    <row r="3892" spans="1:11">
      <c r="A3892" s="39" t="s">
        <v>452</v>
      </c>
      <c r="B3892" s="39" t="s">
        <v>451</v>
      </c>
      <c r="C3892" s="39" t="s">
        <v>370</v>
      </c>
      <c r="D3892" s="92">
        <f t="shared" si="192"/>
        <v>36.076079999999997</v>
      </c>
      <c r="E3892" s="92">
        <f t="shared" si="193"/>
        <v>32.847180000000002</v>
      </c>
      <c r="F3892" s="92">
        <f t="shared" si="194"/>
        <v>39.435989999999997</v>
      </c>
      <c r="H3892" s="138">
        <v>36.076079999999997</v>
      </c>
      <c r="I3892" s="138">
        <v>32.847180000000002</v>
      </c>
      <c r="J3892" s="138">
        <v>39.435989999999997</v>
      </c>
      <c r="K3892" s="138">
        <v>4.6644480220689166</v>
      </c>
    </row>
    <row r="3893" spans="1:11">
      <c r="A3893" s="39" t="s">
        <v>452</v>
      </c>
      <c r="B3893" s="39" t="s">
        <v>451</v>
      </c>
      <c r="C3893" s="39" t="s">
        <v>357</v>
      </c>
      <c r="D3893" s="92">
        <f t="shared" si="192"/>
        <v>42.344380000000001</v>
      </c>
      <c r="E3893" s="92">
        <f t="shared" si="193"/>
        <v>40.633809999999997</v>
      </c>
      <c r="F3893" s="92">
        <f t="shared" si="194"/>
        <v>44.073500000000003</v>
      </c>
      <c r="H3893" s="138">
        <v>42.344380000000001</v>
      </c>
      <c r="I3893" s="138">
        <v>40.633809999999997</v>
      </c>
      <c r="J3893" s="138">
        <v>44.073500000000003</v>
      </c>
      <c r="K3893" s="138">
        <v>2.0726927634788841</v>
      </c>
    </row>
    <row r="3894" spans="1:11">
      <c r="A3894" s="39" t="s">
        <v>452</v>
      </c>
      <c r="B3894" s="39" t="s">
        <v>451</v>
      </c>
      <c r="C3894" s="39" t="s">
        <v>371</v>
      </c>
      <c r="D3894" s="92">
        <f t="shared" si="192"/>
        <v>39.079729999999998</v>
      </c>
      <c r="E3894" s="92">
        <f t="shared" si="193"/>
        <v>35.553510000000003</v>
      </c>
      <c r="F3894" s="92">
        <f t="shared" si="194"/>
        <v>42.723840000000003</v>
      </c>
      <c r="H3894" s="138">
        <v>39.079729999999998</v>
      </c>
      <c r="I3894" s="138">
        <v>35.553510000000003</v>
      </c>
      <c r="J3894" s="138">
        <v>42.723840000000003</v>
      </c>
      <c r="K3894" s="138">
        <v>4.6875835631413016</v>
      </c>
    </row>
    <row r="3895" spans="1:11">
      <c r="A3895" s="39" t="s">
        <v>452</v>
      </c>
      <c r="B3895" s="39" t="s">
        <v>451</v>
      </c>
      <c r="C3895" s="39" t="s">
        <v>372</v>
      </c>
      <c r="D3895" s="92">
        <f t="shared" si="192"/>
        <v>45.111649999999997</v>
      </c>
      <c r="E3895" s="92">
        <f t="shared" si="193"/>
        <v>42.155119999999997</v>
      </c>
      <c r="F3895" s="92">
        <f t="shared" si="194"/>
        <v>48.103090000000002</v>
      </c>
      <c r="H3895" s="138">
        <v>45.111649999999997</v>
      </c>
      <c r="I3895" s="138">
        <v>42.155119999999997</v>
      </c>
      <c r="J3895" s="138">
        <v>48.103090000000002</v>
      </c>
      <c r="K3895" s="138">
        <v>3.3670105172388958</v>
      </c>
    </row>
    <row r="3896" spans="1:11">
      <c r="A3896" s="39" t="s">
        <v>452</v>
      </c>
      <c r="B3896" s="39" t="s">
        <v>451</v>
      </c>
      <c r="C3896" s="39" t="s">
        <v>373</v>
      </c>
      <c r="D3896" s="92">
        <f t="shared" si="192"/>
        <v>43.048400000000001</v>
      </c>
      <c r="E3896" s="92">
        <f t="shared" si="193"/>
        <v>39.596150000000002</v>
      </c>
      <c r="F3896" s="92">
        <f t="shared" si="194"/>
        <v>46.569580000000002</v>
      </c>
      <c r="H3896" s="138">
        <v>43.048400000000001</v>
      </c>
      <c r="I3896" s="138">
        <v>39.596150000000002</v>
      </c>
      <c r="J3896" s="138">
        <v>46.569580000000002</v>
      </c>
      <c r="K3896" s="138">
        <v>4.1384464927848654</v>
      </c>
    </row>
    <row r="3897" spans="1:11">
      <c r="A3897" s="39" t="s">
        <v>452</v>
      </c>
      <c r="B3897" s="39" t="s">
        <v>451</v>
      </c>
      <c r="C3897" s="39" t="s">
        <v>374</v>
      </c>
      <c r="D3897" s="92">
        <f t="shared" si="192"/>
        <v>40.812739999999998</v>
      </c>
      <c r="E3897" s="92">
        <f t="shared" si="193"/>
        <v>37.270479999999999</v>
      </c>
      <c r="F3897" s="92">
        <f t="shared" si="194"/>
        <v>44.45308</v>
      </c>
      <c r="H3897" s="138">
        <v>40.812739999999998</v>
      </c>
      <c r="I3897" s="138">
        <v>37.270479999999999</v>
      </c>
      <c r="J3897" s="138">
        <v>44.45308</v>
      </c>
      <c r="K3897" s="138">
        <v>4.4963851973672924</v>
      </c>
    </row>
    <row r="3898" spans="1:11">
      <c r="A3898" s="39" t="s">
        <v>452</v>
      </c>
      <c r="B3898" s="39" t="s">
        <v>451</v>
      </c>
      <c r="C3898" s="39" t="s">
        <v>358</v>
      </c>
      <c r="D3898" s="92">
        <f t="shared" si="192"/>
        <v>43.44605</v>
      </c>
      <c r="E3898" s="92">
        <f t="shared" si="193"/>
        <v>41.574330000000003</v>
      </c>
      <c r="F3898" s="92">
        <f t="shared" si="194"/>
        <v>45.336660000000002</v>
      </c>
      <c r="H3898" s="138">
        <v>43.44605</v>
      </c>
      <c r="I3898" s="138">
        <v>41.574330000000003</v>
      </c>
      <c r="J3898" s="138">
        <v>45.336660000000002</v>
      </c>
      <c r="K3898" s="138">
        <v>2.209859354302635</v>
      </c>
    </row>
    <row r="3899" spans="1:11">
      <c r="A3899" s="39" t="s">
        <v>452</v>
      </c>
      <c r="B3899" s="39" t="s">
        <v>451</v>
      </c>
      <c r="C3899" s="39" t="s">
        <v>375</v>
      </c>
      <c r="D3899" s="92">
        <f t="shared" si="192"/>
        <v>41.100149999999999</v>
      </c>
      <c r="E3899" s="92">
        <f t="shared" si="193"/>
        <v>35.907769999999999</v>
      </c>
      <c r="F3899" s="92">
        <f t="shared" si="194"/>
        <v>46.498629999999999</v>
      </c>
      <c r="H3899" s="138">
        <v>41.100149999999999</v>
      </c>
      <c r="I3899" s="138">
        <v>35.907769999999999</v>
      </c>
      <c r="J3899" s="138">
        <v>46.498629999999999</v>
      </c>
      <c r="K3899" s="138">
        <v>6.596883466362045</v>
      </c>
    </row>
    <row r="3900" spans="1:11">
      <c r="A3900" s="39" t="s">
        <v>452</v>
      </c>
      <c r="B3900" s="39" t="s">
        <v>451</v>
      </c>
      <c r="C3900" s="39" t="s">
        <v>376</v>
      </c>
      <c r="D3900" s="92">
        <f t="shared" si="192"/>
        <v>35.26314</v>
      </c>
      <c r="E3900" s="92">
        <f t="shared" si="193"/>
        <v>31.60228</v>
      </c>
      <c r="F3900" s="92">
        <f t="shared" si="194"/>
        <v>39.105620000000002</v>
      </c>
      <c r="H3900" s="138">
        <v>35.26314</v>
      </c>
      <c r="I3900" s="138">
        <v>31.60228</v>
      </c>
      <c r="J3900" s="138">
        <v>39.105620000000002</v>
      </c>
      <c r="K3900" s="138">
        <v>5.4366826096598322</v>
      </c>
    </row>
    <row r="3901" spans="1:11">
      <c r="A3901" s="39" t="s">
        <v>452</v>
      </c>
      <c r="B3901" s="39" t="s">
        <v>451</v>
      </c>
      <c r="C3901" s="39" t="s">
        <v>377</v>
      </c>
      <c r="D3901" s="92">
        <f t="shared" si="192"/>
        <v>39.752220000000001</v>
      </c>
      <c r="E3901" s="92">
        <f t="shared" si="193"/>
        <v>36.199269999999999</v>
      </c>
      <c r="F3901" s="92">
        <f t="shared" si="194"/>
        <v>43.416589999999999</v>
      </c>
      <c r="H3901" s="138">
        <v>39.752220000000001</v>
      </c>
      <c r="I3901" s="138">
        <v>36.199269999999999</v>
      </c>
      <c r="J3901" s="138">
        <v>43.416589999999999</v>
      </c>
      <c r="K3901" s="138">
        <v>4.6388478429632354</v>
      </c>
    </row>
    <row r="3902" spans="1:11">
      <c r="A3902" s="39" t="s">
        <v>452</v>
      </c>
      <c r="B3902" s="39" t="s">
        <v>451</v>
      </c>
      <c r="C3902" s="39" t="s">
        <v>386</v>
      </c>
      <c r="D3902" s="92">
        <f t="shared" si="192"/>
        <v>44.435980000000001</v>
      </c>
      <c r="E3902" s="92">
        <f t="shared" si="193"/>
        <v>41.141260000000003</v>
      </c>
      <c r="F3902" s="92">
        <f t="shared" si="194"/>
        <v>47.780369999999998</v>
      </c>
      <c r="H3902" s="138">
        <v>44.435980000000001</v>
      </c>
      <c r="I3902" s="138">
        <v>41.141260000000003</v>
      </c>
      <c r="J3902" s="138">
        <v>47.780369999999998</v>
      </c>
      <c r="K3902" s="138">
        <v>3.8166503810650738</v>
      </c>
    </row>
    <row r="3903" spans="1:11">
      <c r="A3903" s="39" t="s">
        <v>452</v>
      </c>
      <c r="B3903" s="39" t="s">
        <v>451</v>
      </c>
      <c r="C3903" s="39" t="s">
        <v>379</v>
      </c>
      <c r="D3903" s="92">
        <f t="shared" si="192"/>
        <v>41.573430000000002</v>
      </c>
      <c r="E3903" s="92">
        <f t="shared" si="193"/>
        <v>38.756059999999998</v>
      </c>
      <c r="F3903" s="92">
        <f t="shared" si="194"/>
        <v>44.446980000000003</v>
      </c>
      <c r="H3903" s="138">
        <v>41.573430000000002</v>
      </c>
      <c r="I3903" s="138">
        <v>38.756059999999998</v>
      </c>
      <c r="J3903" s="138">
        <v>44.446980000000003</v>
      </c>
      <c r="K3903" s="138">
        <v>3.4954055992012205</v>
      </c>
    </row>
    <row r="3904" spans="1:11">
      <c r="A3904" s="39" t="s">
        <v>452</v>
      </c>
      <c r="B3904" s="39" t="s">
        <v>451</v>
      </c>
      <c r="C3904" s="39" t="s">
        <v>360</v>
      </c>
      <c r="D3904" s="92">
        <f t="shared" si="192"/>
        <v>40.246369999999999</v>
      </c>
      <c r="E3904" s="92">
        <f t="shared" si="193"/>
        <v>38.501359999999998</v>
      </c>
      <c r="F3904" s="92">
        <f t="shared" si="194"/>
        <v>42.016440000000003</v>
      </c>
      <c r="H3904" s="138">
        <v>40.246369999999999</v>
      </c>
      <c r="I3904" s="138">
        <v>38.501359999999998</v>
      </c>
      <c r="J3904" s="138">
        <v>42.016440000000003</v>
      </c>
      <c r="K3904" s="138">
        <v>2.2287207517100298</v>
      </c>
    </row>
    <row r="3905" spans="1:11">
      <c r="A3905" s="39" t="s">
        <v>452</v>
      </c>
      <c r="B3905" s="39" t="s">
        <v>451</v>
      </c>
      <c r="C3905" s="39" t="s">
        <v>0</v>
      </c>
      <c r="D3905" s="92">
        <f t="shared" si="192"/>
        <v>41.625250000000001</v>
      </c>
      <c r="E3905" s="92">
        <f t="shared" si="193"/>
        <v>40.73207</v>
      </c>
      <c r="F3905" s="92">
        <f t="shared" si="194"/>
        <v>42.523969999999998</v>
      </c>
      <c r="H3905" s="138">
        <v>41.625250000000001</v>
      </c>
      <c r="I3905" s="138">
        <v>40.73207</v>
      </c>
      <c r="J3905" s="138">
        <v>42.523969999999998</v>
      </c>
      <c r="K3905" s="138">
        <v>1.0982677581516027</v>
      </c>
    </row>
    <row r="3906" spans="1:11">
      <c r="A3906" s="39" t="s">
        <v>452</v>
      </c>
      <c r="B3906" s="39" t="s">
        <v>295</v>
      </c>
      <c r="C3906" s="39" t="s">
        <v>101</v>
      </c>
      <c r="D3906" s="92">
        <f t="shared" si="192"/>
        <v>40.636420000000001</v>
      </c>
      <c r="E3906" s="92">
        <f t="shared" si="193"/>
        <v>34.92821</v>
      </c>
      <c r="F3906" s="92">
        <f t="shared" si="194"/>
        <v>46.609299999999998</v>
      </c>
      <c r="H3906" s="138">
        <v>40.636420000000001</v>
      </c>
      <c r="I3906" s="138">
        <v>34.92821</v>
      </c>
      <c r="J3906" s="138">
        <v>46.609299999999998</v>
      </c>
      <c r="K3906" s="138">
        <v>7.3642215529812916</v>
      </c>
    </row>
    <row r="3907" spans="1:11">
      <c r="A3907" s="39" t="s">
        <v>452</v>
      </c>
      <c r="B3907" s="39" t="s">
        <v>295</v>
      </c>
      <c r="C3907" s="39" t="s">
        <v>108</v>
      </c>
      <c r="D3907" s="92">
        <f t="shared" si="192"/>
        <v>30.904890000000002</v>
      </c>
      <c r="E3907" s="92">
        <f t="shared" si="193"/>
        <v>20.224029999999999</v>
      </c>
      <c r="F3907" s="92">
        <f t="shared" si="194"/>
        <v>44.107810000000001</v>
      </c>
      <c r="H3907" s="138">
        <v>30.904890000000002</v>
      </c>
      <c r="I3907" s="138">
        <v>20.224029999999999</v>
      </c>
      <c r="J3907" s="138">
        <v>44.107810000000001</v>
      </c>
      <c r="K3907" s="138">
        <v>20.012800563276556</v>
      </c>
    </row>
    <row r="3908" spans="1:11">
      <c r="A3908" s="39" t="s">
        <v>452</v>
      </c>
      <c r="B3908" s="39" t="s">
        <v>295</v>
      </c>
      <c r="C3908" s="39" t="s">
        <v>109</v>
      </c>
      <c r="D3908" s="92">
        <f t="shared" si="192"/>
        <v>38.434780000000003</v>
      </c>
      <c r="E3908" s="92">
        <f t="shared" si="193"/>
        <v>31.32527</v>
      </c>
      <c r="F3908" s="92">
        <f t="shared" si="194"/>
        <v>46.075279999999999</v>
      </c>
      <c r="H3908" s="138">
        <v>38.434780000000003</v>
      </c>
      <c r="I3908" s="138">
        <v>31.32527</v>
      </c>
      <c r="J3908" s="138">
        <v>46.075279999999999</v>
      </c>
      <c r="K3908" s="138">
        <v>9.8559377730274491</v>
      </c>
    </row>
    <row r="3909" spans="1:11">
      <c r="A3909" s="39" t="s">
        <v>452</v>
      </c>
      <c r="B3909" s="39" t="s">
        <v>295</v>
      </c>
      <c r="C3909" s="39" t="s">
        <v>112</v>
      </c>
      <c r="D3909" s="92">
        <f t="shared" si="192"/>
        <v>38.189430000000002</v>
      </c>
      <c r="E3909" s="92">
        <f t="shared" si="193"/>
        <v>29.704499999999999</v>
      </c>
      <c r="F3909" s="92">
        <f t="shared" si="194"/>
        <v>47.461640000000003</v>
      </c>
      <c r="H3909" s="138">
        <v>38.189430000000002</v>
      </c>
      <c r="I3909" s="138">
        <v>29.704499999999999</v>
      </c>
      <c r="J3909" s="138">
        <v>47.461640000000003</v>
      </c>
      <c r="K3909" s="138">
        <v>11.978544848666242</v>
      </c>
    </row>
    <row r="3910" spans="1:11">
      <c r="A3910" s="39" t="s">
        <v>452</v>
      </c>
      <c r="B3910" s="39" t="s">
        <v>295</v>
      </c>
      <c r="C3910" s="39" t="s">
        <v>115</v>
      </c>
      <c r="D3910" s="92">
        <f t="shared" si="192"/>
        <v>37.148670000000003</v>
      </c>
      <c r="E3910" s="92">
        <f t="shared" si="193"/>
        <v>31.999079999999999</v>
      </c>
      <c r="F3910" s="92">
        <f t="shared" si="194"/>
        <v>42.607709999999997</v>
      </c>
      <c r="H3910" s="138">
        <v>37.148670000000003</v>
      </c>
      <c r="I3910" s="138">
        <v>31.999079999999999</v>
      </c>
      <c r="J3910" s="138">
        <v>42.607709999999997</v>
      </c>
      <c r="K3910" s="138">
        <v>7.3092172613447524</v>
      </c>
    </row>
    <row r="3911" spans="1:11">
      <c r="A3911" s="39" t="s">
        <v>452</v>
      </c>
      <c r="B3911" s="39" t="s">
        <v>295</v>
      </c>
      <c r="C3911" s="39" t="s">
        <v>118</v>
      </c>
      <c r="D3911" s="92">
        <f t="shared" si="192"/>
        <v>49.071579999999997</v>
      </c>
      <c r="E3911" s="92">
        <f t="shared" si="193"/>
        <v>41.83061</v>
      </c>
      <c r="F3911" s="92">
        <f t="shared" si="194"/>
        <v>56.35172</v>
      </c>
      <c r="H3911" s="138">
        <v>49.071579999999997</v>
      </c>
      <c r="I3911" s="138">
        <v>41.83061</v>
      </c>
      <c r="J3911" s="138">
        <v>56.35172</v>
      </c>
      <c r="K3911" s="138">
        <v>7.6014874597475774</v>
      </c>
    </row>
    <row r="3912" spans="1:11">
      <c r="A3912" s="39" t="s">
        <v>452</v>
      </c>
      <c r="B3912" s="39" t="s">
        <v>295</v>
      </c>
      <c r="C3912" s="39" t="s">
        <v>122</v>
      </c>
      <c r="D3912" s="92">
        <f t="shared" si="192"/>
        <v>31.488659999999999</v>
      </c>
      <c r="E3912" s="92">
        <f t="shared" si="193"/>
        <v>26.20167</v>
      </c>
      <c r="F3912" s="92">
        <f t="shared" si="194"/>
        <v>37.30321</v>
      </c>
      <c r="H3912" s="138">
        <v>31.488659999999999</v>
      </c>
      <c r="I3912" s="138">
        <v>26.20167</v>
      </c>
      <c r="J3912" s="138">
        <v>37.30321</v>
      </c>
      <c r="K3912" s="138">
        <v>9.0219145559067933</v>
      </c>
    </row>
    <row r="3913" spans="1:11">
      <c r="A3913" s="39" t="s">
        <v>452</v>
      </c>
      <c r="B3913" s="39" t="s">
        <v>295</v>
      </c>
      <c r="C3913" s="39" t="s">
        <v>130</v>
      </c>
      <c r="D3913" s="92">
        <f t="shared" si="192"/>
        <v>40.651240000000001</v>
      </c>
      <c r="E3913" s="92">
        <f t="shared" si="193"/>
        <v>35.503149999999998</v>
      </c>
      <c r="F3913" s="92">
        <f t="shared" si="194"/>
        <v>46.013260000000002</v>
      </c>
      <c r="H3913" s="138">
        <v>40.651240000000001</v>
      </c>
      <c r="I3913" s="138">
        <v>35.503149999999998</v>
      </c>
      <c r="J3913" s="138">
        <v>46.013260000000002</v>
      </c>
      <c r="K3913" s="138">
        <v>6.6180121442789925</v>
      </c>
    </row>
    <row r="3914" spans="1:11">
      <c r="A3914" s="39" t="s">
        <v>452</v>
      </c>
      <c r="B3914" s="39" t="s">
        <v>295</v>
      </c>
      <c r="C3914" s="39" t="s">
        <v>135</v>
      </c>
      <c r="D3914" s="92">
        <f t="shared" si="192"/>
        <v>44.93065</v>
      </c>
      <c r="E3914" s="92">
        <f t="shared" si="193"/>
        <v>32.943269999999998</v>
      </c>
      <c r="F3914" s="92">
        <f t="shared" si="194"/>
        <v>57.53725</v>
      </c>
      <c r="H3914" s="138">
        <v>44.93065</v>
      </c>
      <c r="I3914" s="138">
        <v>32.943269999999998</v>
      </c>
      <c r="J3914" s="138">
        <v>57.53725</v>
      </c>
      <c r="K3914" s="138">
        <v>14.250686335497036</v>
      </c>
    </row>
    <row r="3915" spans="1:11">
      <c r="A3915" s="39" t="s">
        <v>452</v>
      </c>
      <c r="B3915" s="39" t="s">
        <v>295</v>
      </c>
      <c r="C3915" s="39" t="s">
        <v>136</v>
      </c>
      <c r="D3915" s="92">
        <f t="shared" si="192"/>
        <v>38.099420000000002</v>
      </c>
      <c r="E3915" s="92">
        <f t="shared" si="193"/>
        <v>31.28115</v>
      </c>
      <c r="F3915" s="92">
        <f t="shared" si="194"/>
        <v>45.421529999999997</v>
      </c>
      <c r="H3915" s="138">
        <v>38.099420000000002</v>
      </c>
      <c r="I3915" s="138">
        <v>31.28115</v>
      </c>
      <c r="J3915" s="138">
        <v>45.421529999999997</v>
      </c>
      <c r="K3915" s="138">
        <v>9.5261318938713497</v>
      </c>
    </row>
    <row r="3916" spans="1:11">
      <c r="A3916" s="39" t="s">
        <v>452</v>
      </c>
      <c r="B3916" s="39" t="s">
        <v>295</v>
      </c>
      <c r="C3916" s="39" t="s">
        <v>143</v>
      </c>
      <c r="D3916" s="92">
        <f t="shared" si="192"/>
        <v>37.578600000000002</v>
      </c>
      <c r="E3916" s="92">
        <f t="shared" si="193"/>
        <v>30.701789999999999</v>
      </c>
      <c r="F3916" s="92">
        <f t="shared" si="194"/>
        <v>44.99559</v>
      </c>
      <c r="H3916" s="138">
        <v>37.578600000000002</v>
      </c>
      <c r="I3916" s="138">
        <v>30.701789999999999</v>
      </c>
      <c r="J3916" s="138">
        <v>44.99559</v>
      </c>
      <c r="K3916" s="138">
        <v>9.7638177047574946</v>
      </c>
    </row>
    <row r="3917" spans="1:11">
      <c r="A3917" s="39" t="s">
        <v>452</v>
      </c>
      <c r="B3917" s="39" t="s">
        <v>295</v>
      </c>
      <c r="C3917" s="39" t="s">
        <v>149</v>
      </c>
      <c r="D3917" s="92">
        <f t="shared" si="192"/>
        <v>39.310119999999998</v>
      </c>
      <c r="E3917" s="92">
        <f t="shared" si="193"/>
        <v>33.751660000000001</v>
      </c>
      <c r="F3917" s="92">
        <f t="shared" si="194"/>
        <v>45.159979999999997</v>
      </c>
      <c r="H3917" s="138">
        <v>39.310119999999998</v>
      </c>
      <c r="I3917" s="138">
        <v>33.751660000000001</v>
      </c>
      <c r="J3917" s="138">
        <v>45.159979999999997</v>
      </c>
      <c r="K3917" s="138">
        <v>7.4329663710006493</v>
      </c>
    </row>
    <row r="3918" spans="1:11">
      <c r="A3918" s="39" t="s">
        <v>452</v>
      </c>
      <c r="B3918" s="39" t="s">
        <v>295</v>
      </c>
      <c r="C3918" s="39" t="s">
        <v>151</v>
      </c>
      <c r="D3918" s="92">
        <f t="shared" si="192"/>
        <v>32.371659999999999</v>
      </c>
      <c r="E3918" s="92">
        <f t="shared" si="193"/>
        <v>24.384</v>
      </c>
      <c r="F3918" s="92">
        <f t="shared" si="194"/>
        <v>41.538530000000002</v>
      </c>
      <c r="H3918" s="138">
        <v>32.371659999999999</v>
      </c>
      <c r="I3918" s="138">
        <v>24.384</v>
      </c>
      <c r="J3918" s="138">
        <v>41.538530000000002</v>
      </c>
      <c r="K3918" s="138">
        <v>13.627052180827304</v>
      </c>
    </row>
    <row r="3919" spans="1:11">
      <c r="A3919" s="39" t="s">
        <v>452</v>
      </c>
      <c r="B3919" s="39" t="s">
        <v>295</v>
      </c>
      <c r="C3919" s="39" t="s">
        <v>154</v>
      </c>
      <c r="D3919" s="92">
        <f t="shared" si="192"/>
        <v>29.888529999999999</v>
      </c>
      <c r="E3919" s="92">
        <f t="shared" si="193"/>
        <v>24.134979999999999</v>
      </c>
      <c r="F3919" s="92">
        <f t="shared" si="194"/>
        <v>36.356369999999998</v>
      </c>
      <c r="H3919" s="138">
        <v>29.888529999999999</v>
      </c>
      <c r="I3919" s="138">
        <v>24.134979999999999</v>
      </c>
      <c r="J3919" s="138">
        <v>36.356369999999998</v>
      </c>
      <c r="K3919" s="138">
        <v>10.46800561954703</v>
      </c>
    </row>
    <row r="3920" spans="1:11">
      <c r="A3920" s="39" t="s">
        <v>452</v>
      </c>
      <c r="B3920" s="39" t="s">
        <v>295</v>
      </c>
      <c r="C3920" s="39" t="s">
        <v>164</v>
      </c>
      <c r="D3920" s="92">
        <f t="shared" ref="D3920:D3983" si="195">IF(K3920&gt;=50," ",H3920)</f>
        <v>33.651600000000002</v>
      </c>
      <c r="E3920" s="92">
        <f t="shared" ref="E3920:E3983" si="196">IF(K3920&gt;=50," ",I3920)</f>
        <v>26.588660000000001</v>
      </c>
      <c r="F3920" s="92">
        <f t="shared" ref="F3920:F3983" si="197">IF(K3920&gt;=50," ",J3920)</f>
        <v>41.529359999999997</v>
      </c>
      <c r="H3920" s="138">
        <v>33.651600000000002</v>
      </c>
      <c r="I3920" s="138">
        <v>26.588660000000001</v>
      </c>
      <c r="J3920" s="138">
        <v>41.529359999999997</v>
      </c>
      <c r="K3920" s="138">
        <v>11.397184680668973</v>
      </c>
    </row>
    <row r="3921" spans="1:11">
      <c r="A3921" s="39" t="s">
        <v>452</v>
      </c>
      <c r="B3921" s="39" t="s">
        <v>295</v>
      </c>
      <c r="C3921" s="39" t="s">
        <v>171</v>
      </c>
      <c r="D3921" s="92">
        <f t="shared" si="195"/>
        <v>41.14228</v>
      </c>
      <c r="E3921" s="92">
        <f t="shared" si="196"/>
        <v>35.700369999999999</v>
      </c>
      <c r="F3921" s="92">
        <f t="shared" si="197"/>
        <v>46.809829999999998</v>
      </c>
      <c r="H3921" s="138">
        <v>41.14228</v>
      </c>
      <c r="I3921" s="138">
        <v>35.700369999999999</v>
      </c>
      <c r="J3921" s="138">
        <v>46.809829999999998</v>
      </c>
      <c r="K3921" s="138">
        <v>6.9149400567980193</v>
      </c>
    </row>
    <row r="3922" spans="1:11">
      <c r="A3922" s="39" t="s">
        <v>452</v>
      </c>
      <c r="B3922" s="39" t="s">
        <v>295</v>
      </c>
      <c r="C3922" s="39" t="s">
        <v>174</v>
      </c>
      <c r="D3922" s="92">
        <f t="shared" si="195"/>
        <v>29.32612</v>
      </c>
      <c r="E3922" s="92">
        <f t="shared" si="196"/>
        <v>23.49438</v>
      </c>
      <c r="F3922" s="92">
        <f t="shared" si="197"/>
        <v>35.925660000000001</v>
      </c>
      <c r="H3922" s="138">
        <v>29.32612</v>
      </c>
      <c r="I3922" s="138">
        <v>23.49438</v>
      </c>
      <c r="J3922" s="138">
        <v>35.925660000000001</v>
      </c>
      <c r="K3922" s="138">
        <v>10.852066349043106</v>
      </c>
    </row>
    <row r="3923" spans="1:11">
      <c r="A3923" s="39" t="s">
        <v>452</v>
      </c>
      <c r="B3923" s="39" t="s">
        <v>295</v>
      </c>
      <c r="C3923" s="39" t="s">
        <v>102</v>
      </c>
      <c r="D3923" s="92">
        <f t="shared" si="195"/>
        <v>40.999200000000002</v>
      </c>
      <c r="E3923" s="92">
        <f t="shared" si="196"/>
        <v>32.970829999999999</v>
      </c>
      <c r="F3923" s="92">
        <f t="shared" si="197"/>
        <v>49.537700000000001</v>
      </c>
      <c r="H3923" s="138">
        <v>40.999200000000002</v>
      </c>
      <c r="I3923" s="138">
        <v>32.970829999999999</v>
      </c>
      <c r="J3923" s="138">
        <v>49.537700000000001</v>
      </c>
      <c r="K3923" s="138">
        <v>10.398919978926418</v>
      </c>
    </row>
    <row r="3924" spans="1:11">
      <c r="A3924" s="39" t="s">
        <v>452</v>
      </c>
      <c r="B3924" s="39" t="s">
        <v>295</v>
      </c>
      <c r="C3924" s="39" t="s">
        <v>103</v>
      </c>
      <c r="D3924" s="92">
        <f t="shared" si="195"/>
        <v>32.883159999999997</v>
      </c>
      <c r="E3924" s="92">
        <f t="shared" si="196"/>
        <v>26.126149999999999</v>
      </c>
      <c r="F3924" s="92">
        <f t="shared" si="197"/>
        <v>40.431289999999997</v>
      </c>
      <c r="H3924" s="138">
        <v>32.883159999999997</v>
      </c>
      <c r="I3924" s="138">
        <v>26.126149999999999</v>
      </c>
      <c r="J3924" s="138">
        <v>40.431289999999997</v>
      </c>
      <c r="K3924" s="138">
        <v>11.159745596226154</v>
      </c>
    </row>
    <row r="3925" spans="1:11">
      <c r="A3925" s="39" t="s">
        <v>452</v>
      </c>
      <c r="B3925" s="39" t="s">
        <v>295</v>
      </c>
      <c r="C3925" s="39" t="s">
        <v>104</v>
      </c>
      <c r="D3925" s="92">
        <f t="shared" si="195"/>
        <v>39.442030000000003</v>
      </c>
      <c r="E3925" s="92">
        <f t="shared" si="196"/>
        <v>32.256279999999997</v>
      </c>
      <c r="F3925" s="92">
        <f t="shared" si="197"/>
        <v>47.115229999999997</v>
      </c>
      <c r="H3925" s="138">
        <v>39.442030000000003</v>
      </c>
      <c r="I3925" s="138">
        <v>32.256279999999997</v>
      </c>
      <c r="J3925" s="138">
        <v>47.115229999999997</v>
      </c>
      <c r="K3925" s="138">
        <v>9.6769207872921346</v>
      </c>
    </row>
    <row r="3926" spans="1:11">
      <c r="A3926" s="39" t="s">
        <v>452</v>
      </c>
      <c r="B3926" s="39" t="s">
        <v>295</v>
      </c>
      <c r="C3926" s="39" t="s">
        <v>110</v>
      </c>
      <c r="D3926" s="92">
        <f t="shared" si="195"/>
        <v>36.778649999999999</v>
      </c>
      <c r="E3926" s="92">
        <f t="shared" si="196"/>
        <v>31.065359999999998</v>
      </c>
      <c r="F3926" s="92">
        <f t="shared" si="197"/>
        <v>42.888939999999998</v>
      </c>
      <c r="H3926" s="138">
        <v>36.778649999999999</v>
      </c>
      <c r="I3926" s="138">
        <v>31.065359999999998</v>
      </c>
      <c r="J3926" s="138">
        <v>42.888939999999998</v>
      </c>
      <c r="K3926" s="138">
        <v>8.2349107430533746</v>
      </c>
    </row>
    <row r="3927" spans="1:11">
      <c r="A3927" s="39" t="s">
        <v>452</v>
      </c>
      <c r="B3927" s="39" t="s">
        <v>295</v>
      </c>
      <c r="C3927" s="39" t="s">
        <v>111</v>
      </c>
      <c r="D3927" s="92">
        <f t="shared" si="195"/>
        <v>36.87041</v>
      </c>
      <c r="E3927" s="92">
        <f t="shared" si="196"/>
        <v>31.60324</v>
      </c>
      <c r="F3927" s="92">
        <f t="shared" si="197"/>
        <v>42.470329999999997</v>
      </c>
      <c r="H3927" s="138">
        <v>36.87041</v>
      </c>
      <c r="I3927" s="138">
        <v>31.60324</v>
      </c>
      <c r="J3927" s="138">
        <v>42.470329999999997</v>
      </c>
      <c r="K3927" s="138">
        <v>7.5448849090639341</v>
      </c>
    </row>
    <row r="3928" spans="1:11">
      <c r="A3928" s="39" t="s">
        <v>452</v>
      </c>
      <c r="B3928" s="39" t="s">
        <v>295</v>
      </c>
      <c r="C3928" s="39" t="s">
        <v>116</v>
      </c>
      <c r="D3928" s="92">
        <f t="shared" si="195"/>
        <v>40.156840000000003</v>
      </c>
      <c r="E3928" s="92">
        <f t="shared" si="196"/>
        <v>32.230069999999998</v>
      </c>
      <c r="F3928" s="92">
        <f t="shared" si="197"/>
        <v>48.63409</v>
      </c>
      <c r="H3928" s="138">
        <v>40.156840000000003</v>
      </c>
      <c r="I3928" s="138">
        <v>32.230069999999998</v>
      </c>
      <c r="J3928" s="138">
        <v>48.63409</v>
      </c>
      <c r="K3928" s="138">
        <v>10.510094917827198</v>
      </c>
    </row>
    <row r="3929" spans="1:11">
      <c r="A3929" s="39" t="s">
        <v>452</v>
      </c>
      <c r="B3929" s="39" t="s">
        <v>295</v>
      </c>
      <c r="C3929" s="39" t="s">
        <v>117</v>
      </c>
      <c r="D3929" s="92">
        <f t="shared" si="195"/>
        <v>36.293979999999998</v>
      </c>
      <c r="E3929" s="92">
        <f t="shared" si="196"/>
        <v>30.58004</v>
      </c>
      <c r="F3929" s="92">
        <f t="shared" si="197"/>
        <v>42.42313</v>
      </c>
      <c r="H3929" s="138">
        <v>36.293979999999998</v>
      </c>
      <c r="I3929" s="138">
        <v>30.58004</v>
      </c>
      <c r="J3929" s="138">
        <v>42.42313</v>
      </c>
      <c r="K3929" s="138">
        <v>8.3584577938269664</v>
      </c>
    </row>
    <row r="3930" spans="1:11">
      <c r="A3930" s="39" t="s">
        <v>452</v>
      </c>
      <c r="B3930" s="39" t="s">
        <v>295</v>
      </c>
      <c r="C3930" s="39" t="s">
        <v>119</v>
      </c>
      <c r="D3930" s="92">
        <f t="shared" si="195"/>
        <v>33.934890000000003</v>
      </c>
      <c r="E3930" s="92">
        <f t="shared" si="196"/>
        <v>28.70298</v>
      </c>
      <c r="F3930" s="92">
        <f t="shared" si="197"/>
        <v>39.590879999999999</v>
      </c>
      <c r="H3930" s="138">
        <v>33.934890000000003</v>
      </c>
      <c r="I3930" s="138">
        <v>28.70298</v>
      </c>
      <c r="J3930" s="138">
        <v>39.590879999999999</v>
      </c>
      <c r="K3930" s="138">
        <v>8.2115309641492864</v>
      </c>
    </row>
    <row r="3931" spans="1:11">
      <c r="A3931" s="39" t="s">
        <v>452</v>
      </c>
      <c r="B3931" s="39" t="s">
        <v>295</v>
      </c>
      <c r="C3931" s="39" t="s">
        <v>123</v>
      </c>
      <c r="D3931" s="92">
        <f t="shared" si="195"/>
        <v>41.64282</v>
      </c>
      <c r="E3931" s="92">
        <f t="shared" si="196"/>
        <v>35.968699999999998</v>
      </c>
      <c r="F3931" s="92">
        <f t="shared" si="197"/>
        <v>47.547379999999997</v>
      </c>
      <c r="H3931" s="138">
        <v>41.64282</v>
      </c>
      <c r="I3931" s="138">
        <v>35.968699999999998</v>
      </c>
      <c r="J3931" s="138">
        <v>47.547379999999997</v>
      </c>
      <c r="K3931" s="138">
        <v>7.1228965761684719</v>
      </c>
    </row>
    <row r="3932" spans="1:11">
      <c r="A3932" s="39" t="s">
        <v>452</v>
      </c>
      <c r="B3932" s="39" t="s">
        <v>295</v>
      </c>
      <c r="C3932" s="39" t="s">
        <v>132</v>
      </c>
      <c r="D3932" s="92">
        <f t="shared" si="195"/>
        <v>37.812170000000002</v>
      </c>
      <c r="E3932" s="92">
        <f t="shared" si="196"/>
        <v>32.289180000000002</v>
      </c>
      <c r="F3932" s="92">
        <f t="shared" si="197"/>
        <v>43.670569999999998</v>
      </c>
      <c r="H3932" s="138">
        <v>37.812170000000002</v>
      </c>
      <c r="I3932" s="138">
        <v>32.289180000000002</v>
      </c>
      <c r="J3932" s="138">
        <v>43.670569999999998</v>
      </c>
      <c r="K3932" s="138">
        <v>7.7083357025000145</v>
      </c>
    </row>
    <row r="3933" spans="1:11">
      <c r="A3933" s="39" t="s">
        <v>452</v>
      </c>
      <c r="B3933" s="39" t="s">
        <v>295</v>
      </c>
      <c r="C3933" s="39" t="s">
        <v>134</v>
      </c>
      <c r="D3933" s="92">
        <f t="shared" si="195"/>
        <v>37.738030000000002</v>
      </c>
      <c r="E3933" s="92">
        <f t="shared" si="196"/>
        <v>31.632809999999999</v>
      </c>
      <c r="F3933" s="92">
        <f t="shared" si="197"/>
        <v>44.258769999999998</v>
      </c>
      <c r="H3933" s="138">
        <v>37.738030000000002</v>
      </c>
      <c r="I3933" s="138">
        <v>31.632809999999999</v>
      </c>
      <c r="J3933" s="138">
        <v>44.258769999999998</v>
      </c>
      <c r="K3933" s="138">
        <v>8.5760464973926815</v>
      </c>
    </row>
    <row r="3934" spans="1:11">
      <c r="A3934" s="39" t="s">
        <v>452</v>
      </c>
      <c r="B3934" s="39" t="s">
        <v>295</v>
      </c>
      <c r="C3934" s="39" t="s">
        <v>150</v>
      </c>
      <c r="D3934" s="92">
        <f t="shared" si="195"/>
        <v>31.903739999999999</v>
      </c>
      <c r="E3934" s="92">
        <f t="shared" si="196"/>
        <v>25.643899999999999</v>
      </c>
      <c r="F3934" s="92">
        <f t="shared" si="197"/>
        <v>38.892389999999999</v>
      </c>
      <c r="H3934" s="138">
        <v>31.903739999999999</v>
      </c>
      <c r="I3934" s="138">
        <v>25.643899999999999</v>
      </c>
      <c r="J3934" s="138">
        <v>38.892389999999999</v>
      </c>
      <c r="K3934" s="138">
        <v>10.642200569588393</v>
      </c>
    </row>
    <row r="3935" spans="1:11">
      <c r="A3935" s="39" t="s">
        <v>452</v>
      </c>
      <c r="B3935" s="39" t="s">
        <v>295</v>
      </c>
      <c r="C3935" s="39" t="s">
        <v>156</v>
      </c>
      <c r="D3935" s="92">
        <f t="shared" si="195"/>
        <v>35.383589999999998</v>
      </c>
      <c r="E3935" s="92">
        <f t="shared" si="196"/>
        <v>29.709409999999998</v>
      </c>
      <c r="F3935" s="92">
        <f t="shared" si="197"/>
        <v>41.501640000000002</v>
      </c>
      <c r="H3935" s="138">
        <v>35.383589999999998</v>
      </c>
      <c r="I3935" s="138">
        <v>29.709409999999998</v>
      </c>
      <c r="J3935" s="138">
        <v>41.501640000000002</v>
      </c>
      <c r="K3935" s="138">
        <v>8.5357280027266871</v>
      </c>
    </row>
    <row r="3936" spans="1:11">
      <c r="A3936" s="39" t="s">
        <v>452</v>
      </c>
      <c r="B3936" s="39" t="s">
        <v>295</v>
      </c>
      <c r="C3936" s="39" t="s">
        <v>159</v>
      </c>
      <c r="D3936" s="92">
        <f t="shared" si="195"/>
        <v>51.308630000000001</v>
      </c>
      <c r="E3936" s="92">
        <f t="shared" si="196"/>
        <v>43.667969999999997</v>
      </c>
      <c r="F3936" s="92">
        <f t="shared" si="197"/>
        <v>58.88861</v>
      </c>
      <c r="H3936" s="138">
        <v>51.308630000000001</v>
      </c>
      <c r="I3936" s="138">
        <v>43.667969999999997</v>
      </c>
      <c r="J3936" s="138">
        <v>58.88861</v>
      </c>
      <c r="K3936" s="138">
        <v>7.6255787769036134</v>
      </c>
    </row>
    <row r="3937" spans="1:11">
      <c r="A3937" s="39" t="s">
        <v>452</v>
      </c>
      <c r="B3937" s="39" t="s">
        <v>295</v>
      </c>
      <c r="C3937" s="39" t="s">
        <v>161</v>
      </c>
      <c r="D3937" s="92">
        <f t="shared" si="195"/>
        <v>36.510719999999999</v>
      </c>
      <c r="E3937" s="92">
        <f t="shared" si="196"/>
        <v>30.942080000000001</v>
      </c>
      <c r="F3937" s="92">
        <f t="shared" si="197"/>
        <v>42.46528</v>
      </c>
      <c r="H3937" s="138">
        <v>36.510719999999999</v>
      </c>
      <c r="I3937" s="138">
        <v>30.942080000000001</v>
      </c>
      <c r="J3937" s="138">
        <v>42.46528</v>
      </c>
      <c r="K3937" s="138">
        <v>8.0826864000490808</v>
      </c>
    </row>
    <row r="3938" spans="1:11">
      <c r="A3938" s="39" t="s">
        <v>452</v>
      </c>
      <c r="B3938" s="39" t="s">
        <v>295</v>
      </c>
      <c r="C3938" s="39" t="s">
        <v>168</v>
      </c>
      <c r="D3938" s="92">
        <f t="shared" si="195"/>
        <v>43.0077</v>
      </c>
      <c r="E3938" s="92">
        <f t="shared" si="196"/>
        <v>35.12556</v>
      </c>
      <c r="F3938" s="92">
        <f t="shared" si="197"/>
        <v>51.261000000000003</v>
      </c>
      <c r="H3938" s="138">
        <v>43.0077</v>
      </c>
      <c r="I3938" s="138">
        <v>35.12556</v>
      </c>
      <c r="J3938" s="138">
        <v>51.261000000000003</v>
      </c>
      <c r="K3938" s="138">
        <v>9.6519018687351341</v>
      </c>
    </row>
    <row r="3939" spans="1:11">
      <c r="A3939" s="39" t="s">
        <v>452</v>
      </c>
      <c r="B3939" s="39" t="s">
        <v>295</v>
      </c>
      <c r="C3939" s="39" t="s">
        <v>98</v>
      </c>
      <c r="D3939" s="92">
        <f t="shared" si="195"/>
        <v>47.141399999999997</v>
      </c>
      <c r="E3939" s="92">
        <f t="shared" si="196"/>
        <v>38.21416</v>
      </c>
      <c r="F3939" s="92">
        <f t="shared" si="197"/>
        <v>56.255310000000001</v>
      </c>
      <c r="H3939" s="138">
        <v>47.141399999999997</v>
      </c>
      <c r="I3939" s="138">
        <v>38.21416</v>
      </c>
      <c r="J3939" s="138">
        <v>56.255310000000001</v>
      </c>
      <c r="K3939" s="138">
        <v>9.8692105028700912</v>
      </c>
    </row>
    <row r="3940" spans="1:11">
      <c r="A3940" s="39" t="s">
        <v>452</v>
      </c>
      <c r="B3940" s="39" t="s">
        <v>295</v>
      </c>
      <c r="C3940" s="39" t="s">
        <v>105</v>
      </c>
      <c r="D3940" s="92">
        <f t="shared" si="195"/>
        <v>49.848770000000002</v>
      </c>
      <c r="E3940" s="92">
        <f t="shared" si="196"/>
        <v>41.356580000000001</v>
      </c>
      <c r="F3940" s="92">
        <f t="shared" si="197"/>
        <v>58.349690000000002</v>
      </c>
      <c r="H3940" s="138">
        <v>49.848770000000002</v>
      </c>
      <c r="I3940" s="138">
        <v>41.356580000000001</v>
      </c>
      <c r="J3940" s="138">
        <v>58.349690000000002</v>
      </c>
      <c r="K3940" s="138">
        <v>8.7802868556235172</v>
      </c>
    </row>
    <row r="3941" spans="1:11">
      <c r="A3941" s="39" t="s">
        <v>452</v>
      </c>
      <c r="B3941" s="39" t="s">
        <v>295</v>
      </c>
      <c r="C3941" s="39" t="s">
        <v>106</v>
      </c>
      <c r="D3941" s="92">
        <f t="shared" si="195"/>
        <v>31.737559999999998</v>
      </c>
      <c r="E3941" s="92">
        <f t="shared" si="196"/>
        <v>26.966570000000001</v>
      </c>
      <c r="F3941" s="92">
        <f t="shared" si="197"/>
        <v>36.92586</v>
      </c>
      <c r="H3941" s="138">
        <v>31.737559999999998</v>
      </c>
      <c r="I3941" s="138">
        <v>26.966570000000001</v>
      </c>
      <c r="J3941" s="138">
        <v>36.92586</v>
      </c>
      <c r="K3941" s="138">
        <v>8.0253585971952486</v>
      </c>
    </row>
    <row r="3942" spans="1:11">
      <c r="A3942" s="39" t="s">
        <v>452</v>
      </c>
      <c r="B3942" s="39" t="s">
        <v>295</v>
      </c>
      <c r="C3942" s="39" t="s">
        <v>125</v>
      </c>
      <c r="D3942" s="92">
        <f t="shared" si="195"/>
        <v>40.667279999999998</v>
      </c>
      <c r="E3942" s="92">
        <f t="shared" si="196"/>
        <v>34.425919999999998</v>
      </c>
      <c r="F3942" s="92">
        <f t="shared" si="197"/>
        <v>47.225279999999998</v>
      </c>
      <c r="H3942" s="138">
        <v>40.667279999999998</v>
      </c>
      <c r="I3942" s="138">
        <v>34.425919999999998</v>
      </c>
      <c r="J3942" s="138">
        <v>47.225279999999998</v>
      </c>
      <c r="K3942" s="138">
        <v>8.0704192658077947</v>
      </c>
    </row>
    <row r="3943" spans="1:11">
      <c r="A3943" s="39" t="s">
        <v>452</v>
      </c>
      <c r="B3943" s="39" t="s">
        <v>295</v>
      </c>
      <c r="C3943" s="39" t="s">
        <v>131</v>
      </c>
      <c r="D3943" s="92">
        <f t="shared" si="195"/>
        <v>37.266100000000002</v>
      </c>
      <c r="E3943" s="92">
        <f t="shared" si="196"/>
        <v>30.225539999999999</v>
      </c>
      <c r="F3943" s="92">
        <f t="shared" si="197"/>
        <v>44.891500000000001</v>
      </c>
      <c r="H3943" s="138">
        <v>37.266100000000002</v>
      </c>
      <c r="I3943" s="138">
        <v>30.225539999999999</v>
      </c>
      <c r="J3943" s="138">
        <v>44.891500000000001</v>
      </c>
      <c r="K3943" s="138">
        <v>10.105310188079782</v>
      </c>
    </row>
    <row r="3944" spans="1:11">
      <c r="A3944" s="39" t="s">
        <v>452</v>
      </c>
      <c r="B3944" s="39" t="s">
        <v>295</v>
      </c>
      <c r="C3944" s="39" t="s">
        <v>133</v>
      </c>
      <c r="D3944" s="92">
        <f t="shared" si="195"/>
        <v>39.270710000000001</v>
      </c>
      <c r="E3944" s="92">
        <f t="shared" si="196"/>
        <v>33.893389999999997</v>
      </c>
      <c r="F3944" s="92">
        <f t="shared" si="197"/>
        <v>44.921430000000001</v>
      </c>
      <c r="H3944" s="138">
        <v>39.270710000000001</v>
      </c>
      <c r="I3944" s="138">
        <v>33.893389999999997</v>
      </c>
      <c r="J3944" s="138">
        <v>44.921430000000001</v>
      </c>
      <c r="K3944" s="138">
        <v>7.1905651820402543</v>
      </c>
    </row>
    <row r="3945" spans="1:11">
      <c r="A3945" s="39" t="s">
        <v>452</v>
      </c>
      <c r="B3945" s="39" t="s">
        <v>295</v>
      </c>
      <c r="C3945" s="39" t="s">
        <v>137</v>
      </c>
      <c r="D3945" s="92">
        <f t="shared" si="195"/>
        <v>33.420920000000002</v>
      </c>
      <c r="E3945" s="92">
        <f t="shared" si="196"/>
        <v>27.317769999999999</v>
      </c>
      <c r="F3945" s="92">
        <f t="shared" si="197"/>
        <v>40.134659999999997</v>
      </c>
      <c r="H3945" s="138">
        <v>33.420920000000002</v>
      </c>
      <c r="I3945" s="138">
        <v>27.317769999999999</v>
      </c>
      <c r="J3945" s="138">
        <v>40.134659999999997</v>
      </c>
      <c r="K3945" s="138">
        <v>9.827643882933204</v>
      </c>
    </row>
    <row r="3946" spans="1:11">
      <c r="A3946" s="39" t="s">
        <v>452</v>
      </c>
      <c r="B3946" s="39" t="s">
        <v>295</v>
      </c>
      <c r="C3946" s="39" t="s">
        <v>138</v>
      </c>
      <c r="D3946" s="92">
        <f t="shared" si="195"/>
        <v>34.136339999999997</v>
      </c>
      <c r="E3946" s="92">
        <f t="shared" si="196"/>
        <v>24.312650000000001</v>
      </c>
      <c r="F3946" s="92">
        <f t="shared" si="197"/>
        <v>45.541020000000003</v>
      </c>
      <c r="H3946" s="138">
        <v>34.136339999999997</v>
      </c>
      <c r="I3946" s="138">
        <v>24.312650000000001</v>
      </c>
      <c r="J3946" s="138">
        <v>45.541020000000003</v>
      </c>
      <c r="K3946" s="138">
        <v>16.073659331961192</v>
      </c>
    </row>
    <row r="3947" spans="1:11">
      <c r="A3947" s="39" t="s">
        <v>452</v>
      </c>
      <c r="B3947" s="39" t="s">
        <v>295</v>
      </c>
      <c r="C3947" s="39" t="s">
        <v>140</v>
      </c>
      <c r="D3947" s="92">
        <f t="shared" si="195"/>
        <v>38.339210000000001</v>
      </c>
      <c r="E3947" s="92">
        <f t="shared" si="196"/>
        <v>32.015459999999997</v>
      </c>
      <c r="F3947" s="92">
        <f t="shared" si="197"/>
        <v>45.08372</v>
      </c>
      <c r="H3947" s="138">
        <v>38.339210000000001</v>
      </c>
      <c r="I3947" s="138">
        <v>32.015459999999997</v>
      </c>
      <c r="J3947" s="138">
        <v>45.08372</v>
      </c>
      <c r="K3947" s="138">
        <v>8.7410382217056632</v>
      </c>
    </row>
    <row r="3948" spans="1:11">
      <c r="A3948" s="39" t="s">
        <v>452</v>
      </c>
      <c r="B3948" s="39" t="s">
        <v>295</v>
      </c>
      <c r="C3948" s="39" t="s">
        <v>144</v>
      </c>
      <c r="D3948" s="92">
        <f t="shared" si="195"/>
        <v>42.284410000000001</v>
      </c>
      <c r="E3948" s="92">
        <f t="shared" si="196"/>
        <v>35.419089999999997</v>
      </c>
      <c r="F3948" s="92">
        <f t="shared" si="197"/>
        <v>49.461269999999999</v>
      </c>
      <c r="H3948" s="138">
        <v>42.284410000000001</v>
      </c>
      <c r="I3948" s="138">
        <v>35.419089999999997</v>
      </c>
      <c r="J3948" s="138">
        <v>49.461269999999999</v>
      </c>
      <c r="K3948" s="138">
        <v>8.525439990767282</v>
      </c>
    </row>
    <row r="3949" spans="1:11">
      <c r="A3949" s="39" t="s">
        <v>452</v>
      </c>
      <c r="B3949" s="39" t="s">
        <v>295</v>
      </c>
      <c r="C3949" s="39" t="s">
        <v>145</v>
      </c>
      <c r="D3949" s="92">
        <f t="shared" si="195"/>
        <v>31.584810000000001</v>
      </c>
      <c r="E3949" s="92">
        <f t="shared" si="196"/>
        <v>25.742789999999999</v>
      </c>
      <c r="F3949" s="92">
        <f t="shared" si="197"/>
        <v>38.072850000000003</v>
      </c>
      <c r="H3949" s="138">
        <v>31.584810000000001</v>
      </c>
      <c r="I3949" s="138">
        <v>25.742789999999999</v>
      </c>
      <c r="J3949" s="138">
        <v>38.072850000000003</v>
      </c>
      <c r="K3949" s="138">
        <v>9.9978217377277225</v>
      </c>
    </row>
    <row r="3950" spans="1:11">
      <c r="A3950" s="39" t="s">
        <v>452</v>
      </c>
      <c r="B3950" s="39" t="s">
        <v>295</v>
      </c>
      <c r="C3950" s="39" t="s">
        <v>146</v>
      </c>
      <c r="D3950" s="92">
        <f t="shared" si="195"/>
        <v>38.599559999999997</v>
      </c>
      <c r="E3950" s="92">
        <f t="shared" si="196"/>
        <v>33.20758</v>
      </c>
      <c r="F3950" s="92">
        <f t="shared" si="197"/>
        <v>44.286549999999998</v>
      </c>
      <c r="H3950" s="138">
        <v>38.599559999999997</v>
      </c>
      <c r="I3950" s="138">
        <v>33.20758</v>
      </c>
      <c r="J3950" s="138">
        <v>44.286549999999998</v>
      </c>
      <c r="K3950" s="138">
        <v>7.3493998377183578</v>
      </c>
    </row>
    <row r="3951" spans="1:11">
      <c r="A3951" s="39" t="s">
        <v>452</v>
      </c>
      <c r="B3951" s="39" t="s">
        <v>295</v>
      </c>
      <c r="C3951" s="39" t="s">
        <v>153</v>
      </c>
      <c r="D3951" s="92">
        <f t="shared" si="195"/>
        <v>33.649639999999998</v>
      </c>
      <c r="E3951" s="92">
        <f t="shared" si="196"/>
        <v>22.514710000000001</v>
      </c>
      <c r="F3951" s="92">
        <f t="shared" si="197"/>
        <v>46.954410000000003</v>
      </c>
      <c r="H3951" s="138">
        <v>33.649639999999998</v>
      </c>
      <c r="I3951" s="138">
        <v>22.514710000000001</v>
      </c>
      <c r="J3951" s="138">
        <v>46.954410000000003</v>
      </c>
      <c r="K3951" s="138">
        <v>18.852264095544559</v>
      </c>
    </row>
    <row r="3952" spans="1:11">
      <c r="A3952" s="39" t="s">
        <v>452</v>
      </c>
      <c r="B3952" s="39" t="s">
        <v>295</v>
      </c>
      <c r="C3952" s="39" t="s">
        <v>162</v>
      </c>
      <c r="D3952" s="92">
        <f t="shared" si="195"/>
        <v>28.46002</v>
      </c>
      <c r="E3952" s="92">
        <f t="shared" si="196"/>
        <v>21.789090000000002</v>
      </c>
      <c r="F3952" s="92">
        <f t="shared" si="197"/>
        <v>36.22728</v>
      </c>
      <c r="H3952" s="138">
        <v>28.46002</v>
      </c>
      <c r="I3952" s="138">
        <v>21.789090000000002</v>
      </c>
      <c r="J3952" s="138">
        <v>36.22728</v>
      </c>
      <c r="K3952" s="138">
        <v>13.001164440502851</v>
      </c>
    </row>
    <row r="3953" spans="1:11">
      <c r="A3953" s="39" t="s">
        <v>452</v>
      </c>
      <c r="B3953" s="39" t="s">
        <v>295</v>
      </c>
      <c r="C3953" s="39" t="s">
        <v>165</v>
      </c>
      <c r="D3953" s="92">
        <f t="shared" si="195"/>
        <v>33.570569999999996</v>
      </c>
      <c r="E3953" s="92">
        <f t="shared" si="196"/>
        <v>26.300419999999999</v>
      </c>
      <c r="F3953" s="92">
        <f t="shared" si="197"/>
        <v>41.71293</v>
      </c>
      <c r="H3953" s="138">
        <v>33.570569999999996</v>
      </c>
      <c r="I3953" s="138">
        <v>26.300419999999999</v>
      </c>
      <c r="J3953" s="138">
        <v>41.71293</v>
      </c>
      <c r="K3953" s="138">
        <v>11.790398554448139</v>
      </c>
    </row>
    <row r="3954" spans="1:11">
      <c r="A3954" s="39" t="s">
        <v>452</v>
      </c>
      <c r="B3954" s="39" t="s">
        <v>295</v>
      </c>
      <c r="C3954" s="39" t="s">
        <v>166</v>
      </c>
      <c r="D3954" s="92">
        <f t="shared" si="195"/>
        <v>35.425429999999999</v>
      </c>
      <c r="E3954" s="92">
        <f t="shared" si="196"/>
        <v>29.594760000000001</v>
      </c>
      <c r="F3954" s="92">
        <f t="shared" si="197"/>
        <v>41.724060000000001</v>
      </c>
      <c r="H3954" s="138">
        <v>35.425429999999999</v>
      </c>
      <c r="I3954" s="138">
        <v>29.594760000000001</v>
      </c>
      <c r="J3954" s="138">
        <v>41.724060000000001</v>
      </c>
      <c r="K3954" s="138">
        <v>8.771738268244027</v>
      </c>
    </row>
    <row r="3955" spans="1:11">
      <c r="A3955" s="39" t="s">
        <v>452</v>
      </c>
      <c r="B3955" s="39" t="s">
        <v>295</v>
      </c>
      <c r="C3955" s="39" t="s">
        <v>170</v>
      </c>
      <c r="D3955" s="92">
        <f t="shared" si="195"/>
        <v>39.437379999999997</v>
      </c>
      <c r="E3955" s="92">
        <f t="shared" si="196"/>
        <v>33.512349999999998</v>
      </c>
      <c r="F3955" s="92">
        <f t="shared" si="197"/>
        <v>45.690089999999998</v>
      </c>
      <c r="H3955" s="138">
        <v>39.437379999999997</v>
      </c>
      <c r="I3955" s="138">
        <v>33.512349999999998</v>
      </c>
      <c r="J3955" s="138">
        <v>45.690089999999998</v>
      </c>
      <c r="K3955" s="138">
        <v>7.913454189908153</v>
      </c>
    </row>
    <row r="3956" spans="1:11">
      <c r="A3956" s="39" t="s">
        <v>452</v>
      </c>
      <c r="B3956" s="39" t="s">
        <v>295</v>
      </c>
      <c r="C3956" s="39" t="s">
        <v>172</v>
      </c>
      <c r="D3956" s="92">
        <f t="shared" si="195"/>
        <v>39.309989999999999</v>
      </c>
      <c r="E3956" s="92">
        <f t="shared" si="196"/>
        <v>32.732970000000002</v>
      </c>
      <c r="F3956" s="92">
        <f t="shared" si="197"/>
        <v>46.298949999999998</v>
      </c>
      <c r="H3956" s="138">
        <v>39.309989999999999</v>
      </c>
      <c r="I3956" s="138">
        <v>32.732970000000002</v>
      </c>
      <c r="J3956" s="138">
        <v>46.298949999999998</v>
      </c>
      <c r="K3956" s="138">
        <v>8.8542200087051661</v>
      </c>
    </row>
    <row r="3957" spans="1:11">
      <c r="A3957" s="39" t="s">
        <v>452</v>
      </c>
      <c r="B3957" s="39" t="s">
        <v>295</v>
      </c>
      <c r="C3957" s="39" t="s">
        <v>175</v>
      </c>
      <c r="D3957" s="92">
        <f t="shared" si="195"/>
        <v>38.946939999999998</v>
      </c>
      <c r="E3957" s="92">
        <f t="shared" si="196"/>
        <v>33.249690000000001</v>
      </c>
      <c r="F3957" s="92">
        <f t="shared" si="197"/>
        <v>44.962820000000001</v>
      </c>
      <c r="H3957" s="138">
        <v>38.946939999999998</v>
      </c>
      <c r="I3957" s="138">
        <v>33.249690000000001</v>
      </c>
      <c r="J3957" s="138">
        <v>44.962820000000001</v>
      </c>
      <c r="K3957" s="138">
        <v>7.7044486678542645</v>
      </c>
    </row>
    <row r="3958" spans="1:11">
      <c r="A3958" s="39" t="s">
        <v>452</v>
      </c>
      <c r="B3958" s="39" t="s">
        <v>295</v>
      </c>
      <c r="C3958" s="39" t="s">
        <v>99</v>
      </c>
      <c r="D3958" s="92">
        <f t="shared" si="195"/>
        <v>40.750230000000002</v>
      </c>
      <c r="E3958" s="92">
        <f t="shared" si="196"/>
        <v>33.320300000000003</v>
      </c>
      <c r="F3958" s="92">
        <f t="shared" si="197"/>
        <v>48.628660000000004</v>
      </c>
      <c r="H3958" s="138">
        <v>40.750230000000002</v>
      </c>
      <c r="I3958" s="138">
        <v>33.320300000000003</v>
      </c>
      <c r="J3958" s="138">
        <v>48.628660000000004</v>
      </c>
      <c r="K3958" s="138">
        <v>9.6554497974612659</v>
      </c>
    </row>
    <row r="3959" spans="1:11">
      <c r="A3959" s="39" t="s">
        <v>452</v>
      </c>
      <c r="B3959" s="39" t="s">
        <v>295</v>
      </c>
      <c r="C3959" s="39" t="s">
        <v>100</v>
      </c>
      <c r="D3959" s="92">
        <f t="shared" si="195"/>
        <v>37.66827</v>
      </c>
      <c r="E3959" s="92">
        <f t="shared" si="196"/>
        <v>32.032580000000003</v>
      </c>
      <c r="F3959" s="92">
        <f t="shared" si="197"/>
        <v>43.658569999999997</v>
      </c>
      <c r="H3959" s="138">
        <v>37.66827</v>
      </c>
      <c r="I3959" s="138">
        <v>32.032580000000003</v>
      </c>
      <c r="J3959" s="138">
        <v>43.658569999999997</v>
      </c>
      <c r="K3959" s="138">
        <v>7.905967011492697</v>
      </c>
    </row>
    <row r="3960" spans="1:11">
      <c r="A3960" s="39" t="s">
        <v>452</v>
      </c>
      <c r="B3960" s="39" t="s">
        <v>295</v>
      </c>
      <c r="C3960" s="39" t="s">
        <v>107</v>
      </c>
      <c r="D3960" s="92">
        <f t="shared" si="195"/>
        <v>37.018929999999997</v>
      </c>
      <c r="E3960" s="92">
        <f t="shared" si="196"/>
        <v>31.856249999999999</v>
      </c>
      <c r="F3960" s="92">
        <f t="shared" si="197"/>
        <v>42.496519999999997</v>
      </c>
      <c r="H3960" s="138">
        <v>37.018929999999997</v>
      </c>
      <c r="I3960" s="138">
        <v>31.856249999999999</v>
      </c>
      <c r="J3960" s="138">
        <v>42.496519999999997</v>
      </c>
      <c r="K3960" s="138">
        <v>7.3572547882934494</v>
      </c>
    </row>
    <row r="3961" spans="1:11">
      <c r="A3961" s="39" t="s">
        <v>452</v>
      </c>
      <c r="B3961" s="39" t="s">
        <v>295</v>
      </c>
      <c r="C3961" s="39" t="s">
        <v>113</v>
      </c>
      <c r="D3961" s="92">
        <f t="shared" si="195"/>
        <v>39.920349999999999</v>
      </c>
      <c r="E3961" s="92">
        <f t="shared" si="196"/>
        <v>31.727</v>
      </c>
      <c r="F3961" s="92">
        <f t="shared" si="197"/>
        <v>48.71969</v>
      </c>
      <c r="H3961" s="138">
        <v>39.920349999999999</v>
      </c>
      <c r="I3961" s="138">
        <v>31.727</v>
      </c>
      <c r="J3961" s="138">
        <v>48.71969</v>
      </c>
      <c r="K3961" s="138">
        <v>10.959330266392957</v>
      </c>
    </row>
    <row r="3962" spans="1:11">
      <c r="A3962" s="39" t="s">
        <v>452</v>
      </c>
      <c r="B3962" s="39" t="s">
        <v>295</v>
      </c>
      <c r="C3962" s="39" t="s">
        <v>114</v>
      </c>
      <c r="D3962" s="92">
        <f t="shared" si="195"/>
        <v>36.104610000000001</v>
      </c>
      <c r="E3962" s="92">
        <f t="shared" si="196"/>
        <v>29.55536</v>
      </c>
      <c r="F3962" s="92">
        <f t="shared" si="197"/>
        <v>43.214840000000002</v>
      </c>
      <c r="H3962" s="138">
        <v>36.104610000000001</v>
      </c>
      <c r="I3962" s="138">
        <v>29.55536</v>
      </c>
      <c r="J3962" s="138">
        <v>43.214840000000002</v>
      </c>
      <c r="K3962" s="138">
        <v>9.705237087452268</v>
      </c>
    </row>
    <row r="3963" spans="1:11">
      <c r="A3963" s="39" t="s">
        <v>452</v>
      </c>
      <c r="B3963" s="39" t="s">
        <v>295</v>
      </c>
      <c r="C3963" s="39" t="s">
        <v>120</v>
      </c>
      <c r="D3963" s="92">
        <f t="shared" si="195"/>
        <v>34.551369999999999</v>
      </c>
      <c r="E3963" s="92">
        <f t="shared" si="196"/>
        <v>25.775259999999999</v>
      </c>
      <c r="F3963" s="92">
        <f t="shared" si="197"/>
        <v>44.523200000000003</v>
      </c>
      <c r="H3963" s="138">
        <v>34.551369999999999</v>
      </c>
      <c r="I3963" s="138">
        <v>25.775259999999999</v>
      </c>
      <c r="J3963" s="138">
        <v>44.523200000000003</v>
      </c>
      <c r="K3963" s="138">
        <v>13.985546738088821</v>
      </c>
    </row>
    <row r="3964" spans="1:11">
      <c r="A3964" s="39" t="s">
        <v>452</v>
      </c>
      <c r="B3964" s="39" t="s">
        <v>295</v>
      </c>
      <c r="C3964" s="39" t="s">
        <v>121</v>
      </c>
      <c r="D3964" s="92">
        <f t="shared" si="195"/>
        <v>39.555999999999997</v>
      </c>
      <c r="E3964" s="92">
        <f t="shared" si="196"/>
        <v>31.886469999999999</v>
      </c>
      <c r="F3964" s="92">
        <f t="shared" si="197"/>
        <v>47.776330000000002</v>
      </c>
      <c r="H3964" s="138">
        <v>39.555999999999997</v>
      </c>
      <c r="I3964" s="138">
        <v>31.886469999999999</v>
      </c>
      <c r="J3964" s="138">
        <v>47.776330000000002</v>
      </c>
      <c r="K3964" s="138">
        <v>10.329909495398928</v>
      </c>
    </row>
    <row r="3965" spans="1:11">
      <c r="A3965" s="39" t="s">
        <v>452</v>
      </c>
      <c r="B3965" s="39" t="s">
        <v>295</v>
      </c>
      <c r="C3965" s="39" t="s">
        <v>124</v>
      </c>
      <c r="D3965" s="92">
        <f t="shared" si="195"/>
        <v>41.800849999999997</v>
      </c>
      <c r="E3965" s="92">
        <f t="shared" si="196"/>
        <v>35.443260000000002</v>
      </c>
      <c r="F3965" s="92">
        <f t="shared" si="197"/>
        <v>48.443080000000002</v>
      </c>
      <c r="H3965" s="138">
        <v>41.800849999999997</v>
      </c>
      <c r="I3965" s="138">
        <v>35.443260000000002</v>
      </c>
      <c r="J3965" s="138">
        <v>48.443080000000002</v>
      </c>
      <c r="K3965" s="138">
        <v>7.9766607616830774</v>
      </c>
    </row>
    <row r="3966" spans="1:11">
      <c r="A3966" s="39" t="s">
        <v>452</v>
      </c>
      <c r="B3966" s="39" t="s">
        <v>295</v>
      </c>
      <c r="C3966" s="39" t="s">
        <v>126</v>
      </c>
      <c r="D3966" s="92">
        <f t="shared" si="195"/>
        <v>36.602240000000002</v>
      </c>
      <c r="E3966" s="92">
        <f t="shared" si="196"/>
        <v>28.04993</v>
      </c>
      <c r="F3966" s="92">
        <f t="shared" si="197"/>
        <v>46.091700000000003</v>
      </c>
      <c r="H3966" s="138">
        <v>36.602240000000002</v>
      </c>
      <c r="I3966" s="138">
        <v>28.04993</v>
      </c>
      <c r="J3966" s="138">
        <v>46.091700000000003</v>
      </c>
      <c r="K3966" s="138">
        <v>12.700031473483589</v>
      </c>
    </row>
    <row r="3967" spans="1:11">
      <c r="A3967" s="39" t="s">
        <v>452</v>
      </c>
      <c r="B3967" s="39" t="s">
        <v>295</v>
      </c>
      <c r="C3967" s="39" t="s">
        <v>127</v>
      </c>
      <c r="D3967" s="92">
        <f t="shared" si="195"/>
        <v>37.946800000000003</v>
      </c>
      <c r="E3967" s="92">
        <f t="shared" si="196"/>
        <v>29.844909999999999</v>
      </c>
      <c r="F3967" s="92">
        <f t="shared" si="197"/>
        <v>46.781469999999999</v>
      </c>
      <c r="H3967" s="138">
        <v>37.946800000000003</v>
      </c>
      <c r="I3967" s="138">
        <v>29.844909999999999</v>
      </c>
      <c r="J3967" s="138">
        <v>46.781469999999999</v>
      </c>
      <c r="K3967" s="138">
        <v>11.487933106348887</v>
      </c>
    </row>
    <row r="3968" spans="1:11">
      <c r="A3968" s="39" t="s">
        <v>452</v>
      </c>
      <c r="B3968" s="39" t="s">
        <v>295</v>
      </c>
      <c r="C3968" s="39" t="s">
        <v>128</v>
      </c>
      <c r="D3968" s="92">
        <f t="shared" si="195"/>
        <v>36.290599999999998</v>
      </c>
      <c r="E3968" s="92">
        <f t="shared" si="196"/>
        <v>30.45795</v>
      </c>
      <c r="F3968" s="92">
        <f t="shared" si="197"/>
        <v>42.556690000000003</v>
      </c>
      <c r="H3968" s="138">
        <v>36.290599999999998</v>
      </c>
      <c r="I3968" s="138">
        <v>30.45795</v>
      </c>
      <c r="J3968" s="138">
        <v>42.556690000000003</v>
      </c>
      <c r="K3968" s="138">
        <v>8.5418923908670568</v>
      </c>
    </row>
    <row r="3969" spans="1:11">
      <c r="A3969" s="39" t="s">
        <v>452</v>
      </c>
      <c r="B3969" s="39" t="s">
        <v>295</v>
      </c>
      <c r="C3969" s="39" t="s">
        <v>129</v>
      </c>
      <c r="D3969" s="92">
        <f t="shared" si="195"/>
        <v>35.045819999999999</v>
      </c>
      <c r="E3969" s="92">
        <f t="shared" si="196"/>
        <v>26.495889999999999</v>
      </c>
      <c r="F3969" s="92">
        <f t="shared" si="197"/>
        <v>44.677750000000003</v>
      </c>
      <c r="H3969" s="138">
        <v>35.045819999999999</v>
      </c>
      <c r="I3969" s="138">
        <v>26.495889999999999</v>
      </c>
      <c r="J3969" s="138">
        <v>44.677750000000003</v>
      </c>
      <c r="K3969" s="138">
        <v>13.365020421836329</v>
      </c>
    </row>
    <row r="3970" spans="1:11">
      <c r="A3970" s="39" t="s">
        <v>452</v>
      </c>
      <c r="B3970" s="39" t="s">
        <v>295</v>
      </c>
      <c r="C3970" s="39" t="s">
        <v>139</v>
      </c>
      <c r="D3970" s="92">
        <f t="shared" si="195"/>
        <v>35.706949999999999</v>
      </c>
      <c r="E3970" s="92">
        <f t="shared" si="196"/>
        <v>30.362110000000001</v>
      </c>
      <c r="F3970" s="92">
        <f t="shared" si="197"/>
        <v>41.432870000000001</v>
      </c>
      <c r="H3970" s="138">
        <v>35.706949999999999</v>
      </c>
      <c r="I3970" s="138">
        <v>30.362110000000001</v>
      </c>
      <c r="J3970" s="138">
        <v>41.432870000000001</v>
      </c>
      <c r="K3970" s="138">
        <v>7.9377656170577442</v>
      </c>
    </row>
    <row r="3971" spans="1:11">
      <c r="A3971" s="39" t="s">
        <v>452</v>
      </c>
      <c r="B3971" s="39" t="s">
        <v>295</v>
      </c>
      <c r="C3971" s="39" t="s">
        <v>141</v>
      </c>
      <c r="D3971" s="92">
        <f t="shared" si="195"/>
        <v>37.382719999999999</v>
      </c>
      <c r="E3971" s="92">
        <f t="shared" si="196"/>
        <v>30.921720000000001</v>
      </c>
      <c r="F3971" s="92">
        <f t="shared" si="197"/>
        <v>44.32743</v>
      </c>
      <c r="H3971" s="138">
        <v>37.382719999999999</v>
      </c>
      <c r="I3971" s="138">
        <v>30.921720000000001</v>
      </c>
      <c r="J3971" s="138">
        <v>44.32743</v>
      </c>
      <c r="K3971" s="138">
        <v>9.1984665642307473</v>
      </c>
    </row>
    <row r="3972" spans="1:11">
      <c r="A3972" s="39" t="s">
        <v>452</v>
      </c>
      <c r="B3972" s="39" t="s">
        <v>295</v>
      </c>
      <c r="C3972" s="39" t="s">
        <v>142</v>
      </c>
      <c r="D3972" s="92">
        <f t="shared" si="195"/>
        <v>37.412239999999997</v>
      </c>
      <c r="E3972" s="92">
        <f t="shared" si="196"/>
        <v>31.938939999999999</v>
      </c>
      <c r="F3972" s="92">
        <f t="shared" si="197"/>
        <v>43.227780000000003</v>
      </c>
      <c r="H3972" s="138">
        <v>37.412239999999997</v>
      </c>
      <c r="I3972" s="138">
        <v>31.938939999999999</v>
      </c>
      <c r="J3972" s="138">
        <v>43.227780000000003</v>
      </c>
      <c r="K3972" s="138">
        <v>7.7272491569603972</v>
      </c>
    </row>
    <row r="3973" spans="1:11">
      <c r="A3973" s="39" t="s">
        <v>452</v>
      </c>
      <c r="B3973" s="39" t="s">
        <v>295</v>
      </c>
      <c r="C3973" s="39" t="s">
        <v>147</v>
      </c>
      <c r="D3973" s="92">
        <f t="shared" si="195"/>
        <v>34.638120000000001</v>
      </c>
      <c r="E3973" s="92">
        <f t="shared" si="196"/>
        <v>29.27599</v>
      </c>
      <c r="F3973" s="92">
        <f t="shared" si="197"/>
        <v>40.421050000000001</v>
      </c>
      <c r="H3973" s="138">
        <v>34.638120000000001</v>
      </c>
      <c r="I3973" s="138">
        <v>29.27599</v>
      </c>
      <c r="J3973" s="138">
        <v>40.421050000000001</v>
      </c>
      <c r="K3973" s="138">
        <v>8.2373090687369874</v>
      </c>
    </row>
    <row r="3974" spans="1:11">
      <c r="A3974" s="39" t="s">
        <v>452</v>
      </c>
      <c r="B3974" s="39" t="s">
        <v>295</v>
      </c>
      <c r="C3974" s="39" t="s">
        <v>148</v>
      </c>
      <c r="D3974" s="92">
        <f t="shared" si="195"/>
        <v>36.104129999999998</v>
      </c>
      <c r="E3974" s="92">
        <f t="shared" si="196"/>
        <v>29.68235</v>
      </c>
      <c r="F3974" s="92">
        <f t="shared" si="197"/>
        <v>43.064369999999997</v>
      </c>
      <c r="H3974" s="138">
        <v>36.104129999999998</v>
      </c>
      <c r="I3974" s="138">
        <v>29.68235</v>
      </c>
      <c r="J3974" s="138">
        <v>43.064369999999997</v>
      </c>
      <c r="K3974" s="138">
        <v>9.5060426604934118</v>
      </c>
    </row>
    <row r="3975" spans="1:11">
      <c r="A3975" s="39" t="s">
        <v>452</v>
      </c>
      <c r="B3975" s="39" t="s">
        <v>295</v>
      </c>
      <c r="C3975" s="39" t="s">
        <v>152</v>
      </c>
      <c r="D3975" s="92">
        <f t="shared" si="195"/>
        <v>34.283990000000003</v>
      </c>
      <c r="E3975" s="92">
        <f t="shared" si="196"/>
        <v>26.83907</v>
      </c>
      <c r="F3975" s="92">
        <f t="shared" si="197"/>
        <v>42.591799999999999</v>
      </c>
      <c r="H3975" s="138">
        <v>34.283990000000003</v>
      </c>
      <c r="I3975" s="138">
        <v>26.83907</v>
      </c>
      <c r="J3975" s="138">
        <v>42.591799999999999</v>
      </c>
      <c r="K3975" s="138">
        <v>11.805682477447927</v>
      </c>
    </row>
    <row r="3976" spans="1:11">
      <c r="A3976" s="39" t="s">
        <v>452</v>
      </c>
      <c r="B3976" s="39" t="s">
        <v>295</v>
      </c>
      <c r="C3976" s="39" t="s">
        <v>155</v>
      </c>
      <c r="D3976" s="92">
        <f t="shared" si="195"/>
        <v>37.535429999999998</v>
      </c>
      <c r="E3976" s="92">
        <f t="shared" si="196"/>
        <v>28.993189999999998</v>
      </c>
      <c r="F3976" s="92">
        <f t="shared" si="197"/>
        <v>46.931019999999997</v>
      </c>
      <c r="H3976" s="138">
        <v>37.535429999999998</v>
      </c>
      <c r="I3976" s="138">
        <v>28.993189999999998</v>
      </c>
      <c r="J3976" s="138">
        <v>46.931019999999997</v>
      </c>
      <c r="K3976" s="138">
        <v>12.313387644686635</v>
      </c>
    </row>
    <row r="3977" spans="1:11">
      <c r="A3977" s="39" t="s">
        <v>452</v>
      </c>
      <c r="B3977" s="39" t="s">
        <v>295</v>
      </c>
      <c r="C3977" s="39" t="s">
        <v>157</v>
      </c>
      <c r="D3977" s="92">
        <f t="shared" si="195"/>
        <v>36.50658</v>
      </c>
      <c r="E3977" s="92">
        <f t="shared" si="196"/>
        <v>24.96705</v>
      </c>
      <c r="F3977" s="92">
        <f t="shared" si="197"/>
        <v>49.837069999999997</v>
      </c>
      <c r="H3977" s="138">
        <v>36.50658</v>
      </c>
      <c r="I3977" s="138">
        <v>24.96705</v>
      </c>
      <c r="J3977" s="138">
        <v>49.837069999999997</v>
      </c>
      <c r="K3977" s="138">
        <v>17.715921348973254</v>
      </c>
    </row>
    <row r="3978" spans="1:11">
      <c r="A3978" s="39" t="s">
        <v>452</v>
      </c>
      <c r="B3978" s="39" t="s">
        <v>295</v>
      </c>
      <c r="C3978" s="39" t="s">
        <v>158</v>
      </c>
      <c r="D3978" s="92">
        <f t="shared" si="195"/>
        <v>34.002589999999998</v>
      </c>
      <c r="E3978" s="92">
        <f t="shared" si="196"/>
        <v>20.233820000000001</v>
      </c>
      <c r="F3978" s="92">
        <f t="shared" si="197"/>
        <v>51.13447</v>
      </c>
      <c r="H3978" s="138">
        <v>34.002589999999998</v>
      </c>
      <c r="I3978" s="138">
        <v>20.233820000000001</v>
      </c>
      <c r="J3978" s="138">
        <v>51.13447</v>
      </c>
      <c r="K3978" s="138">
        <v>23.856832670687734</v>
      </c>
    </row>
    <row r="3979" spans="1:11">
      <c r="A3979" s="39" t="s">
        <v>452</v>
      </c>
      <c r="B3979" s="39" t="s">
        <v>295</v>
      </c>
      <c r="C3979" s="39" t="s">
        <v>160</v>
      </c>
      <c r="D3979" s="92">
        <f t="shared" si="195"/>
        <v>34.840069999999997</v>
      </c>
      <c r="E3979" s="92">
        <f t="shared" si="196"/>
        <v>27.621590000000001</v>
      </c>
      <c r="F3979" s="92">
        <f t="shared" si="197"/>
        <v>42.828719999999997</v>
      </c>
      <c r="H3979" s="138">
        <v>34.840069999999997</v>
      </c>
      <c r="I3979" s="138">
        <v>27.621590000000001</v>
      </c>
      <c r="J3979" s="138">
        <v>42.828719999999997</v>
      </c>
      <c r="K3979" s="138">
        <v>11.210313297303937</v>
      </c>
    </row>
    <row r="3980" spans="1:11">
      <c r="A3980" s="39" t="s">
        <v>452</v>
      </c>
      <c r="B3980" s="39" t="s">
        <v>295</v>
      </c>
      <c r="C3980" s="39" t="s">
        <v>163</v>
      </c>
      <c r="D3980" s="92">
        <f t="shared" si="195"/>
        <v>27.024819999999998</v>
      </c>
      <c r="E3980" s="92">
        <f t="shared" si="196"/>
        <v>20.829699999999999</v>
      </c>
      <c r="F3980" s="92">
        <f t="shared" si="197"/>
        <v>34.265030000000003</v>
      </c>
      <c r="H3980" s="138">
        <v>27.024819999999998</v>
      </c>
      <c r="I3980" s="138">
        <v>20.829699999999999</v>
      </c>
      <c r="J3980" s="138">
        <v>34.265030000000003</v>
      </c>
      <c r="K3980" s="138">
        <v>12.727019088378757</v>
      </c>
    </row>
    <row r="3981" spans="1:11">
      <c r="A3981" s="39" t="s">
        <v>452</v>
      </c>
      <c r="B3981" s="39" t="s">
        <v>295</v>
      </c>
      <c r="C3981" s="39" t="s">
        <v>167</v>
      </c>
      <c r="D3981" s="92">
        <f t="shared" si="195"/>
        <v>35.119810000000001</v>
      </c>
      <c r="E3981" s="92">
        <f t="shared" si="196"/>
        <v>29.116599999999998</v>
      </c>
      <c r="F3981" s="92">
        <f t="shared" si="197"/>
        <v>41.633769999999998</v>
      </c>
      <c r="H3981" s="138">
        <v>35.119810000000001</v>
      </c>
      <c r="I3981" s="138">
        <v>29.116599999999998</v>
      </c>
      <c r="J3981" s="138">
        <v>41.633769999999998</v>
      </c>
      <c r="K3981" s="138">
        <v>9.1337652453131142</v>
      </c>
    </row>
    <row r="3982" spans="1:11">
      <c r="A3982" s="39" t="s">
        <v>452</v>
      </c>
      <c r="B3982" s="39" t="s">
        <v>295</v>
      </c>
      <c r="C3982" s="39" t="s">
        <v>169</v>
      </c>
      <c r="D3982" s="92">
        <f t="shared" si="195"/>
        <v>31.01116</v>
      </c>
      <c r="E3982" s="92">
        <f t="shared" si="196"/>
        <v>23.329609999999999</v>
      </c>
      <c r="F3982" s="92">
        <f t="shared" si="197"/>
        <v>39.905520000000003</v>
      </c>
      <c r="H3982" s="138">
        <v>31.01116</v>
      </c>
      <c r="I3982" s="138">
        <v>23.329609999999999</v>
      </c>
      <c r="J3982" s="138">
        <v>39.905520000000003</v>
      </c>
      <c r="K3982" s="138">
        <v>13.733010954765959</v>
      </c>
    </row>
    <row r="3983" spans="1:11">
      <c r="A3983" s="39" t="s">
        <v>452</v>
      </c>
      <c r="B3983" s="39" t="s">
        <v>295</v>
      </c>
      <c r="C3983" s="39" t="s">
        <v>173</v>
      </c>
      <c r="D3983" s="92">
        <f t="shared" si="195"/>
        <v>43.458390000000001</v>
      </c>
      <c r="E3983" s="92">
        <f t="shared" si="196"/>
        <v>38.190510000000003</v>
      </c>
      <c r="F3983" s="92">
        <f t="shared" si="197"/>
        <v>48.87829</v>
      </c>
      <c r="H3983" s="138">
        <v>43.458390000000001</v>
      </c>
      <c r="I3983" s="138">
        <v>38.190510000000003</v>
      </c>
      <c r="J3983" s="138">
        <v>48.87829</v>
      </c>
      <c r="K3983" s="138">
        <v>6.2968301402790114</v>
      </c>
    </row>
    <row r="3984" spans="1:11">
      <c r="A3984" s="39" t="s">
        <v>452</v>
      </c>
      <c r="B3984" s="39" t="s">
        <v>295</v>
      </c>
      <c r="C3984" s="39" t="s">
        <v>176</v>
      </c>
      <c r="D3984" s="92">
        <f t="shared" ref="D3984:D4047" si="198">IF(K3984&gt;=50," ",H3984)</f>
        <v>38.234920000000002</v>
      </c>
      <c r="E3984" s="92">
        <f t="shared" ref="E3984:E4047" si="199">IF(K3984&gt;=50," ",I3984)</f>
        <v>28.53105</v>
      </c>
      <c r="F3984" s="92">
        <f t="shared" ref="F3984:F4047" si="200">IF(K3984&gt;=50," ",J3984)</f>
        <v>48.977449999999997</v>
      </c>
      <c r="H3984" s="138">
        <v>38.234920000000002</v>
      </c>
      <c r="I3984" s="138">
        <v>28.53105</v>
      </c>
      <c r="J3984" s="138">
        <v>48.977449999999997</v>
      </c>
      <c r="K3984" s="138">
        <v>13.822869251459135</v>
      </c>
    </row>
    <row r="3985" spans="1:11">
      <c r="A3985" s="39" t="s">
        <v>452</v>
      </c>
      <c r="B3985" s="39" t="s">
        <v>295</v>
      </c>
      <c r="C3985" s="39" t="s">
        <v>363</v>
      </c>
      <c r="D3985" s="92">
        <f t="shared" si="198"/>
        <v>40.125529999999998</v>
      </c>
      <c r="E3985" s="92">
        <f t="shared" si="199"/>
        <v>36.214019999999998</v>
      </c>
      <c r="F3985" s="92">
        <f t="shared" si="200"/>
        <v>44.166980000000002</v>
      </c>
      <c r="H3985" s="138">
        <v>40.125529999999998</v>
      </c>
      <c r="I3985" s="138">
        <v>36.214019999999998</v>
      </c>
      <c r="J3985" s="138">
        <v>44.166980000000002</v>
      </c>
      <c r="K3985" s="138">
        <v>5.0656452388292443</v>
      </c>
    </row>
    <row r="3986" spans="1:11">
      <c r="A3986" s="39" t="s">
        <v>452</v>
      </c>
      <c r="B3986" s="39" t="s">
        <v>295</v>
      </c>
      <c r="C3986" s="39" t="s">
        <v>364</v>
      </c>
      <c r="D3986" s="92">
        <f t="shared" si="198"/>
        <v>34.933320000000002</v>
      </c>
      <c r="E3986" s="92">
        <f t="shared" si="199"/>
        <v>31.58013</v>
      </c>
      <c r="F3986" s="92">
        <f t="shared" si="200"/>
        <v>38.442520000000002</v>
      </c>
      <c r="H3986" s="138">
        <v>34.933320000000002</v>
      </c>
      <c r="I3986" s="138">
        <v>31.58013</v>
      </c>
      <c r="J3986" s="138">
        <v>38.442520000000002</v>
      </c>
      <c r="K3986" s="138">
        <v>5.0174876020945041</v>
      </c>
    </row>
    <row r="3987" spans="1:11">
      <c r="A3987" s="39" t="s">
        <v>452</v>
      </c>
      <c r="B3987" s="39" t="s">
        <v>295</v>
      </c>
      <c r="C3987" s="39" t="s">
        <v>365</v>
      </c>
      <c r="D3987" s="92">
        <f t="shared" si="198"/>
        <v>36.700719999999997</v>
      </c>
      <c r="E3987" s="92">
        <f t="shared" si="199"/>
        <v>31.896719999999998</v>
      </c>
      <c r="F3987" s="92">
        <f t="shared" si="200"/>
        <v>41.78434</v>
      </c>
      <c r="H3987" s="138">
        <v>36.700719999999997</v>
      </c>
      <c r="I3987" s="138">
        <v>31.896719999999998</v>
      </c>
      <c r="J3987" s="138">
        <v>41.78434</v>
      </c>
      <c r="K3987" s="138">
        <v>6.8922871267920645</v>
      </c>
    </row>
    <row r="3988" spans="1:11">
      <c r="A3988" s="39" t="s">
        <v>452</v>
      </c>
      <c r="B3988" s="39" t="s">
        <v>295</v>
      </c>
      <c r="C3988" s="39" t="s">
        <v>366</v>
      </c>
      <c r="D3988" s="92">
        <f t="shared" si="198"/>
        <v>37.194279999999999</v>
      </c>
      <c r="E3988" s="92">
        <f t="shared" si="199"/>
        <v>34.52317</v>
      </c>
      <c r="F3988" s="92">
        <f t="shared" si="200"/>
        <v>39.945970000000003</v>
      </c>
      <c r="H3988" s="138">
        <v>37.194279999999999</v>
      </c>
      <c r="I3988" s="138">
        <v>34.52317</v>
      </c>
      <c r="J3988" s="138">
        <v>39.945970000000003</v>
      </c>
      <c r="K3988" s="138">
        <v>3.722107270257685</v>
      </c>
    </row>
    <row r="3989" spans="1:11">
      <c r="A3989" s="39" t="s">
        <v>452</v>
      </c>
      <c r="B3989" s="39" t="s">
        <v>295</v>
      </c>
      <c r="C3989" s="39" t="s">
        <v>356</v>
      </c>
      <c r="D3989" s="92">
        <f t="shared" si="198"/>
        <v>37.550449999999998</v>
      </c>
      <c r="E3989" s="92">
        <f t="shared" si="199"/>
        <v>35.759230000000002</v>
      </c>
      <c r="F3989" s="92">
        <f t="shared" si="200"/>
        <v>39.376399999999997</v>
      </c>
      <c r="H3989" s="138">
        <v>37.550449999999998</v>
      </c>
      <c r="I3989" s="138">
        <v>35.759230000000002</v>
      </c>
      <c r="J3989" s="138">
        <v>39.376399999999997</v>
      </c>
      <c r="K3989" s="138">
        <v>2.4579857232070457</v>
      </c>
    </row>
    <row r="3990" spans="1:11">
      <c r="A3990" s="39" t="s">
        <v>452</v>
      </c>
      <c r="B3990" s="39" t="s">
        <v>295</v>
      </c>
      <c r="C3990" s="39" t="s">
        <v>367</v>
      </c>
      <c r="D3990" s="92">
        <f t="shared" si="198"/>
        <v>35.68553</v>
      </c>
      <c r="E3990" s="92">
        <f t="shared" si="199"/>
        <v>33.42136</v>
      </c>
      <c r="F3990" s="92">
        <f t="shared" si="200"/>
        <v>38.015500000000003</v>
      </c>
      <c r="H3990" s="138">
        <v>35.68553</v>
      </c>
      <c r="I3990" s="138">
        <v>33.42136</v>
      </c>
      <c r="J3990" s="138">
        <v>38.015500000000003</v>
      </c>
      <c r="K3990" s="138">
        <v>3.2857183289697534</v>
      </c>
    </row>
    <row r="3991" spans="1:11">
      <c r="A3991" s="39" t="s">
        <v>452</v>
      </c>
      <c r="B3991" s="39" t="s">
        <v>295</v>
      </c>
      <c r="C3991" s="39" t="s">
        <v>368</v>
      </c>
      <c r="D3991" s="92">
        <f t="shared" si="198"/>
        <v>38.89893</v>
      </c>
      <c r="E3991" s="92">
        <f t="shared" si="199"/>
        <v>35.043810000000001</v>
      </c>
      <c r="F3991" s="92">
        <f t="shared" si="200"/>
        <v>42.898060000000001</v>
      </c>
      <c r="H3991" s="138">
        <v>38.89893</v>
      </c>
      <c r="I3991" s="138">
        <v>35.043810000000001</v>
      </c>
      <c r="J3991" s="138">
        <v>42.898060000000001</v>
      </c>
      <c r="K3991" s="138">
        <v>5.160077667946136</v>
      </c>
    </row>
    <row r="3992" spans="1:11">
      <c r="A3992" s="39" t="s">
        <v>452</v>
      </c>
      <c r="B3992" s="39" t="s">
        <v>295</v>
      </c>
      <c r="C3992" s="39" t="s">
        <v>369</v>
      </c>
      <c r="D3992" s="92">
        <f t="shared" si="198"/>
        <v>41.730600000000003</v>
      </c>
      <c r="E3992" s="92">
        <f t="shared" si="199"/>
        <v>35.97701</v>
      </c>
      <c r="F3992" s="92">
        <f t="shared" si="200"/>
        <v>47.718510000000002</v>
      </c>
      <c r="H3992" s="138">
        <v>41.730600000000003</v>
      </c>
      <c r="I3992" s="138">
        <v>35.97701</v>
      </c>
      <c r="J3992" s="138">
        <v>47.718510000000002</v>
      </c>
      <c r="K3992" s="138">
        <v>7.2087844411534929</v>
      </c>
    </row>
    <row r="3993" spans="1:11">
      <c r="A3993" s="39" t="s">
        <v>452</v>
      </c>
      <c r="B3993" s="39" t="s">
        <v>295</v>
      </c>
      <c r="C3993" s="39" t="s">
        <v>370</v>
      </c>
      <c r="D3993" s="92">
        <f t="shared" si="198"/>
        <v>38.220790000000001</v>
      </c>
      <c r="E3993" s="92">
        <f t="shared" si="199"/>
        <v>34.739780000000003</v>
      </c>
      <c r="F3993" s="92">
        <f t="shared" si="200"/>
        <v>41.827039999999997</v>
      </c>
      <c r="H3993" s="138">
        <v>38.220790000000001</v>
      </c>
      <c r="I3993" s="138">
        <v>34.739780000000003</v>
      </c>
      <c r="J3993" s="138">
        <v>41.827039999999997</v>
      </c>
      <c r="K3993" s="138">
        <v>4.7370161631928589</v>
      </c>
    </row>
    <row r="3994" spans="1:11">
      <c r="A3994" s="39" t="s">
        <v>452</v>
      </c>
      <c r="B3994" s="39" t="s">
        <v>295</v>
      </c>
      <c r="C3994" s="39" t="s">
        <v>357</v>
      </c>
      <c r="D3994" s="92">
        <f t="shared" si="198"/>
        <v>37.011330000000001</v>
      </c>
      <c r="E3994" s="92">
        <f t="shared" si="199"/>
        <v>35.32432</v>
      </c>
      <c r="F3994" s="92">
        <f t="shared" si="200"/>
        <v>38.730670000000003</v>
      </c>
      <c r="H3994" s="138">
        <v>37.011330000000001</v>
      </c>
      <c r="I3994" s="138">
        <v>35.32432</v>
      </c>
      <c r="J3994" s="138">
        <v>38.730670000000003</v>
      </c>
      <c r="K3994" s="138">
        <v>2.3482990208673939</v>
      </c>
    </row>
    <row r="3995" spans="1:11">
      <c r="A3995" s="39" t="s">
        <v>452</v>
      </c>
      <c r="B3995" s="39" t="s">
        <v>295</v>
      </c>
      <c r="C3995" s="39" t="s">
        <v>371</v>
      </c>
      <c r="D3995" s="92">
        <f t="shared" si="198"/>
        <v>38.56382</v>
      </c>
      <c r="E3995" s="92">
        <f t="shared" si="199"/>
        <v>34.928319999999999</v>
      </c>
      <c r="F3995" s="92">
        <f t="shared" si="200"/>
        <v>42.331560000000003</v>
      </c>
      <c r="H3995" s="138">
        <v>38.56382</v>
      </c>
      <c r="I3995" s="138">
        <v>34.928319999999999</v>
      </c>
      <c r="J3995" s="138">
        <v>42.331560000000003</v>
      </c>
      <c r="K3995" s="138">
        <v>4.905066458665142</v>
      </c>
    </row>
    <row r="3996" spans="1:11">
      <c r="A3996" s="39" t="s">
        <v>452</v>
      </c>
      <c r="B3996" s="39" t="s">
        <v>295</v>
      </c>
      <c r="C3996" s="39" t="s">
        <v>372</v>
      </c>
      <c r="D3996" s="92">
        <f t="shared" si="198"/>
        <v>36.306350000000002</v>
      </c>
      <c r="E3996" s="92">
        <f t="shared" si="199"/>
        <v>33.350360000000002</v>
      </c>
      <c r="F3996" s="92">
        <f t="shared" si="200"/>
        <v>39.369570000000003</v>
      </c>
      <c r="H3996" s="138">
        <v>36.306350000000002</v>
      </c>
      <c r="I3996" s="138">
        <v>33.350360000000002</v>
      </c>
      <c r="J3996" s="138">
        <v>39.369570000000003</v>
      </c>
      <c r="K3996" s="138">
        <v>4.2333971880951946</v>
      </c>
    </row>
    <row r="3997" spans="1:11">
      <c r="A3997" s="39" t="s">
        <v>452</v>
      </c>
      <c r="B3997" s="39" t="s">
        <v>295</v>
      </c>
      <c r="C3997" s="39" t="s">
        <v>373</v>
      </c>
      <c r="D3997" s="92">
        <f t="shared" si="198"/>
        <v>38.786180000000002</v>
      </c>
      <c r="E3997" s="92">
        <f t="shared" si="199"/>
        <v>35.344149999999999</v>
      </c>
      <c r="F3997" s="92">
        <f t="shared" si="200"/>
        <v>42.343870000000003</v>
      </c>
      <c r="H3997" s="138">
        <v>38.786180000000002</v>
      </c>
      <c r="I3997" s="138">
        <v>35.344149999999999</v>
      </c>
      <c r="J3997" s="138">
        <v>42.343870000000003</v>
      </c>
      <c r="K3997" s="138">
        <v>4.610304495054681</v>
      </c>
    </row>
    <row r="3998" spans="1:11">
      <c r="A3998" s="39" t="s">
        <v>452</v>
      </c>
      <c r="B3998" s="39" t="s">
        <v>295</v>
      </c>
      <c r="C3998" s="39" t="s">
        <v>374</v>
      </c>
      <c r="D3998" s="92">
        <f t="shared" si="198"/>
        <v>38.89622</v>
      </c>
      <c r="E3998" s="92">
        <f t="shared" si="199"/>
        <v>35.4206</v>
      </c>
      <c r="F3998" s="92">
        <f t="shared" si="200"/>
        <v>42.488500000000002</v>
      </c>
      <c r="H3998" s="138">
        <v>38.89622</v>
      </c>
      <c r="I3998" s="138">
        <v>35.4206</v>
      </c>
      <c r="J3998" s="138">
        <v>42.488500000000002</v>
      </c>
      <c r="K3998" s="138">
        <v>4.6421863101350214</v>
      </c>
    </row>
    <row r="3999" spans="1:11">
      <c r="A3999" s="39" t="s">
        <v>452</v>
      </c>
      <c r="B3999" s="39" t="s">
        <v>295</v>
      </c>
      <c r="C3999" s="39" t="s">
        <v>358</v>
      </c>
      <c r="D3999" s="92">
        <f t="shared" si="198"/>
        <v>37.494349999999997</v>
      </c>
      <c r="E3999" s="92">
        <f t="shared" si="199"/>
        <v>35.624659999999999</v>
      </c>
      <c r="F3999" s="92">
        <f t="shared" si="200"/>
        <v>39.40211</v>
      </c>
      <c r="H3999" s="138">
        <v>37.494349999999997</v>
      </c>
      <c r="I3999" s="138">
        <v>35.624659999999999</v>
      </c>
      <c r="J3999" s="138">
        <v>39.40211</v>
      </c>
      <c r="K3999" s="138">
        <v>2.5708753452186799</v>
      </c>
    </row>
    <row r="4000" spans="1:11">
      <c r="A4000" s="39" t="s">
        <v>452</v>
      </c>
      <c r="B4000" s="39" t="s">
        <v>295</v>
      </c>
      <c r="C4000" s="39" t="s">
        <v>375</v>
      </c>
      <c r="D4000" s="92">
        <f t="shared" si="198"/>
        <v>40.230609999999999</v>
      </c>
      <c r="E4000" s="92">
        <f t="shared" si="199"/>
        <v>34.823030000000003</v>
      </c>
      <c r="F4000" s="92">
        <f t="shared" si="200"/>
        <v>45.886719999999997</v>
      </c>
      <c r="H4000" s="138">
        <v>40.230609999999999</v>
      </c>
      <c r="I4000" s="138">
        <v>34.823030000000003</v>
      </c>
      <c r="J4000" s="138">
        <v>45.886719999999997</v>
      </c>
      <c r="K4000" s="138">
        <v>7.0424659233354907</v>
      </c>
    </row>
    <row r="4001" spans="1:11">
      <c r="A4001" s="39" t="s">
        <v>452</v>
      </c>
      <c r="B4001" s="39" t="s">
        <v>295</v>
      </c>
      <c r="C4001" s="39" t="s">
        <v>376</v>
      </c>
      <c r="D4001" s="92">
        <f t="shared" si="198"/>
        <v>37.08961</v>
      </c>
      <c r="E4001" s="92">
        <f t="shared" si="199"/>
        <v>33.25226</v>
      </c>
      <c r="F4001" s="92">
        <f t="shared" si="200"/>
        <v>41.097149999999999</v>
      </c>
      <c r="H4001" s="138">
        <v>37.08961</v>
      </c>
      <c r="I4001" s="138">
        <v>33.25226</v>
      </c>
      <c r="J4001" s="138">
        <v>41.097149999999999</v>
      </c>
      <c r="K4001" s="138">
        <v>5.4054437347817892</v>
      </c>
    </row>
    <row r="4002" spans="1:11">
      <c r="A4002" s="39" t="s">
        <v>452</v>
      </c>
      <c r="B4002" s="39" t="s">
        <v>295</v>
      </c>
      <c r="C4002" s="39" t="s">
        <v>377</v>
      </c>
      <c r="D4002" s="92">
        <f t="shared" si="198"/>
        <v>37.782310000000003</v>
      </c>
      <c r="E4002" s="92">
        <f t="shared" si="199"/>
        <v>34.081330000000001</v>
      </c>
      <c r="F4002" s="92">
        <f t="shared" si="200"/>
        <v>41.63138</v>
      </c>
      <c r="H4002" s="138">
        <v>37.782310000000003</v>
      </c>
      <c r="I4002" s="138">
        <v>34.081330000000001</v>
      </c>
      <c r="J4002" s="138">
        <v>41.63138</v>
      </c>
      <c r="K4002" s="138">
        <v>5.1062944536742192</v>
      </c>
    </row>
    <row r="4003" spans="1:11">
      <c r="A4003" s="39" t="s">
        <v>452</v>
      </c>
      <c r="B4003" s="39" t="s">
        <v>295</v>
      </c>
      <c r="C4003" s="39" t="s">
        <v>386</v>
      </c>
      <c r="D4003" s="92">
        <f t="shared" si="198"/>
        <v>35.45552</v>
      </c>
      <c r="E4003" s="92">
        <f t="shared" si="199"/>
        <v>32.518599999999999</v>
      </c>
      <c r="F4003" s="92">
        <f t="shared" si="200"/>
        <v>38.506320000000002</v>
      </c>
      <c r="H4003" s="138">
        <v>35.45552</v>
      </c>
      <c r="I4003" s="138">
        <v>32.518599999999999</v>
      </c>
      <c r="J4003" s="138">
        <v>38.506320000000002</v>
      </c>
      <c r="K4003" s="138">
        <v>4.3123722342811508</v>
      </c>
    </row>
    <row r="4004" spans="1:11">
      <c r="A4004" s="39" t="s">
        <v>452</v>
      </c>
      <c r="B4004" s="39" t="s">
        <v>295</v>
      </c>
      <c r="C4004" s="39" t="s">
        <v>379</v>
      </c>
      <c r="D4004" s="92">
        <f t="shared" si="198"/>
        <v>38.609409999999997</v>
      </c>
      <c r="E4004" s="92">
        <f t="shared" si="199"/>
        <v>35.845799999999997</v>
      </c>
      <c r="F4004" s="92">
        <f t="shared" si="200"/>
        <v>41.448430000000002</v>
      </c>
      <c r="H4004" s="138">
        <v>38.609409999999997</v>
      </c>
      <c r="I4004" s="138">
        <v>35.845799999999997</v>
      </c>
      <c r="J4004" s="138">
        <v>41.448430000000002</v>
      </c>
      <c r="K4004" s="138">
        <v>3.7051226631020784</v>
      </c>
    </row>
    <row r="4005" spans="1:11">
      <c r="A4005" s="39" t="s">
        <v>452</v>
      </c>
      <c r="B4005" s="39" t="s">
        <v>295</v>
      </c>
      <c r="C4005" s="39" t="s">
        <v>360</v>
      </c>
      <c r="D4005" s="92">
        <f t="shared" si="198"/>
        <v>38.17192</v>
      </c>
      <c r="E4005" s="92">
        <f t="shared" si="199"/>
        <v>36.379159999999999</v>
      </c>
      <c r="F4005" s="92">
        <f t="shared" si="200"/>
        <v>39.997489999999999</v>
      </c>
      <c r="H4005" s="138">
        <v>38.17192</v>
      </c>
      <c r="I4005" s="138">
        <v>36.379159999999999</v>
      </c>
      <c r="J4005" s="138">
        <v>39.997489999999999</v>
      </c>
      <c r="K4005" s="138">
        <v>2.4188984992109384</v>
      </c>
    </row>
    <row r="4006" spans="1:11">
      <c r="A4006" s="39" t="s">
        <v>452</v>
      </c>
      <c r="B4006" s="39" t="s">
        <v>295</v>
      </c>
      <c r="C4006" s="39" t="s">
        <v>0</v>
      </c>
      <c r="D4006" s="92">
        <f t="shared" si="198"/>
        <v>37.560220000000001</v>
      </c>
      <c r="E4006" s="92">
        <f t="shared" si="199"/>
        <v>36.661290000000001</v>
      </c>
      <c r="F4006" s="92">
        <f t="shared" si="200"/>
        <v>38.467799999999997</v>
      </c>
      <c r="H4006" s="138">
        <v>37.560220000000001</v>
      </c>
      <c r="I4006" s="138">
        <v>36.661290000000001</v>
      </c>
      <c r="J4006" s="138">
        <v>38.467799999999997</v>
      </c>
      <c r="K4006" s="138">
        <v>1.2270543143783503</v>
      </c>
    </row>
    <row r="4007" spans="1:11">
      <c r="A4007" s="39" t="s">
        <v>452</v>
      </c>
      <c r="B4007" s="39" t="s">
        <v>296</v>
      </c>
      <c r="C4007" s="39" t="s">
        <v>101</v>
      </c>
      <c r="D4007" s="92">
        <f t="shared" si="198"/>
        <v>16.274989999999999</v>
      </c>
      <c r="E4007" s="92">
        <f t="shared" si="199"/>
        <v>12.576969999999999</v>
      </c>
      <c r="F4007" s="92">
        <f t="shared" si="200"/>
        <v>20.80161</v>
      </c>
      <c r="H4007" s="138">
        <v>16.274989999999999</v>
      </c>
      <c r="I4007" s="138">
        <v>12.576969999999999</v>
      </c>
      <c r="J4007" s="138">
        <v>20.80161</v>
      </c>
      <c r="K4007" s="138">
        <v>12.855129250463444</v>
      </c>
    </row>
    <row r="4008" spans="1:11">
      <c r="A4008" s="39" t="s">
        <v>452</v>
      </c>
      <c r="B4008" s="39" t="s">
        <v>296</v>
      </c>
      <c r="C4008" s="39" t="s">
        <v>108</v>
      </c>
      <c r="D4008" s="92">
        <f t="shared" si="198"/>
        <v>21.877120000000001</v>
      </c>
      <c r="E4008" s="92">
        <f t="shared" si="199"/>
        <v>15.49925</v>
      </c>
      <c r="F4008" s="92">
        <f t="shared" si="200"/>
        <v>29.949269999999999</v>
      </c>
      <c r="H4008" s="138">
        <v>21.877120000000001</v>
      </c>
      <c r="I4008" s="138">
        <v>15.49925</v>
      </c>
      <c r="J4008" s="138">
        <v>29.949269999999999</v>
      </c>
      <c r="K4008" s="138">
        <v>16.862749758651958</v>
      </c>
    </row>
    <row r="4009" spans="1:11">
      <c r="A4009" s="39" t="s">
        <v>452</v>
      </c>
      <c r="B4009" s="39" t="s">
        <v>296</v>
      </c>
      <c r="C4009" s="39" t="s">
        <v>109</v>
      </c>
      <c r="D4009" s="92">
        <f t="shared" si="198"/>
        <v>16.395420000000001</v>
      </c>
      <c r="E4009" s="92">
        <f t="shared" si="199"/>
        <v>12.437889999999999</v>
      </c>
      <c r="F4009" s="92">
        <f t="shared" si="200"/>
        <v>21.305789999999998</v>
      </c>
      <c r="H4009" s="138">
        <v>16.395420000000001</v>
      </c>
      <c r="I4009" s="138">
        <v>12.437889999999999</v>
      </c>
      <c r="J4009" s="138">
        <v>21.305789999999998</v>
      </c>
      <c r="K4009" s="138">
        <v>13.754542427092442</v>
      </c>
    </row>
    <row r="4010" spans="1:11">
      <c r="A4010" s="39" t="s">
        <v>452</v>
      </c>
      <c r="B4010" s="39" t="s">
        <v>296</v>
      </c>
      <c r="C4010" s="39" t="s">
        <v>112</v>
      </c>
      <c r="D4010" s="92">
        <f t="shared" si="198"/>
        <v>28.905480000000001</v>
      </c>
      <c r="E4010" s="92">
        <f t="shared" si="199"/>
        <v>21.042929999999998</v>
      </c>
      <c r="F4010" s="92">
        <f t="shared" si="200"/>
        <v>38.28145</v>
      </c>
      <c r="H4010" s="138">
        <v>28.905480000000001</v>
      </c>
      <c r="I4010" s="138">
        <v>21.042929999999998</v>
      </c>
      <c r="J4010" s="138">
        <v>38.28145</v>
      </c>
      <c r="K4010" s="138">
        <v>15.317867061885842</v>
      </c>
    </row>
    <row r="4011" spans="1:11">
      <c r="A4011" s="39" t="s">
        <v>452</v>
      </c>
      <c r="B4011" s="39" t="s">
        <v>296</v>
      </c>
      <c r="C4011" s="39" t="s">
        <v>115</v>
      </c>
      <c r="D4011" s="92">
        <f t="shared" si="198"/>
        <v>24.19659</v>
      </c>
      <c r="E4011" s="92">
        <f t="shared" si="199"/>
        <v>19.98049</v>
      </c>
      <c r="F4011" s="92">
        <f t="shared" si="200"/>
        <v>28.980139999999999</v>
      </c>
      <c r="H4011" s="138">
        <v>24.19659</v>
      </c>
      <c r="I4011" s="138">
        <v>19.98049</v>
      </c>
      <c r="J4011" s="138">
        <v>28.980139999999999</v>
      </c>
      <c r="K4011" s="138">
        <v>9.4965447610593063</v>
      </c>
    </row>
    <row r="4012" spans="1:11">
      <c r="A4012" s="39" t="s">
        <v>452</v>
      </c>
      <c r="B4012" s="39" t="s">
        <v>296</v>
      </c>
      <c r="C4012" s="39" t="s">
        <v>118</v>
      </c>
      <c r="D4012" s="92">
        <f t="shared" si="198"/>
        <v>21.65035</v>
      </c>
      <c r="E4012" s="92">
        <f t="shared" si="199"/>
        <v>16.444769999999998</v>
      </c>
      <c r="F4012" s="92">
        <f t="shared" si="200"/>
        <v>27.952480000000001</v>
      </c>
      <c r="H4012" s="138">
        <v>21.65035</v>
      </c>
      <c r="I4012" s="138">
        <v>16.444769999999998</v>
      </c>
      <c r="J4012" s="138">
        <v>27.952480000000001</v>
      </c>
      <c r="K4012" s="138">
        <v>13.562870808093171</v>
      </c>
    </row>
    <row r="4013" spans="1:11">
      <c r="A4013" s="39" t="s">
        <v>452</v>
      </c>
      <c r="B4013" s="39" t="s">
        <v>296</v>
      </c>
      <c r="C4013" s="39" t="s">
        <v>122</v>
      </c>
      <c r="D4013" s="92">
        <f t="shared" si="198"/>
        <v>23.778770000000002</v>
      </c>
      <c r="E4013" s="92">
        <f t="shared" si="199"/>
        <v>19.050170000000001</v>
      </c>
      <c r="F4013" s="92">
        <f t="shared" si="200"/>
        <v>29.256879999999999</v>
      </c>
      <c r="H4013" s="138">
        <v>23.778770000000002</v>
      </c>
      <c r="I4013" s="138">
        <v>19.050170000000001</v>
      </c>
      <c r="J4013" s="138">
        <v>29.256879999999999</v>
      </c>
      <c r="K4013" s="138">
        <v>10.961252411289566</v>
      </c>
    </row>
    <row r="4014" spans="1:11">
      <c r="A4014" s="39" t="s">
        <v>452</v>
      </c>
      <c r="B4014" s="39" t="s">
        <v>296</v>
      </c>
      <c r="C4014" s="39" t="s">
        <v>130</v>
      </c>
      <c r="D4014" s="92">
        <f t="shared" si="198"/>
        <v>25.243580000000001</v>
      </c>
      <c r="E4014" s="92">
        <f t="shared" si="199"/>
        <v>20.948820000000001</v>
      </c>
      <c r="F4014" s="92">
        <f t="shared" si="200"/>
        <v>30.083760000000002</v>
      </c>
      <c r="H4014" s="138">
        <v>25.243580000000001</v>
      </c>
      <c r="I4014" s="138">
        <v>20.948820000000001</v>
      </c>
      <c r="J4014" s="138">
        <v>30.083760000000002</v>
      </c>
      <c r="K4014" s="138">
        <v>9.2421201747137278</v>
      </c>
    </row>
    <row r="4015" spans="1:11">
      <c r="A4015" s="39" t="s">
        <v>452</v>
      </c>
      <c r="B4015" s="39" t="s">
        <v>296</v>
      </c>
      <c r="C4015" s="39" t="s">
        <v>135</v>
      </c>
      <c r="D4015" s="92">
        <f t="shared" si="198"/>
        <v>22.853059999999999</v>
      </c>
      <c r="E4015" s="92">
        <f t="shared" si="199"/>
        <v>16.69802</v>
      </c>
      <c r="F4015" s="92">
        <f t="shared" si="200"/>
        <v>30.44763</v>
      </c>
      <c r="H4015" s="138">
        <v>22.853059999999999</v>
      </c>
      <c r="I4015" s="138">
        <v>16.69802</v>
      </c>
      <c r="J4015" s="138">
        <v>30.44763</v>
      </c>
      <c r="K4015" s="138">
        <v>15.370226131642767</v>
      </c>
    </row>
    <row r="4016" spans="1:11">
      <c r="A4016" s="39" t="s">
        <v>452</v>
      </c>
      <c r="B4016" s="39" t="s">
        <v>296</v>
      </c>
      <c r="C4016" s="39" t="s">
        <v>136</v>
      </c>
      <c r="D4016" s="92">
        <f t="shared" si="198"/>
        <v>14.59953</v>
      </c>
      <c r="E4016" s="92">
        <f t="shared" si="199"/>
        <v>10.14692</v>
      </c>
      <c r="F4016" s="92">
        <f t="shared" si="200"/>
        <v>20.558949999999999</v>
      </c>
      <c r="H4016" s="138">
        <v>14.59953</v>
      </c>
      <c r="I4016" s="138">
        <v>10.14692</v>
      </c>
      <c r="J4016" s="138">
        <v>20.558949999999999</v>
      </c>
      <c r="K4016" s="138">
        <v>18.064006170061639</v>
      </c>
    </row>
    <row r="4017" spans="1:11">
      <c r="A4017" s="39" t="s">
        <v>452</v>
      </c>
      <c r="B4017" s="39" t="s">
        <v>296</v>
      </c>
      <c r="C4017" s="39" t="s">
        <v>143</v>
      </c>
      <c r="D4017" s="92">
        <f t="shared" si="198"/>
        <v>22.26793</v>
      </c>
      <c r="E4017" s="92">
        <f t="shared" si="199"/>
        <v>17.200230000000001</v>
      </c>
      <c r="F4017" s="92">
        <f t="shared" si="200"/>
        <v>28.318079999999998</v>
      </c>
      <c r="H4017" s="138">
        <v>22.26793</v>
      </c>
      <c r="I4017" s="138">
        <v>17.200230000000001</v>
      </c>
      <c r="J4017" s="138">
        <v>28.318079999999998</v>
      </c>
      <c r="K4017" s="138">
        <v>12.743865280697397</v>
      </c>
    </row>
    <row r="4018" spans="1:11">
      <c r="A4018" s="39" t="s">
        <v>452</v>
      </c>
      <c r="B4018" s="39" t="s">
        <v>296</v>
      </c>
      <c r="C4018" s="39" t="s">
        <v>149</v>
      </c>
      <c r="D4018" s="92">
        <f t="shared" si="198"/>
        <v>21.952960000000001</v>
      </c>
      <c r="E4018" s="92">
        <f t="shared" si="199"/>
        <v>17.515339999999998</v>
      </c>
      <c r="F4018" s="92">
        <f t="shared" si="200"/>
        <v>27.14489</v>
      </c>
      <c r="H4018" s="138">
        <v>21.952960000000001</v>
      </c>
      <c r="I4018" s="138">
        <v>17.515339999999998</v>
      </c>
      <c r="J4018" s="138">
        <v>27.14489</v>
      </c>
      <c r="K4018" s="138">
        <v>11.192732096264011</v>
      </c>
    </row>
    <row r="4019" spans="1:11">
      <c r="A4019" s="39" t="s">
        <v>452</v>
      </c>
      <c r="B4019" s="39" t="s">
        <v>296</v>
      </c>
      <c r="C4019" s="39" t="s">
        <v>151</v>
      </c>
      <c r="D4019" s="92">
        <f t="shared" si="198"/>
        <v>22.83916</v>
      </c>
      <c r="E4019" s="92">
        <f t="shared" si="199"/>
        <v>16.087</v>
      </c>
      <c r="F4019" s="92">
        <f t="shared" si="200"/>
        <v>31.366029999999999</v>
      </c>
      <c r="H4019" s="138">
        <v>22.83916</v>
      </c>
      <c r="I4019" s="138">
        <v>16.087</v>
      </c>
      <c r="J4019" s="138">
        <v>31.366029999999999</v>
      </c>
      <c r="K4019" s="138">
        <v>17.096981675333069</v>
      </c>
    </row>
    <row r="4020" spans="1:11">
      <c r="A4020" s="39" t="s">
        <v>452</v>
      </c>
      <c r="B4020" s="39" t="s">
        <v>296</v>
      </c>
      <c r="C4020" s="39" t="s">
        <v>154</v>
      </c>
      <c r="D4020" s="92">
        <f t="shared" si="198"/>
        <v>19.308789999999998</v>
      </c>
      <c r="E4020" s="92">
        <f t="shared" si="199"/>
        <v>14.52317</v>
      </c>
      <c r="F4020" s="92">
        <f t="shared" si="200"/>
        <v>25.206330000000001</v>
      </c>
      <c r="H4020" s="138">
        <v>19.308789999999998</v>
      </c>
      <c r="I4020" s="138">
        <v>14.52317</v>
      </c>
      <c r="J4020" s="138">
        <v>25.206330000000001</v>
      </c>
      <c r="K4020" s="138">
        <v>14.095445649364876</v>
      </c>
    </row>
    <row r="4021" spans="1:11">
      <c r="A4021" s="39" t="s">
        <v>452</v>
      </c>
      <c r="B4021" s="39" t="s">
        <v>296</v>
      </c>
      <c r="C4021" s="39" t="s">
        <v>164</v>
      </c>
      <c r="D4021" s="92">
        <f t="shared" si="198"/>
        <v>27.029920000000001</v>
      </c>
      <c r="E4021" s="92">
        <f t="shared" si="199"/>
        <v>19.913550000000001</v>
      </c>
      <c r="F4021" s="92">
        <f t="shared" si="200"/>
        <v>35.560209999999998</v>
      </c>
      <c r="H4021" s="138">
        <v>27.029920000000001</v>
      </c>
      <c r="I4021" s="138">
        <v>19.913550000000001</v>
      </c>
      <c r="J4021" s="138">
        <v>35.560209999999998</v>
      </c>
      <c r="K4021" s="138">
        <v>14.837565187022381</v>
      </c>
    </row>
    <row r="4022" spans="1:11">
      <c r="A4022" s="39" t="s">
        <v>452</v>
      </c>
      <c r="B4022" s="39" t="s">
        <v>296</v>
      </c>
      <c r="C4022" s="39" t="s">
        <v>171</v>
      </c>
      <c r="D4022" s="92">
        <f t="shared" si="198"/>
        <v>23.318860000000001</v>
      </c>
      <c r="E4022" s="92">
        <f t="shared" si="199"/>
        <v>19.012709999999998</v>
      </c>
      <c r="F4022" s="92">
        <f t="shared" si="200"/>
        <v>28.259989999999998</v>
      </c>
      <c r="H4022" s="138">
        <v>23.318860000000001</v>
      </c>
      <c r="I4022" s="138">
        <v>19.012709999999998</v>
      </c>
      <c r="J4022" s="138">
        <v>28.259989999999998</v>
      </c>
      <c r="K4022" s="138">
        <v>10.123204993726107</v>
      </c>
    </row>
    <row r="4023" spans="1:11">
      <c r="A4023" s="39" t="s">
        <v>452</v>
      </c>
      <c r="B4023" s="39" t="s">
        <v>296</v>
      </c>
      <c r="C4023" s="39" t="s">
        <v>174</v>
      </c>
      <c r="D4023" s="92">
        <f t="shared" si="198"/>
        <v>19.233709999999999</v>
      </c>
      <c r="E4023" s="92">
        <f t="shared" si="199"/>
        <v>14.42014</v>
      </c>
      <c r="F4023" s="92">
        <f t="shared" si="200"/>
        <v>25.18131</v>
      </c>
      <c r="H4023" s="138">
        <v>19.233709999999999</v>
      </c>
      <c r="I4023" s="138">
        <v>14.42014</v>
      </c>
      <c r="J4023" s="138">
        <v>25.18131</v>
      </c>
      <c r="K4023" s="138">
        <v>14.252679280284458</v>
      </c>
    </row>
    <row r="4024" spans="1:11">
      <c r="A4024" s="39" t="s">
        <v>452</v>
      </c>
      <c r="B4024" s="39" t="s">
        <v>296</v>
      </c>
      <c r="C4024" s="39" t="s">
        <v>102</v>
      </c>
      <c r="D4024" s="92">
        <f t="shared" si="198"/>
        <v>25.04505</v>
      </c>
      <c r="E4024" s="92">
        <f t="shared" si="199"/>
        <v>18.057369999999999</v>
      </c>
      <c r="F4024" s="92">
        <f t="shared" si="200"/>
        <v>33.627110000000002</v>
      </c>
      <c r="H4024" s="138">
        <v>25.04505</v>
      </c>
      <c r="I4024" s="138">
        <v>18.057369999999999</v>
      </c>
      <c r="J4024" s="138">
        <v>33.627110000000002</v>
      </c>
      <c r="K4024" s="138">
        <v>15.916011347551711</v>
      </c>
    </row>
    <row r="4025" spans="1:11">
      <c r="A4025" s="39" t="s">
        <v>452</v>
      </c>
      <c r="B4025" s="39" t="s">
        <v>296</v>
      </c>
      <c r="C4025" s="39" t="s">
        <v>103</v>
      </c>
      <c r="D4025" s="92">
        <f t="shared" si="198"/>
        <v>22.585370000000001</v>
      </c>
      <c r="E4025" s="92">
        <f t="shared" si="199"/>
        <v>17.522939999999998</v>
      </c>
      <c r="F4025" s="92">
        <f t="shared" si="200"/>
        <v>28.60314</v>
      </c>
      <c r="H4025" s="138">
        <v>22.585370000000001</v>
      </c>
      <c r="I4025" s="138">
        <v>17.522939999999998</v>
      </c>
      <c r="J4025" s="138">
        <v>28.60314</v>
      </c>
      <c r="K4025" s="138">
        <v>12.524005584145842</v>
      </c>
    </row>
    <row r="4026" spans="1:11">
      <c r="A4026" s="39" t="s">
        <v>452</v>
      </c>
      <c r="B4026" s="39" t="s">
        <v>296</v>
      </c>
      <c r="C4026" s="39" t="s">
        <v>104</v>
      </c>
      <c r="D4026" s="92">
        <f t="shared" si="198"/>
        <v>11.595560000000001</v>
      </c>
      <c r="E4026" s="92">
        <f t="shared" si="199"/>
        <v>8.3948110000000007</v>
      </c>
      <c r="F4026" s="92">
        <f t="shared" si="200"/>
        <v>15.80611</v>
      </c>
      <c r="H4026" s="138">
        <v>11.595560000000001</v>
      </c>
      <c r="I4026" s="138">
        <v>8.3948110000000007</v>
      </c>
      <c r="J4026" s="138">
        <v>15.80611</v>
      </c>
      <c r="K4026" s="138">
        <v>16.170663598825755</v>
      </c>
    </row>
    <row r="4027" spans="1:11">
      <c r="A4027" s="39" t="s">
        <v>452</v>
      </c>
      <c r="B4027" s="39" t="s">
        <v>296</v>
      </c>
      <c r="C4027" s="39" t="s">
        <v>110</v>
      </c>
      <c r="D4027" s="92">
        <f t="shared" si="198"/>
        <v>18.41498</v>
      </c>
      <c r="E4027" s="92">
        <f t="shared" si="199"/>
        <v>14.5389</v>
      </c>
      <c r="F4027" s="92">
        <f t="shared" si="200"/>
        <v>23.045780000000001</v>
      </c>
      <c r="H4027" s="138">
        <v>18.41498</v>
      </c>
      <c r="I4027" s="138">
        <v>14.5389</v>
      </c>
      <c r="J4027" s="138">
        <v>23.045780000000001</v>
      </c>
      <c r="K4027" s="138">
        <v>11.767713024939477</v>
      </c>
    </row>
    <row r="4028" spans="1:11">
      <c r="A4028" s="39" t="s">
        <v>452</v>
      </c>
      <c r="B4028" s="39" t="s">
        <v>296</v>
      </c>
      <c r="C4028" s="39" t="s">
        <v>111</v>
      </c>
      <c r="D4028" s="92">
        <f t="shared" si="198"/>
        <v>26.237649999999999</v>
      </c>
      <c r="E4028" s="92">
        <f t="shared" si="199"/>
        <v>21.27636</v>
      </c>
      <c r="F4028" s="92">
        <f t="shared" si="200"/>
        <v>31.887219999999999</v>
      </c>
      <c r="H4028" s="138">
        <v>26.237649999999999</v>
      </c>
      <c r="I4028" s="138">
        <v>21.27636</v>
      </c>
      <c r="J4028" s="138">
        <v>31.887219999999999</v>
      </c>
      <c r="K4028" s="138">
        <v>10.33613147518928</v>
      </c>
    </row>
    <row r="4029" spans="1:11">
      <c r="A4029" s="39" t="s">
        <v>452</v>
      </c>
      <c r="B4029" s="39" t="s">
        <v>296</v>
      </c>
      <c r="C4029" s="39" t="s">
        <v>116</v>
      </c>
      <c r="D4029" s="92">
        <f t="shared" si="198"/>
        <v>18.680869999999999</v>
      </c>
      <c r="E4029" s="92">
        <f t="shared" si="199"/>
        <v>13.661759999999999</v>
      </c>
      <c r="F4029" s="92">
        <f t="shared" si="200"/>
        <v>25.009789999999999</v>
      </c>
      <c r="H4029" s="138">
        <v>18.680869999999999</v>
      </c>
      <c r="I4029" s="138">
        <v>13.661759999999999</v>
      </c>
      <c r="J4029" s="138">
        <v>25.009789999999999</v>
      </c>
      <c r="K4029" s="138">
        <v>15.464397536089059</v>
      </c>
    </row>
    <row r="4030" spans="1:11">
      <c r="A4030" s="39" t="s">
        <v>452</v>
      </c>
      <c r="B4030" s="39" t="s">
        <v>296</v>
      </c>
      <c r="C4030" s="39" t="s">
        <v>117</v>
      </c>
      <c r="D4030" s="92">
        <f t="shared" si="198"/>
        <v>25.285039999999999</v>
      </c>
      <c r="E4030" s="92">
        <f t="shared" si="199"/>
        <v>20.38204</v>
      </c>
      <c r="F4030" s="92">
        <f t="shared" si="200"/>
        <v>30.909590000000001</v>
      </c>
      <c r="H4030" s="138">
        <v>25.285039999999999</v>
      </c>
      <c r="I4030" s="138">
        <v>20.38204</v>
      </c>
      <c r="J4030" s="138">
        <v>30.909590000000001</v>
      </c>
      <c r="K4030" s="138">
        <v>10.638258828145021</v>
      </c>
    </row>
    <row r="4031" spans="1:11">
      <c r="A4031" s="39" t="s">
        <v>452</v>
      </c>
      <c r="B4031" s="39" t="s">
        <v>296</v>
      </c>
      <c r="C4031" s="39" t="s">
        <v>119</v>
      </c>
      <c r="D4031" s="92">
        <f t="shared" si="198"/>
        <v>19.88166</v>
      </c>
      <c r="E4031" s="92">
        <f t="shared" si="199"/>
        <v>15.684060000000001</v>
      </c>
      <c r="F4031" s="92">
        <f t="shared" si="200"/>
        <v>24.871289999999998</v>
      </c>
      <c r="H4031" s="138">
        <v>19.88166</v>
      </c>
      <c r="I4031" s="138">
        <v>15.684060000000001</v>
      </c>
      <c r="J4031" s="138">
        <v>24.871289999999998</v>
      </c>
      <c r="K4031" s="138">
        <v>11.779554624714434</v>
      </c>
    </row>
    <row r="4032" spans="1:11">
      <c r="A4032" s="39" t="s">
        <v>452</v>
      </c>
      <c r="B4032" s="39" t="s">
        <v>296</v>
      </c>
      <c r="C4032" s="39" t="s">
        <v>123</v>
      </c>
      <c r="D4032" s="92">
        <f t="shared" si="198"/>
        <v>25.284009999999999</v>
      </c>
      <c r="E4032" s="92">
        <f t="shared" si="199"/>
        <v>20.668489999999998</v>
      </c>
      <c r="F4032" s="92">
        <f t="shared" si="200"/>
        <v>30.533529999999999</v>
      </c>
      <c r="H4032" s="138">
        <v>25.284009999999999</v>
      </c>
      <c r="I4032" s="138">
        <v>20.668489999999998</v>
      </c>
      <c r="J4032" s="138">
        <v>30.533529999999999</v>
      </c>
      <c r="K4032" s="138">
        <v>9.9670147259077986</v>
      </c>
    </row>
    <row r="4033" spans="1:11">
      <c r="A4033" s="39" t="s">
        <v>452</v>
      </c>
      <c r="B4033" s="39" t="s">
        <v>296</v>
      </c>
      <c r="C4033" s="39" t="s">
        <v>132</v>
      </c>
      <c r="D4033" s="92">
        <f t="shared" si="198"/>
        <v>18.817710000000002</v>
      </c>
      <c r="E4033" s="92">
        <f t="shared" si="199"/>
        <v>14.537039999999999</v>
      </c>
      <c r="F4033" s="92">
        <f t="shared" si="200"/>
        <v>24.004840000000002</v>
      </c>
      <c r="H4033" s="138">
        <v>18.817710000000002</v>
      </c>
      <c r="I4033" s="138">
        <v>14.537039999999999</v>
      </c>
      <c r="J4033" s="138">
        <v>24.004840000000002</v>
      </c>
      <c r="K4033" s="138">
        <v>12.816665789833086</v>
      </c>
    </row>
    <row r="4034" spans="1:11">
      <c r="A4034" s="39" t="s">
        <v>452</v>
      </c>
      <c r="B4034" s="39" t="s">
        <v>296</v>
      </c>
      <c r="C4034" s="39" t="s">
        <v>134</v>
      </c>
      <c r="D4034" s="92">
        <f t="shared" si="198"/>
        <v>23.771560000000001</v>
      </c>
      <c r="E4034" s="92">
        <f t="shared" si="199"/>
        <v>18.856760000000001</v>
      </c>
      <c r="F4034" s="92">
        <f t="shared" si="200"/>
        <v>29.501619999999999</v>
      </c>
      <c r="H4034" s="138">
        <v>23.771560000000001</v>
      </c>
      <c r="I4034" s="138">
        <v>18.856760000000001</v>
      </c>
      <c r="J4034" s="138">
        <v>29.501619999999999</v>
      </c>
      <c r="K4034" s="138">
        <v>11.436329799138129</v>
      </c>
    </row>
    <row r="4035" spans="1:11">
      <c r="A4035" s="39" t="s">
        <v>452</v>
      </c>
      <c r="B4035" s="39" t="s">
        <v>296</v>
      </c>
      <c r="C4035" s="39" t="s">
        <v>150</v>
      </c>
      <c r="D4035" s="92">
        <f t="shared" si="198"/>
        <v>22.989139999999999</v>
      </c>
      <c r="E4035" s="92">
        <f t="shared" si="199"/>
        <v>16.743449999999999</v>
      </c>
      <c r="F4035" s="92">
        <f t="shared" si="200"/>
        <v>30.705380000000002</v>
      </c>
      <c r="H4035" s="138">
        <v>22.989139999999999</v>
      </c>
      <c r="I4035" s="138">
        <v>16.743449999999999</v>
      </c>
      <c r="J4035" s="138">
        <v>30.705380000000002</v>
      </c>
      <c r="K4035" s="138">
        <v>15.517387775271283</v>
      </c>
    </row>
    <row r="4036" spans="1:11">
      <c r="A4036" s="39" t="s">
        <v>452</v>
      </c>
      <c r="B4036" s="39" t="s">
        <v>296</v>
      </c>
      <c r="C4036" s="39" t="s">
        <v>156</v>
      </c>
      <c r="D4036" s="92">
        <f t="shared" si="198"/>
        <v>8.3271119999999996</v>
      </c>
      <c r="E4036" s="92">
        <f t="shared" si="199"/>
        <v>5.4377370000000003</v>
      </c>
      <c r="F4036" s="92">
        <f t="shared" si="200"/>
        <v>12.54805</v>
      </c>
      <c r="H4036" s="138">
        <v>8.3271119999999996</v>
      </c>
      <c r="I4036" s="138">
        <v>5.4377370000000003</v>
      </c>
      <c r="J4036" s="138">
        <v>12.54805</v>
      </c>
      <c r="K4036" s="138">
        <v>21.380029474804711</v>
      </c>
    </row>
    <row r="4037" spans="1:11">
      <c r="A4037" s="39" t="s">
        <v>452</v>
      </c>
      <c r="B4037" s="39" t="s">
        <v>296</v>
      </c>
      <c r="C4037" s="39" t="s">
        <v>159</v>
      </c>
      <c r="D4037" s="92">
        <f t="shared" si="198"/>
        <v>16.811019999999999</v>
      </c>
      <c r="E4037" s="92">
        <f t="shared" si="199"/>
        <v>12.429169999999999</v>
      </c>
      <c r="F4037" s="92">
        <f t="shared" si="200"/>
        <v>22.343499999999999</v>
      </c>
      <c r="H4037" s="138">
        <v>16.811019999999999</v>
      </c>
      <c r="I4037" s="138">
        <v>12.429169999999999</v>
      </c>
      <c r="J4037" s="138">
        <v>22.343499999999999</v>
      </c>
      <c r="K4037" s="138">
        <v>14.993730303098801</v>
      </c>
    </row>
    <row r="4038" spans="1:11">
      <c r="A4038" s="39" t="s">
        <v>452</v>
      </c>
      <c r="B4038" s="39" t="s">
        <v>296</v>
      </c>
      <c r="C4038" s="39" t="s">
        <v>161</v>
      </c>
      <c r="D4038" s="92">
        <f t="shared" si="198"/>
        <v>11.07587</v>
      </c>
      <c r="E4038" s="92">
        <f t="shared" si="199"/>
        <v>7.901789</v>
      </c>
      <c r="F4038" s="92">
        <f t="shared" si="200"/>
        <v>15.31296</v>
      </c>
      <c r="H4038" s="138">
        <v>11.07587</v>
      </c>
      <c r="I4038" s="138">
        <v>7.901789</v>
      </c>
      <c r="J4038" s="138">
        <v>15.31296</v>
      </c>
      <c r="K4038" s="138">
        <v>16.908838763907486</v>
      </c>
    </row>
    <row r="4039" spans="1:11">
      <c r="A4039" s="39" t="s">
        <v>452</v>
      </c>
      <c r="B4039" s="39" t="s">
        <v>296</v>
      </c>
      <c r="C4039" s="39" t="s">
        <v>168</v>
      </c>
      <c r="D4039" s="92">
        <f t="shared" si="198"/>
        <v>21.301770000000001</v>
      </c>
      <c r="E4039" s="92">
        <f t="shared" si="199"/>
        <v>15.94079</v>
      </c>
      <c r="F4039" s="92">
        <f t="shared" si="200"/>
        <v>27.867979999999999</v>
      </c>
      <c r="H4039" s="138">
        <v>21.301770000000001</v>
      </c>
      <c r="I4039" s="138">
        <v>15.94079</v>
      </c>
      <c r="J4039" s="138">
        <v>27.867979999999999</v>
      </c>
      <c r="K4039" s="138">
        <v>14.284277785367131</v>
      </c>
    </row>
    <row r="4040" spans="1:11">
      <c r="A4040" s="39" t="s">
        <v>452</v>
      </c>
      <c r="B4040" s="39" t="s">
        <v>296</v>
      </c>
      <c r="C4040" s="39" t="s">
        <v>98</v>
      </c>
      <c r="D4040" s="92">
        <f t="shared" si="198"/>
        <v>16.129190000000001</v>
      </c>
      <c r="E4040" s="92">
        <f t="shared" si="199"/>
        <v>11.778779999999999</v>
      </c>
      <c r="F4040" s="92">
        <f t="shared" si="200"/>
        <v>21.691330000000001</v>
      </c>
      <c r="H4040" s="138">
        <v>16.129190000000001</v>
      </c>
      <c r="I4040" s="138">
        <v>11.778779999999999</v>
      </c>
      <c r="J4040" s="138">
        <v>21.691330000000001</v>
      </c>
      <c r="K4040" s="138">
        <v>15.61251370961592</v>
      </c>
    </row>
    <row r="4041" spans="1:11">
      <c r="A4041" s="39" t="s">
        <v>452</v>
      </c>
      <c r="B4041" s="39" t="s">
        <v>296</v>
      </c>
      <c r="C4041" s="39" t="s">
        <v>105</v>
      </c>
      <c r="D4041" s="92">
        <f t="shared" si="198"/>
        <v>20.615349999999999</v>
      </c>
      <c r="E4041" s="92">
        <f t="shared" si="199"/>
        <v>15.025449999999999</v>
      </c>
      <c r="F4041" s="92">
        <f t="shared" si="200"/>
        <v>27.609159999999999</v>
      </c>
      <c r="H4041" s="138">
        <v>20.615349999999999</v>
      </c>
      <c r="I4041" s="138">
        <v>15.025449999999999</v>
      </c>
      <c r="J4041" s="138">
        <v>27.609159999999999</v>
      </c>
      <c r="K4041" s="138">
        <v>15.564508970257599</v>
      </c>
    </row>
    <row r="4042" spans="1:11">
      <c r="A4042" s="39" t="s">
        <v>452</v>
      </c>
      <c r="B4042" s="39" t="s">
        <v>296</v>
      </c>
      <c r="C4042" s="39" t="s">
        <v>106</v>
      </c>
      <c r="D4042" s="92">
        <f t="shared" si="198"/>
        <v>14.90785</v>
      </c>
      <c r="E4042" s="92">
        <f t="shared" si="199"/>
        <v>11.354150000000001</v>
      </c>
      <c r="F4042" s="92">
        <f t="shared" si="200"/>
        <v>19.33126</v>
      </c>
      <c r="H4042" s="138">
        <v>14.90785</v>
      </c>
      <c r="I4042" s="138">
        <v>11.354150000000001</v>
      </c>
      <c r="J4042" s="138">
        <v>19.33126</v>
      </c>
      <c r="K4042" s="138">
        <v>13.596407261945886</v>
      </c>
    </row>
    <row r="4043" spans="1:11">
      <c r="A4043" s="39" t="s">
        <v>452</v>
      </c>
      <c r="B4043" s="39" t="s">
        <v>296</v>
      </c>
      <c r="C4043" s="39" t="s">
        <v>125</v>
      </c>
      <c r="D4043" s="92">
        <f t="shared" si="198"/>
        <v>19.788029999999999</v>
      </c>
      <c r="E4043" s="92">
        <f t="shared" si="199"/>
        <v>15.38273</v>
      </c>
      <c r="F4043" s="92">
        <f t="shared" si="200"/>
        <v>25.08098</v>
      </c>
      <c r="H4043" s="138">
        <v>19.788029999999999</v>
      </c>
      <c r="I4043" s="138">
        <v>15.38273</v>
      </c>
      <c r="J4043" s="138">
        <v>25.08098</v>
      </c>
      <c r="K4043" s="138">
        <v>12.49249167299625</v>
      </c>
    </row>
    <row r="4044" spans="1:11">
      <c r="A4044" s="39" t="s">
        <v>452</v>
      </c>
      <c r="B4044" s="39" t="s">
        <v>296</v>
      </c>
      <c r="C4044" s="39" t="s">
        <v>131</v>
      </c>
      <c r="D4044" s="92">
        <f t="shared" si="198"/>
        <v>22.96237</v>
      </c>
      <c r="E4044" s="92">
        <f t="shared" si="199"/>
        <v>16.47204</v>
      </c>
      <c r="F4044" s="92">
        <f t="shared" si="200"/>
        <v>31.05911</v>
      </c>
      <c r="H4044" s="138">
        <v>22.96237</v>
      </c>
      <c r="I4044" s="138">
        <v>16.47204</v>
      </c>
      <c r="J4044" s="138">
        <v>31.05911</v>
      </c>
      <c r="K4044" s="138">
        <v>16.2339253308783</v>
      </c>
    </row>
    <row r="4045" spans="1:11">
      <c r="A4045" s="39" t="s">
        <v>452</v>
      </c>
      <c r="B4045" s="39" t="s">
        <v>296</v>
      </c>
      <c r="C4045" s="39" t="s">
        <v>133</v>
      </c>
      <c r="D4045" s="92">
        <f t="shared" si="198"/>
        <v>20.094999999999999</v>
      </c>
      <c r="E4045" s="92">
        <f t="shared" si="199"/>
        <v>15.81432</v>
      </c>
      <c r="F4045" s="92">
        <f t="shared" si="200"/>
        <v>25.187709999999999</v>
      </c>
      <c r="H4045" s="138">
        <v>20.094999999999999</v>
      </c>
      <c r="I4045" s="138">
        <v>15.81432</v>
      </c>
      <c r="J4045" s="138">
        <v>25.187709999999999</v>
      </c>
      <c r="K4045" s="138">
        <v>11.89210251306295</v>
      </c>
    </row>
    <row r="4046" spans="1:11">
      <c r="A4046" s="39" t="s">
        <v>452</v>
      </c>
      <c r="B4046" s="39" t="s">
        <v>296</v>
      </c>
      <c r="C4046" s="39" t="s">
        <v>137</v>
      </c>
      <c r="D4046" s="92">
        <f t="shared" si="198"/>
        <v>16.766639999999999</v>
      </c>
      <c r="E4046" s="92">
        <f t="shared" si="199"/>
        <v>12.80261</v>
      </c>
      <c r="F4046" s="92">
        <f t="shared" si="200"/>
        <v>21.65326</v>
      </c>
      <c r="H4046" s="138">
        <v>16.766639999999999</v>
      </c>
      <c r="I4046" s="138">
        <v>12.80261</v>
      </c>
      <c r="J4046" s="138">
        <v>21.65326</v>
      </c>
      <c r="K4046" s="138">
        <v>13.428898097651052</v>
      </c>
    </row>
    <row r="4047" spans="1:11">
      <c r="A4047" s="39" t="s">
        <v>452</v>
      </c>
      <c r="B4047" s="39" t="s">
        <v>296</v>
      </c>
      <c r="C4047" s="39" t="s">
        <v>138</v>
      </c>
      <c r="D4047" s="92">
        <f t="shared" si="198"/>
        <v>19.143370000000001</v>
      </c>
      <c r="E4047" s="92">
        <f t="shared" si="199"/>
        <v>11.36107</v>
      </c>
      <c r="F4047" s="92">
        <f t="shared" si="200"/>
        <v>30.42662</v>
      </c>
      <c r="H4047" s="138">
        <v>19.143370000000001</v>
      </c>
      <c r="I4047" s="138">
        <v>11.36107</v>
      </c>
      <c r="J4047" s="138">
        <v>30.42662</v>
      </c>
      <c r="K4047" s="138">
        <v>25.312094996857919</v>
      </c>
    </row>
    <row r="4048" spans="1:11">
      <c r="A4048" s="39" t="s">
        <v>452</v>
      </c>
      <c r="B4048" s="39" t="s">
        <v>296</v>
      </c>
      <c r="C4048" s="39" t="s">
        <v>140</v>
      </c>
      <c r="D4048" s="92">
        <f t="shared" ref="D4048:D4111" si="201">IF(K4048&gt;=50," ",H4048)</f>
        <v>14.140739999999999</v>
      </c>
      <c r="E4048" s="92">
        <f t="shared" ref="E4048:E4111" si="202">IF(K4048&gt;=50," ",I4048)</f>
        <v>10.048719999999999</v>
      </c>
      <c r="F4048" s="92">
        <f t="shared" ref="F4048:F4111" si="203">IF(K4048&gt;=50," ",J4048)</f>
        <v>19.537189999999999</v>
      </c>
      <c r="H4048" s="138">
        <v>14.140739999999999</v>
      </c>
      <c r="I4048" s="138">
        <v>10.048719999999999</v>
      </c>
      <c r="J4048" s="138">
        <v>19.537189999999999</v>
      </c>
      <c r="K4048" s="138">
        <v>17.002016867575531</v>
      </c>
    </row>
    <row r="4049" spans="1:11">
      <c r="A4049" s="39" t="s">
        <v>452</v>
      </c>
      <c r="B4049" s="39" t="s">
        <v>296</v>
      </c>
      <c r="C4049" s="39" t="s">
        <v>144</v>
      </c>
      <c r="D4049" s="92">
        <f t="shared" si="201"/>
        <v>25.13006</v>
      </c>
      <c r="E4049" s="92">
        <f t="shared" si="202"/>
        <v>19.54937</v>
      </c>
      <c r="F4049" s="92">
        <f t="shared" si="203"/>
        <v>31.676590000000001</v>
      </c>
      <c r="H4049" s="138">
        <v>25.13006</v>
      </c>
      <c r="I4049" s="138">
        <v>19.54937</v>
      </c>
      <c r="J4049" s="138">
        <v>31.676590000000001</v>
      </c>
      <c r="K4049" s="138">
        <v>12.33713329773188</v>
      </c>
    </row>
    <row r="4050" spans="1:11">
      <c r="A4050" s="39" t="s">
        <v>452</v>
      </c>
      <c r="B4050" s="39" t="s">
        <v>296</v>
      </c>
      <c r="C4050" s="39" t="s">
        <v>145</v>
      </c>
      <c r="D4050" s="92">
        <f t="shared" si="201"/>
        <v>26.36196</v>
      </c>
      <c r="E4050" s="92">
        <f t="shared" si="202"/>
        <v>19.476900000000001</v>
      </c>
      <c r="F4050" s="92">
        <f t="shared" si="203"/>
        <v>34.634039999999999</v>
      </c>
      <c r="H4050" s="138">
        <v>26.36196</v>
      </c>
      <c r="I4050" s="138">
        <v>19.476900000000001</v>
      </c>
      <c r="J4050" s="138">
        <v>34.634039999999999</v>
      </c>
      <c r="K4050" s="138">
        <v>14.728487563140222</v>
      </c>
    </row>
    <row r="4051" spans="1:11">
      <c r="A4051" s="39" t="s">
        <v>452</v>
      </c>
      <c r="B4051" s="39" t="s">
        <v>296</v>
      </c>
      <c r="C4051" s="39" t="s">
        <v>146</v>
      </c>
      <c r="D4051" s="92">
        <f t="shared" si="201"/>
        <v>20.95889</v>
      </c>
      <c r="E4051" s="92">
        <f t="shared" si="202"/>
        <v>16.507639999999999</v>
      </c>
      <c r="F4051" s="92">
        <f t="shared" si="203"/>
        <v>26.233270000000001</v>
      </c>
      <c r="H4051" s="138">
        <v>20.95889</v>
      </c>
      <c r="I4051" s="138">
        <v>16.507639999999999</v>
      </c>
      <c r="J4051" s="138">
        <v>26.233270000000001</v>
      </c>
      <c r="K4051" s="138">
        <v>11.835497967688175</v>
      </c>
    </row>
    <row r="4052" spans="1:11">
      <c r="A4052" s="39" t="s">
        <v>452</v>
      </c>
      <c r="B4052" s="39" t="s">
        <v>296</v>
      </c>
      <c r="C4052" s="39" t="s">
        <v>153</v>
      </c>
      <c r="D4052" s="92">
        <f t="shared" si="201"/>
        <v>15.99985</v>
      </c>
      <c r="E4052" s="92">
        <f t="shared" si="202"/>
        <v>10.136240000000001</v>
      </c>
      <c r="F4052" s="92">
        <f t="shared" si="203"/>
        <v>24.336839999999999</v>
      </c>
      <c r="H4052" s="138">
        <v>15.99985</v>
      </c>
      <c r="I4052" s="138">
        <v>10.136240000000001</v>
      </c>
      <c r="J4052" s="138">
        <v>24.336839999999999</v>
      </c>
      <c r="K4052" s="138">
        <v>22.451604233789695</v>
      </c>
    </row>
    <row r="4053" spans="1:11">
      <c r="A4053" s="39" t="s">
        <v>452</v>
      </c>
      <c r="B4053" s="39" t="s">
        <v>296</v>
      </c>
      <c r="C4053" s="39" t="s">
        <v>162</v>
      </c>
      <c r="D4053" s="92">
        <f t="shared" si="201"/>
        <v>25.269490000000001</v>
      </c>
      <c r="E4053" s="92">
        <f t="shared" si="202"/>
        <v>17.338539999999998</v>
      </c>
      <c r="F4053" s="92">
        <f t="shared" si="203"/>
        <v>35.279870000000003</v>
      </c>
      <c r="H4053" s="138">
        <v>25.269490000000001</v>
      </c>
      <c r="I4053" s="138">
        <v>17.338539999999998</v>
      </c>
      <c r="J4053" s="138">
        <v>35.279870000000003</v>
      </c>
      <c r="K4053" s="138">
        <v>18.204815372213684</v>
      </c>
    </row>
    <row r="4054" spans="1:11">
      <c r="A4054" s="39" t="s">
        <v>452</v>
      </c>
      <c r="B4054" s="39" t="s">
        <v>296</v>
      </c>
      <c r="C4054" s="39" t="s">
        <v>165</v>
      </c>
      <c r="D4054" s="92">
        <f t="shared" si="201"/>
        <v>14.813179999999999</v>
      </c>
      <c r="E4054" s="92">
        <f t="shared" si="202"/>
        <v>10.53862</v>
      </c>
      <c r="F4054" s="92">
        <f t="shared" si="203"/>
        <v>20.42567</v>
      </c>
      <c r="H4054" s="138">
        <v>14.813179999999999</v>
      </c>
      <c r="I4054" s="138">
        <v>10.53862</v>
      </c>
      <c r="J4054" s="138">
        <v>20.42567</v>
      </c>
      <c r="K4054" s="138">
        <v>16.923462754114919</v>
      </c>
    </row>
    <row r="4055" spans="1:11">
      <c r="A4055" s="39" t="s">
        <v>452</v>
      </c>
      <c r="B4055" s="39" t="s">
        <v>296</v>
      </c>
      <c r="C4055" s="39" t="s">
        <v>166</v>
      </c>
      <c r="D4055" s="92">
        <f t="shared" si="201"/>
        <v>17.968900000000001</v>
      </c>
      <c r="E4055" s="92">
        <f t="shared" si="202"/>
        <v>13.57521</v>
      </c>
      <c r="F4055" s="92">
        <f t="shared" si="203"/>
        <v>23.399609999999999</v>
      </c>
      <c r="H4055" s="138">
        <v>17.968900000000001</v>
      </c>
      <c r="I4055" s="138">
        <v>13.57521</v>
      </c>
      <c r="J4055" s="138">
        <v>23.399609999999999</v>
      </c>
      <c r="K4055" s="138">
        <v>13.917229212695267</v>
      </c>
    </row>
    <row r="4056" spans="1:11">
      <c r="A4056" s="39" t="s">
        <v>452</v>
      </c>
      <c r="B4056" s="39" t="s">
        <v>296</v>
      </c>
      <c r="C4056" s="39" t="s">
        <v>170</v>
      </c>
      <c r="D4056" s="92">
        <f t="shared" si="201"/>
        <v>19.81616</v>
      </c>
      <c r="E4056" s="92">
        <f t="shared" si="202"/>
        <v>15.63838</v>
      </c>
      <c r="F4056" s="92">
        <f t="shared" si="203"/>
        <v>24.782160000000001</v>
      </c>
      <c r="H4056" s="138">
        <v>19.81616</v>
      </c>
      <c r="I4056" s="138">
        <v>15.63838</v>
      </c>
      <c r="J4056" s="138">
        <v>24.782160000000001</v>
      </c>
      <c r="K4056" s="138">
        <v>11.762576604145302</v>
      </c>
    </row>
    <row r="4057" spans="1:11">
      <c r="A4057" s="39" t="s">
        <v>452</v>
      </c>
      <c r="B4057" s="39" t="s">
        <v>296</v>
      </c>
      <c r="C4057" s="39" t="s">
        <v>172</v>
      </c>
      <c r="D4057" s="92">
        <f t="shared" si="201"/>
        <v>21.749970000000001</v>
      </c>
      <c r="E4057" s="92">
        <f t="shared" si="202"/>
        <v>16.914090000000002</v>
      </c>
      <c r="F4057" s="92">
        <f t="shared" si="203"/>
        <v>27.510660000000001</v>
      </c>
      <c r="H4057" s="138">
        <v>21.749970000000001</v>
      </c>
      <c r="I4057" s="138">
        <v>16.914090000000002</v>
      </c>
      <c r="J4057" s="138">
        <v>27.510660000000001</v>
      </c>
      <c r="K4057" s="138">
        <v>12.431782664527811</v>
      </c>
    </row>
    <row r="4058" spans="1:11">
      <c r="A4058" s="39" t="s">
        <v>452</v>
      </c>
      <c r="B4058" s="39" t="s">
        <v>296</v>
      </c>
      <c r="C4058" s="39" t="s">
        <v>175</v>
      </c>
      <c r="D4058" s="92">
        <f t="shared" si="201"/>
        <v>18.485749999999999</v>
      </c>
      <c r="E4058" s="92">
        <f t="shared" si="202"/>
        <v>14.07916</v>
      </c>
      <c r="F4058" s="92">
        <f t="shared" si="203"/>
        <v>23.888100000000001</v>
      </c>
      <c r="H4058" s="138">
        <v>18.485749999999999</v>
      </c>
      <c r="I4058" s="138">
        <v>14.07916</v>
      </c>
      <c r="J4058" s="138">
        <v>23.888100000000001</v>
      </c>
      <c r="K4058" s="138">
        <v>13.512678684932991</v>
      </c>
    </row>
    <row r="4059" spans="1:11">
      <c r="A4059" s="39" t="s">
        <v>452</v>
      </c>
      <c r="B4059" s="39" t="s">
        <v>296</v>
      </c>
      <c r="C4059" s="39" t="s">
        <v>99</v>
      </c>
      <c r="D4059" s="92">
        <f t="shared" si="201"/>
        <v>21.804739999999999</v>
      </c>
      <c r="E4059" s="92">
        <f t="shared" si="202"/>
        <v>16.233499999999999</v>
      </c>
      <c r="F4059" s="92">
        <f t="shared" si="203"/>
        <v>28.634399999999999</v>
      </c>
      <c r="H4059" s="138">
        <v>21.804739999999999</v>
      </c>
      <c r="I4059" s="138">
        <v>16.233499999999999</v>
      </c>
      <c r="J4059" s="138">
        <v>28.634399999999999</v>
      </c>
      <c r="K4059" s="138">
        <v>14.515706218005811</v>
      </c>
    </row>
    <row r="4060" spans="1:11">
      <c r="A4060" s="39" t="s">
        <v>452</v>
      </c>
      <c r="B4060" s="39" t="s">
        <v>296</v>
      </c>
      <c r="C4060" s="39" t="s">
        <v>100</v>
      </c>
      <c r="D4060" s="92">
        <f t="shared" si="201"/>
        <v>22.439699999999998</v>
      </c>
      <c r="E4060" s="92">
        <f t="shared" si="202"/>
        <v>17.70571</v>
      </c>
      <c r="F4060" s="92">
        <f t="shared" si="203"/>
        <v>28.00864</v>
      </c>
      <c r="H4060" s="138">
        <v>22.439699999999998</v>
      </c>
      <c r="I4060" s="138">
        <v>17.70571</v>
      </c>
      <c r="J4060" s="138">
        <v>28.00864</v>
      </c>
      <c r="K4060" s="138">
        <v>11.719719960605534</v>
      </c>
    </row>
    <row r="4061" spans="1:11">
      <c r="A4061" s="39" t="s">
        <v>452</v>
      </c>
      <c r="B4061" s="39" t="s">
        <v>296</v>
      </c>
      <c r="C4061" s="39" t="s">
        <v>107</v>
      </c>
      <c r="D4061" s="92">
        <f t="shared" si="201"/>
        <v>27.688980000000001</v>
      </c>
      <c r="E4061" s="92">
        <f t="shared" si="202"/>
        <v>23.009699999999999</v>
      </c>
      <c r="F4061" s="92">
        <f t="shared" si="203"/>
        <v>32.913040000000002</v>
      </c>
      <c r="H4061" s="138">
        <v>27.688980000000001</v>
      </c>
      <c r="I4061" s="138">
        <v>23.009699999999999</v>
      </c>
      <c r="J4061" s="138">
        <v>32.913040000000002</v>
      </c>
      <c r="K4061" s="138">
        <v>9.1421713620364482</v>
      </c>
    </row>
    <row r="4062" spans="1:11">
      <c r="A4062" s="39" t="s">
        <v>452</v>
      </c>
      <c r="B4062" s="39" t="s">
        <v>296</v>
      </c>
      <c r="C4062" s="39" t="s">
        <v>113</v>
      </c>
      <c r="D4062" s="92">
        <f t="shared" si="201"/>
        <v>20.451460000000001</v>
      </c>
      <c r="E4062" s="92">
        <f t="shared" si="202"/>
        <v>14.46467</v>
      </c>
      <c r="F4062" s="92">
        <f t="shared" si="203"/>
        <v>28.102049999999998</v>
      </c>
      <c r="H4062" s="138">
        <v>20.451460000000001</v>
      </c>
      <c r="I4062" s="138">
        <v>14.46467</v>
      </c>
      <c r="J4062" s="138">
        <v>28.102049999999998</v>
      </c>
      <c r="K4062" s="138">
        <v>17.00029239966242</v>
      </c>
    </row>
    <row r="4063" spans="1:11">
      <c r="A4063" s="39" t="s">
        <v>452</v>
      </c>
      <c r="B4063" s="39" t="s">
        <v>296</v>
      </c>
      <c r="C4063" s="39" t="s">
        <v>114</v>
      </c>
      <c r="D4063" s="92">
        <f t="shared" si="201"/>
        <v>22.52291</v>
      </c>
      <c r="E4063" s="92">
        <f t="shared" si="202"/>
        <v>16.360099999999999</v>
      </c>
      <c r="F4063" s="92">
        <f t="shared" si="203"/>
        <v>30.16985</v>
      </c>
      <c r="H4063" s="138">
        <v>22.52291</v>
      </c>
      <c r="I4063" s="138">
        <v>16.360099999999999</v>
      </c>
      <c r="J4063" s="138">
        <v>30.16985</v>
      </c>
      <c r="K4063" s="138">
        <v>15.661106846317818</v>
      </c>
    </row>
    <row r="4064" spans="1:11">
      <c r="A4064" s="39" t="s">
        <v>452</v>
      </c>
      <c r="B4064" s="39" t="s">
        <v>296</v>
      </c>
      <c r="C4064" s="39" t="s">
        <v>120</v>
      </c>
      <c r="D4064" s="92">
        <f t="shared" si="201"/>
        <v>19.37012</v>
      </c>
      <c r="E4064" s="92">
        <f t="shared" si="202"/>
        <v>13.48639</v>
      </c>
      <c r="F4064" s="92">
        <f t="shared" si="203"/>
        <v>27.019089999999998</v>
      </c>
      <c r="H4064" s="138">
        <v>19.37012</v>
      </c>
      <c r="I4064" s="138">
        <v>13.48639</v>
      </c>
      <c r="J4064" s="138">
        <v>27.019089999999998</v>
      </c>
      <c r="K4064" s="138">
        <v>17.789807187565181</v>
      </c>
    </row>
    <row r="4065" spans="1:11">
      <c r="A4065" s="39" t="s">
        <v>452</v>
      </c>
      <c r="B4065" s="39" t="s">
        <v>296</v>
      </c>
      <c r="C4065" s="39" t="s">
        <v>121</v>
      </c>
      <c r="D4065" s="92">
        <f t="shared" si="201"/>
        <v>20.204820000000002</v>
      </c>
      <c r="E4065" s="92">
        <f t="shared" si="202"/>
        <v>15.77059</v>
      </c>
      <c r="F4065" s="92">
        <f t="shared" si="203"/>
        <v>25.50825</v>
      </c>
      <c r="H4065" s="138">
        <v>20.204820000000002</v>
      </c>
      <c r="I4065" s="138">
        <v>15.77059</v>
      </c>
      <c r="J4065" s="138">
        <v>25.50825</v>
      </c>
      <c r="K4065" s="138">
        <v>12.288018403529454</v>
      </c>
    </row>
    <row r="4066" spans="1:11">
      <c r="A4066" s="39" t="s">
        <v>452</v>
      </c>
      <c r="B4066" s="39" t="s">
        <v>296</v>
      </c>
      <c r="C4066" s="39" t="s">
        <v>124</v>
      </c>
      <c r="D4066" s="92">
        <f t="shared" si="201"/>
        <v>18.553820000000002</v>
      </c>
      <c r="E4066" s="92">
        <f t="shared" si="202"/>
        <v>14.35585</v>
      </c>
      <c r="F4066" s="92">
        <f t="shared" si="203"/>
        <v>23.640519999999999</v>
      </c>
      <c r="H4066" s="138">
        <v>18.553820000000002</v>
      </c>
      <c r="I4066" s="138">
        <v>14.35585</v>
      </c>
      <c r="J4066" s="138">
        <v>23.640519999999999</v>
      </c>
      <c r="K4066" s="138">
        <v>12.746744336206776</v>
      </c>
    </row>
    <row r="4067" spans="1:11">
      <c r="A4067" s="39" t="s">
        <v>452</v>
      </c>
      <c r="B4067" s="39" t="s">
        <v>296</v>
      </c>
      <c r="C4067" s="39" t="s">
        <v>126</v>
      </c>
      <c r="D4067" s="92">
        <f t="shared" si="201"/>
        <v>17.392119999999998</v>
      </c>
      <c r="E4067" s="92">
        <f t="shared" si="202"/>
        <v>12.43544</v>
      </c>
      <c r="F4067" s="92">
        <f t="shared" si="203"/>
        <v>23.787800000000001</v>
      </c>
      <c r="H4067" s="138">
        <v>17.392119999999998</v>
      </c>
      <c r="I4067" s="138">
        <v>12.43544</v>
      </c>
      <c r="J4067" s="138">
        <v>23.787800000000001</v>
      </c>
      <c r="K4067" s="138">
        <v>16.593411269011487</v>
      </c>
    </row>
    <row r="4068" spans="1:11">
      <c r="A4068" s="39" t="s">
        <v>452</v>
      </c>
      <c r="B4068" s="39" t="s">
        <v>296</v>
      </c>
      <c r="C4068" s="39" t="s">
        <v>127</v>
      </c>
      <c r="D4068" s="92">
        <f t="shared" si="201"/>
        <v>23.238309999999998</v>
      </c>
      <c r="E4068" s="92">
        <f t="shared" si="202"/>
        <v>16.835000000000001</v>
      </c>
      <c r="F4068" s="92">
        <f t="shared" si="203"/>
        <v>31.1645</v>
      </c>
      <c r="H4068" s="138">
        <v>23.238309999999998</v>
      </c>
      <c r="I4068" s="138">
        <v>16.835000000000001</v>
      </c>
      <c r="J4068" s="138">
        <v>31.1645</v>
      </c>
      <c r="K4068" s="138">
        <v>15.760750243886068</v>
      </c>
    </row>
    <row r="4069" spans="1:11">
      <c r="A4069" s="39" t="s">
        <v>452</v>
      </c>
      <c r="B4069" s="39" t="s">
        <v>296</v>
      </c>
      <c r="C4069" s="39" t="s">
        <v>128</v>
      </c>
      <c r="D4069" s="92">
        <f t="shared" si="201"/>
        <v>19.15616</v>
      </c>
      <c r="E4069" s="92">
        <f t="shared" si="202"/>
        <v>15.3607</v>
      </c>
      <c r="F4069" s="92">
        <f t="shared" si="203"/>
        <v>23.62764</v>
      </c>
      <c r="H4069" s="138">
        <v>19.15616</v>
      </c>
      <c r="I4069" s="138">
        <v>15.3607</v>
      </c>
      <c r="J4069" s="138">
        <v>23.62764</v>
      </c>
      <c r="K4069" s="138">
        <v>10.999219050164545</v>
      </c>
    </row>
    <row r="4070" spans="1:11">
      <c r="A4070" s="39" t="s">
        <v>452</v>
      </c>
      <c r="B4070" s="39" t="s">
        <v>296</v>
      </c>
      <c r="C4070" s="39" t="s">
        <v>129</v>
      </c>
      <c r="D4070" s="92">
        <f t="shared" si="201"/>
        <v>19.446300000000001</v>
      </c>
      <c r="E4070" s="92">
        <f t="shared" si="202"/>
        <v>14.31235</v>
      </c>
      <c r="F4070" s="92">
        <f t="shared" si="203"/>
        <v>25.865929999999999</v>
      </c>
      <c r="H4070" s="138">
        <v>19.446300000000001</v>
      </c>
      <c r="I4070" s="138">
        <v>14.31235</v>
      </c>
      <c r="J4070" s="138">
        <v>25.865929999999999</v>
      </c>
      <c r="K4070" s="138">
        <v>15.136144150815323</v>
      </c>
    </row>
    <row r="4071" spans="1:11">
      <c r="A4071" s="39" t="s">
        <v>452</v>
      </c>
      <c r="B4071" s="39" t="s">
        <v>296</v>
      </c>
      <c r="C4071" s="39" t="s">
        <v>139</v>
      </c>
      <c r="D4071" s="92">
        <f t="shared" si="201"/>
        <v>22.92351</v>
      </c>
      <c r="E4071" s="92">
        <f t="shared" si="202"/>
        <v>18.734680000000001</v>
      </c>
      <c r="F4071" s="92">
        <f t="shared" si="203"/>
        <v>27.729340000000001</v>
      </c>
      <c r="H4071" s="138">
        <v>22.92351</v>
      </c>
      <c r="I4071" s="138">
        <v>18.734680000000001</v>
      </c>
      <c r="J4071" s="138">
        <v>27.729340000000001</v>
      </c>
      <c r="K4071" s="138">
        <v>10.015451385935226</v>
      </c>
    </row>
    <row r="4072" spans="1:11">
      <c r="A4072" s="39" t="s">
        <v>452</v>
      </c>
      <c r="B4072" s="39" t="s">
        <v>296</v>
      </c>
      <c r="C4072" s="39" t="s">
        <v>141</v>
      </c>
      <c r="D4072" s="92">
        <f t="shared" si="201"/>
        <v>20.09937</v>
      </c>
      <c r="E4072" s="92">
        <f t="shared" si="202"/>
        <v>13.539490000000001</v>
      </c>
      <c r="F4072" s="92">
        <f t="shared" si="203"/>
        <v>28.779579999999999</v>
      </c>
      <c r="H4072" s="138">
        <v>20.09937</v>
      </c>
      <c r="I4072" s="138">
        <v>13.539490000000001</v>
      </c>
      <c r="J4072" s="138">
        <v>28.779579999999999</v>
      </c>
      <c r="K4072" s="138">
        <v>19.320481189211403</v>
      </c>
    </row>
    <row r="4073" spans="1:11">
      <c r="A4073" s="39" t="s">
        <v>452</v>
      </c>
      <c r="B4073" s="39" t="s">
        <v>296</v>
      </c>
      <c r="C4073" s="39" t="s">
        <v>142</v>
      </c>
      <c r="D4073" s="92">
        <f t="shared" si="201"/>
        <v>24.104410000000001</v>
      </c>
      <c r="E4073" s="92">
        <f t="shared" si="202"/>
        <v>19.611899999999999</v>
      </c>
      <c r="F4073" s="92">
        <f t="shared" si="203"/>
        <v>29.251539999999999</v>
      </c>
      <c r="H4073" s="138">
        <v>24.104410000000001</v>
      </c>
      <c r="I4073" s="138">
        <v>19.611899999999999</v>
      </c>
      <c r="J4073" s="138">
        <v>29.251539999999999</v>
      </c>
      <c r="K4073" s="138">
        <v>10.212699667820122</v>
      </c>
    </row>
    <row r="4074" spans="1:11">
      <c r="A4074" s="39" t="s">
        <v>452</v>
      </c>
      <c r="B4074" s="39" t="s">
        <v>296</v>
      </c>
      <c r="C4074" s="39" t="s">
        <v>147</v>
      </c>
      <c r="D4074" s="92">
        <f t="shared" si="201"/>
        <v>17.70139</v>
      </c>
      <c r="E4074" s="92">
        <f t="shared" si="202"/>
        <v>13.715809999999999</v>
      </c>
      <c r="F4074" s="92">
        <f t="shared" si="203"/>
        <v>22.542539999999999</v>
      </c>
      <c r="H4074" s="138">
        <v>17.70139</v>
      </c>
      <c r="I4074" s="138">
        <v>13.715809999999999</v>
      </c>
      <c r="J4074" s="138">
        <v>22.542539999999999</v>
      </c>
      <c r="K4074" s="138">
        <v>12.695810893946746</v>
      </c>
    </row>
    <row r="4075" spans="1:11">
      <c r="A4075" s="39" t="s">
        <v>452</v>
      </c>
      <c r="B4075" s="39" t="s">
        <v>296</v>
      </c>
      <c r="C4075" s="39" t="s">
        <v>148</v>
      </c>
      <c r="D4075" s="92">
        <f t="shared" si="201"/>
        <v>24.880050000000001</v>
      </c>
      <c r="E4075" s="92">
        <f t="shared" si="202"/>
        <v>19.401610000000002</v>
      </c>
      <c r="F4075" s="92">
        <f t="shared" si="203"/>
        <v>31.304600000000001</v>
      </c>
      <c r="H4075" s="138">
        <v>24.880050000000001</v>
      </c>
      <c r="I4075" s="138">
        <v>19.401610000000002</v>
      </c>
      <c r="J4075" s="138">
        <v>31.304600000000001</v>
      </c>
      <c r="K4075" s="138">
        <v>12.22902285164218</v>
      </c>
    </row>
    <row r="4076" spans="1:11">
      <c r="A4076" s="39" t="s">
        <v>452</v>
      </c>
      <c r="B4076" s="39" t="s">
        <v>296</v>
      </c>
      <c r="C4076" s="39" t="s">
        <v>152</v>
      </c>
      <c r="D4076" s="92">
        <f t="shared" si="201"/>
        <v>21.50254</v>
      </c>
      <c r="E4076" s="92">
        <f t="shared" si="202"/>
        <v>16.49437</v>
      </c>
      <c r="F4076" s="92">
        <f t="shared" si="203"/>
        <v>27.53002</v>
      </c>
      <c r="H4076" s="138">
        <v>21.50254</v>
      </c>
      <c r="I4076" s="138">
        <v>16.49437</v>
      </c>
      <c r="J4076" s="138">
        <v>27.53002</v>
      </c>
      <c r="K4076" s="138">
        <v>13.095108763894869</v>
      </c>
    </row>
    <row r="4077" spans="1:11">
      <c r="A4077" s="39" t="s">
        <v>452</v>
      </c>
      <c r="B4077" s="39" t="s">
        <v>296</v>
      </c>
      <c r="C4077" s="39" t="s">
        <v>155</v>
      </c>
      <c r="D4077" s="92">
        <f t="shared" si="201"/>
        <v>27.36814</v>
      </c>
      <c r="E4077" s="92">
        <f t="shared" si="202"/>
        <v>20.181539999999998</v>
      </c>
      <c r="F4077" s="92">
        <f t="shared" si="203"/>
        <v>35.960900000000002</v>
      </c>
      <c r="H4077" s="138">
        <v>27.36814</v>
      </c>
      <c r="I4077" s="138">
        <v>20.181539999999998</v>
      </c>
      <c r="J4077" s="138">
        <v>35.960900000000002</v>
      </c>
      <c r="K4077" s="138">
        <v>14.783090849432954</v>
      </c>
    </row>
    <row r="4078" spans="1:11">
      <c r="A4078" s="39" t="s">
        <v>452</v>
      </c>
      <c r="B4078" s="39" t="s">
        <v>296</v>
      </c>
      <c r="C4078" s="39" t="s">
        <v>157</v>
      </c>
      <c r="D4078" s="92">
        <f t="shared" si="201"/>
        <v>15.285209999999999</v>
      </c>
      <c r="E4078" s="92">
        <f t="shared" si="202"/>
        <v>9.8756959999999996</v>
      </c>
      <c r="F4078" s="92">
        <f t="shared" si="203"/>
        <v>22.90476</v>
      </c>
      <c r="H4078" s="138">
        <v>15.285209999999999</v>
      </c>
      <c r="I4078" s="138">
        <v>9.8756959999999996</v>
      </c>
      <c r="J4078" s="138">
        <v>22.90476</v>
      </c>
      <c r="K4078" s="138">
        <v>21.55320077381992</v>
      </c>
    </row>
    <row r="4079" spans="1:11">
      <c r="A4079" s="39" t="s">
        <v>452</v>
      </c>
      <c r="B4079" s="39" t="s">
        <v>296</v>
      </c>
      <c r="C4079" s="39" t="s">
        <v>158</v>
      </c>
      <c r="D4079" s="92">
        <f t="shared" si="201"/>
        <v>20.551010000000002</v>
      </c>
      <c r="E4079" s="92">
        <f t="shared" si="202"/>
        <v>11.012890000000001</v>
      </c>
      <c r="F4079" s="92">
        <f t="shared" si="203"/>
        <v>35.092300000000002</v>
      </c>
      <c r="H4079" s="138">
        <v>20.551010000000002</v>
      </c>
      <c r="I4079" s="138">
        <v>11.012890000000001</v>
      </c>
      <c r="J4079" s="138">
        <v>35.092300000000002</v>
      </c>
      <c r="K4079" s="138">
        <v>29.88076498430004</v>
      </c>
    </row>
    <row r="4080" spans="1:11">
      <c r="A4080" s="39" t="s">
        <v>452</v>
      </c>
      <c r="B4080" s="39" t="s">
        <v>296</v>
      </c>
      <c r="C4080" s="39" t="s">
        <v>160</v>
      </c>
      <c r="D4080" s="92">
        <f t="shared" si="201"/>
        <v>15.282959999999999</v>
      </c>
      <c r="E4080" s="92">
        <f t="shared" si="202"/>
        <v>9.6132860000000004</v>
      </c>
      <c r="F4080" s="92">
        <f t="shared" si="203"/>
        <v>23.4297</v>
      </c>
      <c r="H4080" s="138">
        <v>15.282959999999999</v>
      </c>
      <c r="I4080" s="138">
        <v>9.6132860000000004</v>
      </c>
      <c r="J4080" s="138">
        <v>23.4297</v>
      </c>
      <c r="K4080" s="138">
        <v>22.8358707998974</v>
      </c>
    </row>
    <row r="4081" spans="1:11">
      <c r="A4081" s="39" t="s">
        <v>452</v>
      </c>
      <c r="B4081" s="39" t="s">
        <v>296</v>
      </c>
      <c r="C4081" s="39" t="s">
        <v>163</v>
      </c>
      <c r="D4081" s="92">
        <f t="shared" si="201"/>
        <v>11.09037</v>
      </c>
      <c r="E4081" s="92">
        <f t="shared" si="202"/>
        <v>7.5161579999999999</v>
      </c>
      <c r="F4081" s="92">
        <f t="shared" si="203"/>
        <v>16.068919999999999</v>
      </c>
      <c r="H4081" s="138">
        <v>11.09037</v>
      </c>
      <c r="I4081" s="138">
        <v>7.5161579999999999</v>
      </c>
      <c r="J4081" s="138">
        <v>16.068919999999999</v>
      </c>
      <c r="K4081" s="138">
        <v>19.432994570965619</v>
      </c>
    </row>
    <row r="4082" spans="1:11">
      <c r="A4082" s="39" t="s">
        <v>452</v>
      </c>
      <c r="B4082" s="39" t="s">
        <v>296</v>
      </c>
      <c r="C4082" s="39" t="s">
        <v>167</v>
      </c>
      <c r="D4082" s="92">
        <f t="shared" si="201"/>
        <v>18.354289999999999</v>
      </c>
      <c r="E4082" s="92">
        <f t="shared" si="202"/>
        <v>14.4758</v>
      </c>
      <c r="F4082" s="92">
        <f t="shared" si="203"/>
        <v>22.992560000000001</v>
      </c>
      <c r="H4082" s="138">
        <v>18.354289999999999</v>
      </c>
      <c r="I4082" s="138">
        <v>14.4758</v>
      </c>
      <c r="J4082" s="138">
        <v>22.992560000000001</v>
      </c>
      <c r="K4082" s="138">
        <v>11.820713304627967</v>
      </c>
    </row>
    <row r="4083" spans="1:11">
      <c r="A4083" s="39" t="s">
        <v>452</v>
      </c>
      <c r="B4083" s="39" t="s">
        <v>296</v>
      </c>
      <c r="C4083" s="39" t="s">
        <v>169</v>
      </c>
      <c r="D4083" s="92">
        <f t="shared" si="201"/>
        <v>27.388680000000001</v>
      </c>
      <c r="E4083" s="92">
        <f t="shared" si="202"/>
        <v>18.615210000000001</v>
      </c>
      <c r="F4083" s="92">
        <f t="shared" si="203"/>
        <v>38.348709999999997</v>
      </c>
      <c r="H4083" s="138">
        <v>27.388680000000001</v>
      </c>
      <c r="I4083" s="138">
        <v>18.615210000000001</v>
      </c>
      <c r="J4083" s="138">
        <v>38.348709999999997</v>
      </c>
      <c r="K4083" s="138">
        <v>18.529753898325875</v>
      </c>
    </row>
    <row r="4084" spans="1:11">
      <c r="A4084" s="39" t="s">
        <v>452</v>
      </c>
      <c r="B4084" s="39" t="s">
        <v>296</v>
      </c>
      <c r="C4084" s="39" t="s">
        <v>173</v>
      </c>
      <c r="D4084" s="92">
        <f t="shared" si="201"/>
        <v>19.76249</v>
      </c>
      <c r="E4084" s="92">
        <f t="shared" si="202"/>
        <v>15.57785</v>
      </c>
      <c r="F4084" s="92">
        <f t="shared" si="203"/>
        <v>24.741800000000001</v>
      </c>
      <c r="H4084" s="138">
        <v>19.76249</v>
      </c>
      <c r="I4084" s="138">
        <v>15.57785</v>
      </c>
      <c r="J4084" s="138">
        <v>24.741800000000001</v>
      </c>
      <c r="K4084" s="138">
        <v>11.820671383008923</v>
      </c>
    </row>
    <row r="4085" spans="1:11">
      <c r="A4085" s="39" t="s">
        <v>452</v>
      </c>
      <c r="B4085" s="39" t="s">
        <v>296</v>
      </c>
      <c r="C4085" s="39" t="s">
        <v>176</v>
      </c>
      <c r="D4085" s="92">
        <f t="shared" si="201"/>
        <v>26.154890000000002</v>
      </c>
      <c r="E4085" s="92">
        <f t="shared" si="202"/>
        <v>18.109940000000002</v>
      </c>
      <c r="F4085" s="92">
        <f t="shared" si="203"/>
        <v>36.19408</v>
      </c>
      <c r="H4085" s="138">
        <v>26.154890000000002</v>
      </c>
      <c r="I4085" s="138">
        <v>18.109940000000002</v>
      </c>
      <c r="J4085" s="138">
        <v>36.19408</v>
      </c>
      <c r="K4085" s="138">
        <v>17.743244188753994</v>
      </c>
    </row>
    <row r="4086" spans="1:11">
      <c r="A4086" s="39" t="s">
        <v>452</v>
      </c>
      <c r="B4086" s="39" t="s">
        <v>296</v>
      </c>
      <c r="C4086" s="39" t="s">
        <v>363</v>
      </c>
      <c r="D4086" s="92">
        <f t="shared" si="201"/>
        <v>23.697690000000001</v>
      </c>
      <c r="E4086" s="92">
        <f t="shared" si="202"/>
        <v>20.446059999999999</v>
      </c>
      <c r="F4086" s="92">
        <f t="shared" si="203"/>
        <v>27.28905</v>
      </c>
      <c r="H4086" s="138">
        <v>23.697690000000001</v>
      </c>
      <c r="I4086" s="138">
        <v>20.446059999999999</v>
      </c>
      <c r="J4086" s="138">
        <v>27.28905</v>
      </c>
      <c r="K4086" s="138">
        <v>7.3690600223059706</v>
      </c>
    </row>
    <row r="4087" spans="1:11">
      <c r="A4087" s="39" t="s">
        <v>452</v>
      </c>
      <c r="B4087" s="39" t="s">
        <v>296</v>
      </c>
      <c r="C4087" s="39" t="s">
        <v>364</v>
      </c>
      <c r="D4087" s="92">
        <f t="shared" si="201"/>
        <v>20.876909999999999</v>
      </c>
      <c r="E4087" s="92">
        <f t="shared" si="202"/>
        <v>18.085090000000001</v>
      </c>
      <c r="F4087" s="92">
        <f t="shared" si="203"/>
        <v>23.973569999999999</v>
      </c>
      <c r="H4087" s="138">
        <v>20.876909999999999</v>
      </c>
      <c r="I4087" s="138">
        <v>18.085090000000001</v>
      </c>
      <c r="J4087" s="138">
        <v>23.973569999999999</v>
      </c>
      <c r="K4087" s="138">
        <v>7.1939621332850505</v>
      </c>
    </row>
    <row r="4088" spans="1:11">
      <c r="A4088" s="39" t="s">
        <v>452</v>
      </c>
      <c r="B4088" s="39" t="s">
        <v>296</v>
      </c>
      <c r="C4088" s="39" t="s">
        <v>365</v>
      </c>
      <c r="D4088" s="92">
        <f t="shared" si="201"/>
        <v>23.580169999999999</v>
      </c>
      <c r="E4088" s="92">
        <f t="shared" si="202"/>
        <v>19.719650000000001</v>
      </c>
      <c r="F4088" s="92">
        <f t="shared" si="203"/>
        <v>27.933489999999999</v>
      </c>
      <c r="H4088" s="138">
        <v>23.580169999999999</v>
      </c>
      <c r="I4088" s="138">
        <v>19.719650000000001</v>
      </c>
      <c r="J4088" s="138">
        <v>27.933489999999999</v>
      </c>
      <c r="K4088" s="138">
        <v>8.8911742366573261</v>
      </c>
    </row>
    <row r="4089" spans="1:11">
      <c r="A4089" s="39" t="s">
        <v>452</v>
      </c>
      <c r="B4089" s="39" t="s">
        <v>296</v>
      </c>
      <c r="C4089" s="39" t="s">
        <v>366</v>
      </c>
      <c r="D4089" s="92">
        <f t="shared" si="201"/>
        <v>20.681950000000001</v>
      </c>
      <c r="E4089" s="92">
        <f t="shared" si="202"/>
        <v>18.561689999999999</v>
      </c>
      <c r="F4089" s="92">
        <f t="shared" si="203"/>
        <v>22.97606</v>
      </c>
      <c r="H4089" s="138">
        <v>20.681950000000001</v>
      </c>
      <c r="I4089" s="138">
        <v>18.561689999999999</v>
      </c>
      <c r="J4089" s="138">
        <v>22.97606</v>
      </c>
      <c r="K4089" s="138">
        <v>5.4438580501355052</v>
      </c>
    </row>
    <row r="4090" spans="1:11">
      <c r="A4090" s="39" t="s">
        <v>452</v>
      </c>
      <c r="B4090" s="39" t="s">
        <v>296</v>
      </c>
      <c r="C4090" s="39" t="s">
        <v>356</v>
      </c>
      <c r="D4090" s="92">
        <f t="shared" si="201"/>
        <v>21.491540000000001</v>
      </c>
      <c r="E4090" s="92">
        <f t="shared" si="202"/>
        <v>20.032250000000001</v>
      </c>
      <c r="F4090" s="92">
        <f t="shared" si="203"/>
        <v>23.026520000000001</v>
      </c>
      <c r="H4090" s="138">
        <v>21.491540000000001</v>
      </c>
      <c r="I4090" s="138">
        <v>20.032250000000001</v>
      </c>
      <c r="J4090" s="138">
        <v>23.026520000000001</v>
      </c>
      <c r="K4090" s="138">
        <v>3.5536997348724197</v>
      </c>
    </row>
    <row r="4091" spans="1:11">
      <c r="A4091" s="39" t="s">
        <v>452</v>
      </c>
      <c r="B4091" s="39" t="s">
        <v>296</v>
      </c>
      <c r="C4091" s="39" t="s">
        <v>367</v>
      </c>
      <c r="D4091" s="92">
        <f t="shared" si="201"/>
        <v>17.175419999999999</v>
      </c>
      <c r="E4091" s="92">
        <f t="shared" si="202"/>
        <v>15.39378</v>
      </c>
      <c r="F4091" s="92">
        <f t="shared" si="203"/>
        <v>19.11666</v>
      </c>
      <c r="H4091" s="138">
        <v>17.175419999999999</v>
      </c>
      <c r="I4091" s="138">
        <v>15.39378</v>
      </c>
      <c r="J4091" s="138">
        <v>19.11666</v>
      </c>
      <c r="K4091" s="138">
        <v>5.5263120203174072</v>
      </c>
    </row>
    <row r="4092" spans="1:11">
      <c r="A4092" s="39" t="s">
        <v>452</v>
      </c>
      <c r="B4092" s="39" t="s">
        <v>296</v>
      </c>
      <c r="C4092" s="39" t="s">
        <v>368</v>
      </c>
      <c r="D4092" s="92">
        <f t="shared" si="201"/>
        <v>22.427959999999999</v>
      </c>
      <c r="E4092" s="92">
        <f t="shared" si="202"/>
        <v>19.430099999999999</v>
      </c>
      <c r="F4092" s="92">
        <f t="shared" si="203"/>
        <v>25.740580000000001</v>
      </c>
      <c r="H4092" s="138">
        <v>22.427959999999999</v>
      </c>
      <c r="I4092" s="138">
        <v>19.430099999999999</v>
      </c>
      <c r="J4092" s="138">
        <v>25.740580000000001</v>
      </c>
      <c r="K4092" s="138">
        <v>7.1783345431327694</v>
      </c>
    </row>
    <row r="4093" spans="1:11">
      <c r="A4093" s="39" t="s">
        <v>452</v>
      </c>
      <c r="B4093" s="39" t="s">
        <v>296</v>
      </c>
      <c r="C4093" s="39" t="s">
        <v>369</v>
      </c>
      <c r="D4093" s="92">
        <f t="shared" si="201"/>
        <v>19.930969999999999</v>
      </c>
      <c r="E4093" s="92">
        <f t="shared" si="202"/>
        <v>15.92897</v>
      </c>
      <c r="F4093" s="92">
        <f t="shared" si="203"/>
        <v>24.643699999999999</v>
      </c>
      <c r="H4093" s="138">
        <v>19.930969999999999</v>
      </c>
      <c r="I4093" s="138">
        <v>15.92897</v>
      </c>
      <c r="J4093" s="138">
        <v>24.643699999999999</v>
      </c>
      <c r="K4093" s="138">
        <v>11.146938658780783</v>
      </c>
    </row>
    <row r="4094" spans="1:11">
      <c r="A4094" s="39" t="s">
        <v>452</v>
      </c>
      <c r="B4094" s="39" t="s">
        <v>296</v>
      </c>
      <c r="C4094" s="39" t="s">
        <v>370</v>
      </c>
      <c r="D4094" s="92">
        <f t="shared" si="201"/>
        <v>24.474060000000001</v>
      </c>
      <c r="E4094" s="92">
        <f t="shared" si="202"/>
        <v>21.373180000000001</v>
      </c>
      <c r="F4094" s="92">
        <f t="shared" si="203"/>
        <v>27.865379999999998</v>
      </c>
      <c r="H4094" s="138">
        <v>24.474060000000001</v>
      </c>
      <c r="I4094" s="138">
        <v>21.373180000000001</v>
      </c>
      <c r="J4094" s="138">
        <v>27.865379999999998</v>
      </c>
      <c r="K4094" s="138">
        <v>6.7698085238003012</v>
      </c>
    </row>
    <row r="4095" spans="1:11">
      <c r="A4095" s="39" t="s">
        <v>452</v>
      </c>
      <c r="B4095" s="39" t="s">
        <v>296</v>
      </c>
      <c r="C4095" s="39" t="s">
        <v>357</v>
      </c>
      <c r="D4095" s="92">
        <f t="shared" si="201"/>
        <v>19.974689999999999</v>
      </c>
      <c r="E4095" s="92">
        <f t="shared" si="202"/>
        <v>18.567160000000001</v>
      </c>
      <c r="F4095" s="92">
        <f t="shared" si="203"/>
        <v>21.460809999999999</v>
      </c>
      <c r="H4095" s="138">
        <v>19.974689999999999</v>
      </c>
      <c r="I4095" s="138">
        <v>18.567160000000001</v>
      </c>
      <c r="J4095" s="138">
        <v>21.460809999999999</v>
      </c>
      <c r="K4095" s="138">
        <v>3.6947547120881477</v>
      </c>
    </row>
    <row r="4096" spans="1:11">
      <c r="A4096" s="39" t="s">
        <v>452</v>
      </c>
      <c r="B4096" s="39" t="s">
        <v>296</v>
      </c>
      <c r="C4096" s="39" t="s">
        <v>371</v>
      </c>
      <c r="D4096" s="92">
        <f t="shared" si="201"/>
        <v>22.124649999999999</v>
      </c>
      <c r="E4096" s="92">
        <f t="shared" si="202"/>
        <v>19.237110000000001</v>
      </c>
      <c r="F4096" s="92">
        <f t="shared" si="203"/>
        <v>25.30979</v>
      </c>
      <c r="H4096" s="138">
        <v>22.124649999999999</v>
      </c>
      <c r="I4096" s="138">
        <v>19.237110000000001</v>
      </c>
      <c r="J4096" s="138">
        <v>25.30979</v>
      </c>
      <c r="K4096" s="138">
        <v>7.002275742215132</v>
      </c>
    </row>
    <row r="4097" spans="1:11">
      <c r="A4097" s="39" t="s">
        <v>452</v>
      </c>
      <c r="B4097" s="39" t="s">
        <v>296</v>
      </c>
      <c r="C4097" s="39" t="s">
        <v>372</v>
      </c>
      <c r="D4097" s="92">
        <f t="shared" si="201"/>
        <v>18.339189999999999</v>
      </c>
      <c r="E4097" s="92">
        <f t="shared" si="202"/>
        <v>16.12161</v>
      </c>
      <c r="F4097" s="92">
        <f t="shared" si="203"/>
        <v>20.786210000000001</v>
      </c>
      <c r="H4097" s="138">
        <v>18.339189999999999</v>
      </c>
      <c r="I4097" s="138">
        <v>16.12161</v>
      </c>
      <c r="J4097" s="138">
        <v>20.786210000000001</v>
      </c>
      <c r="K4097" s="138">
        <v>6.4850737682525788</v>
      </c>
    </row>
    <row r="4098" spans="1:11">
      <c r="A4098" s="39" t="s">
        <v>452</v>
      </c>
      <c r="B4098" s="39" t="s">
        <v>296</v>
      </c>
      <c r="C4098" s="39" t="s">
        <v>373</v>
      </c>
      <c r="D4098" s="92">
        <f t="shared" si="201"/>
        <v>18.08766</v>
      </c>
      <c r="E4098" s="92">
        <f t="shared" si="202"/>
        <v>15.37744</v>
      </c>
      <c r="F4098" s="92">
        <f t="shared" si="203"/>
        <v>21.156130000000001</v>
      </c>
      <c r="H4098" s="138">
        <v>18.08766</v>
      </c>
      <c r="I4098" s="138">
        <v>15.37744</v>
      </c>
      <c r="J4098" s="138">
        <v>21.156130000000001</v>
      </c>
      <c r="K4098" s="138">
        <v>8.1433529820883415</v>
      </c>
    </row>
    <row r="4099" spans="1:11">
      <c r="A4099" s="39" t="s">
        <v>452</v>
      </c>
      <c r="B4099" s="39" t="s">
        <v>296</v>
      </c>
      <c r="C4099" s="39" t="s">
        <v>374</v>
      </c>
      <c r="D4099" s="92">
        <f t="shared" si="201"/>
        <v>20.126200000000001</v>
      </c>
      <c r="E4099" s="92">
        <f t="shared" si="202"/>
        <v>17.52047</v>
      </c>
      <c r="F4099" s="92">
        <f t="shared" si="203"/>
        <v>23.01135</v>
      </c>
      <c r="H4099" s="138">
        <v>20.126200000000001</v>
      </c>
      <c r="I4099" s="138">
        <v>17.52047</v>
      </c>
      <c r="J4099" s="138">
        <v>23.01135</v>
      </c>
      <c r="K4099" s="138">
        <v>6.9576770577654994</v>
      </c>
    </row>
    <row r="4100" spans="1:11">
      <c r="A4100" s="39" t="s">
        <v>452</v>
      </c>
      <c r="B4100" s="39" t="s">
        <v>296</v>
      </c>
      <c r="C4100" s="39" t="s">
        <v>358</v>
      </c>
      <c r="D4100" s="92">
        <f t="shared" si="201"/>
        <v>18.867619999999999</v>
      </c>
      <c r="E4100" s="92">
        <f t="shared" si="202"/>
        <v>17.407240000000002</v>
      </c>
      <c r="F4100" s="92">
        <f t="shared" si="203"/>
        <v>20.42023</v>
      </c>
      <c r="H4100" s="138">
        <v>18.867619999999999</v>
      </c>
      <c r="I4100" s="138">
        <v>17.407240000000002</v>
      </c>
      <c r="J4100" s="138">
        <v>20.42023</v>
      </c>
      <c r="K4100" s="138">
        <v>4.0726843131248138</v>
      </c>
    </row>
    <row r="4101" spans="1:11">
      <c r="A4101" s="39" t="s">
        <v>452</v>
      </c>
      <c r="B4101" s="39" t="s">
        <v>296</v>
      </c>
      <c r="C4101" s="39" t="s">
        <v>375</v>
      </c>
      <c r="D4101" s="92">
        <f t="shared" si="201"/>
        <v>18.02796</v>
      </c>
      <c r="E4101" s="92">
        <f t="shared" si="202"/>
        <v>14.438079999999999</v>
      </c>
      <c r="F4101" s="92">
        <f t="shared" si="203"/>
        <v>22.278020000000001</v>
      </c>
      <c r="H4101" s="138">
        <v>18.02796</v>
      </c>
      <c r="I4101" s="138">
        <v>14.438079999999999</v>
      </c>
      <c r="J4101" s="138">
        <v>22.278020000000001</v>
      </c>
      <c r="K4101" s="138">
        <v>11.078502503888405</v>
      </c>
    </row>
    <row r="4102" spans="1:11">
      <c r="A4102" s="39" t="s">
        <v>452</v>
      </c>
      <c r="B4102" s="39" t="s">
        <v>296</v>
      </c>
      <c r="C4102" s="39" t="s">
        <v>376</v>
      </c>
      <c r="D4102" s="92">
        <f t="shared" si="201"/>
        <v>25.990950000000002</v>
      </c>
      <c r="E4102" s="92">
        <f t="shared" si="202"/>
        <v>22.582090000000001</v>
      </c>
      <c r="F4102" s="92">
        <f t="shared" si="203"/>
        <v>29.71686</v>
      </c>
      <c r="H4102" s="138">
        <v>25.990950000000002</v>
      </c>
      <c r="I4102" s="138">
        <v>22.582090000000001</v>
      </c>
      <c r="J4102" s="138">
        <v>29.71686</v>
      </c>
      <c r="K4102" s="138">
        <v>7.008420238583045</v>
      </c>
    </row>
    <row r="4103" spans="1:11">
      <c r="A4103" s="39" t="s">
        <v>452</v>
      </c>
      <c r="B4103" s="39" t="s">
        <v>296</v>
      </c>
      <c r="C4103" s="39" t="s">
        <v>377</v>
      </c>
      <c r="D4103" s="92">
        <f t="shared" si="201"/>
        <v>22.04907</v>
      </c>
      <c r="E4103" s="92">
        <f t="shared" si="202"/>
        <v>19.013729999999999</v>
      </c>
      <c r="F4103" s="92">
        <f t="shared" si="203"/>
        <v>25.416879999999999</v>
      </c>
      <c r="H4103" s="138">
        <v>22.04907</v>
      </c>
      <c r="I4103" s="138">
        <v>19.013729999999999</v>
      </c>
      <c r="J4103" s="138">
        <v>25.416879999999999</v>
      </c>
      <c r="K4103" s="138">
        <v>7.4090154369322603</v>
      </c>
    </row>
    <row r="4104" spans="1:11">
      <c r="A4104" s="39" t="s">
        <v>452</v>
      </c>
      <c r="B4104" s="39" t="s">
        <v>296</v>
      </c>
      <c r="C4104" s="39" t="s">
        <v>386</v>
      </c>
      <c r="D4104" s="92">
        <f t="shared" si="201"/>
        <v>19.988119999999999</v>
      </c>
      <c r="E4104" s="92">
        <f t="shared" si="202"/>
        <v>17.940359999999998</v>
      </c>
      <c r="F4104" s="92">
        <f t="shared" si="203"/>
        <v>22.20636</v>
      </c>
      <c r="H4104" s="138">
        <v>19.988119999999999</v>
      </c>
      <c r="I4104" s="138">
        <v>17.940359999999998</v>
      </c>
      <c r="J4104" s="138">
        <v>22.20636</v>
      </c>
      <c r="K4104" s="138">
        <v>5.4434434053827978</v>
      </c>
    </row>
    <row r="4105" spans="1:11">
      <c r="A4105" s="39" t="s">
        <v>452</v>
      </c>
      <c r="B4105" s="39" t="s">
        <v>296</v>
      </c>
      <c r="C4105" s="39" t="s">
        <v>379</v>
      </c>
      <c r="D4105" s="92">
        <f t="shared" si="201"/>
        <v>19.625060000000001</v>
      </c>
      <c r="E4105" s="92">
        <f t="shared" si="202"/>
        <v>17.377970000000001</v>
      </c>
      <c r="F4105" s="92">
        <f t="shared" si="203"/>
        <v>22.085039999999999</v>
      </c>
      <c r="H4105" s="138">
        <v>19.625060000000001</v>
      </c>
      <c r="I4105" s="138">
        <v>17.377970000000001</v>
      </c>
      <c r="J4105" s="138">
        <v>22.085039999999999</v>
      </c>
      <c r="K4105" s="138">
        <v>6.1168832095290409</v>
      </c>
    </row>
    <row r="4106" spans="1:11">
      <c r="A4106" s="39" t="s">
        <v>452</v>
      </c>
      <c r="B4106" s="39" t="s">
        <v>296</v>
      </c>
      <c r="C4106" s="39" t="s">
        <v>360</v>
      </c>
      <c r="D4106" s="92">
        <f t="shared" si="201"/>
        <v>21.00515</v>
      </c>
      <c r="E4106" s="92">
        <f t="shared" si="202"/>
        <v>19.58164</v>
      </c>
      <c r="F4106" s="92">
        <f t="shared" si="203"/>
        <v>22.50319</v>
      </c>
      <c r="H4106" s="138">
        <v>21.00515</v>
      </c>
      <c r="I4106" s="138">
        <v>19.58164</v>
      </c>
      <c r="J4106" s="138">
        <v>22.50319</v>
      </c>
      <c r="K4106" s="138">
        <v>3.5478156547322919</v>
      </c>
    </row>
    <row r="4107" spans="1:11">
      <c r="A4107" s="39" t="s">
        <v>452</v>
      </c>
      <c r="B4107" s="39" t="s">
        <v>296</v>
      </c>
      <c r="C4107" s="39" t="s">
        <v>0</v>
      </c>
      <c r="D4107" s="92">
        <f t="shared" si="201"/>
        <v>20.289650000000002</v>
      </c>
      <c r="E4107" s="92">
        <f t="shared" si="202"/>
        <v>19.558689999999999</v>
      </c>
      <c r="F4107" s="92">
        <f t="shared" si="203"/>
        <v>21.040790000000001</v>
      </c>
      <c r="H4107" s="138">
        <v>20.289650000000002</v>
      </c>
      <c r="I4107" s="138">
        <v>19.558689999999999</v>
      </c>
      <c r="J4107" s="138">
        <v>21.040790000000001</v>
      </c>
      <c r="K4107" s="138">
        <v>1.8634042479786488</v>
      </c>
    </row>
    <row r="4108" spans="1:11">
      <c r="A4108" s="39" t="s">
        <v>457</v>
      </c>
      <c r="B4108" s="39" t="s">
        <v>454</v>
      </c>
      <c r="C4108" s="39" t="s">
        <v>101</v>
      </c>
      <c r="D4108" s="92">
        <f t="shared" si="201"/>
        <v>17.844069999999999</v>
      </c>
      <c r="E4108" s="92">
        <f t="shared" si="202"/>
        <v>13.73198</v>
      </c>
      <c r="F4108" s="92">
        <f t="shared" si="203"/>
        <v>22.861219999999999</v>
      </c>
      <c r="H4108" s="138">
        <v>17.844069999999999</v>
      </c>
      <c r="I4108" s="138">
        <v>13.73198</v>
      </c>
      <c r="J4108" s="138">
        <v>22.861219999999999</v>
      </c>
      <c r="K4108" s="138">
        <v>13.024948904594075</v>
      </c>
    </row>
    <row r="4109" spans="1:11">
      <c r="A4109" s="39" t="s">
        <v>457</v>
      </c>
      <c r="B4109" s="39" t="s">
        <v>454</v>
      </c>
      <c r="C4109" s="39" t="s">
        <v>108</v>
      </c>
      <c r="D4109" s="92">
        <f t="shared" si="201"/>
        <v>20.62153</v>
      </c>
      <c r="E4109" s="92">
        <f t="shared" si="202"/>
        <v>12.26961</v>
      </c>
      <c r="F4109" s="92">
        <f t="shared" si="203"/>
        <v>32.549320000000002</v>
      </c>
      <c r="H4109" s="138">
        <v>20.62153</v>
      </c>
      <c r="I4109" s="138">
        <v>12.26961</v>
      </c>
      <c r="J4109" s="138">
        <v>32.549320000000002</v>
      </c>
      <c r="K4109" s="138">
        <v>25.075457543644919</v>
      </c>
    </row>
    <row r="4110" spans="1:11">
      <c r="A4110" s="39" t="s">
        <v>457</v>
      </c>
      <c r="B4110" s="39" t="s">
        <v>454</v>
      </c>
      <c r="C4110" s="39" t="s">
        <v>109</v>
      </c>
      <c r="D4110" s="92">
        <f t="shared" si="201"/>
        <v>18.042179999999998</v>
      </c>
      <c r="E4110" s="92">
        <f t="shared" si="202"/>
        <v>13.245329999999999</v>
      </c>
      <c r="F4110" s="92">
        <f t="shared" si="203"/>
        <v>24.093769999999999</v>
      </c>
      <c r="H4110" s="138">
        <v>18.042179999999998</v>
      </c>
      <c r="I4110" s="138">
        <v>13.245329999999999</v>
      </c>
      <c r="J4110" s="138">
        <v>24.093769999999999</v>
      </c>
      <c r="K4110" s="138">
        <v>15.299863985394227</v>
      </c>
    </row>
    <row r="4111" spans="1:11">
      <c r="A4111" s="39" t="s">
        <v>457</v>
      </c>
      <c r="B4111" s="39" t="s">
        <v>454</v>
      </c>
      <c r="C4111" s="39" t="s">
        <v>112</v>
      </c>
      <c r="D4111" s="92">
        <f t="shared" si="201"/>
        <v>30.872679999999999</v>
      </c>
      <c r="E4111" s="92">
        <f t="shared" si="202"/>
        <v>22.864280000000001</v>
      </c>
      <c r="F4111" s="92">
        <f t="shared" si="203"/>
        <v>40.223390000000002</v>
      </c>
      <c r="H4111" s="138">
        <v>30.872679999999999</v>
      </c>
      <c r="I4111" s="138">
        <v>22.864280000000001</v>
      </c>
      <c r="J4111" s="138">
        <v>40.223390000000002</v>
      </c>
      <c r="K4111" s="138">
        <v>14.455065125541417</v>
      </c>
    </row>
    <row r="4112" spans="1:11">
      <c r="A4112" s="39" t="s">
        <v>457</v>
      </c>
      <c r="B4112" s="39" t="s">
        <v>454</v>
      </c>
      <c r="C4112" s="39" t="s">
        <v>115</v>
      </c>
      <c r="D4112" s="92">
        <f t="shared" ref="D4112:D4175" si="204">IF(K4112&gt;=50," ",H4112)</f>
        <v>22.856590000000001</v>
      </c>
      <c r="E4112" s="92">
        <f t="shared" ref="E4112:E4175" si="205">IF(K4112&gt;=50," ",I4112)</f>
        <v>18.596689999999999</v>
      </c>
      <c r="F4112" s="92">
        <f t="shared" ref="F4112:F4175" si="206">IF(K4112&gt;=50," ",J4112)</f>
        <v>27.759550000000001</v>
      </c>
      <c r="H4112" s="138">
        <v>22.856590000000001</v>
      </c>
      <c r="I4112" s="138">
        <v>18.596689999999999</v>
      </c>
      <c r="J4112" s="138">
        <v>27.759550000000001</v>
      </c>
      <c r="K4112" s="138">
        <v>10.232024987104376</v>
      </c>
    </row>
    <row r="4113" spans="1:11">
      <c r="A4113" s="39" t="s">
        <v>457</v>
      </c>
      <c r="B4113" s="39" t="s">
        <v>454</v>
      </c>
      <c r="C4113" s="39" t="s">
        <v>118</v>
      </c>
      <c r="D4113" s="92">
        <f t="shared" si="204"/>
        <v>29.037379999999999</v>
      </c>
      <c r="E4113" s="92">
        <f t="shared" si="205"/>
        <v>20.372140000000002</v>
      </c>
      <c r="F4113" s="92">
        <f t="shared" si="206"/>
        <v>39.557380000000002</v>
      </c>
      <c r="H4113" s="138">
        <v>29.037379999999999</v>
      </c>
      <c r="I4113" s="138">
        <v>20.372140000000002</v>
      </c>
      <c r="J4113" s="138">
        <v>39.557380000000002</v>
      </c>
      <c r="K4113" s="138">
        <v>17.000504177718515</v>
      </c>
    </row>
    <row r="4114" spans="1:11">
      <c r="A4114" s="39" t="s">
        <v>457</v>
      </c>
      <c r="B4114" s="39" t="s">
        <v>454</v>
      </c>
      <c r="C4114" s="39" t="s">
        <v>122</v>
      </c>
      <c r="D4114" s="92">
        <f t="shared" si="204"/>
        <v>25.19351</v>
      </c>
      <c r="E4114" s="92">
        <f t="shared" si="205"/>
        <v>20.257459999999998</v>
      </c>
      <c r="F4114" s="92">
        <f t="shared" si="206"/>
        <v>30.86675</v>
      </c>
      <c r="H4114" s="138">
        <v>25.19351</v>
      </c>
      <c r="I4114" s="138">
        <v>20.257459999999998</v>
      </c>
      <c r="J4114" s="138">
        <v>30.86675</v>
      </c>
      <c r="K4114" s="138">
        <v>10.759917931244992</v>
      </c>
    </row>
    <row r="4115" spans="1:11">
      <c r="A4115" s="39" t="s">
        <v>457</v>
      </c>
      <c r="B4115" s="39" t="s">
        <v>454</v>
      </c>
      <c r="C4115" s="39" t="s">
        <v>130</v>
      </c>
      <c r="D4115" s="92">
        <f t="shared" si="204"/>
        <v>26.15634</v>
      </c>
      <c r="E4115" s="92">
        <f t="shared" si="205"/>
        <v>21.645869999999999</v>
      </c>
      <c r="F4115" s="92">
        <f t="shared" si="206"/>
        <v>31.232050000000001</v>
      </c>
      <c r="H4115" s="138">
        <v>26.15634</v>
      </c>
      <c r="I4115" s="138">
        <v>21.645869999999999</v>
      </c>
      <c r="J4115" s="138">
        <v>31.232050000000001</v>
      </c>
      <c r="K4115" s="138">
        <v>9.3633933493753325</v>
      </c>
    </row>
    <row r="4116" spans="1:11">
      <c r="A4116" s="39" t="s">
        <v>457</v>
      </c>
      <c r="B4116" s="39" t="s">
        <v>454</v>
      </c>
      <c r="C4116" s="39" t="s">
        <v>135</v>
      </c>
      <c r="D4116" s="92">
        <f t="shared" si="204"/>
        <v>25.439520000000002</v>
      </c>
      <c r="E4116" s="92">
        <f t="shared" si="205"/>
        <v>15.845459999999999</v>
      </c>
      <c r="F4116" s="92">
        <f t="shared" si="206"/>
        <v>38.20532</v>
      </c>
      <c r="H4116" s="138">
        <v>25.439520000000002</v>
      </c>
      <c r="I4116" s="138">
        <v>15.845459999999999</v>
      </c>
      <c r="J4116" s="138">
        <v>38.20532</v>
      </c>
      <c r="K4116" s="138">
        <v>22.610689981571976</v>
      </c>
    </row>
    <row r="4117" spans="1:11">
      <c r="A4117" s="39" t="s">
        <v>457</v>
      </c>
      <c r="B4117" s="39" t="s">
        <v>454</v>
      </c>
      <c r="C4117" s="39" t="s">
        <v>136</v>
      </c>
      <c r="D4117" s="92">
        <f t="shared" si="204"/>
        <v>19.728490000000001</v>
      </c>
      <c r="E4117" s="92">
        <f t="shared" si="205"/>
        <v>14.34304</v>
      </c>
      <c r="F4117" s="92">
        <f t="shared" si="206"/>
        <v>26.510210000000001</v>
      </c>
      <c r="H4117" s="138">
        <v>19.728490000000001</v>
      </c>
      <c r="I4117" s="138">
        <v>14.34304</v>
      </c>
      <c r="J4117" s="138">
        <v>26.510210000000001</v>
      </c>
      <c r="K4117" s="138">
        <v>15.713442843319484</v>
      </c>
    </row>
    <row r="4118" spans="1:11">
      <c r="A4118" s="39" t="s">
        <v>457</v>
      </c>
      <c r="B4118" s="39" t="s">
        <v>454</v>
      </c>
      <c r="C4118" s="39" t="s">
        <v>143</v>
      </c>
      <c r="D4118" s="92">
        <f t="shared" si="204"/>
        <v>21.272410000000001</v>
      </c>
      <c r="E4118" s="92">
        <f t="shared" si="205"/>
        <v>15.82307</v>
      </c>
      <c r="F4118" s="92">
        <f t="shared" si="206"/>
        <v>27.97476</v>
      </c>
      <c r="H4118" s="138">
        <v>21.272410000000001</v>
      </c>
      <c r="I4118" s="138">
        <v>15.82307</v>
      </c>
      <c r="J4118" s="138">
        <v>27.97476</v>
      </c>
      <c r="K4118" s="138">
        <v>14.573238293169416</v>
      </c>
    </row>
    <row r="4119" spans="1:11">
      <c r="A4119" s="39" t="s">
        <v>457</v>
      </c>
      <c r="B4119" s="39" t="s">
        <v>454</v>
      </c>
      <c r="C4119" s="39" t="s">
        <v>149</v>
      </c>
      <c r="D4119" s="92">
        <f t="shared" si="204"/>
        <v>21.715409999999999</v>
      </c>
      <c r="E4119" s="92">
        <f t="shared" si="205"/>
        <v>17.657859999999999</v>
      </c>
      <c r="F4119" s="92">
        <f t="shared" si="206"/>
        <v>26.406330000000001</v>
      </c>
      <c r="H4119" s="138">
        <v>21.715409999999999</v>
      </c>
      <c r="I4119" s="138">
        <v>17.657859999999999</v>
      </c>
      <c r="J4119" s="138">
        <v>26.406330000000001</v>
      </c>
      <c r="K4119" s="138">
        <v>10.278249409060203</v>
      </c>
    </row>
    <row r="4120" spans="1:11">
      <c r="A4120" s="39" t="s">
        <v>457</v>
      </c>
      <c r="B4120" s="39" t="s">
        <v>454</v>
      </c>
      <c r="C4120" s="39" t="s">
        <v>151</v>
      </c>
      <c r="D4120" s="92">
        <f t="shared" si="204"/>
        <v>25.477910000000001</v>
      </c>
      <c r="E4120" s="92">
        <f t="shared" si="205"/>
        <v>17.807559999999999</v>
      </c>
      <c r="F4120" s="92">
        <f t="shared" si="206"/>
        <v>35.043500000000002</v>
      </c>
      <c r="H4120" s="138">
        <v>25.477910000000001</v>
      </c>
      <c r="I4120" s="138">
        <v>17.807559999999999</v>
      </c>
      <c r="J4120" s="138">
        <v>35.043500000000002</v>
      </c>
      <c r="K4120" s="138">
        <v>17.341147684405822</v>
      </c>
    </row>
    <row r="4121" spans="1:11">
      <c r="A4121" s="39" t="s">
        <v>457</v>
      </c>
      <c r="B4121" s="39" t="s">
        <v>454</v>
      </c>
      <c r="C4121" s="39" t="s">
        <v>154</v>
      </c>
      <c r="D4121" s="92">
        <f t="shared" si="204"/>
        <v>17.003350000000001</v>
      </c>
      <c r="E4121" s="92">
        <f t="shared" si="205"/>
        <v>12.189249999999999</v>
      </c>
      <c r="F4121" s="92">
        <f t="shared" si="206"/>
        <v>23.216090000000001</v>
      </c>
      <c r="H4121" s="138">
        <v>17.003350000000001</v>
      </c>
      <c r="I4121" s="138">
        <v>12.189249999999999</v>
      </c>
      <c r="J4121" s="138">
        <v>23.216090000000001</v>
      </c>
      <c r="K4121" s="138">
        <v>16.479999529504479</v>
      </c>
    </row>
    <row r="4122" spans="1:11">
      <c r="A4122" s="39" t="s">
        <v>457</v>
      </c>
      <c r="B4122" s="39" t="s">
        <v>454</v>
      </c>
      <c r="C4122" s="39" t="s">
        <v>164</v>
      </c>
      <c r="D4122" s="92">
        <f t="shared" si="204"/>
        <v>23.040489999999998</v>
      </c>
      <c r="E4122" s="92">
        <f t="shared" si="205"/>
        <v>15.988009999999999</v>
      </c>
      <c r="F4122" s="92">
        <f t="shared" si="206"/>
        <v>32.018259999999998</v>
      </c>
      <c r="H4122" s="138">
        <v>23.040489999999998</v>
      </c>
      <c r="I4122" s="138">
        <v>15.988009999999999</v>
      </c>
      <c r="J4122" s="138">
        <v>32.018259999999998</v>
      </c>
      <c r="K4122" s="138">
        <v>17.788106936961849</v>
      </c>
    </row>
    <row r="4123" spans="1:11">
      <c r="A4123" s="39" t="s">
        <v>457</v>
      </c>
      <c r="B4123" s="39" t="s">
        <v>454</v>
      </c>
      <c r="C4123" s="39" t="s">
        <v>171</v>
      </c>
      <c r="D4123" s="92">
        <f t="shared" si="204"/>
        <v>22.184249999999999</v>
      </c>
      <c r="E4123" s="92">
        <f t="shared" si="205"/>
        <v>17.819759999999999</v>
      </c>
      <c r="F4123" s="92">
        <f t="shared" si="206"/>
        <v>27.263089999999998</v>
      </c>
      <c r="H4123" s="138">
        <v>22.184249999999999</v>
      </c>
      <c r="I4123" s="138">
        <v>17.819759999999999</v>
      </c>
      <c r="J4123" s="138">
        <v>27.263089999999998</v>
      </c>
      <c r="K4123" s="138">
        <v>10.862643542152654</v>
      </c>
    </row>
    <row r="4124" spans="1:11">
      <c r="A4124" s="39" t="s">
        <v>457</v>
      </c>
      <c r="B4124" s="39" t="s">
        <v>454</v>
      </c>
      <c r="C4124" s="39" t="s">
        <v>174</v>
      </c>
      <c r="D4124" s="92">
        <f t="shared" si="204"/>
        <v>18.940539999999999</v>
      </c>
      <c r="E4124" s="92">
        <f t="shared" si="205"/>
        <v>14.06775</v>
      </c>
      <c r="F4124" s="92">
        <f t="shared" si="206"/>
        <v>25.00994</v>
      </c>
      <c r="H4124" s="138">
        <v>18.940539999999999</v>
      </c>
      <c r="I4124" s="138">
        <v>14.06775</v>
      </c>
      <c r="J4124" s="138">
        <v>25.00994</v>
      </c>
      <c r="K4124" s="138">
        <v>14.712421081975489</v>
      </c>
    </row>
    <row r="4125" spans="1:11">
      <c r="A4125" s="39" t="s">
        <v>457</v>
      </c>
      <c r="B4125" s="39" t="s">
        <v>454</v>
      </c>
      <c r="C4125" s="39" t="s">
        <v>102</v>
      </c>
      <c r="D4125" s="92">
        <f t="shared" si="204"/>
        <v>23.326319999999999</v>
      </c>
      <c r="E4125" s="92">
        <f t="shared" si="205"/>
        <v>16.241910000000001</v>
      </c>
      <c r="F4125" s="92">
        <f t="shared" si="206"/>
        <v>32.30883</v>
      </c>
      <c r="H4125" s="138">
        <v>23.326319999999999</v>
      </c>
      <c r="I4125" s="138">
        <v>16.241910000000001</v>
      </c>
      <c r="J4125" s="138">
        <v>32.30883</v>
      </c>
      <c r="K4125" s="138">
        <v>17.614968842063387</v>
      </c>
    </row>
    <row r="4126" spans="1:11">
      <c r="A4126" s="39" t="s">
        <v>457</v>
      </c>
      <c r="B4126" s="39" t="s">
        <v>454</v>
      </c>
      <c r="C4126" s="39" t="s">
        <v>103</v>
      </c>
      <c r="D4126" s="92">
        <f t="shared" si="204"/>
        <v>19.44331</v>
      </c>
      <c r="E4126" s="92">
        <f t="shared" si="205"/>
        <v>14.61792</v>
      </c>
      <c r="F4126" s="92">
        <f t="shared" si="206"/>
        <v>25.38794</v>
      </c>
      <c r="H4126" s="138">
        <v>19.44331</v>
      </c>
      <c r="I4126" s="138">
        <v>14.61792</v>
      </c>
      <c r="J4126" s="138">
        <v>25.38794</v>
      </c>
      <c r="K4126" s="138">
        <v>14.112854241381742</v>
      </c>
    </row>
    <row r="4127" spans="1:11">
      <c r="A4127" s="39" t="s">
        <v>457</v>
      </c>
      <c r="B4127" s="39" t="s">
        <v>454</v>
      </c>
      <c r="C4127" s="39" t="s">
        <v>104</v>
      </c>
      <c r="D4127" s="92">
        <f t="shared" si="204"/>
        <v>11.174530000000001</v>
      </c>
      <c r="E4127" s="92">
        <f t="shared" si="205"/>
        <v>7.7769579999999996</v>
      </c>
      <c r="F4127" s="92">
        <f t="shared" si="206"/>
        <v>15.802099999999999</v>
      </c>
      <c r="H4127" s="138">
        <v>11.174530000000001</v>
      </c>
      <c r="I4127" s="138">
        <v>7.7769579999999996</v>
      </c>
      <c r="J4127" s="138">
        <v>15.802099999999999</v>
      </c>
      <c r="K4127" s="138">
        <v>18.125156046831499</v>
      </c>
    </row>
    <row r="4128" spans="1:11">
      <c r="A4128" s="39" t="s">
        <v>457</v>
      </c>
      <c r="B4128" s="39" t="s">
        <v>454</v>
      </c>
      <c r="C4128" s="39" t="s">
        <v>110</v>
      </c>
      <c r="D4128" s="92">
        <f t="shared" si="204"/>
        <v>18.14376</v>
      </c>
      <c r="E4128" s="92">
        <f t="shared" si="205"/>
        <v>14.016500000000001</v>
      </c>
      <c r="F4128" s="92">
        <f t="shared" si="206"/>
        <v>23.158989999999999</v>
      </c>
      <c r="H4128" s="138">
        <v>18.14376</v>
      </c>
      <c r="I4128" s="138">
        <v>14.016500000000001</v>
      </c>
      <c r="J4128" s="138">
        <v>23.158989999999999</v>
      </c>
      <c r="K4128" s="138">
        <v>12.831111081716248</v>
      </c>
    </row>
    <row r="4129" spans="1:11">
      <c r="A4129" s="39" t="s">
        <v>457</v>
      </c>
      <c r="B4129" s="39" t="s">
        <v>454</v>
      </c>
      <c r="C4129" s="39" t="s">
        <v>111</v>
      </c>
      <c r="D4129" s="92">
        <f t="shared" si="204"/>
        <v>21.85942</v>
      </c>
      <c r="E4129" s="92">
        <f t="shared" si="205"/>
        <v>17.307400000000001</v>
      </c>
      <c r="F4129" s="92">
        <f t="shared" si="206"/>
        <v>27.214649999999999</v>
      </c>
      <c r="H4129" s="138">
        <v>21.85942</v>
      </c>
      <c r="I4129" s="138">
        <v>17.307400000000001</v>
      </c>
      <c r="J4129" s="138">
        <v>27.214649999999999</v>
      </c>
      <c r="K4129" s="138">
        <v>11.564487987329947</v>
      </c>
    </row>
    <row r="4130" spans="1:11">
      <c r="A4130" s="39" t="s">
        <v>457</v>
      </c>
      <c r="B4130" s="39" t="s">
        <v>454</v>
      </c>
      <c r="C4130" s="39" t="s">
        <v>116</v>
      </c>
      <c r="D4130" s="92">
        <f t="shared" si="204"/>
        <v>17.947710000000001</v>
      </c>
      <c r="E4130" s="92">
        <f t="shared" si="205"/>
        <v>12.358040000000001</v>
      </c>
      <c r="F4130" s="92">
        <f t="shared" si="206"/>
        <v>25.334790000000002</v>
      </c>
      <c r="H4130" s="138">
        <v>17.947710000000001</v>
      </c>
      <c r="I4130" s="138">
        <v>12.358040000000001</v>
      </c>
      <c r="J4130" s="138">
        <v>25.334790000000002</v>
      </c>
      <c r="K4130" s="138">
        <v>18.37755903120788</v>
      </c>
    </row>
    <row r="4131" spans="1:11">
      <c r="A4131" s="39" t="s">
        <v>457</v>
      </c>
      <c r="B4131" s="39" t="s">
        <v>454</v>
      </c>
      <c r="C4131" s="39" t="s">
        <v>117</v>
      </c>
      <c r="D4131" s="92">
        <f t="shared" si="204"/>
        <v>22.38907</v>
      </c>
      <c r="E4131" s="92">
        <f t="shared" si="205"/>
        <v>17.702400000000001</v>
      </c>
      <c r="F4131" s="92">
        <f t="shared" si="206"/>
        <v>27.89594</v>
      </c>
      <c r="H4131" s="138">
        <v>22.38907</v>
      </c>
      <c r="I4131" s="138">
        <v>17.702400000000001</v>
      </c>
      <c r="J4131" s="138">
        <v>27.89594</v>
      </c>
      <c r="K4131" s="138">
        <v>11.620232550972418</v>
      </c>
    </row>
    <row r="4132" spans="1:11">
      <c r="A4132" s="39" t="s">
        <v>457</v>
      </c>
      <c r="B4132" s="39" t="s">
        <v>454</v>
      </c>
      <c r="C4132" s="39" t="s">
        <v>119</v>
      </c>
      <c r="D4132" s="92">
        <f t="shared" si="204"/>
        <v>18.017980000000001</v>
      </c>
      <c r="E4132" s="92">
        <f t="shared" si="205"/>
        <v>14.208489999999999</v>
      </c>
      <c r="F4132" s="92">
        <f t="shared" si="206"/>
        <v>22.580020000000001</v>
      </c>
      <c r="H4132" s="138">
        <v>18.017980000000001</v>
      </c>
      <c r="I4132" s="138">
        <v>14.208489999999999</v>
      </c>
      <c r="J4132" s="138">
        <v>22.580020000000001</v>
      </c>
      <c r="K4132" s="138">
        <v>11.833241018138548</v>
      </c>
    </row>
    <row r="4133" spans="1:11">
      <c r="A4133" s="39" t="s">
        <v>457</v>
      </c>
      <c r="B4133" s="39" t="s">
        <v>454</v>
      </c>
      <c r="C4133" s="39" t="s">
        <v>123</v>
      </c>
      <c r="D4133" s="92">
        <f t="shared" si="204"/>
        <v>26.577290000000001</v>
      </c>
      <c r="E4133" s="92">
        <f t="shared" si="205"/>
        <v>21.620049999999999</v>
      </c>
      <c r="F4133" s="92">
        <f t="shared" si="206"/>
        <v>32.204149999999998</v>
      </c>
      <c r="H4133" s="138">
        <v>26.577290000000001</v>
      </c>
      <c r="I4133" s="138">
        <v>21.620049999999999</v>
      </c>
      <c r="J4133" s="138">
        <v>32.204149999999998</v>
      </c>
      <c r="K4133" s="138">
        <v>10.179058888246319</v>
      </c>
    </row>
    <row r="4134" spans="1:11">
      <c r="A4134" s="39" t="s">
        <v>457</v>
      </c>
      <c r="B4134" s="39" t="s">
        <v>454</v>
      </c>
      <c r="C4134" s="39" t="s">
        <v>132</v>
      </c>
      <c r="D4134" s="92">
        <f t="shared" si="204"/>
        <v>16.94012</v>
      </c>
      <c r="E4134" s="92">
        <f t="shared" si="205"/>
        <v>12.862819999999999</v>
      </c>
      <c r="F4134" s="92">
        <f t="shared" si="206"/>
        <v>21.983779999999999</v>
      </c>
      <c r="H4134" s="138">
        <v>16.94012</v>
      </c>
      <c r="I4134" s="138">
        <v>12.862819999999999</v>
      </c>
      <c r="J4134" s="138">
        <v>21.983779999999999</v>
      </c>
      <c r="K4134" s="138">
        <v>13.696998604496308</v>
      </c>
    </row>
    <row r="4135" spans="1:11">
      <c r="A4135" s="39" t="s">
        <v>457</v>
      </c>
      <c r="B4135" s="39" t="s">
        <v>454</v>
      </c>
      <c r="C4135" s="39" t="s">
        <v>134</v>
      </c>
      <c r="D4135" s="92">
        <f t="shared" si="204"/>
        <v>25.164359999999999</v>
      </c>
      <c r="E4135" s="92">
        <f t="shared" si="205"/>
        <v>19.762129999999999</v>
      </c>
      <c r="F4135" s="92">
        <f t="shared" si="206"/>
        <v>31.464269999999999</v>
      </c>
      <c r="H4135" s="138">
        <v>25.164359999999999</v>
      </c>
      <c r="I4135" s="138">
        <v>19.762129999999999</v>
      </c>
      <c r="J4135" s="138">
        <v>31.464269999999999</v>
      </c>
      <c r="K4135" s="138">
        <v>11.886394090690168</v>
      </c>
    </row>
    <row r="4136" spans="1:11">
      <c r="A4136" s="39" t="s">
        <v>457</v>
      </c>
      <c r="B4136" s="39" t="s">
        <v>454</v>
      </c>
      <c r="C4136" s="39" t="s">
        <v>150</v>
      </c>
      <c r="D4136" s="92">
        <f t="shared" si="204"/>
        <v>18.43431</v>
      </c>
      <c r="E4136" s="92">
        <f t="shared" si="205"/>
        <v>13.105399999999999</v>
      </c>
      <c r="F4136" s="92">
        <f t="shared" si="206"/>
        <v>25.29918</v>
      </c>
      <c r="H4136" s="138">
        <v>18.43431</v>
      </c>
      <c r="I4136" s="138">
        <v>13.105399999999999</v>
      </c>
      <c r="J4136" s="138">
        <v>25.29918</v>
      </c>
      <c r="K4136" s="138">
        <v>16.829656222554572</v>
      </c>
    </row>
    <row r="4137" spans="1:11">
      <c r="A4137" s="39" t="s">
        <v>457</v>
      </c>
      <c r="B4137" s="39" t="s">
        <v>454</v>
      </c>
      <c r="C4137" s="39" t="s">
        <v>156</v>
      </c>
      <c r="D4137" s="92">
        <f t="shared" si="204"/>
        <v>14.65518</v>
      </c>
      <c r="E4137" s="92">
        <f t="shared" si="205"/>
        <v>10.33239</v>
      </c>
      <c r="F4137" s="92">
        <f t="shared" si="206"/>
        <v>20.375530000000001</v>
      </c>
      <c r="H4137" s="138">
        <v>14.65518</v>
      </c>
      <c r="I4137" s="138">
        <v>10.33239</v>
      </c>
      <c r="J4137" s="138">
        <v>20.375530000000001</v>
      </c>
      <c r="K4137" s="138">
        <v>17.367483715655489</v>
      </c>
    </row>
    <row r="4138" spans="1:11">
      <c r="A4138" s="39" t="s">
        <v>457</v>
      </c>
      <c r="B4138" s="39" t="s">
        <v>454</v>
      </c>
      <c r="C4138" s="39" t="s">
        <v>159</v>
      </c>
      <c r="D4138" s="92">
        <f t="shared" si="204"/>
        <v>19.5824</v>
      </c>
      <c r="E4138" s="92">
        <f t="shared" si="205"/>
        <v>13.90968</v>
      </c>
      <c r="F4138" s="92">
        <f t="shared" si="206"/>
        <v>26.847159999999999</v>
      </c>
      <c r="H4138" s="138">
        <v>19.5824</v>
      </c>
      <c r="I4138" s="138">
        <v>13.90968</v>
      </c>
      <c r="J4138" s="138">
        <v>26.847159999999999</v>
      </c>
      <c r="K4138" s="138">
        <v>16.828019037503065</v>
      </c>
    </row>
    <row r="4139" spans="1:11">
      <c r="A4139" s="39" t="s">
        <v>457</v>
      </c>
      <c r="B4139" s="39" t="s">
        <v>454</v>
      </c>
      <c r="C4139" s="39" t="s">
        <v>161</v>
      </c>
      <c r="D4139" s="92">
        <f t="shared" si="204"/>
        <v>16.09761</v>
      </c>
      <c r="E4139" s="92">
        <f t="shared" si="205"/>
        <v>11.871919999999999</v>
      </c>
      <c r="F4139" s="92">
        <f t="shared" si="206"/>
        <v>21.461120000000001</v>
      </c>
      <c r="H4139" s="138">
        <v>16.09761</v>
      </c>
      <c r="I4139" s="138">
        <v>11.871919999999999</v>
      </c>
      <c r="J4139" s="138">
        <v>21.461120000000001</v>
      </c>
      <c r="K4139" s="138">
        <v>15.135650571730835</v>
      </c>
    </row>
    <row r="4140" spans="1:11">
      <c r="A4140" s="39" t="s">
        <v>457</v>
      </c>
      <c r="B4140" s="39" t="s">
        <v>454</v>
      </c>
      <c r="C4140" s="39" t="s">
        <v>168</v>
      </c>
      <c r="D4140" s="92">
        <f t="shared" si="204"/>
        <v>14.853350000000001</v>
      </c>
      <c r="E4140" s="92">
        <f t="shared" si="205"/>
        <v>11.63833</v>
      </c>
      <c r="F4140" s="92">
        <f t="shared" si="206"/>
        <v>18.767849999999999</v>
      </c>
      <c r="H4140" s="138">
        <v>14.853350000000001</v>
      </c>
      <c r="I4140" s="138">
        <v>11.63833</v>
      </c>
      <c r="J4140" s="138">
        <v>18.767849999999999</v>
      </c>
      <c r="K4140" s="138">
        <v>12.204613773997112</v>
      </c>
    </row>
    <row r="4141" spans="1:11">
      <c r="A4141" s="39" t="s">
        <v>457</v>
      </c>
      <c r="B4141" s="39" t="s">
        <v>454</v>
      </c>
      <c r="C4141" s="39" t="s">
        <v>98</v>
      </c>
      <c r="D4141" s="92">
        <f t="shared" si="204"/>
        <v>16.51454</v>
      </c>
      <c r="E4141" s="92">
        <f t="shared" si="205"/>
        <v>10.457509999999999</v>
      </c>
      <c r="F4141" s="92">
        <f t="shared" si="206"/>
        <v>25.09656</v>
      </c>
      <c r="H4141" s="138">
        <v>16.51454</v>
      </c>
      <c r="I4141" s="138">
        <v>10.457509999999999</v>
      </c>
      <c r="J4141" s="138">
        <v>25.09656</v>
      </c>
      <c r="K4141" s="138">
        <v>22.442792835888859</v>
      </c>
    </row>
    <row r="4142" spans="1:11">
      <c r="A4142" s="39" t="s">
        <v>457</v>
      </c>
      <c r="B4142" s="39" t="s">
        <v>454</v>
      </c>
      <c r="C4142" s="39" t="s">
        <v>105</v>
      </c>
      <c r="D4142" s="92">
        <f t="shared" si="204"/>
        <v>17.365410000000001</v>
      </c>
      <c r="E4142" s="92">
        <f t="shared" si="205"/>
        <v>11.80822</v>
      </c>
      <c r="F4142" s="92">
        <f t="shared" si="206"/>
        <v>24.802430000000001</v>
      </c>
      <c r="H4142" s="138">
        <v>17.365410000000001</v>
      </c>
      <c r="I4142" s="138">
        <v>11.80822</v>
      </c>
      <c r="J4142" s="138">
        <v>24.802430000000001</v>
      </c>
      <c r="K4142" s="138">
        <v>19.002200351157846</v>
      </c>
    </row>
    <row r="4143" spans="1:11">
      <c r="A4143" s="39" t="s">
        <v>457</v>
      </c>
      <c r="B4143" s="39" t="s">
        <v>454</v>
      </c>
      <c r="C4143" s="39" t="s">
        <v>106</v>
      </c>
      <c r="D4143" s="92">
        <f t="shared" si="204"/>
        <v>17.377980000000001</v>
      </c>
      <c r="E4143" s="92">
        <f t="shared" si="205"/>
        <v>13.324339999999999</v>
      </c>
      <c r="F4143" s="92">
        <f t="shared" si="206"/>
        <v>22.346889999999998</v>
      </c>
      <c r="H4143" s="138">
        <v>17.377980000000001</v>
      </c>
      <c r="I4143" s="138">
        <v>13.324339999999999</v>
      </c>
      <c r="J4143" s="138">
        <v>22.346889999999998</v>
      </c>
      <c r="K4143" s="138">
        <v>13.213900579929311</v>
      </c>
    </row>
    <row r="4144" spans="1:11">
      <c r="A4144" s="39" t="s">
        <v>457</v>
      </c>
      <c r="B4144" s="39" t="s">
        <v>454</v>
      </c>
      <c r="C4144" s="39" t="s">
        <v>125</v>
      </c>
      <c r="D4144" s="92">
        <f t="shared" si="204"/>
        <v>22.5153</v>
      </c>
      <c r="E4144" s="92">
        <f t="shared" si="205"/>
        <v>17.40409</v>
      </c>
      <c r="F4144" s="92">
        <f t="shared" si="206"/>
        <v>28.607669999999999</v>
      </c>
      <c r="H4144" s="138">
        <v>22.5153</v>
      </c>
      <c r="I4144" s="138">
        <v>17.40409</v>
      </c>
      <c r="J4144" s="138">
        <v>28.607669999999999</v>
      </c>
      <c r="K4144" s="138">
        <v>12.703037490062313</v>
      </c>
    </row>
    <row r="4145" spans="1:11">
      <c r="A4145" s="39" t="s">
        <v>457</v>
      </c>
      <c r="B4145" s="39" t="s">
        <v>454</v>
      </c>
      <c r="C4145" s="39" t="s">
        <v>131</v>
      </c>
      <c r="D4145" s="92">
        <f t="shared" si="204"/>
        <v>22.195969999999999</v>
      </c>
      <c r="E4145" s="92">
        <f t="shared" si="205"/>
        <v>16.0945</v>
      </c>
      <c r="F4145" s="92">
        <f t="shared" si="206"/>
        <v>29.78931</v>
      </c>
      <c r="H4145" s="138">
        <v>22.195969999999999</v>
      </c>
      <c r="I4145" s="138">
        <v>16.0945</v>
      </c>
      <c r="J4145" s="138">
        <v>29.78931</v>
      </c>
      <c r="K4145" s="138">
        <v>15.754490567431837</v>
      </c>
    </row>
    <row r="4146" spans="1:11">
      <c r="A4146" s="39" t="s">
        <v>457</v>
      </c>
      <c r="B4146" s="39" t="s">
        <v>454</v>
      </c>
      <c r="C4146" s="39" t="s">
        <v>133</v>
      </c>
      <c r="D4146" s="92">
        <f t="shared" si="204"/>
        <v>21.807320000000001</v>
      </c>
      <c r="E4146" s="92">
        <f t="shared" si="205"/>
        <v>17.32788</v>
      </c>
      <c r="F4146" s="92">
        <f t="shared" si="206"/>
        <v>27.065629999999999</v>
      </c>
      <c r="H4146" s="138">
        <v>21.807320000000001</v>
      </c>
      <c r="I4146" s="138">
        <v>17.32788</v>
      </c>
      <c r="J4146" s="138">
        <v>27.065629999999999</v>
      </c>
      <c r="K4146" s="138">
        <v>11.393692576621062</v>
      </c>
    </row>
    <row r="4147" spans="1:11">
      <c r="A4147" s="39" t="s">
        <v>457</v>
      </c>
      <c r="B4147" s="39" t="s">
        <v>454</v>
      </c>
      <c r="C4147" s="39" t="s">
        <v>137</v>
      </c>
      <c r="D4147" s="92">
        <f t="shared" si="204"/>
        <v>19.992830000000001</v>
      </c>
      <c r="E4147" s="92">
        <f t="shared" si="205"/>
        <v>14.8574</v>
      </c>
      <c r="F4147" s="92">
        <f t="shared" si="206"/>
        <v>26.35388</v>
      </c>
      <c r="H4147" s="138">
        <v>19.992830000000001</v>
      </c>
      <c r="I4147" s="138">
        <v>14.8574</v>
      </c>
      <c r="J4147" s="138">
        <v>26.35388</v>
      </c>
      <c r="K4147" s="138">
        <v>14.655979168531918</v>
      </c>
    </row>
    <row r="4148" spans="1:11">
      <c r="A4148" s="39" t="s">
        <v>457</v>
      </c>
      <c r="B4148" s="39" t="s">
        <v>454</v>
      </c>
      <c r="C4148" s="39" t="s">
        <v>138</v>
      </c>
      <c r="D4148" s="92">
        <f t="shared" si="204"/>
        <v>11.268789999999999</v>
      </c>
      <c r="E4148" s="92">
        <f t="shared" si="205"/>
        <v>7.0045510000000002</v>
      </c>
      <c r="F4148" s="92">
        <f t="shared" si="206"/>
        <v>17.636700000000001</v>
      </c>
      <c r="H4148" s="138">
        <v>11.268789999999999</v>
      </c>
      <c r="I4148" s="138">
        <v>7.0045510000000002</v>
      </c>
      <c r="J4148" s="138">
        <v>17.636700000000001</v>
      </c>
      <c r="K4148" s="138">
        <v>23.647197258978121</v>
      </c>
    </row>
    <row r="4149" spans="1:11">
      <c r="A4149" s="39" t="s">
        <v>457</v>
      </c>
      <c r="B4149" s="39" t="s">
        <v>454</v>
      </c>
      <c r="C4149" s="39" t="s">
        <v>140</v>
      </c>
      <c r="D4149" s="92">
        <f t="shared" si="204"/>
        <v>18.21077</v>
      </c>
      <c r="E4149" s="92">
        <f t="shared" si="205"/>
        <v>13.56742</v>
      </c>
      <c r="F4149" s="92">
        <f t="shared" si="206"/>
        <v>24.00196</v>
      </c>
      <c r="H4149" s="138">
        <v>18.21077</v>
      </c>
      <c r="I4149" s="138">
        <v>13.56742</v>
      </c>
      <c r="J4149" s="138">
        <v>24.00196</v>
      </c>
      <c r="K4149" s="138">
        <v>14.584968126004558</v>
      </c>
    </row>
    <row r="4150" spans="1:11">
      <c r="A4150" s="39" t="s">
        <v>457</v>
      </c>
      <c r="B4150" s="39" t="s">
        <v>454</v>
      </c>
      <c r="C4150" s="39" t="s">
        <v>144</v>
      </c>
      <c r="D4150" s="92">
        <f t="shared" si="204"/>
        <v>23.8249</v>
      </c>
      <c r="E4150" s="92">
        <f t="shared" si="205"/>
        <v>18.201029999999999</v>
      </c>
      <c r="F4150" s="92">
        <f t="shared" si="206"/>
        <v>30.537739999999999</v>
      </c>
      <c r="H4150" s="138">
        <v>23.8249</v>
      </c>
      <c r="I4150" s="138">
        <v>18.201029999999999</v>
      </c>
      <c r="J4150" s="138">
        <v>30.537739999999999</v>
      </c>
      <c r="K4150" s="138">
        <v>13.231085964684006</v>
      </c>
    </row>
    <row r="4151" spans="1:11">
      <c r="A4151" s="39" t="s">
        <v>457</v>
      </c>
      <c r="B4151" s="39" t="s">
        <v>454</v>
      </c>
      <c r="C4151" s="39" t="s">
        <v>145</v>
      </c>
      <c r="D4151" s="92">
        <f t="shared" si="204"/>
        <v>18.80932</v>
      </c>
      <c r="E4151" s="92">
        <f t="shared" si="205"/>
        <v>13.50958</v>
      </c>
      <c r="F4151" s="92">
        <f t="shared" si="206"/>
        <v>25.573399999999999</v>
      </c>
      <c r="H4151" s="138">
        <v>18.80932</v>
      </c>
      <c r="I4151" s="138">
        <v>13.50958</v>
      </c>
      <c r="J4151" s="138">
        <v>25.573399999999999</v>
      </c>
      <c r="K4151" s="138">
        <v>16.32658171587277</v>
      </c>
    </row>
    <row r="4152" spans="1:11">
      <c r="A4152" s="39" t="s">
        <v>457</v>
      </c>
      <c r="B4152" s="39" t="s">
        <v>454</v>
      </c>
      <c r="C4152" s="39" t="s">
        <v>146</v>
      </c>
      <c r="D4152" s="92">
        <f t="shared" si="204"/>
        <v>19.06672</v>
      </c>
      <c r="E4152" s="92">
        <f t="shared" si="205"/>
        <v>14.76915</v>
      </c>
      <c r="F4152" s="92">
        <f t="shared" si="206"/>
        <v>24.258870000000002</v>
      </c>
      <c r="H4152" s="138">
        <v>19.06672</v>
      </c>
      <c r="I4152" s="138">
        <v>14.76915</v>
      </c>
      <c r="J4152" s="138">
        <v>24.258870000000002</v>
      </c>
      <c r="K4152" s="138">
        <v>12.68099075247342</v>
      </c>
    </row>
    <row r="4153" spans="1:11">
      <c r="A4153" s="39" t="s">
        <v>457</v>
      </c>
      <c r="B4153" s="39" t="s">
        <v>454</v>
      </c>
      <c r="C4153" s="39" t="s">
        <v>153</v>
      </c>
      <c r="D4153" s="92">
        <f t="shared" si="204"/>
        <v>29.387799999999999</v>
      </c>
      <c r="E4153" s="92">
        <f t="shared" si="205"/>
        <v>17.188459999999999</v>
      </c>
      <c r="F4153" s="92">
        <f t="shared" si="206"/>
        <v>45.489350000000002</v>
      </c>
      <c r="H4153" s="138">
        <v>29.387799999999999</v>
      </c>
      <c r="I4153" s="138">
        <v>17.188459999999999</v>
      </c>
      <c r="J4153" s="138">
        <v>45.489350000000002</v>
      </c>
      <c r="K4153" s="138">
        <v>25.060623796269205</v>
      </c>
    </row>
    <row r="4154" spans="1:11">
      <c r="A4154" s="39" t="s">
        <v>457</v>
      </c>
      <c r="B4154" s="39" t="s">
        <v>454</v>
      </c>
      <c r="C4154" s="39" t="s">
        <v>162</v>
      </c>
      <c r="D4154" s="92">
        <f t="shared" si="204"/>
        <v>25.05491</v>
      </c>
      <c r="E4154" s="92">
        <f t="shared" si="205"/>
        <v>16.48921</v>
      </c>
      <c r="F4154" s="92">
        <f t="shared" si="206"/>
        <v>36.144390000000001</v>
      </c>
      <c r="H4154" s="138">
        <v>25.05491</v>
      </c>
      <c r="I4154" s="138">
        <v>16.48921</v>
      </c>
      <c r="J4154" s="138">
        <v>36.144390000000001</v>
      </c>
      <c r="K4154" s="138">
        <v>20.132469044989584</v>
      </c>
    </row>
    <row r="4155" spans="1:11">
      <c r="A4155" s="39" t="s">
        <v>457</v>
      </c>
      <c r="B4155" s="39" t="s">
        <v>454</v>
      </c>
      <c r="C4155" s="39" t="s">
        <v>165</v>
      </c>
      <c r="D4155" s="92">
        <f t="shared" si="204"/>
        <v>13.706950000000001</v>
      </c>
      <c r="E4155" s="92">
        <f t="shared" si="205"/>
        <v>9.5613290000000006</v>
      </c>
      <c r="F4155" s="92">
        <f t="shared" si="206"/>
        <v>19.267119999999998</v>
      </c>
      <c r="H4155" s="138">
        <v>13.706950000000001</v>
      </c>
      <c r="I4155" s="138">
        <v>9.5613290000000006</v>
      </c>
      <c r="J4155" s="138">
        <v>19.267119999999998</v>
      </c>
      <c r="K4155" s="138">
        <v>17.92104005632179</v>
      </c>
    </row>
    <row r="4156" spans="1:11">
      <c r="A4156" s="39" t="s">
        <v>457</v>
      </c>
      <c r="B4156" s="39" t="s">
        <v>454</v>
      </c>
      <c r="C4156" s="39" t="s">
        <v>166</v>
      </c>
      <c r="D4156" s="92">
        <f t="shared" si="204"/>
        <v>15.19483</v>
      </c>
      <c r="E4156" s="92">
        <f t="shared" si="205"/>
        <v>11.179600000000001</v>
      </c>
      <c r="F4156" s="92">
        <f t="shared" si="206"/>
        <v>20.322209999999998</v>
      </c>
      <c r="H4156" s="138">
        <v>15.19483</v>
      </c>
      <c r="I4156" s="138">
        <v>11.179600000000001</v>
      </c>
      <c r="J4156" s="138">
        <v>20.322209999999998</v>
      </c>
      <c r="K4156" s="138">
        <v>15.276965915380428</v>
      </c>
    </row>
    <row r="4157" spans="1:11">
      <c r="A4157" s="39" t="s">
        <v>457</v>
      </c>
      <c r="B4157" s="39" t="s">
        <v>454</v>
      </c>
      <c r="C4157" s="39" t="s">
        <v>170</v>
      </c>
      <c r="D4157" s="92">
        <f t="shared" si="204"/>
        <v>16.353960000000001</v>
      </c>
      <c r="E4157" s="92">
        <f t="shared" si="205"/>
        <v>12.48222</v>
      </c>
      <c r="F4157" s="92">
        <f t="shared" si="206"/>
        <v>21.136590000000002</v>
      </c>
      <c r="H4157" s="138">
        <v>16.353960000000001</v>
      </c>
      <c r="I4157" s="138">
        <v>12.48222</v>
      </c>
      <c r="J4157" s="138">
        <v>21.136590000000002</v>
      </c>
      <c r="K4157" s="138">
        <v>13.458954283855407</v>
      </c>
    </row>
    <row r="4158" spans="1:11">
      <c r="A4158" s="39" t="s">
        <v>457</v>
      </c>
      <c r="B4158" s="39" t="s">
        <v>454</v>
      </c>
      <c r="C4158" s="39" t="s">
        <v>172</v>
      </c>
      <c r="D4158" s="92">
        <f t="shared" si="204"/>
        <v>20.931989999999999</v>
      </c>
      <c r="E4158" s="92">
        <f t="shared" si="205"/>
        <v>15.71242</v>
      </c>
      <c r="F4158" s="92">
        <f t="shared" si="206"/>
        <v>27.32338</v>
      </c>
      <c r="H4158" s="138">
        <v>20.931989999999999</v>
      </c>
      <c r="I4158" s="138">
        <v>15.71242</v>
      </c>
      <c r="J4158" s="138">
        <v>27.32338</v>
      </c>
      <c r="K4158" s="138">
        <v>14.147804389358107</v>
      </c>
    </row>
    <row r="4159" spans="1:11">
      <c r="A4159" s="39" t="s">
        <v>457</v>
      </c>
      <c r="B4159" s="39" t="s">
        <v>454</v>
      </c>
      <c r="C4159" s="39" t="s">
        <v>175</v>
      </c>
      <c r="D4159" s="92">
        <f t="shared" si="204"/>
        <v>22.190930000000002</v>
      </c>
      <c r="E4159" s="92">
        <f t="shared" si="205"/>
        <v>17.337350000000001</v>
      </c>
      <c r="F4159" s="92">
        <f t="shared" si="206"/>
        <v>27.943930000000002</v>
      </c>
      <c r="H4159" s="138">
        <v>22.190930000000002</v>
      </c>
      <c r="I4159" s="138">
        <v>17.337350000000001</v>
      </c>
      <c r="J4159" s="138">
        <v>27.943930000000002</v>
      </c>
      <c r="K4159" s="138">
        <v>12.198934429516923</v>
      </c>
    </row>
    <row r="4160" spans="1:11">
      <c r="A4160" s="39" t="s">
        <v>457</v>
      </c>
      <c r="B4160" s="39" t="s">
        <v>454</v>
      </c>
      <c r="C4160" s="39" t="s">
        <v>99</v>
      </c>
      <c r="D4160" s="92">
        <f t="shared" si="204"/>
        <v>21.63569</v>
      </c>
      <c r="E4160" s="92">
        <f t="shared" si="205"/>
        <v>15.35324</v>
      </c>
      <c r="F4160" s="92">
        <f t="shared" si="206"/>
        <v>29.590219999999999</v>
      </c>
      <c r="H4160" s="138">
        <v>21.63569</v>
      </c>
      <c r="I4160" s="138">
        <v>15.35324</v>
      </c>
      <c r="J4160" s="138">
        <v>29.590219999999999</v>
      </c>
      <c r="K4160" s="138">
        <v>16.796321263615813</v>
      </c>
    </row>
    <row r="4161" spans="1:11">
      <c r="A4161" s="39" t="s">
        <v>457</v>
      </c>
      <c r="B4161" s="39" t="s">
        <v>454</v>
      </c>
      <c r="C4161" s="39" t="s">
        <v>100</v>
      </c>
      <c r="D4161" s="92">
        <f t="shared" si="204"/>
        <v>20.50742</v>
      </c>
      <c r="E4161" s="92">
        <f t="shared" si="205"/>
        <v>15.84491</v>
      </c>
      <c r="F4161" s="92">
        <f t="shared" si="206"/>
        <v>26.116150000000001</v>
      </c>
      <c r="H4161" s="138">
        <v>20.50742</v>
      </c>
      <c r="I4161" s="138">
        <v>15.84491</v>
      </c>
      <c r="J4161" s="138">
        <v>26.116150000000001</v>
      </c>
      <c r="K4161" s="138">
        <v>12.771908899315468</v>
      </c>
    </row>
    <row r="4162" spans="1:11">
      <c r="A4162" s="39" t="s">
        <v>457</v>
      </c>
      <c r="B4162" s="39" t="s">
        <v>454</v>
      </c>
      <c r="C4162" s="39" t="s">
        <v>107</v>
      </c>
      <c r="D4162" s="92">
        <f t="shared" si="204"/>
        <v>25.616779999999999</v>
      </c>
      <c r="E4162" s="92">
        <f t="shared" si="205"/>
        <v>21.167190000000002</v>
      </c>
      <c r="F4162" s="92">
        <f t="shared" si="206"/>
        <v>30.638190000000002</v>
      </c>
      <c r="H4162" s="138">
        <v>25.616779999999999</v>
      </c>
      <c r="I4162" s="138">
        <v>21.167190000000002</v>
      </c>
      <c r="J4162" s="138">
        <v>30.638190000000002</v>
      </c>
      <c r="K4162" s="138">
        <v>9.4448521633085818</v>
      </c>
    </row>
    <row r="4163" spans="1:11">
      <c r="A4163" s="39" t="s">
        <v>457</v>
      </c>
      <c r="B4163" s="39" t="s">
        <v>454</v>
      </c>
      <c r="C4163" s="39" t="s">
        <v>113</v>
      </c>
      <c r="D4163" s="92">
        <f t="shared" si="204"/>
        <v>18.879519999999999</v>
      </c>
      <c r="E4163" s="92">
        <f t="shared" si="205"/>
        <v>13.192119999999999</v>
      </c>
      <c r="F4163" s="92">
        <f t="shared" si="206"/>
        <v>26.27666</v>
      </c>
      <c r="H4163" s="138">
        <v>18.879519999999999</v>
      </c>
      <c r="I4163" s="138">
        <v>13.192119999999999</v>
      </c>
      <c r="J4163" s="138">
        <v>26.27666</v>
      </c>
      <c r="K4163" s="138">
        <v>17.638838275549379</v>
      </c>
    </row>
    <row r="4164" spans="1:11">
      <c r="A4164" s="39" t="s">
        <v>457</v>
      </c>
      <c r="B4164" s="39" t="s">
        <v>454</v>
      </c>
      <c r="C4164" s="39" t="s">
        <v>114</v>
      </c>
      <c r="D4164" s="92">
        <f t="shared" si="204"/>
        <v>18.973009999999999</v>
      </c>
      <c r="E4164" s="92">
        <f t="shared" si="205"/>
        <v>13.16991</v>
      </c>
      <c r="F4164" s="92">
        <f t="shared" si="206"/>
        <v>26.55125</v>
      </c>
      <c r="H4164" s="138">
        <v>18.973009999999999</v>
      </c>
      <c r="I4164" s="138">
        <v>13.16991</v>
      </c>
      <c r="J4164" s="138">
        <v>26.55125</v>
      </c>
      <c r="K4164" s="138">
        <v>17.950604569332963</v>
      </c>
    </row>
    <row r="4165" spans="1:11">
      <c r="A4165" s="39" t="s">
        <v>457</v>
      </c>
      <c r="B4165" s="39" t="s">
        <v>454</v>
      </c>
      <c r="C4165" s="39" t="s">
        <v>120</v>
      </c>
      <c r="D4165" s="92">
        <f t="shared" si="204"/>
        <v>20.184100000000001</v>
      </c>
      <c r="E4165" s="92">
        <f t="shared" si="205"/>
        <v>13.433999999999999</v>
      </c>
      <c r="F4165" s="92">
        <f t="shared" si="206"/>
        <v>29.18252</v>
      </c>
      <c r="H4165" s="138">
        <v>20.184100000000001</v>
      </c>
      <c r="I4165" s="138">
        <v>13.433999999999999</v>
      </c>
      <c r="J4165" s="138">
        <v>29.18252</v>
      </c>
      <c r="K4165" s="138">
        <v>19.882660113653817</v>
      </c>
    </row>
    <row r="4166" spans="1:11">
      <c r="A4166" s="39" t="s">
        <v>457</v>
      </c>
      <c r="B4166" s="39" t="s">
        <v>454</v>
      </c>
      <c r="C4166" s="39" t="s">
        <v>121</v>
      </c>
      <c r="D4166" s="92">
        <f t="shared" si="204"/>
        <v>19.650690000000001</v>
      </c>
      <c r="E4166" s="92">
        <f t="shared" si="205"/>
        <v>12.418990000000001</v>
      </c>
      <c r="F4166" s="92">
        <f t="shared" si="206"/>
        <v>29.66703</v>
      </c>
      <c r="H4166" s="138">
        <v>19.650690000000001</v>
      </c>
      <c r="I4166" s="138">
        <v>12.418990000000001</v>
      </c>
      <c r="J4166" s="138">
        <v>29.66703</v>
      </c>
      <c r="K4166" s="138">
        <v>22.342808318690079</v>
      </c>
    </row>
    <row r="4167" spans="1:11">
      <c r="A4167" s="39" t="s">
        <v>457</v>
      </c>
      <c r="B4167" s="39" t="s">
        <v>454</v>
      </c>
      <c r="C4167" s="39" t="s">
        <v>124</v>
      </c>
      <c r="D4167" s="92">
        <f t="shared" si="204"/>
        <v>21.198689999999999</v>
      </c>
      <c r="E4167" s="92">
        <f t="shared" si="205"/>
        <v>15.97383</v>
      </c>
      <c r="F4167" s="92">
        <f t="shared" si="206"/>
        <v>27.571760000000001</v>
      </c>
      <c r="H4167" s="138">
        <v>21.198689999999999</v>
      </c>
      <c r="I4167" s="138">
        <v>15.97383</v>
      </c>
      <c r="J4167" s="138">
        <v>27.571760000000001</v>
      </c>
      <c r="K4167" s="138">
        <v>13.95732000420781</v>
      </c>
    </row>
    <row r="4168" spans="1:11">
      <c r="A4168" s="39" t="s">
        <v>457</v>
      </c>
      <c r="B4168" s="39" t="s">
        <v>454</v>
      </c>
      <c r="C4168" s="39" t="s">
        <v>126</v>
      </c>
      <c r="D4168" s="92">
        <f t="shared" si="204"/>
        <v>12.264989999999999</v>
      </c>
      <c r="E4168" s="92">
        <f t="shared" si="205"/>
        <v>8.9775980000000004</v>
      </c>
      <c r="F4168" s="92">
        <f t="shared" si="206"/>
        <v>16.53745</v>
      </c>
      <c r="H4168" s="138">
        <v>12.264989999999999</v>
      </c>
      <c r="I4168" s="138">
        <v>8.9775980000000004</v>
      </c>
      <c r="J4168" s="138">
        <v>16.53745</v>
      </c>
      <c r="K4168" s="138">
        <v>15.611957286553027</v>
      </c>
    </row>
    <row r="4169" spans="1:11">
      <c r="A4169" s="39" t="s">
        <v>457</v>
      </c>
      <c r="B4169" s="39" t="s">
        <v>454</v>
      </c>
      <c r="C4169" s="39" t="s">
        <v>127</v>
      </c>
      <c r="D4169" s="92">
        <f t="shared" si="204"/>
        <v>22.757280000000002</v>
      </c>
      <c r="E4169" s="92">
        <f t="shared" si="205"/>
        <v>15.541829999999999</v>
      </c>
      <c r="F4169" s="92">
        <f t="shared" si="206"/>
        <v>32.05133</v>
      </c>
      <c r="H4169" s="138">
        <v>22.757280000000002</v>
      </c>
      <c r="I4169" s="138">
        <v>15.541829999999999</v>
      </c>
      <c r="J4169" s="138">
        <v>32.05133</v>
      </c>
      <c r="K4169" s="138">
        <v>18.546627716493358</v>
      </c>
    </row>
    <row r="4170" spans="1:11">
      <c r="A4170" s="39" t="s">
        <v>457</v>
      </c>
      <c r="B4170" s="39" t="s">
        <v>454</v>
      </c>
      <c r="C4170" s="39" t="s">
        <v>128</v>
      </c>
      <c r="D4170" s="92">
        <f t="shared" si="204"/>
        <v>17.918240000000001</v>
      </c>
      <c r="E4170" s="92">
        <f t="shared" si="205"/>
        <v>13.74042</v>
      </c>
      <c r="F4170" s="92">
        <f t="shared" si="206"/>
        <v>23.027229999999999</v>
      </c>
      <c r="H4170" s="138">
        <v>17.918240000000001</v>
      </c>
      <c r="I4170" s="138">
        <v>13.74042</v>
      </c>
      <c r="J4170" s="138">
        <v>23.027229999999999</v>
      </c>
      <c r="K4170" s="138">
        <v>13.195682165212656</v>
      </c>
    </row>
    <row r="4171" spans="1:11">
      <c r="A4171" s="39" t="s">
        <v>457</v>
      </c>
      <c r="B4171" s="39" t="s">
        <v>454</v>
      </c>
      <c r="C4171" s="39" t="s">
        <v>129</v>
      </c>
      <c r="D4171" s="92">
        <f t="shared" si="204"/>
        <v>12.185589999999999</v>
      </c>
      <c r="E4171" s="92">
        <f t="shared" si="205"/>
        <v>8.2935619999999997</v>
      </c>
      <c r="F4171" s="92">
        <f t="shared" si="206"/>
        <v>17.554459999999999</v>
      </c>
      <c r="H4171" s="138">
        <v>12.185589999999999</v>
      </c>
      <c r="I4171" s="138">
        <v>8.2935619999999997</v>
      </c>
      <c r="J4171" s="138">
        <v>17.554459999999999</v>
      </c>
      <c r="K4171" s="138">
        <v>19.180474642590141</v>
      </c>
    </row>
    <row r="4172" spans="1:11">
      <c r="A4172" s="39" t="s">
        <v>457</v>
      </c>
      <c r="B4172" s="39" t="s">
        <v>454</v>
      </c>
      <c r="C4172" s="39" t="s">
        <v>139</v>
      </c>
      <c r="D4172" s="92">
        <f t="shared" si="204"/>
        <v>25.866099999999999</v>
      </c>
      <c r="E4172" s="92">
        <f t="shared" si="205"/>
        <v>21.150870000000001</v>
      </c>
      <c r="F4172" s="92">
        <f t="shared" si="206"/>
        <v>31.216349999999998</v>
      </c>
      <c r="H4172" s="138">
        <v>25.866099999999999</v>
      </c>
      <c r="I4172" s="138">
        <v>21.150870000000001</v>
      </c>
      <c r="J4172" s="138">
        <v>31.216349999999998</v>
      </c>
      <c r="K4172" s="138">
        <v>9.9434974735271258</v>
      </c>
    </row>
    <row r="4173" spans="1:11">
      <c r="A4173" s="39" t="s">
        <v>457</v>
      </c>
      <c r="B4173" s="39" t="s">
        <v>454</v>
      </c>
      <c r="C4173" s="39" t="s">
        <v>141</v>
      </c>
      <c r="D4173" s="92">
        <f t="shared" si="204"/>
        <v>24.164809999999999</v>
      </c>
      <c r="E4173" s="92">
        <f t="shared" si="205"/>
        <v>16.138380000000002</v>
      </c>
      <c r="F4173" s="92">
        <f t="shared" si="206"/>
        <v>34.539079999999998</v>
      </c>
      <c r="H4173" s="138">
        <v>24.164809999999999</v>
      </c>
      <c r="I4173" s="138">
        <v>16.138380000000002</v>
      </c>
      <c r="J4173" s="138">
        <v>34.539079999999998</v>
      </c>
      <c r="K4173" s="138">
        <v>19.510498944539599</v>
      </c>
    </row>
    <row r="4174" spans="1:11">
      <c r="A4174" s="39" t="s">
        <v>457</v>
      </c>
      <c r="B4174" s="39" t="s">
        <v>454</v>
      </c>
      <c r="C4174" s="39" t="s">
        <v>142</v>
      </c>
      <c r="D4174" s="92">
        <f t="shared" si="204"/>
        <v>21.16797</v>
      </c>
      <c r="E4174" s="92">
        <f t="shared" si="205"/>
        <v>16.74109</v>
      </c>
      <c r="F4174" s="92">
        <f t="shared" si="206"/>
        <v>26.394359999999999</v>
      </c>
      <c r="H4174" s="138">
        <v>21.16797</v>
      </c>
      <c r="I4174" s="138">
        <v>16.74109</v>
      </c>
      <c r="J4174" s="138">
        <v>26.394359999999999</v>
      </c>
      <c r="K4174" s="138">
        <v>11.633108890460445</v>
      </c>
    </row>
    <row r="4175" spans="1:11">
      <c r="A4175" s="39" t="s">
        <v>457</v>
      </c>
      <c r="B4175" s="39" t="s">
        <v>454</v>
      </c>
      <c r="C4175" s="39" t="s">
        <v>147</v>
      </c>
      <c r="D4175" s="92">
        <f t="shared" si="204"/>
        <v>19.923860000000001</v>
      </c>
      <c r="E4175" s="92">
        <f t="shared" si="205"/>
        <v>15.267849999999999</v>
      </c>
      <c r="F4175" s="92">
        <f t="shared" si="206"/>
        <v>25.571249999999999</v>
      </c>
      <c r="H4175" s="138">
        <v>19.923860000000001</v>
      </c>
      <c r="I4175" s="138">
        <v>15.267849999999999</v>
      </c>
      <c r="J4175" s="138">
        <v>25.571249999999999</v>
      </c>
      <c r="K4175" s="138">
        <v>13.182249825084094</v>
      </c>
    </row>
    <row r="4176" spans="1:11">
      <c r="A4176" s="39" t="s">
        <v>457</v>
      </c>
      <c r="B4176" s="39" t="s">
        <v>454</v>
      </c>
      <c r="C4176" s="39" t="s">
        <v>148</v>
      </c>
      <c r="D4176" s="92">
        <f t="shared" ref="D4176:D4239" si="207">IF(K4176&gt;=50," ",H4176)</f>
        <v>23.336569999999998</v>
      </c>
      <c r="E4176" s="92">
        <f t="shared" ref="E4176:E4239" si="208">IF(K4176&gt;=50," ",I4176)</f>
        <v>17.886330000000001</v>
      </c>
      <c r="F4176" s="92">
        <f t="shared" ref="F4176:F4239" si="209">IF(K4176&gt;=50," ",J4176)</f>
        <v>29.843959999999999</v>
      </c>
      <c r="H4176" s="138">
        <v>23.336569999999998</v>
      </c>
      <c r="I4176" s="138">
        <v>17.886330000000001</v>
      </c>
      <c r="J4176" s="138">
        <v>29.843959999999999</v>
      </c>
      <c r="K4176" s="138">
        <v>13.088907238724456</v>
      </c>
    </row>
    <row r="4177" spans="1:11">
      <c r="A4177" s="39" t="s">
        <v>457</v>
      </c>
      <c r="B4177" s="39" t="s">
        <v>454</v>
      </c>
      <c r="C4177" s="39" t="s">
        <v>152</v>
      </c>
      <c r="D4177" s="92">
        <f t="shared" si="207"/>
        <v>25.324909999999999</v>
      </c>
      <c r="E4177" s="92">
        <f t="shared" si="208"/>
        <v>16.158860000000001</v>
      </c>
      <c r="F4177" s="92">
        <f t="shared" si="209"/>
        <v>37.372709999999998</v>
      </c>
      <c r="H4177" s="138">
        <v>25.324909999999999</v>
      </c>
      <c r="I4177" s="138">
        <v>16.158860000000001</v>
      </c>
      <c r="J4177" s="138">
        <v>37.372709999999998</v>
      </c>
      <c r="K4177" s="138">
        <v>21.528084403853757</v>
      </c>
    </row>
    <row r="4178" spans="1:11">
      <c r="A4178" s="39" t="s">
        <v>457</v>
      </c>
      <c r="B4178" s="39" t="s">
        <v>454</v>
      </c>
      <c r="C4178" s="39" t="s">
        <v>155</v>
      </c>
      <c r="D4178" s="92">
        <f t="shared" si="207"/>
        <v>22.634789999999999</v>
      </c>
      <c r="E4178" s="92">
        <f t="shared" si="208"/>
        <v>15.85131</v>
      </c>
      <c r="F4178" s="92">
        <f t="shared" si="209"/>
        <v>31.243400000000001</v>
      </c>
      <c r="H4178" s="138">
        <v>22.634789999999999</v>
      </c>
      <c r="I4178" s="138">
        <v>15.85131</v>
      </c>
      <c r="J4178" s="138">
        <v>31.243400000000001</v>
      </c>
      <c r="K4178" s="138">
        <v>17.377408847177289</v>
      </c>
    </row>
    <row r="4179" spans="1:11">
      <c r="A4179" s="39" t="s">
        <v>457</v>
      </c>
      <c r="B4179" s="39" t="s">
        <v>454</v>
      </c>
      <c r="C4179" s="39" t="s">
        <v>157</v>
      </c>
      <c r="D4179" s="92">
        <f t="shared" si="207"/>
        <v>9.6719469999999994</v>
      </c>
      <c r="E4179" s="92">
        <f t="shared" si="208"/>
        <v>6.1142729999999998</v>
      </c>
      <c r="F4179" s="92">
        <f t="shared" si="209"/>
        <v>14.96964</v>
      </c>
      <c r="H4179" s="138">
        <v>9.6719469999999994</v>
      </c>
      <c r="I4179" s="138">
        <v>6.1142729999999998</v>
      </c>
      <c r="J4179" s="138">
        <v>14.96964</v>
      </c>
      <c r="K4179" s="138">
        <v>22.913400993615866</v>
      </c>
    </row>
    <row r="4180" spans="1:11">
      <c r="A4180" s="39" t="s">
        <v>457</v>
      </c>
      <c r="B4180" s="39" t="s">
        <v>454</v>
      </c>
      <c r="C4180" s="39" t="s">
        <v>158</v>
      </c>
      <c r="D4180" s="92">
        <f t="shared" si="207"/>
        <v>10.66469</v>
      </c>
      <c r="E4180" s="92">
        <f t="shared" si="208"/>
        <v>6.2013449999999999</v>
      </c>
      <c r="F4180" s="92">
        <f t="shared" si="209"/>
        <v>17.733129999999999</v>
      </c>
      <c r="H4180" s="138">
        <v>10.66469</v>
      </c>
      <c r="I4180" s="138">
        <v>6.2013449999999999</v>
      </c>
      <c r="J4180" s="138">
        <v>17.733129999999999</v>
      </c>
      <c r="K4180" s="138">
        <v>26.931565755779115</v>
      </c>
    </row>
    <row r="4181" spans="1:11">
      <c r="A4181" s="39" t="s">
        <v>457</v>
      </c>
      <c r="B4181" s="39" t="s">
        <v>454</v>
      </c>
      <c r="C4181" s="39" t="s">
        <v>160</v>
      </c>
      <c r="D4181" s="92">
        <f t="shared" si="207"/>
        <v>16.980930000000001</v>
      </c>
      <c r="E4181" s="92">
        <f t="shared" si="208"/>
        <v>11.19225</v>
      </c>
      <c r="F4181" s="92">
        <f t="shared" si="209"/>
        <v>24.923310000000001</v>
      </c>
      <c r="H4181" s="138">
        <v>16.980930000000001</v>
      </c>
      <c r="I4181" s="138">
        <v>11.19225</v>
      </c>
      <c r="J4181" s="138">
        <v>24.923310000000001</v>
      </c>
      <c r="K4181" s="138">
        <v>20.51038429579534</v>
      </c>
    </row>
    <row r="4182" spans="1:11">
      <c r="A4182" s="39" t="s">
        <v>457</v>
      </c>
      <c r="B4182" s="39" t="s">
        <v>454</v>
      </c>
      <c r="C4182" s="39" t="s">
        <v>163</v>
      </c>
      <c r="D4182" s="92">
        <f t="shared" si="207"/>
        <v>14.536630000000001</v>
      </c>
      <c r="E4182" s="92">
        <f t="shared" si="208"/>
        <v>8.5978010000000005</v>
      </c>
      <c r="F4182" s="92">
        <f t="shared" si="209"/>
        <v>23.52195</v>
      </c>
      <c r="H4182" s="138">
        <v>14.536630000000001</v>
      </c>
      <c r="I4182" s="138">
        <v>8.5978010000000005</v>
      </c>
      <c r="J4182" s="138">
        <v>23.52195</v>
      </c>
      <c r="K4182" s="138">
        <v>25.826281607222583</v>
      </c>
    </row>
    <row r="4183" spans="1:11">
      <c r="A4183" s="39" t="s">
        <v>457</v>
      </c>
      <c r="B4183" s="39" t="s">
        <v>454</v>
      </c>
      <c r="C4183" s="39" t="s">
        <v>167</v>
      </c>
      <c r="D4183" s="92">
        <f t="shared" si="207"/>
        <v>23.768899999999999</v>
      </c>
      <c r="E4183" s="92">
        <f t="shared" si="208"/>
        <v>18.367709999999999</v>
      </c>
      <c r="F4183" s="92">
        <f t="shared" si="209"/>
        <v>30.171340000000001</v>
      </c>
      <c r="H4183" s="138">
        <v>23.768899999999999</v>
      </c>
      <c r="I4183" s="138">
        <v>18.367709999999999</v>
      </c>
      <c r="J4183" s="138">
        <v>30.171340000000001</v>
      </c>
      <c r="K4183" s="138">
        <v>12.687457139371194</v>
      </c>
    </row>
    <row r="4184" spans="1:11">
      <c r="A4184" s="39" t="s">
        <v>457</v>
      </c>
      <c r="B4184" s="39" t="s">
        <v>454</v>
      </c>
      <c r="C4184" s="39" t="s">
        <v>169</v>
      </c>
      <c r="D4184" s="92">
        <f t="shared" si="207"/>
        <v>21.424029999999998</v>
      </c>
      <c r="E4184" s="92">
        <f t="shared" si="208"/>
        <v>13.610250000000001</v>
      </c>
      <c r="F4184" s="92">
        <f t="shared" si="209"/>
        <v>32.059060000000002</v>
      </c>
      <c r="H4184" s="138">
        <v>21.424029999999998</v>
      </c>
      <c r="I4184" s="138">
        <v>13.610250000000001</v>
      </c>
      <c r="J4184" s="138">
        <v>32.059060000000002</v>
      </c>
      <c r="K4184" s="138">
        <v>21.987072460223406</v>
      </c>
    </row>
    <row r="4185" spans="1:11">
      <c r="A4185" s="39" t="s">
        <v>457</v>
      </c>
      <c r="B4185" s="39" t="s">
        <v>454</v>
      </c>
      <c r="C4185" s="39" t="s">
        <v>173</v>
      </c>
      <c r="D4185" s="92">
        <f t="shared" si="207"/>
        <v>23.888169999999999</v>
      </c>
      <c r="E4185" s="92">
        <f t="shared" si="208"/>
        <v>19.224830000000001</v>
      </c>
      <c r="F4185" s="92">
        <f t="shared" si="209"/>
        <v>29.272739999999999</v>
      </c>
      <c r="H4185" s="138">
        <v>23.888169999999999</v>
      </c>
      <c r="I4185" s="138">
        <v>19.224830000000001</v>
      </c>
      <c r="J4185" s="138">
        <v>29.272739999999999</v>
      </c>
      <c r="K4185" s="138">
        <v>10.741944652939091</v>
      </c>
    </row>
    <row r="4186" spans="1:11">
      <c r="A4186" s="39" t="s">
        <v>457</v>
      </c>
      <c r="B4186" s="39" t="s">
        <v>454</v>
      </c>
      <c r="C4186" s="39" t="s">
        <v>176</v>
      </c>
      <c r="D4186" s="92">
        <f t="shared" si="207"/>
        <v>18.389289999999999</v>
      </c>
      <c r="E4186" s="92">
        <f t="shared" si="208"/>
        <v>12.743650000000001</v>
      </c>
      <c r="F4186" s="92">
        <f t="shared" si="209"/>
        <v>25.796589999999998</v>
      </c>
      <c r="H4186" s="138">
        <v>18.389289999999999</v>
      </c>
      <c r="I4186" s="138">
        <v>12.743650000000001</v>
      </c>
      <c r="J4186" s="138">
        <v>25.796589999999998</v>
      </c>
      <c r="K4186" s="138">
        <v>18.053736713054175</v>
      </c>
    </row>
    <row r="4187" spans="1:11">
      <c r="A4187" s="39" t="s">
        <v>457</v>
      </c>
      <c r="B4187" s="39" t="s">
        <v>454</v>
      </c>
      <c r="C4187" s="39" t="s">
        <v>363</v>
      </c>
      <c r="D4187" s="92">
        <f t="shared" si="207"/>
        <v>24.332550000000001</v>
      </c>
      <c r="E4187" s="92">
        <f t="shared" si="208"/>
        <v>21.12865</v>
      </c>
      <c r="F4187" s="92">
        <f t="shared" si="209"/>
        <v>27.850709999999999</v>
      </c>
      <c r="H4187" s="138">
        <v>24.332550000000001</v>
      </c>
      <c r="I4187" s="138">
        <v>21.12865</v>
      </c>
      <c r="J4187" s="138">
        <v>27.850709999999999</v>
      </c>
      <c r="K4187" s="138">
        <v>7.0504817620841225</v>
      </c>
    </row>
    <row r="4188" spans="1:11">
      <c r="A4188" s="39" t="s">
        <v>457</v>
      </c>
      <c r="B4188" s="39" t="s">
        <v>454</v>
      </c>
      <c r="C4188" s="39" t="s">
        <v>364</v>
      </c>
      <c r="D4188" s="92">
        <f t="shared" si="207"/>
        <v>23.374970000000001</v>
      </c>
      <c r="E4188" s="92">
        <f t="shared" si="208"/>
        <v>20.320730000000001</v>
      </c>
      <c r="F4188" s="92">
        <f t="shared" si="209"/>
        <v>26.734249999999999</v>
      </c>
      <c r="H4188" s="138">
        <v>23.374970000000001</v>
      </c>
      <c r="I4188" s="138">
        <v>20.320730000000001</v>
      </c>
      <c r="J4188" s="138">
        <v>26.734249999999999</v>
      </c>
      <c r="K4188" s="138">
        <v>7.0011640656651108</v>
      </c>
    </row>
    <row r="4189" spans="1:11">
      <c r="A4189" s="39" t="s">
        <v>457</v>
      </c>
      <c r="B4189" s="39" t="s">
        <v>454</v>
      </c>
      <c r="C4189" s="39" t="s">
        <v>365</v>
      </c>
      <c r="D4189" s="92">
        <f t="shared" si="207"/>
        <v>22.451709999999999</v>
      </c>
      <c r="E4189" s="92">
        <f t="shared" si="208"/>
        <v>18.343679999999999</v>
      </c>
      <c r="F4189" s="92">
        <f t="shared" si="209"/>
        <v>27.173570000000002</v>
      </c>
      <c r="H4189" s="138">
        <v>22.451709999999999</v>
      </c>
      <c r="I4189" s="138">
        <v>18.343679999999999</v>
      </c>
      <c r="J4189" s="138">
        <v>27.173570000000002</v>
      </c>
      <c r="K4189" s="138">
        <v>10.036255590331427</v>
      </c>
    </row>
    <row r="4190" spans="1:11">
      <c r="A4190" s="39" t="s">
        <v>457</v>
      </c>
      <c r="B4190" s="39" t="s">
        <v>454</v>
      </c>
      <c r="C4190" s="39" t="s">
        <v>366</v>
      </c>
      <c r="D4190" s="92">
        <f t="shared" si="207"/>
        <v>20.734819999999999</v>
      </c>
      <c r="E4190" s="92">
        <f t="shared" si="208"/>
        <v>18.480429999999998</v>
      </c>
      <c r="F4190" s="92">
        <f t="shared" si="209"/>
        <v>23.18601</v>
      </c>
      <c r="H4190" s="138">
        <v>20.734819999999999</v>
      </c>
      <c r="I4190" s="138">
        <v>18.480429999999998</v>
      </c>
      <c r="J4190" s="138">
        <v>23.18601</v>
      </c>
      <c r="K4190" s="138">
        <v>5.7881910718298988</v>
      </c>
    </row>
    <row r="4191" spans="1:11">
      <c r="A4191" s="39" t="s">
        <v>457</v>
      </c>
      <c r="B4191" s="39" t="s">
        <v>454</v>
      </c>
      <c r="C4191" s="39" t="s">
        <v>356</v>
      </c>
      <c r="D4191" s="92">
        <f t="shared" si="207"/>
        <v>21.790839999999999</v>
      </c>
      <c r="E4191" s="92">
        <f t="shared" si="208"/>
        <v>20.245159999999998</v>
      </c>
      <c r="F4191" s="92">
        <f t="shared" si="209"/>
        <v>23.41987</v>
      </c>
      <c r="H4191" s="138">
        <v>21.790839999999999</v>
      </c>
      <c r="I4191" s="138">
        <v>20.245159999999998</v>
      </c>
      <c r="J4191" s="138">
        <v>23.41987</v>
      </c>
      <c r="K4191" s="138">
        <v>3.7161463257038276</v>
      </c>
    </row>
    <row r="4192" spans="1:11">
      <c r="A4192" s="39" t="s">
        <v>457</v>
      </c>
      <c r="B4192" s="39" t="s">
        <v>454</v>
      </c>
      <c r="C4192" s="39" t="s">
        <v>367</v>
      </c>
      <c r="D4192" s="92">
        <f t="shared" si="207"/>
        <v>17.369720000000001</v>
      </c>
      <c r="E4192" s="92">
        <f t="shared" si="208"/>
        <v>15.559419999999999</v>
      </c>
      <c r="F4192" s="92">
        <f t="shared" si="209"/>
        <v>19.342390000000002</v>
      </c>
      <c r="H4192" s="138">
        <v>17.369720000000001</v>
      </c>
      <c r="I4192" s="138">
        <v>15.559419999999999</v>
      </c>
      <c r="J4192" s="138">
        <v>19.342390000000002</v>
      </c>
      <c r="K4192" s="138">
        <v>5.5527878399882091</v>
      </c>
    </row>
    <row r="4193" spans="1:11">
      <c r="A4193" s="39" t="s">
        <v>457</v>
      </c>
      <c r="B4193" s="39" t="s">
        <v>454</v>
      </c>
      <c r="C4193" s="39" t="s">
        <v>368</v>
      </c>
      <c r="D4193" s="92">
        <f t="shared" si="207"/>
        <v>22.369309999999999</v>
      </c>
      <c r="E4193" s="92">
        <f t="shared" si="208"/>
        <v>19.152480000000001</v>
      </c>
      <c r="F4193" s="92">
        <f t="shared" si="209"/>
        <v>25.95299</v>
      </c>
      <c r="H4193" s="138">
        <v>22.369309999999999</v>
      </c>
      <c r="I4193" s="138">
        <v>19.152480000000001</v>
      </c>
      <c r="J4193" s="138">
        <v>25.95299</v>
      </c>
      <c r="K4193" s="138">
        <v>7.7562741094830381</v>
      </c>
    </row>
    <row r="4194" spans="1:11">
      <c r="A4194" s="39" t="s">
        <v>457</v>
      </c>
      <c r="B4194" s="39" t="s">
        <v>454</v>
      </c>
      <c r="C4194" s="39" t="s">
        <v>369</v>
      </c>
      <c r="D4194" s="92">
        <f t="shared" si="207"/>
        <v>16.09639</v>
      </c>
      <c r="E4194" s="92">
        <f t="shared" si="208"/>
        <v>12.916309999999999</v>
      </c>
      <c r="F4194" s="92">
        <f t="shared" si="209"/>
        <v>19.880680000000002</v>
      </c>
      <c r="H4194" s="138">
        <v>16.09639</v>
      </c>
      <c r="I4194" s="138">
        <v>12.916309999999999</v>
      </c>
      <c r="J4194" s="138">
        <v>19.880680000000002</v>
      </c>
      <c r="K4194" s="138">
        <v>11.012941411086585</v>
      </c>
    </row>
    <row r="4195" spans="1:11">
      <c r="A4195" s="39" t="s">
        <v>457</v>
      </c>
      <c r="B4195" s="39" t="s">
        <v>454</v>
      </c>
      <c r="C4195" s="39" t="s">
        <v>370</v>
      </c>
      <c r="D4195" s="92">
        <f t="shared" si="207"/>
        <v>22.460070000000002</v>
      </c>
      <c r="E4195" s="92">
        <f t="shared" si="208"/>
        <v>19.507940000000001</v>
      </c>
      <c r="F4195" s="92">
        <f t="shared" si="209"/>
        <v>25.71622</v>
      </c>
      <c r="H4195" s="138">
        <v>22.460070000000002</v>
      </c>
      <c r="I4195" s="138">
        <v>19.507940000000001</v>
      </c>
      <c r="J4195" s="138">
        <v>25.71622</v>
      </c>
      <c r="K4195" s="138">
        <v>7.0519726786247769</v>
      </c>
    </row>
    <row r="4196" spans="1:11">
      <c r="A4196" s="39" t="s">
        <v>457</v>
      </c>
      <c r="B4196" s="39" t="s">
        <v>454</v>
      </c>
      <c r="C4196" s="39" t="s">
        <v>357</v>
      </c>
      <c r="D4196" s="92">
        <f t="shared" si="207"/>
        <v>19.415389999999999</v>
      </c>
      <c r="E4196" s="92">
        <f t="shared" si="208"/>
        <v>18.007280000000002</v>
      </c>
      <c r="F4196" s="92">
        <f t="shared" si="209"/>
        <v>20.905529999999999</v>
      </c>
      <c r="H4196" s="138">
        <v>19.415389999999999</v>
      </c>
      <c r="I4196" s="138">
        <v>18.007280000000002</v>
      </c>
      <c r="J4196" s="138">
        <v>20.905529999999999</v>
      </c>
      <c r="K4196" s="138">
        <v>3.8071184766311674</v>
      </c>
    </row>
    <row r="4197" spans="1:11">
      <c r="A4197" s="39" t="s">
        <v>457</v>
      </c>
      <c r="B4197" s="39" t="s">
        <v>454</v>
      </c>
      <c r="C4197" s="39" t="s">
        <v>371</v>
      </c>
      <c r="D4197" s="92">
        <f t="shared" si="207"/>
        <v>22.84375</v>
      </c>
      <c r="E4197" s="92">
        <f t="shared" si="208"/>
        <v>19.6693</v>
      </c>
      <c r="F4197" s="92">
        <f t="shared" si="209"/>
        <v>26.362380000000002</v>
      </c>
      <c r="H4197" s="138">
        <v>22.84375</v>
      </c>
      <c r="I4197" s="138">
        <v>19.6693</v>
      </c>
      <c r="J4197" s="138">
        <v>26.362380000000002</v>
      </c>
      <c r="K4197" s="138">
        <v>7.4759835841313267</v>
      </c>
    </row>
    <row r="4198" spans="1:11">
      <c r="A4198" s="39" t="s">
        <v>457</v>
      </c>
      <c r="B4198" s="39" t="s">
        <v>454</v>
      </c>
      <c r="C4198" s="39" t="s">
        <v>372</v>
      </c>
      <c r="D4198" s="92">
        <f t="shared" si="207"/>
        <v>18.24586</v>
      </c>
      <c r="E4198" s="92">
        <f t="shared" si="208"/>
        <v>15.9283</v>
      </c>
      <c r="F4198" s="92">
        <f t="shared" si="209"/>
        <v>20.817119999999999</v>
      </c>
      <c r="H4198" s="138">
        <v>18.24586</v>
      </c>
      <c r="I4198" s="138">
        <v>15.9283</v>
      </c>
      <c r="J4198" s="138">
        <v>20.817119999999999</v>
      </c>
      <c r="K4198" s="138">
        <v>6.8311606030080254</v>
      </c>
    </row>
    <row r="4199" spans="1:11">
      <c r="A4199" s="39" t="s">
        <v>457</v>
      </c>
      <c r="B4199" s="39" t="s">
        <v>454</v>
      </c>
      <c r="C4199" s="39" t="s">
        <v>373</v>
      </c>
      <c r="D4199" s="92">
        <f t="shared" si="207"/>
        <v>20.834510000000002</v>
      </c>
      <c r="E4199" s="92">
        <f t="shared" si="208"/>
        <v>17.9908</v>
      </c>
      <c r="F4199" s="92">
        <f t="shared" si="209"/>
        <v>23.996179999999999</v>
      </c>
      <c r="H4199" s="138">
        <v>20.834510000000002</v>
      </c>
      <c r="I4199" s="138">
        <v>17.9908</v>
      </c>
      <c r="J4199" s="138">
        <v>23.996179999999999</v>
      </c>
      <c r="K4199" s="138">
        <v>7.3517687720997511</v>
      </c>
    </row>
    <row r="4200" spans="1:11">
      <c r="A4200" s="39" t="s">
        <v>457</v>
      </c>
      <c r="B4200" s="39" t="s">
        <v>454</v>
      </c>
      <c r="C4200" s="39" t="s">
        <v>374</v>
      </c>
      <c r="D4200" s="92">
        <f t="shared" si="207"/>
        <v>18.263999999999999</v>
      </c>
      <c r="E4200" s="92">
        <f t="shared" si="208"/>
        <v>15.627800000000001</v>
      </c>
      <c r="F4200" s="92">
        <f t="shared" si="209"/>
        <v>21.232990000000001</v>
      </c>
      <c r="H4200" s="138">
        <v>18.263999999999999</v>
      </c>
      <c r="I4200" s="138">
        <v>15.627800000000001</v>
      </c>
      <c r="J4200" s="138">
        <v>21.232990000000001</v>
      </c>
      <c r="K4200" s="138">
        <v>7.8232698204117392</v>
      </c>
    </row>
    <row r="4201" spans="1:11">
      <c r="A4201" s="39" t="s">
        <v>457</v>
      </c>
      <c r="B4201" s="39" t="s">
        <v>454</v>
      </c>
      <c r="C4201" s="39" t="s">
        <v>358</v>
      </c>
      <c r="D4201" s="92">
        <f t="shared" si="207"/>
        <v>19.590869999999999</v>
      </c>
      <c r="E4201" s="92">
        <f t="shared" si="208"/>
        <v>18.05735</v>
      </c>
      <c r="F4201" s="92">
        <f t="shared" si="209"/>
        <v>21.2209</v>
      </c>
      <c r="H4201" s="138">
        <v>19.590869999999999</v>
      </c>
      <c r="I4201" s="138">
        <v>18.05735</v>
      </c>
      <c r="J4201" s="138">
        <v>21.2209</v>
      </c>
      <c r="K4201" s="138">
        <v>4.1184949928206356</v>
      </c>
    </row>
    <row r="4202" spans="1:11">
      <c r="A4202" s="39" t="s">
        <v>457</v>
      </c>
      <c r="B4202" s="39" t="s">
        <v>454</v>
      </c>
      <c r="C4202" s="39" t="s">
        <v>375</v>
      </c>
      <c r="D4202" s="92">
        <f t="shared" si="207"/>
        <v>20.37407</v>
      </c>
      <c r="E4202" s="92">
        <f t="shared" si="208"/>
        <v>15.917149999999999</v>
      </c>
      <c r="F4202" s="92">
        <f t="shared" si="209"/>
        <v>25.697559999999999</v>
      </c>
      <c r="H4202" s="138">
        <v>20.37407</v>
      </c>
      <c r="I4202" s="138">
        <v>15.917149999999999</v>
      </c>
      <c r="J4202" s="138">
        <v>25.697559999999999</v>
      </c>
      <c r="K4202" s="138">
        <v>12.240553801964948</v>
      </c>
    </row>
    <row r="4203" spans="1:11">
      <c r="A4203" s="39" t="s">
        <v>457</v>
      </c>
      <c r="B4203" s="39" t="s">
        <v>454</v>
      </c>
      <c r="C4203" s="39" t="s">
        <v>376</v>
      </c>
      <c r="D4203" s="92">
        <f t="shared" si="207"/>
        <v>23.95805</v>
      </c>
      <c r="E4203" s="92">
        <f t="shared" si="208"/>
        <v>20.675460000000001</v>
      </c>
      <c r="F4203" s="92">
        <f t="shared" si="209"/>
        <v>27.580590000000001</v>
      </c>
      <c r="H4203" s="138">
        <v>23.95805</v>
      </c>
      <c r="I4203" s="138">
        <v>20.675460000000001</v>
      </c>
      <c r="J4203" s="138">
        <v>27.580590000000001</v>
      </c>
      <c r="K4203" s="138">
        <v>7.3559951665515353</v>
      </c>
    </row>
    <row r="4204" spans="1:11">
      <c r="A4204" s="39" t="s">
        <v>457</v>
      </c>
      <c r="B4204" s="39" t="s">
        <v>454</v>
      </c>
      <c r="C4204" s="39" t="s">
        <v>377</v>
      </c>
      <c r="D4204" s="92">
        <f t="shared" si="207"/>
        <v>20.195309999999999</v>
      </c>
      <c r="E4204" s="92">
        <f t="shared" si="208"/>
        <v>17.105409999999999</v>
      </c>
      <c r="F4204" s="92">
        <f t="shared" si="209"/>
        <v>23.683900000000001</v>
      </c>
      <c r="H4204" s="138">
        <v>20.195309999999999</v>
      </c>
      <c r="I4204" s="138">
        <v>17.105409999999999</v>
      </c>
      <c r="J4204" s="138">
        <v>23.683900000000001</v>
      </c>
      <c r="K4204" s="138">
        <v>8.3072455931599976</v>
      </c>
    </row>
    <row r="4205" spans="1:11">
      <c r="A4205" s="39" t="s">
        <v>457</v>
      </c>
      <c r="B4205" s="39" t="s">
        <v>454</v>
      </c>
      <c r="C4205" s="39" t="s">
        <v>386</v>
      </c>
      <c r="D4205" s="92">
        <f t="shared" si="207"/>
        <v>20.02167</v>
      </c>
      <c r="E4205" s="92">
        <f t="shared" si="208"/>
        <v>17.384730000000001</v>
      </c>
      <c r="F4205" s="92">
        <f t="shared" si="209"/>
        <v>22.947479999999999</v>
      </c>
      <c r="H4205" s="138">
        <v>20.02167</v>
      </c>
      <c r="I4205" s="138">
        <v>17.384730000000001</v>
      </c>
      <c r="J4205" s="138">
        <v>22.947479999999999</v>
      </c>
      <c r="K4205" s="138">
        <v>7.0856826628348175</v>
      </c>
    </row>
    <row r="4206" spans="1:11">
      <c r="A4206" s="39" t="s">
        <v>457</v>
      </c>
      <c r="B4206" s="39" t="s">
        <v>454</v>
      </c>
      <c r="C4206" s="39" t="s">
        <v>379</v>
      </c>
      <c r="D4206" s="92">
        <f t="shared" si="207"/>
        <v>21.524059999999999</v>
      </c>
      <c r="E4206" s="92">
        <f t="shared" si="208"/>
        <v>18.98366</v>
      </c>
      <c r="F4206" s="92">
        <f t="shared" si="209"/>
        <v>24.30245</v>
      </c>
      <c r="H4206" s="138">
        <v>21.524059999999999</v>
      </c>
      <c r="I4206" s="138">
        <v>18.98366</v>
      </c>
      <c r="J4206" s="138">
        <v>24.30245</v>
      </c>
      <c r="K4206" s="138">
        <v>6.3036295197095722</v>
      </c>
    </row>
    <row r="4207" spans="1:11">
      <c r="A4207" s="39" t="s">
        <v>457</v>
      </c>
      <c r="B4207" s="39" t="s">
        <v>454</v>
      </c>
      <c r="C4207" s="39" t="s">
        <v>360</v>
      </c>
      <c r="D4207" s="92">
        <f t="shared" si="207"/>
        <v>21.362380000000002</v>
      </c>
      <c r="E4207" s="92">
        <f t="shared" si="208"/>
        <v>19.820419999999999</v>
      </c>
      <c r="F4207" s="92">
        <f t="shared" si="209"/>
        <v>22.989920000000001</v>
      </c>
      <c r="H4207" s="138">
        <v>21.362380000000002</v>
      </c>
      <c r="I4207" s="138">
        <v>19.820419999999999</v>
      </c>
      <c r="J4207" s="138">
        <v>22.989920000000001</v>
      </c>
      <c r="K4207" s="138">
        <v>3.784622780795023</v>
      </c>
    </row>
    <row r="4208" spans="1:11">
      <c r="A4208" s="39" t="s">
        <v>457</v>
      </c>
      <c r="B4208" s="39" t="s">
        <v>454</v>
      </c>
      <c r="C4208" s="39" t="s">
        <v>0</v>
      </c>
      <c r="D4208" s="92">
        <f t="shared" si="207"/>
        <v>20.45532</v>
      </c>
      <c r="E4208" s="92">
        <f t="shared" si="208"/>
        <v>19.693210000000001</v>
      </c>
      <c r="F4208" s="92">
        <f t="shared" si="209"/>
        <v>21.239129999999999</v>
      </c>
      <c r="H4208" s="138">
        <v>20.45532</v>
      </c>
      <c r="I4208" s="138">
        <v>19.693210000000001</v>
      </c>
      <c r="J4208" s="138">
        <v>21.239129999999999</v>
      </c>
      <c r="K4208" s="138">
        <v>1.927897974707802</v>
      </c>
    </row>
    <row r="4209" spans="1:11">
      <c r="A4209" s="39" t="s">
        <v>457</v>
      </c>
      <c r="B4209" s="39" t="s">
        <v>455</v>
      </c>
      <c r="C4209" s="39" t="s">
        <v>101</v>
      </c>
      <c r="D4209" s="92">
        <f t="shared" si="207"/>
        <v>59.030299999999997</v>
      </c>
      <c r="E4209" s="92">
        <f t="shared" si="208"/>
        <v>53.214109999999998</v>
      </c>
      <c r="F4209" s="92">
        <f t="shared" si="209"/>
        <v>64.604399999999998</v>
      </c>
      <c r="H4209" s="138">
        <v>59.030299999999997</v>
      </c>
      <c r="I4209" s="138">
        <v>53.214109999999998</v>
      </c>
      <c r="J4209" s="138">
        <v>64.604399999999998</v>
      </c>
      <c r="K4209" s="138">
        <v>4.9423109826648348</v>
      </c>
    </row>
    <row r="4210" spans="1:11">
      <c r="A4210" s="39" t="s">
        <v>457</v>
      </c>
      <c r="B4210" s="39" t="s">
        <v>455</v>
      </c>
      <c r="C4210" s="39" t="s">
        <v>108</v>
      </c>
      <c r="D4210" s="92">
        <f t="shared" si="207"/>
        <v>51.89002</v>
      </c>
      <c r="E4210" s="92">
        <f t="shared" si="208"/>
        <v>39.047179999999997</v>
      </c>
      <c r="F4210" s="92">
        <f t="shared" si="209"/>
        <v>64.487870000000001</v>
      </c>
      <c r="H4210" s="138">
        <v>51.89002</v>
      </c>
      <c r="I4210" s="138">
        <v>39.047179999999997</v>
      </c>
      <c r="J4210" s="138">
        <v>64.487870000000001</v>
      </c>
      <c r="K4210" s="138">
        <v>12.78568402941452</v>
      </c>
    </row>
    <row r="4211" spans="1:11">
      <c r="A4211" s="39" t="s">
        <v>457</v>
      </c>
      <c r="B4211" s="39" t="s">
        <v>455</v>
      </c>
      <c r="C4211" s="39" t="s">
        <v>109</v>
      </c>
      <c r="D4211" s="92">
        <f t="shared" si="207"/>
        <v>52.937249999999999</v>
      </c>
      <c r="E4211" s="92">
        <f t="shared" si="208"/>
        <v>45.516390000000001</v>
      </c>
      <c r="F4211" s="92">
        <f t="shared" si="209"/>
        <v>60.230499999999999</v>
      </c>
      <c r="H4211" s="138">
        <v>52.937249999999999</v>
      </c>
      <c r="I4211" s="138">
        <v>45.516390000000001</v>
      </c>
      <c r="J4211" s="138">
        <v>60.230499999999999</v>
      </c>
      <c r="K4211" s="138">
        <v>7.1412568654397424</v>
      </c>
    </row>
    <row r="4212" spans="1:11">
      <c r="A4212" s="39" t="s">
        <v>457</v>
      </c>
      <c r="B4212" s="39" t="s">
        <v>455</v>
      </c>
      <c r="C4212" s="39" t="s">
        <v>112</v>
      </c>
      <c r="D4212" s="92">
        <f t="shared" si="207"/>
        <v>42.690150000000003</v>
      </c>
      <c r="E4212" s="92">
        <f t="shared" si="208"/>
        <v>34.398429999999998</v>
      </c>
      <c r="F4212" s="92">
        <f t="shared" si="209"/>
        <v>51.41413</v>
      </c>
      <c r="H4212" s="138">
        <v>42.690150000000003</v>
      </c>
      <c r="I4212" s="138">
        <v>34.398429999999998</v>
      </c>
      <c r="J4212" s="138">
        <v>51.41413</v>
      </c>
      <c r="K4212" s="138">
        <v>10.264079653034717</v>
      </c>
    </row>
    <row r="4213" spans="1:11">
      <c r="A4213" s="39" t="s">
        <v>457</v>
      </c>
      <c r="B4213" s="39" t="s">
        <v>455</v>
      </c>
      <c r="C4213" s="39" t="s">
        <v>115</v>
      </c>
      <c r="D4213" s="92">
        <f t="shared" si="207"/>
        <v>54.281999999999996</v>
      </c>
      <c r="E4213" s="92">
        <f t="shared" si="208"/>
        <v>48.748899999999999</v>
      </c>
      <c r="F4213" s="92">
        <f t="shared" si="209"/>
        <v>59.711440000000003</v>
      </c>
      <c r="H4213" s="138">
        <v>54.281999999999996</v>
      </c>
      <c r="I4213" s="138">
        <v>48.748899999999999</v>
      </c>
      <c r="J4213" s="138">
        <v>59.711440000000003</v>
      </c>
      <c r="K4213" s="138">
        <v>5.1717825430161017</v>
      </c>
    </row>
    <row r="4214" spans="1:11">
      <c r="A4214" s="39" t="s">
        <v>457</v>
      </c>
      <c r="B4214" s="39" t="s">
        <v>455</v>
      </c>
      <c r="C4214" s="39" t="s">
        <v>118</v>
      </c>
      <c r="D4214" s="92">
        <f t="shared" si="207"/>
        <v>49.566519999999997</v>
      </c>
      <c r="E4214" s="92">
        <f t="shared" si="208"/>
        <v>40.749099999999999</v>
      </c>
      <c r="F4214" s="92">
        <f t="shared" si="209"/>
        <v>58.410989999999998</v>
      </c>
      <c r="H4214" s="138">
        <v>49.566519999999997</v>
      </c>
      <c r="I4214" s="138">
        <v>40.749099999999999</v>
      </c>
      <c r="J4214" s="138">
        <v>58.410989999999998</v>
      </c>
      <c r="K4214" s="138">
        <v>9.1849256312527086</v>
      </c>
    </row>
    <row r="4215" spans="1:11">
      <c r="A4215" s="39" t="s">
        <v>457</v>
      </c>
      <c r="B4215" s="39" t="s">
        <v>455</v>
      </c>
      <c r="C4215" s="39" t="s">
        <v>122</v>
      </c>
      <c r="D4215" s="92">
        <f t="shared" si="207"/>
        <v>46.503570000000003</v>
      </c>
      <c r="E4215" s="92">
        <f t="shared" si="208"/>
        <v>40.59984</v>
      </c>
      <c r="F4215" s="92">
        <f t="shared" si="209"/>
        <v>52.506909999999998</v>
      </c>
      <c r="H4215" s="138">
        <v>46.503570000000003</v>
      </c>
      <c r="I4215" s="138">
        <v>40.59984</v>
      </c>
      <c r="J4215" s="138">
        <v>52.506909999999998</v>
      </c>
      <c r="K4215" s="138">
        <v>6.561799448945532</v>
      </c>
    </row>
    <row r="4216" spans="1:11">
      <c r="A4216" s="39" t="s">
        <v>457</v>
      </c>
      <c r="B4216" s="39" t="s">
        <v>455</v>
      </c>
      <c r="C4216" s="39" t="s">
        <v>130</v>
      </c>
      <c r="D4216" s="92">
        <f t="shared" si="207"/>
        <v>42.143070000000002</v>
      </c>
      <c r="E4216" s="92">
        <f t="shared" si="208"/>
        <v>36.99109</v>
      </c>
      <c r="F4216" s="92">
        <f t="shared" si="209"/>
        <v>47.471980000000002</v>
      </c>
      <c r="H4216" s="138">
        <v>42.143070000000002</v>
      </c>
      <c r="I4216" s="138">
        <v>36.99109</v>
      </c>
      <c r="J4216" s="138">
        <v>47.471980000000002</v>
      </c>
      <c r="K4216" s="138">
        <v>6.3661498794463718</v>
      </c>
    </row>
    <row r="4217" spans="1:11">
      <c r="A4217" s="39" t="s">
        <v>457</v>
      </c>
      <c r="B4217" s="39" t="s">
        <v>455</v>
      </c>
      <c r="C4217" s="39" t="s">
        <v>135</v>
      </c>
      <c r="D4217" s="92">
        <f t="shared" si="207"/>
        <v>45.356589999999997</v>
      </c>
      <c r="E4217" s="92">
        <f t="shared" si="208"/>
        <v>33.055579999999999</v>
      </c>
      <c r="F4217" s="92">
        <f t="shared" si="209"/>
        <v>58.25197</v>
      </c>
      <c r="H4217" s="138">
        <v>45.356589999999997</v>
      </c>
      <c r="I4217" s="138">
        <v>33.055579999999999</v>
      </c>
      <c r="J4217" s="138">
        <v>58.25197</v>
      </c>
      <c r="K4217" s="138">
        <v>14.478319468019974</v>
      </c>
    </row>
    <row r="4218" spans="1:11">
      <c r="A4218" s="39" t="s">
        <v>457</v>
      </c>
      <c r="B4218" s="39" t="s">
        <v>455</v>
      </c>
      <c r="C4218" s="39" t="s">
        <v>136</v>
      </c>
      <c r="D4218" s="92">
        <f t="shared" si="207"/>
        <v>47.8215</v>
      </c>
      <c r="E4218" s="92">
        <f t="shared" si="208"/>
        <v>40.57826</v>
      </c>
      <c r="F4218" s="92">
        <f t="shared" si="209"/>
        <v>55.157530000000001</v>
      </c>
      <c r="H4218" s="138">
        <v>47.8215</v>
      </c>
      <c r="I4218" s="138">
        <v>40.57826</v>
      </c>
      <c r="J4218" s="138">
        <v>55.157530000000001</v>
      </c>
      <c r="K4218" s="138">
        <v>7.8318036866263085</v>
      </c>
    </row>
    <row r="4219" spans="1:11">
      <c r="A4219" s="39" t="s">
        <v>457</v>
      </c>
      <c r="B4219" s="39" t="s">
        <v>455</v>
      </c>
      <c r="C4219" s="39" t="s">
        <v>143</v>
      </c>
      <c r="D4219" s="92">
        <f t="shared" si="207"/>
        <v>59.298960000000001</v>
      </c>
      <c r="E4219" s="92">
        <f t="shared" si="208"/>
        <v>52.233469999999997</v>
      </c>
      <c r="F4219" s="92">
        <f t="shared" si="209"/>
        <v>65.999629999999996</v>
      </c>
      <c r="H4219" s="138">
        <v>59.298960000000001</v>
      </c>
      <c r="I4219" s="138">
        <v>52.233469999999997</v>
      </c>
      <c r="J4219" s="138">
        <v>65.999629999999996</v>
      </c>
      <c r="K4219" s="138">
        <v>5.9576559184174558</v>
      </c>
    </row>
    <row r="4220" spans="1:11">
      <c r="A4220" s="39" t="s">
        <v>457</v>
      </c>
      <c r="B4220" s="39" t="s">
        <v>455</v>
      </c>
      <c r="C4220" s="39" t="s">
        <v>149</v>
      </c>
      <c r="D4220" s="92">
        <f t="shared" si="207"/>
        <v>47.407519999999998</v>
      </c>
      <c r="E4220" s="92">
        <f t="shared" si="208"/>
        <v>41.918100000000003</v>
      </c>
      <c r="F4220" s="92">
        <f t="shared" si="209"/>
        <v>52.960320000000003</v>
      </c>
      <c r="H4220" s="138">
        <v>47.407519999999998</v>
      </c>
      <c r="I4220" s="138">
        <v>41.918100000000003</v>
      </c>
      <c r="J4220" s="138">
        <v>52.960320000000003</v>
      </c>
      <c r="K4220" s="138">
        <v>5.9652434887967152</v>
      </c>
    </row>
    <row r="4221" spans="1:11">
      <c r="A4221" s="39" t="s">
        <v>457</v>
      </c>
      <c r="B4221" s="39" t="s">
        <v>455</v>
      </c>
      <c r="C4221" s="39" t="s">
        <v>151</v>
      </c>
      <c r="D4221" s="92">
        <f t="shared" si="207"/>
        <v>50.872860000000003</v>
      </c>
      <c r="E4221" s="92">
        <f t="shared" si="208"/>
        <v>41.520980000000002</v>
      </c>
      <c r="F4221" s="92">
        <f t="shared" si="209"/>
        <v>60.164059999999999</v>
      </c>
      <c r="H4221" s="138">
        <v>50.872860000000003</v>
      </c>
      <c r="I4221" s="138">
        <v>41.520980000000002</v>
      </c>
      <c r="J4221" s="138">
        <v>60.164059999999999</v>
      </c>
      <c r="K4221" s="138">
        <v>9.4577560608937645</v>
      </c>
    </row>
    <row r="4222" spans="1:11">
      <c r="A4222" s="39" t="s">
        <v>457</v>
      </c>
      <c r="B4222" s="39" t="s">
        <v>455</v>
      </c>
      <c r="C4222" s="39" t="s">
        <v>154</v>
      </c>
      <c r="D4222" s="92">
        <f t="shared" si="207"/>
        <v>53.48509</v>
      </c>
      <c r="E4222" s="92">
        <f t="shared" si="208"/>
        <v>46.576459999999997</v>
      </c>
      <c r="F4222" s="92">
        <f t="shared" si="209"/>
        <v>60.262540000000001</v>
      </c>
      <c r="H4222" s="138">
        <v>53.48509</v>
      </c>
      <c r="I4222" s="138">
        <v>46.576459999999997</v>
      </c>
      <c r="J4222" s="138">
        <v>60.262540000000001</v>
      </c>
      <c r="K4222" s="138">
        <v>6.5677387847716071</v>
      </c>
    </row>
    <row r="4223" spans="1:11">
      <c r="A4223" s="39" t="s">
        <v>457</v>
      </c>
      <c r="B4223" s="39" t="s">
        <v>455</v>
      </c>
      <c r="C4223" s="39" t="s">
        <v>164</v>
      </c>
      <c r="D4223" s="92">
        <f t="shared" si="207"/>
        <v>46.991750000000003</v>
      </c>
      <c r="E4223" s="92">
        <f t="shared" si="208"/>
        <v>38.323239999999998</v>
      </c>
      <c r="F4223" s="92">
        <f t="shared" si="209"/>
        <v>55.84563</v>
      </c>
      <c r="H4223" s="138">
        <v>46.991750000000003</v>
      </c>
      <c r="I4223" s="138">
        <v>38.323239999999998</v>
      </c>
      <c r="J4223" s="138">
        <v>55.84563</v>
      </c>
      <c r="K4223" s="138">
        <v>9.6096953188591598</v>
      </c>
    </row>
    <row r="4224" spans="1:11">
      <c r="A4224" s="39" t="s">
        <v>457</v>
      </c>
      <c r="B4224" s="39" t="s">
        <v>455</v>
      </c>
      <c r="C4224" s="39" t="s">
        <v>171</v>
      </c>
      <c r="D4224" s="92">
        <f t="shared" si="207"/>
        <v>51.12341</v>
      </c>
      <c r="E4224" s="92">
        <f t="shared" si="208"/>
        <v>45.38053</v>
      </c>
      <c r="F4224" s="92">
        <f t="shared" si="209"/>
        <v>56.836799999999997</v>
      </c>
      <c r="H4224" s="138">
        <v>51.12341</v>
      </c>
      <c r="I4224" s="138">
        <v>45.38053</v>
      </c>
      <c r="J4224" s="138">
        <v>56.836799999999997</v>
      </c>
      <c r="K4224" s="138">
        <v>5.7409355127132562</v>
      </c>
    </row>
    <row r="4225" spans="1:11">
      <c r="A4225" s="39" t="s">
        <v>457</v>
      </c>
      <c r="B4225" s="39" t="s">
        <v>455</v>
      </c>
      <c r="C4225" s="39" t="s">
        <v>174</v>
      </c>
      <c r="D4225" s="92">
        <f t="shared" si="207"/>
        <v>54.421849999999999</v>
      </c>
      <c r="E4225" s="92">
        <f t="shared" si="208"/>
        <v>48.06832</v>
      </c>
      <c r="F4225" s="92">
        <f t="shared" si="209"/>
        <v>60.634639999999997</v>
      </c>
      <c r="H4225" s="138">
        <v>54.421849999999999</v>
      </c>
      <c r="I4225" s="138">
        <v>48.06832</v>
      </c>
      <c r="J4225" s="138">
        <v>60.634639999999997</v>
      </c>
      <c r="K4225" s="138">
        <v>5.9206237935682084</v>
      </c>
    </row>
    <row r="4226" spans="1:11">
      <c r="A4226" s="39" t="s">
        <v>457</v>
      </c>
      <c r="B4226" s="39" t="s">
        <v>455</v>
      </c>
      <c r="C4226" s="39" t="s">
        <v>102</v>
      </c>
      <c r="D4226" s="92">
        <f t="shared" si="207"/>
        <v>47.050829999999998</v>
      </c>
      <c r="E4226" s="92">
        <f t="shared" si="208"/>
        <v>38.78152</v>
      </c>
      <c r="F4226" s="92">
        <f t="shared" si="209"/>
        <v>55.485280000000003</v>
      </c>
      <c r="H4226" s="138">
        <v>47.050829999999998</v>
      </c>
      <c r="I4226" s="138">
        <v>38.78152</v>
      </c>
      <c r="J4226" s="138">
        <v>55.485280000000003</v>
      </c>
      <c r="K4226" s="138">
        <v>9.1404253655036491</v>
      </c>
    </row>
    <row r="4227" spans="1:11">
      <c r="A4227" s="39" t="s">
        <v>457</v>
      </c>
      <c r="B4227" s="39" t="s">
        <v>455</v>
      </c>
      <c r="C4227" s="39" t="s">
        <v>103</v>
      </c>
      <c r="D4227" s="92">
        <f t="shared" si="207"/>
        <v>45.468719999999998</v>
      </c>
      <c r="E4227" s="92">
        <f t="shared" si="208"/>
        <v>38.107149999999997</v>
      </c>
      <c r="F4227" s="92">
        <f t="shared" si="209"/>
        <v>53.033850000000001</v>
      </c>
      <c r="H4227" s="138">
        <v>45.468719999999998</v>
      </c>
      <c r="I4227" s="138">
        <v>38.107149999999997</v>
      </c>
      <c r="J4227" s="138">
        <v>53.033850000000001</v>
      </c>
      <c r="K4227" s="138">
        <v>8.4357883837504115</v>
      </c>
    </row>
    <row r="4228" spans="1:11">
      <c r="A4228" s="39" t="s">
        <v>457</v>
      </c>
      <c r="B4228" s="39" t="s">
        <v>455</v>
      </c>
      <c r="C4228" s="39" t="s">
        <v>104</v>
      </c>
      <c r="D4228" s="92">
        <f t="shared" si="207"/>
        <v>57.66778</v>
      </c>
      <c r="E4228" s="92">
        <f t="shared" si="208"/>
        <v>50.402749999999997</v>
      </c>
      <c r="F4228" s="92">
        <f t="shared" si="209"/>
        <v>64.615719999999996</v>
      </c>
      <c r="H4228" s="138">
        <v>57.66778</v>
      </c>
      <c r="I4228" s="138">
        <v>50.402749999999997</v>
      </c>
      <c r="J4228" s="138">
        <v>64.615719999999996</v>
      </c>
      <c r="K4228" s="138">
        <v>6.328088232284995</v>
      </c>
    </row>
    <row r="4229" spans="1:11">
      <c r="A4229" s="39" t="s">
        <v>457</v>
      </c>
      <c r="B4229" s="39" t="s">
        <v>455</v>
      </c>
      <c r="C4229" s="39" t="s">
        <v>110</v>
      </c>
      <c r="D4229" s="92">
        <f t="shared" si="207"/>
        <v>49.581389999999999</v>
      </c>
      <c r="E4229" s="92">
        <f t="shared" si="208"/>
        <v>43.494610000000002</v>
      </c>
      <c r="F4229" s="92">
        <f t="shared" si="209"/>
        <v>55.680599999999998</v>
      </c>
      <c r="H4229" s="138">
        <v>49.581389999999999</v>
      </c>
      <c r="I4229" s="138">
        <v>43.494610000000002</v>
      </c>
      <c r="J4229" s="138">
        <v>55.680599999999998</v>
      </c>
      <c r="K4229" s="138">
        <v>6.3001400323790842</v>
      </c>
    </row>
    <row r="4230" spans="1:11">
      <c r="A4230" s="39" t="s">
        <v>457</v>
      </c>
      <c r="B4230" s="39" t="s">
        <v>455</v>
      </c>
      <c r="C4230" s="39" t="s">
        <v>111</v>
      </c>
      <c r="D4230" s="92">
        <f t="shared" si="207"/>
        <v>44.776629999999997</v>
      </c>
      <c r="E4230" s="92">
        <f t="shared" si="208"/>
        <v>39.597720000000002</v>
      </c>
      <c r="F4230" s="92">
        <f t="shared" si="209"/>
        <v>50.071399999999997</v>
      </c>
      <c r="H4230" s="138">
        <v>44.776629999999997</v>
      </c>
      <c r="I4230" s="138">
        <v>39.597720000000002</v>
      </c>
      <c r="J4230" s="138">
        <v>50.071399999999997</v>
      </c>
      <c r="K4230" s="138">
        <v>5.98784455194596</v>
      </c>
    </row>
    <row r="4231" spans="1:11">
      <c r="A4231" s="39" t="s">
        <v>457</v>
      </c>
      <c r="B4231" s="39" t="s">
        <v>455</v>
      </c>
      <c r="C4231" s="39" t="s">
        <v>116</v>
      </c>
      <c r="D4231" s="92">
        <f t="shared" si="207"/>
        <v>52.501080000000002</v>
      </c>
      <c r="E4231" s="92">
        <f t="shared" si="208"/>
        <v>43.872</v>
      </c>
      <c r="F4231" s="92">
        <f t="shared" si="209"/>
        <v>60.983339999999998</v>
      </c>
      <c r="H4231" s="138">
        <v>52.501080000000002</v>
      </c>
      <c r="I4231" s="138">
        <v>43.872</v>
      </c>
      <c r="J4231" s="138">
        <v>60.983339999999998</v>
      </c>
      <c r="K4231" s="138">
        <v>8.3954368176807037</v>
      </c>
    </row>
    <row r="4232" spans="1:11">
      <c r="A4232" s="39" t="s">
        <v>457</v>
      </c>
      <c r="B4232" s="39" t="s">
        <v>455</v>
      </c>
      <c r="C4232" s="39" t="s">
        <v>117</v>
      </c>
      <c r="D4232" s="92">
        <f t="shared" si="207"/>
        <v>52.857840000000003</v>
      </c>
      <c r="E4232" s="92">
        <f t="shared" si="208"/>
        <v>46.752929999999999</v>
      </c>
      <c r="F4232" s="92">
        <f t="shared" si="209"/>
        <v>58.878439999999998</v>
      </c>
      <c r="H4232" s="138">
        <v>52.857840000000003</v>
      </c>
      <c r="I4232" s="138">
        <v>46.752929999999999</v>
      </c>
      <c r="J4232" s="138">
        <v>58.878439999999998</v>
      </c>
      <c r="K4232" s="138">
        <v>5.8799092055218294</v>
      </c>
    </row>
    <row r="4233" spans="1:11">
      <c r="A4233" s="39" t="s">
        <v>457</v>
      </c>
      <c r="B4233" s="39" t="s">
        <v>455</v>
      </c>
      <c r="C4233" s="39" t="s">
        <v>119</v>
      </c>
      <c r="D4233" s="92">
        <f t="shared" si="207"/>
        <v>51.197130000000001</v>
      </c>
      <c r="E4233" s="92">
        <f t="shared" si="208"/>
        <v>45.52731</v>
      </c>
      <c r="F4233" s="92">
        <f t="shared" si="209"/>
        <v>56.836309999999997</v>
      </c>
      <c r="H4233" s="138">
        <v>51.197130000000001</v>
      </c>
      <c r="I4233" s="138">
        <v>45.52731</v>
      </c>
      <c r="J4233" s="138">
        <v>56.836309999999997</v>
      </c>
      <c r="K4233" s="138">
        <v>5.6582781105112723</v>
      </c>
    </row>
    <row r="4234" spans="1:11">
      <c r="A4234" s="39" t="s">
        <v>457</v>
      </c>
      <c r="B4234" s="39" t="s">
        <v>455</v>
      </c>
      <c r="C4234" s="39" t="s">
        <v>123</v>
      </c>
      <c r="D4234" s="92">
        <f t="shared" si="207"/>
        <v>47.645490000000002</v>
      </c>
      <c r="E4234" s="92">
        <f t="shared" si="208"/>
        <v>41.814230000000002</v>
      </c>
      <c r="F4234" s="92">
        <f t="shared" si="209"/>
        <v>53.54166</v>
      </c>
      <c r="H4234" s="138">
        <v>47.645490000000002</v>
      </c>
      <c r="I4234" s="138">
        <v>41.814230000000002</v>
      </c>
      <c r="J4234" s="138">
        <v>53.54166</v>
      </c>
      <c r="K4234" s="138">
        <v>6.307020874378666</v>
      </c>
    </row>
    <row r="4235" spans="1:11">
      <c r="A4235" s="39" t="s">
        <v>457</v>
      </c>
      <c r="B4235" s="39" t="s">
        <v>455</v>
      </c>
      <c r="C4235" s="39" t="s">
        <v>132</v>
      </c>
      <c r="D4235" s="92">
        <f t="shared" si="207"/>
        <v>54.044519999999999</v>
      </c>
      <c r="E4235" s="92">
        <f t="shared" si="208"/>
        <v>48.113779999999998</v>
      </c>
      <c r="F4235" s="92">
        <f t="shared" si="209"/>
        <v>59.862859999999998</v>
      </c>
      <c r="H4235" s="138">
        <v>54.044519999999999</v>
      </c>
      <c r="I4235" s="138">
        <v>48.113779999999998</v>
      </c>
      <c r="J4235" s="138">
        <v>59.862859999999998</v>
      </c>
      <c r="K4235" s="138">
        <v>5.5704963241416525</v>
      </c>
    </row>
    <row r="4236" spans="1:11">
      <c r="A4236" s="39" t="s">
        <v>457</v>
      </c>
      <c r="B4236" s="39" t="s">
        <v>455</v>
      </c>
      <c r="C4236" s="39" t="s">
        <v>134</v>
      </c>
      <c r="D4236" s="92">
        <f t="shared" si="207"/>
        <v>45.393810000000002</v>
      </c>
      <c r="E4236" s="92">
        <f t="shared" si="208"/>
        <v>39.071120000000001</v>
      </c>
      <c r="F4236" s="92">
        <f t="shared" si="209"/>
        <v>51.868639999999999</v>
      </c>
      <c r="H4236" s="138">
        <v>45.393810000000002</v>
      </c>
      <c r="I4236" s="138">
        <v>39.071120000000001</v>
      </c>
      <c r="J4236" s="138">
        <v>51.868639999999999</v>
      </c>
      <c r="K4236" s="138">
        <v>7.2300474447947867</v>
      </c>
    </row>
    <row r="4237" spans="1:11">
      <c r="A4237" s="39" t="s">
        <v>457</v>
      </c>
      <c r="B4237" s="39" t="s">
        <v>455</v>
      </c>
      <c r="C4237" s="39" t="s">
        <v>150</v>
      </c>
      <c r="D4237" s="92">
        <f t="shared" si="207"/>
        <v>46.121259999999999</v>
      </c>
      <c r="E4237" s="92">
        <f t="shared" si="208"/>
        <v>38.844389999999997</v>
      </c>
      <c r="F4237" s="92">
        <f t="shared" si="209"/>
        <v>53.567279999999997</v>
      </c>
      <c r="H4237" s="138">
        <v>46.121259999999999</v>
      </c>
      <c r="I4237" s="138">
        <v>38.844389999999997</v>
      </c>
      <c r="J4237" s="138">
        <v>53.567279999999997</v>
      </c>
      <c r="K4237" s="138">
        <v>8.2013457568158366</v>
      </c>
    </row>
    <row r="4238" spans="1:11">
      <c r="A4238" s="39" t="s">
        <v>457</v>
      </c>
      <c r="B4238" s="39" t="s">
        <v>455</v>
      </c>
      <c r="C4238" s="39" t="s">
        <v>156</v>
      </c>
      <c r="D4238" s="92">
        <f t="shared" si="207"/>
        <v>52.976149999999997</v>
      </c>
      <c r="E4238" s="92">
        <f t="shared" si="208"/>
        <v>46.587179999999996</v>
      </c>
      <c r="F4238" s="92">
        <f t="shared" si="209"/>
        <v>59.26905</v>
      </c>
      <c r="H4238" s="138">
        <v>52.976149999999997</v>
      </c>
      <c r="I4238" s="138">
        <v>46.587179999999996</v>
      </c>
      <c r="J4238" s="138">
        <v>59.26905</v>
      </c>
      <c r="K4238" s="138">
        <v>6.1388096341466865</v>
      </c>
    </row>
    <row r="4239" spans="1:11">
      <c r="A4239" s="39" t="s">
        <v>457</v>
      </c>
      <c r="B4239" s="39" t="s">
        <v>455</v>
      </c>
      <c r="C4239" s="39" t="s">
        <v>159</v>
      </c>
      <c r="D4239" s="92">
        <f t="shared" si="207"/>
        <v>57.188699999999997</v>
      </c>
      <c r="E4239" s="92">
        <f t="shared" si="208"/>
        <v>49.47974</v>
      </c>
      <c r="F4239" s="92">
        <f t="shared" si="209"/>
        <v>64.563789999999997</v>
      </c>
      <c r="H4239" s="138">
        <v>57.188699999999997</v>
      </c>
      <c r="I4239" s="138">
        <v>49.47974</v>
      </c>
      <c r="J4239" s="138">
        <v>64.563789999999997</v>
      </c>
      <c r="K4239" s="138">
        <v>6.778075039299722</v>
      </c>
    </row>
    <row r="4240" spans="1:11">
      <c r="A4240" s="39" t="s">
        <v>457</v>
      </c>
      <c r="B4240" s="39" t="s">
        <v>455</v>
      </c>
      <c r="C4240" s="39" t="s">
        <v>161</v>
      </c>
      <c r="D4240" s="92">
        <f t="shared" ref="D4240:D4303" si="210">IF(K4240&gt;=50," ",H4240)</f>
        <v>57.099829999999997</v>
      </c>
      <c r="E4240" s="92">
        <f t="shared" ref="E4240:E4303" si="211">IF(K4240&gt;=50," ",I4240)</f>
        <v>51.152509999999999</v>
      </c>
      <c r="F4240" s="92">
        <f t="shared" ref="F4240:F4303" si="212">IF(K4240&gt;=50," ",J4240)</f>
        <v>62.848950000000002</v>
      </c>
      <c r="H4240" s="138">
        <v>57.099829999999997</v>
      </c>
      <c r="I4240" s="138">
        <v>51.152509999999999</v>
      </c>
      <c r="J4240" s="138">
        <v>62.848950000000002</v>
      </c>
      <c r="K4240" s="138">
        <v>5.2482380420397057</v>
      </c>
    </row>
    <row r="4241" spans="1:11">
      <c r="A4241" s="39" t="s">
        <v>457</v>
      </c>
      <c r="B4241" s="39" t="s">
        <v>455</v>
      </c>
      <c r="C4241" s="39" t="s">
        <v>168</v>
      </c>
      <c r="D4241" s="92">
        <f t="shared" si="210"/>
        <v>52.956690000000002</v>
      </c>
      <c r="E4241" s="92">
        <f t="shared" si="211"/>
        <v>45.113120000000002</v>
      </c>
      <c r="F4241" s="92">
        <f t="shared" si="212"/>
        <v>60.656889999999997</v>
      </c>
      <c r="H4241" s="138">
        <v>52.956690000000002</v>
      </c>
      <c r="I4241" s="138">
        <v>45.113120000000002</v>
      </c>
      <c r="J4241" s="138">
        <v>60.656889999999997</v>
      </c>
      <c r="K4241" s="138">
        <v>7.5474939993417252</v>
      </c>
    </row>
    <row r="4242" spans="1:11">
      <c r="A4242" s="39" t="s">
        <v>457</v>
      </c>
      <c r="B4242" s="39" t="s">
        <v>455</v>
      </c>
      <c r="C4242" s="39" t="s">
        <v>98</v>
      </c>
      <c r="D4242" s="92">
        <f t="shared" si="210"/>
        <v>60.820830000000001</v>
      </c>
      <c r="E4242" s="92">
        <f t="shared" si="211"/>
        <v>52.415129999999998</v>
      </c>
      <c r="F4242" s="92">
        <f t="shared" si="212"/>
        <v>68.630350000000007</v>
      </c>
      <c r="H4242" s="138">
        <v>60.820830000000001</v>
      </c>
      <c r="I4242" s="138">
        <v>52.415129999999998</v>
      </c>
      <c r="J4242" s="138">
        <v>68.630350000000007</v>
      </c>
      <c r="K4242" s="138">
        <v>6.8575880993403091</v>
      </c>
    </row>
    <row r="4243" spans="1:11">
      <c r="A4243" s="39" t="s">
        <v>457</v>
      </c>
      <c r="B4243" s="39" t="s">
        <v>455</v>
      </c>
      <c r="C4243" s="39" t="s">
        <v>105</v>
      </c>
      <c r="D4243" s="92">
        <f t="shared" si="210"/>
        <v>53.38588</v>
      </c>
      <c r="E4243" s="92">
        <f t="shared" si="211"/>
        <v>43.54918</v>
      </c>
      <c r="F4243" s="92">
        <f t="shared" si="212"/>
        <v>62.966149999999999</v>
      </c>
      <c r="H4243" s="138">
        <v>53.38588</v>
      </c>
      <c r="I4243" s="138">
        <v>43.54918</v>
      </c>
      <c r="J4243" s="138">
        <v>62.966149999999999</v>
      </c>
      <c r="K4243" s="138">
        <v>9.3958290094684216</v>
      </c>
    </row>
    <row r="4244" spans="1:11">
      <c r="A4244" s="39" t="s">
        <v>457</v>
      </c>
      <c r="B4244" s="39" t="s">
        <v>455</v>
      </c>
      <c r="C4244" s="39" t="s">
        <v>106</v>
      </c>
      <c r="D4244" s="92">
        <f t="shared" si="210"/>
        <v>54.320610000000002</v>
      </c>
      <c r="E4244" s="92">
        <f t="shared" si="211"/>
        <v>49.045900000000003</v>
      </c>
      <c r="F4244" s="92">
        <f t="shared" si="212"/>
        <v>59.50018</v>
      </c>
      <c r="H4244" s="138">
        <v>54.320610000000002</v>
      </c>
      <c r="I4244" s="138">
        <v>49.045900000000003</v>
      </c>
      <c r="J4244" s="138">
        <v>59.50018</v>
      </c>
      <c r="K4244" s="138">
        <v>4.9267911387593033</v>
      </c>
    </row>
    <row r="4245" spans="1:11">
      <c r="A4245" s="39" t="s">
        <v>457</v>
      </c>
      <c r="B4245" s="39" t="s">
        <v>455</v>
      </c>
      <c r="C4245" s="39" t="s">
        <v>125</v>
      </c>
      <c r="D4245" s="92">
        <f t="shared" si="210"/>
        <v>49.240369999999999</v>
      </c>
      <c r="E4245" s="92">
        <f t="shared" si="211"/>
        <v>42.924379999999999</v>
      </c>
      <c r="F4245" s="92">
        <f t="shared" si="212"/>
        <v>55.580689999999997</v>
      </c>
      <c r="H4245" s="138">
        <v>49.240369999999999</v>
      </c>
      <c r="I4245" s="138">
        <v>42.924379999999999</v>
      </c>
      <c r="J4245" s="138">
        <v>55.580689999999997</v>
      </c>
      <c r="K4245" s="138">
        <v>6.591388326285931</v>
      </c>
    </row>
    <row r="4246" spans="1:11">
      <c r="A4246" s="39" t="s">
        <v>457</v>
      </c>
      <c r="B4246" s="39" t="s">
        <v>455</v>
      </c>
      <c r="C4246" s="39" t="s">
        <v>131</v>
      </c>
      <c r="D4246" s="92">
        <f t="shared" si="210"/>
        <v>42.346330000000002</v>
      </c>
      <c r="E4246" s="92">
        <f t="shared" si="211"/>
        <v>35.394970000000001</v>
      </c>
      <c r="F4246" s="92">
        <f t="shared" si="212"/>
        <v>49.614469999999997</v>
      </c>
      <c r="H4246" s="138">
        <v>42.346330000000002</v>
      </c>
      <c r="I4246" s="138">
        <v>35.394970000000001</v>
      </c>
      <c r="J4246" s="138">
        <v>49.614469999999997</v>
      </c>
      <c r="K4246" s="138">
        <v>8.6219230804652955</v>
      </c>
    </row>
    <row r="4247" spans="1:11">
      <c r="A4247" s="39" t="s">
        <v>457</v>
      </c>
      <c r="B4247" s="39" t="s">
        <v>455</v>
      </c>
      <c r="C4247" s="39" t="s">
        <v>133</v>
      </c>
      <c r="D4247" s="92">
        <f t="shared" si="210"/>
        <v>52.62274</v>
      </c>
      <c r="E4247" s="92">
        <f t="shared" si="211"/>
        <v>46.93486</v>
      </c>
      <c r="F4247" s="92">
        <f t="shared" si="212"/>
        <v>58.24335</v>
      </c>
      <c r="H4247" s="138">
        <v>52.62274</v>
      </c>
      <c r="I4247" s="138">
        <v>46.93486</v>
      </c>
      <c r="J4247" s="138">
        <v>58.24335</v>
      </c>
      <c r="K4247" s="138">
        <v>5.5048330816677353</v>
      </c>
    </row>
    <row r="4248" spans="1:11">
      <c r="A4248" s="39" t="s">
        <v>457</v>
      </c>
      <c r="B4248" s="39" t="s">
        <v>455</v>
      </c>
      <c r="C4248" s="39" t="s">
        <v>137</v>
      </c>
      <c r="D4248" s="92">
        <f t="shared" si="210"/>
        <v>56.165129999999998</v>
      </c>
      <c r="E4248" s="92">
        <f t="shared" si="211"/>
        <v>49.132219999999997</v>
      </c>
      <c r="F4248" s="92">
        <f t="shared" si="212"/>
        <v>62.958739999999999</v>
      </c>
      <c r="H4248" s="138">
        <v>56.165129999999998</v>
      </c>
      <c r="I4248" s="138">
        <v>49.132219999999997</v>
      </c>
      <c r="J4248" s="138">
        <v>62.958739999999999</v>
      </c>
      <c r="K4248" s="138">
        <v>6.3190132382850361</v>
      </c>
    </row>
    <row r="4249" spans="1:11">
      <c r="A4249" s="39" t="s">
        <v>457</v>
      </c>
      <c r="B4249" s="39" t="s">
        <v>455</v>
      </c>
      <c r="C4249" s="39" t="s">
        <v>138</v>
      </c>
      <c r="D4249" s="92">
        <f t="shared" si="210"/>
        <v>53.69697</v>
      </c>
      <c r="E4249" s="92">
        <f t="shared" si="211"/>
        <v>44.267879999999998</v>
      </c>
      <c r="F4249" s="92">
        <f t="shared" si="212"/>
        <v>62.868879999999997</v>
      </c>
      <c r="H4249" s="138">
        <v>53.69697</v>
      </c>
      <c r="I4249" s="138">
        <v>44.267879999999998</v>
      </c>
      <c r="J4249" s="138">
        <v>62.868879999999997</v>
      </c>
      <c r="K4249" s="138">
        <v>8.939243685444449</v>
      </c>
    </row>
    <row r="4250" spans="1:11">
      <c r="A4250" s="39" t="s">
        <v>457</v>
      </c>
      <c r="B4250" s="39" t="s">
        <v>455</v>
      </c>
      <c r="C4250" s="39" t="s">
        <v>140</v>
      </c>
      <c r="D4250" s="92">
        <f t="shared" si="210"/>
        <v>53.124760000000002</v>
      </c>
      <c r="E4250" s="92">
        <f t="shared" si="211"/>
        <v>46.325099999999999</v>
      </c>
      <c r="F4250" s="92">
        <f t="shared" si="212"/>
        <v>59.81033</v>
      </c>
      <c r="H4250" s="138">
        <v>53.124760000000002</v>
      </c>
      <c r="I4250" s="138">
        <v>46.325099999999999</v>
      </c>
      <c r="J4250" s="138">
        <v>59.81033</v>
      </c>
      <c r="K4250" s="138">
        <v>6.5142016641581062</v>
      </c>
    </row>
    <row r="4251" spans="1:11">
      <c r="A4251" s="39" t="s">
        <v>457</v>
      </c>
      <c r="B4251" s="39" t="s">
        <v>455</v>
      </c>
      <c r="C4251" s="39" t="s">
        <v>144</v>
      </c>
      <c r="D4251" s="92">
        <f t="shared" si="210"/>
        <v>46.747129999999999</v>
      </c>
      <c r="E4251" s="92">
        <f t="shared" si="211"/>
        <v>39.89723</v>
      </c>
      <c r="F4251" s="92">
        <f t="shared" si="212"/>
        <v>53.721890000000002</v>
      </c>
      <c r="H4251" s="138">
        <v>46.747129999999999</v>
      </c>
      <c r="I4251" s="138">
        <v>39.89723</v>
      </c>
      <c r="J4251" s="138">
        <v>53.721890000000002</v>
      </c>
      <c r="K4251" s="138">
        <v>7.5916168543395068</v>
      </c>
    </row>
    <row r="4252" spans="1:11">
      <c r="A4252" s="39" t="s">
        <v>457</v>
      </c>
      <c r="B4252" s="39" t="s">
        <v>455</v>
      </c>
      <c r="C4252" s="39" t="s">
        <v>145</v>
      </c>
      <c r="D4252" s="92">
        <f t="shared" si="210"/>
        <v>53.365009999999998</v>
      </c>
      <c r="E4252" s="92">
        <f t="shared" si="211"/>
        <v>45.71808</v>
      </c>
      <c r="F4252" s="92">
        <f t="shared" si="212"/>
        <v>60.856999999999999</v>
      </c>
      <c r="H4252" s="138">
        <v>53.365009999999998</v>
      </c>
      <c r="I4252" s="138">
        <v>45.71808</v>
      </c>
      <c r="J4252" s="138">
        <v>60.856999999999999</v>
      </c>
      <c r="K4252" s="138">
        <v>7.2917347902680048</v>
      </c>
    </row>
    <row r="4253" spans="1:11">
      <c r="A4253" s="39" t="s">
        <v>457</v>
      </c>
      <c r="B4253" s="39" t="s">
        <v>455</v>
      </c>
      <c r="C4253" s="39" t="s">
        <v>146</v>
      </c>
      <c r="D4253" s="92">
        <f t="shared" si="210"/>
        <v>55.46105</v>
      </c>
      <c r="E4253" s="92">
        <f t="shared" si="211"/>
        <v>49.775979999999997</v>
      </c>
      <c r="F4253" s="92">
        <f t="shared" si="212"/>
        <v>61.006729999999997</v>
      </c>
      <c r="H4253" s="138">
        <v>55.46105</v>
      </c>
      <c r="I4253" s="138">
        <v>49.775979999999997</v>
      </c>
      <c r="J4253" s="138">
        <v>61.006729999999997</v>
      </c>
      <c r="K4253" s="138">
        <v>5.1866958883757164</v>
      </c>
    </row>
    <row r="4254" spans="1:11">
      <c r="A4254" s="39" t="s">
        <v>457</v>
      </c>
      <c r="B4254" s="39" t="s">
        <v>455</v>
      </c>
      <c r="C4254" s="39" t="s">
        <v>153</v>
      </c>
      <c r="D4254" s="92">
        <f t="shared" si="210"/>
        <v>39.332279999999997</v>
      </c>
      <c r="E4254" s="92">
        <f t="shared" si="211"/>
        <v>27.939419999999998</v>
      </c>
      <c r="F4254" s="92">
        <f t="shared" si="212"/>
        <v>52.017310000000002</v>
      </c>
      <c r="H4254" s="138">
        <v>39.332279999999997</v>
      </c>
      <c r="I4254" s="138">
        <v>27.939419999999998</v>
      </c>
      <c r="J4254" s="138">
        <v>52.017310000000002</v>
      </c>
      <c r="K4254" s="138">
        <v>15.910875240387796</v>
      </c>
    </row>
    <row r="4255" spans="1:11">
      <c r="A4255" s="39" t="s">
        <v>457</v>
      </c>
      <c r="B4255" s="39" t="s">
        <v>455</v>
      </c>
      <c r="C4255" s="39" t="s">
        <v>162</v>
      </c>
      <c r="D4255" s="92">
        <f t="shared" si="210"/>
        <v>41.971240000000002</v>
      </c>
      <c r="E4255" s="92">
        <f t="shared" si="211"/>
        <v>33.466949999999997</v>
      </c>
      <c r="F4255" s="92">
        <f t="shared" si="212"/>
        <v>50.980670000000003</v>
      </c>
      <c r="H4255" s="138">
        <v>41.971240000000002</v>
      </c>
      <c r="I4255" s="138">
        <v>33.466949999999997</v>
      </c>
      <c r="J4255" s="138">
        <v>50.980670000000003</v>
      </c>
      <c r="K4255" s="138">
        <v>10.751254906931509</v>
      </c>
    </row>
    <row r="4256" spans="1:11">
      <c r="A4256" s="39" t="s">
        <v>457</v>
      </c>
      <c r="B4256" s="39" t="s">
        <v>455</v>
      </c>
      <c r="C4256" s="39" t="s">
        <v>165</v>
      </c>
      <c r="D4256" s="92">
        <f t="shared" si="210"/>
        <v>52.303550000000001</v>
      </c>
      <c r="E4256" s="92">
        <f t="shared" si="211"/>
        <v>42.548630000000003</v>
      </c>
      <c r="F4256" s="92">
        <f t="shared" si="212"/>
        <v>61.885840000000002</v>
      </c>
      <c r="H4256" s="138">
        <v>52.303550000000001</v>
      </c>
      <c r="I4256" s="138">
        <v>42.548630000000003</v>
      </c>
      <c r="J4256" s="138">
        <v>61.885840000000002</v>
      </c>
      <c r="K4256" s="138">
        <v>9.5501586412394577</v>
      </c>
    </row>
    <row r="4257" spans="1:11">
      <c r="A4257" s="39" t="s">
        <v>457</v>
      </c>
      <c r="B4257" s="39" t="s">
        <v>455</v>
      </c>
      <c r="C4257" s="39" t="s">
        <v>166</v>
      </c>
      <c r="D4257" s="92">
        <f t="shared" si="210"/>
        <v>55.309429999999999</v>
      </c>
      <c r="E4257" s="92">
        <f t="shared" si="211"/>
        <v>47.979030000000002</v>
      </c>
      <c r="F4257" s="92">
        <f t="shared" si="212"/>
        <v>62.416029999999999</v>
      </c>
      <c r="H4257" s="138">
        <v>55.309429999999999</v>
      </c>
      <c r="I4257" s="138">
        <v>47.979030000000002</v>
      </c>
      <c r="J4257" s="138">
        <v>62.416029999999999</v>
      </c>
      <c r="K4257" s="138">
        <v>6.7041515343766882</v>
      </c>
    </row>
    <row r="4258" spans="1:11">
      <c r="A4258" s="39" t="s">
        <v>457</v>
      </c>
      <c r="B4258" s="39" t="s">
        <v>455</v>
      </c>
      <c r="C4258" s="39" t="s">
        <v>170</v>
      </c>
      <c r="D4258" s="92">
        <f t="shared" si="210"/>
        <v>58.624560000000002</v>
      </c>
      <c r="E4258" s="92">
        <f t="shared" si="211"/>
        <v>52.891460000000002</v>
      </c>
      <c r="F4258" s="92">
        <f t="shared" si="212"/>
        <v>64.133089999999996</v>
      </c>
      <c r="H4258" s="138">
        <v>58.624560000000002</v>
      </c>
      <c r="I4258" s="138">
        <v>52.891460000000002</v>
      </c>
      <c r="J4258" s="138">
        <v>64.133089999999996</v>
      </c>
      <c r="K4258" s="138">
        <v>4.9111839815940623</v>
      </c>
    </row>
    <row r="4259" spans="1:11">
      <c r="A4259" s="39" t="s">
        <v>457</v>
      </c>
      <c r="B4259" s="39" t="s">
        <v>455</v>
      </c>
      <c r="C4259" s="39" t="s">
        <v>172</v>
      </c>
      <c r="D4259" s="92">
        <f t="shared" si="210"/>
        <v>46.598880000000001</v>
      </c>
      <c r="E4259" s="92">
        <f t="shared" si="211"/>
        <v>39.730269999999997</v>
      </c>
      <c r="F4259" s="92">
        <f t="shared" si="212"/>
        <v>53.59892</v>
      </c>
      <c r="H4259" s="138">
        <v>46.598880000000001</v>
      </c>
      <c r="I4259" s="138">
        <v>39.730269999999997</v>
      </c>
      <c r="J4259" s="138">
        <v>53.59892</v>
      </c>
      <c r="K4259" s="138">
        <v>7.6402952173957832</v>
      </c>
    </row>
    <row r="4260" spans="1:11">
      <c r="A4260" s="39" t="s">
        <v>457</v>
      </c>
      <c r="B4260" s="39" t="s">
        <v>455</v>
      </c>
      <c r="C4260" s="39" t="s">
        <v>175</v>
      </c>
      <c r="D4260" s="92">
        <f t="shared" si="210"/>
        <v>50.093879999999999</v>
      </c>
      <c r="E4260" s="92">
        <f t="shared" si="211"/>
        <v>43.955570000000002</v>
      </c>
      <c r="F4260" s="92">
        <f t="shared" si="212"/>
        <v>56.229349999999997</v>
      </c>
      <c r="H4260" s="138">
        <v>50.093879999999999</v>
      </c>
      <c r="I4260" s="138">
        <v>43.955570000000002</v>
      </c>
      <c r="J4260" s="138">
        <v>56.229349999999997</v>
      </c>
      <c r="K4260" s="138">
        <v>6.2812423393835735</v>
      </c>
    </row>
    <row r="4261" spans="1:11">
      <c r="A4261" s="39" t="s">
        <v>457</v>
      </c>
      <c r="B4261" s="39" t="s">
        <v>455</v>
      </c>
      <c r="C4261" s="39" t="s">
        <v>99</v>
      </c>
      <c r="D4261" s="92">
        <f t="shared" si="210"/>
        <v>46.824919999999999</v>
      </c>
      <c r="E4261" s="92">
        <f t="shared" si="211"/>
        <v>38.664059999999999</v>
      </c>
      <c r="F4261" s="92">
        <f t="shared" si="212"/>
        <v>55.159230000000001</v>
      </c>
      <c r="H4261" s="138">
        <v>46.824919999999999</v>
      </c>
      <c r="I4261" s="138">
        <v>38.664059999999999</v>
      </c>
      <c r="J4261" s="138">
        <v>55.159230000000001</v>
      </c>
      <c r="K4261" s="138">
        <v>9.0682952581659517</v>
      </c>
    </row>
    <row r="4262" spans="1:11">
      <c r="A4262" s="39" t="s">
        <v>457</v>
      </c>
      <c r="B4262" s="39" t="s">
        <v>455</v>
      </c>
      <c r="C4262" s="39" t="s">
        <v>100</v>
      </c>
      <c r="D4262" s="92">
        <f t="shared" si="210"/>
        <v>51.240279999999998</v>
      </c>
      <c r="E4262" s="92">
        <f t="shared" si="211"/>
        <v>45.107149999999997</v>
      </c>
      <c r="F4262" s="92">
        <f t="shared" si="212"/>
        <v>57.336289999999998</v>
      </c>
      <c r="H4262" s="138">
        <v>51.240279999999998</v>
      </c>
      <c r="I4262" s="138">
        <v>45.107149999999997</v>
      </c>
      <c r="J4262" s="138">
        <v>57.336289999999998</v>
      </c>
      <c r="K4262" s="138">
        <v>6.1184091890208254</v>
      </c>
    </row>
    <row r="4263" spans="1:11">
      <c r="A4263" s="39" t="s">
        <v>457</v>
      </c>
      <c r="B4263" s="39" t="s">
        <v>455</v>
      </c>
      <c r="C4263" s="39" t="s">
        <v>107</v>
      </c>
      <c r="D4263" s="92">
        <f t="shared" si="210"/>
        <v>44.968409999999999</v>
      </c>
      <c r="E4263" s="92">
        <f t="shared" si="211"/>
        <v>39.646799999999999</v>
      </c>
      <c r="F4263" s="92">
        <f t="shared" si="212"/>
        <v>50.407739999999997</v>
      </c>
      <c r="H4263" s="138">
        <v>44.968409999999999</v>
      </c>
      <c r="I4263" s="138">
        <v>39.646799999999999</v>
      </c>
      <c r="J4263" s="138">
        <v>50.407739999999997</v>
      </c>
      <c r="K4263" s="138">
        <v>6.1275370865903422</v>
      </c>
    </row>
    <row r="4264" spans="1:11">
      <c r="A4264" s="39" t="s">
        <v>457</v>
      </c>
      <c r="B4264" s="39" t="s">
        <v>455</v>
      </c>
      <c r="C4264" s="39" t="s">
        <v>113</v>
      </c>
      <c r="D4264" s="92">
        <f t="shared" si="210"/>
        <v>51.184930000000001</v>
      </c>
      <c r="E4264" s="92">
        <f t="shared" si="211"/>
        <v>42.898580000000003</v>
      </c>
      <c r="F4264" s="92">
        <f t="shared" si="212"/>
        <v>59.406669999999998</v>
      </c>
      <c r="H4264" s="138">
        <v>51.184930000000001</v>
      </c>
      <c r="I4264" s="138">
        <v>42.898580000000003</v>
      </c>
      <c r="J4264" s="138">
        <v>59.406669999999998</v>
      </c>
      <c r="K4264" s="138">
        <v>8.3027289477586468</v>
      </c>
    </row>
    <row r="4265" spans="1:11">
      <c r="A4265" s="39" t="s">
        <v>457</v>
      </c>
      <c r="B4265" s="39" t="s">
        <v>455</v>
      </c>
      <c r="C4265" s="39" t="s">
        <v>114</v>
      </c>
      <c r="D4265" s="92">
        <f t="shared" si="210"/>
        <v>52.200420000000001</v>
      </c>
      <c r="E4265" s="92">
        <f t="shared" si="211"/>
        <v>44.34478</v>
      </c>
      <c r="F4265" s="92">
        <f t="shared" si="212"/>
        <v>59.948709999999998</v>
      </c>
      <c r="H4265" s="138">
        <v>52.200420000000001</v>
      </c>
      <c r="I4265" s="138">
        <v>44.34478</v>
      </c>
      <c r="J4265" s="138">
        <v>59.948709999999998</v>
      </c>
      <c r="K4265" s="138">
        <v>7.6876163065354639</v>
      </c>
    </row>
    <row r="4266" spans="1:11">
      <c r="A4266" s="39" t="s">
        <v>457</v>
      </c>
      <c r="B4266" s="39" t="s">
        <v>455</v>
      </c>
      <c r="C4266" s="39" t="s">
        <v>120</v>
      </c>
      <c r="D4266" s="92">
        <f t="shared" si="210"/>
        <v>48.039560000000002</v>
      </c>
      <c r="E4266" s="92">
        <f t="shared" si="211"/>
        <v>38.870480000000001</v>
      </c>
      <c r="F4266" s="92">
        <f t="shared" si="212"/>
        <v>57.342619999999997</v>
      </c>
      <c r="H4266" s="138">
        <v>48.039560000000002</v>
      </c>
      <c r="I4266" s="138">
        <v>38.870480000000001</v>
      </c>
      <c r="J4266" s="138">
        <v>57.342619999999997</v>
      </c>
      <c r="K4266" s="138">
        <v>9.9220413342670088</v>
      </c>
    </row>
    <row r="4267" spans="1:11">
      <c r="A4267" s="39" t="s">
        <v>457</v>
      </c>
      <c r="B4267" s="39" t="s">
        <v>455</v>
      </c>
      <c r="C4267" s="39" t="s">
        <v>121</v>
      </c>
      <c r="D4267" s="92">
        <f t="shared" si="210"/>
        <v>45.11683</v>
      </c>
      <c r="E4267" s="92">
        <f t="shared" si="211"/>
        <v>38.466380000000001</v>
      </c>
      <c r="F4267" s="92">
        <f t="shared" si="212"/>
        <v>51.946429999999999</v>
      </c>
      <c r="H4267" s="138">
        <v>45.11683</v>
      </c>
      <c r="I4267" s="138">
        <v>38.466380000000001</v>
      </c>
      <c r="J4267" s="138">
        <v>51.946429999999999</v>
      </c>
      <c r="K4267" s="138">
        <v>7.667515647708405</v>
      </c>
    </row>
    <row r="4268" spans="1:11">
      <c r="A4268" s="39" t="s">
        <v>457</v>
      </c>
      <c r="B4268" s="39" t="s">
        <v>455</v>
      </c>
      <c r="C4268" s="39" t="s">
        <v>124</v>
      </c>
      <c r="D4268" s="92">
        <f t="shared" si="210"/>
        <v>53.047980000000003</v>
      </c>
      <c r="E4268" s="92">
        <f t="shared" si="211"/>
        <v>46.813789999999997</v>
      </c>
      <c r="F4268" s="92">
        <f t="shared" si="212"/>
        <v>59.188470000000002</v>
      </c>
      <c r="H4268" s="138">
        <v>53.047980000000003</v>
      </c>
      <c r="I4268" s="138">
        <v>46.813789999999997</v>
      </c>
      <c r="J4268" s="138">
        <v>59.188470000000002</v>
      </c>
      <c r="K4268" s="138">
        <v>5.9808724102218402</v>
      </c>
    </row>
    <row r="4269" spans="1:11">
      <c r="A4269" s="39" t="s">
        <v>457</v>
      </c>
      <c r="B4269" s="39" t="s">
        <v>455</v>
      </c>
      <c r="C4269" s="39" t="s">
        <v>126</v>
      </c>
      <c r="D4269" s="92">
        <f t="shared" si="210"/>
        <v>55.645490000000002</v>
      </c>
      <c r="E4269" s="92">
        <f t="shared" si="211"/>
        <v>45.527700000000003</v>
      </c>
      <c r="F4269" s="92">
        <f t="shared" si="212"/>
        <v>65.315690000000004</v>
      </c>
      <c r="H4269" s="138">
        <v>55.645490000000002</v>
      </c>
      <c r="I4269" s="138">
        <v>45.527700000000003</v>
      </c>
      <c r="J4269" s="138">
        <v>65.315690000000004</v>
      </c>
      <c r="K4269" s="138">
        <v>9.190498636996459</v>
      </c>
    </row>
    <row r="4270" spans="1:11">
      <c r="A4270" s="39" t="s">
        <v>457</v>
      </c>
      <c r="B4270" s="39" t="s">
        <v>455</v>
      </c>
      <c r="C4270" s="39" t="s">
        <v>127</v>
      </c>
      <c r="D4270" s="92">
        <f t="shared" si="210"/>
        <v>44.43477</v>
      </c>
      <c r="E4270" s="92">
        <f t="shared" si="211"/>
        <v>35.714930000000003</v>
      </c>
      <c r="F4270" s="92">
        <f t="shared" si="212"/>
        <v>53.511409999999998</v>
      </c>
      <c r="H4270" s="138">
        <v>44.43477</v>
      </c>
      <c r="I4270" s="138">
        <v>35.714930000000003</v>
      </c>
      <c r="J4270" s="138">
        <v>53.511409999999998</v>
      </c>
      <c r="K4270" s="138">
        <v>10.324689426770972</v>
      </c>
    </row>
    <row r="4271" spans="1:11">
      <c r="A4271" s="39" t="s">
        <v>457</v>
      </c>
      <c r="B4271" s="39" t="s">
        <v>455</v>
      </c>
      <c r="C4271" s="39" t="s">
        <v>128</v>
      </c>
      <c r="D4271" s="92">
        <f t="shared" si="210"/>
        <v>53.963059999999999</v>
      </c>
      <c r="E4271" s="92">
        <f t="shared" si="211"/>
        <v>47.806780000000003</v>
      </c>
      <c r="F4271" s="92">
        <f t="shared" si="212"/>
        <v>60.00074</v>
      </c>
      <c r="H4271" s="138">
        <v>53.963059999999999</v>
      </c>
      <c r="I4271" s="138">
        <v>47.806780000000003</v>
      </c>
      <c r="J4271" s="138">
        <v>60.00074</v>
      </c>
      <c r="K4271" s="138">
        <v>5.7926459322358665</v>
      </c>
    </row>
    <row r="4272" spans="1:11">
      <c r="A4272" s="39" t="s">
        <v>457</v>
      </c>
      <c r="B4272" s="39" t="s">
        <v>455</v>
      </c>
      <c r="C4272" s="39" t="s">
        <v>129</v>
      </c>
      <c r="D4272" s="92">
        <f t="shared" si="210"/>
        <v>53.774360000000001</v>
      </c>
      <c r="E4272" s="92">
        <f t="shared" si="211"/>
        <v>44.672289999999997</v>
      </c>
      <c r="F4272" s="92">
        <f t="shared" si="212"/>
        <v>62.631619999999998</v>
      </c>
      <c r="H4272" s="138">
        <v>53.774360000000001</v>
      </c>
      <c r="I4272" s="138">
        <v>44.672289999999997</v>
      </c>
      <c r="J4272" s="138">
        <v>62.631619999999998</v>
      </c>
      <c r="K4272" s="138">
        <v>8.6119090957102973</v>
      </c>
    </row>
    <row r="4273" spans="1:11">
      <c r="A4273" s="39" t="s">
        <v>457</v>
      </c>
      <c r="B4273" s="39" t="s">
        <v>455</v>
      </c>
      <c r="C4273" s="39" t="s">
        <v>139</v>
      </c>
      <c r="D4273" s="92">
        <f t="shared" si="210"/>
        <v>48.531889999999997</v>
      </c>
      <c r="E4273" s="92">
        <f t="shared" si="211"/>
        <v>42.817439999999998</v>
      </c>
      <c r="F4273" s="92">
        <f t="shared" si="212"/>
        <v>54.284990000000001</v>
      </c>
      <c r="H4273" s="138">
        <v>48.531889999999997</v>
      </c>
      <c r="I4273" s="138">
        <v>42.817439999999998</v>
      </c>
      <c r="J4273" s="138">
        <v>54.284990000000001</v>
      </c>
      <c r="K4273" s="138">
        <v>6.0538606676970552</v>
      </c>
    </row>
    <row r="4274" spans="1:11">
      <c r="A4274" s="39" t="s">
        <v>457</v>
      </c>
      <c r="B4274" s="39" t="s">
        <v>455</v>
      </c>
      <c r="C4274" s="39" t="s">
        <v>141</v>
      </c>
      <c r="D4274" s="92">
        <f t="shared" si="210"/>
        <v>52.643740000000001</v>
      </c>
      <c r="E4274" s="92">
        <f t="shared" si="211"/>
        <v>44.771450000000002</v>
      </c>
      <c r="F4274" s="92">
        <f t="shared" si="212"/>
        <v>60.386740000000003</v>
      </c>
      <c r="H4274" s="138">
        <v>52.643740000000001</v>
      </c>
      <c r="I4274" s="138">
        <v>44.771450000000002</v>
      </c>
      <c r="J4274" s="138">
        <v>60.386740000000003</v>
      </c>
      <c r="K4274" s="138">
        <v>7.6284663665613417</v>
      </c>
    </row>
    <row r="4275" spans="1:11">
      <c r="A4275" s="39" t="s">
        <v>457</v>
      </c>
      <c r="B4275" s="39" t="s">
        <v>455</v>
      </c>
      <c r="C4275" s="39" t="s">
        <v>142</v>
      </c>
      <c r="D4275" s="92">
        <f t="shared" si="210"/>
        <v>48.124450000000003</v>
      </c>
      <c r="E4275" s="92">
        <f t="shared" si="211"/>
        <v>42.225499999999997</v>
      </c>
      <c r="F4275" s="92">
        <f t="shared" si="212"/>
        <v>54.076149999999998</v>
      </c>
      <c r="H4275" s="138">
        <v>48.124450000000003</v>
      </c>
      <c r="I4275" s="138">
        <v>42.225499999999997</v>
      </c>
      <c r="J4275" s="138">
        <v>54.076149999999998</v>
      </c>
      <c r="K4275" s="138">
        <v>6.3109562810587967</v>
      </c>
    </row>
    <row r="4276" spans="1:11">
      <c r="A4276" s="39" t="s">
        <v>457</v>
      </c>
      <c r="B4276" s="39" t="s">
        <v>455</v>
      </c>
      <c r="C4276" s="39" t="s">
        <v>147</v>
      </c>
      <c r="D4276" s="92">
        <f t="shared" si="210"/>
        <v>49.933869999999999</v>
      </c>
      <c r="E4276" s="92">
        <f t="shared" si="211"/>
        <v>43.900970000000001</v>
      </c>
      <c r="F4276" s="92">
        <f t="shared" si="212"/>
        <v>55.968699999999998</v>
      </c>
      <c r="H4276" s="138">
        <v>49.933869999999999</v>
      </c>
      <c r="I4276" s="138">
        <v>43.900970000000001</v>
      </c>
      <c r="J4276" s="138">
        <v>55.968699999999998</v>
      </c>
      <c r="K4276" s="138">
        <v>6.1948072520715893</v>
      </c>
    </row>
    <row r="4277" spans="1:11">
      <c r="A4277" s="39" t="s">
        <v>457</v>
      </c>
      <c r="B4277" s="39" t="s">
        <v>455</v>
      </c>
      <c r="C4277" s="39" t="s">
        <v>148</v>
      </c>
      <c r="D4277" s="92">
        <f t="shared" si="210"/>
        <v>46.239139999999999</v>
      </c>
      <c r="E4277" s="92">
        <f t="shared" si="211"/>
        <v>39.90934</v>
      </c>
      <c r="F4277" s="92">
        <f t="shared" si="212"/>
        <v>52.692529999999998</v>
      </c>
      <c r="H4277" s="138">
        <v>46.239139999999999</v>
      </c>
      <c r="I4277" s="138">
        <v>39.90934</v>
      </c>
      <c r="J4277" s="138">
        <v>52.692529999999998</v>
      </c>
      <c r="K4277" s="138">
        <v>7.0904584298064357</v>
      </c>
    </row>
    <row r="4278" spans="1:11">
      <c r="A4278" s="39" t="s">
        <v>457</v>
      </c>
      <c r="B4278" s="39" t="s">
        <v>455</v>
      </c>
      <c r="C4278" s="39" t="s">
        <v>152</v>
      </c>
      <c r="D4278" s="92">
        <f t="shared" si="210"/>
        <v>49.780830000000002</v>
      </c>
      <c r="E4278" s="92">
        <f t="shared" si="211"/>
        <v>38.98115</v>
      </c>
      <c r="F4278" s="92">
        <f t="shared" si="212"/>
        <v>60.600999999999999</v>
      </c>
      <c r="H4278" s="138">
        <v>49.780830000000002</v>
      </c>
      <c r="I4278" s="138">
        <v>38.98115</v>
      </c>
      <c r="J4278" s="138">
        <v>60.600999999999999</v>
      </c>
      <c r="K4278" s="138">
        <v>11.255742421329655</v>
      </c>
    </row>
    <row r="4279" spans="1:11">
      <c r="A4279" s="39" t="s">
        <v>457</v>
      </c>
      <c r="B4279" s="39" t="s">
        <v>455</v>
      </c>
      <c r="C4279" s="39" t="s">
        <v>155</v>
      </c>
      <c r="D4279" s="92">
        <f t="shared" si="210"/>
        <v>49.632190000000001</v>
      </c>
      <c r="E4279" s="92">
        <f t="shared" si="211"/>
        <v>40.349170000000001</v>
      </c>
      <c r="F4279" s="92">
        <f t="shared" si="212"/>
        <v>58.940640000000002</v>
      </c>
      <c r="H4279" s="138">
        <v>49.632190000000001</v>
      </c>
      <c r="I4279" s="138">
        <v>40.349170000000001</v>
      </c>
      <c r="J4279" s="138">
        <v>58.940640000000002</v>
      </c>
      <c r="K4279" s="138">
        <v>9.6673227596847937</v>
      </c>
    </row>
    <row r="4280" spans="1:11">
      <c r="A4280" s="39" t="s">
        <v>457</v>
      </c>
      <c r="B4280" s="39" t="s">
        <v>455</v>
      </c>
      <c r="C4280" s="39" t="s">
        <v>157</v>
      </c>
      <c r="D4280" s="92">
        <f t="shared" si="210"/>
        <v>54.063760000000002</v>
      </c>
      <c r="E4280" s="92">
        <f t="shared" si="211"/>
        <v>42.03481</v>
      </c>
      <c r="F4280" s="92">
        <f t="shared" si="212"/>
        <v>65.637119999999996</v>
      </c>
      <c r="H4280" s="138">
        <v>54.063760000000002</v>
      </c>
      <c r="I4280" s="138">
        <v>42.03481</v>
      </c>
      <c r="J4280" s="138">
        <v>65.637119999999996</v>
      </c>
      <c r="K4280" s="138">
        <v>11.348411579216835</v>
      </c>
    </row>
    <row r="4281" spans="1:11">
      <c r="A4281" s="39" t="s">
        <v>457</v>
      </c>
      <c r="B4281" s="39" t="s">
        <v>455</v>
      </c>
      <c r="C4281" s="39" t="s">
        <v>158</v>
      </c>
      <c r="D4281" s="92">
        <f t="shared" si="210"/>
        <v>55.95167</v>
      </c>
      <c r="E4281" s="92">
        <f t="shared" si="211"/>
        <v>41.393479999999997</v>
      </c>
      <c r="F4281" s="92">
        <f t="shared" si="212"/>
        <v>69.553489999999996</v>
      </c>
      <c r="H4281" s="138">
        <v>55.95167</v>
      </c>
      <c r="I4281" s="138">
        <v>41.393479999999997</v>
      </c>
      <c r="J4281" s="138">
        <v>69.553489999999996</v>
      </c>
      <c r="K4281" s="138">
        <v>13.189157714148655</v>
      </c>
    </row>
    <row r="4282" spans="1:11">
      <c r="A4282" s="39" t="s">
        <v>457</v>
      </c>
      <c r="B4282" s="39" t="s">
        <v>455</v>
      </c>
      <c r="C4282" s="39" t="s">
        <v>160</v>
      </c>
      <c r="D4282" s="92">
        <f t="shared" si="210"/>
        <v>57.419699999999999</v>
      </c>
      <c r="E4282" s="92">
        <f t="shared" si="211"/>
        <v>46.233820000000001</v>
      </c>
      <c r="F4282" s="92">
        <f t="shared" si="212"/>
        <v>67.89443</v>
      </c>
      <c r="H4282" s="138">
        <v>57.419699999999999</v>
      </c>
      <c r="I4282" s="138">
        <v>46.233820000000001</v>
      </c>
      <c r="J4282" s="138">
        <v>67.89443</v>
      </c>
      <c r="K4282" s="138">
        <v>9.7736909109591306</v>
      </c>
    </row>
    <row r="4283" spans="1:11">
      <c r="A4283" s="39" t="s">
        <v>457</v>
      </c>
      <c r="B4283" s="39" t="s">
        <v>455</v>
      </c>
      <c r="C4283" s="39" t="s">
        <v>163</v>
      </c>
      <c r="D4283" s="92">
        <f t="shared" si="210"/>
        <v>51.2102</v>
      </c>
      <c r="E4283" s="92">
        <f t="shared" si="211"/>
        <v>41.79766</v>
      </c>
      <c r="F4283" s="92">
        <f t="shared" si="212"/>
        <v>60.537700000000001</v>
      </c>
      <c r="H4283" s="138">
        <v>51.2102</v>
      </c>
      <c r="I4283" s="138">
        <v>41.79766</v>
      </c>
      <c r="J4283" s="138">
        <v>60.537700000000001</v>
      </c>
      <c r="K4283" s="138">
        <v>9.4460498103893364</v>
      </c>
    </row>
    <row r="4284" spans="1:11">
      <c r="A4284" s="39" t="s">
        <v>457</v>
      </c>
      <c r="B4284" s="39" t="s">
        <v>455</v>
      </c>
      <c r="C4284" s="39" t="s">
        <v>167</v>
      </c>
      <c r="D4284" s="92">
        <f t="shared" si="210"/>
        <v>48.872149999999998</v>
      </c>
      <c r="E4284" s="92">
        <f t="shared" si="211"/>
        <v>42.14432</v>
      </c>
      <c r="F4284" s="92">
        <f t="shared" si="212"/>
        <v>55.641100000000002</v>
      </c>
      <c r="H4284" s="138">
        <v>48.872149999999998</v>
      </c>
      <c r="I4284" s="138">
        <v>42.14432</v>
      </c>
      <c r="J4284" s="138">
        <v>55.641100000000002</v>
      </c>
      <c r="K4284" s="138">
        <v>7.087635800757691</v>
      </c>
    </row>
    <row r="4285" spans="1:11">
      <c r="A4285" s="39" t="s">
        <v>457</v>
      </c>
      <c r="B4285" s="39" t="s">
        <v>455</v>
      </c>
      <c r="C4285" s="39" t="s">
        <v>169</v>
      </c>
      <c r="D4285" s="92">
        <f t="shared" si="210"/>
        <v>40.190219999999997</v>
      </c>
      <c r="E4285" s="92">
        <f t="shared" si="211"/>
        <v>30.939330000000002</v>
      </c>
      <c r="F4285" s="92">
        <f t="shared" si="212"/>
        <v>50.196640000000002</v>
      </c>
      <c r="H4285" s="138">
        <v>40.190219999999997</v>
      </c>
      <c r="I4285" s="138">
        <v>30.939330000000002</v>
      </c>
      <c r="J4285" s="138">
        <v>50.196640000000002</v>
      </c>
      <c r="K4285" s="138">
        <v>12.370131340410678</v>
      </c>
    </row>
    <row r="4286" spans="1:11">
      <c r="A4286" s="39" t="s">
        <v>457</v>
      </c>
      <c r="B4286" s="39" t="s">
        <v>455</v>
      </c>
      <c r="C4286" s="39" t="s">
        <v>173</v>
      </c>
      <c r="D4286" s="92">
        <f t="shared" si="210"/>
        <v>46.736919999999998</v>
      </c>
      <c r="E4286" s="92">
        <f t="shared" si="211"/>
        <v>40.828679999999999</v>
      </c>
      <c r="F4286" s="92">
        <f t="shared" si="212"/>
        <v>52.738109999999999</v>
      </c>
      <c r="H4286" s="138">
        <v>46.736919999999998</v>
      </c>
      <c r="I4286" s="138">
        <v>40.828679999999999</v>
      </c>
      <c r="J4286" s="138">
        <v>52.738109999999999</v>
      </c>
      <c r="K4286" s="138">
        <v>6.5307619757570681</v>
      </c>
    </row>
    <row r="4287" spans="1:11">
      <c r="A4287" s="39" t="s">
        <v>457</v>
      </c>
      <c r="B4287" s="39" t="s">
        <v>455</v>
      </c>
      <c r="C4287" s="39" t="s">
        <v>176</v>
      </c>
      <c r="D4287" s="92">
        <f t="shared" si="210"/>
        <v>38.778979999999997</v>
      </c>
      <c r="E4287" s="92">
        <f t="shared" si="211"/>
        <v>29.589459999999999</v>
      </c>
      <c r="F4287" s="92">
        <f t="shared" si="212"/>
        <v>48.842709999999997</v>
      </c>
      <c r="H4287" s="138">
        <v>38.778979999999997</v>
      </c>
      <c r="I4287" s="138">
        <v>29.589459999999999</v>
      </c>
      <c r="J4287" s="138">
        <v>48.842709999999997</v>
      </c>
      <c r="K4287" s="138">
        <v>12.815079200123366</v>
      </c>
    </row>
    <row r="4288" spans="1:11">
      <c r="A4288" s="39" t="s">
        <v>457</v>
      </c>
      <c r="B4288" s="39" t="s">
        <v>455</v>
      </c>
      <c r="C4288" s="39" t="s">
        <v>363</v>
      </c>
      <c r="D4288" s="92">
        <f t="shared" si="210"/>
        <v>44.660249999999998</v>
      </c>
      <c r="E4288" s="92">
        <f t="shared" si="211"/>
        <v>40.830359999999999</v>
      </c>
      <c r="F4288" s="92">
        <f t="shared" si="212"/>
        <v>48.554600000000001</v>
      </c>
      <c r="H4288" s="138">
        <v>44.660249999999998</v>
      </c>
      <c r="I4288" s="138">
        <v>40.830359999999999</v>
      </c>
      <c r="J4288" s="138">
        <v>48.554600000000001</v>
      </c>
      <c r="K4288" s="138">
        <v>4.4201767791268525</v>
      </c>
    </row>
    <row r="4289" spans="1:11">
      <c r="A4289" s="39" t="s">
        <v>457</v>
      </c>
      <c r="B4289" s="39" t="s">
        <v>455</v>
      </c>
      <c r="C4289" s="39" t="s">
        <v>364</v>
      </c>
      <c r="D4289" s="92">
        <f t="shared" si="210"/>
        <v>48.09104</v>
      </c>
      <c r="E4289" s="92">
        <f t="shared" si="211"/>
        <v>44.48442</v>
      </c>
      <c r="F4289" s="92">
        <f t="shared" si="212"/>
        <v>51.717669999999998</v>
      </c>
      <c r="H4289" s="138">
        <v>48.09104</v>
      </c>
      <c r="I4289" s="138">
        <v>44.48442</v>
      </c>
      <c r="J4289" s="138">
        <v>51.717669999999998</v>
      </c>
      <c r="K4289" s="138">
        <v>3.8430526767564186</v>
      </c>
    </row>
    <row r="4290" spans="1:11">
      <c r="A4290" s="39" t="s">
        <v>457</v>
      </c>
      <c r="B4290" s="39" t="s">
        <v>455</v>
      </c>
      <c r="C4290" s="39" t="s">
        <v>365</v>
      </c>
      <c r="D4290" s="92">
        <f t="shared" si="210"/>
        <v>55.189030000000002</v>
      </c>
      <c r="E4290" s="92">
        <f t="shared" si="211"/>
        <v>50.158909999999999</v>
      </c>
      <c r="F4290" s="92">
        <f t="shared" si="212"/>
        <v>60.115160000000003</v>
      </c>
      <c r="H4290" s="138">
        <v>55.189030000000002</v>
      </c>
      <c r="I4290" s="138">
        <v>50.158909999999999</v>
      </c>
      <c r="J4290" s="138">
        <v>60.115160000000003</v>
      </c>
      <c r="K4290" s="138">
        <v>4.616549701996937</v>
      </c>
    </row>
    <row r="4291" spans="1:11">
      <c r="A4291" s="39" t="s">
        <v>457</v>
      </c>
      <c r="B4291" s="39" t="s">
        <v>455</v>
      </c>
      <c r="C4291" s="39" t="s">
        <v>366</v>
      </c>
      <c r="D4291" s="92">
        <f t="shared" si="210"/>
        <v>53.881819999999998</v>
      </c>
      <c r="E4291" s="92">
        <f t="shared" si="211"/>
        <v>51.11056</v>
      </c>
      <c r="F4291" s="92">
        <f t="shared" si="212"/>
        <v>56.629289999999997</v>
      </c>
      <c r="H4291" s="138">
        <v>53.881819999999998</v>
      </c>
      <c r="I4291" s="138">
        <v>51.11056</v>
      </c>
      <c r="J4291" s="138">
        <v>56.629289999999997</v>
      </c>
      <c r="K4291" s="138">
        <v>2.6150749918989371</v>
      </c>
    </row>
    <row r="4292" spans="1:11">
      <c r="A4292" s="39" t="s">
        <v>457</v>
      </c>
      <c r="B4292" s="39" t="s">
        <v>455</v>
      </c>
      <c r="C4292" s="39" t="s">
        <v>356</v>
      </c>
      <c r="D4292" s="92">
        <f t="shared" si="210"/>
        <v>50.585259999999998</v>
      </c>
      <c r="E4292" s="92">
        <f t="shared" si="211"/>
        <v>48.738399999999999</v>
      </c>
      <c r="F4292" s="92">
        <f t="shared" si="212"/>
        <v>52.430520000000001</v>
      </c>
      <c r="H4292" s="138">
        <v>50.585259999999998</v>
      </c>
      <c r="I4292" s="138">
        <v>48.738399999999999</v>
      </c>
      <c r="J4292" s="138">
        <v>52.430520000000001</v>
      </c>
      <c r="K4292" s="138">
        <v>1.8625103439223207</v>
      </c>
    </row>
    <row r="4293" spans="1:11">
      <c r="A4293" s="39" t="s">
        <v>457</v>
      </c>
      <c r="B4293" s="39" t="s">
        <v>455</v>
      </c>
      <c r="C4293" s="39" t="s">
        <v>367</v>
      </c>
      <c r="D4293" s="92">
        <f t="shared" si="210"/>
        <v>52.608559999999997</v>
      </c>
      <c r="E4293" s="92">
        <f t="shared" si="211"/>
        <v>50.223759999999999</v>
      </c>
      <c r="F4293" s="92">
        <f t="shared" si="212"/>
        <v>54.981520000000003</v>
      </c>
      <c r="H4293" s="138">
        <v>52.608559999999997</v>
      </c>
      <c r="I4293" s="138">
        <v>50.223759999999999</v>
      </c>
      <c r="J4293" s="138">
        <v>54.981520000000003</v>
      </c>
      <c r="K4293" s="138">
        <v>2.308439919283098</v>
      </c>
    </row>
    <row r="4294" spans="1:11">
      <c r="A4294" s="39" t="s">
        <v>457</v>
      </c>
      <c r="B4294" s="39" t="s">
        <v>455</v>
      </c>
      <c r="C4294" s="39" t="s">
        <v>368</v>
      </c>
      <c r="D4294" s="92">
        <f t="shared" si="210"/>
        <v>47.355919999999998</v>
      </c>
      <c r="E4294" s="92">
        <f t="shared" si="211"/>
        <v>43.3825</v>
      </c>
      <c r="F4294" s="92">
        <f t="shared" si="212"/>
        <v>51.363109999999999</v>
      </c>
      <c r="H4294" s="138">
        <v>47.355919999999998</v>
      </c>
      <c r="I4294" s="138">
        <v>43.3825</v>
      </c>
      <c r="J4294" s="138">
        <v>51.363109999999999</v>
      </c>
      <c r="K4294" s="138">
        <v>4.3075311386622843</v>
      </c>
    </row>
    <row r="4295" spans="1:11">
      <c r="A4295" s="39" t="s">
        <v>457</v>
      </c>
      <c r="B4295" s="39" t="s">
        <v>455</v>
      </c>
      <c r="C4295" s="39" t="s">
        <v>369</v>
      </c>
      <c r="D4295" s="92">
        <f t="shared" si="210"/>
        <v>52.61036</v>
      </c>
      <c r="E4295" s="92">
        <f t="shared" si="211"/>
        <v>46.743720000000003</v>
      </c>
      <c r="F4295" s="92">
        <f t="shared" si="212"/>
        <v>58.405810000000002</v>
      </c>
      <c r="H4295" s="138">
        <v>52.61036</v>
      </c>
      <c r="I4295" s="138">
        <v>46.743720000000003</v>
      </c>
      <c r="J4295" s="138">
        <v>58.405810000000002</v>
      </c>
      <c r="K4295" s="138">
        <v>5.6796950258466206</v>
      </c>
    </row>
    <row r="4296" spans="1:11">
      <c r="A4296" s="39" t="s">
        <v>457</v>
      </c>
      <c r="B4296" s="39" t="s">
        <v>455</v>
      </c>
      <c r="C4296" s="39" t="s">
        <v>370</v>
      </c>
      <c r="D4296" s="92">
        <f t="shared" si="210"/>
        <v>46.8262</v>
      </c>
      <c r="E4296" s="92">
        <f t="shared" si="211"/>
        <v>43.342750000000002</v>
      </c>
      <c r="F4296" s="92">
        <f t="shared" si="212"/>
        <v>50.340859999999999</v>
      </c>
      <c r="H4296" s="138">
        <v>46.8262</v>
      </c>
      <c r="I4296" s="138">
        <v>43.342750000000002</v>
      </c>
      <c r="J4296" s="138">
        <v>50.340859999999999</v>
      </c>
      <c r="K4296" s="138">
        <v>3.8180740696447715</v>
      </c>
    </row>
    <row r="4297" spans="1:11">
      <c r="A4297" s="39" t="s">
        <v>457</v>
      </c>
      <c r="B4297" s="39" t="s">
        <v>455</v>
      </c>
      <c r="C4297" s="39" t="s">
        <v>357</v>
      </c>
      <c r="D4297" s="92">
        <f t="shared" si="210"/>
        <v>50.26361</v>
      </c>
      <c r="E4297" s="92">
        <f t="shared" si="211"/>
        <v>48.506149999999998</v>
      </c>
      <c r="F4297" s="92">
        <f t="shared" si="212"/>
        <v>52.020429999999998</v>
      </c>
      <c r="H4297" s="138">
        <v>50.26361</v>
      </c>
      <c r="I4297" s="138">
        <v>48.506149999999998</v>
      </c>
      <c r="J4297" s="138">
        <v>52.020429999999998</v>
      </c>
      <c r="K4297" s="138">
        <v>1.7840471466335186</v>
      </c>
    </row>
    <row r="4298" spans="1:11">
      <c r="A4298" s="39" t="s">
        <v>457</v>
      </c>
      <c r="B4298" s="39" t="s">
        <v>455</v>
      </c>
      <c r="C4298" s="39" t="s">
        <v>371</v>
      </c>
      <c r="D4298" s="92">
        <f t="shared" si="210"/>
        <v>48.187399999999997</v>
      </c>
      <c r="E4298" s="92">
        <f t="shared" si="211"/>
        <v>44.481610000000003</v>
      </c>
      <c r="F4298" s="92">
        <f t="shared" si="212"/>
        <v>51.913229999999999</v>
      </c>
      <c r="H4298" s="138">
        <v>48.187399999999997</v>
      </c>
      <c r="I4298" s="138">
        <v>44.481610000000003</v>
      </c>
      <c r="J4298" s="138">
        <v>51.913229999999999</v>
      </c>
      <c r="K4298" s="138">
        <v>3.9410074002747604</v>
      </c>
    </row>
    <row r="4299" spans="1:11">
      <c r="A4299" s="39" t="s">
        <v>457</v>
      </c>
      <c r="B4299" s="39" t="s">
        <v>455</v>
      </c>
      <c r="C4299" s="39" t="s">
        <v>372</v>
      </c>
      <c r="D4299" s="92">
        <f t="shared" si="210"/>
        <v>56.12903</v>
      </c>
      <c r="E4299" s="92">
        <f t="shared" si="211"/>
        <v>53.13503</v>
      </c>
      <c r="F4299" s="92">
        <f t="shared" si="212"/>
        <v>59.079070000000002</v>
      </c>
      <c r="H4299" s="138">
        <v>56.12903</v>
      </c>
      <c r="I4299" s="138">
        <v>53.13503</v>
      </c>
      <c r="J4299" s="138">
        <v>59.079070000000002</v>
      </c>
      <c r="K4299" s="138">
        <v>2.704299361667216</v>
      </c>
    </row>
    <row r="4300" spans="1:11">
      <c r="A4300" s="39" t="s">
        <v>457</v>
      </c>
      <c r="B4300" s="39" t="s">
        <v>455</v>
      </c>
      <c r="C4300" s="39" t="s">
        <v>373</v>
      </c>
      <c r="D4300" s="92">
        <f t="shared" si="210"/>
        <v>52.065370000000001</v>
      </c>
      <c r="E4300" s="92">
        <f t="shared" si="211"/>
        <v>48.45758</v>
      </c>
      <c r="F4300" s="92">
        <f t="shared" si="212"/>
        <v>55.651739999999997</v>
      </c>
      <c r="H4300" s="138">
        <v>52.065370000000001</v>
      </c>
      <c r="I4300" s="138">
        <v>48.45758</v>
      </c>
      <c r="J4300" s="138">
        <v>55.651739999999997</v>
      </c>
      <c r="K4300" s="138">
        <v>3.5305117393768639</v>
      </c>
    </row>
    <row r="4301" spans="1:11">
      <c r="A4301" s="39" t="s">
        <v>457</v>
      </c>
      <c r="B4301" s="39" t="s">
        <v>455</v>
      </c>
      <c r="C4301" s="39" t="s">
        <v>374</v>
      </c>
      <c r="D4301" s="92">
        <f t="shared" si="210"/>
        <v>50.467359999999999</v>
      </c>
      <c r="E4301" s="92">
        <f t="shared" si="211"/>
        <v>46.833269999999999</v>
      </c>
      <c r="F4301" s="92">
        <f t="shared" si="212"/>
        <v>54.096519999999998</v>
      </c>
      <c r="H4301" s="138">
        <v>50.467359999999999</v>
      </c>
      <c r="I4301" s="138">
        <v>46.833269999999999</v>
      </c>
      <c r="J4301" s="138">
        <v>54.096519999999998</v>
      </c>
      <c r="K4301" s="138">
        <v>3.6774144714524399</v>
      </c>
    </row>
    <row r="4302" spans="1:11">
      <c r="A4302" s="39" t="s">
        <v>457</v>
      </c>
      <c r="B4302" s="39" t="s">
        <v>455</v>
      </c>
      <c r="C4302" s="39" t="s">
        <v>358</v>
      </c>
      <c r="D4302" s="92">
        <f t="shared" si="210"/>
        <v>53.415320000000001</v>
      </c>
      <c r="E4302" s="92">
        <f t="shared" si="211"/>
        <v>51.505740000000003</v>
      </c>
      <c r="F4302" s="92">
        <f t="shared" si="212"/>
        <v>55.31494</v>
      </c>
      <c r="H4302" s="138">
        <v>53.415320000000001</v>
      </c>
      <c r="I4302" s="138">
        <v>51.505740000000003</v>
      </c>
      <c r="J4302" s="138">
        <v>55.31494</v>
      </c>
      <c r="K4302" s="138">
        <v>1.8198398886312017</v>
      </c>
    </row>
    <row r="4303" spans="1:11">
      <c r="A4303" s="39" t="s">
        <v>457</v>
      </c>
      <c r="B4303" s="39" t="s">
        <v>455</v>
      </c>
      <c r="C4303" s="39" t="s">
        <v>375</v>
      </c>
      <c r="D4303" s="92">
        <f t="shared" si="210"/>
        <v>52.525210000000001</v>
      </c>
      <c r="E4303" s="92">
        <f t="shared" si="211"/>
        <v>47.174590000000002</v>
      </c>
      <c r="F4303" s="92">
        <f t="shared" si="212"/>
        <v>57.818469999999998</v>
      </c>
      <c r="H4303" s="138">
        <v>52.525210000000001</v>
      </c>
      <c r="I4303" s="138">
        <v>47.174590000000002</v>
      </c>
      <c r="J4303" s="138">
        <v>57.818469999999998</v>
      </c>
      <c r="K4303" s="138">
        <v>5.1886208546334229</v>
      </c>
    </row>
    <row r="4304" spans="1:11">
      <c r="A4304" s="39" t="s">
        <v>457</v>
      </c>
      <c r="B4304" s="39" t="s">
        <v>455</v>
      </c>
      <c r="C4304" s="39" t="s">
        <v>376</v>
      </c>
      <c r="D4304" s="92">
        <f t="shared" ref="D4304:D4367" si="213">IF(K4304&gt;=50," ",H4304)</f>
        <v>46.255830000000003</v>
      </c>
      <c r="E4304" s="92">
        <f t="shared" ref="E4304:E4367" si="214">IF(K4304&gt;=50," ",I4304)</f>
        <v>42.264009999999999</v>
      </c>
      <c r="F4304" s="92">
        <f t="shared" ref="F4304:F4367" si="215">IF(K4304&gt;=50," ",J4304)</f>
        <v>50.296230000000001</v>
      </c>
      <c r="H4304" s="138">
        <v>46.255830000000003</v>
      </c>
      <c r="I4304" s="138">
        <v>42.264009999999999</v>
      </c>
      <c r="J4304" s="138">
        <v>50.296230000000001</v>
      </c>
      <c r="K4304" s="138">
        <v>4.4389128894671224</v>
      </c>
    </row>
    <row r="4305" spans="1:11">
      <c r="A4305" s="39" t="s">
        <v>457</v>
      </c>
      <c r="B4305" s="39" t="s">
        <v>455</v>
      </c>
      <c r="C4305" s="39" t="s">
        <v>377</v>
      </c>
      <c r="D4305" s="92">
        <f t="shared" si="213"/>
        <v>49.867089999999997</v>
      </c>
      <c r="E4305" s="92">
        <f t="shared" si="214"/>
        <v>46.063609999999997</v>
      </c>
      <c r="F4305" s="92">
        <f t="shared" si="215"/>
        <v>53.67212</v>
      </c>
      <c r="H4305" s="138">
        <v>49.867089999999997</v>
      </c>
      <c r="I4305" s="138">
        <v>46.063609999999997</v>
      </c>
      <c r="J4305" s="138">
        <v>53.67212</v>
      </c>
      <c r="K4305" s="138">
        <v>3.8994334740607481</v>
      </c>
    </row>
    <row r="4306" spans="1:11">
      <c r="A4306" s="39" t="s">
        <v>457</v>
      </c>
      <c r="B4306" s="39" t="s">
        <v>455</v>
      </c>
      <c r="C4306" s="39" t="s">
        <v>386</v>
      </c>
      <c r="D4306" s="92">
        <f t="shared" si="213"/>
        <v>50.065010000000001</v>
      </c>
      <c r="E4306" s="92">
        <f t="shared" si="214"/>
        <v>46.647329999999997</v>
      </c>
      <c r="F4306" s="92">
        <f t="shared" si="215"/>
        <v>53.482089999999999</v>
      </c>
      <c r="H4306" s="138">
        <v>50.065010000000001</v>
      </c>
      <c r="I4306" s="138">
        <v>46.647329999999997</v>
      </c>
      <c r="J4306" s="138">
        <v>53.482089999999999</v>
      </c>
      <c r="K4306" s="138">
        <v>3.4877292544233987</v>
      </c>
    </row>
    <row r="4307" spans="1:11">
      <c r="A4307" s="39" t="s">
        <v>457</v>
      </c>
      <c r="B4307" s="39" t="s">
        <v>455</v>
      </c>
      <c r="C4307" s="39" t="s">
        <v>379</v>
      </c>
      <c r="D4307" s="92">
        <f t="shared" si="213"/>
        <v>50.415469999999999</v>
      </c>
      <c r="E4307" s="92">
        <f t="shared" si="214"/>
        <v>47.485289999999999</v>
      </c>
      <c r="F4307" s="92">
        <f t="shared" si="215"/>
        <v>53.34281</v>
      </c>
      <c r="H4307" s="138">
        <v>50.415469999999999</v>
      </c>
      <c r="I4307" s="138">
        <v>47.485289999999999</v>
      </c>
      <c r="J4307" s="138">
        <v>53.34281</v>
      </c>
      <c r="K4307" s="138">
        <v>2.9670416639971822</v>
      </c>
    </row>
    <row r="4308" spans="1:11">
      <c r="A4308" s="39" t="s">
        <v>457</v>
      </c>
      <c r="B4308" s="39" t="s">
        <v>455</v>
      </c>
      <c r="C4308" s="39" t="s">
        <v>360</v>
      </c>
      <c r="D4308" s="92">
        <f t="shared" si="213"/>
        <v>49.921500000000002</v>
      </c>
      <c r="E4308" s="92">
        <f t="shared" si="214"/>
        <v>48.115859999999998</v>
      </c>
      <c r="F4308" s="92">
        <f t="shared" si="215"/>
        <v>51.727350000000001</v>
      </c>
      <c r="H4308" s="138">
        <v>49.921500000000002</v>
      </c>
      <c r="I4308" s="138">
        <v>48.115859999999998</v>
      </c>
      <c r="J4308" s="138">
        <v>51.727350000000001</v>
      </c>
      <c r="K4308" s="138">
        <v>1.8461362338872029</v>
      </c>
    </row>
    <row r="4309" spans="1:11">
      <c r="A4309" s="39" t="s">
        <v>457</v>
      </c>
      <c r="B4309" s="39" t="s">
        <v>455</v>
      </c>
      <c r="C4309" s="39" t="s">
        <v>0</v>
      </c>
      <c r="D4309" s="92">
        <f t="shared" si="213"/>
        <v>50.92501</v>
      </c>
      <c r="E4309" s="92">
        <f t="shared" si="214"/>
        <v>50.008209999999998</v>
      </c>
      <c r="F4309" s="92">
        <f t="shared" si="215"/>
        <v>51.841189999999997</v>
      </c>
      <c r="H4309" s="138">
        <v>50.92501</v>
      </c>
      <c r="I4309" s="138">
        <v>50.008209999999998</v>
      </c>
      <c r="J4309" s="138">
        <v>51.841189999999997</v>
      </c>
      <c r="K4309" s="138">
        <v>0.91829162134676057</v>
      </c>
    </row>
    <row r="4310" spans="1:11">
      <c r="A4310" s="39" t="s">
        <v>457</v>
      </c>
      <c r="B4310" s="39" t="s">
        <v>456</v>
      </c>
      <c r="C4310" s="39" t="s">
        <v>101</v>
      </c>
      <c r="D4310" s="92">
        <f t="shared" si="213"/>
        <v>22.66592</v>
      </c>
      <c r="E4310" s="92">
        <f t="shared" si="214"/>
        <v>18.377469999999999</v>
      </c>
      <c r="F4310" s="92">
        <f t="shared" si="215"/>
        <v>27.616510000000002</v>
      </c>
      <c r="H4310" s="138">
        <v>22.66592</v>
      </c>
      <c r="I4310" s="138">
        <v>18.377469999999999</v>
      </c>
      <c r="J4310" s="138">
        <v>27.616510000000002</v>
      </c>
      <c r="K4310" s="138">
        <v>10.403336815800991</v>
      </c>
    </row>
    <row r="4311" spans="1:11">
      <c r="A4311" s="39" t="s">
        <v>457</v>
      </c>
      <c r="B4311" s="39" t="s">
        <v>456</v>
      </c>
      <c r="C4311" s="39" t="s">
        <v>108</v>
      </c>
      <c r="D4311" s="92">
        <f t="shared" si="213"/>
        <v>27.114370000000001</v>
      </c>
      <c r="E4311" s="92">
        <f t="shared" si="214"/>
        <v>17.160609999999998</v>
      </c>
      <c r="F4311" s="92">
        <f t="shared" si="215"/>
        <v>40.050330000000002</v>
      </c>
      <c r="H4311" s="138">
        <v>27.114370000000001</v>
      </c>
      <c r="I4311" s="138">
        <v>17.160609999999998</v>
      </c>
      <c r="J4311" s="138">
        <v>40.050330000000002</v>
      </c>
      <c r="K4311" s="138">
        <v>21.767962892001545</v>
      </c>
    </row>
    <row r="4312" spans="1:11">
      <c r="A4312" s="39" t="s">
        <v>457</v>
      </c>
      <c r="B4312" s="39" t="s">
        <v>456</v>
      </c>
      <c r="C4312" s="39" t="s">
        <v>109</v>
      </c>
      <c r="D4312" s="92">
        <f t="shared" si="213"/>
        <v>27.505269999999999</v>
      </c>
      <c r="E4312" s="92">
        <f t="shared" si="214"/>
        <v>21.590430000000001</v>
      </c>
      <c r="F4312" s="92">
        <f t="shared" si="215"/>
        <v>34.331040000000002</v>
      </c>
      <c r="H4312" s="138">
        <v>27.505269999999999</v>
      </c>
      <c r="I4312" s="138">
        <v>21.590430000000001</v>
      </c>
      <c r="J4312" s="138">
        <v>34.331040000000002</v>
      </c>
      <c r="K4312" s="138">
        <v>11.85481182333422</v>
      </c>
    </row>
    <row r="4313" spans="1:11">
      <c r="A4313" s="39" t="s">
        <v>457</v>
      </c>
      <c r="B4313" s="39" t="s">
        <v>456</v>
      </c>
      <c r="C4313" s="39" t="s">
        <v>112</v>
      </c>
      <c r="D4313" s="92">
        <f t="shared" si="213"/>
        <v>25.78614</v>
      </c>
      <c r="E4313" s="92">
        <f t="shared" si="214"/>
        <v>20.202999999999999</v>
      </c>
      <c r="F4313" s="92">
        <f t="shared" si="215"/>
        <v>32.287889999999997</v>
      </c>
      <c r="H4313" s="138">
        <v>25.78614</v>
      </c>
      <c r="I4313" s="138">
        <v>20.202999999999999</v>
      </c>
      <c r="J4313" s="138">
        <v>32.287889999999997</v>
      </c>
      <c r="K4313" s="138">
        <v>11.983786638868787</v>
      </c>
    </row>
    <row r="4314" spans="1:11">
      <c r="A4314" s="39" t="s">
        <v>457</v>
      </c>
      <c r="B4314" s="39" t="s">
        <v>456</v>
      </c>
      <c r="C4314" s="39" t="s">
        <v>115</v>
      </c>
      <c r="D4314" s="92">
        <f t="shared" si="213"/>
        <v>18.118639999999999</v>
      </c>
      <c r="E4314" s="92">
        <f t="shared" si="214"/>
        <v>14.48695</v>
      </c>
      <c r="F4314" s="92">
        <f t="shared" si="215"/>
        <v>22.422039999999999</v>
      </c>
      <c r="H4314" s="138">
        <v>18.118639999999999</v>
      </c>
      <c r="I4314" s="138">
        <v>14.48695</v>
      </c>
      <c r="J4314" s="138">
        <v>22.422039999999999</v>
      </c>
      <c r="K4314" s="138">
        <v>11.156389221266057</v>
      </c>
    </row>
    <row r="4315" spans="1:11">
      <c r="A4315" s="39" t="s">
        <v>457</v>
      </c>
      <c r="B4315" s="39" t="s">
        <v>456</v>
      </c>
      <c r="C4315" s="39" t="s">
        <v>118</v>
      </c>
      <c r="D4315" s="92">
        <f t="shared" si="213"/>
        <v>21.304200000000002</v>
      </c>
      <c r="E4315" s="92">
        <f t="shared" si="214"/>
        <v>15.512420000000001</v>
      </c>
      <c r="F4315" s="92">
        <f t="shared" si="215"/>
        <v>28.52825</v>
      </c>
      <c r="H4315" s="138">
        <v>21.304200000000002</v>
      </c>
      <c r="I4315" s="138">
        <v>15.512420000000001</v>
      </c>
      <c r="J4315" s="138">
        <v>28.52825</v>
      </c>
      <c r="K4315" s="138">
        <v>15.587395912543064</v>
      </c>
    </row>
    <row r="4316" spans="1:11">
      <c r="A4316" s="39" t="s">
        <v>457</v>
      </c>
      <c r="B4316" s="39" t="s">
        <v>456</v>
      </c>
      <c r="C4316" s="39" t="s">
        <v>122</v>
      </c>
      <c r="D4316" s="92">
        <f t="shared" si="213"/>
        <v>26.914290000000001</v>
      </c>
      <c r="E4316" s="92">
        <f t="shared" si="214"/>
        <v>22.158080000000002</v>
      </c>
      <c r="F4316" s="92">
        <f t="shared" si="215"/>
        <v>32.268219999999999</v>
      </c>
      <c r="H4316" s="138">
        <v>26.914290000000001</v>
      </c>
      <c r="I4316" s="138">
        <v>22.158080000000002</v>
      </c>
      <c r="J4316" s="138">
        <v>32.268219999999999</v>
      </c>
      <c r="K4316" s="138">
        <v>9.6004836092648169</v>
      </c>
    </row>
    <row r="4317" spans="1:11">
      <c r="A4317" s="39" t="s">
        <v>457</v>
      </c>
      <c r="B4317" s="39" t="s">
        <v>456</v>
      </c>
      <c r="C4317" s="39" t="s">
        <v>130</v>
      </c>
      <c r="D4317" s="92">
        <f t="shared" si="213"/>
        <v>26.742090000000001</v>
      </c>
      <c r="E4317" s="92">
        <f t="shared" si="214"/>
        <v>22.162970000000001</v>
      </c>
      <c r="F4317" s="92">
        <f t="shared" si="215"/>
        <v>31.879819999999999</v>
      </c>
      <c r="H4317" s="138">
        <v>26.742090000000001</v>
      </c>
      <c r="I4317" s="138">
        <v>22.162970000000001</v>
      </c>
      <c r="J4317" s="138">
        <v>31.879819999999999</v>
      </c>
      <c r="K4317" s="138">
        <v>9.2847006348419292</v>
      </c>
    </row>
    <row r="4318" spans="1:11">
      <c r="A4318" s="39" t="s">
        <v>457</v>
      </c>
      <c r="B4318" s="39" t="s">
        <v>456</v>
      </c>
      <c r="C4318" s="39" t="s">
        <v>135</v>
      </c>
      <c r="D4318" s="92">
        <f t="shared" si="213"/>
        <v>28.24278</v>
      </c>
      <c r="E4318" s="92">
        <f t="shared" si="214"/>
        <v>18.091149999999999</v>
      </c>
      <c r="F4318" s="92">
        <f t="shared" si="215"/>
        <v>41.2239</v>
      </c>
      <c r="H4318" s="138">
        <v>28.24278</v>
      </c>
      <c r="I4318" s="138">
        <v>18.091149999999999</v>
      </c>
      <c r="J4318" s="138">
        <v>41.2239</v>
      </c>
      <c r="K4318" s="138">
        <v>21.148148305513836</v>
      </c>
    </row>
    <row r="4319" spans="1:11">
      <c r="A4319" s="39" t="s">
        <v>457</v>
      </c>
      <c r="B4319" s="39" t="s">
        <v>456</v>
      </c>
      <c r="C4319" s="39" t="s">
        <v>136</v>
      </c>
      <c r="D4319" s="92">
        <f t="shared" si="213"/>
        <v>32.00029</v>
      </c>
      <c r="E4319" s="92">
        <f t="shared" si="214"/>
        <v>25.85371</v>
      </c>
      <c r="F4319" s="92">
        <f t="shared" si="215"/>
        <v>38.842649999999999</v>
      </c>
      <c r="H4319" s="138">
        <v>32.00029</v>
      </c>
      <c r="I4319" s="138">
        <v>25.85371</v>
      </c>
      <c r="J4319" s="138">
        <v>38.842649999999999</v>
      </c>
      <c r="K4319" s="138">
        <v>10.400574494793641</v>
      </c>
    </row>
    <row r="4320" spans="1:11">
      <c r="A4320" s="39" t="s">
        <v>457</v>
      </c>
      <c r="B4320" s="39" t="s">
        <v>456</v>
      </c>
      <c r="C4320" s="39" t="s">
        <v>143</v>
      </c>
      <c r="D4320" s="92">
        <f t="shared" si="213"/>
        <v>18.472999999999999</v>
      </c>
      <c r="E4320" s="92">
        <f t="shared" si="214"/>
        <v>14.270670000000001</v>
      </c>
      <c r="F4320" s="92">
        <f t="shared" si="215"/>
        <v>23.57254</v>
      </c>
      <c r="H4320" s="138">
        <v>18.472999999999999</v>
      </c>
      <c r="I4320" s="138">
        <v>14.270670000000001</v>
      </c>
      <c r="J4320" s="138">
        <v>23.57254</v>
      </c>
      <c r="K4320" s="138">
        <v>12.824641368483732</v>
      </c>
    </row>
    <row r="4321" spans="1:11">
      <c r="A4321" s="39" t="s">
        <v>457</v>
      </c>
      <c r="B4321" s="39" t="s">
        <v>456</v>
      </c>
      <c r="C4321" s="39" t="s">
        <v>149</v>
      </c>
      <c r="D4321" s="92">
        <f t="shared" si="213"/>
        <v>28.529689999999999</v>
      </c>
      <c r="E4321" s="92">
        <f t="shared" si="214"/>
        <v>23.79158</v>
      </c>
      <c r="F4321" s="92">
        <f t="shared" si="215"/>
        <v>33.79298</v>
      </c>
      <c r="H4321" s="138">
        <v>28.529689999999999</v>
      </c>
      <c r="I4321" s="138">
        <v>23.79158</v>
      </c>
      <c r="J4321" s="138">
        <v>33.79298</v>
      </c>
      <c r="K4321" s="138">
        <v>8.9617517750806268</v>
      </c>
    </row>
    <row r="4322" spans="1:11">
      <c r="A4322" s="39" t="s">
        <v>457</v>
      </c>
      <c r="B4322" s="39" t="s">
        <v>456</v>
      </c>
      <c r="C4322" s="39" t="s">
        <v>151</v>
      </c>
      <c r="D4322" s="92">
        <f t="shared" si="213"/>
        <v>22.3584</v>
      </c>
      <c r="E4322" s="92">
        <f t="shared" si="214"/>
        <v>16.47785</v>
      </c>
      <c r="F4322" s="92">
        <f t="shared" si="215"/>
        <v>29.593979999999998</v>
      </c>
      <c r="H4322" s="138">
        <v>22.3584</v>
      </c>
      <c r="I4322" s="138">
        <v>16.47785</v>
      </c>
      <c r="J4322" s="138">
        <v>29.593979999999998</v>
      </c>
      <c r="K4322" s="138">
        <v>14.979166666666666</v>
      </c>
    </row>
    <row r="4323" spans="1:11">
      <c r="A4323" s="39" t="s">
        <v>457</v>
      </c>
      <c r="B4323" s="39" t="s">
        <v>456</v>
      </c>
      <c r="C4323" s="39" t="s">
        <v>154</v>
      </c>
      <c r="D4323" s="92">
        <f t="shared" si="213"/>
        <v>29.294799999999999</v>
      </c>
      <c r="E4323" s="92">
        <f t="shared" si="214"/>
        <v>23.718710000000002</v>
      </c>
      <c r="F4323" s="92">
        <f t="shared" si="215"/>
        <v>35.570509999999999</v>
      </c>
      <c r="H4323" s="138">
        <v>29.294799999999999</v>
      </c>
      <c r="I4323" s="138">
        <v>23.718710000000002</v>
      </c>
      <c r="J4323" s="138">
        <v>35.570509999999999</v>
      </c>
      <c r="K4323" s="138">
        <v>10.353680516678729</v>
      </c>
    </row>
    <row r="4324" spans="1:11">
      <c r="A4324" s="39" t="s">
        <v>457</v>
      </c>
      <c r="B4324" s="39" t="s">
        <v>456</v>
      </c>
      <c r="C4324" s="39" t="s">
        <v>164</v>
      </c>
      <c r="D4324" s="92">
        <f t="shared" si="213"/>
        <v>29.459119999999999</v>
      </c>
      <c r="E4324" s="92">
        <f t="shared" si="214"/>
        <v>22.504719999999999</v>
      </c>
      <c r="F4324" s="92">
        <f t="shared" si="215"/>
        <v>37.522039999999997</v>
      </c>
      <c r="H4324" s="138">
        <v>29.459119999999999</v>
      </c>
      <c r="I4324" s="138">
        <v>22.504719999999999</v>
      </c>
      <c r="J4324" s="138">
        <v>37.522039999999997</v>
      </c>
      <c r="K4324" s="138">
        <v>13.073425139651151</v>
      </c>
    </row>
    <row r="4325" spans="1:11">
      <c r="A4325" s="39" t="s">
        <v>457</v>
      </c>
      <c r="B4325" s="39" t="s">
        <v>456</v>
      </c>
      <c r="C4325" s="39" t="s">
        <v>171</v>
      </c>
      <c r="D4325" s="92">
        <f t="shared" si="213"/>
        <v>24.88551</v>
      </c>
      <c r="E4325" s="92">
        <f t="shared" si="214"/>
        <v>20.2546</v>
      </c>
      <c r="F4325" s="92">
        <f t="shared" si="215"/>
        <v>30.174589999999998</v>
      </c>
      <c r="H4325" s="138">
        <v>24.88551</v>
      </c>
      <c r="I4325" s="138">
        <v>20.2546</v>
      </c>
      <c r="J4325" s="138">
        <v>30.174589999999998</v>
      </c>
      <c r="K4325" s="138">
        <v>10.182234561397376</v>
      </c>
    </row>
    <row r="4326" spans="1:11">
      <c r="A4326" s="39" t="s">
        <v>457</v>
      </c>
      <c r="B4326" s="39" t="s">
        <v>456</v>
      </c>
      <c r="C4326" s="39" t="s">
        <v>174</v>
      </c>
      <c r="D4326" s="92">
        <f t="shared" si="213"/>
        <v>23.796399999999998</v>
      </c>
      <c r="E4326" s="92">
        <f t="shared" si="214"/>
        <v>19.25225</v>
      </c>
      <c r="F4326" s="92">
        <f t="shared" si="215"/>
        <v>29.027529999999999</v>
      </c>
      <c r="H4326" s="138">
        <v>23.796399999999998</v>
      </c>
      <c r="I4326" s="138">
        <v>19.25225</v>
      </c>
      <c r="J4326" s="138">
        <v>29.027529999999999</v>
      </c>
      <c r="K4326" s="138">
        <v>10.489162226219092</v>
      </c>
    </row>
    <row r="4327" spans="1:11">
      <c r="A4327" s="39" t="s">
        <v>457</v>
      </c>
      <c r="B4327" s="39" t="s">
        <v>456</v>
      </c>
      <c r="C4327" s="39" t="s">
        <v>102</v>
      </c>
      <c r="D4327" s="92">
        <f t="shared" si="213"/>
        <v>29.255279999999999</v>
      </c>
      <c r="E4327" s="92">
        <f t="shared" si="214"/>
        <v>22.901630000000001</v>
      </c>
      <c r="F4327" s="92">
        <f t="shared" si="215"/>
        <v>36.53631</v>
      </c>
      <c r="H4327" s="138">
        <v>29.255279999999999</v>
      </c>
      <c r="I4327" s="138">
        <v>22.901630000000001</v>
      </c>
      <c r="J4327" s="138">
        <v>36.53631</v>
      </c>
      <c r="K4327" s="138">
        <v>11.940107905308034</v>
      </c>
    </row>
    <row r="4328" spans="1:11">
      <c r="A4328" s="39" t="s">
        <v>457</v>
      </c>
      <c r="B4328" s="39" t="s">
        <v>456</v>
      </c>
      <c r="C4328" s="39" t="s">
        <v>103</v>
      </c>
      <c r="D4328" s="92">
        <f t="shared" si="213"/>
        <v>33.860410000000002</v>
      </c>
      <c r="E4328" s="92">
        <f t="shared" si="214"/>
        <v>27.14949</v>
      </c>
      <c r="F4328" s="92">
        <f t="shared" si="215"/>
        <v>41.289969999999997</v>
      </c>
      <c r="H4328" s="138">
        <v>33.860410000000002</v>
      </c>
      <c r="I4328" s="138">
        <v>27.14949</v>
      </c>
      <c r="J4328" s="138">
        <v>41.289969999999997</v>
      </c>
      <c r="K4328" s="138">
        <v>10.713248894505412</v>
      </c>
    </row>
    <row r="4329" spans="1:11">
      <c r="A4329" s="39" t="s">
        <v>457</v>
      </c>
      <c r="B4329" s="39" t="s">
        <v>456</v>
      </c>
      <c r="C4329" s="39" t="s">
        <v>104</v>
      </c>
      <c r="D4329" s="92">
        <f t="shared" si="213"/>
        <v>30.20431</v>
      </c>
      <c r="E4329" s="92">
        <f t="shared" si="214"/>
        <v>24.053080000000001</v>
      </c>
      <c r="F4329" s="92">
        <f t="shared" si="215"/>
        <v>37.158969999999997</v>
      </c>
      <c r="H4329" s="138">
        <v>30.20431</v>
      </c>
      <c r="I4329" s="138">
        <v>24.053080000000001</v>
      </c>
      <c r="J4329" s="138">
        <v>37.158969999999997</v>
      </c>
      <c r="K4329" s="138">
        <v>11.115125622800189</v>
      </c>
    </row>
    <row r="4330" spans="1:11">
      <c r="A4330" s="39" t="s">
        <v>457</v>
      </c>
      <c r="B4330" s="39" t="s">
        <v>456</v>
      </c>
      <c r="C4330" s="39" t="s">
        <v>110</v>
      </c>
      <c r="D4330" s="92">
        <f t="shared" si="213"/>
        <v>31.424430000000001</v>
      </c>
      <c r="E4330" s="92">
        <f t="shared" si="214"/>
        <v>26.126300000000001</v>
      </c>
      <c r="F4330" s="92">
        <f t="shared" si="215"/>
        <v>37.255130000000001</v>
      </c>
      <c r="H4330" s="138">
        <v>31.424430000000001</v>
      </c>
      <c r="I4330" s="138">
        <v>26.126300000000001</v>
      </c>
      <c r="J4330" s="138">
        <v>37.255130000000001</v>
      </c>
      <c r="K4330" s="138">
        <v>9.062560561957687</v>
      </c>
    </row>
    <row r="4331" spans="1:11">
      <c r="A4331" s="39" t="s">
        <v>457</v>
      </c>
      <c r="B4331" s="39" t="s">
        <v>456</v>
      </c>
      <c r="C4331" s="39" t="s">
        <v>111</v>
      </c>
      <c r="D4331" s="92">
        <f t="shared" si="213"/>
        <v>31.1996</v>
      </c>
      <c r="E4331" s="92">
        <f t="shared" si="214"/>
        <v>25.94069</v>
      </c>
      <c r="F4331" s="92">
        <f t="shared" si="215"/>
        <v>36.99212</v>
      </c>
      <c r="H4331" s="138">
        <v>31.1996</v>
      </c>
      <c r="I4331" s="138">
        <v>25.94069</v>
      </c>
      <c r="J4331" s="138">
        <v>36.99212</v>
      </c>
      <c r="K4331" s="138">
        <v>9.0636835087629333</v>
      </c>
    </row>
    <row r="4332" spans="1:11">
      <c r="A4332" s="39" t="s">
        <v>457</v>
      </c>
      <c r="B4332" s="39" t="s">
        <v>456</v>
      </c>
      <c r="C4332" s="39" t="s">
        <v>116</v>
      </c>
      <c r="D4332" s="92">
        <f t="shared" si="213"/>
        <v>27.60595</v>
      </c>
      <c r="E4332" s="92">
        <f t="shared" si="214"/>
        <v>20.86947</v>
      </c>
      <c r="F4332" s="92">
        <f t="shared" si="215"/>
        <v>35.54027</v>
      </c>
      <c r="H4332" s="138">
        <v>27.60595</v>
      </c>
      <c r="I4332" s="138">
        <v>20.86947</v>
      </c>
      <c r="J4332" s="138">
        <v>35.54027</v>
      </c>
      <c r="K4332" s="138">
        <v>13.61672030848422</v>
      </c>
    </row>
    <row r="4333" spans="1:11">
      <c r="A4333" s="39" t="s">
        <v>457</v>
      </c>
      <c r="B4333" s="39" t="s">
        <v>456</v>
      </c>
      <c r="C4333" s="39" t="s">
        <v>117</v>
      </c>
      <c r="D4333" s="92">
        <f t="shared" si="213"/>
        <v>24.190840000000001</v>
      </c>
      <c r="E4333" s="92">
        <f t="shared" si="214"/>
        <v>19.40682</v>
      </c>
      <c r="F4333" s="92">
        <f t="shared" si="215"/>
        <v>29.719280000000001</v>
      </c>
      <c r="H4333" s="138">
        <v>24.190840000000001</v>
      </c>
      <c r="I4333" s="138">
        <v>19.40682</v>
      </c>
      <c r="J4333" s="138">
        <v>29.719280000000001</v>
      </c>
      <c r="K4333" s="138">
        <v>10.887864993526474</v>
      </c>
    </row>
    <row r="4334" spans="1:11">
      <c r="A4334" s="39" t="s">
        <v>457</v>
      </c>
      <c r="B4334" s="39" t="s">
        <v>456</v>
      </c>
      <c r="C4334" s="39" t="s">
        <v>119</v>
      </c>
      <c r="D4334" s="92">
        <f t="shared" si="213"/>
        <v>29.708279999999998</v>
      </c>
      <c r="E4334" s="92">
        <f t="shared" si="214"/>
        <v>24.95279</v>
      </c>
      <c r="F4334" s="92">
        <f t="shared" si="215"/>
        <v>34.94802</v>
      </c>
      <c r="H4334" s="138">
        <v>29.708279999999998</v>
      </c>
      <c r="I4334" s="138">
        <v>24.95279</v>
      </c>
      <c r="J4334" s="138">
        <v>34.94802</v>
      </c>
      <c r="K4334" s="138">
        <v>8.6023256815944915</v>
      </c>
    </row>
    <row r="4335" spans="1:11">
      <c r="A4335" s="39" t="s">
        <v>457</v>
      </c>
      <c r="B4335" s="39" t="s">
        <v>456</v>
      </c>
      <c r="C4335" s="39" t="s">
        <v>123</v>
      </c>
      <c r="D4335" s="92">
        <f t="shared" si="213"/>
        <v>21.831320000000002</v>
      </c>
      <c r="E4335" s="92">
        <f t="shared" si="214"/>
        <v>17.615269999999999</v>
      </c>
      <c r="F4335" s="92">
        <f t="shared" si="215"/>
        <v>26.729050000000001</v>
      </c>
      <c r="H4335" s="138">
        <v>21.831320000000002</v>
      </c>
      <c r="I4335" s="138">
        <v>17.615269999999999</v>
      </c>
      <c r="J4335" s="138">
        <v>26.729050000000001</v>
      </c>
      <c r="K4335" s="138">
        <v>10.651192873358092</v>
      </c>
    </row>
    <row r="4336" spans="1:11">
      <c r="A4336" s="39" t="s">
        <v>457</v>
      </c>
      <c r="B4336" s="39" t="s">
        <v>456</v>
      </c>
      <c r="C4336" s="39" t="s">
        <v>132</v>
      </c>
      <c r="D4336" s="92">
        <f t="shared" si="213"/>
        <v>27.765149999999998</v>
      </c>
      <c r="E4336" s="92">
        <f t="shared" si="214"/>
        <v>22.753029999999999</v>
      </c>
      <c r="F4336" s="92">
        <f t="shared" si="215"/>
        <v>33.403910000000003</v>
      </c>
      <c r="H4336" s="138">
        <v>27.765149999999998</v>
      </c>
      <c r="I4336" s="138">
        <v>22.753029999999999</v>
      </c>
      <c r="J4336" s="138">
        <v>33.403910000000003</v>
      </c>
      <c r="K4336" s="138">
        <v>9.8079426907472147</v>
      </c>
    </row>
    <row r="4337" spans="1:11">
      <c r="A4337" s="39" t="s">
        <v>457</v>
      </c>
      <c r="B4337" s="39" t="s">
        <v>456</v>
      </c>
      <c r="C4337" s="39" t="s">
        <v>134</v>
      </c>
      <c r="D4337" s="92">
        <f t="shared" si="213"/>
        <v>28.24014</v>
      </c>
      <c r="E4337" s="92">
        <f t="shared" si="214"/>
        <v>22.78312</v>
      </c>
      <c r="F4337" s="92">
        <f t="shared" si="215"/>
        <v>34.421579999999999</v>
      </c>
      <c r="H4337" s="138">
        <v>28.24014</v>
      </c>
      <c r="I4337" s="138">
        <v>22.78312</v>
      </c>
      <c r="J4337" s="138">
        <v>34.421579999999999</v>
      </c>
      <c r="K4337" s="138">
        <v>10.543272802471941</v>
      </c>
    </row>
    <row r="4338" spans="1:11">
      <c r="A4338" s="39" t="s">
        <v>457</v>
      </c>
      <c r="B4338" s="39" t="s">
        <v>456</v>
      </c>
      <c r="C4338" s="39" t="s">
        <v>150</v>
      </c>
      <c r="D4338" s="92">
        <f t="shared" si="213"/>
        <v>34.491999999999997</v>
      </c>
      <c r="E4338" s="92">
        <f t="shared" si="214"/>
        <v>28.13841</v>
      </c>
      <c r="F4338" s="92">
        <f t="shared" si="215"/>
        <v>41.452669999999998</v>
      </c>
      <c r="H4338" s="138">
        <v>34.491999999999997</v>
      </c>
      <c r="I4338" s="138">
        <v>28.13841</v>
      </c>
      <c r="J4338" s="138">
        <v>41.452669999999998</v>
      </c>
      <c r="K4338" s="138">
        <v>9.896868839151109</v>
      </c>
    </row>
    <row r="4339" spans="1:11">
      <c r="A4339" s="39" t="s">
        <v>457</v>
      </c>
      <c r="B4339" s="39" t="s">
        <v>456</v>
      </c>
      <c r="C4339" s="39" t="s">
        <v>156</v>
      </c>
      <c r="D4339" s="92">
        <f t="shared" si="213"/>
        <v>30.739660000000001</v>
      </c>
      <c r="E4339" s="92">
        <f t="shared" si="214"/>
        <v>25.346869999999999</v>
      </c>
      <c r="F4339" s="92">
        <f t="shared" si="215"/>
        <v>36.715539999999997</v>
      </c>
      <c r="H4339" s="138">
        <v>30.739660000000001</v>
      </c>
      <c r="I4339" s="138">
        <v>25.346869999999999</v>
      </c>
      <c r="J4339" s="138">
        <v>36.715539999999997</v>
      </c>
      <c r="K4339" s="138">
        <v>9.4645061136004749</v>
      </c>
    </row>
    <row r="4340" spans="1:11">
      <c r="A4340" s="39" t="s">
        <v>457</v>
      </c>
      <c r="B4340" s="39" t="s">
        <v>456</v>
      </c>
      <c r="C4340" s="39" t="s">
        <v>159</v>
      </c>
      <c r="D4340" s="92">
        <f t="shared" si="213"/>
        <v>22.621040000000001</v>
      </c>
      <c r="E4340" s="92">
        <f t="shared" si="214"/>
        <v>17.952819999999999</v>
      </c>
      <c r="F4340" s="92">
        <f t="shared" si="215"/>
        <v>28.087579999999999</v>
      </c>
      <c r="H4340" s="138">
        <v>22.621040000000001</v>
      </c>
      <c r="I4340" s="138">
        <v>17.952819999999999</v>
      </c>
      <c r="J4340" s="138">
        <v>28.087579999999999</v>
      </c>
      <c r="K4340" s="138">
        <v>11.435773952037572</v>
      </c>
    </row>
    <row r="4341" spans="1:11">
      <c r="A4341" s="39" t="s">
        <v>457</v>
      </c>
      <c r="B4341" s="39" t="s">
        <v>456</v>
      </c>
      <c r="C4341" s="39" t="s">
        <v>161</v>
      </c>
      <c r="D4341" s="92">
        <f t="shared" si="213"/>
        <v>25.76042</v>
      </c>
      <c r="E4341" s="92">
        <f t="shared" si="214"/>
        <v>21.18337</v>
      </c>
      <c r="F4341" s="92">
        <f t="shared" si="215"/>
        <v>30.938230000000001</v>
      </c>
      <c r="H4341" s="138">
        <v>25.76042</v>
      </c>
      <c r="I4341" s="138">
        <v>21.18337</v>
      </c>
      <c r="J4341" s="138">
        <v>30.938230000000001</v>
      </c>
      <c r="K4341" s="138">
        <v>9.6741978585752868</v>
      </c>
    </row>
    <row r="4342" spans="1:11">
      <c r="A4342" s="39" t="s">
        <v>457</v>
      </c>
      <c r="B4342" s="39" t="s">
        <v>456</v>
      </c>
      <c r="C4342" s="39" t="s">
        <v>168</v>
      </c>
      <c r="D4342" s="92">
        <f t="shared" si="213"/>
        <v>29.265080000000001</v>
      </c>
      <c r="E4342" s="92">
        <f t="shared" si="214"/>
        <v>22.79787</v>
      </c>
      <c r="F4342" s="92">
        <f t="shared" si="215"/>
        <v>36.694899999999997</v>
      </c>
      <c r="H4342" s="138">
        <v>29.265080000000001</v>
      </c>
      <c r="I4342" s="138">
        <v>22.79787</v>
      </c>
      <c r="J4342" s="138">
        <v>36.694899999999997</v>
      </c>
      <c r="K4342" s="138">
        <v>12.167931883323059</v>
      </c>
    </row>
    <row r="4343" spans="1:11">
      <c r="A4343" s="39" t="s">
        <v>457</v>
      </c>
      <c r="B4343" s="39" t="s">
        <v>456</v>
      </c>
      <c r="C4343" s="39" t="s">
        <v>98</v>
      </c>
      <c r="D4343" s="92">
        <f t="shared" si="213"/>
        <v>21.54636</v>
      </c>
      <c r="E4343" s="92">
        <f t="shared" si="214"/>
        <v>17.53079</v>
      </c>
      <c r="F4343" s="92">
        <f t="shared" si="215"/>
        <v>26.189620000000001</v>
      </c>
      <c r="H4343" s="138">
        <v>21.54636</v>
      </c>
      <c r="I4343" s="138">
        <v>17.53079</v>
      </c>
      <c r="J4343" s="138">
        <v>26.189620000000001</v>
      </c>
      <c r="K4343" s="138">
        <v>10.25225142437052</v>
      </c>
    </row>
    <row r="4344" spans="1:11">
      <c r="A4344" s="39" t="s">
        <v>457</v>
      </c>
      <c r="B4344" s="39" t="s">
        <v>456</v>
      </c>
      <c r="C4344" s="39" t="s">
        <v>105</v>
      </c>
      <c r="D4344" s="92">
        <f t="shared" si="213"/>
        <v>29.248699999999999</v>
      </c>
      <c r="E4344" s="92">
        <f t="shared" si="214"/>
        <v>19.43036</v>
      </c>
      <c r="F4344" s="92">
        <f t="shared" si="215"/>
        <v>41.474440000000001</v>
      </c>
      <c r="H4344" s="138">
        <v>29.248699999999999</v>
      </c>
      <c r="I4344" s="138">
        <v>19.43036</v>
      </c>
      <c r="J4344" s="138">
        <v>41.474440000000001</v>
      </c>
      <c r="K4344" s="138">
        <v>19.452218389193366</v>
      </c>
    </row>
    <row r="4345" spans="1:11">
      <c r="A4345" s="39" t="s">
        <v>457</v>
      </c>
      <c r="B4345" s="39" t="s">
        <v>456</v>
      </c>
      <c r="C4345" s="39" t="s">
        <v>106</v>
      </c>
      <c r="D4345" s="92">
        <f t="shared" si="213"/>
        <v>27.547940000000001</v>
      </c>
      <c r="E4345" s="92">
        <f t="shared" si="214"/>
        <v>23.207799999999999</v>
      </c>
      <c r="F4345" s="92">
        <f t="shared" si="215"/>
        <v>32.35774</v>
      </c>
      <c r="H4345" s="138">
        <v>27.547940000000001</v>
      </c>
      <c r="I4345" s="138">
        <v>23.207799999999999</v>
      </c>
      <c r="J4345" s="138">
        <v>32.35774</v>
      </c>
      <c r="K4345" s="138">
        <v>8.4867688836261443</v>
      </c>
    </row>
    <row r="4346" spans="1:11">
      <c r="A4346" s="39" t="s">
        <v>457</v>
      </c>
      <c r="B4346" s="39" t="s">
        <v>456</v>
      </c>
      <c r="C4346" s="39" t="s">
        <v>125</v>
      </c>
      <c r="D4346" s="92">
        <f t="shared" si="213"/>
        <v>26.17661</v>
      </c>
      <c r="E4346" s="92">
        <f t="shared" si="214"/>
        <v>21.314330000000002</v>
      </c>
      <c r="F4346" s="92">
        <f t="shared" si="215"/>
        <v>31.7012</v>
      </c>
      <c r="H4346" s="138">
        <v>26.17661</v>
      </c>
      <c r="I4346" s="138">
        <v>21.314330000000002</v>
      </c>
      <c r="J4346" s="138">
        <v>31.7012</v>
      </c>
      <c r="K4346" s="138">
        <v>10.140785991768988</v>
      </c>
    </row>
    <row r="4347" spans="1:11">
      <c r="A4347" s="39" t="s">
        <v>457</v>
      </c>
      <c r="B4347" s="39" t="s">
        <v>456</v>
      </c>
      <c r="C4347" s="39" t="s">
        <v>131</v>
      </c>
      <c r="D4347" s="92">
        <f t="shared" si="213"/>
        <v>35.018239999999999</v>
      </c>
      <c r="E4347" s="92">
        <f t="shared" si="214"/>
        <v>27.882159999999999</v>
      </c>
      <c r="F4347" s="92">
        <f t="shared" si="215"/>
        <v>42.894399999999997</v>
      </c>
      <c r="H4347" s="138">
        <v>35.018239999999999</v>
      </c>
      <c r="I4347" s="138">
        <v>27.882159999999999</v>
      </c>
      <c r="J4347" s="138">
        <v>42.894399999999997</v>
      </c>
      <c r="K4347" s="138">
        <v>11.008211720520505</v>
      </c>
    </row>
    <row r="4348" spans="1:11">
      <c r="A4348" s="39" t="s">
        <v>457</v>
      </c>
      <c r="B4348" s="39" t="s">
        <v>456</v>
      </c>
      <c r="C4348" s="39" t="s">
        <v>133</v>
      </c>
      <c r="D4348" s="92">
        <f t="shared" si="213"/>
        <v>24.639759999999999</v>
      </c>
      <c r="E4348" s="92">
        <f t="shared" si="214"/>
        <v>20.22794</v>
      </c>
      <c r="F4348" s="92">
        <f t="shared" si="215"/>
        <v>29.656099999999999</v>
      </c>
      <c r="H4348" s="138">
        <v>24.639759999999999</v>
      </c>
      <c r="I4348" s="138">
        <v>20.22794</v>
      </c>
      <c r="J4348" s="138">
        <v>29.656099999999999</v>
      </c>
      <c r="K4348" s="138">
        <v>9.7721000529225925</v>
      </c>
    </row>
    <row r="4349" spans="1:11">
      <c r="A4349" s="39" t="s">
        <v>457</v>
      </c>
      <c r="B4349" s="39" t="s">
        <v>456</v>
      </c>
      <c r="C4349" s="39" t="s">
        <v>137</v>
      </c>
      <c r="D4349" s="92">
        <f t="shared" si="213"/>
        <v>22.393129999999999</v>
      </c>
      <c r="E4349" s="92">
        <f t="shared" si="214"/>
        <v>17.364470000000001</v>
      </c>
      <c r="F4349" s="92">
        <f t="shared" si="215"/>
        <v>28.377960000000002</v>
      </c>
      <c r="H4349" s="138">
        <v>22.393129999999999</v>
      </c>
      <c r="I4349" s="138">
        <v>17.364470000000001</v>
      </c>
      <c r="J4349" s="138">
        <v>28.377960000000002</v>
      </c>
      <c r="K4349" s="138">
        <v>12.554497741048259</v>
      </c>
    </row>
    <row r="4350" spans="1:11">
      <c r="A4350" s="39" t="s">
        <v>457</v>
      </c>
      <c r="B4350" s="39" t="s">
        <v>456</v>
      </c>
      <c r="C4350" s="39" t="s">
        <v>138</v>
      </c>
      <c r="D4350" s="92">
        <f t="shared" si="213"/>
        <v>32.826390000000004</v>
      </c>
      <c r="E4350" s="92">
        <f t="shared" si="214"/>
        <v>25.188559999999999</v>
      </c>
      <c r="F4350" s="92">
        <f t="shared" si="215"/>
        <v>41.495609999999999</v>
      </c>
      <c r="H4350" s="138">
        <v>32.826390000000004</v>
      </c>
      <c r="I4350" s="138">
        <v>25.188559999999999</v>
      </c>
      <c r="J4350" s="138">
        <v>41.495609999999999</v>
      </c>
      <c r="K4350" s="138">
        <v>12.765872214398231</v>
      </c>
    </row>
    <row r="4351" spans="1:11">
      <c r="A4351" s="39" t="s">
        <v>457</v>
      </c>
      <c r="B4351" s="39" t="s">
        <v>456</v>
      </c>
      <c r="C4351" s="39" t="s">
        <v>140</v>
      </c>
      <c r="D4351" s="92">
        <f t="shared" si="213"/>
        <v>28.18703</v>
      </c>
      <c r="E4351" s="92">
        <f t="shared" si="214"/>
        <v>22.67088</v>
      </c>
      <c r="F4351" s="92">
        <f t="shared" si="215"/>
        <v>34.447450000000003</v>
      </c>
      <c r="H4351" s="138">
        <v>28.18703</v>
      </c>
      <c r="I4351" s="138">
        <v>22.67088</v>
      </c>
      <c r="J4351" s="138">
        <v>34.447450000000003</v>
      </c>
      <c r="K4351" s="138">
        <v>10.689412825686141</v>
      </c>
    </row>
    <row r="4352" spans="1:11">
      <c r="A4352" s="39" t="s">
        <v>457</v>
      </c>
      <c r="B4352" s="39" t="s">
        <v>456</v>
      </c>
      <c r="C4352" s="39" t="s">
        <v>144</v>
      </c>
      <c r="D4352" s="92">
        <f t="shared" si="213"/>
        <v>28.917629999999999</v>
      </c>
      <c r="E4352" s="92">
        <f t="shared" si="214"/>
        <v>23.67343</v>
      </c>
      <c r="F4352" s="92">
        <f t="shared" si="215"/>
        <v>34.793970000000002</v>
      </c>
      <c r="H4352" s="138">
        <v>28.917629999999999</v>
      </c>
      <c r="I4352" s="138">
        <v>23.67343</v>
      </c>
      <c r="J4352" s="138">
        <v>34.793970000000002</v>
      </c>
      <c r="K4352" s="138">
        <v>9.8370786264296211</v>
      </c>
    </row>
    <row r="4353" spans="1:11">
      <c r="A4353" s="39" t="s">
        <v>457</v>
      </c>
      <c r="B4353" s="39" t="s">
        <v>456</v>
      </c>
      <c r="C4353" s="39" t="s">
        <v>145</v>
      </c>
      <c r="D4353" s="92">
        <f t="shared" si="213"/>
        <v>26.81906</v>
      </c>
      <c r="E4353" s="92">
        <f t="shared" si="214"/>
        <v>21.128609999999998</v>
      </c>
      <c r="F4353" s="92">
        <f t="shared" si="215"/>
        <v>33.393210000000003</v>
      </c>
      <c r="H4353" s="138">
        <v>26.81906</v>
      </c>
      <c r="I4353" s="138">
        <v>21.128609999999998</v>
      </c>
      <c r="J4353" s="138">
        <v>33.393210000000003</v>
      </c>
      <c r="K4353" s="138">
        <v>11.698758271169833</v>
      </c>
    </row>
    <row r="4354" spans="1:11">
      <c r="A4354" s="39" t="s">
        <v>457</v>
      </c>
      <c r="B4354" s="39" t="s">
        <v>456</v>
      </c>
      <c r="C4354" s="39" t="s">
        <v>146</v>
      </c>
      <c r="D4354" s="92">
        <f t="shared" si="213"/>
        <v>23.497340000000001</v>
      </c>
      <c r="E4354" s="92">
        <f t="shared" si="214"/>
        <v>19.018740000000001</v>
      </c>
      <c r="F4354" s="92">
        <f t="shared" si="215"/>
        <v>28.657360000000001</v>
      </c>
      <c r="H4354" s="138">
        <v>23.497340000000001</v>
      </c>
      <c r="I4354" s="138">
        <v>19.018740000000001</v>
      </c>
      <c r="J4354" s="138">
        <v>28.657360000000001</v>
      </c>
      <c r="K4354" s="138">
        <v>10.473023755029292</v>
      </c>
    </row>
    <row r="4355" spans="1:11">
      <c r="A4355" s="39" t="s">
        <v>457</v>
      </c>
      <c r="B4355" s="39" t="s">
        <v>456</v>
      </c>
      <c r="C4355" s="39" t="s">
        <v>153</v>
      </c>
      <c r="D4355" s="92">
        <f t="shared" si="213"/>
        <v>30.092009999999998</v>
      </c>
      <c r="E4355" s="92">
        <f t="shared" si="214"/>
        <v>20.56296</v>
      </c>
      <c r="F4355" s="92">
        <f t="shared" si="215"/>
        <v>41.717849999999999</v>
      </c>
      <c r="H4355" s="138">
        <v>30.092009999999998</v>
      </c>
      <c r="I4355" s="138">
        <v>20.56296</v>
      </c>
      <c r="J4355" s="138">
        <v>41.717849999999999</v>
      </c>
      <c r="K4355" s="138">
        <v>18.136355796771301</v>
      </c>
    </row>
    <row r="4356" spans="1:11">
      <c r="A4356" s="39" t="s">
        <v>457</v>
      </c>
      <c r="B4356" s="39" t="s">
        <v>456</v>
      </c>
      <c r="C4356" s="39" t="s">
        <v>162</v>
      </c>
      <c r="D4356" s="92">
        <f t="shared" si="213"/>
        <v>30.587789999999998</v>
      </c>
      <c r="E4356" s="92">
        <f t="shared" si="214"/>
        <v>22.83569</v>
      </c>
      <c r="F4356" s="92">
        <f t="shared" si="215"/>
        <v>39.620310000000003</v>
      </c>
      <c r="H4356" s="138">
        <v>30.587789999999998</v>
      </c>
      <c r="I4356" s="138">
        <v>22.83569</v>
      </c>
      <c r="J4356" s="138">
        <v>39.620310000000003</v>
      </c>
      <c r="K4356" s="138">
        <v>14.098413124975687</v>
      </c>
    </row>
    <row r="4357" spans="1:11">
      <c r="A4357" s="39" t="s">
        <v>457</v>
      </c>
      <c r="B4357" s="39" t="s">
        <v>456</v>
      </c>
      <c r="C4357" s="39" t="s">
        <v>165</v>
      </c>
      <c r="D4357" s="92">
        <f t="shared" si="213"/>
        <v>32.027650000000001</v>
      </c>
      <c r="E4357" s="92">
        <f t="shared" si="214"/>
        <v>23.377749999999999</v>
      </c>
      <c r="F4357" s="92">
        <f t="shared" si="215"/>
        <v>42.118769999999998</v>
      </c>
      <c r="H4357" s="138">
        <v>32.027650000000001</v>
      </c>
      <c r="I4357" s="138">
        <v>23.377749999999999</v>
      </c>
      <c r="J4357" s="138">
        <v>42.118769999999998</v>
      </c>
      <c r="K4357" s="138">
        <v>15.069897416763325</v>
      </c>
    </row>
    <row r="4358" spans="1:11">
      <c r="A4358" s="39" t="s">
        <v>457</v>
      </c>
      <c r="B4358" s="39" t="s">
        <v>456</v>
      </c>
      <c r="C4358" s="39" t="s">
        <v>166</v>
      </c>
      <c r="D4358" s="92">
        <f t="shared" si="213"/>
        <v>28.916270000000001</v>
      </c>
      <c r="E4358" s="92">
        <f t="shared" si="214"/>
        <v>22.732959999999999</v>
      </c>
      <c r="F4358" s="92">
        <f t="shared" si="215"/>
        <v>35.997869999999999</v>
      </c>
      <c r="H4358" s="138">
        <v>28.916270000000001</v>
      </c>
      <c r="I4358" s="138">
        <v>22.732959999999999</v>
      </c>
      <c r="J4358" s="138">
        <v>35.997869999999999</v>
      </c>
      <c r="K4358" s="138">
        <v>11.748939264988188</v>
      </c>
    </row>
    <row r="4359" spans="1:11">
      <c r="A4359" s="39" t="s">
        <v>457</v>
      </c>
      <c r="B4359" s="39" t="s">
        <v>456</v>
      </c>
      <c r="C4359" s="39" t="s">
        <v>170</v>
      </c>
      <c r="D4359" s="92">
        <f t="shared" si="213"/>
        <v>23.992889999999999</v>
      </c>
      <c r="E4359" s="92">
        <f t="shared" si="214"/>
        <v>19.813649999999999</v>
      </c>
      <c r="F4359" s="92">
        <f t="shared" si="215"/>
        <v>28.73771</v>
      </c>
      <c r="H4359" s="138">
        <v>23.992889999999999</v>
      </c>
      <c r="I4359" s="138">
        <v>19.813649999999999</v>
      </c>
      <c r="J4359" s="138">
        <v>28.73771</v>
      </c>
      <c r="K4359" s="138">
        <v>9.4962424284861076</v>
      </c>
    </row>
    <row r="4360" spans="1:11">
      <c r="A4360" s="39" t="s">
        <v>457</v>
      </c>
      <c r="B4360" s="39" t="s">
        <v>456</v>
      </c>
      <c r="C4360" s="39" t="s">
        <v>172</v>
      </c>
      <c r="D4360" s="92">
        <f t="shared" si="213"/>
        <v>32.128909999999998</v>
      </c>
      <c r="E4360" s="92">
        <f t="shared" si="214"/>
        <v>25.837810000000001</v>
      </c>
      <c r="F4360" s="92">
        <f t="shared" si="215"/>
        <v>39.143300000000004</v>
      </c>
      <c r="H4360" s="138">
        <v>32.128909999999998</v>
      </c>
      <c r="I4360" s="138">
        <v>25.837810000000001</v>
      </c>
      <c r="J4360" s="138">
        <v>39.143300000000004</v>
      </c>
      <c r="K4360" s="138">
        <v>10.614247417668388</v>
      </c>
    </row>
    <row r="4361" spans="1:11">
      <c r="A4361" s="39" t="s">
        <v>457</v>
      </c>
      <c r="B4361" s="39" t="s">
        <v>456</v>
      </c>
      <c r="C4361" s="39" t="s">
        <v>175</v>
      </c>
      <c r="D4361" s="92">
        <f t="shared" si="213"/>
        <v>26.643879999999999</v>
      </c>
      <c r="E4361" s="92">
        <f t="shared" si="214"/>
        <v>21.90944</v>
      </c>
      <c r="F4361" s="92">
        <f t="shared" si="215"/>
        <v>31.982399999999998</v>
      </c>
      <c r="H4361" s="138">
        <v>26.643879999999999</v>
      </c>
      <c r="I4361" s="138">
        <v>21.90944</v>
      </c>
      <c r="J4361" s="138">
        <v>31.982399999999998</v>
      </c>
      <c r="K4361" s="138">
        <v>9.6617271958888882</v>
      </c>
    </row>
    <row r="4362" spans="1:11">
      <c r="A4362" s="39" t="s">
        <v>457</v>
      </c>
      <c r="B4362" s="39" t="s">
        <v>456</v>
      </c>
      <c r="C4362" s="39" t="s">
        <v>99</v>
      </c>
      <c r="D4362" s="92">
        <f t="shared" si="213"/>
        <v>30.872630000000001</v>
      </c>
      <c r="E4362" s="92">
        <f t="shared" si="214"/>
        <v>23.650390000000002</v>
      </c>
      <c r="F4362" s="92">
        <f t="shared" si="215"/>
        <v>39.168900000000001</v>
      </c>
      <c r="H4362" s="138">
        <v>30.872630000000001</v>
      </c>
      <c r="I4362" s="138">
        <v>23.650390000000002</v>
      </c>
      <c r="J4362" s="138">
        <v>39.168900000000001</v>
      </c>
      <c r="K4362" s="138">
        <v>12.902512678706024</v>
      </c>
    </row>
    <row r="4363" spans="1:11">
      <c r="A4363" s="39" t="s">
        <v>457</v>
      </c>
      <c r="B4363" s="39" t="s">
        <v>456</v>
      </c>
      <c r="C4363" s="39" t="s">
        <v>100</v>
      </c>
      <c r="D4363" s="92">
        <f t="shared" si="213"/>
        <v>27.672280000000001</v>
      </c>
      <c r="E4363" s="92">
        <f t="shared" si="214"/>
        <v>22.3047</v>
      </c>
      <c r="F4363" s="92">
        <f t="shared" si="215"/>
        <v>33.770110000000003</v>
      </c>
      <c r="H4363" s="138">
        <v>27.672280000000001</v>
      </c>
      <c r="I4363" s="138">
        <v>22.3047</v>
      </c>
      <c r="J4363" s="138">
        <v>33.770110000000003</v>
      </c>
      <c r="K4363" s="138">
        <v>10.598064199986412</v>
      </c>
    </row>
    <row r="4364" spans="1:11">
      <c r="A4364" s="39" t="s">
        <v>457</v>
      </c>
      <c r="B4364" s="39" t="s">
        <v>456</v>
      </c>
      <c r="C4364" s="39" t="s">
        <v>107</v>
      </c>
      <c r="D4364" s="92">
        <f t="shared" si="213"/>
        <v>25.37303</v>
      </c>
      <c r="E4364" s="92">
        <f t="shared" si="214"/>
        <v>20.812349999999999</v>
      </c>
      <c r="F4364" s="92">
        <f t="shared" si="215"/>
        <v>30.54758</v>
      </c>
      <c r="H4364" s="138">
        <v>25.37303</v>
      </c>
      <c r="I4364" s="138">
        <v>20.812349999999999</v>
      </c>
      <c r="J4364" s="138">
        <v>30.54758</v>
      </c>
      <c r="K4364" s="138">
        <v>9.8018762441852623</v>
      </c>
    </row>
    <row r="4365" spans="1:11">
      <c r="A4365" s="39" t="s">
        <v>457</v>
      </c>
      <c r="B4365" s="39" t="s">
        <v>456</v>
      </c>
      <c r="C4365" s="39" t="s">
        <v>113</v>
      </c>
      <c r="D4365" s="92">
        <f t="shared" si="213"/>
        <v>27.36966</v>
      </c>
      <c r="E4365" s="92">
        <f t="shared" si="214"/>
        <v>21.20092</v>
      </c>
      <c r="F4365" s="92">
        <f t="shared" si="215"/>
        <v>34.546379999999999</v>
      </c>
      <c r="H4365" s="138">
        <v>27.36966</v>
      </c>
      <c r="I4365" s="138">
        <v>21.20092</v>
      </c>
      <c r="J4365" s="138">
        <v>34.546379999999999</v>
      </c>
      <c r="K4365" s="138">
        <v>12.483498150872171</v>
      </c>
    </row>
    <row r="4366" spans="1:11">
      <c r="A4366" s="39" t="s">
        <v>457</v>
      </c>
      <c r="B4366" s="39" t="s">
        <v>456</v>
      </c>
      <c r="C4366" s="39" t="s">
        <v>114</v>
      </c>
      <c r="D4366" s="92">
        <f t="shared" si="213"/>
        <v>28.245000000000001</v>
      </c>
      <c r="E4366" s="92">
        <f t="shared" si="214"/>
        <v>22.109449999999999</v>
      </c>
      <c r="F4366" s="92">
        <f t="shared" si="215"/>
        <v>35.311320000000002</v>
      </c>
      <c r="H4366" s="138">
        <v>28.245000000000001</v>
      </c>
      <c r="I4366" s="138">
        <v>22.109449999999999</v>
      </c>
      <c r="J4366" s="138">
        <v>35.311320000000002</v>
      </c>
      <c r="K4366" s="138">
        <v>11.968801557797839</v>
      </c>
    </row>
    <row r="4367" spans="1:11">
      <c r="A4367" s="39" t="s">
        <v>457</v>
      </c>
      <c r="B4367" s="39" t="s">
        <v>456</v>
      </c>
      <c r="C4367" s="39" t="s">
        <v>120</v>
      </c>
      <c r="D4367" s="92">
        <f t="shared" si="213"/>
        <v>31.16384</v>
      </c>
      <c r="E4367" s="92">
        <f t="shared" si="214"/>
        <v>23.25901</v>
      </c>
      <c r="F4367" s="92">
        <f t="shared" si="215"/>
        <v>40.342889999999997</v>
      </c>
      <c r="H4367" s="138">
        <v>31.16384</v>
      </c>
      <c r="I4367" s="138">
        <v>23.25901</v>
      </c>
      <c r="J4367" s="138">
        <v>40.342889999999997</v>
      </c>
      <c r="K4367" s="138">
        <v>14.091658794294926</v>
      </c>
    </row>
    <row r="4368" spans="1:11">
      <c r="A4368" s="39" t="s">
        <v>457</v>
      </c>
      <c r="B4368" s="39" t="s">
        <v>456</v>
      </c>
      <c r="C4368" s="39" t="s">
        <v>121</v>
      </c>
      <c r="D4368" s="92">
        <f t="shared" ref="D4368:D4431" si="216">IF(K4368&gt;=50," ",H4368)</f>
        <v>33.639240000000001</v>
      </c>
      <c r="E4368" s="92">
        <f t="shared" ref="E4368:E4431" si="217">IF(K4368&gt;=50," ",I4368)</f>
        <v>26.284680000000002</v>
      </c>
      <c r="F4368" s="92">
        <f t="shared" ref="F4368:F4431" si="218">IF(K4368&gt;=50," ",J4368)</f>
        <v>41.882449999999999</v>
      </c>
      <c r="H4368" s="138">
        <v>33.639240000000001</v>
      </c>
      <c r="I4368" s="138">
        <v>26.284680000000002</v>
      </c>
      <c r="J4368" s="138">
        <v>41.882449999999999</v>
      </c>
      <c r="K4368" s="138">
        <v>11.910441496300153</v>
      </c>
    </row>
    <row r="4369" spans="1:11">
      <c r="A4369" s="39" t="s">
        <v>457</v>
      </c>
      <c r="B4369" s="39" t="s">
        <v>456</v>
      </c>
      <c r="C4369" s="39" t="s">
        <v>124</v>
      </c>
      <c r="D4369" s="92">
        <f t="shared" si="216"/>
        <v>24.998390000000001</v>
      </c>
      <c r="E4369" s="92">
        <f t="shared" si="217"/>
        <v>20.406479999999998</v>
      </c>
      <c r="F4369" s="92">
        <f t="shared" si="218"/>
        <v>30.231110000000001</v>
      </c>
      <c r="H4369" s="138">
        <v>24.998390000000001</v>
      </c>
      <c r="I4369" s="138">
        <v>20.406479999999998</v>
      </c>
      <c r="J4369" s="138">
        <v>30.231110000000001</v>
      </c>
      <c r="K4369" s="138">
        <v>10.039458541130049</v>
      </c>
    </row>
    <row r="4370" spans="1:11">
      <c r="A4370" s="39" t="s">
        <v>457</v>
      </c>
      <c r="B4370" s="39" t="s">
        <v>456</v>
      </c>
      <c r="C4370" s="39" t="s">
        <v>126</v>
      </c>
      <c r="D4370" s="92">
        <f t="shared" si="216"/>
        <v>31.152729999999998</v>
      </c>
      <c r="E4370" s="92">
        <f t="shared" si="217"/>
        <v>22.136289999999999</v>
      </c>
      <c r="F4370" s="92">
        <f t="shared" si="218"/>
        <v>41.866979999999998</v>
      </c>
      <c r="H4370" s="138">
        <v>31.152729999999998</v>
      </c>
      <c r="I4370" s="138">
        <v>22.136289999999999</v>
      </c>
      <c r="J4370" s="138">
        <v>41.866979999999998</v>
      </c>
      <c r="K4370" s="138">
        <v>16.323545320105172</v>
      </c>
    </row>
    <row r="4371" spans="1:11">
      <c r="A4371" s="39" t="s">
        <v>457</v>
      </c>
      <c r="B4371" s="39" t="s">
        <v>456</v>
      </c>
      <c r="C4371" s="39" t="s">
        <v>127</v>
      </c>
      <c r="D4371" s="92">
        <f t="shared" si="216"/>
        <v>30.600670000000001</v>
      </c>
      <c r="E4371" s="92">
        <f t="shared" si="217"/>
        <v>23.235910000000001</v>
      </c>
      <c r="F4371" s="92">
        <f t="shared" si="218"/>
        <v>39.110439999999997</v>
      </c>
      <c r="H4371" s="138">
        <v>30.600670000000001</v>
      </c>
      <c r="I4371" s="138">
        <v>23.235910000000001</v>
      </c>
      <c r="J4371" s="138">
        <v>39.110439999999997</v>
      </c>
      <c r="K4371" s="138">
        <v>13.318656094784853</v>
      </c>
    </row>
    <row r="4372" spans="1:11">
      <c r="A4372" s="39" t="s">
        <v>457</v>
      </c>
      <c r="B4372" s="39" t="s">
        <v>456</v>
      </c>
      <c r="C4372" s="39" t="s">
        <v>128</v>
      </c>
      <c r="D4372" s="92">
        <f t="shared" si="216"/>
        <v>26.392189999999999</v>
      </c>
      <c r="E4372" s="92">
        <f t="shared" si="217"/>
        <v>21.336359999999999</v>
      </c>
      <c r="F4372" s="92">
        <f t="shared" si="218"/>
        <v>32.156320000000001</v>
      </c>
      <c r="H4372" s="138">
        <v>26.392189999999999</v>
      </c>
      <c r="I4372" s="138">
        <v>21.336359999999999</v>
      </c>
      <c r="J4372" s="138">
        <v>32.156320000000001</v>
      </c>
      <c r="K4372" s="138">
        <v>10.480145831020465</v>
      </c>
    </row>
    <row r="4373" spans="1:11">
      <c r="A4373" s="39" t="s">
        <v>457</v>
      </c>
      <c r="B4373" s="39" t="s">
        <v>456</v>
      </c>
      <c r="C4373" s="39" t="s">
        <v>129</v>
      </c>
      <c r="D4373" s="92">
        <f t="shared" si="216"/>
        <v>33.288760000000003</v>
      </c>
      <c r="E4373" s="92">
        <f t="shared" si="217"/>
        <v>25.16114</v>
      </c>
      <c r="F4373" s="92">
        <f t="shared" si="218"/>
        <v>42.549120000000002</v>
      </c>
      <c r="H4373" s="138">
        <v>33.288760000000003</v>
      </c>
      <c r="I4373" s="138">
        <v>25.16114</v>
      </c>
      <c r="J4373" s="138">
        <v>42.549120000000002</v>
      </c>
      <c r="K4373" s="138">
        <v>13.4391938900698</v>
      </c>
    </row>
    <row r="4374" spans="1:11">
      <c r="A4374" s="39" t="s">
        <v>457</v>
      </c>
      <c r="B4374" s="39" t="s">
        <v>456</v>
      </c>
      <c r="C4374" s="39" t="s">
        <v>139</v>
      </c>
      <c r="D4374" s="92">
        <f t="shared" si="216"/>
        <v>24.05097</v>
      </c>
      <c r="E4374" s="92">
        <f t="shared" si="217"/>
        <v>19.227709999999998</v>
      </c>
      <c r="F4374" s="92">
        <f t="shared" si="218"/>
        <v>29.640160000000002</v>
      </c>
      <c r="H4374" s="138">
        <v>24.05097</v>
      </c>
      <c r="I4374" s="138">
        <v>19.227709999999998</v>
      </c>
      <c r="J4374" s="138">
        <v>29.640160000000002</v>
      </c>
      <c r="K4374" s="138">
        <v>11.057936540605223</v>
      </c>
    </row>
    <row r="4375" spans="1:11">
      <c r="A4375" s="39" t="s">
        <v>457</v>
      </c>
      <c r="B4375" s="39" t="s">
        <v>456</v>
      </c>
      <c r="C4375" s="39" t="s">
        <v>141</v>
      </c>
      <c r="D4375" s="92">
        <f t="shared" si="216"/>
        <v>22.437660000000001</v>
      </c>
      <c r="E4375" s="92">
        <f t="shared" si="217"/>
        <v>16.708410000000001</v>
      </c>
      <c r="F4375" s="92">
        <f t="shared" si="218"/>
        <v>29.437139999999999</v>
      </c>
      <c r="H4375" s="138">
        <v>22.437660000000001</v>
      </c>
      <c r="I4375" s="138">
        <v>16.708410000000001</v>
      </c>
      <c r="J4375" s="138">
        <v>29.437139999999999</v>
      </c>
      <c r="K4375" s="138">
        <v>14.486047118995474</v>
      </c>
    </row>
    <row r="4376" spans="1:11">
      <c r="A4376" s="39" t="s">
        <v>457</v>
      </c>
      <c r="B4376" s="39" t="s">
        <v>456</v>
      </c>
      <c r="C4376" s="39" t="s">
        <v>142</v>
      </c>
      <c r="D4376" s="92">
        <f t="shared" si="216"/>
        <v>29.583449999999999</v>
      </c>
      <c r="E4376" s="92">
        <f t="shared" si="217"/>
        <v>24.51699</v>
      </c>
      <c r="F4376" s="92">
        <f t="shared" si="218"/>
        <v>35.208530000000003</v>
      </c>
      <c r="H4376" s="138">
        <v>29.583449999999999</v>
      </c>
      <c r="I4376" s="138">
        <v>24.51699</v>
      </c>
      <c r="J4376" s="138">
        <v>35.208530000000003</v>
      </c>
      <c r="K4376" s="138">
        <v>9.2441550934728713</v>
      </c>
    </row>
    <row r="4377" spans="1:11">
      <c r="A4377" s="39" t="s">
        <v>457</v>
      </c>
      <c r="B4377" s="39" t="s">
        <v>456</v>
      </c>
      <c r="C4377" s="39" t="s">
        <v>147</v>
      </c>
      <c r="D4377" s="92">
        <f t="shared" si="216"/>
        <v>27.898620000000001</v>
      </c>
      <c r="E4377" s="92">
        <f t="shared" si="217"/>
        <v>22.956199999999999</v>
      </c>
      <c r="F4377" s="92">
        <f t="shared" si="218"/>
        <v>33.44323</v>
      </c>
      <c r="H4377" s="138">
        <v>27.898620000000001</v>
      </c>
      <c r="I4377" s="138">
        <v>22.956199999999999</v>
      </c>
      <c r="J4377" s="138">
        <v>33.44323</v>
      </c>
      <c r="K4377" s="138">
        <v>9.6110882903885564</v>
      </c>
    </row>
    <row r="4378" spans="1:11">
      <c r="A4378" s="39" t="s">
        <v>457</v>
      </c>
      <c r="B4378" s="39" t="s">
        <v>456</v>
      </c>
      <c r="C4378" s="39" t="s">
        <v>148</v>
      </c>
      <c r="D4378" s="92">
        <f t="shared" si="216"/>
        <v>29.21059</v>
      </c>
      <c r="E4378" s="92">
        <f t="shared" si="217"/>
        <v>23.432200000000002</v>
      </c>
      <c r="F4378" s="92">
        <f t="shared" si="218"/>
        <v>35.748620000000003</v>
      </c>
      <c r="H4378" s="138">
        <v>29.21059</v>
      </c>
      <c r="I4378" s="138">
        <v>23.432200000000002</v>
      </c>
      <c r="J4378" s="138">
        <v>35.748620000000003</v>
      </c>
      <c r="K4378" s="138">
        <v>10.793968899635372</v>
      </c>
    </row>
    <row r="4379" spans="1:11">
      <c r="A4379" s="39" t="s">
        <v>457</v>
      </c>
      <c r="B4379" s="39" t="s">
        <v>456</v>
      </c>
      <c r="C4379" s="39" t="s">
        <v>152</v>
      </c>
      <c r="D4379" s="92">
        <f t="shared" si="216"/>
        <v>24.226600000000001</v>
      </c>
      <c r="E4379" s="92">
        <f t="shared" si="217"/>
        <v>19.89499</v>
      </c>
      <c r="F4379" s="92">
        <f t="shared" si="218"/>
        <v>29.15802</v>
      </c>
      <c r="H4379" s="138">
        <v>24.226600000000001</v>
      </c>
      <c r="I4379" s="138">
        <v>19.89499</v>
      </c>
      <c r="J4379" s="138">
        <v>29.15802</v>
      </c>
      <c r="K4379" s="138">
        <v>9.7636564767652079</v>
      </c>
    </row>
    <row r="4380" spans="1:11">
      <c r="A4380" s="39" t="s">
        <v>457</v>
      </c>
      <c r="B4380" s="39" t="s">
        <v>456</v>
      </c>
      <c r="C4380" s="39" t="s">
        <v>155</v>
      </c>
      <c r="D4380" s="92">
        <f t="shared" si="216"/>
        <v>27.132149999999999</v>
      </c>
      <c r="E4380" s="92">
        <f t="shared" si="217"/>
        <v>19.535160000000001</v>
      </c>
      <c r="F4380" s="92">
        <f t="shared" si="218"/>
        <v>36.348909999999997</v>
      </c>
      <c r="H4380" s="138">
        <v>27.132149999999999</v>
      </c>
      <c r="I4380" s="138">
        <v>19.535160000000001</v>
      </c>
      <c r="J4380" s="138">
        <v>36.348909999999997</v>
      </c>
      <c r="K4380" s="138">
        <v>15.898533658408937</v>
      </c>
    </row>
    <row r="4381" spans="1:11">
      <c r="A4381" s="39" t="s">
        <v>457</v>
      </c>
      <c r="B4381" s="39" t="s">
        <v>456</v>
      </c>
      <c r="C4381" s="39" t="s">
        <v>157</v>
      </c>
      <c r="D4381" s="92">
        <f t="shared" si="216"/>
        <v>35.853230000000003</v>
      </c>
      <c r="E4381" s="92">
        <f t="shared" si="217"/>
        <v>25.259350000000001</v>
      </c>
      <c r="F4381" s="92">
        <f t="shared" si="218"/>
        <v>48.034700000000001</v>
      </c>
      <c r="H4381" s="138">
        <v>35.853230000000003</v>
      </c>
      <c r="I4381" s="138">
        <v>25.259350000000001</v>
      </c>
      <c r="J4381" s="138">
        <v>48.034700000000001</v>
      </c>
      <c r="K4381" s="138">
        <v>16.463590588630368</v>
      </c>
    </row>
    <row r="4382" spans="1:11">
      <c r="A4382" s="39" t="s">
        <v>457</v>
      </c>
      <c r="B4382" s="39" t="s">
        <v>456</v>
      </c>
      <c r="C4382" s="39" t="s">
        <v>158</v>
      </c>
      <c r="D4382" s="92">
        <f t="shared" si="216"/>
        <v>33.118310000000001</v>
      </c>
      <c r="E4382" s="92">
        <f t="shared" si="217"/>
        <v>21.028790000000001</v>
      </c>
      <c r="F4382" s="92">
        <f t="shared" si="218"/>
        <v>47.938989999999997</v>
      </c>
      <c r="H4382" s="138">
        <v>33.118310000000001</v>
      </c>
      <c r="I4382" s="138">
        <v>21.028790000000001</v>
      </c>
      <c r="J4382" s="138">
        <v>47.938989999999997</v>
      </c>
      <c r="K4382" s="138">
        <v>21.166620518981798</v>
      </c>
    </row>
    <row r="4383" spans="1:11">
      <c r="A4383" s="39" t="s">
        <v>457</v>
      </c>
      <c r="B4383" s="39" t="s">
        <v>456</v>
      </c>
      <c r="C4383" s="39" t="s">
        <v>160</v>
      </c>
      <c r="D4383" s="92">
        <f t="shared" si="216"/>
        <v>25.40429</v>
      </c>
      <c r="E4383" s="92">
        <f t="shared" si="217"/>
        <v>17.080480000000001</v>
      </c>
      <c r="F4383" s="92">
        <f t="shared" si="218"/>
        <v>36.022320000000001</v>
      </c>
      <c r="H4383" s="138">
        <v>25.40429</v>
      </c>
      <c r="I4383" s="138">
        <v>17.080480000000001</v>
      </c>
      <c r="J4383" s="138">
        <v>36.022320000000001</v>
      </c>
      <c r="K4383" s="138">
        <v>19.13324481809962</v>
      </c>
    </row>
    <row r="4384" spans="1:11">
      <c r="A4384" s="39" t="s">
        <v>457</v>
      </c>
      <c r="B4384" s="39" t="s">
        <v>456</v>
      </c>
      <c r="C4384" s="39" t="s">
        <v>163</v>
      </c>
      <c r="D4384" s="92">
        <f t="shared" si="216"/>
        <v>33.980629999999998</v>
      </c>
      <c r="E4384" s="92">
        <f t="shared" si="217"/>
        <v>26.65006</v>
      </c>
      <c r="F4384" s="92">
        <f t="shared" si="218"/>
        <v>42.168390000000002</v>
      </c>
      <c r="H4384" s="138">
        <v>33.980629999999998</v>
      </c>
      <c r="I4384" s="138">
        <v>26.65006</v>
      </c>
      <c r="J4384" s="138">
        <v>42.168390000000002</v>
      </c>
      <c r="K4384" s="138">
        <v>11.730650667748069</v>
      </c>
    </row>
    <row r="4385" spans="1:11">
      <c r="A4385" s="39" t="s">
        <v>457</v>
      </c>
      <c r="B4385" s="39" t="s">
        <v>456</v>
      </c>
      <c r="C4385" s="39" t="s">
        <v>167</v>
      </c>
      <c r="D4385" s="92">
        <f t="shared" si="216"/>
        <v>27.104030000000002</v>
      </c>
      <c r="E4385" s="92">
        <f t="shared" si="217"/>
        <v>21.6037</v>
      </c>
      <c r="F4385" s="92">
        <f t="shared" si="218"/>
        <v>33.407980000000002</v>
      </c>
      <c r="H4385" s="138">
        <v>27.104030000000002</v>
      </c>
      <c r="I4385" s="138">
        <v>21.6037</v>
      </c>
      <c r="J4385" s="138">
        <v>33.407980000000002</v>
      </c>
      <c r="K4385" s="138">
        <v>11.140251099190785</v>
      </c>
    </row>
    <row r="4386" spans="1:11">
      <c r="A4386" s="39" t="s">
        <v>457</v>
      </c>
      <c r="B4386" s="39" t="s">
        <v>456</v>
      </c>
      <c r="C4386" s="39" t="s">
        <v>169</v>
      </c>
      <c r="D4386" s="92">
        <f t="shared" si="216"/>
        <v>32.388759999999998</v>
      </c>
      <c r="E4386" s="92">
        <f t="shared" si="217"/>
        <v>24.011810000000001</v>
      </c>
      <c r="F4386" s="92">
        <f t="shared" si="218"/>
        <v>42.070169999999997</v>
      </c>
      <c r="H4386" s="138">
        <v>32.388759999999998</v>
      </c>
      <c r="I4386" s="138">
        <v>24.011810000000001</v>
      </c>
      <c r="J4386" s="138">
        <v>42.070169999999997</v>
      </c>
      <c r="K4386" s="138">
        <v>14.351284210942314</v>
      </c>
    </row>
    <row r="4387" spans="1:11">
      <c r="A4387" s="39" t="s">
        <v>457</v>
      </c>
      <c r="B4387" s="39" t="s">
        <v>456</v>
      </c>
      <c r="C4387" s="39" t="s">
        <v>173</v>
      </c>
      <c r="D4387" s="92">
        <f t="shared" si="216"/>
        <v>27.741949999999999</v>
      </c>
      <c r="E4387" s="92">
        <f t="shared" si="217"/>
        <v>23.000340000000001</v>
      </c>
      <c r="F4387" s="92">
        <f t="shared" si="218"/>
        <v>33.041589999999999</v>
      </c>
      <c r="H4387" s="138">
        <v>27.741949999999999</v>
      </c>
      <c r="I4387" s="138">
        <v>23.000340000000001</v>
      </c>
      <c r="J4387" s="138">
        <v>33.041589999999999</v>
      </c>
      <c r="K4387" s="138">
        <v>9.2524101586225918</v>
      </c>
    </row>
    <row r="4388" spans="1:11">
      <c r="A4388" s="39" t="s">
        <v>457</v>
      </c>
      <c r="B4388" s="39" t="s">
        <v>456</v>
      </c>
      <c r="C4388" s="39" t="s">
        <v>176</v>
      </c>
      <c r="D4388" s="92">
        <f t="shared" si="216"/>
        <v>41.516469999999998</v>
      </c>
      <c r="E4388" s="92">
        <f t="shared" si="217"/>
        <v>32.05547</v>
      </c>
      <c r="F4388" s="92">
        <f t="shared" si="218"/>
        <v>51.647239999999996</v>
      </c>
      <c r="H4388" s="138">
        <v>41.516469999999998</v>
      </c>
      <c r="I4388" s="138">
        <v>32.05547</v>
      </c>
      <c r="J4388" s="138">
        <v>51.647239999999996</v>
      </c>
      <c r="K4388" s="138">
        <v>12.190029643657086</v>
      </c>
    </row>
    <row r="4389" spans="1:11">
      <c r="A4389" s="39" t="s">
        <v>457</v>
      </c>
      <c r="B4389" s="39" t="s">
        <v>456</v>
      </c>
      <c r="C4389" s="39" t="s">
        <v>363</v>
      </c>
      <c r="D4389" s="92">
        <f t="shared" si="216"/>
        <v>27.311240000000002</v>
      </c>
      <c r="E4389" s="92">
        <f t="shared" si="217"/>
        <v>23.967549999999999</v>
      </c>
      <c r="F4389" s="92">
        <f t="shared" si="218"/>
        <v>30.931629999999998</v>
      </c>
      <c r="H4389" s="138">
        <v>27.311240000000002</v>
      </c>
      <c r="I4389" s="138">
        <v>23.967549999999999</v>
      </c>
      <c r="J4389" s="138">
        <v>30.931629999999998</v>
      </c>
      <c r="K4389" s="138">
        <v>6.5102719612877333</v>
      </c>
    </row>
    <row r="4390" spans="1:11">
      <c r="A4390" s="39" t="s">
        <v>457</v>
      </c>
      <c r="B4390" s="39" t="s">
        <v>456</v>
      </c>
      <c r="C4390" s="39" t="s">
        <v>364</v>
      </c>
      <c r="D4390" s="92">
        <f t="shared" si="216"/>
        <v>27.406310000000001</v>
      </c>
      <c r="E4390" s="92">
        <f t="shared" si="217"/>
        <v>24.452729999999999</v>
      </c>
      <c r="F4390" s="92">
        <f t="shared" si="218"/>
        <v>30.572279999999999</v>
      </c>
      <c r="H4390" s="138">
        <v>27.406310000000001</v>
      </c>
      <c r="I4390" s="138">
        <v>24.452729999999999</v>
      </c>
      <c r="J4390" s="138">
        <v>30.572279999999999</v>
      </c>
      <c r="K4390" s="138">
        <v>5.6996837589591589</v>
      </c>
    </row>
    <row r="4391" spans="1:11">
      <c r="A4391" s="39" t="s">
        <v>457</v>
      </c>
      <c r="B4391" s="39" t="s">
        <v>456</v>
      </c>
      <c r="C4391" s="39" t="s">
        <v>365</v>
      </c>
      <c r="D4391" s="92">
        <f t="shared" si="216"/>
        <v>21.668420000000001</v>
      </c>
      <c r="E4391" s="92">
        <f t="shared" si="217"/>
        <v>18.417809999999999</v>
      </c>
      <c r="F4391" s="92">
        <f t="shared" si="218"/>
        <v>25.314720000000001</v>
      </c>
      <c r="H4391" s="138">
        <v>21.668420000000001</v>
      </c>
      <c r="I4391" s="138">
        <v>18.417809999999999</v>
      </c>
      <c r="J4391" s="138">
        <v>25.314720000000001</v>
      </c>
      <c r="K4391" s="138">
        <v>8.1196044750840155</v>
      </c>
    </row>
    <row r="4392" spans="1:11">
      <c r="A4392" s="39" t="s">
        <v>457</v>
      </c>
      <c r="B4392" s="39" t="s">
        <v>456</v>
      </c>
      <c r="C4392" s="39" t="s">
        <v>366</v>
      </c>
      <c r="D4392" s="92">
        <f t="shared" si="216"/>
        <v>23.311060000000001</v>
      </c>
      <c r="E4392" s="92">
        <f t="shared" si="217"/>
        <v>21.133040000000001</v>
      </c>
      <c r="F4392" s="92">
        <f t="shared" si="218"/>
        <v>25.640560000000001</v>
      </c>
      <c r="H4392" s="138">
        <v>23.311060000000001</v>
      </c>
      <c r="I4392" s="138">
        <v>21.133040000000001</v>
      </c>
      <c r="J4392" s="138">
        <v>25.640560000000001</v>
      </c>
      <c r="K4392" s="138">
        <v>4.9329760208244497</v>
      </c>
    </row>
    <row r="4393" spans="1:11">
      <c r="A4393" s="39" t="s">
        <v>457</v>
      </c>
      <c r="B4393" s="39" t="s">
        <v>456</v>
      </c>
      <c r="C4393" s="39" t="s">
        <v>356</v>
      </c>
      <c r="D4393" s="92">
        <f t="shared" si="216"/>
        <v>25.346550000000001</v>
      </c>
      <c r="E4393" s="92">
        <f t="shared" si="217"/>
        <v>23.80519</v>
      </c>
      <c r="F4393" s="92">
        <f t="shared" si="218"/>
        <v>26.95241</v>
      </c>
      <c r="H4393" s="138">
        <v>25.346550000000001</v>
      </c>
      <c r="I4393" s="138">
        <v>23.80519</v>
      </c>
      <c r="J4393" s="138">
        <v>26.95241</v>
      </c>
      <c r="K4393" s="138">
        <v>3.1675581094863006</v>
      </c>
    </row>
    <row r="4394" spans="1:11">
      <c r="A4394" s="39" t="s">
        <v>457</v>
      </c>
      <c r="B4394" s="39" t="s">
        <v>456</v>
      </c>
      <c r="C4394" s="39" t="s">
        <v>367</v>
      </c>
      <c r="D4394" s="92">
        <f t="shared" si="216"/>
        <v>28.937059999999999</v>
      </c>
      <c r="E4394" s="92">
        <f t="shared" si="217"/>
        <v>26.88091</v>
      </c>
      <c r="F4394" s="92">
        <f t="shared" si="218"/>
        <v>31.08362</v>
      </c>
      <c r="H4394" s="138">
        <v>28.937059999999999</v>
      </c>
      <c r="I4394" s="138">
        <v>26.88091</v>
      </c>
      <c r="J4394" s="138">
        <v>31.08362</v>
      </c>
      <c r="K4394" s="138">
        <v>3.7059224399437949</v>
      </c>
    </row>
    <row r="4395" spans="1:11">
      <c r="A4395" s="39" t="s">
        <v>457</v>
      </c>
      <c r="B4395" s="39" t="s">
        <v>456</v>
      </c>
      <c r="C4395" s="39" t="s">
        <v>368</v>
      </c>
      <c r="D4395" s="92">
        <f t="shared" si="216"/>
        <v>29.32037</v>
      </c>
      <c r="E4395" s="92">
        <f t="shared" si="217"/>
        <v>25.855090000000001</v>
      </c>
      <c r="F4395" s="92">
        <f t="shared" si="218"/>
        <v>33.043100000000003</v>
      </c>
      <c r="H4395" s="138">
        <v>29.32037</v>
      </c>
      <c r="I4395" s="138">
        <v>25.855090000000001</v>
      </c>
      <c r="J4395" s="138">
        <v>33.043100000000003</v>
      </c>
      <c r="K4395" s="138">
        <v>6.2605963021612618</v>
      </c>
    </row>
    <row r="4396" spans="1:11">
      <c r="A4396" s="39" t="s">
        <v>457</v>
      </c>
      <c r="B4396" s="39" t="s">
        <v>456</v>
      </c>
      <c r="C4396" s="39" t="s">
        <v>369</v>
      </c>
      <c r="D4396" s="92">
        <f t="shared" si="216"/>
        <v>28.64161</v>
      </c>
      <c r="E4396" s="92">
        <f t="shared" si="217"/>
        <v>23.783740000000002</v>
      </c>
      <c r="F4396" s="92">
        <f t="shared" si="218"/>
        <v>34.048450000000003</v>
      </c>
      <c r="H4396" s="138">
        <v>28.64161</v>
      </c>
      <c r="I4396" s="138">
        <v>23.783740000000002</v>
      </c>
      <c r="J4396" s="138">
        <v>34.048450000000003</v>
      </c>
      <c r="K4396" s="138">
        <v>9.1629450998040962</v>
      </c>
    </row>
    <row r="4397" spans="1:11">
      <c r="A4397" s="39" t="s">
        <v>457</v>
      </c>
      <c r="B4397" s="39" t="s">
        <v>456</v>
      </c>
      <c r="C4397" s="39" t="s">
        <v>370</v>
      </c>
      <c r="D4397" s="92">
        <f t="shared" si="216"/>
        <v>28.361190000000001</v>
      </c>
      <c r="E4397" s="92">
        <f t="shared" si="217"/>
        <v>25.179449999999999</v>
      </c>
      <c r="F4397" s="92">
        <f t="shared" si="218"/>
        <v>31.774229999999999</v>
      </c>
      <c r="H4397" s="138">
        <v>28.361190000000001</v>
      </c>
      <c r="I4397" s="138">
        <v>25.179449999999999</v>
      </c>
      <c r="J4397" s="138">
        <v>31.774229999999999</v>
      </c>
      <c r="K4397" s="138">
        <v>5.9366232517041775</v>
      </c>
    </row>
    <row r="4398" spans="1:11">
      <c r="A4398" s="39" t="s">
        <v>457</v>
      </c>
      <c r="B4398" s="39" t="s">
        <v>456</v>
      </c>
      <c r="C4398" s="39" t="s">
        <v>357</v>
      </c>
      <c r="D4398" s="92">
        <f t="shared" si="216"/>
        <v>28.795529999999999</v>
      </c>
      <c r="E4398" s="92">
        <f t="shared" si="217"/>
        <v>27.25759</v>
      </c>
      <c r="F4398" s="92">
        <f t="shared" si="218"/>
        <v>30.38401</v>
      </c>
      <c r="H4398" s="138">
        <v>28.795529999999999</v>
      </c>
      <c r="I4398" s="138">
        <v>27.25759</v>
      </c>
      <c r="J4398" s="138">
        <v>30.38401</v>
      </c>
      <c r="K4398" s="138">
        <v>2.7698931049367732</v>
      </c>
    </row>
    <row r="4399" spans="1:11">
      <c r="A4399" s="39" t="s">
        <v>457</v>
      </c>
      <c r="B4399" s="39" t="s">
        <v>456</v>
      </c>
      <c r="C4399" s="39" t="s">
        <v>371</v>
      </c>
      <c r="D4399" s="92">
        <f t="shared" si="216"/>
        <v>27.584820000000001</v>
      </c>
      <c r="E4399" s="92">
        <f t="shared" si="217"/>
        <v>24.716059999999999</v>
      </c>
      <c r="F4399" s="92">
        <f t="shared" si="218"/>
        <v>30.650970000000001</v>
      </c>
      <c r="H4399" s="138">
        <v>27.584820000000001</v>
      </c>
      <c r="I4399" s="138">
        <v>24.716059999999999</v>
      </c>
      <c r="J4399" s="138">
        <v>30.650970000000001</v>
      </c>
      <c r="K4399" s="138">
        <v>5.4918502277702013</v>
      </c>
    </row>
    <row r="4400" spans="1:11">
      <c r="A4400" s="39" t="s">
        <v>457</v>
      </c>
      <c r="B4400" s="39" t="s">
        <v>456</v>
      </c>
      <c r="C4400" s="39" t="s">
        <v>372</v>
      </c>
      <c r="D4400" s="92">
        <f t="shared" si="216"/>
        <v>24.347660000000001</v>
      </c>
      <c r="E4400" s="92">
        <f t="shared" si="217"/>
        <v>21.99775</v>
      </c>
      <c r="F4400" s="92">
        <f t="shared" si="218"/>
        <v>26.86215</v>
      </c>
      <c r="H4400" s="138">
        <v>24.347660000000001</v>
      </c>
      <c r="I4400" s="138">
        <v>21.99775</v>
      </c>
      <c r="J4400" s="138">
        <v>26.86215</v>
      </c>
      <c r="K4400" s="138">
        <v>5.0975535225972441</v>
      </c>
    </row>
    <row r="4401" spans="1:11">
      <c r="A4401" s="39" t="s">
        <v>457</v>
      </c>
      <c r="B4401" s="39" t="s">
        <v>456</v>
      </c>
      <c r="C4401" s="39" t="s">
        <v>373</v>
      </c>
      <c r="D4401" s="92">
        <f t="shared" si="216"/>
        <v>26.289660000000001</v>
      </c>
      <c r="E4401" s="92">
        <f t="shared" si="217"/>
        <v>23.371269999999999</v>
      </c>
      <c r="F4401" s="92">
        <f t="shared" si="218"/>
        <v>29.432500000000001</v>
      </c>
      <c r="H4401" s="138">
        <v>26.289660000000001</v>
      </c>
      <c r="I4401" s="138">
        <v>23.371269999999999</v>
      </c>
      <c r="J4401" s="138">
        <v>29.432500000000001</v>
      </c>
      <c r="K4401" s="138">
        <v>5.8846595962062649</v>
      </c>
    </row>
    <row r="4402" spans="1:11">
      <c r="A4402" s="39" t="s">
        <v>457</v>
      </c>
      <c r="B4402" s="39" t="s">
        <v>456</v>
      </c>
      <c r="C4402" s="39" t="s">
        <v>374</v>
      </c>
      <c r="D4402" s="92">
        <f t="shared" si="216"/>
        <v>30.642690000000002</v>
      </c>
      <c r="E4402" s="92">
        <f t="shared" si="217"/>
        <v>27.273990000000001</v>
      </c>
      <c r="F4402" s="92">
        <f t="shared" si="218"/>
        <v>34.231630000000003</v>
      </c>
      <c r="H4402" s="138">
        <v>30.642690000000002</v>
      </c>
      <c r="I4402" s="138">
        <v>27.273990000000001</v>
      </c>
      <c r="J4402" s="138">
        <v>34.231630000000003</v>
      </c>
      <c r="K4402" s="138">
        <v>5.7986586686743227</v>
      </c>
    </row>
    <row r="4403" spans="1:11">
      <c r="A4403" s="39" t="s">
        <v>457</v>
      </c>
      <c r="B4403" s="39" t="s">
        <v>456</v>
      </c>
      <c r="C4403" s="39" t="s">
        <v>358</v>
      </c>
      <c r="D4403" s="92">
        <f t="shared" si="216"/>
        <v>25.864750000000001</v>
      </c>
      <c r="E4403" s="92">
        <f t="shared" si="217"/>
        <v>24.314869999999999</v>
      </c>
      <c r="F4403" s="92">
        <f t="shared" si="218"/>
        <v>27.477540000000001</v>
      </c>
      <c r="H4403" s="138">
        <v>25.864750000000001</v>
      </c>
      <c r="I4403" s="138">
        <v>24.314869999999999</v>
      </c>
      <c r="J4403" s="138">
        <v>27.477540000000001</v>
      </c>
      <c r="K4403" s="138">
        <v>3.1194374583168214</v>
      </c>
    </row>
    <row r="4404" spans="1:11">
      <c r="A4404" s="39" t="s">
        <v>457</v>
      </c>
      <c r="B4404" s="39" t="s">
        <v>456</v>
      </c>
      <c r="C4404" s="39" t="s">
        <v>375</v>
      </c>
      <c r="D4404" s="92">
        <f t="shared" si="216"/>
        <v>26.305730000000001</v>
      </c>
      <c r="E4404" s="92">
        <f t="shared" si="217"/>
        <v>22.262740000000001</v>
      </c>
      <c r="F4404" s="92">
        <f t="shared" si="218"/>
        <v>30.792120000000001</v>
      </c>
      <c r="H4404" s="138">
        <v>26.305730000000001</v>
      </c>
      <c r="I4404" s="138">
        <v>22.262740000000001</v>
      </c>
      <c r="J4404" s="138">
        <v>30.792120000000001</v>
      </c>
      <c r="K4404" s="138">
        <v>8.2816975617099402</v>
      </c>
    </row>
    <row r="4405" spans="1:11">
      <c r="A4405" s="39" t="s">
        <v>457</v>
      </c>
      <c r="B4405" s="39" t="s">
        <v>456</v>
      </c>
      <c r="C4405" s="39" t="s">
        <v>376</v>
      </c>
      <c r="D4405" s="92">
        <f t="shared" si="216"/>
        <v>26.94463</v>
      </c>
      <c r="E4405" s="92">
        <f t="shared" si="217"/>
        <v>23.473749999999999</v>
      </c>
      <c r="F4405" s="92">
        <f t="shared" si="218"/>
        <v>30.72269</v>
      </c>
      <c r="H4405" s="138">
        <v>26.94463</v>
      </c>
      <c r="I4405" s="138">
        <v>23.473749999999999</v>
      </c>
      <c r="J4405" s="138">
        <v>30.72269</v>
      </c>
      <c r="K4405" s="138">
        <v>6.8694986719060536</v>
      </c>
    </row>
    <row r="4406" spans="1:11">
      <c r="A4406" s="39" t="s">
        <v>457</v>
      </c>
      <c r="B4406" s="39" t="s">
        <v>456</v>
      </c>
      <c r="C4406" s="39" t="s">
        <v>377</v>
      </c>
      <c r="D4406" s="92">
        <f t="shared" si="216"/>
        <v>29.085830000000001</v>
      </c>
      <c r="E4406" s="92">
        <f t="shared" si="217"/>
        <v>25.625250000000001</v>
      </c>
      <c r="F4406" s="92">
        <f t="shared" si="218"/>
        <v>32.807589999999998</v>
      </c>
      <c r="H4406" s="138">
        <v>29.085830000000001</v>
      </c>
      <c r="I4406" s="138">
        <v>25.625250000000001</v>
      </c>
      <c r="J4406" s="138">
        <v>32.807589999999998</v>
      </c>
      <c r="K4406" s="138">
        <v>6.3064351266578944</v>
      </c>
    </row>
    <row r="4407" spans="1:11">
      <c r="A4407" s="39" t="s">
        <v>457</v>
      </c>
      <c r="B4407" s="39" t="s">
        <v>456</v>
      </c>
      <c r="C4407" s="39" t="s">
        <v>386</v>
      </c>
      <c r="D4407" s="92">
        <f t="shared" si="216"/>
        <v>29.200679999999998</v>
      </c>
      <c r="E4407" s="92">
        <f t="shared" si="217"/>
        <v>26.436229999999998</v>
      </c>
      <c r="F4407" s="92">
        <f t="shared" si="218"/>
        <v>32.127960000000002</v>
      </c>
      <c r="H4407" s="138">
        <v>29.200679999999998</v>
      </c>
      <c r="I4407" s="138">
        <v>26.436229999999998</v>
      </c>
      <c r="J4407" s="138">
        <v>32.127960000000002</v>
      </c>
      <c r="K4407" s="138">
        <v>4.9757437155573099</v>
      </c>
    </row>
    <row r="4408" spans="1:11">
      <c r="A4408" s="39" t="s">
        <v>457</v>
      </c>
      <c r="B4408" s="39" t="s">
        <v>456</v>
      </c>
      <c r="C4408" s="39" t="s">
        <v>379</v>
      </c>
      <c r="D4408" s="92">
        <f t="shared" si="216"/>
        <v>26.27393</v>
      </c>
      <c r="E4408" s="92">
        <f t="shared" si="217"/>
        <v>23.839749999999999</v>
      </c>
      <c r="F4408" s="92">
        <f t="shared" si="218"/>
        <v>28.862449999999999</v>
      </c>
      <c r="H4408" s="138">
        <v>26.27393</v>
      </c>
      <c r="I4408" s="138">
        <v>23.839749999999999</v>
      </c>
      <c r="J4408" s="138">
        <v>28.862449999999999</v>
      </c>
      <c r="K4408" s="138">
        <v>4.8784974307231543</v>
      </c>
    </row>
    <row r="4409" spans="1:11">
      <c r="A4409" s="39" t="s">
        <v>457</v>
      </c>
      <c r="B4409" s="39" t="s">
        <v>456</v>
      </c>
      <c r="C4409" s="39" t="s">
        <v>360</v>
      </c>
      <c r="D4409" s="92">
        <f t="shared" si="216"/>
        <v>27.12011</v>
      </c>
      <c r="E4409" s="92">
        <f t="shared" si="217"/>
        <v>25.573049999999999</v>
      </c>
      <c r="F4409" s="92">
        <f t="shared" si="218"/>
        <v>28.724630000000001</v>
      </c>
      <c r="H4409" s="138">
        <v>27.12011</v>
      </c>
      <c r="I4409" s="138">
        <v>25.573049999999999</v>
      </c>
      <c r="J4409" s="138">
        <v>28.724630000000001</v>
      </c>
      <c r="K4409" s="138">
        <v>2.9648283137494649</v>
      </c>
    </row>
    <row r="4410" spans="1:11">
      <c r="A4410" s="39" t="s">
        <v>457</v>
      </c>
      <c r="B4410" s="39" t="s">
        <v>456</v>
      </c>
      <c r="C4410" s="39" t="s">
        <v>0</v>
      </c>
      <c r="D4410" s="92">
        <f t="shared" si="216"/>
        <v>26.991900000000001</v>
      </c>
      <c r="E4410" s="92">
        <f t="shared" si="217"/>
        <v>26.205349999999999</v>
      </c>
      <c r="F4410" s="92">
        <f t="shared" si="218"/>
        <v>27.79316</v>
      </c>
      <c r="H4410" s="138">
        <v>26.991900000000001</v>
      </c>
      <c r="I4410" s="138">
        <v>26.205349999999999</v>
      </c>
      <c r="J4410" s="138">
        <v>27.79316</v>
      </c>
      <c r="K4410" s="138">
        <v>1.5007024329521077</v>
      </c>
    </row>
    <row r="4411" spans="1:11">
      <c r="A4411" s="39" t="s">
        <v>458</v>
      </c>
      <c r="B4411" s="39" t="s">
        <v>454</v>
      </c>
      <c r="C4411" s="39" t="s">
        <v>101</v>
      </c>
      <c r="D4411" s="92">
        <f t="shared" si="216"/>
        <v>14.853149999999999</v>
      </c>
      <c r="E4411" s="92">
        <f t="shared" si="217"/>
        <v>11.1134</v>
      </c>
      <c r="F4411" s="92">
        <f t="shared" si="218"/>
        <v>19.57423</v>
      </c>
      <c r="H4411" s="138">
        <v>14.853149999999999</v>
      </c>
      <c r="I4411" s="138">
        <v>11.1134</v>
      </c>
      <c r="J4411" s="138">
        <v>19.57423</v>
      </c>
      <c r="K4411" s="138">
        <v>14.466062754365236</v>
      </c>
    </row>
    <row r="4412" spans="1:11">
      <c r="A4412" s="39" t="s">
        <v>458</v>
      </c>
      <c r="B4412" s="39" t="s">
        <v>454</v>
      </c>
      <c r="C4412" s="39" t="s">
        <v>108</v>
      </c>
      <c r="D4412" s="92">
        <f t="shared" si="216"/>
        <v>9.0324670000000005</v>
      </c>
      <c r="E4412" s="92">
        <f t="shared" si="217"/>
        <v>4.811725</v>
      </c>
      <c r="F4412" s="92">
        <f t="shared" si="218"/>
        <v>16.32076</v>
      </c>
      <c r="H4412" s="138">
        <v>9.0324670000000005</v>
      </c>
      <c r="I4412" s="138">
        <v>4.811725</v>
      </c>
      <c r="J4412" s="138">
        <v>16.32076</v>
      </c>
      <c r="K4412" s="138">
        <v>31.32919278863681</v>
      </c>
    </row>
    <row r="4413" spans="1:11">
      <c r="A4413" s="39" t="s">
        <v>458</v>
      </c>
      <c r="B4413" s="39" t="s">
        <v>454</v>
      </c>
      <c r="C4413" s="39" t="s">
        <v>109</v>
      </c>
      <c r="D4413" s="92">
        <f t="shared" si="216"/>
        <v>13.53018</v>
      </c>
      <c r="E4413" s="92">
        <f t="shared" si="217"/>
        <v>9.5998079999999995</v>
      </c>
      <c r="F4413" s="92">
        <f t="shared" si="218"/>
        <v>18.73621</v>
      </c>
      <c r="H4413" s="138">
        <v>13.53018</v>
      </c>
      <c r="I4413" s="138">
        <v>9.5998079999999995</v>
      </c>
      <c r="J4413" s="138">
        <v>18.73621</v>
      </c>
      <c r="K4413" s="138">
        <v>17.098634312329921</v>
      </c>
    </row>
    <row r="4414" spans="1:11">
      <c r="A4414" s="39" t="s">
        <v>458</v>
      </c>
      <c r="B4414" s="39" t="s">
        <v>454</v>
      </c>
      <c r="C4414" s="39" t="s">
        <v>112</v>
      </c>
      <c r="D4414" s="92">
        <f t="shared" si="216"/>
        <v>21.340979999999998</v>
      </c>
      <c r="E4414" s="92">
        <f t="shared" si="217"/>
        <v>13.99788</v>
      </c>
      <c r="F4414" s="92">
        <f t="shared" si="218"/>
        <v>31.14134</v>
      </c>
      <c r="H4414" s="138">
        <v>21.340979999999998</v>
      </c>
      <c r="I4414" s="138">
        <v>13.99788</v>
      </c>
      <c r="J4414" s="138">
        <v>31.14134</v>
      </c>
      <c r="K4414" s="138">
        <v>20.503407060031918</v>
      </c>
    </row>
    <row r="4415" spans="1:11">
      <c r="A4415" s="39" t="s">
        <v>458</v>
      </c>
      <c r="B4415" s="39" t="s">
        <v>454</v>
      </c>
      <c r="C4415" s="39" t="s">
        <v>115</v>
      </c>
      <c r="D4415" s="92">
        <f t="shared" si="216"/>
        <v>16.417860000000001</v>
      </c>
      <c r="E4415" s="92">
        <f t="shared" si="217"/>
        <v>12.80547</v>
      </c>
      <c r="F4415" s="92">
        <f t="shared" si="218"/>
        <v>20.806139999999999</v>
      </c>
      <c r="H4415" s="138">
        <v>16.417860000000001</v>
      </c>
      <c r="I4415" s="138">
        <v>12.80547</v>
      </c>
      <c r="J4415" s="138">
        <v>20.806139999999999</v>
      </c>
      <c r="K4415" s="138">
        <v>12.399405281808956</v>
      </c>
    </row>
    <row r="4416" spans="1:11">
      <c r="A4416" s="39" t="s">
        <v>458</v>
      </c>
      <c r="B4416" s="39" t="s">
        <v>454</v>
      </c>
      <c r="C4416" s="39" t="s">
        <v>118</v>
      </c>
      <c r="D4416" s="92">
        <f t="shared" si="216"/>
        <v>27.034459999999999</v>
      </c>
      <c r="E4416" s="92">
        <f t="shared" si="217"/>
        <v>17.96228</v>
      </c>
      <c r="F4416" s="92">
        <f t="shared" si="218"/>
        <v>38.53633</v>
      </c>
      <c r="H4416" s="138">
        <v>27.034459999999999</v>
      </c>
      <c r="I4416" s="138">
        <v>17.96228</v>
      </c>
      <c r="J4416" s="138">
        <v>38.53633</v>
      </c>
      <c r="K4416" s="138">
        <v>19.579773370727583</v>
      </c>
    </row>
    <row r="4417" spans="1:11">
      <c r="A4417" s="39" t="s">
        <v>458</v>
      </c>
      <c r="B4417" s="39" t="s">
        <v>454</v>
      </c>
      <c r="C4417" s="39" t="s">
        <v>122</v>
      </c>
      <c r="D4417" s="92">
        <f t="shared" si="216"/>
        <v>14.23874</v>
      </c>
      <c r="E4417" s="92">
        <f t="shared" si="217"/>
        <v>10.50886</v>
      </c>
      <c r="F4417" s="92">
        <f t="shared" si="218"/>
        <v>19.011230000000001</v>
      </c>
      <c r="H4417" s="138">
        <v>14.23874</v>
      </c>
      <c r="I4417" s="138">
        <v>10.50886</v>
      </c>
      <c r="J4417" s="138">
        <v>19.011230000000001</v>
      </c>
      <c r="K4417" s="138">
        <v>15.151242314980118</v>
      </c>
    </row>
    <row r="4418" spans="1:11">
      <c r="A4418" s="39" t="s">
        <v>458</v>
      </c>
      <c r="B4418" s="39" t="s">
        <v>454</v>
      </c>
      <c r="C4418" s="39" t="s">
        <v>130</v>
      </c>
      <c r="D4418" s="92">
        <f t="shared" si="216"/>
        <v>23.12012</v>
      </c>
      <c r="E4418" s="92">
        <f t="shared" si="217"/>
        <v>18.90287</v>
      </c>
      <c r="F4418" s="92">
        <f t="shared" si="218"/>
        <v>27.95393</v>
      </c>
      <c r="H4418" s="138">
        <v>23.12012</v>
      </c>
      <c r="I4418" s="138">
        <v>18.90287</v>
      </c>
      <c r="J4418" s="138">
        <v>27.95393</v>
      </c>
      <c r="K4418" s="138">
        <v>9.9926211455649891</v>
      </c>
    </row>
    <row r="4419" spans="1:11">
      <c r="A4419" s="39" t="s">
        <v>458</v>
      </c>
      <c r="B4419" s="39" t="s">
        <v>454</v>
      </c>
      <c r="C4419" s="39" t="s">
        <v>135</v>
      </c>
      <c r="D4419" s="92">
        <f t="shared" si="216"/>
        <v>17.847529999999999</v>
      </c>
      <c r="E4419" s="92">
        <f t="shared" si="217"/>
        <v>9.4096980000000006</v>
      </c>
      <c r="F4419" s="92">
        <f t="shared" si="218"/>
        <v>31.242260000000002</v>
      </c>
      <c r="H4419" s="138">
        <v>17.847529999999999</v>
      </c>
      <c r="I4419" s="138">
        <v>9.4096980000000006</v>
      </c>
      <c r="J4419" s="138">
        <v>31.242260000000002</v>
      </c>
      <c r="K4419" s="138">
        <v>30.923881343805</v>
      </c>
    </row>
    <row r="4420" spans="1:11">
      <c r="A4420" s="39" t="s">
        <v>458</v>
      </c>
      <c r="B4420" s="39" t="s">
        <v>454</v>
      </c>
      <c r="C4420" s="39" t="s">
        <v>136</v>
      </c>
      <c r="D4420" s="92">
        <f t="shared" si="216"/>
        <v>14.40685</v>
      </c>
      <c r="E4420" s="92">
        <f t="shared" si="217"/>
        <v>9.9261269999999993</v>
      </c>
      <c r="F4420" s="92">
        <f t="shared" si="218"/>
        <v>20.450959999999998</v>
      </c>
      <c r="H4420" s="138">
        <v>14.40685</v>
      </c>
      <c r="I4420" s="138">
        <v>9.9261269999999993</v>
      </c>
      <c r="J4420" s="138">
        <v>20.450959999999998</v>
      </c>
      <c r="K4420" s="138">
        <v>18.494008058666537</v>
      </c>
    </row>
    <row r="4421" spans="1:11">
      <c r="A4421" s="39" t="s">
        <v>458</v>
      </c>
      <c r="B4421" s="39" t="s">
        <v>454</v>
      </c>
      <c r="C4421" s="39" t="s">
        <v>143</v>
      </c>
      <c r="D4421" s="92">
        <f t="shared" si="216"/>
        <v>19.56879</v>
      </c>
      <c r="E4421" s="92">
        <f t="shared" si="217"/>
        <v>13.95176</v>
      </c>
      <c r="F4421" s="92">
        <f t="shared" si="218"/>
        <v>26.744389999999999</v>
      </c>
      <c r="H4421" s="138">
        <v>19.56879</v>
      </c>
      <c r="I4421" s="138">
        <v>13.95176</v>
      </c>
      <c r="J4421" s="138">
        <v>26.744389999999999</v>
      </c>
      <c r="K4421" s="138">
        <v>16.651550760164525</v>
      </c>
    </row>
    <row r="4422" spans="1:11">
      <c r="A4422" s="39" t="s">
        <v>458</v>
      </c>
      <c r="B4422" s="39" t="s">
        <v>454</v>
      </c>
      <c r="C4422" s="39" t="s">
        <v>149</v>
      </c>
      <c r="D4422" s="92">
        <f t="shared" si="216"/>
        <v>16.823440000000002</v>
      </c>
      <c r="E4422" s="92">
        <f t="shared" si="217"/>
        <v>12.89551</v>
      </c>
      <c r="F4422" s="92">
        <f t="shared" si="218"/>
        <v>21.65044</v>
      </c>
      <c r="H4422" s="138">
        <v>16.823440000000002</v>
      </c>
      <c r="I4422" s="138">
        <v>12.89551</v>
      </c>
      <c r="J4422" s="138">
        <v>21.65044</v>
      </c>
      <c r="K4422" s="138">
        <v>13.239973513145941</v>
      </c>
    </row>
    <row r="4423" spans="1:11">
      <c r="A4423" s="39" t="s">
        <v>458</v>
      </c>
      <c r="B4423" s="39" t="s">
        <v>454</v>
      </c>
      <c r="C4423" s="39" t="s">
        <v>151</v>
      </c>
      <c r="D4423" s="92">
        <f t="shared" si="216"/>
        <v>19.435870000000001</v>
      </c>
      <c r="E4423" s="92">
        <f t="shared" si="217"/>
        <v>12.71325</v>
      </c>
      <c r="F4423" s="92">
        <f t="shared" si="218"/>
        <v>28.55058</v>
      </c>
      <c r="H4423" s="138">
        <v>19.435870000000001</v>
      </c>
      <c r="I4423" s="138">
        <v>12.71325</v>
      </c>
      <c r="J4423" s="138">
        <v>28.55058</v>
      </c>
      <c r="K4423" s="138">
        <v>20.73891212484957</v>
      </c>
    </row>
    <row r="4424" spans="1:11">
      <c r="A4424" s="39" t="s">
        <v>458</v>
      </c>
      <c r="B4424" s="39" t="s">
        <v>454</v>
      </c>
      <c r="C4424" s="39" t="s">
        <v>154</v>
      </c>
      <c r="D4424" s="92">
        <f t="shared" si="216"/>
        <v>13.44998</v>
      </c>
      <c r="E4424" s="92">
        <f t="shared" si="217"/>
        <v>9.0293259999999993</v>
      </c>
      <c r="F4424" s="92">
        <f t="shared" si="218"/>
        <v>19.56935</v>
      </c>
      <c r="H4424" s="138">
        <v>13.44998</v>
      </c>
      <c r="I4424" s="138">
        <v>9.0293259999999993</v>
      </c>
      <c r="J4424" s="138">
        <v>19.56935</v>
      </c>
      <c r="K4424" s="138">
        <v>19.793784079976326</v>
      </c>
    </row>
    <row r="4425" spans="1:11">
      <c r="A4425" s="39" t="s">
        <v>458</v>
      </c>
      <c r="B4425" s="39" t="s">
        <v>454</v>
      </c>
      <c r="C4425" s="39" t="s">
        <v>164</v>
      </c>
      <c r="D4425" s="92">
        <f t="shared" si="216"/>
        <v>18.303049999999999</v>
      </c>
      <c r="E4425" s="92">
        <f t="shared" si="217"/>
        <v>11.92812</v>
      </c>
      <c r="F4425" s="92">
        <f t="shared" si="218"/>
        <v>27.03903</v>
      </c>
      <c r="H4425" s="138">
        <v>18.303049999999999</v>
      </c>
      <c r="I4425" s="138">
        <v>11.92812</v>
      </c>
      <c r="J4425" s="138">
        <v>27.03903</v>
      </c>
      <c r="K4425" s="138">
        <v>20.975722625464062</v>
      </c>
    </row>
    <row r="4426" spans="1:11">
      <c r="A4426" s="39" t="s">
        <v>458</v>
      </c>
      <c r="B4426" s="39" t="s">
        <v>454</v>
      </c>
      <c r="C4426" s="39" t="s">
        <v>171</v>
      </c>
      <c r="D4426" s="92">
        <f t="shared" si="216"/>
        <v>14.01445</v>
      </c>
      <c r="E4426" s="92">
        <f t="shared" si="217"/>
        <v>10.60361</v>
      </c>
      <c r="F4426" s="92">
        <f t="shared" si="218"/>
        <v>18.297879999999999</v>
      </c>
      <c r="H4426" s="138">
        <v>14.01445</v>
      </c>
      <c r="I4426" s="138">
        <v>10.60361</v>
      </c>
      <c r="J4426" s="138">
        <v>18.297879999999999</v>
      </c>
      <c r="K4426" s="138">
        <v>13.939669412641949</v>
      </c>
    </row>
    <row r="4427" spans="1:11">
      <c r="A4427" s="39" t="s">
        <v>458</v>
      </c>
      <c r="B4427" s="39" t="s">
        <v>454</v>
      </c>
      <c r="C4427" s="39" t="s">
        <v>174</v>
      </c>
      <c r="D4427" s="92">
        <f t="shared" si="216"/>
        <v>16.475829999999998</v>
      </c>
      <c r="E4427" s="92">
        <f t="shared" si="217"/>
        <v>12.00141</v>
      </c>
      <c r="F4427" s="92">
        <f t="shared" si="218"/>
        <v>22.19763</v>
      </c>
      <c r="H4427" s="138">
        <v>16.475829999999998</v>
      </c>
      <c r="I4427" s="138">
        <v>12.00141</v>
      </c>
      <c r="J4427" s="138">
        <v>22.19763</v>
      </c>
      <c r="K4427" s="138">
        <v>15.724725249046633</v>
      </c>
    </row>
    <row r="4428" spans="1:11">
      <c r="A4428" s="39" t="s">
        <v>458</v>
      </c>
      <c r="B4428" s="39" t="s">
        <v>454</v>
      </c>
      <c r="C4428" s="39" t="s">
        <v>102</v>
      </c>
      <c r="D4428" s="92">
        <f t="shared" si="216"/>
        <v>15.717449999999999</v>
      </c>
      <c r="E4428" s="92">
        <f t="shared" si="217"/>
        <v>10.553649999999999</v>
      </c>
      <c r="F4428" s="92">
        <f t="shared" si="218"/>
        <v>22.764810000000001</v>
      </c>
      <c r="H4428" s="138">
        <v>15.717449999999999</v>
      </c>
      <c r="I4428" s="138">
        <v>10.553649999999999</v>
      </c>
      <c r="J4428" s="138">
        <v>22.764810000000001</v>
      </c>
      <c r="K4428" s="138">
        <v>19.681322351908232</v>
      </c>
    </row>
    <row r="4429" spans="1:11">
      <c r="A4429" s="39" t="s">
        <v>458</v>
      </c>
      <c r="B4429" s="39" t="s">
        <v>454</v>
      </c>
      <c r="C4429" s="39" t="s">
        <v>103</v>
      </c>
      <c r="D4429" s="92">
        <f t="shared" si="216"/>
        <v>17.009499999999999</v>
      </c>
      <c r="E4429" s="92">
        <f t="shared" si="217"/>
        <v>11.55123</v>
      </c>
      <c r="F4429" s="92">
        <f t="shared" si="218"/>
        <v>24.33727</v>
      </c>
      <c r="H4429" s="138">
        <v>17.009499999999999</v>
      </c>
      <c r="I4429" s="138">
        <v>11.55123</v>
      </c>
      <c r="J4429" s="138">
        <v>24.33727</v>
      </c>
      <c r="K4429" s="138">
        <v>19.0795731796937</v>
      </c>
    </row>
    <row r="4430" spans="1:11">
      <c r="A4430" s="39" t="s">
        <v>458</v>
      </c>
      <c r="B4430" s="39" t="s">
        <v>454</v>
      </c>
      <c r="C4430" s="39" t="s">
        <v>104</v>
      </c>
      <c r="D4430" s="92">
        <f t="shared" si="216"/>
        <v>16.675640000000001</v>
      </c>
      <c r="E4430" s="92">
        <f t="shared" si="217"/>
        <v>11.912179999999999</v>
      </c>
      <c r="F4430" s="92">
        <f t="shared" si="218"/>
        <v>22.849830000000001</v>
      </c>
      <c r="H4430" s="138">
        <v>16.675640000000001</v>
      </c>
      <c r="I4430" s="138">
        <v>11.912179999999999</v>
      </c>
      <c r="J4430" s="138">
        <v>22.849830000000001</v>
      </c>
      <c r="K4430" s="138">
        <v>16.661435483135879</v>
      </c>
    </row>
    <row r="4431" spans="1:11">
      <c r="A4431" s="39" t="s">
        <v>458</v>
      </c>
      <c r="B4431" s="39" t="s">
        <v>454</v>
      </c>
      <c r="C4431" s="39" t="s">
        <v>110</v>
      </c>
      <c r="D4431" s="92">
        <f t="shared" si="216"/>
        <v>15.370290000000001</v>
      </c>
      <c r="E4431" s="92">
        <f t="shared" si="217"/>
        <v>11.34953</v>
      </c>
      <c r="F4431" s="92">
        <f t="shared" si="218"/>
        <v>20.486319999999999</v>
      </c>
      <c r="H4431" s="138">
        <v>15.370290000000001</v>
      </c>
      <c r="I4431" s="138">
        <v>11.34953</v>
      </c>
      <c r="J4431" s="138">
        <v>20.486319999999999</v>
      </c>
      <c r="K4431" s="138">
        <v>15.096084719286363</v>
      </c>
    </row>
    <row r="4432" spans="1:11">
      <c r="A4432" s="39" t="s">
        <v>458</v>
      </c>
      <c r="B4432" s="39" t="s">
        <v>454</v>
      </c>
      <c r="C4432" s="39" t="s">
        <v>111</v>
      </c>
      <c r="D4432" s="92">
        <f t="shared" ref="D4432:D4495" si="219">IF(K4432&gt;=50," ",H4432)</f>
        <v>17.366599999999998</v>
      </c>
      <c r="E4432" s="92">
        <f t="shared" ref="E4432:E4495" si="220">IF(K4432&gt;=50," ",I4432)</f>
        <v>13.3172</v>
      </c>
      <c r="F4432" s="92">
        <f t="shared" ref="F4432:F4495" si="221">IF(K4432&gt;=50," ",J4432)</f>
        <v>22.330120000000001</v>
      </c>
      <c r="H4432" s="138">
        <v>17.366599999999998</v>
      </c>
      <c r="I4432" s="138">
        <v>13.3172</v>
      </c>
      <c r="J4432" s="138">
        <v>22.330120000000001</v>
      </c>
      <c r="K4432" s="138">
        <v>13.208014234219709</v>
      </c>
    </row>
    <row r="4433" spans="1:11">
      <c r="A4433" s="39" t="s">
        <v>458</v>
      </c>
      <c r="B4433" s="39" t="s">
        <v>454</v>
      </c>
      <c r="C4433" s="39" t="s">
        <v>116</v>
      </c>
      <c r="D4433" s="92">
        <f t="shared" si="219"/>
        <v>14.02533</v>
      </c>
      <c r="E4433" s="92">
        <f t="shared" si="220"/>
        <v>8.8548469999999995</v>
      </c>
      <c r="F4433" s="92">
        <f t="shared" si="221"/>
        <v>21.502669999999998</v>
      </c>
      <c r="H4433" s="138">
        <v>14.02533</v>
      </c>
      <c r="I4433" s="138">
        <v>8.8548469999999995</v>
      </c>
      <c r="J4433" s="138">
        <v>21.502669999999998</v>
      </c>
      <c r="K4433" s="138">
        <v>22.731429492211593</v>
      </c>
    </row>
    <row r="4434" spans="1:11">
      <c r="A4434" s="39" t="s">
        <v>458</v>
      </c>
      <c r="B4434" s="39" t="s">
        <v>454</v>
      </c>
      <c r="C4434" s="39" t="s">
        <v>117</v>
      </c>
      <c r="D4434" s="92">
        <f t="shared" si="219"/>
        <v>18.435839999999999</v>
      </c>
      <c r="E4434" s="92">
        <f t="shared" si="220"/>
        <v>14.01445</v>
      </c>
      <c r="F4434" s="92">
        <f t="shared" si="221"/>
        <v>23.86497</v>
      </c>
      <c r="H4434" s="138">
        <v>18.435839999999999</v>
      </c>
      <c r="I4434" s="138">
        <v>14.01445</v>
      </c>
      <c r="J4434" s="138">
        <v>23.86497</v>
      </c>
      <c r="K4434" s="138">
        <v>13.605591066097341</v>
      </c>
    </row>
    <row r="4435" spans="1:11">
      <c r="A4435" s="39" t="s">
        <v>458</v>
      </c>
      <c r="B4435" s="39" t="s">
        <v>454</v>
      </c>
      <c r="C4435" s="39" t="s">
        <v>119</v>
      </c>
      <c r="D4435" s="92">
        <f t="shared" si="219"/>
        <v>14.06082</v>
      </c>
      <c r="E4435" s="92">
        <f t="shared" si="220"/>
        <v>10.714589999999999</v>
      </c>
      <c r="F4435" s="92">
        <f t="shared" si="221"/>
        <v>18.238610000000001</v>
      </c>
      <c r="H4435" s="138">
        <v>14.06082</v>
      </c>
      <c r="I4435" s="138">
        <v>10.714589999999999</v>
      </c>
      <c r="J4435" s="138">
        <v>18.238610000000001</v>
      </c>
      <c r="K4435" s="138">
        <v>13.589534607512221</v>
      </c>
    </row>
    <row r="4436" spans="1:11">
      <c r="A4436" s="39" t="s">
        <v>458</v>
      </c>
      <c r="B4436" s="39" t="s">
        <v>454</v>
      </c>
      <c r="C4436" s="39" t="s">
        <v>123</v>
      </c>
      <c r="D4436" s="92">
        <f t="shared" si="219"/>
        <v>20.741040000000002</v>
      </c>
      <c r="E4436" s="92">
        <f t="shared" si="220"/>
        <v>16.34347</v>
      </c>
      <c r="F4436" s="92">
        <f t="shared" si="221"/>
        <v>25.954750000000001</v>
      </c>
      <c r="H4436" s="138">
        <v>20.741040000000002</v>
      </c>
      <c r="I4436" s="138">
        <v>16.34347</v>
      </c>
      <c r="J4436" s="138">
        <v>25.954750000000001</v>
      </c>
      <c r="K4436" s="138">
        <v>11.8175944889938</v>
      </c>
    </row>
    <row r="4437" spans="1:11">
      <c r="A4437" s="39" t="s">
        <v>458</v>
      </c>
      <c r="B4437" s="39" t="s">
        <v>454</v>
      </c>
      <c r="C4437" s="39" t="s">
        <v>132</v>
      </c>
      <c r="D4437" s="92">
        <f t="shared" si="219"/>
        <v>13.389340000000001</v>
      </c>
      <c r="E4437" s="92">
        <f t="shared" si="220"/>
        <v>9.6487230000000004</v>
      </c>
      <c r="F4437" s="92">
        <f t="shared" si="221"/>
        <v>18.28661</v>
      </c>
      <c r="H4437" s="138">
        <v>13.389340000000001</v>
      </c>
      <c r="I4437" s="138">
        <v>9.6487230000000004</v>
      </c>
      <c r="J4437" s="138">
        <v>18.28661</v>
      </c>
      <c r="K4437" s="138">
        <v>16.343628588115617</v>
      </c>
    </row>
    <row r="4438" spans="1:11">
      <c r="A4438" s="39" t="s">
        <v>458</v>
      </c>
      <c r="B4438" s="39" t="s">
        <v>454</v>
      </c>
      <c r="C4438" s="39" t="s">
        <v>134</v>
      </c>
      <c r="D4438" s="92">
        <f t="shared" si="219"/>
        <v>18.409490000000002</v>
      </c>
      <c r="E4438" s="92">
        <f t="shared" si="220"/>
        <v>13.47658</v>
      </c>
      <c r="F4438" s="92">
        <f t="shared" si="221"/>
        <v>24.633939999999999</v>
      </c>
      <c r="H4438" s="138">
        <v>18.409490000000002</v>
      </c>
      <c r="I4438" s="138">
        <v>13.47658</v>
      </c>
      <c r="J4438" s="138">
        <v>24.633939999999999</v>
      </c>
      <c r="K4438" s="138">
        <v>15.425435468337254</v>
      </c>
    </row>
    <row r="4439" spans="1:11">
      <c r="A4439" s="39" t="s">
        <v>458</v>
      </c>
      <c r="B4439" s="39" t="s">
        <v>454</v>
      </c>
      <c r="C4439" s="39" t="s">
        <v>150</v>
      </c>
      <c r="D4439" s="92">
        <f t="shared" si="219"/>
        <v>17.013380000000002</v>
      </c>
      <c r="E4439" s="92">
        <f t="shared" si="220"/>
        <v>11.88106</v>
      </c>
      <c r="F4439" s="92">
        <f t="shared" si="221"/>
        <v>23.764810000000001</v>
      </c>
      <c r="H4439" s="138">
        <v>17.013380000000002</v>
      </c>
      <c r="I4439" s="138">
        <v>11.88106</v>
      </c>
      <c r="J4439" s="138">
        <v>23.764810000000001</v>
      </c>
      <c r="K4439" s="138">
        <v>17.740319677806525</v>
      </c>
    </row>
    <row r="4440" spans="1:11">
      <c r="A4440" s="39" t="s">
        <v>458</v>
      </c>
      <c r="B4440" s="39" t="s">
        <v>454</v>
      </c>
      <c r="C4440" s="39" t="s">
        <v>156</v>
      </c>
      <c r="D4440" s="92">
        <f t="shared" si="219"/>
        <v>14.81696</v>
      </c>
      <c r="E4440" s="92">
        <f t="shared" si="220"/>
        <v>10.40329</v>
      </c>
      <c r="F4440" s="92">
        <f t="shared" si="221"/>
        <v>20.671150000000001</v>
      </c>
      <c r="H4440" s="138">
        <v>14.81696</v>
      </c>
      <c r="I4440" s="138">
        <v>10.40329</v>
      </c>
      <c r="J4440" s="138">
        <v>20.671150000000001</v>
      </c>
      <c r="K4440" s="138">
        <v>17.562603934950218</v>
      </c>
    </row>
    <row r="4441" spans="1:11">
      <c r="A4441" s="39" t="s">
        <v>458</v>
      </c>
      <c r="B4441" s="39" t="s">
        <v>454</v>
      </c>
      <c r="C4441" s="39" t="s">
        <v>159</v>
      </c>
      <c r="D4441" s="92">
        <f t="shared" si="219"/>
        <v>13.68051</v>
      </c>
      <c r="E4441" s="92">
        <f t="shared" si="220"/>
        <v>9.8775949999999995</v>
      </c>
      <c r="F4441" s="92">
        <f t="shared" si="221"/>
        <v>18.644659999999998</v>
      </c>
      <c r="H4441" s="138">
        <v>13.68051</v>
      </c>
      <c r="I4441" s="138">
        <v>9.8775949999999995</v>
      </c>
      <c r="J4441" s="138">
        <v>18.644659999999998</v>
      </c>
      <c r="K4441" s="138">
        <v>16.240308292600204</v>
      </c>
    </row>
    <row r="4442" spans="1:11">
      <c r="A4442" s="39" t="s">
        <v>458</v>
      </c>
      <c r="B4442" s="39" t="s">
        <v>454</v>
      </c>
      <c r="C4442" s="39" t="s">
        <v>161</v>
      </c>
      <c r="D4442" s="92">
        <f t="shared" si="219"/>
        <v>15.775169999999999</v>
      </c>
      <c r="E4442" s="92">
        <f t="shared" si="220"/>
        <v>11.43304</v>
      </c>
      <c r="F4442" s="92">
        <f t="shared" si="221"/>
        <v>21.36852</v>
      </c>
      <c r="H4442" s="138">
        <v>15.775169999999999</v>
      </c>
      <c r="I4442" s="138">
        <v>11.43304</v>
      </c>
      <c r="J4442" s="138">
        <v>21.36852</v>
      </c>
      <c r="K4442" s="138">
        <v>15.991536065855394</v>
      </c>
    </row>
    <row r="4443" spans="1:11">
      <c r="A4443" s="39" t="s">
        <v>458</v>
      </c>
      <c r="B4443" s="39" t="s">
        <v>454</v>
      </c>
      <c r="C4443" s="39" t="s">
        <v>168</v>
      </c>
      <c r="D4443" s="92">
        <f t="shared" si="219"/>
        <v>13.77633</v>
      </c>
      <c r="E4443" s="92">
        <f t="shared" si="220"/>
        <v>9.3764020000000006</v>
      </c>
      <c r="F4443" s="92">
        <f t="shared" si="221"/>
        <v>19.79006</v>
      </c>
      <c r="H4443" s="138">
        <v>13.77633</v>
      </c>
      <c r="I4443" s="138">
        <v>9.3764020000000006</v>
      </c>
      <c r="J4443" s="138">
        <v>19.79006</v>
      </c>
      <c r="K4443" s="138">
        <v>19.112455929844888</v>
      </c>
    </row>
    <row r="4444" spans="1:11">
      <c r="A4444" s="39" t="s">
        <v>458</v>
      </c>
      <c r="B4444" s="39" t="s">
        <v>454</v>
      </c>
      <c r="C4444" s="39" t="s">
        <v>98</v>
      </c>
      <c r="D4444" s="92">
        <f t="shared" si="219"/>
        <v>10.61553</v>
      </c>
      <c r="E4444" s="92">
        <f t="shared" si="220"/>
        <v>6.4892399999999997</v>
      </c>
      <c r="F4444" s="92">
        <f t="shared" si="221"/>
        <v>16.891639999999999</v>
      </c>
      <c r="H4444" s="138">
        <v>10.61553</v>
      </c>
      <c r="I4444" s="138">
        <v>6.4892399999999997</v>
      </c>
      <c r="J4444" s="138">
        <v>16.891639999999999</v>
      </c>
      <c r="K4444" s="138">
        <v>24.500076774310845</v>
      </c>
    </row>
    <row r="4445" spans="1:11">
      <c r="A4445" s="39" t="s">
        <v>458</v>
      </c>
      <c r="B4445" s="39" t="s">
        <v>454</v>
      </c>
      <c r="C4445" s="39" t="s">
        <v>105</v>
      </c>
      <c r="D4445" s="92">
        <f t="shared" si="219"/>
        <v>16.158809999999999</v>
      </c>
      <c r="E4445" s="92">
        <f t="shared" si="220"/>
        <v>10.13571</v>
      </c>
      <c r="F4445" s="92">
        <f t="shared" si="221"/>
        <v>24.774360000000001</v>
      </c>
      <c r="H4445" s="138">
        <v>16.158809999999999</v>
      </c>
      <c r="I4445" s="138">
        <v>10.13571</v>
      </c>
      <c r="J4445" s="138">
        <v>24.774360000000001</v>
      </c>
      <c r="K4445" s="138">
        <v>22.91540651817801</v>
      </c>
    </row>
    <row r="4446" spans="1:11">
      <c r="A4446" s="39" t="s">
        <v>458</v>
      </c>
      <c r="B4446" s="39" t="s">
        <v>454</v>
      </c>
      <c r="C4446" s="39" t="s">
        <v>106</v>
      </c>
      <c r="D4446" s="92">
        <f t="shared" si="219"/>
        <v>13.274889999999999</v>
      </c>
      <c r="E4446" s="92">
        <f t="shared" si="220"/>
        <v>9.7294269999999994</v>
      </c>
      <c r="F4446" s="92">
        <f t="shared" si="221"/>
        <v>17.856760000000001</v>
      </c>
      <c r="H4446" s="138">
        <v>13.274889999999999</v>
      </c>
      <c r="I4446" s="138">
        <v>9.7294269999999994</v>
      </c>
      <c r="J4446" s="138">
        <v>17.856760000000001</v>
      </c>
      <c r="K4446" s="138">
        <v>15.519397900848897</v>
      </c>
    </row>
    <row r="4447" spans="1:11">
      <c r="A4447" s="39" t="s">
        <v>458</v>
      </c>
      <c r="B4447" s="39" t="s">
        <v>454</v>
      </c>
      <c r="C4447" s="39" t="s">
        <v>125</v>
      </c>
      <c r="D4447" s="92">
        <f t="shared" si="219"/>
        <v>19.053699999999999</v>
      </c>
      <c r="E4447" s="92">
        <f t="shared" si="220"/>
        <v>14.68238</v>
      </c>
      <c r="F4447" s="92">
        <f t="shared" si="221"/>
        <v>24.354959999999998</v>
      </c>
      <c r="H4447" s="138">
        <v>19.053699999999999</v>
      </c>
      <c r="I4447" s="138">
        <v>14.68238</v>
      </c>
      <c r="J4447" s="138">
        <v>24.354959999999998</v>
      </c>
      <c r="K4447" s="138">
        <v>12.933524722232429</v>
      </c>
    </row>
    <row r="4448" spans="1:11">
      <c r="A4448" s="39" t="s">
        <v>458</v>
      </c>
      <c r="B4448" s="39" t="s">
        <v>454</v>
      </c>
      <c r="C4448" s="39" t="s">
        <v>131</v>
      </c>
      <c r="D4448" s="92">
        <f t="shared" si="219"/>
        <v>17.245039999999999</v>
      </c>
      <c r="E4448" s="92">
        <f t="shared" si="220"/>
        <v>11.677670000000001</v>
      </c>
      <c r="F4448" s="92">
        <f t="shared" si="221"/>
        <v>24.723690000000001</v>
      </c>
      <c r="H4448" s="138">
        <v>17.245039999999999</v>
      </c>
      <c r="I4448" s="138">
        <v>11.677670000000001</v>
      </c>
      <c r="J4448" s="138">
        <v>24.723690000000001</v>
      </c>
      <c r="K4448" s="138">
        <v>19.206566061893739</v>
      </c>
    </row>
    <row r="4449" spans="1:11">
      <c r="A4449" s="39" t="s">
        <v>458</v>
      </c>
      <c r="B4449" s="39" t="s">
        <v>454</v>
      </c>
      <c r="C4449" s="39" t="s">
        <v>133</v>
      </c>
      <c r="D4449" s="92">
        <f t="shared" si="219"/>
        <v>18.310300000000002</v>
      </c>
      <c r="E4449" s="92">
        <f t="shared" si="220"/>
        <v>14.104990000000001</v>
      </c>
      <c r="F4449" s="92">
        <f t="shared" si="221"/>
        <v>23.427420000000001</v>
      </c>
      <c r="H4449" s="138">
        <v>18.310300000000002</v>
      </c>
      <c r="I4449" s="138">
        <v>14.104990000000001</v>
      </c>
      <c r="J4449" s="138">
        <v>23.427420000000001</v>
      </c>
      <c r="K4449" s="138">
        <v>12.96580613097546</v>
      </c>
    </row>
    <row r="4450" spans="1:11">
      <c r="A4450" s="39" t="s">
        <v>458</v>
      </c>
      <c r="B4450" s="39" t="s">
        <v>454</v>
      </c>
      <c r="C4450" s="39" t="s">
        <v>137</v>
      </c>
      <c r="D4450" s="92">
        <f t="shared" si="219"/>
        <v>12.151730000000001</v>
      </c>
      <c r="E4450" s="92">
        <f t="shared" si="220"/>
        <v>8.8520219999999998</v>
      </c>
      <c r="F4450" s="92">
        <f t="shared" si="221"/>
        <v>16.459340000000001</v>
      </c>
      <c r="H4450" s="138">
        <v>12.151730000000001</v>
      </c>
      <c r="I4450" s="138">
        <v>8.8520219999999998</v>
      </c>
      <c r="J4450" s="138">
        <v>16.459340000000001</v>
      </c>
      <c r="K4450" s="138">
        <v>15.850903533900111</v>
      </c>
    </row>
    <row r="4451" spans="1:11">
      <c r="A4451" s="39" t="s">
        <v>458</v>
      </c>
      <c r="B4451" s="39" t="s">
        <v>454</v>
      </c>
      <c r="C4451" s="39" t="s">
        <v>138</v>
      </c>
      <c r="D4451" s="92">
        <f t="shared" si="219"/>
        <v>9.060829</v>
      </c>
      <c r="E4451" s="92">
        <f t="shared" si="220"/>
        <v>4.6903949999999996</v>
      </c>
      <c r="F4451" s="92">
        <f t="shared" si="221"/>
        <v>16.78633</v>
      </c>
      <c r="H4451" s="138">
        <v>9.060829</v>
      </c>
      <c r="I4451" s="138">
        <v>4.6903949999999996</v>
      </c>
      <c r="J4451" s="138">
        <v>16.78633</v>
      </c>
      <c r="K4451" s="138">
        <v>32.723749670146077</v>
      </c>
    </row>
    <row r="4452" spans="1:11">
      <c r="A4452" s="39" t="s">
        <v>458</v>
      </c>
      <c r="B4452" s="39" t="s">
        <v>454</v>
      </c>
      <c r="C4452" s="39" t="s">
        <v>140</v>
      </c>
      <c r="D4452" s="92">
        <f t="shared" si="219"/>
        <v>17.132680000000001</v>
      </c>
      <c r="E4452" s="92">
        <f t="shared" si="220"/>
        <v>12.15288</v>
      </c>
      <c r="F4452" s="92">
        <f t="shared" si="221"/>
        <v>23.604700000000001</v>
      </c>
      <c r="H4452" s="138">
        <v>17.132680000000001</v>
      </c>
      <c r="I4452" s="138">
        <v>12.15288</v>
      </c>
      <c r="J4452" s="138">
        <v>23.604700000000001</v>
      </c>
      <c r="K4452" s="138">
        <v>16.984639881209478</v>
      </c>
    </row>
    <row r="4453" spans="1:11">
      <c r="A4453" s="39" t="s">
        <v>458</v>
      </c>
      <c r="B4453" s="39" t="s">
        <v>454</v>
      </c>
      <c r="C4453" s="39" t="s">
        <v>144</v>
      </c>
      <c r="D4453" s="92">
        <f t="shared" si="219"/>
        <v>18.684950000000001</v>
      </c>
      <c r="E4453" s="92">
        <f t="shared" si="220"/>
        <v>13.10506</v>
      </c>
      <c r="F4453" s="92">
        <f t="shared" si="221"/>
        <v>25.931629999999998</v>
      </c>
      <c r="H4453" s="138">
        <v>18.684950000000001</v>
      </c>
      <c r="I4453" s="138">
        <v>13.10506</v>
      </c>
      <c r="J4453" s="138">
        <v>25.931629999999998</v>
      </c>
      <c r="K4453" s="138">
        <v>17.467491216192709</v>
      </c>
    </row>
    <row r="4454" spans="1:11">
      <c r="A4454" s="39" t="s">
        <v>458</v>
      </c>
      <c r="B4454" s="39" t="s">
        <v>454</v>
      </c>
      <c r="C4454" s="39" t="s">
        <v>145</v>
      </c>
      <c r="D4454" s="92">
        <f t="shared" si="219"/>
        <v>15.120839999999999</v>
      </c>
      <c r="E4454" s="92">
        <f t="shared" si="220"/>
        <v>10.14527</v>
      </c>
      <c r="F4454" s="92">
        <f t="shared" si="221"/>
        <v>21.940760000000001</v>
      </c>
      <c r="H4454" s="138">
        <v>15.120839999999999</v>
      </c>
      <c r="I4454" s="138">
        <v>10.14527</v>
      </c>
      <c r="J4454" s="138">
        <v>21.940760000000001</v>
      </c>
      <c r="K4454" s="138">
        <v>19.746197962547054</v>
      </c>
    </row>
    <row r="4455" spans="1:11">
      <c r="A4455" s="39" t="s">
        <v>458</v>
      </c>
      <c r="B4455" s="39" t="s">
        <v>454</v>
      </c>
      <c r="C4455" s="39" t="s">
        <v>146</v>
      </c>
      <c r="D4455" s="92">
        <f t="shared" si="219"/>
        <v>15.06936</v>
      </c>
      <c r="E4455" s="92">
        <f t="shared" si="220"/>
        <v>11.044750000000001</v>
      </c>
      <c r="F4455" s="92">
        <f t="shared" si="221"/>
        <v>20.227039999999999</v>
      </c>
      <c r="H4455" s="138">
        <v>15.06936</v>
      </c>
      <c r="I4455" s="138">
        <v>11.044750000000001</v>
      </c>
      <c r="J4455" s="138">
        <v>20.227039999999999</v>
      </c>
      <c r="K4455" s="138">
        <v>15.467776999155902</v>
      </c>
    </row>
    <row r="4456" spans="1:11">
      <c r="A4456" s="39" t="s">
        <v>458</v>
      </c>
      <c r="B4456" s="39" t="s">
        <v>454</v>
      </c>
      <c r="C4456" s="39" t="s">
        <v>153</v>
      </c>
      <c r="D4456" s="92">
        <f t="shared" si="219"/>
        <v>22.861840000000001</v>
      </c>
      <c r="E4456" s="92">
        <f t="shared" si="220"/>
        <v>13.058770000000001</v>
      </c>
      <c r="F4456" s="92">
        <f t="shared" si="221"/>
        <v>36.900550000000003</v>
      </c>
      <c r="H4456" s="138">
        <v>22.861840000000001</v>
      </c>
      <c r="I4456" s="138">
        <v>13.058770000000001</v>
      </c>
      <c r="J4456" s="138">
        <v>36.900550000000003</v>
      </c>
      <c r="K4456" s="138">
        <v>26.744658347709549</v>
      </c>
    </row>
    <row r="4457" spans="1:11">
      <c r="A4457" s="39" t="s">
        <v>458</v>
      </c>
      <c r="B4457" s="39" t="s">
        <v>454</v>
      </c>
      <c r="C4457" s="39" t="s">
        <v>162</v>
      </c>
      <c r="D4457" s="92">
        <f t="shared" si="219"/>
        <v>10.83736</v>
      </c>
      <c r="E4457" s="92">
        <f t="shared" si="220"/>
        <v>7.3407790000000004</v>
      </c>
      <c r="F4457" s="92">
        <f t="shared" si="221"/>
        <v>15.716939999999999</v>
      </c>
      <c r="H4457" s="138">
        <v>10.83736</v>
      </c>
      <c r="I4457" s="138">
        <v>7.3407790000000004</v>
      </c>
      <c r="J4457" s="138">
        <v>15.716939999999999</v>
      </c>
      <c r="K4457" s="138">
        <v>19.468579063535767</v>
      </c>
    </row>
    <row r="4458" spans="1:11">
      <c r="A4458" s="39" t="s">
        <v>458</v>
      </c>
      <c r="B4458" s="39" t="s">
        <v>454</v>
      </c>
      <c r="C4458" s="39" t="s">
        <v>165</v>
      </c>
      <c r="D4458" s="92">
        <f t="shared" si="219"/>
        <v>8.7708270000000006</v>
      </c>
      <c r="E4458" s="92">
        <f t="shared" si="220"/>
        <v>4.6235429999999997</v>
      </c>
      <c r="F4458" s="92">
        <f t="shared" si="221"/>
        <v>16.0136</v>
      </c>
      <c r="H4458" s="138">
        <v>8.7708270000000006</v>
      </c>
      <c r="I4458" s="138">
        <v>4.6235429999999997</v>
      </c>
      <c r="J4458" s="138">
        <v>16.0136</v>
      </c>
      <c r="K4458" s="138">
        <v>31.866755552241539</v>
      </c>
    </row>
    <row r="4459" spans="1:11">
      <c r="A4459" s="39" t="s">
        <v>458</v>
      </c>
      <c r="B4459" s="39" t="s">
        <v>454</v>
      </c>
      <c r="C4459" s="39" t="s">
        <v>166</v>
      </c>
      <c r="D4459" s="92">
        <f t="shared" si="219"/>
        <v>14.795489999999999</v>
      </c>
      <c r="E4459" s="92">
        <f t="shared" si="220"/>
        <v>10.63649</v>
      </c>
      <c r="F4459" s="92">
        <f t="shared" si="221"/>
        <v>20.212879999999998</v>
      </c>
      <c r="H4459" s="138">
        <v>14.795489999999999</v>
      </c>
      <c r="I4459" s="138">
        <v>10.63649</v>
      </c>
      <c r="J4459" s="138">
        <v>20.212879999999998</v>
      </c>
      <c r="K4459" s="138">
        <v>16.416658049175798</v>
      </c>
    </row>
    <row r="4460" spans="1:11">
      <c r="A4460" s="39" t="s">
        <v>458</v>
      </c>
      <c r="B4460" s="39" t="s">
        <v>454</v>
      </c>
      <c r="C4460" s="39" t="s">
        <v>170</v>
      </c>
      <c r="D4460" s="92">
        <f t="shared" si="219"/>
        <v>14.654109999999999</v>
      </c>
      <c r="E4460" s="92">
        <f t="shared" si="220"/>
        <v>11.11027</v>
      </c>
      <c r="F4460" s="92">
        <f t="shared" si="221"/>
        <v>19.085640000000001</v>
      </c>
      <c r="H4460" s="138">
        <v>14.654109999999999</v>
      </c>
      <c r="I4460" s="138">
        <v>11.11027</v>
      </c>
      <c r="J4460" s="138">
        <v>19.085640000000001</v>
      </c>
      <c r="K4460" s="138">
        <v>13.824899635665352</v>
      </c>
    </row>
    <row r="4461" spans="1:11">
      <c r="A4461" s="39" t="s">
        <v>458</v>
      </c>
      <c r="B4461" s="39" t="s">
        <v>454</v>
      </c>
      <c r="C4461" s="39" t="s">
        <v>172</v>
      </c>
      <c r="D4461" s="92">
        <f t="shared" si="219"/>
        <v>17.476479999999999</v>
      </c>
      <c r="E4461" s="92">
        <f t="shared" si="220"/>
        <v>12.3597</v>
      </c>
      <c r="F4461" s="92">
        <f t="shared" si="221"/>
        <v>24.128350000000001</v>
      </c>
      <c r="H4461" s="138">
        <v>17.476479999999999</v>
      </c>
      <c r="I4461" s="138">
        <v>12.3597</v>
      </c>
      <c r="J4461" s="138">
        <v>24.128350000000001</v>
      </c>
      <c r="K4461" s="138">
        <v>17.115986743325887</v>
      </c>
    </row>
    <row r="4462" spans="1:11">
      <c r="A4462" s="39" t="s">
        <v>458</v>
      </c>
      <c r="B4462" s="39" t="s">
        <v>454</v>
      </c>
      <c r="C4462" s="39" t="s">
        <v>175</v>
      </c>
      <c r="D4462" s="92">
        <f t="shared" si="219"/>
        <v>17.418970000000002</v>
      </c>
      <c r="E4462" s="92">
        <f t="shared" si="220"/>
        <v>12.919890000000001</v>
      </c>
      <c r="F4462" s="92">
        <f t="shared" si="221"/>
        <v>23.069700000000001</v>
      </c>
      <c r="H4462" s="138">
        <v>17.418970000000002</v>
      </c>
      <c r="I4462" s="138">
        <v>12.919890000000001</v>
      </c>
      <c r="J4462" s="138">
        <v>23.069700000000001</v>
      </c>
      <c r="K4462" s="138">
        <v>14.822208201747863</v>
      </c>
    </row>
    <row r="4463" spans="1:11">
      <c r="A4463" s="39" t="s">
        <v>458</v>
      </c>
      <c r="B4463" s="39" t="s">
        <v>454</v>
      </c>
      <c r="C4463" s="39" t="s">
        <v>99</v>
      </c>
      <c r="D4463" s="92">
        <f t="shared" si="219"/>
        <v>15.344200000000001</v>
      </c>
      <c r="E4463" s="92">
        <f t="shared" si="220"/>
        <v>9.5739780000000003</v>
      </c>
      <c r="F4463" s="92">
        <f t="shared" si="221"/>
        <v>23.681360000000002</v>
      </c>
      <c r="H4463" s="138">
        <v>15.344200000000001</v>
      </c>
      <c r="I4463" s="138">
        <v>9.5739780000000003</v>
      </c>
      <c r="J4463" s="138">
        <v>23.681360000000002</v>
      </c>
      <c r="K4463" s="138">
        <v>23.219033902060712</v>
      </c>
    </row>
    <row r="4464" spans="1:11">
      <c r="A4464" s="39" t="s">
        <v>458</v>
      </c>
      <c r="B4464" s="39" t="s">
        <v>454</v>
      </c>
      <c r="C4464" s="39" t="s">
        <v>100</v>
      </c>
      <c r="D4464" s="92">
        <f t="shared" si="219"/>
        <v>18.190770000000001</v>
      </c>
      <c r="E4464" s="92">
        <f t="shared" si="220"/>
        <v>13.62018</v>
      </c>
      <c r="F4464" s="92">
        <f t="shared" si="221"/>
        <v>23.871269999999999</v>
      </c>
      <c r="H4464" s="138">
        <v>18.190770000000001</v>
      </c>
      <c r="I4464" s="138">
        <v>13.62018</v>
      </c>
      <c r="J4464" s="138">
        <v>23.871269999999999</v>
      </c>
      <c r="K4464" s="138">
        <v>14.345654417047765</v>
      </c>
    </row>
    <row r="4465" spans="1:11">
      <c r="A4465" s="39" t="s">
        <v>458</v>
      </c>
      <c r="B4465" s="39" t="s">
        <v>454</v>
      </c>
      <c r="C4465" s="39" t="s">
        <v>107</v>
      </c>
      <c r="D4465" s="92">
        <f t="shared" si="219"/>
        <v>19.435210000000001</v>
      </c>
      <c r="E4465" s="92">
        <f t="shared" si="220"/>
        <v>15.432359999999999</v>
      </c>
      <c r="F4465" s="92">
        <f t="shared" si="221"/>
        <v>24.179459999999999</v>
      </c>
      <c r="H4465" s="138">
        <v>19.435210000000001</v>
      </c>
      <c r="I4465" s="138">
        <v>15.432359999999999</v>
      </c>
      <c r="J4465" s="138">
        <v>24.179459999999999</v>
      </c>
      <c r="K4465" s="138">
        <v>11.47166405714165</v>
      </c>
    </row>
    <row r="4466" spans="1:11">
      <c r="A4466" s="39" t="s">
        <v>458</v>
      </c>
      <c r="B4466" s="39" t="s">
        <v>454</v>
      </c>
      <c r="C4466" s="39" t="s">
        <v>113</v>
      </c>
      <c r="D4466" s="92">
        <f t="shared" si="219"/>
        <v>19.086790000000001</v>
      </c>
      <c r="E4466" s="92">
        <f t="shared" si="220"/>
        <v>12.579409999999999</v>
      </c>
      <c r="F4466" s="92">
        <f t="shared" si="221"/>
        <v>27.88664</v>
      </c>
      <c r="H4466" s="138">
        <v>19.086790000000001</v>
      </c>
      <c r="I4466" s="138">
        <v>12.579409999999999</v>
      </c>
      <c r="J4466" s="138">
        <v>27.88664</v>
      </c>
      <c r="K4466" s="138">
        <v>20.403577552851999</v>
      </c>
    </row>
    <row r="4467" spans="1:11">
      <c r="A4467" s="39" t="s">
        <v>458</v>
      </c>
      <c r="B4467" s="39" t="s">
        <v>454</v>
      </c>
      <c r="C4467" s="39" t="s">
        <v>114</v>
      </c>
      <c r="D4467" s="92">
        <f t="shared" si="219"/>
        <v>17.121400000000001</v>
      </c>
      <c r="E4467" s="92">
        <f t="shared" si="220"/>
        <v>11.25953</v>
      </c>
      <c r="F4467" s="92">
        <f t="shared" si="221"/>
        <v>25.16947</v>
      </c>
      <c r="H4467" s="138">
        <v>17.121400000000001</v>
      </c>
      <c r="I4467" s="138">
        <v>11.25953</v>
      </c>
      <c r="J4467" s="138">
        <v>25.16947</v>
      </c>
      <c r="K4467" s="138">
        <v>20.610183746656229</v>
      </c>
    </row>
    <row r="4468" spans="1:11">
      <c r="A4468" s="39" t="s">
        <v>458</v>
      </c>
      <c r="B4468" s="39" t="s">
        <v>454</v>
      </c>
      <c r="C4468" s="39" t="s">
        <v>120</v>
      </c>
      <c r="D4468" s="92">
        <f t="shared" si="219"/>
        <v>14.34028</v>
      </c>
      <c r="E4468" s="92">
        <f t="shared" si="220"/>
        <v>9.3357919999999996</v>
      </c>
      <c r="F4468" s="92">
        <f t="shared" si="221"/>
        <v>21.394390000000001</v>
      </c>
      <c r="H4468" s="138">
        <v>14.34028</v>
      </c>
      <c r="I4468" s="138">
        <v>9.3357919999999996</v>
      </c>
      <c r="J4468" s="138">
        <v>21.394390000000001</v>
      </c>
      <c r="K4468" s="138">
        <v>21.238106926782464</v>
      </c>
    </row>
    <row r="4469" spans="1:11">
      <c r="A4469" s="39" t="s">
        <v>458</v>
      </c>
      <c r="B4469" s="39" t="s">
        <v>454</v>
      </c>
      <c r="C4469" s="39" t="s">
        <v>121</v>
      </c>
      <c r="D4469" s="92">
        <f t="shared" si="219"/>
        <v>12.221909999999999</v>
      </c>
      <c r="E4469" s="92">
        <f t="shared" si="220"/>
        <v>7.0302429999999996</v>
      </c>
      <c r="F4469" s="92">
        <f t="shared" si="221"/>
        <v>20.405989999999999</v>
      </c>
      <c r="H4469" s="138">
        <v>12.221909999999999</v>
      </c>
      <c r="I4469" s="138">
        <v>7.0302429999999996</v>
      </c>
      <c r="J4469" s="138">
        <v>20.405989999999999</v>
      </c>
      <c r="K4469" s="138">
        <v>27.337404710065776</v>
      </c>
    </row>
    <row r="4470" spans="1:11">
      <c r="A4470" s="39" t="s">
        <v>458</v>
      </c>
      <c r="B4470" s="39" t="s">
        <v>454</v>
      </c>
      <c r="C4470" s="39" t="s">
        <v>124</v>
      </c>
      <c r="D4470" s="92">
        <f t="shared" si="219"/>
        <v>20.553090000000001</v>
      </c>
      <c r="E4470" s="92">
        <f t="shared" si="220"/>
        <v>15.235480000000001</v>
      </c>
      <c r="F4470" s="92">
        <f t="shared" si="221"/>
        <v>27.1326</v>
      </c>
      <c r="H4470" s="138">
        <v>20.553090000000001</v>
      </c>
      <c r="I4470" s="138">
        <v>15.235480000000001</v>
      </c>
      <c r="J4470" s="138">
        <v>27.1326</v>
      </c>
      <c r="K4470" s="138">
        <v>14.76012122751372</v>
      </c>
    </row>
    <row r="4471" spans="1:11">
      <c r="A4471" s="39" t="s">
        <v>458</v>
      </c>
      <c r="B4471" s="39" t="s">
        <v>454</v>
      </c>
      <c r="C4471" s="39" t="s">
        <v>126</v>
      </c>
      <c r="D4471" s="92">
        <f t="shared" si="219"/>
        <v>8.5472070000000002</v>
      </c>
      <c r="E4471" s="92">
        <f t="shared" si="220"/>
        <v>5.7407870000000001</v>
      </c>
      <c r="F4471" s="92">
        <f t="shared" si="221"/>
        <v>12.542999999999999</v>
      </c>
      <c r="H4471" s="138">
        <v>8.5472070000000002</v>
      </c>
      <c r="I4471" s="138">
        <v>5.7407870000000001</v>
      </c>
      <c r="J4471" s="138">
        <v>12.542999999999999</v>
      </c>
      <c r="K4471" s="138">
        <v>19.979473996593271</v>
      </c>
    </row>
    <row r="4472" spans="1:11">
      <c r="A4472" s="39" t="s">
        <v>458</v>
      </c>
      <c r="B4472" s="39" t="s">
        <v>454</v>
      </c>
      <c r="C4472" s="39" t="s">
        <v>127</v>
      </c>
      <c r="D4472" s="92">
        <f t="shared" si="219"/>
        <v>18.007010000000001</v>
      </c>
      <c r="E4472" s="92">
        <f t="shared" si="220"/>
        <v>11.39622</v>
      </c>
      <c r="F4472" s="92">
        <f t="shared" si="221"/>
        <v>27.272269999999999</v>
      </c>
      <c r="H4472" s="138">
        <v>18.007010000000001</v>
      </c>
      <c r="I4472" s="138">
        <v>11.39622</v>
      </c>
      <c r="J4472" s="138">
        <v>27.272269999999999</v>
      </c>
      <c r="K4472" s="138">
        <v>22.37962326893804</v>
      </c>
    </row>
    <row r="4473" spans="1:11">
      <c r="A4473" s="39" t="s">
        <v>458</v>
      </c>
      <c r="B4473" s="39" t="s">
        <v>454</v>
      </c>
      <c r="C4473" s="39" t="s">
        <v>128</v>
      </c>
      <c r="D4473" s="92">
        <f t="shared" si="219"/>
        <v>14.753489999999999</v>
      </c>
      <c r="E4473" s="92">
        <f t="shared" si="220"/>
        <v>10.94515</v>
      </c>
      <c r="F4473" s="92">
        <f t="shared" si="221"/>
        <v>19.595359999999999</v>
      </c>
      <c r="H4473" s="138">
        <v>14.753489999999999</v>
      </c>
      <c r="I4473" s="138">
        <v>10.94515</v>
      </c>
      <c r="J4473" s="138">
        <v>19.595359999999999</v>
      </c>
      <c r="K4473" s="138">
        <v>14.885908351176569</v>
      </c>
    </row>
    <row r="4474" spans="1:11">
      <c r="A4474" s="39" t="s">
        <v>458</v>
      </c>
      <c r="B4474" s="39" t="s">
        <v>454</v>
      </c>
      <c r="C4474" s="39" t="s">
        <v>129</v>
      </c>
      <c r="D4474" s="92">
        <f t="shared" si="219"/>
        <v>11.13504</v>
      </c>
      <c r="E4474" s="92">
        <f t="shared" si="220"/>
        <v>6.7424429999999997</v>
      </c>
      <c r="F4474" s="92">
        <f t="shared" si="221"/>
        <v>17.84186</v>
      </c>
      <c r="H4474" s="138">
        <v>11.13504</v>
      </c>
      <c r="I4474" s="138">
        <v>6.7424429999999997</v>
      </c>
      <c r="J4474" s="138">
        <v>17.84186</v>
      </c>
      <c r="K4474" s="138">
        <v>24.930893827054057</v>
      </c>
    </row>
    <row r="4475" spans="1:11">
      <c r="A4475" s="39" t="s">
        <v>458</v>
      </c>
      <c r="B4475" s="39" t="s">
        <v>454</v>
      </c>
      <c r="C4475" s="39" t="s">
        <v>139</v>
      </c>
      <c r="D4475" s="92">
        <f t="shared" si="219"/>
        <v>18.337959999999999</v>
      </c>
      <c r="E4475" s="92">
        <f t="shared" si="220"/>
        <v>14.379580000000001</v>
      </c>
      <c r="F4475" s="92">
        <f t="shared" si="221"/>
        <v>23.092130000000001</v>
      </c>
      <c r="H4475" s="138">
        <v>18.337959999999999</v>
      </c>
      <c r="I4475" s="138">
        <v>14.379580000000001</v>
      </c>
      <c r="J4475" s="138">
        <v>23.092130000000001</v>
      </c>
      <c r="K4475" s="138">
        <v>12.102393068803728</v>
      </c>
    </row>
    <row r="4476" spans="1:11">
      <c r="A4476" s="39" t="s">
        <v>458</v>
      </c>
      <c r="B4476" s="39" t="s">
        <v>454</v>
      </c>
      <c r="C4476" s="39" t="s">
        <v>141</v>
      </c>
      <c r="D4476" s="92">
        <f t="shared" si="219"/>
        <v>16.784870000000002</v>
      </c>
      <c r="E4476" s="92">
        <f t="shared" si="220"/>
        <v>11.01848</v>
      </c>
      <c r="F4476" s="92">
        <f t="shared" si="221"/>
        <v>24.730319999999999</v>
      </c>
      <c r="H4476" s="138">
        <v>16.784870000000002</v>
      </c>
      <c r="I4476" s="138">
        <v>11.01848</v>
      </c>
      <c r="J4476" s="138">
        <v>24.730319999999999</v>
      </c>
      <c r="K4476" s="138">
        <v>20.712975435615526</v>
      </c>
    </row>
    <row r="4477" spans="1:11">
      <c r="A4477" s="39" t="s">
        <v>458</v>
      </c>
      <c r="B4477" s="39" t="s">
        <v>454</v>
      </c>
      <c r="C4477" s="39" t="s">
        <v>142</v>
      </c>
      <c r="D4477" s="92">
        <f t="shared" si="219"/>
        <v>20.757580000000001</v>
      </c>
      <c r="E4477" s="92">
        <f t="shared" si="220"/>
        <v>16.269749999999998</v>
      </c>
      <c r="F4477" s="92">
        <f t="shared" si="221"/>
        <v>26.097490000000001</v>
      </c>
      <c r="H4477" s="138">
        <v>20.757580000000001</v>
      </c>
      <c r="I4477" s="138">
        <v>16.269749999999998</v>
      </c>
      <c r="J4477" s="138">
        <v>26.097490000000001</v>
      </c>
      <c r="K4477" s="138">
        <v>12.075034758387057</v>
      </c>
    </row>
    <row r="4478" spans="1:11">
      <c r="A4478" s="39" t="s">
        <v>458</v>
      </c>
      <c r="B4478" s="39" t="s">
        <v>454</v>
      </c>
      <c r="C4478" s="39" t="s">
        <v>147</v>
      </c>
      <c r="D4478" s="92">
        <f t="shared" si="219"/>
        <v>19.08361</v>
      </c>
      <c r="E4478" s="92">
        <f t="shared" si="220"/>
        <v>14.47255</v>
      </c>
      <c r="F4478" s="92">
        <f t="shared" si="221"/>
        <v>24.738859999999999</v>
      </c>
      <c r="H4478" s="138">
        <v>19.08361</v>
      </c>
      <c r="I4478" s="138">
        <v>14.47255</v>
      </c>
      <c r="J4478" s="138">
        <v>24.738859999999999</v>
      </c>
      <c r="K4478" s="138">
        <v>13.704943666318897</v>
      </c>
    </row>
    <row r="4479" spans="1:11">
      <c r="A4479" s="39" t="s">
        <v>458</v>
      </c>
      <c r="B4479" s="39" t="s">
        <v>454</v>
      </c>
      <c r="C4479" s="39" t="s">
        <v>148</v>
      </c>
      <c r="D4479" s="92">
        <f t="shared" si="219"/>
        <v>17.554880000000001</v>
      </c>
      <c r="E4479" s="92">
        <f t="shared" si="220"/>
        <v>12.51069</v>
      </c>
      <c r="F4479" s="92">
        <f t="shared" si="221"/>
        <v>24.073250000000002</v>
      </c>
      <c r="H4479" s="138">
        <v>17.554880000000001</v>
      </c>
      <c r="I4479" s="138">
        <v>12.51069</v>
      </c>
      <c r="J4479" s="138">
        <v>24.073250000000002</v>
      </c>
      <c r="K4479" s="138">
        <v>16.745537423212234</v>
      </c>
    </row>
    <row r="4480" spans="1:11">
      <c r="A4480" s="39" t="s">
        <v>458</v>
      </c>
      <c r="B4480" s="39" t="s">
        <v>454</v>
      </c>
      <c r="C4480" s="39" t="s">
        <v>152</v>
      </c>
      <c r="D4480" s="92">
        <f t="shared" si="219"/>
        <v>19.33051</v>
      </c>
      <c r="E4480" s="92">
        <f t="shared" si="220"/>
        <v>9.9347969999999997</v>
      </c>
      <c r="F4480" s="92">
        <f t="shared" si="221"/>
        <v>34.234499999999997</v>
      </c>
      <c r="H4480" s="138">
        <v>19.33051</v>
      </c>
      <c r="I4480" s="138">
        <v>9.9347969999999997</v>
      </c>
      <c r="J4480" s="138">
        <v>34.234499999999997</v>
      </c>
      <c r="K4480" s="138">
        <v>31.928107432240534</v>
      </c>
    </row>
    <row r="4481" spans="1:11">
      <c r="A4481" s="39" t="s">
        <v>458</v>
      </c>
      <c r="B4481" s="39" t="s">
        <v>454</v>
      </c>
      <c r="C4481" s="39" t="s">
        <v>155</v>
      </c>
      <c r="D4481" s="92">
        <f t="shared" si="219"/>
        <v>22.970199999999998</v>
      </c>
      <c r="E4481" s="92">
        <f t="shared" si="220"/>
        <v>15.3117</v>
      </c>
      <c r="F4481" s="92">
        <f t="shared" si="221"/>
        <v>32.968069999999997</v>
      </c>
      <c r="H4481" s="138">
        <v>22.970199999999998</v>
      </c>
      <c r="I4481" s="138">
        <v>15.3117</v>
      </c>
      <c r="J4481" s="138">
        <v>32.968069999999997</v>
      </c>
      <c r="K4481" s="138">
        <v>19.663093921689843</v>
      </c>
    </row>
    <row r="4482" spans="1:11">
      <c r="A4482" s="39" t="s">
        <v>458</v>
      </c>
      <c r="B4482" s="39" t="s">
        <v>454</v>
      </c>
      <c r="C4482" s="39" t="s">
        <v>157</v>
      </c>
      <c r="D4482" s="92">
        <f t="shared" si="219"/>
        <v>5.9365860000000001</v>
      </c>
      <c r="E4482" s="92">
        <f t="shared" si="220"/>
        <v>2.9688720000000002</v>
      </c>
      <c r="F4482" s="92">
        <f t="shared" si="221"/>
        <v>11.518689999999999</v>
      </c>
      <c r="H4482" s="138">
        <v>5.9365860000000001</v>
      </c>
      <c r="I4482" s="138">
        <v>2.9688720000000002</v>
      </c>
      <c r="J4482" s="138">
        <v>11.518689999999999</v>
      </c>
      <c r="K4482" s="138">
        <v>34.743554628872559</v>
      </c>
    </row>
    <row r="4483" spans="1:11">
      <c r="A4483" s="39" t="s">
        <v>458</v>
      </c>
      <c r="B4483" s="39" t="s">
        <v>454</v>
      </c>
      <c r="C4483" s="39" t="s">
        <v>158</v>
      </c>
      <c r="D4483" s="92">
        <f t="shared" si="219"/>
        <v>10.823829999999999</v>
      </c>
      <c r="E4483" s="92">
        <f t="shared" si="220"/>
        <v>5.7830149999999998</v>
      </c>
      <c r="F4483" s="92">
        <f t="shared" si="221"/>
        <v>19.355830000000001</v>
      </c>
      <c r="H4483" s="138">
        <v>10.823829999999999</v>
      </c>
      <c r="I4483" s="138">
        <v>5.7830149999999998</v>
      </c>
      <c r="J4483" s="138">
        <v>19.355830000000001</v>
      </c>
      <c r="K4483" s="138">
        <v>31.018364109561965</v>
      </c>
    </row>
    <row r="4484" spans="1:11">
      <c r="A4484" s="39" t="s">
        <v>458</v>
      </c>
      <c r="B4484" s="39" t="s">
        <v>454</v>
      </c>
      <c r="C4484" s="39" t="s">
        <v>160</v>
      </c>
      <c r="D4484" s="92">
        <f t="shared" si="219"/>
        <v>10.13815</v>
      </c>
      <c r="E4484" s="92">
        <f t="shared" si="220"/>
        <v>6.8074490000000001</v>
      </c>
      <c r="F4484" s="92">
        <f t="shared" si="221"/>
        <v>14.838979999999999</v>
      </c>
      <c r="H4484" s="138">
        <v>10.13815</v>
      </c>
      <c r="I4484" s="138">
        <v>6.8074490000000001</v>
      </c>
      <c r="J4484" s="138">
        <v>14.838979999999999</v>
      </c>
      <c r="K4484" s="138">
        <v>19.927501565867541</v>
      </c>
    </row>
    <row r="4485" spans="1:11">
      <c r="A4485" s="39" t="s">
        <v>458</v>
      </c>
      <c r="B4485" s="39" t="s">
        <v>454</v>
      </c>
      <c r="C4485" s="39" t="s">
        <v>163</v>
      </c>
      <c r="D4485" s="92">
        <f t="shared" si="219"/>
        <v>6.5870350000000002</v>
      </c>
      <c r="E4485" s="92">
        <f t="shared" si="220"/>
        <v>3.9041610000000002</v>
      </c>
      <c r="F4485" s="92">
        <f t="shared" si="221"/>
        <v>10.90433</v>
      </c>
      <c r="H4485" s="138">
        <v>6.5870350000000002</v>
      </c>
      <c r="I4485" s="138">
        <v>3.9041610000000002</v>
      </c>
      <c r="J4485" s="138">
        <v>10.90433</v>
      </c>
      <c r="K4485" s="138">
        <v>26.276131825624123</v>
      </c>
    </row>
    <row r="4486" spans="1:11">
      <c r="A4486" s="39" t="s">
        <v>458</v>
      </c>
      <c r="B4486" s="39" t="s">
        <v>454</v>
      </c>
      <c r="C4486" s="39" t="s">
        <v>167</v>
      </c>
      <c r="D4486" s="92">
        <f t="shared" si="219"/>
        <v>15.74372</v>
      </c>
      <c r="E4486" s="92">
        <f t="shared" si="220"/>
        <v>11.277570000000001</v>
      </c>
      <c r="F4486" s="92">
        <f t="shared" si="221"/>
        <v>21.54898</v>
      </c>
      <c r="H4486" s="138">
        <v>15.74372</v>
      </c>
      <c r="I4486" s="138">
        <v>11.277570000000001</v>
      </c>
      <c r="J4486" s="138">
        <v>21.54898</v>
      </c>
      <c r="K4486" s="138">
        <v>16.560749301943886</v>
      </c>
    </row>
    <row r="4487" spans="1:11">
      <c r="A4487" s="39" t="s">
        <v>458</v>
      </c>
      <c r="B4487" s="39" t="s">
        <v>454</v>
      </c>
      <c r="C4487" s="39" t="s">
        <v>169</v>
      </c>
      <c r="D4487" s="92">
        <f t="shared" si="219"/>
        <v>18.878139999999998</v>
      </c>
      <c r="E4487" s="92">
        <f t="shared" si="220"/>
        <v>10.66347</v>
      </c>
      <c r="F4487" s="92">
        <f t="shared" si="221"/>
        <v>31.210239999999999</v>
      </c>
      <c r="H4487" s="138">
        <v>18.878139999999998</v>
      </c>
      <c r="I4487" s="138">
        <v>10.66347</v>
      </c>
      <c r="J4487" s="138">
        <v>31.210239999999999</v>
      </c>
      <c r="K4487" s="138">
        <v>27.630306799292732</v>
      </c>
    </row>
    <row r="4488" spans="1:11">
      <c r="A4488" s="39" t="s">
        <v>458</v>
      </c>
      <c r="B4488" s="39" t="s">
        <v>454</v>
      </c>
      <c r="C4488" s="39" t="s">
        <v>173</v>
      </c>
      <c r="D4488" s="92">
        <f t="shared" si="219"/>
        <v>18.849499999999999</v>
      </c>
      <c r="E4488" s="92">
        <f t="shared" si="220"/>
        <v>15.09657</v>
      </c>
      <c r="F4488" s="92">
        <f t="shared" si="221"/>
        <v>23.279589999999999</v>
      </c>
      <c r="H4488" s="138">
        <v>18.849499999999999</v>
      </c>
      <c r="I4488" s="138">
        <v>15.09657</v>
      </c>
      <c r="J4488" s="138">
        <v>23.279589999999999</v>
      </c>
      <c r="K4488" s="138">
        <v>11.063168784317886</v>
      </c>
    </row>
    <row r="4489" spans="1:11">
      <c r="A4489" s="39" t="s">
        <v>458</v>
      </c>
      <c r="B4489" s="39" t="s">
        <v>454</v>
      </c>
      <c r="C4489" s="39" t="s">
        <v>176</v>
      </c>
      <c r="D4489" s="92">
        <f t="shared" si="219"/>
        <v>15.462479999999999</v>
      </c>
      <c r="E4489" s="92">
        <f t="shared" si="220"/>
        <v>8.7857830000000003</v>
      </c>
      <c r="F4489" s="92">
        <f t="shared" si="221"/>
        <v>25.77908</v>
      </c>
      <c r="H4489" s="138">
        <v>15.462479999999999</v>
      </c>
      <c r="I4489" s="138">
        <v>8.7857830000000003</v>
      </c>
      <c r="J4489" s="138">
        <v>25.77908</v>
      </c>
      <c r="K4489" s="138">
        <v>27.65759438330721</v>
      </c>
    </row>
    <row r="4490" spans="1:11">
      <c r="A4490" s="39" t="s">
        <v>458</v>
      </c>
      <c r="B4490" s="39" t="s">
        <v>454</v>
      </c>
      <c r="C4490" s="39" t="s">
        <v>363</v>
      </c>
      <c r="D4490" s="92">
        <f t="shared" si="219"/>
        <v>20.29307</v>
      </c>
      <c r="E4490" s="92">
        <f t="shared" si="220"/>
        <v>17.126639999999998</v>
      </c>
      <c r="F4490" s="92">
        <f t="shared" si="221"/>
        <v>23.876259999999998</v>
      </c>
      <c r="H4490" s="138">
        <v>20.29307</v>
      </c>
      <c r="I4490" s="138">
        <v>17.126639999999998</v>
      </c>
      <c r="J4490" s="138">
        <v>23.876259999999998</v>
      </c>
      <c r="K4490" s="138">
        <v>8.4818955436511079</v>
      </c>
    </row>
    <row r="4491" spans="1:11">
      <c r="A4491" s="39" t="s">
        <v>458</v>
      </c>
      <c r="B4491" s="39" t="s">
        <v>454</v>
      </c>
      <c r="C4491" s="39" t="s">
        <v>364</v>
      </c>
      <c r="D4491" s="92">
        <f t="shared" si="219"/>
        <v>14.85399</v>
      </c>
      <c r="E4491" s="92">
        <f t="shared" si="220"/>
        <v>12.45608</v>
      </c>
      <c r="F4491" s="92">
        <f t="shared" si="221"/>
        <v>17.6206</v>
      </c>
      <c r="H4491" s="138">
        <v>14.85399</v>
      </c>
      <c r="I4491" s="138">
        <v>12.45608</v>
      </c>
      <c r="J4491" s="138">
        <v>17.6206</v>
      </c>
      <c r="K4491" s="138">
        <v>8.8535538262783273</v>
      </c>
    </row>
    <row r="4492" spans="1:11">
      <c r="A4492" s="39" t="s">
        <v>458</v>
      </c>
      <c r="B4492" s="39" t="s">
        <v>454</v>
      </c>
      <c r="C4492" s="39" t="s">
        <v>365</v>
      </c>
      <c r="D4492" s="92">
        <f t="shared" si="219"/>
        <v>19.508089999999999</v>
      </c>
      <c r="E4492" s="92">
        <f t="shared" si="220"/>
        <v>15.42831</v>
      </c>
      <c r="F4492" s="92">
        <f t="shared" si="221"/>
        <v>24.356010000000001</v>
      </c>
      <c r="H4492" s="138">
        <v>19.508089999999999</v>
      </c>
      <c r="I4492" s="138">
        <v>15.42831</v>
      </c>
      <c r="J4492" s="138">
        <v>24.356010000000001</v>
      </c>
      <c r="K4492" s="138">
        <v>11.664171120801678</v>
      </c>
    </row>
    <row r="4493" spans="1:11">
      <c r="A4493" s="39" t="s">
        <v>458</v>
      </c>
      <c r="B4493" s="39" t="s">
        <v>454</v>
      </c>
      <c r="C4493" s="39" t="s">
        <v>366</v>
      </c>
      <c r="D4493" s="92">
        <f t="shared" si="219"/>
        <v>15.24591</v>
      </c>
      <c r="E4493" s="92">
        <f t="shared" si="220"/>
        <v>13.307219999999999</v>
      </c>
      <c r="F4493" s="92">
        <f t="shared" si="221"/>
        <v>17.410309999999999</v>
      </c>
      <c r="H4493" s="138">
        <v>15.24591</v>
      </c>
      <c r="I4493" s="138">
        <v>13.307219999999999</v>
      </c>
      <c r="J4493" s="138">
        <v>17.410309999999999</v>
      </c>
      <c r="K4493" s="138">
        <v>6.8580360240877729</v>
      </c>
    </row>
    <row r="4494" spans="1:11">
      <c r="A4494" s="39" t="s">
        <v>458</v>
      </c>
      <c r="B4494" s="39" t="s">
        <v>454</v>
      </c>
      <c r="C4494" s="39" t="s">
        <v>356</v>
      </c>
      <c r="D4494" s="92">
        <f t="shared" si="219"/>
        <v>16.759709999999998</v>
      </c>
      <c r="E4494" s="92">
        <f t="shared" si="220"/>
        <v>15.37656</v>
      </c>
      <c r="F4494" s="92">
        <f t="shared" si="221"/>
        <v>18.240459999999999</v>
      </c>
      <c r="H4494" s="138">
        <v>16.759709999999998</v>
      </c>
      <c r="I4494" s="138">
        <v>15.37656</v>
      </c>
      <c r="J4494" s="138">
        <v>18.240459999999999</v>
      </c>
      <c r="K4494" s="138">
        <v>4.3572967551347856</v>
      </c>
    </row>
    <row r="4495" spans="1:11">
      <c r="A4495" s="39" t="s">
        <v>458</v>
      </c>
      <c r="B4495" s="39" t="s">
        <v>454</v>
      </c>
      <c r="C4495" s="39" t="s">
        <v>367</v>
      </c>
      <c r="D4495" s="92">
        <f t="shared" si="219"/>
        <v>15.703900000000001</v>
      </c>
      <c r="E4495" s="92">
        <f t="shared" si="220"/>
        <v>13.93816</v>
      </c>
      <c r="F4495" s="92">
        <f t="shared" si="221"/>
        <v>17.647449999999999</v>
      </c>
      <c r="H4495" s="138">
        <v>15.703900000000001</v>
      </c>
      <c r="I4495" s="138">
        <v>13.93816</v>
      </c>
      <c r="J4495" s="138">
        <v>17.647449999999999</v>
      </c>
      <c r="K4495" s="138">
        <v>6.0205624080642384</v>
      </c>
    </row>
    <row r="4496" spans="1:11">
      <c r="A4496" s="39" t="s">
        <v>458</v>
      </c>
      <c r="B4496" s="39" t="s">
        <v>454</v>
      </c>
      <c r="C4496" s="39" t="s">
        <v>368</v>
      </c>
      <c r="D4496" s="92">
        <f t="shared" ref="D4496:D4559" si="222">IF(K4496&gt;=50," ",H4496)</f>
        <v>16.953990000000001</v>
      </c>
      <c r="E4496" s="92">
        <f t="shared" ref="E4496:E4559" si="223">IF(K4496&gt;=50," ",I4496)</f>
        <v>13.9694</v>
      </c>
      <c r="F4496" s="92">
        <f t="shared" ref="F4496:F4559" si="224">IF(K4496&gt;=50," ",J4496)</f>
        <v>20.424859999999999</v>
      </c>
      <c r="H4496" s="138">
        <v>16.953990000000001</v>
      </c>
      <c r="I4496" s="138">
        <v>13.9694</v>
      </c>
      <c r="J4496" s="138">
        <v>20.424859999999999</v>
      </c>
      <c r="K4496" s="138">
        <v>9.6988437530044553</v>
      </c>
    </row>
    <row r="4497" spans="1:11">
      <c r="A4497" s="39" t="s">
        <v>458</v>
      </c>
      <c r="B4497" s="39" t="s">
        <v>454</v>
      </c>
      <c r="C4497" s="39" t="s">
        <v>369</v>
      </c>
      <c r="D4497" s="92">
        <f t="shared" si="222"/>
        <v>13.73821</v>
      </c>
      <c r="E4497" s="92">
        <f t="shared" si="223"/>
        <v>10.22911</v>
      </c>
      <c r="F4497" s="92">
        <f t="shared" si="224"/>
        <v>18.206949999999999</v>
      </c>
      <c r="H4497" s="138">
        <v>13.73821</v>
      </c>
      <c r="I4497" s="138">
        <v>10.22911</v>
      </c>
      <c r="J4497" s="138">
        <v>18.206949999999999</v>
      </c>
      <c r="K4497" s="138">
        <v>14.733316785811251</v>
      </c>
    </row>
    <row r="4498" spans="1:11">
      <c r="A4498" s="39" t="s">
        <v>458</v>
      </c>
      <c r="B4498" s="39" t="s">
        <v>454</v>
      </c>
      <c r="C4498" s="39" t="s">
        <v>370</v>
      </c>
      <c r="D4498" s="92">
        <f t="shared" si="222"/>
        <v>18.05152</v>
      </c>
      <c r="E4498" s="92">
        <f t="shared" si="223"/>
        <v>15.344250000000001</v>
      </c>
      <c r="F4498" s="92">
        <f t="shared" si="224"/>
        <v>21.1173</v>
      </c>
      <c r="H4498" s="138">
        <v>18.05152</v>
      </c>
      <c r="I4498" s="138">
        <v>15.344250000000001</v>
      </c>
      <c r="J4498" s="138">
        <v>21.1173</v>
      </c>
      <c r="K4498" s="138">
        <v>8.1513800499902498</v>
      </c>
    </row>
    <row r="4499" spans="1:11">
      <c r="A4499" s="39" t="s">
        <v>458</v>
      </c>
      <c r="B4499" s="39" t="s">
        <v>454</v>
      </c>
      <c r="C4499" s="39" t="s">
        <v>357</v>
      </c>
      <c r="D4499" s="92">
        <f t="shared" si="222"/>
        <v>16.475619999999999</v>
      </c>
      <c r="E4499" s="92">
        <f t="shared" si="223"/>
        <v>15.1335</v>
      </c>
      <c r="F4499" s="92">
        <f t="shared" si="224"/>
        <v>17.911639999999998</v>
      </c>
      <c r="H4499" s="138">
        <v>16.475619999999999</v>
      </c>
      <c r="I4499" s="138">
        <v>15.1335</v>
      </c>
      <c r="J4499" s="138">
        <v>17.911639999999998</v>
      </c>
      <c r="K4499" s="138">
        <v>4.2995990439206535</v>
      </c>
    </row>
    <row r="4500" spans="1:11">
      <c r="A4500" s="39" t="s">
        <v>458</v>
      </c>
      <c r="B4500" s="39" t="s">
        <v>454</v>
      </c>
      <c r="C4500" s="39" t="s">
        <v>371</v>
      </c>
      <c r="D4500" s="92">
        <f t="shared" si="222"/>
        <v>18.427589999999999</v>
      </c>
      <c r="E4500" s="92">
        <f t="shared" si="223"/>
        <v>15.539580000000001</v>
      </c>
      <c r="F4500" s="92">
        <f t="shared" si="224"/>
        <v>21.71433</v>
      </c>
      <c r="H4500" s="138">
        <v>18.427589999999999</v>
      </c>
      <c r="I4500" s="138">
        <v>15.539580000000001</v>
      </c>
      <c r="J4500" s="138">
        <v>21.71433</v>
      </c>
      <c r="K4500" s="138">
        <v>8.5410843197618362</v>
      </c>
    </row>
    <row r="4501" spans="1:11">
      <c r="A4501" s="39" t="s">
        <v>458</v>
      </c>
      <c r="B4501" s="39" t="s">
        <v>454</v>
      </c>
      <c r="C4501" s="39" t="s">
        <v>372</v>
      </c>
      <c r="D4501" s="92">
        <f t="shared" si="222"/>
        <v>14.13679</v>
      </c>
      <c r="E4501" s="92">
        <f t="shared" si="223"/>
        <v>12.105790000000001</v>
      </c>
      <c r="F4501" s="92">
        <f t="shared" si="224"/>
        <v>16.444780000000002</v>
      </c>
      <c r="H4501" s="138">
        <v>14.13679</v>
      </c>
      <c r="I4501" s="138">
        <v>12.105790000000001</v>
      </c>
      <c r="J4501" s="138">
        <v>16.444780000000002</v>
      </c>
      <c r="K4501" s="138">
        <v>7.8175738622417112</v>
      </c>
    </row>
    <row r="4502" spans="1:11">
      <c r="A4502" s="39" t="s">
        <v>458</v>
      </c>
      <c r="B4502" s="39" t="s">
        <v>454</v>
      </c>
      <c r="C4502" s="39" t="s">
        <v>373</v>
      </c>
      <c r="D4502" s="92">
        <f t="shared" si="222"/>
        <v>17.663820000000001</v>
      </c>
      <c r="E4502" s="92">
        <f t="shared" si="223"/>
        <v>14.90743</v>
      </c>
      <c r="F4502" s="92">
        <f t="shared" si="224"/>
        <v>20.805260000000001</v>
      </c>
      <c r="H4502" s="138">
        <v>17.663820000000001</v>
      </c>
      <c r="I4502" s="138">
        <v>14.90743</v>
      </c>
      <c r="J4502" s="138">
        <v>20.805260000000001</v>
      </c>
      <c r="K4502" s="138">
        <v>8.5092352616817877</v>
      </c>
    </row>
    <row r="4503" spans="1:11">
      <c r="A4503" s="39" t="s">
        <v>458</v>
      </c>
      <c r="B4503" s="39" t="s">
        <v>454</v>
      </c>
      <c r="C4503" s="39" t="s">
        <v>374</v>
      </c>
      <c r="D4503" s="92">
        <f t="shared" si="222"/>
        <v>15.437060000000001</v>
      </c>
      <c r="E4503" s="92">
        <f t="shared" si="223"/>
        <v>12.79538</v>
      </c>
      <c r="F4503" s="92">
        <f t="shared" si="224"/>
        <v>18.508369999999999</v>
      </c>
      <c r="H4503" s="138">
        <v>15.437060000000001</v>
      </c>
      <c r="I4503" s="138">
        <v>12.79538</v>
      </c>
      <c r="J4503" s="138">
        <v>18.508369999999999</v>
      </c>
      <c r="K4503" s="138">
        <v>9.4235430839810164</v>
      </c>
    </row>
    <row r="4504" spans="1:11">
      <c r="A4504" s="39" t="s">
        <v>458</v>
      </c>
      <c r="B4504" s="39" t="s">
        <v>454</v>
      </c>
      <c r="C4504" s="39" t="s">
        <v>358</v>
      </c>
      <c r="D4504" s="92">
        <f t="shared" si="222"/>
        <v>15.79138</v>
      </c>
      <c r="E4504" s="92">
        <f t="shared" si="223"/>
        <v>14.374470000000001</v>
      </c>
      <c r="F4504" s="92">
        <f t="shared" si="224"/>
        <v>17.319700000000001</v>
      </c>
      <c r="H4504" s="138">
        <v>15.79138</v>
      </c>
      <c r="I4504" s="138">
        <v>14.374470000000001</v>
      </c>
      <c r="J4504" s="138">
        <v>17.319700000000001</v>
      </c>
      <c r="K4504" s="138">
        <v>4.7552956106432749</v>
      </c>
    </row>
    <row r="4505" spans="1:11">
      <c r="A4505" s="39" t="s">
        <v>458</v>
      </c>
      <c r="B4505" s="39" t="s">
        <v>454</v>
      </c>
      <c r="C4505" s="39" t="s">
        <v>375</v>
      </c>
      <c r="D4505" s="92">
        <f t="shared" si="222"/>
        <v>19.056699999999999</v>
      </c>
      <c r="E4505" s="92">
        <f t="shared" si="223"/>
        <v>14.566269999999999</v>
      </c>
      <c r="F4505" s="92">
        <f t="shared" si="224"/>
        <v>24.533899999999999</v>
      </c>
      <c r="H4505" s="138">
        <v>19.056699999999999</v>
      </c>
      <c r="I4505" s="138">
        <v>14.566269999999999</v>
      </c>
      <c r="J4505" s="138">
        <v>24.533899999999999</v>
      </c>
      <c r="K4505" s="138">
        <v>13.325675484212901</v>
      </c>
    </row>
    <row r="4506" spans="1:11">
      <c r="A4506" s="39" t="s">
        <v>458</v>
      </c>
      <c r="B4506" s="39" t="s">
        <v>454</v>
      </c>
      <c r="C4506" s="39" t="s">
        <v>376</v>
      </c>
      <c r="D4506" s="92">
        <f t="shared" si="222"/>
        <v>19.98443</v>
      </c>
      <c r="E4506" s="92">
        <f t="shared" si="223"/>
        <v>16.897449999999999</v>
      </c>
      <c r="F4506" s="92">
        <f t="shared" si="224"/>
        <v>23.476040000000001</v>
      </c>
      <c r="H4506" s="138">
        <v>19.98443</v>
      </c>
      <c r="I4506" s="138">
        <v>16.897449999999999</v>
      </c>
      <c r="J4506" s="138">
        <v>23.476040000000001</v>
      </c>
      <c r="K4506" s="138">
        <v>8.3945451534019231</v>
      </c>
    </row>
    <row r="4507" spans="1:11">
      <c r="A4507" s="39" t="s">
        <v>458</v>
      </c>
      <c r="B4507" s="39" t="s">
        <v>454</v>
      </c>
      <c r="C4507" s="39" t="s">
        <v>377</v>
      </c>
      <c r="D4507" s="92">
        <f t="shared" si="222"/>
        <v>16.228339999999999</v>
      </c>
      <c r="E4507" s="92">
        <f t="shared" si="223"/>
        <v>13.152049999999999</v>
      </c>
      <c r="F4507" s="92">
        <f t="shared" si="224"/>
        <v>19.859649999999998</v>
      </c>
      <c r="H4507" s="138">
        <v>16.228339999999999</v>
      </c>
      <c r="I4507" s="138">
        <v>13.152049999999999</v>
      </c>
      <c r="J4507" s="138">
        <v>19.859649999999998</v>
      </c>
      <c r="K4507" s="138">
        <v>10.523793561140574</v>
      </c>
    </row>
    <row r="4508" spans="1:11">
      <c r="A4508" s="39" t="s">
        <v>458</v>
      </c>
      <c r="B4508" s="39" t="s">
        <v>454</v>
      </c>
      <c r="C4508" s="39" t="s">
        <v>386</v>
      </c>
      <c r="D4508" s="92">
        <f t="shared" si="222"/>
        <v>15.55301</v>
      </c>
      <c r="E4508" s="92">
        <f t="shared" si="223"/>
        <v>13.16377</v>
      </c>
      <c r="F4508" s="92">
        <f t="shared" si="224"/>
        <v>18.284579999999998</v>
      </c>
      <c r="H4508" s="138">
        <v>15.55301</v>
      </c>
      <c r="I4508" s="138">
        <v>13.16377</v>
      </c>
      <c r="J4508" s="138">
        <v>18.284579999999998</v>
      </c>
      <c r="K4508" s="138">
        <v>8.3873410998899889</v>
      </c>
    </row>
    <row r="4509" spans="1:11">
      <c r="A4509" s="39" t="s">
        <v>458</v>
      </c>
      <c r="B4509" s="39" t="s">
        <v>454</v>
      </c>
      <c r="C4509" s="39" t="s">
        <v>379</v>
      </c>
      <c r="D4509" s="92">
        <f t="shared" si="222"/>
        <v>17.53124</v>
      </c>
      <c r="E4509" s="92">
        <f t="shared" si="223"/>
        <v>15.3108</v>
      </c>
      <c r="F4509" s="92">
        <f t="shared" si="224"/>
        <v>19.99766</v>
      </c>
      <c r="H4509" s="138">
        <v>17.53124</v>
      </c>
      <c r="I4509" s="138">
        <v>15.3108</v>
      </c>
      <c r="J4509" s="138">
        <v>19.99766</v>
      </c>
      <c r="K4509" s="138">
        <v>6.815473406330641</v>
      </c>
    </row>
    <row r="4510" spans="1:11">
      <c r="A4510" s="39" t="s">
        <v>458</v>
      </c>
      <c r="B4510" s="39" t="s">
        <v>454</v>
      </c>
      <c r="C4510" s="39" t="s">
        <v>360</v>
      </c>
      <c r="D4510" s="92">
        <f t="shared" si="222"/>
        <v>17.741869999999999</v>
      </c>
      <c r="E4510" s="92">
        <f t="shared" si="223"/>
        <v>16.291869999999999</v>
      </c>
      <c r="F4510" s="92">
        <f t="shared" si="224"/>
        <v>19.29119</v>
      </c>
      <c r="H4510" s="138">
        <v>17.741869999999999</v>
      </c>
      <c r="I4510" s="138">
        <v>16.291869999999999</v>
      </c>
      <c r="J4510" s="138">
        <v>19.29119</v>
      </c>
      <c r="K4510" s="138">
        <v>4.3112772216232003</v>
      </c>
    </row>
    <row r="4511" spans="1:11">
      <c r="A4511" s="39" t="s">
        <v>458</v>
      </c>
      <c r="B4511" s="39" t="s">
        <v>454</v>
      </c>
      <c r="C4511" s="39" t="s">
        <v>0</v>
      </c>
      <c r="D4511" s="92">
        <f t="shared" si="222"/>
        <v>16.73133</v>
      </c>
      <c r="E4511" s="92">
        <f t="shared" si="223"/>
        <v>16.016999999999999</v>
      </c>
      <c r="F4511" s="92">
        <f t="shared" si="224"/>
        <v>17.470890000000001</v>
      </c>
      <c r="H4511" s="138">
        <v>16.73133</v>
      </c>
      <c r="I4511" s="138">
        <v>16.016999999999999</v>
      </c>
      <c r="J4511" s="138">
        <v>17.470890000000001</v>
      </c>
      <c r="K4511" s="138">
        <v>2.2165362825310364</v>
      </c>
    </row>
    <row r="4512" spans="1:11">
      <c r="A4512" s="39" t="s">
        <v>458</v>
      </c>
      <c r="B4512" s="39" t="s">
        <v>455</v>
      </c>
      <c r="C4512" s="39" t="s">
        <v>101</v>
      </c>
      <c r="D4512" s="92">
        <f t="shared" si="222"/>
        <v>51.372700000000002</v>
      </c>
      <c r="E4512" s="92">
        <f t="shared" si="223"/>
        <v>45.476370000000003</v>
      </c>
      <c r="F4512" s="92">
        <f t="shared" si="224"/>
        <v>57.231070000000003</v>
      </c>
      <c r="H4512" s="138">
        <v>51.372700000000002</v>
      </c>
      <c r="I4512" s="138">
        <v>45.476370000000003</v>
      </c>
      <c r="J4512" s="138">
        <v>57.231070000000003</v>
      </c>
      <c r="K4512" s="138">
        <v>5.8632561652395134</v>
      </c>
    </row>
    <row r="4513" spans="1:11">
      <c r="A4513" s="39" t="s">
        <v>458</v>
      </c>
      <c r="B4513" s="39" t="s">
        <v>455</v>
      </c>
      <c r="C4513" s="39" t="s">
        <v>108</v>
      </c>
      <c r="D4513" s="92">
        <f t="shared" si="222"/>
        <v>54.362900000000003</v>
      </c>
      <c r="E4513" s="92">
        <f t="shared" si="223"/>
        <v>42.148769999999999</v>
      </c>
      <c r="F4513" s="92">
        <f t="shared" si="224"/>
        <v>66.073949999999996</v>
      </c>
      <c r="H4513" s="138">
        <v>54.362900000000003</v>
      </c>
      <c r="I4513" s="138">
        <v>42.148769999999999</v>
      </c>
      <c r="J4513" s="138">
        <v>66.073949999999996</v>
      </c>
      <c r="K4513" s="138">
        <v>11.445531787303473</v>
      </c>
    </row>
    <row r="4514" spans="1:11">
      <c r="A4514" s="39" t="s">
        <v>458</v>
      </c>
      <c r="B4514" s="39" t="s">
        <v>455</v>
      </c>
      <c r="C4514" s="39" t="s">
        <v>109</v>
      </c>
      <c r="D4514" s="92">
        <f t="shared" si="222"/>
        <v>44.562559999999998</v>
      </c>
      <c r="E4514" s="92">
        <f t="shared" si="223"/>
        <v>37.141579999999998</v>
      </c>
      <c r="F4514" s="92">
        <f t="shared" si="224"/>
        <v>52.23415</v>
      </c>
      <c r="H4514" s="138">
        <v>44.562559999999998</v>
      </c>
      <c r="I4514" s="138">
        <v>37.141579999999998</v>
      </c>
      <c r="J4514" s="138">
        <v>52.23415</v>
      </c>
      <c r="K4514" s="138">
        <v>8.7042665412400009</v>
      </c>
    </row>
    <row r="4515" spans="1:11">
      <c r="A4515" s="39" t="s">
        <v>458</v>
      </c>
      <c r="B4515" s="39" t="s">
        <v>455</v>
      </c>
      <c r="C4515" s="39" t="s">
        <v>112</v>
      </c>
      <c r="D4515" s="92">
        <f t="shared" si="222"/>
        <v>36.578510000000001</v>
      </c>
      <c r="E4515" s="92">
        <f t="shared" si="223"/>
        <v>28.284890000000001</v>
      </c>
      <c r="F4515" s="92">
        <f t="shared" si="224"/>
        <v>45.752519999999997</v>
      </c>
      <c r="H4515" s="138">
        <v>36.578510000000001</v>
      </c>
      <c r="I4515" s="138">
        <v>28.284890000000001</v>
      </c>
      <c r="J4515" s="138">
        <v>45.752519999999997</v>
      </c>
      <c r="K4515" s="138">
        <v>12.295208306735294</v>
      </c>
    </row>
    <row r="4516" spans="1:11">
      <c r="A4516" s="39" t="s">
        <v>458</v>
      </c>
      <c r="B4516" s="39" t="s">
        <v>455</v>
      </c>
      <c r="C4516" s="39" t="s">
        <v>115</v>
      </c>
      <c r="D4516" s="92">
        <f t="shared" si="222"/>
        <v>49.621519999999997</v>
      </c>
      <c r="E4516" s="92">
        <f t="shared" si="223"/>
        <v>44.338920000000002</v>
      </c>
      <c r="F4516" s="92">
        <f t="shared" si="224"/>
        <v>54.912579999999998</v>
      </c>
      <c r="H4516" s="138">
        <v>49.621519999999997</v>
      </c>
      <c r="I4516" s="138">
        <v>44.338920000000002</v>
      </c>
      <c r="J4516" s="138">
        <v>54.912579999999998</v>
      </c>
      <c r="K4516" s="138">
        <v>5.4554495710731965</v>
      </c>
    </row>
    <row r="4517" spans="1:11">
      <c r="A4517" s="39" t="s">
        <v>458</v>
      </c>
      <c r="B4517" s="39" t="s">
        <v>455</v>
      </c>
      <c r="C4517" s="39" t="s">
        <v>118</v>
      </c>
      <c r="D4517" s="92">
        <f t="shared" si="222"/>
        <v>35.840350000000001</v>
      </c>
      <c r="E4517" s="92">
        <f t="shared" si="223"/>
        <v>28.353179999999998</v>
      </c>
      <c r="F4517" s="92">
        <f t="shared" si="224"/>
        <v>44.08802</v>
      </c>
      <c r="H4517" s="138">
        <v>35.840350000000001</v>
      </c>
      <c r="I4517" s="138">
        <v>28.353179999999998</v>
      </c>
      <c r="J4517" s="138">
        <v>44.08802</v>
      </c>
      <c r="K4517" s="138">
        <v>11.282222411332478</v>
      </c>
    </row>
    <row r="4518" spans="1:11">
      <c r="A4518" s="39" t="s">
        <v>458</v>
      </c>
      <c r="B4518" s="39" t="s">
        <v>455</v>
      </c>
      <c r="C4518" s="39" t="s">
        <v>122</v>
      </c>
      <c r="D4518" s="92">
        <f t="shared" si="222"/>
        <v>50.634189999999997</v>
      </c>
      <c r="E4518" s="92">
        <f t="shared" si="223"/>
        <v>44.720790000000001</v>
      </c>
      <c r="F4518" s="92">
        <f t="shared" si="224"/>
        <v>56.529910000000001</v>
      </c>
      <c r="H4518" s="138">
        <v>50.634189999999997</v>
      </c>
      <c r="I4518" s="138">
        <v>44.720790000000001</v>
      </c>
      <c r="J4518" s="138">
        <v>56.529910000000001</v>
      </c>
      <c r="K4518" s="138">
        <v>5.9765940760580945</v>
      </c>
    </row>
    <row r="4519" spans="1:11">
      <c r="A4519" s="39" t="s">
        <v>458</v>
      </c>
      <c r="B4519" s="39" t="s">
        <v>455</v>
      </c>
      <c r="C4519" s="39" t="s">
        <v>130</v>
      </c>
      <c r="D4519" s="92">
        <f t="shared" si="222"/>
        <v>41.942010000000003</v>
      </c>
      <c r="E4519" s="92">
        <f t="shared" si="223"/>
        <v>36.729779999999998</v>
      </c>
      <c r="F4519" s="92">
        <f t="shared" si="224"/>
        <v>47.340470000000003</v>
      </c>
      <c r="H4519" s="138">
        <v>41.942010000000003</v>
      </c>
      <c r="I4519" s="138">
        <v>36.729779999999998</v>
      </c>
      <c r="J4519" s="138">
        <v>47.340470000000003</v>
      </c>
      <c r="K4519" s="138">
        <v>6.4764325791730055</v>
      </c>
    </row>
    <row r="4520" spans="1:11">
      <c r="A4520" s="39" t="s">
        <v>458</v>
      </c>
      <c r="B4520" s="39" t="s">
        <v>455</v>
      </c>
      <c r="C4520" s="39" t="s">
        <v>135</v>
      </c>
      <c r="D4520" s="92">
        <f t="shared" si="222"/>
        <v>42.719740000000002</v>
      </c>
      <c r="E4520" s="92">
        <f t="shared" si="223"/>
        <v>30.728639999999999</v>
      </c>
      <c r="F4520" s="92">
        <f t="shared" si="224"/>
        <v>55.632170000000002</v>
      </c>
      <c r="H4520" s="138">
        <v>42.719740000000002</v>
      </c>
      <c r="I4520" s="138">
        <v>30.728639999999999</v>
      </c>
      <c r="J4520" s="138">
        <v>55.632170000000002</v>
      </c>
      <c r="K4520" s="138">
        <v>15.181150447076691</v>
      </c>
    </row>
    <row r="4521" spans="1:11">
      <c r="A4521" s="39" t="s">
        <v>458</v>
      </c>
      <c r="B4521" s="39" t="s">
        <v>455</v>
      </c>
      <c r="C4521" s="39" t="s">
        <v>136</v>
      </c>
      <c r="D4521" s="92">
        <f t="shared" si="222"/>
        <v>43.269530000000003</v>
      </c>
      <c r="E4521" s="92">
        <f t="shared" si="223"/>
        <v>36.358179999999997</v>
      </c>
      <c r="F4521" s="92">
        <f t="shared" si="224"/>
        <v>50.453139999999998</v>
      </c>
      <c r="H4521" s="138">
        <v>43.269530000000003</v>
      </c>
      <c r="I4521" s="138">
        <v>36.358179999999997</v>
      </c>
      <c r="J4521" s="138">
        <v>50.453139999999998</v>
      </c>
      <c r="K4521" s="138">
        <v>8.3632801188272676</v>
      </c>
    </row>
    <row r="4522" spans="1:11">
      <c r="A4522" s="39" t="s">
        <v>458</v>
      </c>
      <c r="B4522" s="39" t="s">
        <v>455</v>
      </c>
      <c r="C4522" s="39" t="s">
        <v>143</v>
      </c>
      <c r="D4522" s="92">
        <f t="shared" si="222"/>
        <v>51.774059999999999</v>
      </c>
      <c r="E4522" s="92">
        <f t="shared" si="223"/>
        <v>44.451839999999997</v>
      </c>
      <c r="F4522" s="92">
        <f t="shared" si="224"/>
        <v>59.020870000000002</v>
      </c>
      <c r="H4522" s="138">
        <v>51.774059999999999</v>
      </c>
      <c r="I4522" s="138">
        <v>44.451839999999997</v>
      </c>
      <c r="J4522" s="138">
        <v>59.020870000000002</v>
      </c>
      <c r="K4522" s="138">
        <v>7.2287802038318025</v>
      </c>
    </row>
    <row r="4523" spans="1:11">
      <c r="A4523" s="39" t="s">
        <v>458</v>
      </c>
      <c r="B4523" s="39" t="s">
        <v>455</v>
      </c>
      <c r="C4523" s="39" t="s">
        <v>149</v>
      </c>
      <c r="D4523" s="92">
        <f t="shared" si="222"/>
        <v>44.653979999999997</v>
      </c>
      <c r="E4523" s="92">
        <f t="shared" si="223"/>
        <v>39.048070000000003</v>
      </c>
      <c r="F4523" s="92">
        <f t="shared" si="224"/>
        <v>50.39922</v>
      </c>
      <c r="H4523" s="138">
        <v>44.653979999999997</v>
      </c>
      <c r="I4523" s="138">
        <v>39.048070000000003</v>
      </c>
      <c r="J4523" s="138">
        <v>50.39922</v>
      </c>
      <c r="K4523" s="138">
        <v>6.5115270800049627</v>
      </c>
    </row>
    <row r="4524" spans="1:11">
      <c r="A4524" s="39" t="s">
        <v>458</v>
      </c>
      <c r="B4524" s="39" t="s">
        <v>455</v>
      </c>
      <c r="C4524" s="39" t="s">
        <v>151</v>
      </c>
      <c r="D4524" s="92">
        <f t="shared" si="222"/>
        <v>50.360100000000003</v>
      </c>
      <c r="E4524" s="92">
        <f t="shared" si="223"/>
        <v>41.427010000000003</v>
      </c>
      <c r="F4524" s="92">
        <f t="shared" si="224"/>
        <v>59.270269999999996</v>
      </c>
      <c r="H4524" s="138">
        <v>50.360100000000003</v>
      </c>
      <c r="I4524" s="138">
        <v>41.427010000000003</v>
      </c>
      <c r="J4524" s="138">
        <v>59.270269999999996</v>
      </c>
      <c r="K4524" s="138">
        <v>9.1350454030075401</v>
      </c>
    </row>
    <row r="4525" spans="1:11">
      <c r="A4525" s="39" t="s">
        <v>458</v>
      </c>
      <c r="B4525" s="39" t="s">
        <v>455</v>
      </c>
      <c r="C4525" s="39" t="s">
        <v>154</v>
      </c>
      <c r="D4525" s="92">
        <f t="shared" si="222"/>
        <v>47.361730000000001</v>
      </c>
      <c r="E4525" s="92">
        <f t="shared" si="223"/>
        <v>40.670679999999997</v>
      </c>
      <c r="F4525" s="92">
        <f t="shared" si="224"/>
        <v>54.148899999999998</v>
      </c>
      <c r="H4525" s="138">
        <v>47.361730000000001</v>
      </c>
      <c r="I4525" s="138">
        <v>40.670679999999997</v>
      </c>
      <c r="J4525" s="138">
        <v>54.148899999999998</v>
      </c>
      <c r="K4525" s="138">
        <v>7.3029342467008691</v>
      </c>
    </row>
    <row r="4526" spans="1:11">
      <c r="A4526" s="39" t="s">
        <v>458</v>
      </c>
      <c r="B4526" s="39" t="s">
        <v>455</v>
      </c>
      <c r="C4526" s="39" t="s">
        <v>164</v>
      </c>
      <c r="D4526" s="92">
        <f t="shared" si="222"/>
        <v>41.645049999999998</v>
      </c>
      <c r="E4526" s="92">
        <f t="shared" si="223"/>
        <v>34.573279999999997</v>
      </c>
      <c r="F4526" s="92">
        <f t="shared" si="224"/>
        <v>49.078270000000003</v>
      </c>
      <c r="H4526" s="138">
        <v>41.645049999999998</v>
      </c>
      <c r="I4526" s="138">
        <v>34.573279999999997</v>
      </c>
      <c r="J4526" s="138">
        <v>49.078270000000003</v>
      </c>
      <c r="K4526" s="138">
        <v>8.945082308701755</v>
      </c>
    </row>
    <row r="4527" spans="1:11">
      <c r="A4527" s="39" t="s">
        <v>458</v>
      </c>
      <c r="B4527" s="39" t="s">
        <v>455</v>
      </c>
      <c r="C4527" s="39" t="s">
        <v>171</v>
      </c>
      <c r="D4527" s="92">
        <f t="shared" si="222"/>
        <v>44.745240000000003</v>
      </c>
      <c r="E4527" s="92">
        <f t="shared" si="223"/>
        <v>39.137459999999997</v>
      </c>
      <c r="F4527" s="92">
        <f t="shared" si="224"/>
        <v>50.489960000000004</v>
      </c>
      <c r="H4527" s="138">
        <v>44.745240000000003</v>
      </c>
      <c r="I4527" s="138">
        <v>39.137459999999997</v>
      </c>
      <c r="J4527" s="138">
        <v>50.489960000000004</v>
      </c>
      <c r="K4527" s="138">
        <v>6.4990354281259846</v>
      </c>
    </row>
    <row r="4528" spans="1:11">
      <c r="A4528" s="39" t="s">
        <v>458</v>
      </c>
      <c r="B4528" s="39" t="s">
        <v>455</v>
      </c>
      <c r="C4528" s="39" t="s">
        <v>174</v>
      </c>
      <c r="D4528" s="92">
        <f t="shared" si="222"/>
        <v>47.53725</v>
      </c>
      <c r="E4528" s="92">
        <f t="shared" si="223"/>
        <v>41.042169999999999</v>
      </c>
      <c r="F4528" s="92">
        <f t="shared" si="224"/>
        <v>54.116729999999997</v>
      </c>
      <c r="H4528" s="138">
        <v>47.53725</v>
      </c>
      <c r="I4528" s="138">
        <v>41.042169999999999</v>
      </c>
      <c r="J4528" s="138">
        <v>54.116729999999997</v>
      </c>
      <c r="K4528" s="138">
        <v>7.055528033279165</v>
      </c>
    </row>
    <row r="4529" spans="1:11">
      <c r="A4529" s="39" t="s">
        <v>458</v>
      </c>
      <c r="B4529" s="39" t="s">
        <v>455</v>
      </c>
      <c r="C4529" s="39" t="s">
        <v>102</v>
      </c>
      <c r="D4529" s="92">
        <f t="shared" si="222"/>
        <v>47.48218</v>
      </c>
      <c r="E4529" s="92">
        <f t="shared" si="223"/>
        <v>39.14387</v>
      </c>
      <c r="F4529" s="92">
        <f t="shared" si="224"/>
        <v>55.963290000000001</v>
      </c>
      <c r="H4529" s="138">
        <v>47.48218</v>
      </c>
      <c r="I4529" s="138">
        <v>39.14387</v>
      </c>
      <c r="J4529" s="138">
        <v>55.963290000000001</v>
      </c>
      <c r="K4529" s="138">
        <v>9.1213903826656662</v>
      </c>
    </row>
    <row r="4530" spans="1:11">
      <c r="A4530" s="39" t="s">
        <v>458</v>
      </c>
      <c r="B4530" s="39" t="s">
        <v>455</v>
      </c>
      <c r="C4530" s="39" t="s">
        <v>103</v>
      </c>
      <c r="D4530" s="92">
        <f t="shared" si="222"/>
        <v>40.189309999999999</v>
      </c>
      <c r="E4530" s="92">
        <f t="shared" si="223"/>
        <v>33.293520000000001</v>
      </c>
      <c r="F4530" s="92">
        <f t="shared" si="224"/>
        <v>47.496409999999997</v>
      </c>
      <c r="H4530" s="138">
        <v>40.189309999999999</v>
      </c>
      <c r="I4530" s="138">
        <v>33.293520000000001</v>
      </c>
      <c r="J4530" s="138">
        <v>47.496409999999997</v>
      </c>
      <c r="K4530" s="138">
        <v>9.072569297656516</v>
      </c>
    </row>
    <row r="4531" spans="1:11">
      <c r="A4531" s="39" t="s">
        <v>458</v>
      </c>
      <c r="B4531" s="39" t="s">
        <v>455</v>
      </c>
      <c r="C4531" s="39" t="s">
        <v>104</v>
      </c>
      <c r="D4531" s="92">
        <f t="shared" si="222"/>
        <v>49.315820000000002</v>
      </c>
      <c r="E4531" s="92">
        <f t="shared" si="223"/>
        <v>41.797580000000004</v>
      </c>
      <c r="F4531" s="92">
        <f t="shared" si="224"/>
        <v>56.865139999999997</v>
      </c>
      <c r="H4531" s="138">
        <v>49.315820000000002</v>
      </c>
      <c r="I4531" s="138">
        <v>41.797580000000004</v>
      </c>
      <c r="J4531" s="138">
        <v>56.865139999999997</v>
      </c>
      <c r="K4531" s="138">
        <v>7.8527235276631302</v>
      </c>
    </row>
    <row r="4532" spans="1:11">
      <c r="A4532" s="39" t="s">
        <v>458</v>
      </c>
      <c r="B4532" s="39" t="s">
        <v>455</v>
      </c>
      <c r="C4532" s="39" t="s">
        <v>110</v>
      </c>
      <c r="D4532" s="92">
        <f t="shared" si="222"/>
        <v>43.050409999999999</v>
      </c>
      <c r="E4532" s="92">
        <f t="shared" si="223"/>
        <v>37.161670000000001</v>
      </c>
      <c r="F4532" s="92">
        <f t="shared" si="224"/>
        <v>49.142530000000001</v>
      </c>
      <c r="H4532" s="138">
        <v>43.050409999999999</v>
      </c>
      <c r="I4532" s="138">
        <v>37.161670000000001</v>
      </c>
      <c r="J4532" s="138">
        <v>49.142530000000001</v>
      </c>
      <c r="K4532" s="138">
        <v>7.1318763282393824</v>
      </c>
    </row>
    <row r="4533" spans="1:11">
      <c r="A4533" s="39" t="s">
        <v>458</v>
      </c>
      <c r="B4533" s="39" t="s">
        <v>455</v>
      </c>
      <c r="C4533" s="39" t="s">
        <v>111</v>
      </c>
      <c r="D4533" s="92">
        <f t="shared" si="222"/>
        <v>43.893500000000003</v>
      </c>
      <c r="E4533" s="92">
        <f t="shared" si="223"/>
        <v>38.280589999999997</v>
      </c>
      <c r="F4533" s="92">
        <f t="shared" si="224"/>
        <v>49.667119999999997</v>
      </c>
      <c r="H4533" s="138">
        <v>43.893500000000003</v>
      </c>
      <c r="I4533" s="138">
        <v>38.280589999999997</v>
      </c>
      <c r="J4533" s="138">
        <v>49.667119999999997</v>
      </c>
      <c r="K4533" s="138">
        <v>6.6449907161652639</v>
      </c>
    </row>
    <row r="4534" spans="1:11">
      <c r="A4534" s="39" t="s">
        <v>458</v>
      </c>
      <c r="B4534" s="39" t="s">
        <v>455</v>
      </c>
      <c r="C4534" s="39" t="s">
        <v>116</v>
      </c>
      <c r="D4534" s="92">
        <f t="shared" si="222"/>
        <v>41.91836</v>
      </c>
      <c r="E4534" s="92">
        <f t="shared" si="223"/>
        <v>33.798009999999998</v>
      </c>
      <c r="F4534" s="92">
        <f t="shared" si="224"/>
        <v>50.501420000000003</v>
      </c>
      <c r="H4534" s="138">
        <v>41.91836</v>
      </c>
      <c r="I4534" s="138">
        <v>33.798009999999998</v>
      </c>
      <c r="J4534" s="138">
        <v>50.501420000000003</v>
      </c>
      <c r="K4534" s="138">
        <v>10.256978087883208</v>
      </c>
    </row>
    <row r="4535" spans="1:11">
      <c r="A4535" s="39" t="s">
        <v>458</v>
      </c>
      <c r="B4535" s="39" t="s">
        <v>455</v>
      </c>
      <c r="C4535" s="39" t="s">
        <v>117</v>
      </c>
      <c r="D4535" s="92">
        <f t="shared" si="222"/>
        <v>43.056379999999997</v>
      </c>
      <c r="E4535" s="92">
        <f t="shared" si="223"/>
        <v>37.21264</v>
      </c>
      <c r="F4535" s="92">
        <f t="shared" si="224"/>
        <v>49.100169999999999</v>
      </c>
      <c r="H4535" s="138">
        <v>43.056379999999997</v>
      </c>
      <c r="I4535" s="138">
        <v>37.21264</v>
      </c>
      <c r="J4535" s="138">
        <v>49.100169999999999</v>
      </c>
      <c r="K4535" s="138">
        <v>7.0748167867340452</v>
      </c>
    </row>
    <row r="4536" spans="1:11">
      <c r="A4536" s="39" t="s">
        <v>458</v>
      </c>
      <c r="B4536" s="39" t="s">
        <v>455</v>
      </c>
      <c r="C4536" s="39" t="s">
        <v>119</v>
      </c>
      <c r="D4536" s="92">
        <f t="shared" si="222"/>
        <v>49.233930000000001</v>
      </c>
      <c r="E4536" s="92">
        <f t="shared" si="223"/>
        <v>43.525860000000002</v>
      </c>
      <c r="F4536" s="92">
        <f t="shared" si="224"/>
        <v>54.962040000000002</v>
      </c>
      <c r="H4536" s="138">
        <v>49.233930000000001</v>
      </c>
      <c r="I4536" s="138">
        <v>43.525860000000002</v>
      </c>
      <c r="J4536" s="138">
        <v>54.962040000000002</v>
      </c>
      <c r="K4536" s="138">
        <v>5.9506604490033599</v>
      </c>
    </row>
    <row r="4537" spans="1:11">
      <c r="A4537" s="39" t="s">
        <v>458</v>
      </c>
      <c r="B4537" s="39" t="s">
        <v>455</v>
      </c>
      <c r="C4537" s="39" t="s">
        <v>123</v>
      </c>
      <c r="D4537" s="92">
        <f t="shared" si="222"/>
        <v>48.375450000000001</v>
      </c>
      <c r="E4537" s="92">
        <f t="shared" si="223"/>
        <v>42.528109999999998</v>
      </c>
      <c r="F4537" s="92">
        <f t="shared" si="224"/>
        <v>54.267620000000001</v>
      </c>
      <c r="H4537" s="138">
        <v>48.375450000000001</v>
      </c>
      <c r="I4537" s="138">
        <v>42.528109999999998</v>
      </c>
      <c r="J4537" s="138">
        <v>54.267620000000001</v>
      </c>
      <c r="K4537" s="138">
        <v>6.2183442221209306</v>
      </c>
    </row>
    <row r="4538" spans="1:11">
      <c r="A4538" s="39" t="s">
        <v>458</v>
      </c>
      <c r="B4538" s="39" t="s">
        <v>455</v>
      </c>
      <c r="C4538" s="39" t="s">
        <v>132</v>
      </c>
      <c r="D4538" s="92">
        <f t="shared" si="222"/>
        <v>48.807519999999997</v>
      </c>
      <c r="E4538" s="92">
        <f t="shared" si="223"/>
        <v>43.036560000000001</v>
      </c>
      <c r="F4538" s="92">
        <f t="shared" si="224"/>
        <v>54.610439999999997</v>
      </c>
      <c r="H4538" s="138">
        <v>48.807519999999997</v>
      </c>
      <c r="I4538" s="138">
        <v>43.036560000000001</v>
      </c>
      <c r="J4538" s="138">
        <v>54.610439999999997</v>
      </c>
      <c r="K4538" s="138">
        <v>6.0755617167190632</v>
      </c>
    </row>
    <row r="4539" spans="1:11">
      <c r="A4539" s="39" t="s">
        <v>458</v>
      </c>
      <c r="B4539" s="39" t="s">
        <v>455</v>
      </c>
      <c r="C4539" s="39" t="s">
        <v>134</v>
      </c>
      <c r="D4539" s="92">
        <f t="shared" si="222"/>
        <v>42.701709999999999</v>
      </c>
      <c r="E4539" s="92">
        <f t="shared" si="223"/>
        <v>36.2179</v>
      </c>
      <c r="F4539" s="92">
        <f t="shared" si="224"/>
        <v>49.44641</v>
      </c>
      <c r="H4539" s="138">
        <v>42.701709999999999</v>
      </c>
      <c r="I4539" s="138">
        <v>36.2179</v>
      </c>
      <c r="J4539" s="138">
        <v>49.44641</v>
      </c>
      <c r="K4539" s="138">
        <v>7.9470353763350463</v>
      </c>
    </row>
    <row r="4540" spans="1:11">
      <c r="A4540" s="39" t="s">
        <v>458</v>
      </c>
      <c r="B4540" s="39" t="s">
        <v>455</v>
      </c>
      <c r="C4540" s="39" t="s">
        <v>150</v>
      </c>
      <c r="D4540" s="92">
        <f t="shared" si="222"/>
        <v>38.132210000000001</v>
      </c>
      <c r="E4540" s="92">
        <f t="shared" si="223"/>
        <v>31.361719999999998</v>
      </c>
      <c r="F4540" s="92">
        <f t="shared" si="224"/>
        <v>45.39761</v>
      </c>
      <c r="H4540" s="138">
        <v>38.132210000000001</v>
      </c>
      <c r="I4540" s="138">
        <v>31.361719999999998</v>
      </c>
      <c r="J4540" s="138">
        <v>45.39761</v>
      </c>
      <c r="K4540" s="138">
        <v>9.4466541540603082</v>
      </c>
    </row>
    <row r="4541" spans="1:11">
      <c r="A4541" s="39" t="s">
        <v>458</v>
      </c>
      <c r="B4541" s="39" t="s">
        <v>455</v>
      </c>
      <c r="C4541" s="39" t="s">
        <v>156</v>
      </c>
      <c r="D4541" s="92">
        <f t="shared" si="222"/>
        <v>50.467700000000001</v>
      </c>
      <c r="E4541" s="92">
        <f t="shared" si="223"/>
        <v>44.108029999999999</v>
      </c>
      <c r="F4541" s="92">
        <f t="shared" si="224"/>
        <v>56.812280000000001</v>
      </c>
      <c r="H4541" s="138">
        <v>50.467700000000001</v>
      </c>
      <c r="I4541" s="138">
        <v>44.108029999999999</v>
      </c>
      <c r="J4541" s="138">
        <v>56.812280000000001</v>
      </c>
      <c r="K4541" s="138">
        <v>6.4555487965570046</v>
      </c>
    </row>
    <row r="4542" spans="1:11">
      <c r="A4542" s="39" t="s">
        <v>458</v>
      </c>
      <c r="B4542" s="39" t="s">
        <v>455</v>
      </c>
      <c r="C4542" s="39" t="s">
        <v>159</v>
      </c>
      <c r="D4542" s="92">
        <f t="shared" si="222"/>
        <v>52.831490000000002</v>
      </c>
      <c r="E4542" s="92">
        <f t="shared" si="223"/>
        <v>45.790219999999998</v>
      </c>
      <c r="F4542" s="92">
        <f t="shared" si="224"/>
        <v>59.761870000000002</v>
      </c>
      <c r="H4542" s="138">
        <v>52.831490000000002</v>
      </c>
      <c r="I4542" s="138">
        <v>45.790219999999998</v>
      </c>
      <c r="J4542" s="138">
        <v>59.761870000000002</v>
      </c>
      <c r="K4542" s="138">
        <v>6.7895472946153888</v>
      </c>
    </row>
    <row r="4543" spans="1:11">
      <c r="A4543" s="39" t="s">
        <v>458</v>
      </c>
      <c r="B4543" s="39" t="s">
        <v>455</v>
      </c>
      <c r="C4543" s="39" t="s">
        <v>161</v>
      </c>
      <c r="D4543" s="92">
        <f t="shared" si="222"/>
        <v>47.099139999999998</v>
      </c>
      <c r="E4543" s="92">
        <f t="shared" si="223"/>
        <v>41.233170000000001</v>
      </c>
      <c r="F4543" s="92">
        <f t="shared" si="224"/>
        <v>53.046349999999997</v>
      </c>
      <c r="H4543" s="138">
        <v>47.099139999999998</v>
      </c>
      <c r="I4543" s="138">
        <v>41.233170000000001</v>
      </c>
      <c r="J4543" s="138">
        <v>53.046349999999997</v>
      </c>
      <c r="K4543" s="138">
        <v>6.4272320046608069</v>
      </c>
    </row>
    <row r="4544" spans="1:11">
      <c r="A4544" s="39" t="s">
        <v>458</v>
      </c>
      <c r="B4544" s="39" t="s">
        <v>455</v>
      </c>
      <c r="C4544" s="39" t="s">
        <v>168</v>
      </c>
      <c r="D4544" s="92">
        <f t="shared" si="222"/>
        <v>47.335839999999997</v>
      </c>
      <c r="E4544" s="92">
        <f t="shared" si="223"/>
        <v>39.573900000000002</v>
      </c>
      <c r="F4544" s="92">
        <f t="shared" si="224"/>
        <v>55.228729999999999</v>
      </c>
      <c r="H4544" s="138">
        <v>47.335839999999997</v>
      </c>
      <c r="I4544" s="138">
        <v>39.573900000000002</v>
      </c>
      <c r="J4544" s="138">
        <v>55.228729999999999</v>
      </c>
      <c r="K4544" s="138">
        <v>8.5050862095190443</v>
      </c>
    </row>
    <row r="4545" spans="1:11">
      <c r="A4545" s="39" t="s">
        <v>458</v>
      </c>
      <c r="B4545" s="39" t="s">
        <v>455</v>
      </c>
      <c r="C4545" s="39" t="s">
        <v>98</v>
      </c>
      <c r="D4545" s="92">
        <f t="shared" si="222"/>
        <v>50.883000000000003</v>
      </c>
      <c r="E4545" s="92">
        <f t="shared" si="223"/>
        <v>41.456060000000001</v>
      </c>
      <c r="F4545" s="92">
        <f t="shared" si="224"/>
        <v>60.247549999999997</v>
      </c>
      <c r="H4545" s="138">
        <v>50.883000000000003</v>
      </c>
      <c r="I4545" s="138">
        <v>41.456060000000001</v>
      </c>
      <c r="J4545" s="138">
        <v>60.247549999999997</v>
      </c>
      <c r="K4545" s="138">
        <v>9.5331289428689345</v>
      </c>
    </row>
    <row r="4546" spans="1:11">
      <c r="A4546" s="39" t="s">
        <v>458</v>
      </c>
      <c r="B4546" s="39" t="s">
        <v>455</v>
      </c>
      <c r="C4546" s="39" t="s">
        <v>105</v>
      </c>
      <c r="D4546" s="92">
        <f t="shared" si="222"/>
        <v>44.380989999999997</v>
      </c>
      <c r="E4546" s="92">
        <f t="shared" si="223"/>
        <v>35.230919999999998</v>
      </c>
      <c r="F4546" s="92">
        <f t="shared" si="224"/>
        <v>53.928800000000003</v>
      </c>
      <c r="H4546" s="138">
        <v>44.380989999999997</v>
      </c>
      <c r="I4546" s="138">
        <v>35.230919999999998</v>
      </c>
      <c r="J4546" s="138">
        <v>53.928800000000003</v>
      </c>
      <c r="K4546" s="138">
        <v>10.872382522336704</v>
      </c>
    </row>
    <row r="4547" spans="1:11">
      <c r="A4547" s="39" t="s">
        <v>458</v>
      </c>
      <c r="B4547" s="39" t="s">
        <v>455</v>
      </c>
      <c r="C4547" s="39" t="s">
        <v>106</v>
      </c>
      <c r="D4547" s="92">
        <f t="shared" si="222"/>
        <v>52.443440000000002</v>
      </c>
      <c r="E4547" s="92">
        <f t="shared" si="223"/>
        <v>47.026600000000002</v>
      </c>
      <c r="F4547" s="92">
        <f t="shared" si="224"/>
        <v>57.80339</v>
      </c>
      <c r="H4547" s="138">
        <v>52.443440000000002</v>
      </c>
      <c r="I4547" s="138">
        <v>47.026600000000002</v>
      </c>
      <c r="J4547" s="138">
        <v>57.80339</v>
      </c>
      <c r="K4547" s="138">
        <v>5.2618764139041989</v>
      </c>
    </row>
    <row r="4548" spans="1:11">
      <c r="A4548" s="39" t="s">
        <v>458</v>
      </c>
      <c r="B4548" s="39" t="s">
        <v>455</v>
      </c>
      <c r="C4548" s="39" t="s">
        <v>125</v>
      </c>
      <c r="D4548" s="92">
        <f t="shared" si="222"/>
        <v>46.26755</v>
      </c>
      <c r="E4548" s="92">
        <f t="shared" si="223"/>
        <v>39.974870000000003</v>
      </c>
      <c r="F4548" s="92">
        <f t="shared" si="224"/>
        <v>52.681429999999999</v>
      </c>
      <c r="H4548" s="138">
        <v>46.26755</v>
      </c>
      <c r="I4548" s="138">
        <v>39.974870000000003</v>
      </c>
      <c r="J4548" s="138">
        <v>52.681429999999999</v>
      </c>
      <c r="K4548" s="138">
        <v>7.0428583315952542</v>
      </c>
    </row>
    <row r="4549" spans="1:11">
      <c r="A4549" s="39" t="s">
        <v>458</v>
      </c>
      <c r="B4549" s="39" t="s">
        <v>455</v>
      </c>
      <c r="C4549" s="39" t="s">
        <v>131</v>
      </c>
      <c r="D4549" s="92">
        <f t="shared" si="222"/>
        <v>40.655520000000003</v>
      </c>
      <c r="E4549" s="92">
        <f t="shared" si="223"/>
        <v>33.291519999999998</v>
      </c>
      <c r="F4549" s="92">
        <f t="shared" si="224"/>
        <v>48.46499</v>
      </c>
      <c r="H4549" s="138">
        <v>40.655520000000003</v>
      </c>
      <c r="I4549" s="138">
        <v>33.291519999999998</v>
      </c>
      <c r="J4549" s="138">
        <v>48.46499</v>
      </c>
      <c r="K4549" s="138">
        <v>9.5908895028276593</v>
      </c>
    </row>
    <row r="4550" spans="1:11">
      <c r="A4550" s="39" t="s">
        <v>458</v>
      </c>
      <c r="B4550" s="39" t="s">
        <v>455</v>
      </c>
      <c r="C4550" s="39" t="s">
        <v>133</v>
      </c>
      <c r="D4550" s="92">
        <f t="shared" si="222"/>
        <v>47.149230000000003</v>
      </c>
      <c r="E4550" s="92">
        <f t="shared" si="223"/>
        <v>41.52243</v>
      </c>
      <c r="F4550" s="92">
        <f t="shared" si="224"/>
        <v>52.849420000000002</v>
      </c>
      <c r="H4550" s="138">
        <v>47.149230000000003</v>
      </c>
      <c r="I4550" s="138">
        <v>41.52243</v>
      </c>
      <c r="J4550" s="138">
        <v>52.849420000000002</v>
      </c>
      <c r="K4550" s="138">
        <v>6.154009301954666</v>
      </c>
    </row>
    <row r="4551" spans="1:11">
      <c r="A4551" s="39" t="s">
        <v>458</v>
      </c>
      <c r="B4551" s="39" t="s">
        <v>455</v>
      </c>
      <c r="C4551" s="39" t="s">
        <v>137</v>
      </c>
      <c r="D4551" s="92">
        <f t="shared" si="222"/>
        <v>50.08934</v>
      </c>
      <c r="E4551" s="92">
        <f t="shared" si="223"/>
        <v>43.210810000000002</v>
      </c>
      <c r="F4551" s="92">
        <f t="shared" si="224"/>
        <v>56.964480000000002</v>
      </c>
      <c r="H4551" s="138">
        <v>50.08934</v>
      </c>
      <c r="I4551" s="138">
        <v>43.210810000000002</v>
      </c>
      <c r="J4551" s="138">
        <v>56.964480000000002</v>
      </c>
      <c r="K4551" s="138">
        <v>7.0484118976213299</v>
      </c>
    </row>
    <row r="4552" spans="1:11">
      <c r="A4552" s="39" t="s">
        <v>458</v>
      </c>
      <c r="B4552" s="39" t="s">
        <v>455</v>
      </c>
      <c r="C4552" s="39" t="s">
        <v>138</v>
      </c>
      <c r="D4552" s="92">
        <f t="shared" si="222"/>
        <v>46.314439999999998</v>
      </c>
      <c r="E4552" s="92">
        <f t="shared" si="223"/>
        <v>35.64676</v>
      </c>
      <c r="F4552" s="92">
        <f t="shared" si="224"/>
        <v>57.330500000000001</v>
      </c>
      <c r="H4552" s="138">
        <v>46.314439999999998</v>
      </c>
      <c r="I4552" s="138">
        <v>35.64676</v>
      </c>
      <c r="J4552" s="138">
        <v>57.330500000000001</v>
      </c>
      <c r="K4552" s="138">
        <v>12.133494434996948</v>
      </c>
    </row>
    <row r="4553" spans="1:11">
      <c r="A4553" s="39" t="s">
        <v>458</v>
      </c>
      <c r="B4553" s="39" t="s">
        <v>455</v>
      </c>
      <c r="C4553" s="39" t="s">
        <v>140</v>
      </c>
      <c r="D4553" s="92">
        <f t="shared" si="222"/>
        <v>46.936199999999999</v>
      </c>
      <c r="E4553" s="92">
        <f t="shared" si="223"/>
        <v>40.388370000000002</v>
      </c>
      <c r="F4553" s="92">
        <f t="shared" si="224"/>
        <v>53.591239999999999</v>
      </c>
      <c r="H4553" s="138">
        <v>46.936199999999999</v>
      </c>
      <c r="I4553" s="138">
        <v>40.388370000000002</v>
      </c>
      <c r="J4553" s="138">
        <v>53.591239999999999</v>
      </c>
      <c r="K4553" s="138">
        <v>7.2168901615384291</v>
      </c>
    </row>
    <row r="4554" spans="1:11">
      <c r="A4554" s="39" t="s">
        <v>458</v>
      </c>
      <c r="B4554" s="39" t="s">
        <v>455</v>
      </c>
      <c r="C4554" s="39" t="s">
        <v>144</v>
      </c>
      <c r="D4554" s="92">
        <f t="shared" si="222"/>
        <v>42.244990000000001</v>
      </c>
      <c r="E4554" s="92">
        <f t="shared" si="223"/>
        <v>35.350430000000003</v>
      </c>
      <c r="F4554" s="92">
        <f t="shared" si="224"/>
        <v>49.455590000000001</v>
      </c>
      <c r="H4554" s="138">
        <v>42.244990000000001</v>
      </c>
      <c r="I4554" s="138">
        <v>35.350430000000003</v>
      </c>
      <c r="J4554" s="138">
        <v>49.455590000000001</v>
      </c>
      <c r="K4554" s="138">
        <v>8.5721573138021796</v>
      </c>
    </row>
    <row r="4555" spans="1:11">
      <c r="A4555" s="39" t="s">
        <v>458</v>
      </c>
      <c r="B4555" s="39" t="s">
        <v>455</v>
      </c>
      <c r="C4555" s="39" t="s">
        <v>145</v>
      </c>
      <c r="D4555" s="92">
        <f t="shared" si="222"/>
        <v>39.852539999999998</v>
      </c>
      <c r="E4555" s="92">
        <f t="shared" si="223"/>
        <v>32.853909999999999</v>
      </c>
      <c r="F4555" s="92">
        <f t="shared" si="224"/>
        <v>47.291989999999998</v>
      </c>
      <c r="H4555" s="138">
        <v>39.852539999999998</v>
      </c>
      <c r="I4555" s="138">
        <v>32.853909999999999</v>
      </c>
      <c r="J4555" s="138">
        <v>47.291989999999998</v>
      </c>
      <c r="K4555" s="138">
        <v>9.3028148268592172</v>
      </c>
    </row>
    <row r="4556" spans="1:11">
      <c r="A4556" s="39" t="s">
        <v>458</v>
      </c>
      <c r="B4556" s="39" t="s">
        <v>455</v>
      </c>
      <c r="C4556" s="39" t="s">
        <v>146</v>
      </c>
      <c r="D4556" s="92">
        <f t="shared" si="222"/>
        <v>48.943100000000001</v>
      </c>
      <c r="E4556" s="92">
        <f t="shared" si="223"/>
        <v>43.191969999999998</v>
      </c>
      <c r="F4556" s="92">
        <f t="shared" si="224"/>
        <v>54.722349999999999</v>
      </c>
      <c r="H4556" s="138">
        <v>48.943100000000001</v>
      </c>
      <c r="I4556" s="138">
        <v>43.191969999999998</v>
      </c>
      <c r="J4556" s="138">
        <v>54.722349999999999</v>
      </c>
      <c r="K4556" s="138">
        <v>6.0359233477241938</v>
      </c>
    </row>
    <row r="4557" spans="1:11">
      <c r="A4557" s="39" t="s">
        <v>458</v>
      </c>
      <c r="B4557" s="39" t="s">
        <v>455</v>
      </c>
      <c r="C4557" s="39" t="s">
        <v>153</v>
      </c>
      <c r="D4557" s="92">
        <f t="shared" si="222"/>
        <v>43.035330000000002</v>
      </c>
      <c r="E4557" s="92">
        <f t="shared" si="223"/>
        <v>31.106629999999999</v>
      </c>
      <c r="F4557" s="92">
        <f t="shared" si="224"/>
        <v>55.831319999999998</v>
      </c>
      <c r="H4557" s="138">
        <v>43.035330000000002</v>
      </c>
      <c r="I4557" s="138">
        <v>31.106629999999999</v>
      </c>
      <c r="J4557" s="138">
        <v>55.831319999999998</v>
      </c>
      <c r="K4557" s="138">
        <v>14.95791016357955</v>
      </c>
    </row>
    <row r="4558" spans="1:11">
      <c r="A4558" s="39" t="s">
        <v>458</v>
      </c>
      <c r="B4558" s="39" t="s">
        <v>455</v>
      </c>
      <c r="C4558" s="39" t="s">
        <v>162</v>
      </c>
      <c r="D4558" s="92">
        <f t="shared" si="222"/>
        <v>50.619880000000002</v>
      </c>
      <c r="E4558" s="92">
        <f t="shared" si="223"/>
        <v>41.39058</v>
      </c>
      <c r="F4558" s="92">
        <f t="shared" si="224"/>
        <v>59.807130000000001</v>
      </c>
      <c r="H4558" s="138">
        <v>50.619880000000002</v>
      </c>
      <c r="I4558" s="138">
        <v>41.39058</v>
      </c>
      <c r="J4558" s="138">
        <v>59.807130000000001</v>
      </c>
      <c r="K4558" s="138">
        <v>9.3869977566126188</v>
      </c>
    </row>
    <row r="4559" spans="1:11">
      <c r="A4559" s="39" t="s">
        <v>458</v>
      </c>
      <c r="B4559" s="39" t="s">
        <v>455</v>
      </c>
      <c r="C4559" s="39" t="s">
        <v>165</v>
      </c>
      <c r="D4559" s="92">
        <f t="shared" si="222"/>
        <v>38.183680000000003</v>
      </c>
      <c r="E4559" s="92">
        <f t="shared" si="223"/>
        <v>29.228120000000001</v>
      </c>
      <c r="F4559" s="92">
        <f t="shared" si="224"/>
        <v>48.021329999999999</v>
      </c>
      <c r="H4559" s="138">
        <v>38.183680000000003</v>
      </c>
      <c r="I4559" s="138">
        <v>29.228120000000001</v>
      </c>
      <c r="J4559" s="138">
        <v>48.021329999999999</v>
      </c>
      <c r="K4559" s="138">
        <v>12.694991682310347</v>
      </c>
    </row>
    <row r="4560" spans="1:11">
      <c r="A4560" s="39" t="s">
        <v>458</v>
      </c>
      <c r="B4560" s="39" t="s">
        <v>455</v>
      </c>
      <c r="C4560" s="39" t="s">
        <v>166</v>
      </c>
      <c r="D4560" s="92">
        <f t="shared" ref="D4560:D4623" si="225">IF(K4560&gt;=50," ",H4560)</f>
        <v>39.965000000000003</v>
      </c>
      <c r="E4560" s="92">
        <f t="shared" ref="E4560:E4623" si="226">IF(K4560&gt;=50," ",I4560)</f>
        <v>32.922780000000003</v>
      </c>
      <c r="F4560" s="92">
        <f t="shared" ref="F4560:F4623" si="227">IF(K4560&gt;=50," ",J4560)</f>
        <v>47.448039999999999</v>
      </c>
      <c r="H4560" s="138">
        <v>39.965000000000003</v>
      </c>
      <c r="I4560" s="138">
        <v>32.922780000000003</v>
      </c>
      <c r="J4560" s="138">
        <v>47.448039999999999</v>
      </c>
      <c r="K4560" s="138">
        <v>9.3334868009508316</v>
      </c>
    </row>
    <row r="4561" spans="1:11">
      <c r="A4561" s="39" t="s">
        <v>458</v>
      </c>
      <c r="B4561" s="39" t="s">
        <v>455</v>
      </c>
      <c r="C4561" s="39" t="s">
        <v>170</v>
      </c>
      <c r="D4561" s="92">
        <f t="shared" si="225"/>
        <v>49.933970000000002</v>
      </c>
      <c r="E4561" s="92">
        <f t="shared" si="226"/>
        <v>44.143349999999998</v>
      </c>
      <c r="F4561" s="92">
        <f t="shared" si="227"/>
        <v>55.726370000000003</v>
      </c>
      <c r="H4561" s="138">
        <v>49.933970000000002</v>
      </c>
      <c r="I4561" s="138">
        <v>44.143349999999998</v>
      </c>
      <c r="J4561" s="138">
        <v>55.726370000000003</v>
      </c>
      <c r="K4561" s="138">
        <v>5.9434128710374923</v>
      </c>
    </row>
    <row r="4562" spans="1:11">
      <c r="A4562" s="39" t="s">
        <v>458</v>
      </c>
      <c r="B4562" s="39" t="s">
        <v>455</v>
      </c>
      <c r="C4562" s="39" t="s">
        <v>172</v>
      </c>
      <c r="D4562" s="92">
        <f t="shared" si="225"/>
        <v>39.550199999999997</v>
      </c>
      <c r="E4562" s="92">
        <f t="shared" si="226"/>
        <v>33.746420000000001</v>
      </c>
      <c r="F4562" s="92">
        <f t="shared" si="227"/>
        <v>45.664169999999999</v>
      </c>
      <c r="H4562" s="138">
        <v>39.550199999999997</v>
      </c>
      <c r="I4562" s="138">
        <v>33.746420000000001</v>
      </c>
      <c r="J4562" s="138">
        <v>45.664169999999999</v>
      </c>
      <c r="K4562" s="138">
        <v>7.7209091230891387</v>
      </c>
    </row>
    <row r="4563" spans="1:11">
      <c r="A4563" s="39" t="s">
        <v>458</v>
      </c>
      <c r="B4563" s="39" t="s">
        <v>455</v>
      </c>
      <c r="C4563" s="39" t="s">
        <v>175</v>
      </c>
      <c r="D4563" s="92">
        <f t="shared" si="225"/>
        <v>43.251060000000003</v>
      </c>
      <c r="E4563" s="92">
        <f t="shared" si="226"/>
        <v>37.305309999999999</v>
      </c>
      <c r="F4563" s="92">
        <f t="shared" si="227"/>
        <v>49.397799999999997</v>
      </c>
      <c r="H4563" s="138">
        <v>43.251060000000003</v>
      </c>
      <c r="I4563" s="138">
        <v>37.305309999999999</v>
      </c>
      <c r="J4563" s="138">
        <v>49.397799999999997</v>
      </c>
      <c r="K4563" s="138">
        <v>7.16581050267901</v>
      </c>
    </row>
    <row r="4564" spans="1:11">
      <c r="A4564" s="39" t="s">
        <v>458</v>
      </c>
      <c r="B4564" s="39" t="s">
        <v>455</v>
      </c>
      <c r="C4564" s="39" t="s">
        <v>99</v>
      </c>
      <c r="D4564" s="92">
        <f t="shared" si="225"/>
        <v>43.496549999999999</v>
      </c>
      <c r="E4564" s="92">
        <f t="shared" si="226"/>
        <v>35.684849999999997</v>
      </c>
      <c r="F4564" s="92">
        <f t="shared" si="227"/>
        <v>51.645119999999999</v>
      </c>
      <c r="H4564" s="138">
        <v>43.496549999999999</v>
      </c>
      <c r="I4564" s="138">
        <v>35.684849999999997</v>
      </c>
      <c r="J4564" s="138">
        <v>51.645119999999999</v>
      </c>
      <c r="K4564" s="138">
        <v>9.4389646994991558</v>
      </c>
    </row>
    <row r="4565" spans="1:11">
      <c r="A4565" s="39" t="s">
        <v>458</v>
      </c>
      <c r="B4565" s="39" t="s">
        <v>455</v>
      </c>
      <c r="C4565" s="39" t="s">
        <v>100</v>
      </c>
      <c r="D4565" s="92">
        <f t="shared" si="225"/>
        <v>44.541679999999999</v>
      </c>
      <c r="E4565" s="92">
        <f t="shared" si="226"/>
        <v>38.742629999999998</v>
      </c>
      <c r="F4565" s="92">
        <f t="shared" si="227"/>
        <v>50.493250000000003</v>
      </c>
      <c r="H4565" s="138">
        <v>44.541679999999999</v>
      </c>
      <c r="I4565" s="138">
        <v>38.742629999999998</v>
      </c>
      <c r="J4565" s="138">
        <v>50.493250000000003</v>
      </c>
      <c r="K4565" s="138">
        <v>6.7601536358754322</v>
      </c>
    </row>
    <row r="4566" spans="1:11">
      <c r="A4566" s="39" t="s">
        <v>458</v>
      </c>
      <c r="B4566" s="39" t="s">
        <v>455</v>
      </c>
      <c r="C4566" s="39" t="s">
        <v>107</v>
      </c>
      <c r="D4566" s="92">
        <f t="shared" si="225"/>
        <v>43.906149999999997</v>
      </c>
      <c r="E4566" s="92">
        <f t="shared" si="226"/>
        <v>38.548050000000003</v>
      </c>
      <c r="F4566" s="92">
        <f t="shared" si="227"/>
        <v>49.41019</v>
      </c>
      <c r="H4566" s="138">
        <v>43.906149999999997</v>
      </c>
      <c r="I4566" s="138">
        <v>38.548050000000003</v>
      </c>
      <c r="J4566" s="138">
        <v>49.41019</v>
      </c>
      <c r="K4566" s="138">
        <v>6.3351466707966875</v>
      </c>
    </row>
    <row r="4567" spans="1:11">
      <c r="A4567" s="39" t="s">
        <v>458</v>
      </c>
      <c r="B4567" s="39" t="s">
        <v>455</v>
      </c>
      <c r="C4567" s="39" t="s">
        <v>113</v>
      </c>
      <c r="D4567" s="92">
        <f t="shared" si="225"/>
        <v>41.477170000000001</v>
      </c>
      <c r="E4567" s="92">
        <f t="shared" si="226"/>
        <v>33.846719999999998</v>
      </c>
      <c r="F4567" s="92">
        <f t="shared" si="227"/>
        <v>49.539650000000002</v>
      </c>
      <c r="H4567" s="138">
        <v>41.477170000000001</v>
      </c>
      <c r="I4567" s="138">
        <v>33.846719999999998</v>
      </c>
      <c r="J4567" s="138">
        <v>49.539650000000002</v>
      </c>
      <c r="K4567" s="138">
        <v>9.7288387804664591</v>
      </c>
    </row>
    <row r="4568" spans="1:11">
      <c r="A4568" s="39" t="s">
        <v>458</v>
      </c>
      <c r="B4568" s="39" t="s">
        <v>455</v>
      </c>
      <c r="C4568" s="39" t="s">
        <v>114</v>
      </c>
      <c r="D4568" s="92">
        <f t="shared" si="225"/>
        <v>46.676479999999998</v>
      </c>
      <c r="E4568" s="92">
        <f t="shared" si="226"/>
        <v>38.685740000000003</v>
      </c>
      <c r="F4568" s="92">
        <f t="shared" si="227"/>
        <v>54.841470000000001</v>
      </c>
      <c r="H4568" s="138">
        <v>46.676479999999998</v>
      </c>
      <c r="I4568" s="138">
        <v>38.685740000000003</v>
      </c>
      <c r="J4568" s="138">
        <v>54.841470000000001</v>
      </c>
      <c r="K4568" s="138">
        <v>8.9065499369275489</v>
      </c>
    </row>
    <row r="4569" spans="1:11">
      <c r="A4569" s="39" t="s">
        <v>458</v>
      </c>
      <c r="B4569" s="39" t="s">
        <v>455</v>
      </c>
      <c r="C4569" s="39" t="s">
        <v>120</v>
      </c>
      <c r="D4569" s="92">
        <f t="shared" si="225"/>
        <v>51.390619999999998</v>
      </c>
      <c r="E4569" s="92">
        <f t="shared" si="226"/>
        <v>42.216970000000003</v>
      </c>
      <c r="F4569" s="92">
        <f t="shared" si="227"/>
        <v>60.471519999999998</v>
      </c>
      <c r="H4569" s="138">
        <v>51.390619999999998</v>
      </c>
      <c r="I4569" s="138">
        <v>42.216970000000003</v>
      </c>
      <c r="J4569" s="138">
        <v>60.471519999999998</v>
      </c>
      <c r="K4569" s="138">
        <v>9.1633589943067442</v>
      </c>
    </row>
    <row r="4570" spans="1:11">
      <c r="A4570" s="39" t="s">
        <v>458</v>
      </c>
      <c r="B4570" s="39" t="s">
        <v>455</v>
      </c>
      <c r="C4570" s="39" t="s">
        <v>121</v>
      </c>
      <c r="D4570" s="92">
        <f t="shared" si="225"/>
        <v>44.742919999999998</v>
      </c>
      <c r="E4570" s="92">
        <f t="shared" si="226"/>
        <v>36.565199999999997</v>
      </c>
      <c r="F4570" s="92">
        <f t="shared" si="227"/>
        <v>53.215299999999999</v>
      </c>
      <c r="H4570" s="138">
        <v>44.742919999999998</v>
      </c>
      <c r="I4570" s="138">
        <v>36.565199999999997</v>
      </c>
      <c r="J4570" s="138">
        <v>53.215299999999999</v>
      </c>
      <c r="K4570" s="138">
        <v>9.5804252382276349</v>
      </c>
    </row>
    <row r="4571" spans="1:11">
      <c r="A4571" s="39" t="s">
        <v>458</v>
      </c>
      <c r="B4571" s="39" t="s">
        <v>455</v>
      </c>
      <c r="C4571" s="39" t="s">
        <v>124</v>
      </c>
      <c r="D4571" s="92">
        <f t="shared" si="225"/>
        <v>41.058660000000003</v>
      </c>
      <c r="E4571" s="92">
        <f t="shared" si="226"/>
        <v>34.84646</v>
      </c>
      <c r="F4571" s="92">
        <f t="shared" si="227"/>
        <v>47.569760000000002</v>
      </c>
      <c r="H4571" s="138">
        <v>41.058660000000003</v>
      </c>
      <c r="I4571" s="138">
        <v>34.84646</v>
      </c>
      <c r="J4571" s="138">
        <v>47.569760000000002</v>
      </c>
      <c r="K4571" s="138">
        <v>7.9459948278877093</v>
      </c>
    </row>
    <row r="4572" spans="1:11">
      <c r="A4572" s="39" t="s">
        <v>458</v>
      </c>
      <c r="B4572" s="39" t="s">
        <v>455</v>
      </c>
      <c r="C4572" s="39" t="s">
        <v>126</v>
      </c>
      <c r="D4572" s="92">
        <f t="shared" si="225"/>
        <v>46.468820000000001</v>
      </c>
      <c r="E4572" s="92">
        <f t="shared" si="226"/>
        <v>37.408540000000002</v>
      </c>
      <c r="F4572" s="92">
        <f t="shared" si="227"/>
        <v>55.768320000000003</v>
      </c>
      <c r="H4572" s="138">
        <v>46.468820000000001</v>
      </c>
      <c r="I4572" s="138">
        <v>37.408540000000002</v>
      </c>
      <c r="J4572" s="138">
        <v>55.768320000000003</v>
      </c>
      <c r="K4572" s="138">
        <v>10.193174692191452</v>
      </c>
    </row>
    <row r="4573" spans="1:11">
      <c r="A4573" s="39" t="s">
        <v>458</v>
      </c>
      <c r="B4573" s="39" t="s">
        <v>455</v>
      </c>
      <c r="C4573" s="39" t="s">
        <v>127</v>
      </c>
      <c r="D4573" s="92">
        <f t="shared" si="225"/>
        <v>47.953800000000001</v>
      </c>
      <c r="E4573" s="92">
        <f t="shared" si="226"/>
        <v>38.771120000000003</v>
      </c>
      <c r="F4573" s="92">
        <f t="shared" si="227"/>
        <v>57.276859999999999</v>
      </c>
      <c r="H4573" s="138">
        <v>47.953800000000001</v>
      </c>
      <c r="I4573" s="138">
        <v>38.771120000000003</v>
      </c>
      <c r="J4573" s="138">
        <v>57.276859999999999</v>
      </c>
      <c r="K4573" s="138">
        <v>9.9582639957625876</v>
      </c>
    </row>
    <row r="4574" spans="1:11">
      <c r="A4574" s="39" t="s">
        <v>458</v>
      </c>
      <c r="B4574" s="39" t="s">
        <v>455</v>
      </c>
      <c r="C4574" s="39" t="s">
        <v>128</v>
      </c>
      <c r="D4574" s="92">
        <f t="shared" si="225"/>
        <v>50.530389999999997</v>
      </c>
      <c r="E4574" s="92">
        <f t="shared" si="226"/>
        <v>44.587299999999999</v>
      </c>
      <c r="F4574" s="92">
        <f t="shared" si="227"/>
        <v>56.458530000000003</v>
      </c>
      <c r="H4574" s="138">
        <v>50.530389999999997</v>
      </c>
      <c r="I4574" s="138">
        <v>44.587299999999999</v>
      </c>
      <c r="J4574" s="138">
        <v>56.458530000000003</v>
      </c>
      <c r="K4574" s="138">
        <v>6.021041990770307</v>
      </c>
    </row>
    <row r="4575" spans="1:11">
      <c r="A4575" s="39" t="s">
        <v>458</v>
      </c>
      <c r="B4575" s="39" t="s">
        <v>455</v>
      </c>
      <c r="C4575" s="39" t="s">
        <v>129</v>
      </c>
      <c r="D4575" s="92">
        <f t="shared" si="225"/>
        <v>44.535730000000001</v>
      </c>
      <c r="E4575" s="92">
        <f t="shared" si="226"/>
        <v>36.286340000000003</v>
      </c>
      <c r="F4575" s="92">
        <f t="shared" si="227"/>
        <v>53.097619999999999</v>
      </c>
      <c r="H4575" s="138">
        <v>44.535730000000001</v>
      </c>
      <c r="I4575" s="138">
        <v>36.286340000000003</v>
      </c>
      <c r="J4575" s="138">
        <v>53.097619999999999</v>
      </c>
      <c r="K4575" s="138">
        <v>9.7198519031797623</v>
      </c>
    </row>
    <row r="4576" spans="1:11">
      <c r="A4576" s="39" t="s">
        <v>458</v>
      </c>
      <c r="B4576" s="39" t="s">
        <v>455</v>
      </c>
      <c r="C4576" s="39" t="s">
        <v>139</v>
      </c>
      <c r="D4576" s="92">
        <f t="shared" si="225"/>
        <v>48.085520000000002</v>
      </c>
      <c r="E4576" s="92">
        <f t="shared" si="226"/>
        <v>42.47175</v>
      </c>
      <c r="F4576" s="92">
        <f t="shared" si="227"/>
        <v>53.748060000000002</v>
      </c>
      <c r="H4576" s="138">
        <v>48.085520000000002</v>
      </c>
      <c r="I4576" s="138">
        <v>42.47175</v>
      </c>
      <c r="J4576" s="138">
        <v>53.748060000000002</v>
      </c>
      <c r="K4576" s="138">
        <v>6.0072678843859855</v>
      </c>
    </row>
    <row r="4577" spans="1:11">
      <c r="A4577" s="39" t="s">
        <v>458</v>
      </c>
      <c r="B4577" s="39" t="s">
        <v>455</v>
      </c>
      <c r="C4577" s="39" t="s">
        <v>141</v>
      </c>
      <c r="D4577" s="92">
        <f t="shared" si="225"/>
        <v>49.768599999999999</v>
      </c>
      <c r="E4577" s="92">
        <f t="shared" si="226"/>
        <v>42.18618</v>
      </c>
      <c r="F4577" s="92">
        <f t="shared" si="227"/>
        <v>57.361669999999997</v>
      </c>
      <c r="H4577" s="138">
        <v>49.768599999999999</v>
      </c>
      <c r="I4577" s="138">
        <v>42.18618</v>
      </c>
      <c r="J4577" s="138">
        <v>57.361669999999997</v>
      </c>
      <c r="K4577" s="138">
        <v>7.8384644133047745</v>
      </c>
    </row>
    <row r="4578" spans="1:11">
      <c r="A4578" s="39" t="s">
        <v>458</v>
      </c>
      <c r="B4578" s="39" t="s">
        <v>455</v>
      </c>
      <c r="C4578" s="39" t="s">
        <v>142</v>
      </c>
      <c r="D4578" s="92">
        <f t="shared" si="225"/>
        <v>41.845979999999997</v>
      </c>
      <c r="E4578" s="92">
        <f t="shared" si="226"/>
        <v>36.298630000000003</v>
      </c>
      <c r="F4578" s="92">
        <f t="shared" si="227"/>
        <v>47.607520000000001</v>
      </c>
      <c r="H4578" s="138">
        <v>41.845979999999997</v>
      </c>
      <c r="I4578" s="138">
        <v>36.298630000000003</v>
      </c>
      <c r="J4578" s="138">
        <v>47.607520000000001</v>
      </c>
      <c r="K4578" s="138">
        <v>6.9223041257487585</v>
      </c>
    </row>
    <row r="4579" spans="1:11">
      <c r="A4579" s="39" t="s">
        <v>458</v>
      </c>
      <c r="B4579" s="39" t="s">
        <v>455</v>
      </c>
      <c r="C4579" s="39" t="s">
        <v>147</v>
      </c>
      <c r="D4579" s="92">
        <f t="shared" si="225"/>
        <v>48.690489999999997</v>
      </c>
      <c r="E4579" s="92">
        <f t="shared" si="226"/>
        <v>42.611930000000001</v>
      </c>
      <c r="F4579" s="92">
        <f t="shared" si="227"/>
        <v>54.808019999999999</v>
      </c>
      <c r="H4579" s="138">
        <v>48.690489999999997</v>
      </c>
      <c r="I4579" s="138">
        <v>42.611930000000001</v>
      </c>
      <c r="J4579" s="138">
        <v>54.808019999999999</v>
      </c>
      <c r="K4579" s="138">
        <v>6.4212292790645566</v>
      </c>
    </row>
    <row r="4580" spans="1:11">
      <c r="A4580" s="39" t="s">
        <v>458</v>
      </c>
      <c r="B4580" s="39" t="s">
        <v>455</v>
      </c>
      <c r="C4580" s="39" t="s">
        <v>148</v>
      </c>
      <c r="D4580" s="92">
        <f t="shared" si="225"/>
        <v>44.367730000000002</v>
      </c>
      <c r="E4580" s="92">
        <f t="shared" si="226"/>
        <v>37.73677</v>
      </c>
      <c r="F4580" s="92">
        <f t="shared" si="227"/>
        <v>51.20561</v>
      </c>
      <c r="H4580" s="138">
        <v>44.367730000000002</v>
      </c>
      <c r="I4580" s="138">
        <v>37.73677</v>
      </c>
      <c r="J4580" s="138">
        <v>51.20561</v>
      </c>
      <c r="K4580" s="138">
        <v>7.7902498054329126</v>
      </c>
    </row>
    <row r="4581" spans="1:11">
      <c r="A4581" s="39" t="s">
        <v>458</v>
      </c>
      <c r="B4581" s="39" t="s">
        <v>455</v>
      </c>
      <c r="C4581" s="39" t="s">
        <v>152</v>
      </c>
      <c r="D4581" s="92">
        <f t="shared" si="225"/>
        <v>48.056040000000003</v>
      </c>
      <c r="E4581" s="92">
        <f t="shared" si="226"/>
        <v>36.504379999999998</v>
      </c>
      <c r="F4581" s="92">
        <f t="shared" si="227"/>
        <v>59.81935</v>
      </c>
      <c r="H4581" s="138">
        <v>48.056040000000003</v>
      </c>
      <c r="I4581" s="138">
        <v>36.504379999999998</v>
      </c>
      <c r="J4581" s="138">
        <v>59.81935</v>
      </c>
      <c r="K4581" s="138">
        <v>12.607006320121258</v>
      </c>
    </row>
    <row r="4582" spans="1:11">
      <c r="A4582" s="39" t="s">
        <v>458</v>
      </c>
      <c r="B4582" s="39" t="s">
        <v>455</v>
      </c>
      <c r="C4582" s="39" t="s">
        <v>155</v>
      </c>
      <c r="D4582" s="92">
        <f t="shared" si="225"/>
        <v>48.29495</v>
      </c>
      <c r="E4582" s="92">
        <f t="shared" si="226"/>
        <v>39.052709999999998</v>
      </c>
      <c r="F4582" s="92">
        <f t="shared" si="227"/>
        <v>57.655340000000002</v>
      </c>
      <c r="H4582" s="138">
        <v>48.29495</v>
      </c>
      <c r="I4582" s="138">
        <v>39.052709999999998</v>
      </c>
      <c r="J4582" s="138">
        <v>57.655340000000002</v>
      </c>
      <c r="K4582" s="138">
        <v>9.9409814069586986</v>
      </c>
    </row>
    <row r="4583" spans="1:11">
      <c r="A4583" s="39" t="s">
        <v>458</v>
      </c>
      <c r="B4583" s="39" t="s">
        <v>455</v>
      </c>
      <c r="C4583" s="39" t="s">
        <v>157</v>
      </c>
      <c r="D4583" s="92">
        <f t="shared" si="225"/>
        <v>34.739199999999997</v>
      </c>
      <c r="E4583" s="92">
        <f t="shared" si="226"/>
        <v>26.486139999999999</v>
      </c>
      <c r="F4583" s="92">
        <f t="shared" si="227"/>
        <v>44.023859999999999</v>
      </c>
      <c r="H4583" s="138">
        <v>34.739199999999997</v>
      </c>
      <c r="I4583" s="138">
        <v>26.486139999999999</v>
      </c>
      <c r="J4583" s="138">
        <v>44.023859999999999</v>
      </c>
      <c r="K4583" s="138">
        <v>12.995400009211497</v>
      </c>
    </row>
    <row r="4584" spans="1:11">
      <c r="A4584" s="39" t="s">
        <v>458</v>
      </c>
      <c r="B4584" s="39" t="s">
        <v>455</v>
      </c>
      <c r="C4584" s="39" t="s">
        <v>158</v>
      </c>
      <c r="D4584" s="92">
        <f t="shared" si="225"/>
        <v>51.143079999999998</v>
      </c>
      <c r="E4584" s="92">
        <f t="shared" si="226"/>
        <v>43.817889999999998</v>
      </c>
      <c r="F4584" s="92">
        <f t="shared" si="227"/>
        <v>58.419499999999999</v>
      </c>
      <c r="H4584" s="138">
        <v>51.143079999999998</v>
      </c>
      <c r="I4584" s="138">
        <v>43.817889999999998</v>
      </c>
      <c r="J4584" s="138">
        <v>58.419499999999999</v>
      </c>
      <c r="K4584" s="138">
        <v>7.3350627298942497</v>
      </c>
    </row>
    <row r="4585" spans="1:11">
      <c r="A4585" s="39" t="s">
        <v>458</v>
      </c>
      <c r="B4585" s="39" t="s">
        <v>455</v>
      </c>
      <c r="C4585" s="39" t="s">
        <v>160</v>
      </c>
      <c r="D4585" s="92">
        <f t="shared" si="225"/>
        <v>43.664270000000002</v>
      </c>
      <c r="E4585" s="92">
        <f t="shared" si="226"/>
        <v>36.615130000000001</v>
      </c>
      <c r="F4585" s="92">
        <f t="shared" si="227"/>
        <v>50.979030000000002</v>
      </c>
      <c r="H4585" s="138">
        <v>43.664270000000002</v>
      </c>
      <c r="I4585" s="138">
        <v>36.615130000000001</v>
      </c>
      <c r="J4585" s="138">
        <v>50.979030000000002</v>
      </c>
      <c r="K4585" s="138">
        <v>8.4486125612543166</v>
      </c>
    </row>
    <row r="4586" spans="1:11">
      <c r="A4586" s="39" t="s">
        <v>458</v>
      </c>
      <c r="B4586" s="39" t="s">
        <v>455</v>
      </c>
      <c r="C4586" s="39" t="s">
        <v>163</v>
      </c>
      <c r="D4586" s="92">
        <f t="shared" si="225"/>
        <v>45.055579999999999</v>
      </c>
      <c r="E4586" s="92">
        <f t="shared" si="226"/>
        <v>36.256779999999999</v>
      </c>
      <c r="F4586" s="92">
        <f t="shared" si="227"/>
        <v>54.174909999999997</v>
      </c>
      <c r="H4586" s="138">
        <v>45.055579999999999</v>
      </c>
      <c r="I4586" s="138">
        <v>36.256779999999999</v>
      </c>
      <c r="J4586" s="138">
        <v>54.174909999999997</v>
      </c>
      <c r="K4586" s="138">
        <v>10.253846471402655</v>
      </c>
    </row>
    <row r="4587" spans="1:11">
      <c r="A4587" s="39" t="s">
        <v>458</v>
      </c>
      <c r="B4587" s="39" t="s">
        <v>455</v>
      </c>
      <c r="C4587" s="39" t="s">
        <v>167</v>
      </c>
      <c r="D4587" s="92">
        <f t="shared" si="225"/>
        <v>44.95035</v>
      </c>
      <c r="E4587" s="92">
        <f t="shared" si="226"/>
        <v>38.371339999999996</v>
      </c>
      <c r="F4587" s="92">
        <f t="shared" si="227"/>
        <v>51.710900000000002</v>
      </c>
      <c r="H4587" s="138">
        <v>44.95035</v>
      </c>
      <c r="I4587" s="138">
        <v>38.371339999999996</v>
      </c>
      <c r="J4587" s="138">
        <v>51.710900000000002</v>
      </c>
      <c r="K4587" s="138">
        <v>7.6147104527550953</v>
      </c>
    </row>
    <row r="4588" spans="1:11">
      <c r="A4588" s="39" t="s">
        <v>458</v>
      </c>
      <c r="B4588" s="39" t="s">
        <v>455</v>
      </c>
      <c r="C4588" s="39" t="s">
        <v>169</v>
      </c>
      <c r="D4588" s="92">
        <f t="shared" si="225"/>
        <v>40.286259999999999</v>
      </c>
      <c r="E4588" s="92">
        <f t="shared" si="226"/>
        <v>30.887689999999999</v>
      </c>
      <c r="F4588" s="92">
        <f t="shared" si="227"/>
        <v>50.456789999999998</v>
      </c>
      <c r="H4588" s="138">
        <v>40.286259999999999</v>
      </c>
      <c r="I4588" s="138">
        <v>30.887689999999999</v>
      </c>
      <c r="J4588" s="138">
        <v>50.456789999999998</v>
      </c>
      <c r="K4588" s="138">
        <v>12.545599914213929</v>
      </c>
    </row>
    <row r="4589" spans="1:11">
      <c r="A4589" s="39" t="s">
        <v>458</v>
      </c>
      <c r="B4589" s="39" t="s">
        <v>455</v>
      </c>
      <c r="C4589" s="39" t="s">
        <v>173</v>
      </c>
      <c r="D4589" s="92">
        <f t="shared" si="225"/>
        <v>46.140949999999997</v>
      </c>
      <c r="E4589" s="92">
        <f t="shared" si="226"/>
        <v>40.509610000000002</v>
      </c>
      <c r="F4589" s="92">
        <f t="shared" si="227"/>
        <v>51.872520000000002</v>
      </c>
      <c r="H4589" s="138">
        <v>46.140949999999997</v>
      </c>
      <c r="I4589" s="138">
        <v>40.509610000000002</v>
      </c>
      <c r="J4589" s="138">
        <v>51.872520000000002</v>
      </c>
      <c r="K4589" s="138">
        <v>6.3088081194687158</v>
      </c>
    </row>
    <row r="4590" spans="1:11">
      <c r="A4590" s="39" t="s">
        <v>458</v>
      </c>
      <c r="B4590" s="39" t="s">
        <v>455</v>
      </c>
      <c r="C4590" s="39" t="s">
        <v>176</v>
      </c>
      <c r="D4590" s="92">
        <f t="shared" si="225"/>
        <v>32.24342</v>
      </c>
      <c r="E4590" s="92">
        <f t="shared" si="226"/>
        <v>25.802340000000001</v>
      </c>
      <c r="F4590" s="92">
        <f t="shared" si="227"/>
        <v>39.43777</v>
      </c>
      <c r="H4590" s="138">
        <v>32.24342</v>
      </c>
      <c r="I4590" s="138">
        <v>25.802340000000001</v>
      </c>
      <c r="J4590" s="138">
        <v>39.43777</v>
      </c>
      <c r="K4590" s="138">
        <v>10.842184234798912</v>
      </c>
    </row>
    <row r="4591" spans="1:11">
      <c r="A4591" s="39" t="s">
        <v>458</v>
      </c>
      <c r="B4591" s="39" t="s">
        <v>455</v>
      </c>
      <c r="C4591" s="39" t="s">
        <v>363</v>
      </c>
      <c r="D4591" s="92">
        <f t="shared" si="225"/>
        <v>43.243969999999997</v>
      </c>
      <c r="E4591" s="92">
        <f t="shared" si="226"/>
        <v>39.337760000000003</v>
      </c>
      <c r="F4591" s="92">
        <f t="shared" si="227"/>
        <v>47.236020000000003</v>
      </c>
      <c r="H4591" s="138">
        <v>43.243969999999997</v>
      </c>
      <c r="I4591" s="138">
        <v>39.337760000000003</v>
      </c>
      <c r="J4591" s="138">
        <v>47.236020000000003</v>
      </c>
      <c r="K4591" s="138">
        <v>4.6681282962688213</v>
      </c>
    </row>
    <row r="4592" spans="1:11">
      <c r="A4592" s="39" t="s">
        <v>458</v>
      </c>
      <c r="B4592" s="39" t="s">
        <v>455</v>
      </c>
      <c r="C4592" s="39" t="s">
        <v>364</v>
      </c>
      <c r="D4592" s="92">
        <f t="shared" si="225"/>
        <v>47.581099999999999</v>
      </c>
      <c r="E4592" s="92">
        <f t="shared" si="226"/>
        <v>43.998130000000003</v>
      </c>
      <c r="F4592" s="92">
        <f t="shared" si="227"/>
        <v>51.189140000000002</v>
      </c>
      <c r="H4592" s="138">
        <v>47.581099999999999</v>
      </c>
      <c r="I4592" s="138">
        <v>43.998130000000003</v>
      </c>
      <c r="J4592" s="138">
        <v>51.189140000000002</v>
      </c>
      <c r="K4592" s="138">
        <v>3.861472307281673</v>
      </c>
    </row>
    <row r="4593" spans="1:11">
      <c r="A4593" s="39" t="s">
        <v>458</v>
      </c>
      <c r="B4593" s="39" t="s">
        <v>455</v>
      </c>
      <c r="C4593" s="39" t="s">
        <v>365</v>
      </c>
      <c r="D4593" s="92">
        <f t="shared" si="225"/>
        <v>47.665900000000001</v>
      </c>
      <c r="E4593" s="92">
        <f t="shared" si="226"/>
        <v>42.638129999999997</v>
      </c>
      <c r="F4593" s="92">
        <f t="shared" si="227"/>
        <v>52.741430000000001</v>
      </c>
      <c r="H4593" s="138">
        <v>47.665900000000001</v>
      </c>
      <c r="I4593" s="138">
        <v>42.638129999999997</v>
      </c>
      <c r="J4593" s="138">
        <v>52.741430000000001</v>
      </c>
      <c r="K4593" s="138">
        <v>5.4248257139800149</v>
      </c>
    </row>
    <row r="4594" spans="1:11">
      <c r="A4594" s="39" t="s">
        <v>458</v>
      </c>
      <c r="B4594" s="39" t="s">
        <v>455</v>
      </c>
      <c r="C4594" s="39" t="s">
        <v>366</v>
      </c>
      <c r="D4594" s="92">
        <f t="shared" si="225"/>
        <v>47.636490000000002</v>
      </c>
      <c r="E4594" s="92">
        <f t="shared" si="226"/>
        <v>44.875590000000003</v>
      </c>
      <c r="F4594" s="92">
        <f t="shared" si="227"/>
        <v>50.411909999999999</v>
      </c>
      <c r="H4594" s="138">
        <v>47.636490000000002</v>
      </c>
      <c r="I4594" s="138">
        <v>44.875590000000003</v>
      </c>
      <c r="J4594" s="138">
        <v>50.411909999999999</v>
      </c>
      <c r="K4594" s="138">
        <v>2.9673827773624795</v>
      </c>
    </row>
    <row r="4595" spans="1:11">
      <c r="A4595" s="39" t="s">
        <v>458</v>
      </c>
      <c r="B4595" s="39" t="s">
        <v>455</v>
      </c>
      <c r="C4595" s="39" t="s">
        <v>356</v>
      </c>
      <c r="D4595" s="92">
        <f t="shared" si="225"/>
        <v>46.340470000000003</v>
      </c>
      <c r="E4595" s="92">
        <f t="shared" si="226"/>
        <v>44.502899999999997</v>
      </c>
      <c r="F4595" s="92">
        <f t="shared" si="227"/>
        <v>48.188029999999998</v>
      </c>
      <c r="H4595" s="138">
        <v>46.340470000000003</v>
      </c>
      <c r="I4595" s="138">
        <v>44.502899999999997</v>
      </c>
      <c r="J4595" s="138">
        <v>48.188029999999998</v>
      </c>
      <c r="K4595" s="138">
        <v>2.029258011409897</v>
      </c>
    </row>
    <row r="4596" spans="1:11">
      <c r="A4596" s="39" t="s">
        <v>458</v>
      </c>
      <c r="B4596" s="39" t="s">
        <v>455</v>
      </c>
      <c r="C4596" s="39" t="s">
        <v>367</v>
      </c>
      <c r="D4596" s="92">
        <f t="shared" si="225"/>
        <v>46.382919999999999</v>
      </c>
      <c r="E4596" s="92">
        <f t="shared" si="226"/>
        <v>44.013179999999998</v>
      </c>
      <c r="F4596" s="92">
        <f t="shared" si="227"/>
        <v>48.769120000000001</v>
      </c>
      <c r="H4596" s="138">
        <v>46.382919999999999</v>
      </c>
      <c r="I4596" s="138">
        <v>44.013179999999998</v>
      </c>
      <c r="J4596" s="138">
        <v>48.769120000000001</v>
      </c>
      <c r="K4596" s="138">
        <v>2.6172694603961979</v>
      </c>
    </row>
    <row r="4597" spans="1:11">
      <c r="A4597" s="39" t="s">
        <v>458</v>
      </c>
      <c r="B4597" s="39" t="s">
        <v>455</v>
      </c>
      <c r="C4597" s="39" t="s">
        <v>368</v>
      </c>
      <c r="D4597" s="92">
        <f t="shared" si="225"/>
        <v>44.122709999999998</v>
      </c>
      <c r="E4597" s="92">
        <f t="shared" si="226"/>
        <v>40.20335</v>
      </c>
      <c r="F4597" s="92">
        <f t="shared" si="227"/>
        <v>48.116700000000002</v>
      </c>
      <c r="H4597" s="138">
        <v>44.122709999999998</v>
      </c>
      <c r="I4597" s="138">
        <v>40.20335</v>
      </c>
      <c r="J4597" s="138">
        <v>48.116700000000002</v>
      </c>
      <c r="K4597" s="138">
        <v>4.5839342143762245</v>
      </c>
    </row>
    <row r="4598" spans="1:11">
      <c r="A4598" s="39" t="s">
        <v>458</v>
      </c>
      <c r="B4598" s="39" t="s">
        <v>455</v>
      </c>
      <c r="C4598" s="39" t="s">
        <v>369</v>
      </c>
      <c r="D4598" s="92">
        <f t="shared" si="225"/>
        <v>45.11486</v>
      </c>
      <c r="E4598" s="92">
        <f t="shared" si="226"/>
        <v>39.391159999999999</v>
      </c>
      <c r="F4598" s="92">
        <f t="shared" si="227"/>
        <v>50.97081</v>
      </c>
      <c r="H4598" s="138">
        <v>45.11486</v>
      </c>
      <c r="I4598" s="138">
        <v>39.391159999999999</v>
      </c>
      <c r="J4598" s="138">
        <v>50.97081</v>
      </c>
      <c r="K4598" s="138">
        <v>6.5758798763866286</v>
      </c>
    </row>
    <row r="4599" spans="1:11">
      <c r="A4599" s="39" t="s">
        <v>458</v>
      </c>
      <c r="B4599" s="39" t="s">
        <v>455</v>
      </c>
      <c r="C4599" s="39" t="s">
        <v>370</v>
      </c>
      <c r="D4599" s="92">
        <f t="shared" si="225"/>
        <v>44.946950000000001</v>
      </c>
      <c r="E4599" s="92">
        <f t="shared" si="226"/>
        <v>41.300789999999999</v>
      </c>
      <c r="F4599" s="92">
        <f t="shared" si="227"/>
        <v>48.648220000000002</v>
      </c>
      <c r="H4599" s="138">
        <v>44.946950000000001</v>
      </c>
      <c r="I4599" s="138">
        <v>41.300789999999999</v>
      </c>
      <c r="J4599" s="138">
        <v>48.648220000000002</v>
      </c>
      <c r="K4599" s="138">
        <v>4.1769107803755308</v>
      </c>
    </row>
    <row r="4600" spans="1:11">
      <c r="A4600" s="39" t="s">
        <v>458</v>
      </c>
      <c r="B4600" s="39" t="s">
        <v>455</v>
      </c>
      <c r="C4600" s="39" t="s">
        <v>357</v>
      </c>
      <c r="D4600" s="92">
        <f t="shared" si="225"/>
        <v>45.566299999999998</v>
      </c>
      <c r="E4600" s="92">
        <f t="shared" si="226"/>
        <v>43.806530000000002</v>
      </c>
      <c r="F4600" s="92">
        <f t="shared" si="227"/>
        <v>47.337209999999999</v>
      </c>
      <c r="H4600" s="138">
        <v>45.566299999999998</v>
      </c>
      <c r="I4600" s="138">
        <v>43.806530000000002</v>
      </c>
      <c r="J4600" s="138">
        <v>47.337209999999999</v>
      </c>
      <c r="K4600" s="138">
        <v>1.9771486822498205</v>
      </c>
    </row>
    <row r="4601" spans="1:11">
      <c r="A4601" s="39" t="s">
        <v>458</v>
      </c>
      <c r="B4601" s="39" t="s">
        <v>455</v>
      </c>
      <c r="C4601" s="39" t="s">
        <v>371</v>
      </c>
      <c r="D4601" s="92">
        <f t="shared" si="225"/>
        <v>43.709299999999999</v>
      </c>
      <c r="E4601" s="92">
        <f t="shared" si="226"/>
        <v>40.012860000000003</v>
      </c>
      <c r="F4601" s="92">
        <f t="shared" si="227"/>
        <v>47.476939999999999</v>
      </c>
      <c r="H4601" s="138">
        <v>43.709299999999999</v>
      </c>
      <c r="I4601" s="138">
        <v>40.012860000000003</v>
      </c>
      <c r="J4601" s="138">
        <v>47.476939999999999</v>
      </c>
      <c r="K4601" s="138">
        <v>4.3636937676878835</v>
      </c>
    </row>
    <row r="4602" spans="1:11">
      <c r="A4602" s="39" t="s">
        <v>458</v>
      </c>
      <c r="B4602" s="39" t="s">
        <v>455</v>
      </c>
      <c r="C4602" s="39" t="s">
        <v>372</v>
      </c>
      <c r="D4602" s="92">
        <f t="shared" si="225"/>
        <v>50.205979999999997</v>
      </c>
      <c r="E4602" s="92">
        <f t="shared" si="226"/>
        <v>47.212870000000002</v>
      </c>
      <c r="F4602" s="92">
        <f t="shared" si="227"/>
        <v>53.197620000000001</v>
      </c>
      <c r="H4602" s="138">
        <v>50.205979999999997</v>
      </c>
      <c r="I4602" s="138">
        <v>47.212870000000002</v>
      </c>
      <c r="J4602" s="138">
        <v>53.197620000000001</v>
      </c>
      <c r="K4602" s="138">
        <v>3.0441533060404358</v>
      </c>
    </row>
    <row r="4603" spans="1:11">
      <c r="A4603" s="39" t="s">
        <v>458</v>
      </c>
      <c r="B4603" s="39" t="s">
        <v>455</v>
      </c>
      <c r="C4603" s="39" t="s">
        <v>373</v>
      </c>
      <c r="D4603" s="92">
        <f t="shared" si="225"/>
        <v>45.738669999999999</v>
      </c>
      <c r="E4603" s="92">
        <f t="shared" si="226"/>
        <v>42.20823</v>
      </c>
      <c r="F4603" s="92">
        <f t="shared" si="227"/>
        <v>49.312429999999999</v>
      </c>
      <c r="H4603" s="138">
        <v>45.738669999999999</v>
      </c>
      <c r="I4603" s="138">
        <v>42.20823</v>
      </c>
      <c r="J4603" s="138">
        <v>49.312429999999999</v>
      </c>
      <c r="K4603" s="138">
        <v>3.9683947959133921</v>
      </c>
    </row>
    <row r="4604" spans="1:11">
      <c r="A4604" s="39" t="s">
        <v>458</v>
      </c>
      <c r="B4604" s="39" t="s">
        <v>455</v>
      </c>
      <c r="C4604" s="39" t="s">
        <v>374</v>
      </c>
      <c r="D4604" s="92">
        <f t="shared" si="225"/>
        <v>41.293469999999999</v>
      </c>
      <c r="E4604" s="92">
        <f t="shared" si="226"/>
        <v>38.00611</v>
      </c>
      <c r="F4604" s="92">
        <f t="shared" si="227"/>
        <v>44.660330000000002</v>
      </c>
      <c r="H4604" s="138">
        <v>41.293469999999999</v>
      </c>
      <c r="I4604" s="138">
        <v>38.00611</v>
      </c>
      <c r="J4604" s="138">
        <v>44.660330000000002</v>
      </c>
      <c r="K4604" s="138">
        <v>4.1161689729635214</v>
      </c>
    </row>
    <row r="4605" spans="1:11">
      <c r="A4605" s="39" t="s">
        <v>458</v>
      </c>
      <c r="B4605" s="39" t="s">
        <v>455</v>
      </c>
      <c r="C4605" s="39" t="s">
        <v>358</v>
      </c>
      <c r="D4605" s="92">
        <f t="shared" si="225"/>
        <v>47.319690000000001</v>
      </c>
      <c r="E4605" s="92">
        <f t="shared" si="226"/>
        <v>45.411349999999999</v>
      </c>
      <c r="F4605" s="92">
        <f t="shared" si="227"/>
        <v>49.235889999999998</v>
      </c>
      <c r="H4605" s="138">
        <v>47.319690000000001</v>
      </c>
      <c r="I4605" s="138">
        <v>45.411349999999999</v>
      </c>
      <c r="J4605" s="138">
        <v>49.235889999999998</v>
      </c>
      <c r="K4605" s="138">
        <v>2.062555988849462</v>
      </c>
    </row>
    <row r="4606" spans="1:11">
      <c r="A4606" s="39" t="s">
        <v>458</v>
      </c>
      <c r="B4606" s="39" t="s">
        <v>455</v>
      </c>
      <c r="C4606" s="39" t="s">
        <v>375</v>
      </c>
      <c r="D4606" s="92">
        <f t="shared" si="225"/>
        <v>41.38682</v>
      </c>
      <c r="E4606" s="92">
        <f t="shared" si="226"/>
        <v>36.069960000000002</v>
      </c>
      <c r="F4606" s="92">
        <f t="shared" si="227"/>
        <v>46.912300000000002</v>
      </c>
      <c r="H4606" s="138">
        <v>41.38682</v>
      </c>
      <c r="I4606" s="138">
        <v>36.069960000000002</v>
      </c>
      <c r="J4606" s="138">
        <v>46.912300000000002</v>
      </c>
      <c r="K4606" s="138">
        <v>6.7079833628193715</v>
      </c>
    </row>
    <row r="4607" spans="1:11">
      <c r="A4607" s="39" t="s">
        <v>458</v>
      </c>
      <c r="B4607" s="39" t="s">
        <v>455</v>
      </c>
      <c r="C4607" s="39" t="s">
        <v>376</v>
      </c>
      <c r="D4607" s="92">
        <f t="shared" si="225"/>
        <v>42.937269999999998</v>
      </c>
      <c r="E4607" s="92">
        <f t="shared" si="226"/>
        <v>39.011159999999997</v>
      </c>
      <c r="F4607" s="92">
        <f t="shared" si="227"/>
        <v>46.95431</v>
      </c>
      <c r="H4607" s="138">
        <v>42.937269999999998</v>
      </c>
      <c r="I4607" s="138">
        <v>39.011159999999997</v>
      </c>
      <c r="J4607" s="138">
        <v>46.95431</v>
      </c>
      <c r="K4607" s="138">
        <v>4.7285866101873735</v>
      </c>
    </row>
    <row r="4608" spans="1:11">
      <c r="A4608" s="39" t="s">
        <v>458</v>
      </c>
      <c r="B4608" s="39" t="s">
        <v>455</v>
      </c>
      <c r="C4608" s="39" t="s">
        <v>377</v>
      </c>
      <c r="D4608" s="92">
        <f t="shared" si="225"/>
        <v>44.128900000000002</v>
      </c>
      <c r="E4608" s="92">
        <f t="shared" si="226"/>
        <v>40.410069999999997</v>
      </c>
      <c r="F4608" s="92">
        <f t="shared" si="227"/>
        <v>47.914769999999997</v>
      </c>
      <c r="H4608" s="138">
        <v>44.128900000000002</v>
      </c>
      <c r="I4608" s="138">
        <v>40.410069999999997</v>
      </c>
      <c r="J4608" s="138">
        <v>47.914769999999997</v>
      </c>
      <c r="K4608" s="138">
        <v>4.3460226744831614</v>
      </c>
    </row>
    <row r="4609" spans="1:11">
      <c r="A4609" s="39" t="s">
        <v>458</v>
      </c>
      <c r="B4609" s="39" t="s">
        <v>455</v>
      </c>
      <c r="C4609" s="39" t="s">
        <v>386</v>
      </c>
      <c r="D4609" s="92">
        <f t="shared" si="225"/>
        <v>45.550829999999998</v>
      </c>
      <c r="E4609" s="92">
        <f t="shared" si="226"/>
        <v>42.302460000000004</v>
      </c>
      <c r="F4609" s="92">
        <f t="shared" si="227"/>
        <v>48.837510000000002</v>
      </c>
      <c r="H4609" s="138">
        <v>45.550829999999998</v>
      </c>
      <c r="I4609" s="138">
        <v>42.302460000000004</v>
      </c>
      <c r="J4609" s="138">
        <v>48.837510000000002</v>
      </c>
      <c r="K4609" s="138">
        <v>3.6647367347642188</v>
      </c>
    </row>
    <row r="4610" spans="1:11">
      <c r="A4610" s="39" t="s">
        <v>458</v>
      </c>
      <c r="B4610" s="39" t="s">
        <v>455</v>
      </c>
      <c r="C4610" s="39" t="s">
        <v>379</v>
      </c>
      <c r="D4610" s="92">
        <f t="shared" si="225"/>
        <v>48.65898</v>
      </c>
      <c r="E4610" s="92">
        <f t="shared" si="226"/>
        <v>45.766370000000002</v>
      </c>
      <c r="F4610" s="92">
        <f t="shared" si="227"/>
        <v>51.560600000000001</v>
      </c>
      <c r="H4610" s="138">
        <v>48.65898</v>
      </c>
      <c r="I4610" s="138">
        <v>45.766370000000002</v>
      </c>
      <c r="J4610" s="138">
        <v>51.560600000000001</v>
      </c>
      <c r="K4610" s="138">
        <v>3.040850835755291</v>
      </c>
    </row>
    <row r="4611" spans="1:11">
      <c r="A4611" s="39" t="s">
        <v>458</v>
      </c>
      <c r="B4611" s="39" t="s">
        <v>455</v>
      </c>
      <c r="C4611" s="39" t="s">
        <v>360</v>
      </c>
      <c r="D4611" s="92">
        <f t="shared" si="225"/>
        <v>45.784840000000003</v>
      </c>
      <c r="E4611" s="92">
        <f t="shared" si="226"/>
        <v>43.997280000000003</v>
      </c>
      <c r="F4611" s="92">
        <f t="shared" si="227"/>
        <v>47.583320000000001</v>
      </c>
      <c r="H4611" s="138">
        <v>45.784840000000003</v>
      </c>
      <c r="I4611" s="138">
        <v>43.997280000000003</v>
      </c>
      <c r="J4611" s="138">
        <v>47.583320000000001</v>
      </c>
      <c r="K4611" s="138">
        <v>1.9987329867266108</v>
      </c>
    </row>
    <row r="4612" spans="1:11">
      <c r="A4612" s="39" t="s">
        <v>458</v>
      </c>
      <c r="B4612" s="39" t="s">
        <v>455</v>
      </c>
      <c r="C4612" s="39" t="s">
        <v>0</v>
      </c>
      <c r="D4612" s="92">
        <f t="shared" si="225"/>
        <v>46.179760000000002</v>
      </c>
      <c r="E4612" s="92">
        <f t="shared" si="226"/>
        <v>45.262990000000002</v>
      </c>
      <c r="F4612" s="92">
        <f t="shared" si="227"/>
        <v>47.099130000000002</v>
      </c>
      <c r="H4612" s="138">
        <v>46.179760000000002</v>
      </c>
      <c r="I4612" s="138">
        <v>45.262990000000002</v>
      </c>
      <c r="J4612" s="138">
        <v>47.099130000000002</v>
      </c>
      <c r="K4612" s="138">
        <v>1.0143963502625393</v>
      </c>
    </row>
    <row r="4613" spans="1:11">
      <c r="A4613" s="39" t="s">
        <v>458</v>
      </c>
      <c r="B4613" s="39" t="s">
        <v>456</v>
      </c>
      <c r="C4613" s="39" t="s">
        <v>101</v>
      </c>
      <c r="D4613" s="92">
        <f t="shared" si="225"/>
        <v>32.539909999999999</v>
      </c>
      <c r="E4613" s="92">
        <f t="shared" si="226"/>
        <v>27.49832</v>
      </c>
      <c r="F4613" s="92">
        <f t="shared" si="227"/>
        <v>38.021099999999997</v>
      </c>
      <c r="H4613" s="138">
        <v>32.539909999999999</v>
      </c>
      <c r="I4613" s="138">
        <v>27.49832</v>
      </c>
      <c r="J4613" s="138">
        <v>38.021099999999997</v>
      </c>
      <c r="K4613" s="138">
        <v>8.2735016784004642</v>
      </c>
    </row>
    <row r="4614" spans="1:11">
      <c r="A4614" s="39" t="s">
        <v>458</v>
      </c>
      <c r="B4614" s="39" t="s">
        <v>456</v>
      </c>
      <c r="C4614" s="39" t="s">
        <v>108</v>
      </c>
      <c r="D4614" s="92">
        <f t="shared" si="225"/>
        <v>36.214329999999997</v>
      </c>
      <c r="E4614" s="92">
        <f t="shared" si="226"/>
        <v>25.285229999999999</v>
      </c>
      <c r="F4614" s="92">
        <f t="shared" si="227"/>
        <v>48.783000000000001</v>
      </c>
      <c r="H4614" s="138">
        <v>36.214329999999997</v>
      </c>
      <c r="I4614" s="138">
        <v>25.285229999999999</v>
      </c>
      <c r="J4614" s="138">
        <v>48.783000000000001</v>
      </c>
      <c r="K4614" s="138">
        <v>16.835081582345996</v>
      </c>
    </row>
    <row r="4615" spans="1:11">
      <c r="A4615" s="39" t="s">
        <v>458</v>
      </c>
      <c r="B4615" s="39" t="s">
        <v>456</v>
      </c>
      <c r="C4615" s="39" t="s">
        <v>109</v>
      </c>
      <c r="D4615" s="92">
        <f t="shared" si="225"/>
        <v>41.102159999999998</v>
      </c>
      <c r="E4615" s="92">
        <f t="shared" si="226"/>
        <v>34.008189999999999</v>
      </c>
      <c r="F4615" s="92">
        <f t="shared" si="227"/>
        <v>48.586419999999997</v>
      </c>
      <c r="H4615" s="138">
        <v>41.102159999999998</v>
      </c>
      <c r="I4615" s="138">
        <v>34.008189999999999</v>
      </c>
      <c r="J4615" s="138">
        <v>48.586419999999997</v>
      </c>
      <c r="K4615" s="138">
        <v>9.1093460781623161</v>
      </c>
    </row>
    <row r="4616" spans="1:11">
      <c r="A4616" s="39" t="s">
        <v>458</v>
      </c>
      <c r="B4616" s="39" t="s">
        <v>456</v>
      </c>
      <c r="C4616" s="39" t="s">
        <v>112</v>
      </c>
      <c r="D4616" s="92">
        <f t="shared" si="225"/>
        <v>40.324860000000001</v>
      </c>
      <c r="E4616" s="92">
        <f t="shared" si="226"/>
        <v>33.110840000000003</v>
      </c>
      <c r="F4616" s="92">
        <f t="shared" si="227"/>
        <v>47.983139999999999</v>
      </c>
      <c r="H4616" s="138">
        <v>40.324860000000001</v>
      </c>
      <c r="I4616" s="138">
        <v>33.110840000000003</v>
      </c>
      <c r="J4616" s="138">
        <v>47.983139999999999</v>
      </c>
      <c r="K4616" s="138">
        <v>9.4744234697901</v>
      </c>
    </row>
    <row r="4617" spans="1:11">
      <c r="A4617" s="39" t="s">
        <v>458</v>
      </c>
      <c r="B4617" s="39" t="s">
        <v>456</v>
      </c>
      <c r="C4617" s="39" t="s">
        <v>115</v>
      </c>
      <c r="D4617" s="92">
        <f t="shared" si="225"/>
        <v>27.420179999999998</v>
      </c>
      <c r="E4617" s="92">
        <f t="shared" si="226"/>
        <v>22.98753</v>
      </c>
      <c r="F4617" s="92">
        <f t="shared" si="227"/>
        <v>32.348550000000003</v>
      </c>
      <c r="H4617" s="138">
        <v>27.420179999999998</v>
      </c>
      <c r="I4617" s="138">
        <v>22.98753</v>
      </c>
      <c r="J4617" s="138">
        <v>32.348550000000003</v>
      </c>
      <c r="K4617" s="138">
        <v>8.7233854774111617</v>
      </c>
    </row>
    <row r="4618" spans="1:11">
      <c r="A4618" s="39" t="s">
        <v>458</v>
      </c>
      <c r="B4618" s="39" t="s">
        <v>456</v>
      </c>
      <c r="C4618" s="39" t="s">
        <v>118</v>
      </c>
      <c r="D4618" s="92">
        <f t="shared" si="225"/>
        <v>36.413580000000003</v>
      </c>
      <c r="E4618" s="92">
        <f t="shared" si="226"/>
        <v>27.449079999999999</v>
      </c>
      <c r="F4618" s="92">
        <f t="shared" si="227"/>
        <v>46.432070000000003</v>
      </c>
      <c r="H4618" s="138">
        <v>36.413580000000003</v>
      </c>
      <c r="I4618" s="138">
        <v>27.449079999999999</v>
      </c>
      <c r="J4618" s="138">
        <v>46.432070000000003</v>
      </c>
      <c r="K4618" s="138">
        <v>13.445159745347752</v>
      </c>
    </row>
    <row r="4619" spans="1:11">
      <c r="A4619" s="39" t="s">
        <v>458</v>
      </c>
      <c r="B4619" s="39" t="s">
        <v>456</v>
      </c>
      <c r="C4619" s="39" t="s">
        <v>122</v>
      </c>
      <c r="D4619" s="92">
        <f t="shared" si="225"/>
        <v>33.621540000000003</v>
      </c>
      <c r="E4619" s="92">
        <f t="shared" si="226"/>
        <v>28.264779999999998</v>
      </c>
      <c r="F4619" s="92">
        <f t="shared" si="227"/>
        <v>39.435409999999997</v>
      </c>
      <c r="H4619" s="138">
        <v>33.621540000000003</v>
      </c>
      <c r="I4619" s="138">
        <v>28.264779999999998</v>
      </c>
      <c r="J4619" s="138">
        <v>39.435409999999997</v>
      </c>
      <c r="K4619" s="138">
        <v>8.5046431543587833</v>
      </c>
    </row>
    <row r="4620" spans="1:11">
      <c r="A4620" s="39" t="s">
        <v>458</v>
      </c>
      <c r="B4620" s="39" t="s">
        <v>456</v>
      </c>
      <c r="C4620" s="39" t="s">
        <v>130</v>
      </c>
      <c r="D4620" s="92">
        <f t="shared" si="225"/>
        <v>28.619129999999998</v>
      </c>
      <c r="E4620" s="92">
        <f t="shared" si="226"/>
        <v>24.019469999999998</v>
      </c>
      <c r="F4620" s="92">
        <f t="shared" si="227"/>
        <v>33.708820000000003</v>
      </c>
      <c r="H4620" s="138">
        <v>28.619129999999998</v>
      </c>
      <c r="I4620" s="138">
        <v>24.019469999999998</v>
      </c>
      <c r="J4620" s="138">
        <v>33.708820000000003</v>
      </c>
      <c r="K4620" s="138">
        <v>8.6539073689521651</v>
      </c>
    </row>
    <row r="4621" spans="1:11">
      <c r="A4621" s="39" t="s">
        <v>458</v>
      </c>
      <c r="B4621" s="39" t="s">
        <v>456</v>
      </c>
      <c r="C4621" s="39" t="s">
        <v>135</v>
      </c>
      <c r="D4621" s="92">
        <f t="shared" si="225"/>
        <v>38.105499999999999</v>
      </c>
      <c r="E4621" s="92">
        <f t="shared" si="226"/>
        <v>26.902270000000001</v>
      </c>
      <c r="F4621" s="92">
        <f t="shared" si="227"/>
        <v>50.735979999999998</v>
      </c>
      <c r="H4621" s="138">
        <v>38.105499999999999</v>
      </c>
      <c r="I4621" s="138">
        <v>26.902270000000001</v>
      </c>
      <c r="J4621" s="138">
        <v>50.735979999999998</v>
      </c>
      <c r="K4621" s="138">
        <v>16.245329414388998</v>
      </c>
    </row>
    <row r="4622" spans="1:11">
      <c r="A4622" s="39" t="s">
        <v>458</v>
      </c>
      <c r="B4622" s="39" t="s">
        <v>456</v>
      </c>
      <c r="C4622" s="39" t="s">
        <v>136</v>
      </c>
      <c r="D4622" s="92">
        <f t="shared" si="225"/>
        <v>41.334380000000003</v>
      </c>
      <c r="E4622" s="92">
        <f t="shared" si="226"/>
        <v>34.389420000000001</v>
      </c>
      <c r="F4622" s="92">
        <f t="shared" si="227"/>
        <v>48.642069999999997</v>
      </c>
      <c r="H4622" s="138">
        <v>41.334380000000003</v>
      </c>
      <c r="I4622" s="138">
        <v>34.389420000000001</v>
      </c>
      <c r="J4622" s="138">
        <v>48.642069999999997</v>
      </c>
      <c r="K4622" s="138">
        <v>8.8532596835854314</v>
      </c>
    </row>
    <row r="4623" spans="1:11">
      <c r="A4623" s="39" t="s">
        <v>458</v>
      </c>
      <c r="B4623" s="39" t="s">
        <v>456</v>
      </c>
      <c r="C4623" s="39" t="s">
        <v>143</v>
      </c>
      <c r="D4623" s="92">
        <f t="shared" si="225"/>
        <v>26.5443</v>
      </c>
      <c r="E4623" s="92">
        <f t="shared" si="226"/>
        <v>21.867709999999999</v>
      </c>
      <c r="F4623" s="92">
        <f t="shared" si="227"/>
        <v>31.813780000000001</v>
      </c>
      <c r="H4623" s="138">
        <v>26.5443</v>
      </c>
      <c r="I4623" s="138">
        <v>21.867709999999999</v>
      </c>
      <c r="J4623" s="138">
        <v>31.813780000000001</v>
      </c>
      <c r="K4623" s="138">
        <v>9.5749671304197133</v>
      </c>
    </row>
    <row r="4624" spans="1:11">
      <c r="A4624" s="39" t="s">
        <v>458</v>
      </c>
      <c r="B4624" s="39" t="s">
        <v>456</v>
      </c>
      <c r="C4624" s="39" t="s">
        <v>149</v>
      </c>
      <c r="D4624" s="92">
        <f t="shared" ref="D4624:D4687" si="228">IF(K4624&gt;=50," ",H4624)</f>
        <v>32.716389999999997</v>
      </c>
      <c r="E4624" s="92">
        <f t="shared" ref="E4624:E4687" si="229">IF(K4624&gt;=50," ",I4624)</f>
        <v>27.805219999999998</v>
      </c>
      <c r="F4624" s="92">
        <f t="shared" ref="F4624:F4687" si="230">IF(K4624&gt;=50," ",J4624)</f>
        <v>38.037959999999998</v>
      </c>
      <c r="H4624" s="138">
        <v>32.716389999999997</v>
      </c>
      <c r="I4624" s="138">
        <v>27.805219999999998</v>
      </c>
      <c r="J4624" s="138">
        <v>38.037959999999998</v>
      </c>
      <c r="K4624" s="138">
        <v>8.0008613419756891</v>
      </c>
    </row>
    <row r="4625" spans="1:11">
      <c r="A4625" s="39" t="s">
        <v>458</v>
      </c>
      <c r="B4625" s="39" t="s">
        <v>456</v>
      </c>
      <c r="C4625" s="39" t="s">
        <v>151</v>
      </c>
      <c r="D4625" s="92">
        <f t="shared" si="228"/>
        <v>28.296530000000001</v>
      </c>
      <c r="E4625" s="92">
        <f t="shared" si="229"/>
        <v>22.158770000000001</v>
      </c>
      <c r="F4625" s="92">
        <f t="shared" si="230"/>
        <v>35.36206</v>
      </c>
      <c r="H4625" s="138">
        <v>28.296530000000001</v>
      </c>
      <c r="I4625" s="138">
        <v>22.158770000000001</v>
      </c>
      <c r="J4625" s="138">
        <v>35.36206</v>
      </c>
      <c r="K4625" s="138">
        <v>11.947751190693701</v>
      </c>
    </row>
    <row r="4626" spans="1:11">
      <c r="A4626" s="39" t="s">
        <v>458</v>
      </c>
      <c r="B4626" s="39" t="s">
        <v>456</v>
      </c>
      <c r="C4626" s="39" t="s">
        <v>154</v>
      </c>
      <c r="D4626" s="92">
        <f t="shared" si="228"/>
        <v>37.370139999999999</v>
      </c>
      <c r="E4626" s="92">
        <f t="shared" si="229"/>
        <v>31.53237</v>
      </c>
      <c r="F4626" s="92">
        <f t="shared" si="230"/>
        <v>43.600439999999999</v>
      </c>
      <c r="H4626" s="138">
        <v>37.370139999999999</v>
      </c>
      <c r="I4626" s="138">
        <v>31.53237</v>
      </c>
      <c r="J4626" s="138">
        <v>43.600439999999999</v>
      </c>
      <c r="K4626" s="138">
        <v>8.2740926311755842</v>
      </c>
    </row>
    <row r="4627" spans="1:11">
      <c r="A4627" s="39" t="s">
        <v>458</v>
      </c>
      <c r="B4627" s="39" t="s">
        <v>456</v>
      </c>
      <c r="C4627" s="39" t="s">
        <v>164</v>
      </c>
      <c r="D4627" s="92">
        <f t="shared" si="228"/>
        <v>38.844819999999999</v>
      </c>
      <c r="E4627" s="92">
        <f t="shared" si="229"/>
        <v>30.623840000000001</v>
      </c>
      <c r="F4627" s="92">
        <f t="shared" si="230"/>
        <v>47.75365</v>
      </c>
      <c r="H4627" s="138">
        <v>38.844819999999999</v>
      </c>
      <c r="I4627" s="138">
        <v>30.623840000000001</v>
      </c>
      <c r="J4627" s="138">
        <v>47.75365</v>
      </c>
      <c r="K4627" s="138">
        <v>11.353359341091041</v>
      </c>
    </row>
    <row r="4628" spans="1:11">
      <c r="A4628" s="39" t="s">
        <v>458</v>
      </c>
      <c r="B4628" s="39" t="s">
        <v>456</v>
      </c>
      <c r="C4628" s="39" t="s">
        <v>171</v>
      </c>
      <c r="D4628" s="92">
        <f t="shared" si="228"/>
        <v>37.00723</v>
      </c>
      <c r="E4628" s="92">
        <f t="shared" si="229"/>
        <v>31.6996</v>
      </c>
      <c r="F4628" s="92">
        <f t="shared" si="230"/>
        <v>42.648620000000001</v>
      </c>
      <c r="H4628" s="138">
        <v>37.00723</v>
      </c>
      <c r="I4628" s="138">
        <v>31.6996</v>
      </c>
      <c r="J4628" s="138">
        <v>42.648620000000001</v>
      </c>
      <c r="K4628" s="138">
        <v>7.5742307651775072</v>
      </c>
    </row>
    <row r="4629" spans="1:11">
      <c r="A4629" s="39" t="s">
        <v>458</v>
      </c>
      <c r="B4629" s="39" t="s">
        <v>456</v>
      </c>
      <c r="C4629" s="39" t="s">
        <v>174</v>
      </c>
      <c r="D4629" s="92">
        <f t="shared" si="228"/>
        <v>33.626060000000003</v>
      </c>
      <c r="E4629" s="92">
        <f t="shared" si="229"/>
        <v>27.936029999999999</v>
      </c>
      <c r="F4629" s="92">
        <f t="shared" si="230"/>
        <v>39.834420000000001</v>
      </c>
      <c r="H4629" s="138">
        <v>33.626060000000003</v>
      </c>
      <c r="I4629" s="138">
        <v>27.936029999999999</v>
      </c>
      <c r="J4629" s="138">
        <v>39.834420000000001</v>
      </c>
      <c r="K4629" s="138">
        <v>9.0618734398261349</v>
      </c>
    </row>
    <row r="4630" spans="1:11">
      <c r="A4630" s="39" t="s">
        <v>458</v>
      </c>
      <c r="B4630" s="39" t="s">
        <v>456</v>
      </c>
      <c r="C4630" s="39" t="s">
        <v>102</v>
      </c>
      <c r="D4630" s="92">
        <f t="shared" si="228"/>
        <v>35.678019999999997</v>
      </c>
      <c r="E4630" s="92">
        <f t="shared" si="229"/>
        <v>28.514109999999999</v>
      </c>
      <c r="F4630" s="92">
        <f t="shared" si="230"/>
        <v>43.545409999999997</v>
      </c>
      <c r="H4630" s="138">
        <v>35.678019999999997</v>
      </c>
      <c r="I4630" s="138">
        <v>28.514109999999999</v>
      </c>
      <c r="J4630" s="138">
        <v>43.545409999999997</v>
      </c>
      <c r="K4630" s="138">
        <v>10.819283132864436</v>
      </c>
    </row>
    <row r="4631" spans="1:11">
      <c r="A4631" s="39" t="s">
        <v>458</v>
      </c>
      <c r="B4631" s="39" t="s">
        <v>456</v>
      </c>
      <c r="C4631" s="39" t="s">
        <v>103</v>
      </c>
      <c r="D4631" s="92">
        <f t="shared" si="228"/>
        <v>40.532670000000003</v>
      </c>
      <c r="E4631" s="92">
        <f t="shared" si="229"/>
        <v>33.211129999999997</v>
      </c>
      <c r="F4631" s="92">
        <f t="shared" si="230"/>
        <v>48.301000000000002</v>
      </c>
      <c r="H4631" s="138">
        <v>40.532670000000003</v>
      </c>
      <c r="I4631" s="138">
        <v>33.211129999999997</v>
      </c>
      <c r="J4631" s="138">
        <v>48.301000000000002</v>
      </c>
      <c r="K4631" s="138">
        <v>9.5658169076944599</v>
      </c>
    </row>
    <row r="4632" spans="1:11">
      <c r="A4632" s="39" t="s">
        <v>458</v>
      </c>
      <c r="B4632" s="39" t="s">
        <v>456</v>
      </c>
      <c r="C4632" s="39" t="s">
        <v>104</v>
      </c>
      <c r="D4632" s="92">
        <f t="shared" si="228"/>
        <v>32.43385</v>
      </c>
      <c r="E4632" s="92">
        <f t="shared" si="229"/>
        <v>26.168099999999999</v>
      </c>
      <c r="F4632" s="92">
        <f t="shared" si="230"/>
        <v>39.399279999999997</v>
      </c>
      <c r="H4632" s="138">
        <v>32.43385</v>
      </c>
      <c r="I4632" s="138">
        <v>26.168099999999999</v>
      </c>
      <c r="J4632" s="138">
        <v>39.399279999999997</v>
      </c>
      <c r="K4632" s="138">
        <v>10.455413094652656</v>
      </c>
    </row>
    <row r="4633" spans="1:11">
      <c r="A4633" s="39" t="s">
        <v>458</v>
      </c>
      <c r="B4633" s="39" t="s">
        <v>456</v>
      </c>
      <c r="C4633" s="39" t="s">
        <v>110</v>
      </c>
      <c r="D4633" s="92">
        <f t="shared" si="228"/>
        <v>40.582689999999999</v>
      </c>
      <c r="E4633" s="92">
        <f t="shared" si="229"/>
        <v>34.875439999999998</v>
      </c>
      <c r="F4633" s="92">
        <f t="shared" si="230"/>
        <v>46.556240000000003</v>
      </c>
      <c r="H4633" s="138">
        <v>40.582689999999999</v>
      </c>
      <c r="I4633" s="138">
        <v>34.875439999999998</v>
      </c>
      <c r="J4633" s="138">
        <v>46.556240000000003</v>
      </c>
      <c r="K4633" s="138">
        <v>7.373700461945722</v>
      </c>
    </row>
    <row r="4634" spans="1:11">
      <c r="A4634" s="39" t="s">
        <v>458</v>
      </c>
      <c r="B4634" s="39" t="s">
        <v>456</v>
      </c>
      <c r="C4634" s="39" t="s">
        <v>111</v>
      </c>
      <c r="D4634" s="92">
        <f t="shared" si="228"/>
        <v>34.258299999999998</v>
      </c>
      <c r="E4634" s="92">
        <f t="shared" si="229"/>
        <v>29.353660000000001</v>
      </c>
      <c r="F4634" s="92">
        <f t="shared" si="230"/>
        <v>39.523960000000002</v>
      </c>
      <c r="H4634" s="138">
        <v>34.258299999999998</v>
      </c>
      <c r="I4634" s="138">
        <v>29.353660000000001</v>
      </c>
      <c r="J4634" s="138">
        <v>39.523960000000002</v>
      </c>
      <c r="K4634" s="138">
        <v>7.5947843296369051</v>
      </c>
    </row>
    <row r="4635" spans="1:11">
      <c r="A4635" s="39" t="s">
        <v>458</v>
      </c>
      <c r="B4635" s="39" t="s">
        <v>456</v>
      </c>
      <c r="C4635" s="39" t="s">
        <v>116</v>
      </c>
      <c r="D4635" s="92">
        <f t="shared" si="228"/>
        <v>40.974539999999998</v>
      </c>
      <c r="E4635" s="92">
        <f t="shared" si="229"/>
        <v>33.310119999999998</v>
      </c>
      <c r="F4635" s="92">
        <f t="shared" si="230"/>
        <v>49.103999999999999</v>
      </c>
      <c r="H4635" s="138">
        <v>40.974539999999998</v>
      </c>
      <c r="I4635" s="138">
        <v>33.310119999999998</v>
      </c>
      <c r="J4635" s="138">
        <v>49.103999999999999</v>
      </c>
      <c r="K4635" s="138">
        <v>9.9115060230084353</v>
      </c>
    </row>
    <row r="4636" spans="1:11">
      <c r="A4636" s="39" t="s">
        <v>458</v>
      </c>
      <c r="B4636" s="39" t="s">
        <v>456</v>
      </c>
      <c r="C4636" s="39" t="s">
        <v>117</v>
      </c>
      <c r="D4636" s="92">
        <f t="shared" si="228"/>
        <v>36.391770000000001</v>
      </c>
      <c r="E4636" s="92">
        <f t="shared" si="229"/>
        <v>30.917660000000001</v>
      </c>
      <c r="F4636" s="92">
        <f t="shared" si="230"/>
        <v>42.242429999999999</v>
      </c>
      <c r="H4636" s="138">
        <v>36.391770000000001</v>
      </c>
      <c r="I4636" s="138">
        <v>30.917660000000001</v>
      </c>
      <c r="J4636" s="138">
        <v>42.242429999999999</v>
      </c>
      <c r="K4636" s="138">
        <v>7.9682961284927885</v>
      </c>
    </row>
    <row r="4637" spans="1:11">
      <c r="A4637" s="39" t="s">
        <v>458</v>
      </c>
      <c r="B4637" s="39" t="s">
        <v>456</v>
      </c>
      <c r="C4637" s="39" t="s">
        <v>119</v>
      </c>
      <c r="D4637" s="92">
        <f t="shared" si="228"/>
        <v>32.665280000000003</v>
      </c>
      <c r="E4637" s="92">
        <f t="shared" si="229"/>
        <v>27.589030000000001</v>
      </c>
      <c r="F4637" s="92">
        <f t="shared" si="230"/>
        <v>38.183030000000002</v>
      </c>
      <c r="H4637" s="138">
        <v>32.665280000000003</v>
      </c>
      <c r="I4637" s="138">
        <v>27.589030000000001</v>
      </c>
      <c r="J4637" s="138">
        <v>38.183030000000002</v>
      </c>
      <c r="K4637" s="138">
        <v>8.2979083601916166</v>
      </c>
    </row>
    <row r="4638" spans="1:11">
      <c r="A4638" s="39" t="s">
        <v>458</v>
      </c>
      <c r="B4638" s="39" t="s">
        <v>456</v>
      </c>
      <c r="C4638" s="39" t="s">
        <v>123</v>
      </c>
      <c r="D4638" s="92">
        <f t="shared" si="228"/>
        <v>23.365459999999999</v>
      </c>
      <c r="E4638" s="92">
        <f t="shared" si="229"/>
        <v>18.955639999999999</v>
      </c>
      <c r="F4638" s="92">
        <f t="shared" si="230"/>
        <v>28.44115</v>
      </c>
      <c r="H4638" s="138">
        <v>23.365459999999999</v>
      </c>
      <c r="I4638" s="138">
        <v>18.955639999999999</v>
      </c>
      <c r="J4638" s="138">
        <v>28.44115</v>
      </c>
      <c r="K4638" s="138">
        <v>10.363789114359401</v>
      </c>
    </row>
    <row r="4639" spans="1:11">
      <c r="A4639" s="39" t="s">
        <v>458</v>
      </c>
      <c r="B4639" s="39" t="s">
        <v>456</v>
      </c>
      <c r="C4639" s="39" t="s">
        <v>132</v>
      </c>
      <c r="D4639" s="92">
        <f t="shared" si="228"/>
        <v>35.784820000000003</v>
      </c>
      <c r="E4639" s="92">
        <f t="shared" si="229"/>
        <v>30.37574</v>
      </c>
      <c r="F4639" s="92">
        <f t="shared" si="230"/>
        <v>41.58184</v>
      </c>
      <c r="H4639" s="138">
        <v>35.784820000000003</v>
      </c>
      <c r="I4639" s="138">
        <v>30.37574</v>
      </c>
      <c r="J4639" s="138">
        <v>41.58184</v>
      </c>
      <c r="K4639" s="138">
        <v>8.0175225137362709</v>
      </c>
    </row>
    <row r="4640" spans="1:11">
      <c r="A4640" s="39" t="s">
        <v>458</v>
      </c>
      <c r="B4640" s="39" t="s">
        <v>456</v>
      </c>
      <c r="C4640" s="39" t="s">
        <v>134</v>
      </c>
      <c r="D4640" s="92">
        <f t="shared" si="228"/>
        <v>37.168300000000002</v>
      </c>
      <c r="E4640" s="92">
        <f t="shared" si="229"/>
        <v>31.068719999999999</v>
      </c>
      <c r="F4640" s="92">
        <f t="shared" si="230"/>
        <v>43.706110000000002</v>
      </c>
      <c r="H4640" s="138">
        <v>37.168300000000002</v>
      </c>
      <c r="I4640" s="138">
        <v>31.068719999999999</v>
      </c>
      <c r="J4640" s="138">
        <v>43.706110000000002</v>
      </c>
      <c r="K4640" s="138">
        <v>8.7150744048019408</v>
      </c>
    </row>
    <row r="4641" spans="1:11">
      <c r="A4641" s="39" t="s">
        <v>458</v>
      </c>
      <c r="B4641" s="39" t="s">
        <v>456</v>
      </c>
      <c r="C4641" s="39" t="s">
        <v>150</v>
      </c>
      <c r="D4641" s="92">
        <f t="shared" si="228"/>
        <v>42.537610000000001</v>
      </c>
      <c r="E4641" s="92">
        <f t="shared" si="229"/>
        <v>35.679789999999997</v>
      </c>
      <c r="F4641" s="92">
        <f t="shared" si="230"/>
        <v>49.695140000000002</v>
      </c>
      <c r="H4641" s="138">
        <v>42.537610000000001</v>
      </c>
      <c r="I4641" s="138">
        <v>35.679789999999997</v>
      </c>
      <c r="J4641" s="138">
        <v>49.695140000000002</v>
      </c>
      <c r="K4641" s="138">
        <v>8.4581573811974859</v>
      </c>
    </row>
    <row r="4642" spans="1:11">
      <c r="A4642" s="39" t="s">
        <v>458</v>
      </c>
      <c r="B4642" s="39" t="s">
        <v>456</v>
      </c>
      <c r="C4642" s="39" t="s">
        <v>156</v>
      </c>
      <c r="D4642" s="92">
        <f t="shared" si="228"/>
        <v>32.693359999999998</v>
      </c>
      <c r="E4642" s="92">
        <f t="shared" si="229"/>
        <v>27.27366</v>
      </c>
      <c r="F4642" s="92">
        <f t="shared" si="230"/>
        <v>38.61815</v>
      </c>
      <c r="H4642" s="138">
        <v>32.693359999999998</v>
      </c>
      <c r="I4642" s="138">
        <v>27.27366</v>
      </c>
      <c r="J4642" s="138">
        <v>38.61815</v>
      </c>
      <c r="K4642" s="138">
        <v>8.8822103326179995</v>
      </c>
    </row>
    <row r="4643" spans="1:11">
      <c r="A4643" s="39" t="s">
        <v>458</v>
      </c>
      <c r="B4643" s="39" t="s">
        <v>456</v>
      </c>
      <c r="C4643" s="39" t="s">
        <v>159</v>
      </c>
      <c r="D4643" s="92">
        <f t="shared" si="228"/>
        <v>32.415849999999999</v>
      </c>
      <c r="E4643" s="92">
        <f t="shared" si="229"/>
        <v>26.140250000000002</v>
      </c>
      <c r="F4643" s="92">
        <f t="shared" si="230"/>
        <v>39.394489999999998</v>
      </c>
      <c r="H4643" s="138">
        <v>32.415849999999999</v>
      </c>
      <c r="I4643" s="138">
        <v>26.140250000000002</v>
      </c>
      <c r="J4643" s="138">
        <v>39.394489999999998</v>
      </c>
      <c r="K4643" s="138">
        <v>10.479589460094367</v>
      </c>
    </row>
    <row r="4644" spans="1:11">
      <c r="A4644" s="39" t="s">
        <v>458</v>
      </c>
      <c r="B4644" s="39" t="s">
        <v>456</v>
      </c>
      <c r="C4644" s="39" t="s">
        <v>161</v>
      </c>
      <c r="D4644" s="92">
        <f t="shared" si="228"/>
        <v>35.33867</v>
      </c>
      <c r="E4644" s="92">
        <f t="shared" si="229"/>
        <v>29.95345</v>
      </c>
      <c r="F4644" s="92">
        <f t="shared" si="230"/>
        <v>41.123669999999997</v>
      </c>
      <c r="H4644" s="138">
        <v>35.33867</v>
      </c>
      <c r="I4644" s="138">
        <v>29.95345</v>
      </c>
      <c r="J4644" s="138">
        <v>41.123669999999997</v>
      </c>
      <c r="K4644" s="138">
        <v>8.0922683281515688</v>
      </c>
    </row>
    <row r="4645" spans="1:11">
      <c r="A4645" s="39" t="s">
        <v>458</v>
      </c>
      <c r="B4645" s="39" t="s">
        <v>456</v>
      </c>
      <c r="C4645" s="39" t="s">
        <v>168</v>
      </c>
      <c r="D4645" s="92">
        <f t="shared" si="228"/>
        <v>35.786200000000001</v>
      </c>
      <c r="E4645" s="92">
        <f t="shared" si="229"/>
        <v>29.973199999999999</v>
      </c>
      <c r="F4645" s="92">
        <f t="shared" si="230"/>
        <v>42.049619999999997</v>
      </c>
      <c r="H4645" s="138">
        <v>35.786200000000001</v>
      </c>
      <c r="I4645" s="138">
        <v>29.973199999999999</v>
      </c>
      <c r="J4645" s="138">
        <v>42.049619999999997</v>
      </c>
      <c r="K4645" s="138">
        <v>8.6451648959654825</v>
      </c>
    </row>
    <row r="4646" spans="1:11">
      <c r="A4646" s="39" t="s">
        <v>458</v>
      </c>
      <c r="B4646" s="39" t="s">
        <v>456</v>
      </c>
      <c r="C4646" s="39" t="s">
        <v>98</v>
      </c>
      <c r="D4646" s="92">
        <f t="shared" si="228"/>
        <v>36.618870000000001</v>
      </c>
      <c r="E4646" s="92">
        <f t="shared" si="229"/>
        <v>27.562819999999999</v>
      </c>
      <c r="F4646" s="92">
        <f t="shared" si="230"/>
        <v>46.730849999999997</v>
      </c>
      <c r="H4646" s="138">
        <v>36.618870000000001</v>
      </c>
      <c r="I4646" s="138">
        <v>27.562819999999999</v>
      </c>
      <c r="J4646" s="138">
        <v>46.730849999999997</v>
      </c>
      <c r="K4646" s="138">
        <v>13.50388201492837</v>
      </c>
    </row>
    <row r="4647" spans="1:11">
      <c r="A4647" s="39" t="s">
        <v>458</v>
      </c>
      <c r="B4647" s="39" t="s">
        <v>456</v>
      </c>
      <c r="C4647" s="39" t="s">
        <v>105</v>
      </c>
      <c r="D4647" s="92">
        <f t="shared" si="228"/>
        <v>38.209589999999999</v>
      </c>
      <c r="E4647" s="92">
        <f t="shared" si="229"/>
        <v>27.32403</v>
      </c>
      <c r="F4647" s="92">
        <f t="shared" si="230"/>
        <v>50.423020000000001</v>
      </c>
      <c r="H4647" s="138">
        <v>38.209589999999999</v>
      </c>
      <c r="I4647" s="138">
        <v>27.32403</v>
      </c>
      <c r="J4647" s="138">
        <v>50.423020000000001</v>
      </c>
      <c r="K4647" s="138">
        <v>15.684591224349701</v>
      </c>
    </row>
    <row r="4648" spans="1:11">
      <c r="A4648" s="39" t="s">
        <v>458</v>
      </c>
      <c r="B4648" s="39" t="s">
        <v>456</v>
      </c>
      <c r="C4648" s="39" t="s">
        <v>106</v>
      </c>
      <c r="D4648" s="92">
        <f t="shared" si="228"/>
        <v>32.439340000000001</v>
      </c>
      <c r="E4648" s="92">
        <f t="shared" si="229"/>
        <v>27.62396</v>
      </c>
      <c r="F4648" s="92">
        <f t="shared" si="230"/>
        <v>37.657380000000003</v>
      </c>
      <c r="H4648" s="138">
        <v>32.439340000000001</v>
      </c>
      <c r="I4648" s="138">
        <v>27.62396</v>
      </c>
      <c r="J4648" s="138">
        <v>37.657380000000003</v>
      </c>
      <c r="K4648" s="138">
        <v>7.9110579931650893</v>
      </c>
    </row>
    <row r="4649" spans="1:11">
      <c r="A4649" s="39" t="s">
        <v>458</v>
      </c>
      <c r="B4649" s="39" t="s">
        <v>456</v>
      </c>
      <c r="C4649" s="39" t="s">
        <v>125</v>
      </c>
      <c r="D4649" s="92">
        <f t="shared" si="228"/>
        <v>33.402990000000003</v>
      </c>
      <c r="E4649" s="92">
        <f t="shared" si="229"/>
        <v>28.05077</v>
      </c>
      <c r="F4649" s="92">
        <f t="shared" si="230"/>
        <v>39.219769999999997</v>
      </c>
      <c r="H4649" s="138">
        <v>33.402990000000003</v>
      </c>
      <c r="I4649" s="138">
        <v>28.05077</v>
      </c>
      <c r="J4649" s="138">
        <v>39.219769999999997</v>
      </c>
      <c r="K4649" s="138">
        <v>8.558982294698767</v>
      </c>
    </row>
    <row r="4650" spans="1:11">
      <c r="A4650" s="39" t="s">
        <v>458</v>
      </c>
      <c r="B4650" s="39" t="s">
        <v>456</v>
      </c>
      <c r="C4650" s="39" t="s">
        <v>131</v>
      </c>
      <c r="D4650" s="92">
        <f t="shared" si="228"/>
        <v>41.682949999999998</v>
      </c>
      <c r="E4650" s="92">
        <f t="shared" si="229"/>
        <v>34.279739999999997</v>
      </c>
      <c r="F4650" s="92">
        <f t="shared" si="230"/>
        <v>49.481229999999996</v>
      </c>
      <c r="H4650" s="138">
        <v>41.682949999999998</v>
      </c>
      <c r="I4650" s="138">
        <v>34.279739999999997</v>
      </c>
      <c r="J4650" s="138">
        <v>49.481229999999996</v>
      </c>
      <c r="K4650" s="138">
        <v>9.3726571655796924</v>
      </c>
    </row>
    <row r="4651" spans="1:11">
      <c r="A4651" s="39" t="s">
        <v>458</v>
      </c>
      <c r="B4651" s="39" t="s">
        <v>456</v>
      </c>
      <c r="C4651" s="39" t="s">
        <v>133</v>
      </c>
      <c r="D4651" s="92">
        <f t="shared" si="228"/>
        <v>32.773980000000002</v>
      </c>
      <c r="E4651" s="92">
        <f t="shared" si="229"/>
        <v>27.689250000000001</v>
      </c>
      <c r="F4651" s="92">
        <f t="shared" si="230"/>
        <v>38.297899999999998</v>
      </c>
      <c r="H4651" s="138">
        <v>32.773980000000002</v>
      </c>
      <c r="I4651" s="138">
        <v>27.689250000000001</v>
      </c>
      <c r="J4651" s="138">
        <v>38.297899999999998</v>
      </c>
      <c r="K4651" s="138">
        <v>8.2822074096585148</v>
      </c>
    </row>
    <row r="4652" spans="1:11">
      <c r="A4652" s="39" t="s">
        <v>458</v>
      </c>
      <c r="B4652" s="39" t="s">
        <v>456</v>
      </c>
      <c r="C4652" s="39" t="s">
        <v>137</v>
      </c>
      <c r="D4652" s="92">
        <f t="shared" si="228"/>
        <v>34.938099999999999</v>
      </c>
      <c r="E4652" s="92">
        <f t="shared" si="229"/>
        <v>28.716609999999999</v>
      </c>
      <c r="F4652" s="92">
        <f t="shared" si="230"/>
        <v>41.718640000000001</v>
      </c>
      <c r="H4652" s="138">
        <v>34.938099999999999</v>
      </c>
      <c r="I4652" s="138">
        <v>28.716609999999999</v>
      </c>
      <c r="J4652" s="138">
        <v>41.718640000000001</v>
      </c>
      <c r="K4652" s="138">
        <v>9.5398290118810145</v>
      </c>
    </row>
    <row r="4653" spans="1:11">
      <c r="A4653" s="39" t="s">
        <v>458</v>
      </c>
      <c r="B4653" s="39" t="s">
        <v>456</v>
      </c>
      <c r="C4653" s="39" t="s">
        <v>138</v>
      </c>
      <c r="D4653" s="92">
        <f t="shared" si="228"/>
        <v>43.80659</v>
      </c>
      <c r="E4653" s="92">
        <f t="shared" si="229"/>
        <v>33.385730000000002</v>
      </c>
      <c r="F4653" s="92">
        <f t="shared" si="230"/>
        <v>54.804139999999997</v>
      </c>
      <c r="H4653" s="138">
        <v>43.80659</v>
      </c>
      <c r="I4653" s="138">
        <v>33.385730000000002</v>
      </c>
      <c r="J4653" s="138">
        <v>54.804139999999997</v>
      </c>
      <c r="K4653" s="138">
        <v>12.664076341025401</v>
      </c>
    </row>
    <row r="4654" spans="1:11">
      <c r="A4654" s="39" t="s">
        <v>458</v>
      </c>
      <c r="B4654" s="39" t="s">
        <v>456</v>
      </c>
      <c r="C4654" s="39" t="s">
        <v>140</v>
      </c>
      <c r="D4654" s="92">
        <f t="shared" si="228"/>
        <v>34.029670000000003</v>
      </c>
      <c r="E4654" s="92">
        <f t="shared" si="229"/>
        <v>28.30818</v>
      </c>
      <c r="F4654" s="92">
        <f t="shared" si="230"/>
        <v>40.258180000000003</v>
      </c>
      <c r="H4654" s="138">
        <v>34.029670000000003</v>
      </c>
      <c r="I4654" s="138">
        <v>28.30818</v>
      </c>
      <c r="J4654" s="138">
        <v>40.258180000000003</v>
      </c>
      <c r="K4654" s="138">
        <v>8.9941218942176029</v>
      </c>
    </row>
    <row r="4655" spans="1:11">
      <c r="A4655" s="39" t="s">
        <v>458</v>
      </c>
      <c r="B4655" s="39" t="s">
        <v>456</v>
      </c>
      <c r="C4655" s="39" t="s">
        <v>144</v>
      </c>
      <c r="D4655" s="92">
        <f t="shared" si="228"/>
        <v>37.394399999999997</v>
      </c>
      <c r="E4655" s="92">
        <f t="shared" si="229"/>
        <v>31.325990000000001</v>
      </c>
      <c r="F4655" s="92">
        <f t="shared" si="230"/>
        <v>43.887120000000003</v>
      </c>
      <c r="H4655" s="138">
        <v>37.394399999999997</v>
      </c>
      <c r="I4655" s="138">
        <v>31.325990000000001</v>
      </c>
      <c r="J4655" s="138">
        <v>43.887120000000003</v>
      </c>
      <c r="K4655" s="138">
        <v>8.6099817084911123</v>
      </c>
    </row>
    <row r="4656" spans="1:11">
      <c r="A4656" s="39" t="s">
        <v>458</v>
      </c>
      <c r="B4656" s="39" t="s">
        <v>456</v>
      </c>
      <c r="C4656" s="39" t="s">
        <v>145</v>
      </c>
      <c r="D4656" s="92">
        <f t="shared" si="228"/>
        <v>44.225650000000002</v>
      </c>
      <c r="E4656" s="92">
        <f t="shared" si="229"/>
        <v>36.639699999999998</v>
      </c>
      <c r="F4656" s="92">
        <f t="shared" si="230"/>
        <v>52.090940000000003</v>
      </c>
      <c r="H4656" s="138">
        <v>44.225650000000002</v>
      </c>
      <c r="I4656" s="138">
        <v>36.639699999999998</v>
      </c>
      <c r="J4656" s="138">
        <v>52.090940000000003</v>
      </c>
      <c r="K4656" s="138">
        <v>8.9823484787674115</v>
      </c>
    </row>
    <row r="4657" spans="1:11">
      <c r="A4657" s="39" t="s">
        <v>458</v>
      </c>
      <c r="B4657" s="39" t="s">
        <v>456</v>
      </c>
      <c r="C4657" s="39" t="s">
        <v>146</v>
      </c>
      <c r="D4657" s="92">
        <f t="shared" si="228"/>
        <v>30.34301</v>
      </c>
      <c r="E4657" s="92">
        <f t="shared" si="229"/>
        <v>25.441459999999999</v>
      </c>
      <c r="F4657" s="92">
        <f t="shared" si="230"/>
        <v>35.736260000000001</v>
      </c>
      <c r="H4657" s="138">
        <v>30.34301</v>
      </c>
      <c r="I4657" s="138">
        <v>25.441459999999999</v>
      </c>
      <c r="J4657" s="138">
        <v>35.736260000000001</v>
      </c>
      <c r="K4657" s="138">
        <v>8.6771055343553591</v>
      </c>
    </row>
    <row r="4658" spans="1:11">
      <c r="A4658" s="39" t="s">
        <v>458</v>
      </c>
      <c r="B4658" s="39" t="s">
        <v>456</v>
      </c>
      <c r="C4658" s="39" t="s">
        <v>153</v>
      </c>
      <c r="D4658" s="92">
        <f t="shared" si="228"/>
        <v>32.536940000000001</v>
      </c>
      <c r="E4658" s="92">
        <f t="shared" si="229"/>
        <v>24.500260000000001</v>
      </c>
      <c r="F4658" s="92">
        <f t="shared" si="230"/>
        <v>41.751989999999999</v>
      </c>
      <c r="H4658" s="138">
        <v>32.536940000000001</v>
      </c>
      <c r="I4658" s="138">
        <v>24.500260000000001</v>
      </c>
      <c r="J4658" s="138">
        <v>41.751989999999999</v>
      </c>
      <c r="K4658" s="138">
        <v>13.636801739807122</v>
      </c>
    </row>
    <row r="4659" spans="1:11">
      <c r="A4659" s="39" t="s">
        <v>458</v>
      </c>
      <c r="B4659" s="39" t="s">
        <v>456</v>
      </c>
      <c r="C4659" s="39" t="s">
        <v>162</v>
      </c>
      <c r="D4659" s="92">
        <f t="shared" si="228"/>
        <v>36.371850000000002</v>
      </c>
      <c r="E4659" s="92">
        <f t="shared" si="229"/>
        <v>28.213699999999999</v>
      </c>
      <c r="F4659" s="92">
        <f t="shared" si="230"/>
        <v>45.397179999999999</v>
      </c>
      <c r="H4659" s="138">
        <v>36.371850000000002</v>
      </c>
      <c r="I4659" s="138">
        <v>28.213699999999999</v>
      </c>
      <c r="J4659" s="138">
        <v>45.397179999999999</v>
      </c>
      <c r="K4659" s="138">
        <v>12.15998636308024</v>
      </c>
    </row>
    <row r="4660" spans="1:11">
      <c r="A4660" s="39" t="s">
        <v>458</v>
      </c>
      <c r="B4660" s="39" t="s">
        <v>456</v>
      </c>
      <c r="C4660" s="39" t="s">
        <v>165</v>
      </c>
      <c r="D4660" s="92">
        <f t="shared" si="228"/>
        <v>50.883380000000002</v>
      </c>
      <c r="E4660" s="92">
        <f t="shared" si="229"/>
        <v>41.157969999999999</v>
      </c>
      <c r="F4660" s="92">
        <f t="shared" si="230"/>
        <v>60.542380000000001</v>
      </c>
      <c r="H4660" s="138">
        <v>50.883380000000002</v>
      </c>
      <c r="I4660" s="138">
        <v>41.157969999999999</v>
      </c>
      <c r="J4660" s="138">
        <v>60.542380000000001</v>
      </c>
      <c r="K4660" s="138">
        <v>9.841516031364268</v>
      </c>
    </row>
    <row r="4661" spans="1:11">
      <c r="A4661" s="39" t="s">
        <v>458</v>
      </c>
      <c r="B4661" s="39" t="s">
        <v>456</v>
      </c>
      <c r="C4661" s="39" t="s">
        <v>166</v>
      </c>
      <c r="D4661" s="92">
        <f t="shared" si="228"/>
        <v>44.031399999999998</v>
      </c>
      <c r="E4661" s="92">
        <f t="shared" si="229"/>
        <v>36.620759999999997</v>
      </c>
      <c r="F4661" s="92">
        <f t="shared" si="230"/>
        <v>51.717950000000002</v>
      </c>
      <c r="H4661" s="138">
        <v>44.031399999999998</v>
      </c>
      <c r="I4661" s="138">
        <v>36.620759999999997</v>
      </c>
      <c r="J4661" s="138">
        <v>51.717950000000002</v>
      </c>
      <c r="K4661" s="138">
        <v>8.8119841749297105</v>
      </c>
    </row>
    <row r="4662" spans="1:11">
      <c r="A4662" s="39" t="s">
        <v>458</v>
      </c>
      <c r="B4662" s="39" t="s">
        <v>456</v>
      </c>
      <c r="C4662" s="39" t="s">
        <v>170</v>
      </c>
      <c r="D4662" s="92">
        <f t="shared" si="228"/>
        <v>33.93009</v>
      </c>
      <c r="E4662" s="92">
        <f t="shared" si="229"/>
        <v>28.77909</v>
      </c>
      <c r="F4662" s="92">
        <f t="shared" si="230"/>
        <v>39.491819999999997</v>
      </c>
      <c r="H4662" s="138">
        <v>33.93009</v>
      </c>
      <c r="I4662" s="138">
        <v>28.77909</v>
      </c>
      <c r="J4662" s="138">
        <v>39.491819999999997</v>
      </c>
      <c r="K4662" s="138">
        <v>8.0798989923103655</v>
      </c>
    </row>
    <row r="4663" spans="1:11">
      <c r="A4663" s="39" t="s">
        <v>458</v>
      </c>
      <c r="B4663" s="39" t="s">
        <v>456</v>
      </c>
      <c r="C4663" s="39" t="s">
        <v>172</v>
      </c>
      <c r="D4663" s="92">
        <f t="shared" si="228"/>
        <v>41.77543</v>
      </c>
      <c r="E4663" s="92">
        <f t="shared" si="229"/>
        <v>34.892380000000003</v>
      </c>
      <c r="F4663" s="92">
        <f t="shared" si="230"/>
        <v>48.994509999999998</v>
      </c>
      <c r="H4663" s="138">
        <v>41.77543</v>
      </c>
      <c r="I4663" s="138">
        <v>34.892380000000003</v>
      </c>
      <c r="J4663" s="138">
        <v>48.994509999999998</v>
      </c>
      <c r="K4663" s="138">
        <v>8.6664146844209622</v>
      </c>
    </row>
    <row r="4664" spans="1:11">
      <c r="A4664" s="39" t="s">
        <v>458</v>
      </c>
      <c r="B4664" s="39" t="s">
        <v>456</v>
      </c>
      <c r="C4664" s="39" t="s">
        <v>175</v>
      </c>
      <c r="D4664" s="92">
        <f t="shared" si="228"/>
        <v>37.487099999999998</v>
      </c>
      <c r="E4664" s="92">
        <f t="shared" si="229"/>
        <v>31.825130000000001</v>
      </c>
      <c r="F4664" s="92">
        <f t="shared" si="230"/>
        <v>43.513469999999998</v>
      </c>
      <c r="H4664" s="138">
        <v>37.487099999999998</v>
      </c>
      <c r="I4664" s="138">
        <v>31.825130000000001</v>
      </c>
      <c r="J4664" s="138">
        <v>43.513469999999998</v>
      </c>
      <c r="K4664" s="138">
        <v>7.9866967570177474</v>
      </c>
    </row>
    <row r="4665" spans="1:11">
      <c r="A4665" s="39" t="s">
        <v>458</v>
      </c>
      <c r="B4665" s="39" t="s">
        <v>456</v>
      </c>
      <c r="C4665" s="39" t="s">
        <v>99</v>
      </c>
      <c r="D4665" s="92">
        <f t="shared" si="228"/>
        <v>40.279040000000002</v>
      </c>
      <c r="E4665" s="92">
        <f t="shared" si="229"/>
        <v>31.932839999999999</v>
      </c>
      <c r="F4665" s="92">
        <f t="shared" si="230"/>
        <v>49.228960000000001</v>
      </c>
      <c r="H4665" s="138">
        <v>40.279040000000002</v>
      </c>
      <c r="I4665" s="138">
        <v>31.932839999999999</v>
      </c>
      <c r="J4665" s="138">
        <v>49.228960000000001</v>
      </c>
      <c r="K4665" s="138">
        <v>11.059841545379433</v>
      </c>
    </row>
    <row r="4666" spans="1:11">
      <c r="A4666" s="39" t="s">
        <v>458</v>
      </c>
      <c r="B4666" s="39" t="s">
        <v>456</v>
      </c>
      <c r="C4666" s="39" t="s">
        <v>100</v>
      </c>
      <c r="D4666" s="92">
        <f t="shared" si="228"/>
        <v>36.387140000000002</v>
      </c>
      <c r="E4666" s="92">
        <f t="shared" si="229"/>
        <v>30.90917</v>
      </c>
      <c r="F4666" s="92">
        <f t="shared" si="230"/>
        <v>42.242370000000001</v>
      </c>
      <c r="H4666" s="138">
        <v>36.387140000000002</v>
      </c>
      <c r="I4666" s="138">
        <v>30.90917</v>
      </c>
      <c r="J4666" s="138">
        <v>42.242370000000001</v>
      </c>
      <c r="K4666" s="138">
        <v>7.97586454994814</v>
      </c>
    </row>
    <row r="4667" spans="1:11">
      <c r="A4667" s="39" t="s">
        <v>458</v>
      </c>
      <c r="B4667" s="39" t="s">
        <v>456</v>
      </c>
      <c r="C4667" s="39" t="s">
        <v>107</v>
      </c>
      <c r="D4667" s="92">
        <f t="shared" si="228"/>
        <v>31.12933</v>
      </c>
      <c r="E4667" s="92">
        <f t="shared" si="229"/>
        <v>26.29111</v>
      </c>
      <c r="F4667" s="92">
        <f t="shared" si="230"/>
        <v>36.417999999999999</v>
      </c>
      <c r="H4667" s="138">
        <v>31.12933</v>
      </c>
      <c r="I4667" s="138">
        <v>26.29111</v>
      </c>
      <c r="J4667" s="138">
        <v>36.417999999999999</v>
      </c>
      <c r="K4667" s="138">
        <v>8.3204135778058816</v>
      </c>
    </row>
    <row r="4668" spans="1:11">
      <c r="A4668" s="39" t="s">
        <v>458</v>
      </c>
      <c r="B4668" s="39" t="s">
        <v>456</v>
      </c>
      <c r="C4668" s="39" t="s">
        <v>113</v>
      </c>
      <c r="D4668" s="92">
        <f t="shared" si="228"/>
        <v>37.400570000000002</v>
      </c>
      <c r="E4668" s="92">
        <f t="shared" si="229"/>
        <v>29.35689</v>
      </c>
      <c r="F4668" s="92">
        <f t="shared" si="230"/>
        <v>46.206629999999997</v>
      </c>
      <c r="H4668" s="138">
        <v>37.400570000000002</v>
      </c>
      <c r="I4668" s="138">
        <v>29.35689</v>
      </c>
      <c r="J4668" s="138">
        <v>46.206629999999997</v>
      </c>
      <c r="K4668" s="138">
        <v>11.594037203176317</v>
      </c>
    </row>
    <row r="4669" spans="1:11">
      <c r="A4669" s="39" t="s">
        <v>458</v>
      </c>
      <c r="B4669" s="39" t="s">
        <v>456</v>
      </c>
      <c r="C4669" s="39" t="s">
        <v>114</v>
      </c>
      <c r="D4669" s="92">
        <f t="shared" si="228"/>
        <v>35.577150000000003</v>
      </c>
      <c r="E4669" s="92">
        <f t="shared" si="229"/>
        <v>29.155370000000001</v>
      </c>
      <c r="F4669" s="92">
        <f t="shared" si="230"/>
        <v>42.563580000000002</v>
      </c>
      <c r="H4669" s="138">
        <v>35.577150000000003</v>
      </c>
      <c r="I4669" s="138">
        <v>29.155370000000001</v>
      </c>
      <c r="J4669" s="138">
        <v>42.563580000000002</v>
      </c>
      <c r="K4669" s="138">
        <v>9.6653863505086832</v>
      </c>
    </row>
    <row r="4670" spans="1:11">
      <c r="A4670" s="39" t="s">
        <v>458</v>
      </c>
      <c r="B4670" s="39" t="s">
        <v>456</v>
      </c>
      <c r="C4670" s="39" t="s">
        <v>120</v>
      </c>
      <c r="D4670" s="92">
        <f t="shared" si="228"/>
        <v>32.938339999999997</v>
      </c>
      <c r="E4670" s="92">
        <f t="shared" si="229"/>
        <v>25.41704</v>
      </c>
      <c r="F4670" s="92">
        <f t="shared" si="230"/>
        <v>41.448430000000002</v>
      </c>
      <c r="H4670" s="138">
        <v>32.938339999999997</v>
      </c>
      <c r="I4670" s="138">
        <v>25.41704</v>
      </c>
      <c r="J4670" s="138">
        <v>41.448430000000002</v>
      </c>
      <c r="K4670" s="138">
        <v>12.505126244977738</v>
      </c>
    </row>
    <row r="4671" spans="1:11">
      <c r="A4671" s="39" t="s">
        <v>458</v>
      </c>
      <c r="B4671" s="39" t="s">
        <v>456</v>
      </c>
      <c r="C4671" s="39" t="s">
        <v>121</v>
      </c>
      <c r="D4671" s="92">
        <f t="shared" si="228"/>
        <v>41.645829999999997</v>
      </c>
      <c r="E4671" s="92">
        <f t="shared" si="229"/>
        <v>34.340220000000002</v>
      </c>
      <c r="F4671" s="92">
        <f t="shared" si="230"/>
        <v>49.337789999999998</v>
      </c>
      <c r="H4671" s="138">
        <v>41.645829999999997</v>
      </c>
      <c r="I4671" s="138">
        <v>34.340220000000002</v>
      </c>
      <c r="J4671" s="138">
        <v>49.337789999999998</v>
      </c>
      <c r="K4671" s="138">
        <v>9.2536827816854661</v>
      </c>
    </row>
    <row r="4672" spans="1:11">
      <c r="A4672" s="39" t="s">
        <v>458</v>
      </c>
      <c r="B4672" s="39" t="s">
        <v>456</v>
      </c>
      <c r="C4672" s="39" t="s">
        <v>124</v>
      </c>
      <c r="D4672" s="92">
        <f t="shared" si="228"/>
        <v>34.168849999999999</v>
      </c>
      <c r="E4672" s="92">
        <f t="shared" si="229"/>
        <v>28.515039999999999</v>
      </c>
      <c r="F4672" s="92">
        <f t="shared" si="230"/>
        <v>40.311520000000002</v>
      </c>
      <c r="H4672" s="138">
        <v>34.168849999999999</v>
      </c>
      <c r="I4672" s="138">
        <v>28.515039999999999</v>
      </c>
      <c r="J4672" s="138">
        <v>40.311520000000002</v>
      </c>
      <c r="K4672" s="138">
        <v>8.8419920483130099</v>
      </c>
    </row>
    <row r="4673" spans="1:11">
      <c r="A4673" s="39" t="s">
        <v>458</v>
      </c>
      <c r="B4673" s="39" t="s">
        <v>456</v>
      </c>
      <c r="C4673" s="39" t="s">
        <v>126</v>
      </c>
      <c r="D4673" s="92">
        <f t="shared" si="228"/>
        <v>43.440939999999998</v>
      </c>
      <c r="E4673" s="92">
        <f t="shared" si="229"/>
        <v>34.291289999999996</v>
      </c>
      <c r="F4673" s="92">
        <f t="shared" si="230"/>
        <v>53.060510000000001</v>
      </c>
      <c r="H4673" s="138">
        <v>43.440939999999998</v>
      </c>
      <c r="I4673" s="138">
        <v>34.291289999999996</v>
      </c>
      <c r="J4673" s="138">
        <v>53.060510000000001</v>
      </c>
      <c r="K4673" s="138">
        <v>11.150886698123937</v>
      </c>
    </row>
    <row r="4674" spans="1:11">
      <c r="A4674" s="39" t="s">
        <v>458</v>
      </c>
      <c r="B4674" s="39" t="s">
        <v>456</v>
      </c>
      <c r="C4674" s="39" t="s">
        <v>127</v>
      </c>
      <c r="D4674" s="92">
        <f t="shared" si="228"/>
        <v>32.041879999999999</v>
      </c>
      <c r="E4674" s="92">
        <f t="shared" si="229"/>
        <v>24.816099999999999</v>
      </c>
      <c r="F4674" s="92">
        <f t="shared" si="230"/>
        <v>40.245399999999997</v>
      </c>
      <c r="H4674" s="138">
        <v>32.041879999999999</v>
      </c>
      <c r="I4674" s="138">
        <v>24.816099999999999</v>
      </c>
      <c r="J4674" s="138">
        <v>40.245399999999997</v>
      </c>
      <c r="K4674" s="138">
        <v>12.363035502286381</v>
      </c>
    </row>
    <row r="4675" spans="1:11">
      <c r="A4675" s="39" t="s">
        <v>458</v>
      </c>
      <c r="B4675" s="39" t="s">
        <v>456</v>
      </c>
      <c r="C4675" s="39" t="s">
        <v>128</v>
      </c>
      <c r="D4675" s="92">
        <f t="shared" si="228"/>
        <v>30.925429999999999</v>
      </c>
      <c r="E4675" s="92">
        <f t="shared" si="229"/>
        <v>25.727350000000001</v>
      </c>
      <c r="F4675" s="92">
        <f t="shared" si="230"/>
        <v>36.655439999999999</v>
      </c>
      <c r="H4675" s="138">
        <v>30.925429999999999</v>
      </c>
      <c r="I4675" s="138">
        <v>25.727350000000001</v>
      </c>
      <c r="J4675" s="138">
        <v>36.655439999999999</v>
      </c>
      <c r="K4675" s="138">
        <v>9.0416527757253498</v>
      </c>
    </row>
    <row r="4676" spans="1:11">
      <c r="A4676" s="39" t="s">
        <v>458</v>
      </c>
      <c r="B4676" s="39" t="s">
        <v>456</v>
      </c>
      <c r="C4676" s="39" t="s">
        <v>129</v>
      </c>
      <c r="D4676" s="92">
        <f t="shared" si="228"/>
        <v>43.340499999999999</v>
      </c>
      <c r="E4676" s="92">
        <f t="shared" si="229"/>
        <v>34.840420000000002</v>
      </c>
      <c r="F4676" s="92">
        <f t="shared" si="230"/>
        <v>52.25141</v>
      </c>
      <c r="H4676" s="138">
        <v>43.340499999999999</v>
      </c>
      <c r="I4676" s="138">
        <v>34.840420000000002</v>
      </c>
      <c r="J4676" s="138">
        <v>52.25141</v>
      </c>
      <c r="K4676" s="138">
        <v>10.350706613906164</v>
      </c>
    </row>
    <row r="4677" spans="1:11">
      <c r="A4677" s="39" t="s">
        <v>458</v>
      </c>
      <c r="B4677" s="39" t="s">
        <v>456</v>
      </c>
      <c r="C4677" s="39" t="s">
        <v>139</v>
      </c>
      <c r="D4677" s="92">
        <f t="shared" si="228"/>
        <v>29.394110000000001</v>
      </c>
      <c r="E4677" s="92">
        <f t="shared" si="229"/>
        <v>24.427409999999998</v>
      </c>
      <c r="F4677" s="92">
        <f t="shared" si="230"/>
        <v>34.904240000000001</v>
      </c>
      <c r="H4677" s="138">
        <v>29.394110000000001</v>
      </c>
      <c r="I4677" s="138">
        <v>24.427409999999998</v>
      </c>
      <c r="J4677" s="138">
        <v>34.904240000000001</v>
      </c>
      <c r="K4677" s="138">
        <v>9.1155949270108874</v>
      </c>
    </row>
    <row r="4678" spans="1:11">
      <c r="A4678" s="39" t="s">
        <v>458</v>
      </c>
      <c r="B4678" s="39" t="s">
        <v>456</v>
      </c>
      <c r="C4678" s="39" t="s">
        <v>141</v>
      </c>
      <c r="D4678" s="92">
        <f t="shared" si="228"/>
        <v>26.13203</v>
      </c>
      <c r="E4678" s="92">
        <f t="shared" si="229"/>
        <v>20.216090000000001</v>
      </c>
      <c r="F4678" s="92">
        <f t="shared" si="230"/>
        <v>33.061790000000002</v>
      </c>
      <c r="H4678" s="138">
        <v>26.13203</v>
      </c>
      <c r="I4678" s="138">
        <v>20.216090000000001</v>
      </c>
      <c r="J4678" s="138">
        <v>33.061790000000002</v>
      </c>
      <c r="K4678" s="138">
        <v>12.576271342103922</v>
      </c>
    </row>
    <row r="4679" spans="1:11">
      <c r="A4679" s="39" t="s">
        <v>458</v>
      </c>
      <c r="B4679" s="39" t="s">
        <v>456</v>
      </c>
      <c r="C4679" s="39" t="s">
        <v>142</v>
      </c>
      <c r="D4679" s="92">
        <f t="shared" si="228"/>
        <v>34.903149999999997</v>
      </c>
      <c r="E4679" s="92">
        <f t="shared" si="229"/>
        <v>29.550190000000001</v>
      </c>
      <c r="F4679" s="92">
        <f t="shared" si="230"/>
        <v>40.666060000000002</v>
      </c>
      <c r="H4679" s="138">
        <v>34.903149999999997</v>
      </c>
      <c r="I4679" s="138">
        <v>29.550190000000001</v>
      </c>
      <c r="J4679" s="138">
        <v>40.666060000000002</v>
      </c>
      <c r="K4679" s="138">
        <v>8.1533758414355155</v>
      </c>
    </row>
    <row r="4680" spans="1:11">
      <c r="A4680" s="39" t="s">
        <v>458</v>
      </c>
      <c r="B4680" s="39" t="s">
        <v>456</v>
      </c>
      <c r="C4680" s="39" t="s">
        <v>147</v>
      </c>
      <c r="D4680" s="92">
        <f t="shared" si="228"/>
        <v>30.163080000000001</v>
      </c>
      <c r="E4680" s="92">
        <f t="shared" si="229"/>
        <v>25.178129999999999</v>
      </c>
      <c r="F4680" s="92">
        <f t="shared" si="230"/>
        <v>35.664549999999998</v>
      </c>
      <c r="H4680" s="138">
        <v>30.163080000000001</v>
      </c>
      <c r="I4680" s="138">
        <v>25.178129999999999</v>
      </c>
      <c r="J4680" s="138">
        <v>35.664549999999998</v>
      </c>
      <c r="K4680" s="138">
        <v>8.8924042239718233</v>
      </c>
    </row>
    <row r="4681" spans="1:11">
      <c r="A4681" s="39" t="s">
        <v>458</v>
      </c>
      <c r="B4681" s="39" t="s">
        <v>456</v>
      </c>
      <c r="C4681" s="39" t="s">
        <v>148</v>
      </c>
      <c r="D4681" s="92">
        <f t="shared" si="228"/>
        <v>37.454790000000003</v>
      </c>
      <c r="E4681" s="92">
        <f t="shared" si="229"/>
        <v>30.994250000000001</v>
      </c>
      <c r="F4681" s="92">
        <f t="shared" si="230"/>
        <v>44.395589999999999</v>
      </c>
      <c r="H4681" s="138">
        <v>37.454790000000003</v>
      </c>
      <c r="I4681" s="138">
        <v>30.994250000000001</v>
      </c>
      <c r="J4681" s="138">
        <v>44.395589999999999</v>
      </c>
      <c r="K4681" s="138">
        <v>9.177798086706666</v>
      </c>
    </row>
    <row r="4682" spans="1:11">
      <c r="A4682" s="39" t="s">
        <v>458</v>
      </c>
      <c r="B4682" s="39" t="s">
        <v>456</v>
      </c>
      <c r="C4682" s="39" t="s">
        <v>152</v>
      </c>
      <c r="D4682" s="92">
        <f t="shared" si="228"/>
        <v>30.63259</v>
      </c>
      <c r="E4682" s="92">
        <f t="shared" si="229"/>
        <v>25.54354</v>
      </c>
      <c r="F4682" s="92">
        <f t="shared" si="230"/>
        <v>36.242019999999997</v>
      </c>
      <c r="H4682" s="138">
        <v>30.63259</v>
      </c>
      <c r="I4682" s="138">
        <v>25.54354</v>
      </c>
      <c r="J4682" s="138">
        <v>36.242019999999997</v>
      </c>
      <c r="K4682" s="138">
        <v>8.9347880802765935</v>
      </c>
    </row>
    <row r="4683" spans="1:11">
      <c r="A4683" s="39" t="s">
        <v>458</v>
      </c>
      <c r="B4683" s="39" t="s">
        <v>456</v>
      </c>
      <c r="C4683" s="39" t="s">
        <v>155</v>
      </c>
      <c r="D4683" s="92">
        <f t="shared" si="228"/>
        <v>27.764479999999999</v>
      </c>
      <c r="E4683" s="92">
        <f t="shared" si="229"/>
        <v>22.35914</v>
      </c>
      <c r="F4683" s="92">
        <f t="shared" si="230"/>
        <v>33.905909999999999</v>
      </c>
      <c r="H4683" s="138">
        <v>27.764479999999999</v>
      </c>
      <c r="I4683" s="138">
        <v>22.35914</v>
      </c>
      <c r="J4683" s="138">
        <v>33.905909999999999</v>
      </c>
      <c r="K4683" s="138">
        <v>10.638492058918446</v>
      </c>
    </row>
    <row r="4684" spans="1:11">
      <c r="A4684" s="39" t="s">
        <v>458</v>
      </c>
      <c r="B4684" s="39" t="s">
        <v>456</v>
      </c>
      <c r="C4684" s="39" t="s">
        <v>157</v>
      </c>
      <c r="D4684" s="92">
        <f t="shared" si="228"/>
        <v>57.9681</v>
      </c>
      <c r="E4684" s="92">
        <f t="shared" si="229"/>
        <v>48.616190000000003</v>
      </c>
      <c r="F4684" s="92">
        <f t="shared" si="230"/>
        <v>66.780950000000004</v>
      </c>
      <c r="H4684" s="138">
        <v>57.9681</v>
      </c>
      <c r="I4684" s="138">
        <v>48.616190000000003</v>
      </c>
      <c r="J4684" s="138">
        <v>66.780950000000004</v>
      </c>
      <c r="K4684" s="138">
        <v>8.0803648903448622</v>
      </c>
    </row>
    <row r="4685" spans="1:11">
      <c r="A4685" s="39" t="s">
        <v>458</v>
      </c>
      <c r="B4685" s="39" t="s">
        <v>456</v>
      </c>
      <c r="C4685" s="39" t="s">
        <v>158</v>
      </c>
      <c r="D4685" s="92">
        <f t="shared" si="228"/>
        <v>37.587600000000002</v>
      </c>
      <c r="E4685" s="92">
        <f t="shared" si="229"/>
        <v>33.335599999999999</v>
      </c>
      <c r="F4685" s="92">
        <f t="shared" si="230"/>
        <v>42.039940000000001</v>
      </c>
      <c r="H4685" s="138">
        <v>37.587600000000002</v>
      </c>
      <c r="I4685" s="138">
        <v>33.335599999999999</v>
      </c>
      <c r="J4685" s="138">
        <v>42.039940000000001</v>
      </c>
      <c r="K4685" s="138">
        <v>5.9208834828507273</v>
      </c>
    </row>
    <row r="4686" spans="1:11">
      <c r="A4686" s="39" t="s">
        <v>458</v>
      </c>
      <c r="B4686" s="39" t="s">
        <v>456</v>
      </c>
      <c r="C4686" s="39" t="s">
        <v>160</v>
      </c>
      <c r="D4686" s="92">
        <f t="shared" si="228"/>
        <v>45.948120000000003</v>
      </c>
      <c r="E4686" s="92">
        <f t="shared" si="229"/>
        <v>39.191719999999997</v>
      </c>
      <c r="F4686" s="92">
        <f t="shared" si="230"/>
        <v>52.856830000000002</v>
      </c>
      <c r="H4686" s="138">
        <v>45.948120000000003</v>
      </c>
      <c r="I4686" s="138">
        <v>39.191719999999997</v>
      </c>
      <c r="J4686" s="138">
        <v>52.856830000000002</v>
      </c>
      <c r="K4686" s="138">
        <v>7.6335832673893949</v>
      </c>
    </row>
    <row r="4687" spans="1:11">
      <c r="A4687" s="39" t="s">
        <v>458</v>
      </c>
      <c r="B4687" s="39" t="s">
        <v>456</v>
      </c>
      <c r="C4687" s="39" t="s">
        <v>163</v>
      </c>
      <c r="D4687" s="92">
        <f t="shared" si="228"/>
        <v>47.026690000000002</v>
      </c>
      <c r="E4687" s="92">
        <f t="shared" si="229"/>
        <v>37.981859999999998</v>
      </c>
      <c r="F4687" s="92">
        <f t="shared" si="230"/>
        <v>56.27111</v>
      </c>
      <c r="H4687" s="138">
        <v>47.026690000000002</v>
      </c>
      <c r="I4687" s="138">
        <v>37.981859999999998</v>
      </c>
      <c r="J4687" s="138">
        <v>56.27111</v>
      </c>
      <c r="K4687" s="138">
        <v>10.032845177919176</v>
      </c>
    </row>
    <row r="4688" spans="1:11">
      <c r="A4688" s="39" t="s">
        <v>458</v>
      </c>
      <c r="B4688" s="39" t="s">
        <v>456</v>
      </c>
      <c r="C4688" s="39" t="s">
        <v>167</v>
      </c>
      <c r="D4688" s="92">
        <f t="shared" ref="D4688:D4713" si="231">IF(K4688&gt;=50," ",H4688)</f>
        <v>37.83005</v>
      </c>
      <c r="E4688" s="92">
        <f t="shared" ref="E4688:E4713" si="232">IF(K4688&gt;=50," ",I4688)</f>
        <v>31.429379999999998</v>
      </c>
      <c r="F4688" s="92">
        <f t="shared" ref="F4688:F4713" si="233">IF(K4688&gt;=50," ",J4688)</f>
        <v>44.68479</v>
      </c>
      <c r="H4688" s="138">
        <v>37.83005</v>
      </c>
      <c r="I4688" s="138">
        <v>31.429379999999998</v>
      </c>
      <c r="J4688" s="138">
        <v>44.68479</v>
      </c>
      <c r="K4688" s="138">
        <v>8.9869931443389568</v>
      </c>
    </row>
    <row r="4689" spans="1:11">
      <c r="A4689" s="39" t="s">
        <v>458</v>
      </c>
      <c r="B4689" s="39" t="s">
        <v>456</v>
      </c>
      <c r="C4689" s="39" t="s">
        <v>169</v>
      </c>
      <c r="D4689" s="92">
        <f t="shared" si="231"/>
        <v>40.393300000000004</v>
      </c>
      <c r="E4689" s="92">
        <f t="shared" si="232"/>
        <v>30.920369999999998</v>
      </c>
      <c r="F4689" s="92">
        <f t="shared" si="233"/>
        <v>50.640889999999999</v>
      </c>
      <c r="H4689" s="138">
        <v>40.393300000000004</v>
      </c>
      <c r="I4689" s="138">
        <v>30.920369999999998</v>
      </c>
      <c r="J4689" s="138">
        <v>50.640889999999999</v>
      </c>
      <c r="K4689" s="138">
        <v>12.611821762520023</v>
      </c>
    </row>
    <row r="4690" spans="1:11">
      <c r="A4690" s="39" t="s">
        <v>458</v>
      </c>
      <c r="B4690" s="39" t="s">
        <v>456</v>
      </c>
      <c r="C4690" s="39" t="s">
        <v>173</v>
      </c>
      <c r="D4690" s="92">
        <f t="shared" si="231"/>
        <v>30.238959999999999</v>
      </c>
      <c r="E4690" s="92">
        <f t="shared" si="232"/>
        <v>25.490600000000001</v>
      </c>
      <c r="F4690" s="92">
        <f t="shared" si="233"/>
        <v>35.450980000000001</v>
      </c>
      <c r="H4690" s="138">
        <v>30.238959999999999</v>
      </c>
      <c r="I4690" s="138">
        <v>25.490600000000001</v>
      </c>
      <c r="J4690" s="138">
        <v>35.450980000000001</v>
      </c>
      <c r="K4690" s="138">
        <v>8.4229417942945144</v>
      </c>
    </row>
    <row r="4691" spans="1:11">
      <c r="A4691" s="39" t="s">
        <v>458</v>
      </c>
      <c r="B4691" s="39" t="s">
        <v>456</v>
      </c>
      <c r="C4691" s="39" t="s">
        <v>176</v>
      </c>
      <c r="D4691" s="92">
        <f t="shared" si="231"/>
        <v>50.465440000000001</v>
      </c>
      <c r="E4691" s="92">
        <f t="shared" si="232"/>
        <v>41.246899999999997</v>
      </c>
      <c r="F4691" s="92">
        <f t="shared" si="233"/>
        <v>59.652450000000002</v>
      </c>
      <c r="H4691" s="138">
        <v>50.465440000000001</v>
      </c>
      <c r="I4691" s="138">
        <v>41.246899999999997</v>
      </c>
      <c r="J4691" s="138">
        <v>59.652450000000002</v>
      </c>
      <c r="K4691" s="138">
        <v>9.4104004641592347</v>
      </c>
    </row>
    <row r="4692" spans="1:11">
      <c r="A4692" s="39" t="s">
        <v>458</v>
      </c>
      <c r="B4692" s="39" t="s">
        <v>456</v>
      </c>
      <c r="C4692" s="39" t="s">
        <v>363</v>
      </c>
      <c r="D4692" s="92">
        <f t="shared" si="231"/>
        <v>30.2652</v>
      </c>
      <c r="E4692" s="92">
        <f t="shared" si="232"/>
        <v>26.830970000000001</v>
      </c>
      <c r="F4692" s="92">
        <f t="shared" si="233"/>
        <v>33.935119999999998</v>
      </c>
      <c r="H4692" s="138">
        <v>30.2652</v>
      </c>
      <c r="I4692" s="138">
        <v>26.830970000000001</v>
      </c>
      <c r="J4692" s="138">
        <v>33.935119999999998</v>
      </c>
      <c r="K4692" s="138">
        <v>5.9946704465855181</v>
      </c>
    </row>
    <row r="4693" spans="1:11">
      <c r="A4693" s="39" t="s">
        <v>458</v>
      </c>
      <c r="B4693" s="39" t="s">
        <v>456</v>
      </c>
      <c r="C4693" s="39" t="s">
        <v>364</v>
      </c>
      <c r="D4693" s="92">
        <f t="shared" si="231"/>
        <v>36.25056</v>
      </c>
      <c r="E4693" s="92">
        <f t="shared" si="232"/>
        <v>32.926290000000002</v>
      </c>
      <c r="F4693" s="92">
        <f t="shared" si="233"/>
        <v>39.711750000000002</v>
      </c>
      <c r="H4693" s="138">
        <v>36.25056</v>
      </c>
      <c r="I4693" s="138">
        <v>32.926290000000002</v>
      </c>
      <c r="J4693" s="138">
        <v>39.711750000000002</v>
      </c>
      <c r="K4693" s="138">
        <v>4.7809992452530388</v>
      </c>
    </row>
    <row r="4694" spans="1:11">
      <c r="A4694" s="39" t="s">
        <v>458</v>
      </c>
      <c r="B4694" s="39" t="s">
        <v>456</v>
      </c>
      <c r="C4694" s="39" t="s">
        <v>365</v>
      </c>
      <c r="D4694" s="92">
        <f t="shared" si="231"/>
        <v>31.198979999999999</v>
      </c>
      <c r="E4694" s="92">
        <f t="shared" si="232"/>
        <v>27.229189999999999</v>
      </c>
      <c r="F4694" s="92">
        <f t="shared" si="233"/>
        <v>35.465470000000003</v>
      </c>
      <c r="H4694" s="138">
        <v>31.198979999999999</v>
      </c>
      <c r="I4694" s="138">
        <v>27.229189999999999</v>
      </c>
      <c r="J4694" s="138">
        <v>35.465470000000003</v>
      </c>
      <c r="K4694" s="138">
        <v>6.7454352674350249</v>
      </c>
    </row>
    <row r="4695" spans="1:11">
      <c r="A4695" s="39" t="s">
        <v>458</v>
      </c>
      <c r="B4695" s="39" t="s">
        <v>456</v>
      </c>
      <c r="C4695" s="39" t="s">
        <v>366</v>
      </c>
      <c r="D4695" s="92">
        <f t="shared" si="231"/>
        <v>33.652290000000001</v>
      </c>
      <c r="E4695" s="92">
        <f t="shared" si="232"/>
        <v>31.118780000000001</v>
      </c>
      <c r="F4695" s="92">
        <f t="shared" si="233"/>
        <v>36.283410000000003</v>
      </c>
      <c r="H4695" s="138">
        <v>33.652290000000001</v>
      </c>
      <c r="I4695" s="138">
        <v>31.118780000000001</v>
      </c>
      <c r="J4695" s="138">
        <v>36.283410000000003</v>
      </c>
      <c r="K4695" s="138">
        <v>3.9174510857953497</v>
      </c>
    </row>
    <row r="4696" spans="1:11">
      <c r="A4696" s="39" t="s">
        <v>458</v>
      </c>
      <c r="B4696" s="39" t="s">
        <v>456</v>
      </c>
      <c r="C4696" s="39" t="s">
        <v>356</v>
      </c>
      <c r="D4696" s="92">
        <f t="shared" si="231"/>
        <v>33.293190000000003</v>
      </c>
      <c r="E4696" s="92">
        <f t="shared" si="232"/>
        <v>31.605080000000001</v>
      </c>
      <c r="F4696" s="92">
        <f t="shared" si="233"/>
        <v>35.025289999999998</v>
      </c>
      <c r="H4696" s="138">
        <v>33.293190000000003</v>
      </c>
      <c r="I4696" s="138">
        <v>31.605080000000001</v>
      </c>
      <c r="J4696" s="138">
        <v>35.025289999999998</v>
      </c>
      <c r="K4696" s="138">
        <v>2.6211345323172694</v>
      </c>
    </row>
    <row r="4697" spans="1:11">
      <c r="A4697" s="39" t="s">
        <v>458</v>
      </c>
      <c r="B4697" s="39" t="s">
        <v>456</v>
      </c>
      <c r="C4697" s="39" t="s">
        <v>367</v>
      </c>
      <c r="D4697" s="92">
        <f t="shared" si="231"/>
        <v>35.599939999999997</v>
      </c>
      <c r="E4697" s="92">
        <f t="shared" si="232"/>
        <v>33.380749999999999</v>
      </c>
      <c r="F4697" s="92">
        <f t="shared" si="233"/>
        <v>37.882759999999998</v>
      </c>
      <c r="H4697" s="138">
        <v>35.599939999999997</v>
      </c>
      <c r="I4697" s="138">
        <v>33.380749999999999</v>
      </c>
      <c r="J4697" s="138">
        <v>37.882759999999998</v>
      </c>
      <c r="K4697" s="138">
        <v>3.2274913946484176</v>
      </c>
    </row>
    <row r="4698" spans="1:11">
      <c r="A4698" s="39" t="s">
        <v>458</v>
      </c>
      <c r="B4698" s="39" t="s">
        <v>456</v>
      </c>
      <c r="C4698" s="39" t="s">
        <v>368</v>
      </c>
      <c r="D4698" s="92">
        <f t="shared" si="231"/>
        <v>37.318860000000001</v>
      </c>
      <c r="E4698" s="92">
        <f t="shared" si="232"/>
        <v>33.579509999999999</v>
      </c>
      <c r="F4698" s="92">
        <f t="shared" si="233"/>
        <v>41.216209999999997</v>
      </c>
      <c r="H4698" s="138">
        <v>37.318860000000001</v>
      </c>
      <c r="I4698" s="138">
        <v>33.579509999999999</v>
      </c>
      <c r="J4698" s="138">
        <v>41.216209999999997</v>
      </c>
      <c r="K4698" s="138">
        <v>5.228806560543382</v>
      </c>
    </row>
    <row r="4699" spans="1:11">
      <c r="A4699" s="39" t="s">
        <v>458</v>
      </c>
      <c r="B4699" s="39" t="s">
        <v>456</v>
      </c>
      <c r="C4699" s="39" t="s">
        <v>369</v>
      </c>
      <c r="D4699" s="92">
        <f t="shared" si="231"/>
        <v>37.869320000000002</v>
      </c>
      <c r="E4699" s="92">
        <f t="shared" si="232"/>
        <v>33.052709999999998</v>
      </c>
      <c r="F4699" s="92">
        <f t="shared" si="233"/>
        <v>42.937660000000001</v>
      </c>
      <c r="H4699" s="138">
        <v>37.869320000000002</v>
      </c>
      <c r="I4699" s="138">
        <v>33.052709999999998</v>
      </c>
      <c r="J4699" s="138">
        <v>42.937660000000001</v>
      </c>
      <c r="K4699" s="138">
        <v>6.6780945630922339</v>
      </c>
    </row>
    <row r="4700" spans="1:11">
      <c r="A4700" s="39" t="s">
        <v>458</v>
      </c>
      <c r="B4700" s="39" t="s">
        <v>456</v>
      </c>
      <c r="C4700" s="39" t="s">
        <v>370</v>
      </c>
      <c r="D4700" s="92">
        <f t="shared" si="231"/>
        <v>32.247349999999997</v>
      </c>
      <c r="E4700" s="92">
        <f t="shared" si="232"/>
        <v>29.052769999999999</v>
      </c>
      <c r="F4700" s="92">
        <f t="shared" si="233"/>
        <v>35.616849999999999</v>
      </c>
      <c r="H4700" s="138">
        <v>32.247349999999997</v>
      </c>
      <c r="I4700" s="138">
        <v>29.052769999999999</v>
      </c>
      <c r="J4700" s="138">
        <v>35.616849999999999</v>
      </c>
      <c r="K4700" s="138">
        <v>5.19796510410933</v>
      </c>
    </row>
    <row r="4701" spans="1:11">
      <c r="A4701" s="39" t="s">
        <v>458</v>
      </c>
      <c r="B4701" s="39" t="s">
        <v>456</v>
      </c>
      <c r="C4701" s="39" t="s">
        <v>357</v>
      </c>
      <c r="D4701" s="92">
        <f t="shared" si="231"/>
        <v>34.928710000000002</v>
      </c>
      <c r="E4701" s="92">
        <f t="shared" si="232"/>
        <v>33.298589999999997</v>
      </c>
      <c r="F4701" s="92">
        <f t="shared" si="233"/>
        <v>36.594839999999998</v>
      </c>
      <c r="H4701" s="138">
        <v>34.928710000000002</v>
      </c>
      <c r="I4701" s="138">
        <v>33.298589999999997</v>
      </c>
      <c r="J4701" s="138">
        <v>36.594839999999998</v>
      </c>
      <c r="K4701" s="138">
        <v>2.4078052123883187</v>
      </c>
    </row>
    <row r="4702" spans="1:11">
      <c r="A4702" s="39" t="s">
        <v>458</v>
      </c>
      <c r="B4702" s="39" t="s">
        <v>456</v>
      </c>
      <c r="C4702" s="39" t="s">
        <v>371</v>
      </c>
      <c r="D4702" s="92">
        <f t="shared" si="231"/>
        <v>36.485300000000002</v>
      </c>
      <c r="E4702" s="92">
        <f t="shared" si="232"/>
        <v>33.209870000000002</v>
      </c>
      <c r="F4702" s="92">
        <f t="shared" si="233"/>
        <v>39.89085</v>
      </c>
      <c r="H4702" s="138">
        <v>36.485300000000002</v>
      </c>
      <c r="I4702" s="138">
        <v>33.209870000000002</v>
      </c>
      <c r="J4702" s="138">
        <v>39.89085</v>
      </c>
      <c r="K4702" s="138">
        <v>4.6769986816608329</v>
      </c>
    </row>
    <row r="4703" spans="1:11">
      <c r="A4703" s="39" t="s">
        <v>458</v>
      </c>
      <c r="B4703" s="39" t="s">
        <v>456</v>
      </c>
      <c r="C4703" s="39" t="s">
        <v>372</v>
      </c>
      <c r="D4703" s="92">
        <f t="shared" si="231"/>
        <v>32.648490000000002</v>
      </c>
      <c r="E4703" s="92">
        <f t="shared" si="232"/>
        <v>29.982749999999999</v>
      </c>
      <c r="F4703" s="92">
        <f t="shared" si="233"/>
        <v>35.4313</v>
      </c>
      <c r="H4703" s="138">
        <v>32.648490000000002</v>
      </c>
      <c r="I4703" s="138">
        <v>29.982749999999999</v>
      </c>
      <c r="J4703" s="138">
        <v>35.4313</v>
      </c>
      <c r="K4703" s="138">
        <v>4.2602062147437749</v>
      </c>
    </row>
    <row r="4704" spans="1:11">
      <c r="A4704" s="39" t="s">
        <v>458</v>
      </c>
      <c r="B4704" s="39" t="s">
        <v>456</v>
      </c>
      <c r="C4704" s="39" t="s">
        <v>373</v>
      </c>
      <c r="D4704" s="92">
        <f t="shared" si="231"/>
        <v>34.804969999999997</v>
      </c>
      <c r="E4704" s="92">
        <f t="shared" si="232"/>
        <v>31.556760000000001</v>
      </c>
      <c r="F4704" s="92">
        <f t="shared" si="233"/>
        <v>38.200920000000004</v>
      </c>
      <c r="H4704" s="138">
        <v>34.804969999999997</v>
      </c>
      <c r="I4704" s="138">
        <v>31.556760000000001</v>
      </c>
      <c r="J4704" s="138">
        <v>38.200920000000004</v>
      </c>
      <c r="K4704" s="138">
        <v>4.8754818636533814</v>
      </c>
    </row>
    <row r="4705" spans="1:11">
      <c r="A4705" s="39" t="s">
        <v>458</v>
      </c>
      <c r="B4705" s="39" t="s">
        <v>456</v>
      </c>
      <c r="C4705" s="39" t="s">
        <v>374</v>
      </c>
      <c r="D4705" s="92">
        <f t="shared" si="231"/>
        <v>41.98462</v>
      </c>
      <c r="E4705" s="92">
        <f t="shared" si="232"/>
        <v>38.334760000000003</v>
      </c>
      <c r="F4705" s="92">
        <f t="shared" si="233"/>
        <v>45.724319999999999</v>
      </c>
      <c r="H4705" s="138">
        <v>41.98462</v>
      </c>
      <c r="I4705" s="138">
        <v>38.334760000000003</v>
      </c>
      <c r="J4705" s="138">
        <v>45.724319999999999</v>
      </c>
      <c r="K4705" s="138">
        <v>4.4973349764747184</v>
      </c>
    </row>
    <row r="4706" spans="1:11">
      <c r="A4706" s="39" t="s">
        <v>458</v>
      </c>
      <c r="B4706" s="39" t="s">
        <v>456</v>
      </c>
      <c r="C4706" s="39" t="s">
        <v>358</v>
      </c>
      <c r="D4706" s="92">
        <f t="shared" si="231"/>
        <v>34.58108</v>
      </c>
      <c r="E4706" s="92">
        <f t="shared" si="232"/>
        <v>32.842799999999997</v>
      </c>
      <c r="F4706" s="92">
        <f t="shared" si="233"/>
        <v>36.361559999999997</v>
      </c>
      <c r="H4706" s="138">
        <v>34.58108</v>
      </c>
      <c r="I4706" s="138">
        <v>32.842799999999997</v>
      </c>
      <c r="J4706" s="138">
        <v>36.361559999999997</v>
      </c>
      <c r="K4706" s="138">
        <v>2.5963622304450871</v>
      </c>
    </row>
    <row r="4707" spans="1:11">
      <c r="A4707" s="39" t="s">
        <v>458</v>
      </c>
      <c r="B4707" s="39" t="s">
        <v>456</v>
      </c>
      <c r="C4707" s="39" t="s">
        <v>375</v>
      </c>
      <c r="D4707" s="92">
        <f t="shared" si="231"/>
        <v>35.815309999999997</v>
      </c>
      <c r="E4707" s="92">
        <f t="shared" si="232"/>
        <v>30.905349999999999</v>
      </c>
      <c r="F4707" s="92">
        <f t="shared" si="233"/>
        <v>41.041980000000002</v>
      </c>
      <c r="H4707" s="138">
        <v>35.815309999999997</v>
      </c>
      <c r="I4707" s="138">
        <v>30.905349999999999</v>
      </c>
      <c r="J4707" s="138">
        <v>41.041980000000002</v>
      </c>
      <c r="K4707" s="138">
        <v>7.2417270714674808</v>
      </c>
    </row>
    <row r="4708" spans="1:11">
      <c r="A4708" s="39" t="s">
        <v>458</v>
      </c>
      <c r="B4708" s="39" t="s">
        <v>456</v>
      </c>
      <c r="C4708" s="39" t="s">
        <v>376</v>
      </c>
      <c r="D4708" s="92">
        <f t="shared" si="231"/>
        <v>32.720700000000001</v>
      </c>
      <c r="E4708" s="92">
        <f t="shared" si="232"/>
        <v>29.044319999999999</v>
      </c>
      <c r="F4708" s="92">
        <f t="shared" si="233"/>
        <v>36.622259999999997</v>
      </c>
      <c r="H4708" s="138">
        <v>32.720700000000001</v>
      </c>
      <c r="I4708" s="138">
        <v>29.044319999999999</v>
      </c>
      <c r="J4708" s="138">
        <v>36.622259999999997</v>
      </c>
      <c r="K4708" s="138">
        <v>5.9169027557478913</v>
      </c>
    </row>
    <row r="4709" spans="1:11">
      <c r="A4709" s="39" t="s">
        <v>458</v>
      </c>
      <c r="B4709" s="39" t="s">
        <v>456</v>
      </c>
      <c r="C4709" s="39" t="s">
        <v>377</v>
      </c>
      <c r="D4709" s="92">
        <f t="shared" si="231"/>
        <v>38.594189999999998</v>
      </c>
      <c r="E4709" s="92">
        <f t="shared" si="232"/>
        <v>35.025759999999998</v>
      </c>
      <c r="F4709" s="92">
        <f t="shared" si="233"/>
        <v>42.289540000000002</v>
      </c>
      <c r="H4709" s="138">
        <v>38.594189999999998</v>
      </c>
      <c r="I4709" s="138">
        <v>35.025759999999998</v>
      </c>
      <c r="J4709" s="138">
        <v>42.289540000000002</v>
      </c>
      <c r="K4709" s="138">
        <v>4.8087885767261866</v>
      </c>
    </row>
    <row r="4710" spans="1:11">
      <c r="A4710" s="39" t="s">
        <v>458</v>
      </c>
      <c r="B4710" s="39" t="s">
        <v>456</v>
      </c>
      <c r="C4710" s="39" t="s">
        <v>386</v>
      </c>
      <c r="D4710" s="92">
        <f t="shared" si="231"/>
        <v>37.743720000000003</v>
      </c>
      <c r="E4710" s="92">
        <f t="shared" si="232"/>
        <v>34.386409999999998</v>
      </c>
      <c r="F4710" s="92">
        <f t="shared" si="233"/>
        <v>41.22287</v>
      </c>
      <c r="H4710" s="138">
        <v>37.743720000000003</v>
      </c>
      <c r="I4710" s="138">
        <v>34.386409999999998</v>
      </c>
      <c r="J4710" s="138">
        <v>41.22287</v>
      </c>
      <c r="K4710" s="138">
        <v>4.6269180674294947</v>
      </c>
    </row>
    <row r="4711" spans="1:11">
      <c r="A4711" s="39" t="s">
        <v>458</v>
      </c>
      <c r="B4711" s="39" t="s">
        <v>456</v>
      </c>
      <c r="C4711" s="39" t="s">
        <v>379</v>
      </c>
      <c r="D4711" s="92">
        <f t="shared" si="231"/>
        <v>29.439360000000001</v>
      </c>
      <c r="E4711" s="92">
        <f t="shared" si="232"/>
        <v>26.999369999999999</v>
      </c>
      <c r="F4711" s="92">
        <f t="shared" si="233"/>
        <v>32.003189999999996</v>
      </c>
      <c r="H4711" s="138">
        <v>29.439360000000001</v>
      </c>
      <c r="I4711" s="138">
        <v>26.999369999999999</v>
      </c>
      <c r="J4711" s="138">
        <v>32.003189999999996</v>
      </c>
      <c r="K4711" s="138">
        <v>4.3381853409856737</v>
      </c>
    </row>
    <row r="4712" spans="1:11">
      <c r="A4712" s="39" t="s">
        <v>458</v>
      </c>
      <c r="B4712" s="39" t="s">
        <v>456</v>
      </c>
      <c r="C4712" s="39" t="s">
        <v>360</v>
      </c>
      <c r="D4712" s="92">
        <f t="shared" si="231"/>
        <v>32.874220000000001</v>
      </c>
      <c r="E4712" s="92">
        <f t="shared" si="232"/>
        <v>31.266970000000001</v>
      </c>
      <c r="F4712" s="92">
        <f t="shared" si="233"/>
        <v>34.522599999999997</v>
      </c>
      <c r="H4712" s="138">
        <v>32.874220000000001</v>
      </c>
      <c r="I4712" s="138">
        <v>31.266970000000001</v>
      </c>
      <c r="J4712" s="138">
        <v>34.522599999999997</v>
      </c>
      <c r="K4712" s="138">
        <v>2.5268754665509934</v>
      </c>
    </row>
    <row r="4713" spans="1:11">
      <c r="A4713" s="39" t="s">
        <v>458</v>
      </c>
      <c r="B4713" s="39" t="s">
        <v>456</v>
      </c>
      <c r="C4713" s="39" t="s">
        <v>0</v>
      </c>
      <c r="D4713" s="92">
        <f t="shared" si="231"/>
        <v>33.98075</v>
      </c>
      <c r="E4713" s="92">
        <f t="shared" si="232"/>
        <v>33.139420000000001</v>
      </c>
      <c r="F4713" s="92">
        <f t="shared" si="233"/>
        <v>34.832299999999996</v>
      </c>
      <c r="H4713" s="138">
        <v>33.98075</v>
      </c>
      <c r="I4713" s="138">
        <v>33.139420000000001</v>
      </c>
      <c r="J4713" s="138">
        <v>34.832299999999996</v>
      </c>
      <c r="K4713" s="138">
        <v>1.2709710644997536</v>
      </c>
    </row>
    <row r="4714" spans="1:11" s="139" customFormat="1">
      <c r="A4714" s="139" t="s">
        <v>469</v>
      </c>
      <c r="B4714" s="139" t="s">
        <v>511</v>
      </c>
      <c r="C4714" s="139" t="s">
        <v>98</v>
      </c>
      <c r="D4714" s="140">
        <f t="shared" ref="D4714:D4777" si="234">IF(K4714&gt;=50," ",H4714)</f>
        <v>19.51633</v>
      </c>
      <c r="E4714" s="140">
        <f t="shared" ref="E4714:E4777" si="235">IF(K4714&gt;=50," ",I4714)</f>
        <v>12.41371</v>
      </c>
      <c r="F4714" s="140">
        <f t="shared" ref="F4714:F4777" si="236">IF(K4714&gt;=50," ",J4714)</f>
        <v>29.322299999999998</v>
      </c>
      <c r="H4714" s="140">
        <v>19.51633</v>
      </c>
      <c r="I4714" s="140">
        <v>12.41371</v>
      </c>
      <c r="J4714" s="140">
        <v>29.322299999999998</v>
      </c>
      <c r="K4714" s="140">
        <v>22.051348793548787</v>
      </c>
    </row>
    <row r="4715" spans="1:11">
      <c r="A4715" s="39" t="s">
        <v>469</v>
      </c>
      <c r="B4715" s="39" t="s">
        <v>511</v>
      </c>
      <c r="C4715" s="39" t="s">
        <v>99</v>
      </c>
      <c r="D4715" s="92">
        <f t="shared" si="234"/>
        <v>21.140070000000001</v>
      </c>
      <c r="E4715" s="92">
        <f t="shared" si="235"/>
        <v>14.563700000000001</v>
      </c>
      <c r="F4715" s="92">
        <f t="shared" si="236"/>
        <v>29.65531</v>
      </c>
      <c r="H4715" s="138">
        <v>21.140070000000001</v>
      </c>
      <c r="I4715" s="138">
        <v>14.563700000000001</v>
      </c>
      <c r="J4715" s="138">
        <v>29.65531</v>
      </c>
      <c r="K4715" s="138">
        <v>18.215384338840881</v>
      </c>
    </row>
    <row r="4716" spans="1:11">
      <c r="A4716" s="39" t="s">
        <v>469</v>
      </c>
      <c r="B4716" s="39" t="s">
        <v>511</v>
      </c>
      <c r="C4716" s="39" t="s">
        <v>100</v>
      </c>
      <c r="D4716" s="92">
        <f t="shared" si="234"/>
        <v>19.123899999999999</v>
      </c>
      <c r="E4716" s="92">
        <f t="shared" si="235"/>
        <v>14.82077</v>
      </c>
      <c r="F4716" s="92">
        <f t="shared" si="236"/>
        <v>24.319700000000001</v>
      </c>
      <c r="H4716" s="138">
        <v>19.123899999999999</v>
      </c>
      <c r="I4716" s="138">
        <v>14.82077</v>
      </c>
      <c r="J4716" s="138">
        <v>24.319700000000001</v>
      </c>
      <c r="K4716" s="138">
        <v>12.657235187383328</v>
      </c>
    </row>
    <row r="4717" spans="1:11">
      <c r="A4717" s="39" t="s">
        <v>469</v>
      </c>
      <c r="B4717" s="39" t="s">
        <v>511</v>
      </c>
      <c r="C4717" s="39" t="s">
        <v>101</v>
      </c>
      <c r="D4717" s="92">
        <f t="shared" si="234"/>
        <v>17.327359999999999</v>
      </c>
      <c r="E4717" s="92">
        <f t="shared" si="235"/>
        <v>13.43685</v>
      </c>
      <c r="F4717" s="92">
        <f t="shared" si="236"/>
        <v>22.057300000000001</v>
      </c>
      <c r="H4717" s="138">
        <v>17.327359999999999</v>
      </c>
      <c r="I4717" s="138">
        <v>13.43685</v>
      </c>
      <c r="J4717" s="138">
        <v>22.057300000000001</v>
      </c>
      <c r="K4717" s="138">
        <v>12.665206932850706</v>
      </c>
    </row>
    <row r="4718" spans="1:11">
      <c r="A4718" s="39" t="s">
        <v>469</v>
      </c>
      <c r="B4718" s="39" t="s">
        <v>511</v>
      </c>
      <c r="C4718" s="39" t="s">
        <v>102</v>
      </c>
      <c r="D4718" s="92">
        <f t="shared" si="234"/>
        <v>19.517019999999999</v>
      </c>
      <c r="E4718" s="92">
        <f t="shared" si="235"/>
        <v>13.268470000000001</v>
      </c>
      <c r="F4718" s="92">
        <f t="shared" si="236"/>
        <v>27.766159999999999</v>
      </c>
      <c r="H4718" s="138">
        <v>19.517019999999999</v>
      </c>
      <c r="I4718" s="138">
        <v>13.268470000000001</v>
      </c>
      <c r="J4718" s="138">
        <v>27.766159999999999</v>
      </c>
      <c r="K4718" s="138">
        <v>18.915966679339366</v>
      </c>
    </row>
    <row r="4719" spans="1:11">
      <c r="A4719" s="39" t="s">
        <v>469</v>
      </c>
      <c r="B4719" s="39" t="s">
        <v>511</v>
      </c>
      <c r="C4719" s="39" t="s">
        <v>103</v>
      </c>
      <c r="D4719" s="92">
        <f t="shared" si="234"/>
        <v>18.021509999999999</v>
      </c>
      <c r="E4719" s="92">
        <f t="shared" si="235"/>
        <v>13.436310000000001</v>
      </c>
      <c r="F4719" s="92">
        <f t="shared" si="236"/>
        <v>23.742260000000002</v>
      </c>
      <c r="H4719" s="138">
        <v>18.021509999999999</v>
      </c>
      <c r="I4719" s="138">
        <v>13.436310000000001</v>
      </c>
      <c r="J4719" s="138">
        <v>23.742260000000002</v>
      </c>
      <c r="K4719" s="138">
        <v>14.556305215267756</v>
      </c>
    </row>
    <row r="4720" spans="1:11">
      <c r="A4720" s="39" t="s">
        <v>469</v>
      </c>
      <c r="B4720" s="39" t="s">
        <v>511</v>
      </c>
      <c r="C4720" s="39" t="s">
        <v>104</v>
      </c>
      <c r="D4720" s="92">
        <f t="shared" si="234"/>
        <v>21.34451</v>
      </c>
      <c r="E4720" s="92">
        <f t="shared" si="235"/>
        <v>15.418519999999999</v>
      </c>
      <c r="F4720" s="92">
        <f t="shared" si="236"/>
        <v>28.77328</v>
      </c>
      <c r="H4720" s="138">
        <v>21.34451</v>
      </c>
      <c r="I4720" s="138">
        <v>15.418519999999999</v>
      </c>
      <c r="J4720" s="138">
        <v>28.77328</v>
      </c>
      <c r="K4720" s="138">
        <v>15.966077459730865</v>
      </c>
    </row>
    <row r="4721" spans="1:11">
      <c r="A4721" s="39" t="s">
        <v>469</v>
      </c>
      <c r="B4721" s="39" t="s">
        <v>511</v>
      </c>
      <c r="C4721" s="39" t="s">
        <v>105</v>
      </c>
      <c r="D4721" s="92">
        <f t="shared" si="234"/>
        <v>20.316579999999998</v>
      </c>
      <c r="E4721" s="92">
        <f t="shared" si="235"/>
        <v>13.39213</v>
      </c>
      <c r="F4721" s="92">
        <f t="shared" si="236"/>
        <v>29.59778</v>
      </c>
      <c r="H4721" s="138">
        <v>20.316579999999998</v>
      </c>
      <c r="I4721" s="138">
        <v>13.39213</v>
      </c>
      <c r="J4721" s="138">
        <v>29.59778</v>
      </c>
      <c r="K4721" s="138">
        <v>20.331064578782453</v>
      </c>
    </row>
    <row r="4722" spans="1:11">
      <c r="A4722" s="39" t="s">
        <v>469</v>
      </c>
      <c r="B4722" s="39" t="s">
        <v>511</v>
      </c>
      <c r="C4722" s="39" t="s">
        <v>106</v>
      </c>
      <c r="D4722" s="92">
        <f t="shared" si="234"/>
        <v>19.116810000000001</v>
      </c>
      <c r="E4722" s="92">
        <f t="shared" si="235"/>
        <v>15.15335</v>
      </c>
      <c r="F4722" s="92">
        <f t="shared" si="236"/>
        <v>23.82583</v>
      </c>
      <c r="H4722" s="138">
        <v>19.116810000000001</v>
      </c>
      <c r="I4722" s="138">
        <v>15.15335</v>
      </c>
      <c r="J4722" s="138">
        <v>23.82583</v>
      </c>
      <c r="K4722" s="138">
        <v>11.562211477751779</v>
      </c>
    </row>
    <row r="4723" spans="1:11">
      <c r="A4723" s="39" t="s">
        <v>469</v>
      </c>
      <c r="B4723" s="39" t="s">
        <v>511</v>
      </c>
      <c r="C4723" s="39" t="s">
        <v>107</v>
      </c>
      <c r="D4723" s="92">
        <f t="shared" si="234"/>
        <v>17.49466</v>
      </c>
      <c r="E4723" s="92">
        <f t="shared" si="235"/>
        <v>13.71481</v>
      </c>
      <c r="F4723" s="92">
        <f t="shared" si="236"/>
        <v>22.050049999999999</v>
      </c>
      <c r="H4723" s="138">
        <v>17.49466</v>
      </c>
      <c r="I4723" s="138">
        <v>13.71481</v>
      </c>
      <c r="J4723" s="138">
        <v>22.050049999999999</v>
      </c>
      <c r="K4723" s="138">
        <v>12.132067728095315</v>
      </c>
    </row>
    <row r="4724" spans="1:11">
      <c r="A4724" s="39" t="s">
        <v>469</v>
      </c>
      <c r="B4724" s="39" t="s">
        <v>511</v>
      </c>
      <c r="C4724" s="39" t="s">
        <v>108</v>
      </c>
      <c r="D4724" s="92">
        <f t="shared" si="234"/>
        <v>28.12932</v>
      </c>
      <c r="E4724" s="92">
        <f t="shared" si="235"/>
        <v>20.61618</v>
      </c>
      <c r="F4724" s="92">
        <f t="shared" si="236"/>
        <v>37.100830000000002</v>
      </c>
      <c r="H4724" s="138">
        <v>28.12932</v>
      </c>
      <c r="I4724" s="138">
        <v>20.61618</v>
      </c>
      <c r="J4724" s="138">
        <v>37.100830000000002</v>
      </c>
      <c r="K4724" s="138">
        <v>15.039865876601352</v>
      </c>
    </row>
    <row r="4725" spans="1:11">
      <c r="A4725" s="39" t="s">
        <v>469</v>
      </c>
      <c r="B4725" s="39" t="s">
        <v>511</v>
      </c>
      <c r="C4725" s="39" t="s">
        <v>109</v>
      </c>
      <c r="D4725" s="92">
        <f t="shared" si="234"/>
        <v>21.83128</v>
      </c>
      <c r="E4725" s="92">
        <f t="shared" si="235"/>
        <v>16.186979999999998</v>
      </c>
      <c r="F4725" s="92">
        <f t="shared" si="236"/>
        <v>28.768180000000001</v>
      </c>
      <c r="H4725" s="138">
        <v>21.83128</v>
      </c>
      <c r="I4725" s="138">
        <v>16.186979999999998</v>
      </c>
      <c r="J4725" s="138">
        <v>28.768180000000001</v>
      </c>
      <c r="K4725" s="138">
        <v>14.710447577970692</v>
      </c>
    </row>
    <row r="4726" spans="1:11">
      <c r="A4726" s="39" t="s">
        <v>469</v>
      </c>
      <c r="B4726" s="39" t="s">
        <v>511</v>
      </c>
      <c r="C4726" s="39" t="s">
        <v>110</v>
      </c>
      <c r="D4726" s="92">
        <f t="shared" si="234"/>
        <v>20.735220000000002</v>
      </c>
      <c r="E4726" s="92">
        <f t="shared" si="235"/>
        <v>16.130610000000001</v>
      </c>
      <c r="F4726" s="92">
        <f t="shared" si="236"/>
        <v>26.242979999999999</v>
      </c>
      <c r="H4726" s="138">
        <v>20.735220000000002</v>
      </c>
      <c r="I4726" s="138">
        <v>16.130610000000001</v>
      </c>
      <c r="J4726" s="138">
        <v>26.242979999999999</v>
      </c>
      <c r="K4726" s="138">
        <v>12.438778079036537</v>
      </c>
    </row>
    <row r="4727" spans="1:11">
      <c r="A4727" s="39" t="s">
        <v>469</v>
      </c>
      <c r="B4727" s="39" t="s">
        <v>511</v>
      </c>
      <c r="C4727" s="39" t="s">
        <v>111</v>
      </c>
      <c r="D4727" s="92">
        <f t="shared" si="234"/>
        <v>20.43806</v>
      </c>
      <c r="E4727" s="92">
        <f t="shared" si="235"/>
        <v>16.081530000000001</v>
      </c>
      <c r="F4727" s="92">
        <f t="shared" si="236"/>
        <v>25.614550000000001</v>
      </c>
      <c r="H4727" s="138">
        <v>20.43806</v>
      </c>
      <c r="I4727" s="138">
        <v>16.081530000000001</v>
      </c>
      <c r="J4727" s="138">
        <v>25.614550000000001</v>
      </c>
      <c r="K4727" s="138">
        <v>11.894998840398745</v>
      </c>
    </row>
    <row r="4728" spans="1:11">
      <c r="A4728" s="39" t="s">
        <v>469</v>
      </c>
      <c r="B4728" s="39" t="s">
        <v>511</v>
      </c>
      <c r="C4728" s="39" t="s">
        <v>112</v>
      </c>
      <c r="D4728" s="92">
        <f t="shared" si="234"/>
        <v>29.451599999999999</v>
      </c>
      <c r="E4728" s="92">
        <f t="shared" si="235"/>
        <v>22.802299999999999</v>
      </c>
      <c r="F4728" s="92">
        <f t="shared" si="236"/>
        <v>37.10783</v>
      </c>
      <c r="H4728" s="138">
        <v>29.451599999999999</v>
      </c>
      <c r="I4728" s="138">
        <v>22.802299999999999</v>
      </c>
      <c r="J4728" s="138">
        <v>37.10783</v>
      </c>
      <c r="K4728" s="138">
        <v>12.452199540941749</v>
      </c>
    </row>
    <row r="4729" spans="1:11">
      <c r="A4729" s="39" t="s">
        <v>469</v>
      </c>
      <c r="B4729" s="39" t="s">
        <v>511</v>
      </c>
      <c r="C4729" s="39" t="s">
        <v>113</v>
      </c>
      <c r="D4729" s="92">
        <f t="shared" si="234"/>
        <v>19.7378</v>
      </c>
      <c r="E4729" s="92">
        <f t="shared" si="235"/>
        <v>14.38897</v>
      </c>
      <c r="F4729" s="92">
        <f t="shared" si="236"/>
        <v>26.46041</v>
      </c>
      <c r="H4729" s="138">
        <v>19.7378</v>
      </c>
      <c r="I4729" s="138">
        <v>14.38897</v>
      </c>
      <c r="J4729" s="138">
        <v>26.46041</v>
      </c>
      <c r="K4729" s="138">
        <v>15.584877747266667</v>
      </c>
    </row>
    <row r="4730" spans="1:11">
      <c r="A4730" s="39" t="s">
        <v>469</v>
      </c>
      <c r="B4730" s="39" t="s">
        <v>511</v>
      </c>
      <c r="C4730" s="39" t="s">
        <v>114</v>
      </c>
      <c r="D4730" s="92">
        <f t="shared" si="234"/>
        <v>18.734870000000001</v>
      </c>
      <c r="E4730" s="92">
        <f t="shared" si="235"/>
        <v>13.52886</v>
      </c>
      <c r="F4730" s="92">
        <f t="shared" si="236"/>
        <v>25.356739999999999</v>
      </c>
      <c r="H4730" s="138">
        <v>18.734870000000001</v>
      </c>
      <c r="I4730" s="138">
        <v>13.52886</v>
      </c>
      <c r="J4730" s="138">
        <v>25.356739999999999</v>
      </c>
      <c r="K4730" s="138">
        <v>16.072574829715926</v>
      </c>
    </row>
    <row r="4731" spans="1:11">
      <c r="A4731" s="39" t="s">
        <v>469</v>
      </c>
      <c r="B4731" s="39" t="s">
        <v>511</v>
      </c>
      <c r="C4731" s="39" t="s">
        <v>115</v>
      </c>
      <c r="D4731" s="92">
        <f t="shared" si="234"/>
        <v>16.18083</v>
      </c>
      <c r="E4731" s="92">
        <f t="shared" si="235"/>
        <v>12.66948</v>
      </c>
      <c r="F4731" s="92">
        <f t="shared" si="236"/>
        <v>20.4376</v>
      </c>
      <c r="H4731" s="138">
        <v>16.18083</v>
      </c>
      <c r="I4731" s="138">
        <v>12.66948</v>
      </c>
      <c r="J4731" s="138">
        <v>20.4376</v>
      </c>
      <c r="K4731" s="138">
        <v>12.21641287869658</v>
      </c>
    </row>
    <row r="4732" spans="1:11">
      <c r="A4732" s="39" t="s">
        <v>469</v>
      </c>
      <c r="B4732" s="39" t="s">
        <v>511</v>
      </c>
      <c r="C4732" s="39" t="s">
        <v>116</v>
      </c>
      <c r="D4732" s="92">
        <f t="shared" si="234"/>
        <v>12.69149</v>
      </c>
      <c r="E4732" s="92">
        <f t="shared" si="235"/>
        <v>7.9981669999999996</v>
      </c>
      <c r="F4732" s="92">
        <f t="shared" si="236"/>
        <v>19.553529999999999</v>
      </c>
      <c r="H4732" s="138">
        <v>12.69149</v>
      </c>
      <c r="I4732" s="138">
        <v>7.9981669999999996</v>
      </c>
      <c r="J4732" s="138">
        <v>19.553529999999999</v>
      </c>
      <c r="K4732" s="138">
        <v>22.899368001708233</v>
      </c>
    </row>
    <row r="4733" spans="1:11">
      <c r="A4733" s="39" t="s">
        <v>469</v>
      </c>
      <c r="B4733" s="39" t="s">
        <v>511</v>
      </c>
      <c r="C4733" s="39" t="s">
        <v>117</v>
      </c>
      <c r="D4733" s="92">
        <f t="shared" si="234"/>
        <v>18.673870000000001</v>
      </c>
      <c r="E4733" s="92">
        <f t="shared" si="235"/>
        <v>14.22611</v>
      </c>
      <c r="F4733" s="92">
        <f t="shared" si="236"/>
        <v>24.121169999999999</v>
      </c>
      <c r="H4733" s="138">
        <v>18.673870000000001</v>
      </c>
      <c r="I4733" s="138">
        <v>14.22611</v>
      </c>
      <c r="J4733" s="138">
        <v>24.121169999999999</v>
      </c>
      <c r="K4733" s="138">
        <v>13.497159399738779</v>
      </c>
    </row>
    <row r="4734" spans="1:11">
      <c r="A4734" s="39" t="s">
        <v>469</v>
      </c>
      <c r="B4734" s="39" t="s">
        <v>511</v>
      </c>
      <c r="C4734" s="39" t="s">
        <v>118</v>
      </c>
      <c r="D4734" s="92">
        <f t="shared" si="234"/>
        <v>20.706939999999999</v>
      </c>
      <c r="E4734" s="92">
        <f t="shared" si="235"/>
        <v>11.804550000000001</v>
      </c>
      <c r="F4734" s="92">
        <f t="shared" si="236"/>
        <v>33.753619999999998</v>
      </c>
      <c r="H4734" s="138">
        <v>20.706939999999999</v>
      </c>
      <c r="I4734" s="138">
        <v>11.804550000000001</v>
      </c>
      <c r="J4734" s="138">
        <v>33.753619999999998</v>
      </c>
      <c r="K4734" s="138">
        <v>27.039610874421815</v>
      </c>
    </row>
    <row r="4735" spans="1:11">
      <c r="A4735" s="39" t="s">
        <v>469</v>
      </c>
      <c r="B4735" s="39" t="s">
        <v>511</v>
      </c>
      <c r="C4735" s="39" t="s">
        <v>119</v>
      </c>
      <c r="D4735" s="92">
        <f t="shared" si="234"/>
        <v>19.369350000000001</v>
      </c>
      <c r="E4735" s="92">
        <f t="shared" si="235"/>
        <v>15.20834</v>
      </c>
      <c r="F4735" s="92">
        <f t="shared" si="236"/>
        <v>24.341989999999999</v>
      </c>
      <c r="H4735" s="138">
        <v>19.369350000000001</v>
      </c>
      <c r="I4735" s="138">
        <v>15.20834</v>
      </c>
      <c r="J4735" s="138">
        <v>24.341989999999999</v>
      </c>
      <c r="K4735" s="138">
        <v>12.018952623603788</v>
      </c>
    </row>
    <row r="4736" spans="1:11">
      <c r="A4736" s="39" t="s">
        <v>469</v>
      </c>
      <c r="B4736" s="39" t="s">
        <v>511</v>
      </c>
      <c r="C4736" s="39" t="s">
        <v>120</v>
      </c>
      <c r="D4736" s="92">
        <f t="shared" si="234"/>
        <v>23.3278</v>
      </c>
      <c r="E4736" s="92">
        <f t="shared" si="235"/>
        <v>16.100460000000002</v>
      </c>
      <c r="F4736" s="92">
        <f t="shared" si="236"/>
        <v>32.541110000000003</v>
      </c>
      <c r="H4736" s="138">
        <v>23.3278</v>
      </c>
      <c r="I4736" s="138">
        <v>16.100460000000002</v>
      </c>
      <c r="J4736" s="138">
        <v>32.541110000000003</v>
      </c>
      <c r="K4736" s="138">
        <v>18.02857106113736</v>
      </c>
    </row>
    <row r="4737" spans="1:11">
      <c r="A4737" s="39" t="s">
        <v>469</v>
      </c>
      <c r="B4737" s="39" t="s">
        <v>511</v>
      </c>
      <c r="C4737" s="39" t="s">
        <v>121</v>
      </c>
      <c r="D4737" s="92">
        <f t="shared" si="234"/>
        <v>19.413250000000001</v>
      </c>
      <c r="E4737" s="92">
        <f t="shared" si="235"/>
        <v>13.54481</v>
      </c>
      <c r="F4737" s="92">
        <f t="shared" si="236"/>
        <v>27.029350000000001</v>
      </c>
      <c r="H4737" s="138">
        <v>19.413250000000001</v>
      </c>
      <c r="I4737" s="138">
        <v>13.54481</v>
      </c>
      <c r="J4737" s="138">
        <v>27.029350000000001</v>
      </c>
      <c r="K4737" s="138">
        <v>17.689485274232805</v>
      </c>
    </row>
    <row r="4738" spans="1:11">
      <c r="A4738" s="39" t="s">
        <v>469</v>
      </c>
      <c r="B4738" s="39" t="s">
        <v>511</v>
      </c>
      <c r="C4738" s="39" t="s">
        <v>122</v>
      </c>
      <c r="D4738" s="92">
        <f t="shared" si="234"/>
        <v>17.74766</v>
      </c>
      <c r="E4738" s="92">
        <f t="shared" si="235"/>
        <v>13.64803</v>
      </c>
      <c r="F4738" s="92">
        <f t="shared" si="236"/>
        <v>22.754239999999999</v>
      </c>
      <c r="H4738" s="138">
        <v>17.74766</v>
      </c>
      <c r="I4738" s="138">
        <v>13.64803</v>
      </c>
      <c r="J4738" s="138">
        <v>22.754239999999999</v>
      </c>
      <c r="K4738" s="138">
        <v>13.063530628826561</v>
      </c>
    </row>
    <row r="4739" spans="1:11">
      <c r="A4739" s="39" t="s">
        <v>469</v>
      </c>
      <c r="B4739" s="39" t="s">
        <v>511</v>
      </c>
      <c r="C4739" s="39" t="s">
        <v>123</v>
      </c>
      <c r="D4739" s="92">
        <f t="shared" si="234"/>
        <v>17.495360000000002</v>
      </c>
      <c r="E4739" s="92">
        <f t="shared" si="235"/>
        <v>13.35431</v>
      </c>
      <c r="F4739" s="92">
        <f t="shared" si="236"/>
        <v>22.58578</v>
      </c>
      <c r="H4739" s="138">
        <v>17.495360000000002</v>
      </c>
      <c r="I4739" s="138">
        <v>13.35431</v>
      </c>
      <c r="J4739" s="138">
        <v>22.58578</v>
      </c>
      <c r="K4739" s="138">
        <v>13.430721059755271</v>
      </c>
    </row>
    <row r="4740" spans="1:11">
      <c r="A4740" s="39" t="s">
        <v>469</v>
      </c>
      <c r="B4740" s="39" t="s">
        <v>511</v>
      </c>
      <c r="C4740" s="39" t="s">
        <v>124</v>
      </c>
      <c r="D4740" s="92">
        <f t="shared" si="234"/>
        <v>19.686129999999999</v>
      </c>
      <c r="E4740" s="92">
        <f t="shared" si="235"/>
        <v>15.05738</v>
      </c>
      <c r="F4740" s="92">
        <f t="shared" si="236"/>
        <v>25.313749999999999</v>
      </c>
      <c r="H4740" s="138">
        <v>19.686129999999999</v>
      </c>
      <c r="I4740" s="138">
        <v>15.05738</v>
      </c>
      <c r="J4740" s="138">
        <v>25.313749999999999</v>
      </c>
      <c r="K4740" s="138">
        <v>13.279400268107548</v>
      </c>
    </row>
    <row r="4741" spans="1:11">
      <c r="A4741" s="39" t="s">
        <v>469</v>
      </c>
      <c r="B4741" s="39" t="s">
        <v>511</v>
      </c>
      <c r="C4741" s="39" t="s">
        <v>125</v>
      </c>
      <c r="D4741" s="92">
        <f t="shared" si="234"/>
        <v>20.578790000000001</v>
      </c>
      <c r="E4741" s="92">
        <f t="shared" si="235"/>
        <v>15.97288</v>
      </c>
      <c r="F4741" s="92">
        <f t="shared" si="236"/>
        <v>26.100290000000001</v>
      </c>
      <c r="H4741" s="138">
        <v>20.578790000000001</v>
      </c>
      <c r="I4741" s="138">
        <v>15.97288</v>
      </c>
      <c r="J4741" s="138">
        <v>26.100290000000001</v>
      </c>
      <c r="K4741" s="138">
        <v>12.550859404270124</v>
      </c>
    </row>
    <row r="4742" spans="1:11">
      <c r="A4742" s="39" t="s">
        <v>469</v>
      </c>
      <c r="B4742" s="39" t="s">
        <v>511</v>
      </c>
      <c r="C4742" s="39" t="s">
        <v>126</v>
      </c>
      <c r="D4742" s="92">
        <f t="shared" si="234"/>
        <v>20.937909999999999</v>
      </c>
      <c r="E4742" s="92">
        <f t="shared" si="235"/>
        <v>13.709530000000001</v>
      </c>
      <c r="F4742" s="92">
        <f t="shared" si="236"/>
        <v>30.624860000000002</v>
      </c>
      <c r="H4742" s="138">
        <v>20.937909999999999</v>
      </c>
      <c r="I4742" s="138">
        <v>13.709530000000001</v>
      </c>
      <c r="J4742" s="138">
        <v>30.624860000000002</v>
      </c>
      <c r="K4742" s="138">
        <v>20.610471627779468</v>
      </c>
    </row>
    <row r="4743" spans="1:11">
      <c r="A4743" s="39" t="s">
        <v>469</v>
      </c>
      <c r="B4743" s="39" t="s">
        <v>511</v>
      </c>
      <c r="C4743" s="39" t="s">
        <v>127</v>
      </c>
      <c r="D4743" s="92">
        <f t="shared" si="234"/>
        <v>18.658930000000002</v>
      </c>
      <c r="E4743" s="92">
        <f t="shared" si="235"/>
        <v>12.38355</v>
      </c>
      <c r="F4743" s="92">
        <f t="shared" si="236"/>
        <v>27.12968</v>
      </c>
      <c r="H4743" s="138">
        <v>18.658930000000002</v>
      </c>
      <c r="I4743" s="138">
        <v>12.38355</v>
      </c>
      <c r="J4743" s="138">
        <v>27.12968</v>
      </c>
      <c r="K4743" s="138">
        <v>20.097245661996695</v>
      </c>
    </row>
    <row r="4744" spans="1:11">
      <c r="A4744" s="39" t="s">
        <v>469</v>
      </c>
      <c r="B4744" s="39" t="s">
        <v>511</v>
      </c>
      <c r="C4744" s="39" t="s">
        <v>128</v>
      </c>
      <c r="D4744" s="92">
        <f t="shared" si="234"/>
        <v>19.67202</v>
      </c>
      <c r="E4744" s="92">
        <f t="shared" si="235"/>
        <v>14.99478</v>
      </c>
      <c r="F4744" s="92">
        <f t="shared" si="236"/>
        <v>25.372720000000001</v>
      </c>
      <c r="H4744" s="138">
        <v>19.67202</v>
      </c>
      <c r="I4744" s="138">
        <v>14.99478</v>
      </c>
      <c r="J4744" s="138">
        <v>25.372720000000001</v>
      </c>
      <c r="K4744" s="138">
        <v>13.446067053612184</v>
      </c>
    </row>
    <row r="4745" spans="1:11">
      <c r="A4745" s="39" t="s">
        <v>469</v>
      </c>
      <c r="B4745" s="39" t="s">
        <v>511</v>
      </c>
      <c r="C4745" s="39" t="s">
        <v>129</v>
      </c>
      <c r="D4745" s="92">
        <f t="shared" si="234"/>
        <v>19.271550000000001</v>
      </c>
      <c r="E4745" s="92">
        <f t="shared" si="235"/>
        <v>13.43634</v>
      </c>
      <c r="F4745" s="92">
        <f t="shared" si="236"/>
        <v>26.85473</v>
      </c>
      <c r="H4745" s="138">
        <v>19.271550000000001</v>
      </c>
      <c r="I4745" s="138">
        <v>13.43634</v>
      </c>
      <c r="J4745" s="138">
        <v>26.85473</v>
      </c>
      <c r="K4745" s="138">
        <v>17.729295256479112</v>
      </c>
    </row>
    <row r="4746" spans="1:11">
      <c r="A4746" s="39" t="s">
        <v>469</v>
      </c>
      <c r="B4746" s="39" t="s">
        <v>511</v>
      </c>
      <c r="C4746" s="39" t="s">
        <v>130</v>
      </c>
      <c r="D4746" s="92">
        <f t="shared" si="234"/>
        <v>19.872350000000001</v>
      </c>
      <c r="E4746" s="92">
        <f t="shared" si="235"/>
        <v>15.76003</v>
      </c>
      <c r="F4746" s="92">
        <f t="shared" si="236"/>
        <v>24.742529999999999</v>
      </c>
      <c r="H4746" s="138">
        <v>19.872350000000001</v>
      </c>
      <c r="I4746" s="138">
        <v>15.76003</v>
      </c>
      <c r="J4746" s="138">
        <v>24.742529999999999</v>
      </c>
      <c r="K4746" s="138">
        <v>11.524288773094273</v>
      </c>
    </row>
    <row r="4747" spans="1:11">
      <c r="A4747" s="39" t="s">
        <v>469</v>
      </c>
      <c r="B4747" s="39" t="s">
        <v>511</v>
      </c>
      <c r="C4747" s="39" t="s">
        <v>131</v>
      </c>
      <c r="D4747" s="92">
        <f t="shared" si="234"/>
        <v>22.010929999999998</v>
      </c>
      <c r="E4747" s="92">
        <f t="shared" si="235"/>
        <v>15.94707</v>
      </c>
      <c r="F4747" s="92">
        <f t="shared" si="236"/>
        <v>29.569400000000002</v>
      </c>
      <c r="H4747" s="138">
        <v>22.010929999999998</v>
      </c>
      <c r="I4747" s="138">
        <v>15.94707</v>
      </c>
      <c r="J4747" s="138">
        <v>29.569400000000002</v>
      </c>
      <c r="K4747" s="138">
        <v>15.802135575370965</v>
      </c>
    </row>
    <row r="4748" spans="1:11">
      <c r="A4748" s="39" t="s">
        <v>469</v>
      </c>
      <c r="B4748" s="39" t="s">
        <v>511</v>
      </c>
      <c r="C4748" s="39" t="s">
        <v>132</v>
      </c>
      <c r="D4748" s="92">
        <f t="shared" si="234"/>
        <v>17.052890000000001</v>
      </c>
      <c r="E4748" s="92">
        <f t="shared" si="235"/>
        <v>13.077170000000001</v>
      </c>
      <c r="F4748" s="92">
        <f t="shared" si="236"/>
        <v>21.93233</v>
      </c>
      <c r="H4748" s="138">
        <v>17.052890000000001</v>
      </c>
      <c r="I4748" s="138">
        <v>13.077170000000001</v>
      </c>
      <c r="J4748" s="138">
        <v>21.93233</v>
      </c>
      <c r="K4748" s="138">
        <v>13.214997575191065</v>
      </c>
    </row>
    <row r="4749" spans="1:11">
      <c r="A4749" s="39" t="s">
        <v>469</v>
      </c>
      <c r="B4749" s="39" t="s">
        <v>511</v>
      </c>
      <c r="C4749" s="39" t="s">
        <v>133</v>
      </c>
      <c r="D4749" s="92">
        <f t="shared" si="234"/>
        <v>18.810870000000001</v>
      </c>
      <c r="E4749" s="92">
        <f t="shared" si="235"/>
        <v>14.845890000000001</v>
      </c>
      <c r="F4749" s="92">
        <f t="shared" si="236"/>
        <v>23.54205</v>
      </c>
      <c r="H4749" s="138">
        <v>18.810870000000001</v>
      </c>
      <c r="I4749" s="138">
        <v>14.845890000000001</v>
      </c>
      <c r="J4749" s="138">
        <v>23.54205</v>
      </c>
      <c r="K4749" s="138">
        <v>11.780236639772642</v>
      </c>
    </row>
    <row r="4750" spans="1:11">
      <c r="A4750" s="39" t="s">
        <v>469</v>
      </c>
      <c r="B4750" s="39" t="s">
        <v>511</v>
      </c>
      <c r="C4750" s="39" t="s">
        <v>134</v>
      </c>
      <c r="D4750" s="92">
        <f t="shared" si="234"/>
        <v>26.977640000000001</v>
      </c>
      <c r="E4750" s="92">
        <f t="shared" si="235"/>
        <v>21.348669999999998</v>
      </c>
      <c r="F4750" s="92">
        <f t="shared" si="236"/>
        <v>33.459409999999998</v>
      </c>
      <c r="H4750" s="138">
        <v>26.977640000000001</v>
      </c>
      <c r="I4750" s="138">
        <v>21.348669999999998</v>
      </c>
      <c r="J4750" s="138">
        <v>33.459409999999998</v>
      </c>
      <c r="K4750" s="138">
        <v>11.485096546621572</v>
      </c>
    </row>
    <row r="4751" spans="1:11">
      <c r="A4751" s="39" t="s">
        <v>469</v>
      </c>
      <c r="B4751" s="39" t="s">
        <v>511</v>
      </c>
      <c r="C4751" s="39" t="s">
        <v>135</v>
      </c>
      <c r="D4751" s="92">
        <f t="shared" si="234"/>
        <v>14.467359999999999</v>
      </c>
      <c r="E4751" s="92">
        <f t="shared" si="235"/>
        <v>8.5574499999999993</v>
      </c>
      <c r="F4751" s="92">
        <f t="shared" si="236"/>
        <v>23.413679999999999</v>
      </c>
      <c r="H4751" s="138">
        <v>14.467359999999999</v>
      </c>
      <c r="I4751" s="138">
        <v>8.5574499999999993</v>
      </c>
      <c r="J4751" s="138">
        <v>23.413679999999999</v>
      </c>
      <c r="K4751" s="138">
        <v>25.829750555733739</v>
      </c>
    </row>
    <row r="4752" spans="1:11">
      <c r="A4752" s="39" t="s">
        <v>469</v>
      </c>
      <c r="B4752" s="39" t="s">
        <v>511</v>
      </c>
      <c r="C4752" s="39" t="s">
        <v>136</v>
      </c>
      <c r="D4752" s="92">
        <f t="shared" si="234"/>
        <v>19.117599999999999</v>
      </c>
      <c r="E4752" s="92">
        <f t="shared" si="235"/>
        <v>14.053039999999999</v>
      </c>
      <c r="F4752" s="92">
        <f t="shared" si="236"/>
        <v>25.466570000000001</v>
      </c>
      <c r="H4752" s="138">
        <v>19.117599999999999</v>
      </c>
      <c r="I4752" s="138">
        <v>14.053039999999999</v>
      </c>
      <c r="J4752" s="138">
        <v>25.466570000000001</v>
      </c>
      <c r="K4752" s="138">
        <v>15.206673431811524</v>
      </c>
    </row>
    <row r="4753" spans="1:11">
      <c r="A4753" s="39" t="s">
        <v>469</v>
      </c>
      <c r="B4753" s="39" t="s">
        <v>511</v>
      </c>
      <c r="C4753" s="39" t="s">
        <v>137</v>
      </c>
      <c r="D4753" s="92">
        <f t="shared" si="234"/>
        <v>17.966930000000001</v>
      </c>
      <c r="E4753" s="92">
        <f t="shared" si="235"/>
        <v>13.0106</v>
      </c>
      <c r="F4753" s="92">
        <f t="shared" si="236"/>
        <v>24.284269999999999</v>
      </c>
      <c r="H4753" s="138">
        <v>17.966930000000001</v>
      </c>
      <c r="I4753" s="138">
        <v>13.0106</v>
      </c>
      <c r="J4753" s="138">
        <v>24.284269999999999</v>
      </c>
      <c r="K4753" s="138">
        <v>15.964035035479071</v>
      </c>
    </row>
    <row r="4754" spans="1:11">
      <c r="A4754" s="39" t="s">
        <v>469</v>
      </c>
      <c r="B4754" s="39" t="s">
        <v>511</v>
      </c>
      <c r="C4754" s="39" t="s">
        <v>138</v>
      </c>
      <c r="D4754" s="92">
        <f t="shared" si="234"/>
        <v>14.64616</v>
      </c>
      <c r="E4754" s="92">
        <f t="shared" si="235"/>
        <v>9.7357320000000005</v>
      </c>
      <c r="F4754" s="92">
        <f t="shared" si="236"/>
        <v>21.444849999999999</v>
      </c>
      <c r="H4754" s="138">
        <v>14.64616</v>
      </c>
      <c r="I4754" s="138">
        <v>9.7357320000000005</v>
      </c>
      <c r="J4754" s="138">
        <v>21.444849999999999</v>
      </c>
      <c r="K4754" s="138">
        <v>20.219409046466787</v>
      </c>
    </row>
    <row r="4755" spans="1:11">
      <c r="A4755" s="39" t="s">
        <v>469</v>
      </c>
      <c r="B4755" s="39" t="s">
        <v>511</v>
      </c>
      <c r="C4755" s="39" t="s">
        <v>139</v>
      </c>
      <c r="D4755" s="92">
        <f t="shared" si="234"/>
        <v>17.585920000000002</v>
      </c>
      <c r="E4755" s="92">
        <f t="shared" si="235"/>
        <v>13.66839</v>
      </c>
      <c r="F4755" s="92">
        <f t="shared" si="236"/>
        <v>22.335760000000001</v>
      </c>
      <c r="H4755" s="138">
        <v>17.585920000000002</v>
      </c>
      <c r="I4755" s="138">
        <v>13.66839</v>
      </c>
      <c r="J4755" s="138">
        <v>22.335760000000001</v>
      </c>
      <c r="K4755" s="138">
        <v>12.549096095057862</v>
      </c>
    </row>
    <row r="4756" spans="1:11">
      <c r="A4756" s="39" t="s">
        <v>469</v>
      </c>
      <c r="B4756" s="39" t="s">
        <v>511</v>
      </c>
      <c r="C4756" s="39" t="s">
        <v>140</v>
      </c>
      <c r="D4756" s="92">
        <f t="shared" si="234"/>
        <v>19.914169999999999</v>
      </c>
      <c r="E4756" s="92">
        <f t="shared" si="235"/>
        <v>15.127610000000001</v>
      </c>
      <c r="F4756" s="92">
        <f t="shared" si="236"/>
        <v>25.755649999999999</v>
      </c>
      <c r="H4756" s="138">
        <v>19.914169999999999</v>
      </c>
      <c r="I4756" s="138">
        <v>15.127610000000001</v>
      </c>
      <c r="J4756" s="138">
        <v>25.755649999999999</v>
      </c>
      <c r="K4756" s="138">
        <v>13.604548921697464</v>
      </c>
    </row>
    <row r="4757" spans="1:11">
      <c r="A4757" s="39" t="s">
        <v>469</v>
      </c>
      <c r="B4757" s="39" t="s">
        <v>511</v>
      </c>
      <c r="C4757" s="39" t="s">
        <v>141</v>
      </c>
      <c r="D4757" s="92">
        <f t="shared" si="234"/>
        <v>18.920210000000001</v>
      </c>
      <c r="E4757" s="92">
        <f t="shared" si="235"/>
        <v>12.589829999999999</v>
      </c>
      <c r="F4757" s="92">
        <f t="shared" si="236"/>
        <v>27.43458</v>
      </c>
      <c r="H4757" s="138">
        <v>18.920210000000001</v>
      </c>
      <c r="I4757" s="138">
        <v>12.589829999999999</v>
      </c>
      <c r="J4757" s="138">
        <v>27.43458</v>
      </c>
      <c r="K4757" s="138">
        <v>19.960122007102456</v>
      </c>
    </row>
    <row r="4758" spans="1:11">
      <c r="A4758" s="39" t="s">
        <v>469</v>
      </c>
      <c r="B4758" s="39" t="s">
        <v>511</v>
      </c>
      <c r="C4758" s="39" t="s">
        <v>142</v>
      </c>
      <c r="D4758" s="92">
        <f t="shared" si="234"/>
        <v>15.89446</v>
      </c>
      <c r="E4758" s="92">
        <f t="shared" si="235"/>
        <v>12.18059</v>
      </c>
      <c r="F4758" s="92">
        <f t="shared" si="236"/>
        <v>20.476649999999999</v>
      </c>
      <c r="H4758" s="138">
        <v>15.89446</v>
      </c>
      <c r="I4758" s="138">
        <v>12.18059</v>
      </c>
      <c r="J4758" s="138">
        <v>20.476649999999999</v>
      </c>
      <c r="K4758" s="138">
        <v>13.273694104738382</v>
      </c>
    </row>
    <row r="4759" spans="1:11">
      <c r="A4759" s="39" t="s">
        <v>469</v>
      </c>
      <c r="B4759" s="39" t="s">
        <v>511</v>
      </c>
      <c r="C4759" s="39" t="s">
        <v>143</v>
      </c>
      <c r="D4759" s="92">
        <f t="shared" si="234"/>
        <v>19.30566</v>
      </c>
      <c r="E4759" s="92">
        <f t="shared" si="235"/>
        <v>13.99572</v>
      </c>
      <c r="F4759" s="92">
        <f t="shared" si="236"/>
        <v>26.020679999999999</v>
      </c>
      <c r="H4759" s="138">
        <v>19.30566</v>
      </c>
      <c r="I4759" s="138">
        <v>13.99572</v>
      </c>
      <c r="J4759" s="138">
        <v>26.020679999999999</v>
      </c>
      <c r="K4759" s="138">
        <v>15.865870423492384</v>
      </c>
    </row>
    <row r="4760" spans="1:11">
      <c r="A4760" s="39" t="s">
        <v>469</v>
      </c>
      <c r="B4760" s="39" t="s">
        <v>511</v>
      </c>
      <c r="C4760" s="39" t="s">
        <v>144</v>
      </c>
      <c r="D4760" s="92">
        <f t="shared" si="234"/>
        <v>20.644649999999999</v>
      </c>
      <c r="E4760" s="92">
        <f t="shared" si="235"/>
        <v>15.804589999999999</v>
      </c>
      <c r="F4760" s="92">
        <f t="shared" si="236"/>
        <v>26.500419999999998</v>
      </c>
      <c r="H4760" s="138">
        <v>20.644649999999999</v>
      </c>
      <c r="I4760" s="138">
        <v>15.804589999999999</v>
      </c>
      <c r="J4760" s="138">
        <v>26.500419999999998</v>
      </c>
      <c r="K4760" s="138">
        <v>13.213253796988568</v>
      </c>
    </row>
    <row r="4761" spans="1:11">
      <c r="A4761" s="39" t="s">
        <v>469</v>
      </c>
      <c r="B4761" s="39" t="s">
        <v>511</v>
      </c>
      <c r="C4761" s="39" t="s">
        <v>145</v>
      </c>
      <c r="D4761" s="92">
        <f t="shared" si="234"/>
        <v>19.250440000000001</v>
      </c>
      <c r="E4761" s="92">
        <f t="shared" si="235"/>
        <v>14.60427</v>
      </c>
      <c r="F4761" s="92">
        <f t="shared" si="236"/>
        <v>24.942990000000002</v>
      </c>
      <c r="H4761" s="138">
        <v>19.250440000000001</v>
      </c>
      <c r="I4761" s="138">
        <v>14.60427</v>
      </c>
      <c r="J4761" s="138">
        <v>24.942990000000002</v>
      </c>
      <c r="K4761" s="138">
        <v>13.684476822347957</v>
      </c>
    </row>
    <row r="4762" spans="1:11">
      <c r="A4762" s="39" t="s">
        <v>469</v>
      </c>
      <c r="B4762" s="39" t="s">
        <v>511</v>
      </c>
      <c r="C4762" s="39" t="s">
        <v>146</v>
      </c>
      <c r="D4762" s="92">
        <f t="shared" si="234"/>
        <v>13.95355</v>
      </c>
      <c r="E4762" s="92">
        <f t="shared" si="235"/>
        <v>10.75264</v>
      </c>
      <c r="F4762" s="92">
        <f t="shared" si="236"/>
        <v>17.916049999999998</v>
      </c>
      <c r="H4762" s="138">
        <v>13.95355</v>
      </c>
      <c r="I4762" s="138">
        <v>10.75264</v>
      </c>
      <c r="J4762" s="138">
        <v>17.916049999999998</v>
      </c>
      <c r="K4762" s="138">
        <v>13.043168226007001</v>
      </c>
    </row>
    <row r="4763" spans="1:11">
      <c r="A4763" s="39" t="s">
        <v>469</v>
      </c>
      <c r="B4763" s="39" t="s">
        <v>511</v>
      </c>
      <c r="C4763" s="39" t="s">
        <v>147</v>
      </c>
      <c r="D4763" s="92">
        <f t="shared" si="234"/>
        <v>15.33384</v>
      </c>
      <c r="E4763" s="92">
        <f t="shared" si="235"/>
        <v>11.6266</v>
      </c>
      <c r="F4763" s="92">
        <f t="shared" si="236"/>
        <v>19.956240000000001</v>
      </c>
      <c r="H4763" s="138">
        <v>15.33384</v>
      </c>
      <c r="I4763" s="138">
        <v>11.6266</v>
      </c>
      <c r="J4763" s="138">
        <v>19.956240000000001</v>
      </c>
      <c r="K4763" s="138">
        <v>13.80646987316941</v>
      </c>
    </row>
    <row r="4764" spans="1:11">
      <c r="A4764" s="39" t="s">
        <v>469</v>
      </c>
      <c r="B4764" s="39" t="s">
        <v>511</v>
      </c>
      <c r="C4764" s="39" t="s">
        <v>148</v>
      </c>
      <c r="D4764" s="92">
        <f t="shared" si="234"/>
        <v>20.332899999999999</v>
      </c>
      <c r="E4764" s="92">
        <f t="shared" si="235"/>
        <v>15.05911</v>
      </c>
      <c r="F4764" s="92">
        <f t="shared" si="236"/>
        <v>26.869350000000001</v>
      </c>
      <c r="H4764" s="138">
        <v>20.332899999999999</v>
      </c>
      <c r="I4764" s="138">
        <v>15.05911</v>
      </c>
      <c r="J4764" s="138">
        <v>26.869350000000001</v>
      </c>
      <c r="K4764" s="138">
        <v>14.80950577635261</v>
      </c>
    </row>
    <row r="4765" spans="1:11">
      <c r="A4765" s="39" t="s">
        <v>469</v>
      </c>
      <c r="B4765" s="39" t="s">
        <v>511</v>
      </c>
      <c r="C4765" s="39" t="s">
        <v>149</v>
      </c>
      <c r="D4765" s="92">
        <f t="shared" si="234"/>
        <v>13.403930000000001</v>
      </c>
      <c r="E4765" s="92">
        <f t="shared" si="235"/>
        <v>10.225110000000001</v>
      </c>
      <c r="F4765" s="92">
        <f t="shared" si="236"/>
        <v>17.37969</v>
      </c>
      <c r="H4765" s="138">
        <v>13.403930000000001</v>
      </c>
      <c r="I4765" s="138">
        <v>10.225110000000001</v>
      </c>
      <c r="J4765" s="138">
        <v>17.37969</v>
      </c>
      <c r="K4765" s="138">
        <v>13.552614792825684</v>
      </c>
    </row>
    <row r="4766" spans="1:11">
      <c r="A4766" s="39" t="s">
        <v>469</v>
      </c>
      <c r="B4766" s="39" t="s">
        <v>511</v>
      </c>
      <c r="C4766" s="39" t="s">
        <v>150</v>
      </c>
      <c r="D4766" s="92">
        <f t="shared" si="234"/>
        <v>17.389379999999999</v>
      </c>
      <c r="E4766" s="92">
        <f t="shared" si="235"/>
        <v>12.55142</v>
      </c>
      <c r="F4766" s="92">
        <f t="shared" si="236"/>
        <v>23.589120000000001</v>
      </c>
      <c r="H4766" s="138">
        <v>17.389379999999999</v>
      </c>
      <c r="I4766" s="138">
        <v>12.55142</v>
      </c>
      <c r="J4766" s="138">
        <v>23.589120000000001</v>
      </c>
      <c r="K4766" s="138">
        <v>16.139925632771266</v>
      </c>
    </row>
    <row r="4767" spans="1:11">
      <c r="A4767" s="39" t="s">
        <v>469</v>
      </c>
      <c r="B4767" s="39" t="s">
        <v>511</v>
      </c>
      <c r="C4767" s="39" t="s">
        <v>151</v>
      </c>
      <c r="D4767" s="92">
        <f t="shared" si="234"/>
        <v>18.423089999999998</v>
      </c>
      <c r="E4767" s="92">
        <f t="shared" si="235"/>
        <v>12.852130000000001</v>
      </c>
      <c r="F4767" s="92">
        <f t="shared" si="236"/>
        <v>25.696829999999999</v>
      </c>
      <c r="H4767" s="138">
        <v>18.423089999999998</v>
      </c>
      <c r="I4767" s="138">
        <v>12.852130000000001</v>
      </c>
      <c r="J4767" s="138">
        <v>25.696829999999999</v>
      </c>
      <c r="K4767" s="138">
        <v>17.736639184849015</v>
      </c>
    </row>
    <row r="4768" spans="1:11">
      <c r="A4768" s="39" t="s">
        <v>469</v>
      </c>
      <c r="B4768" s="39" t="s">
        <v>511</v>
      </c>
      <c r="C4768" s="39" t="s">
        <v>152</v>
      </c>
      <c r="D4768" s="92">
        <f t="shared" si="234"/>
        <v>15.101660000000001</v>
      </c>
      <c r="E4768" s="92">
        <f t="shared" si="235"/>
        <v>11.26867</v>
      </c>
      <c r="F4768" s="92">
        <f t="shared" si="236"/>
        <v>19.945360000000001</v>
      </c>
      <c r="H4768" s="138">
        <v>15.101660000000001</v>
      </c>
      <c r="I4768" s="138">
        <v>11.26867</v>
      </c>
      <c r="J4768" s="138">
        <v>19.945360000000001</v>
      </c>
      <c r="K4768" s="138">
        <v>14.594342608693347</v>
      </c>
    </row>
    <row r="4769" spans="1:11">
      <c r="A4769" s="39" t="s">
        <v>469</v>
      </c>
      <c r="B4769" s="39" t="s">
        <v>511</v>
      </c>
      <c r="C4769" s="39" t="s">
        <v>153</v>
      </c>
      <c r="D4769" s="92">
        <f t="shared" si="234"/>
        <v>12.25165</v>
      </c>
      <c r="E4769" s="92">
        <f t="shared" si="235"/>
        <v>7.817723</v>
      </c>
      <c r="F4769" s="92">
        <f t="shared" si="236"/>
        <v>18.690470000000001</v>
      </c>
      <c r="H4769" s="138">
        <v>12.25165</v>
      </c>
      <c r="I4769" s="138">
        <v>7.817723</v>
      </c>
      <c r="J4769" s="138">
        <v>18.690470000000001</v>
      </c>
      <c r="K4769" s="138">
        <v>22.320030363257196</v>
      </c>
    </row>
    <row r="4770" spans="1:11">
      <c r="A4770" s="39" t="s">
        <v>469</v>
      </c>
      <c r="B4770" s="39" t="s">
        <v>511</v>
      </c>
      <c r="C4770" s="39" t="s">
        <v>154</v>
      </c>
      <c r="D4770" s="92">
        <f t="shared" si="234"/>
        <v>19.156849999999999</v>
      </c>
      <c r="E4770" s="92">
        <f t="shared" si="235"/>
        <v>14.424849999999999</v>
      </c>
      <c r="F4770" s="92">
        <f t="shared" si="236"/>
        <v>24.987880000000001</v>
      </c>
      <c r="H4770" s="138">
        <v>19.156849999999999</v>
      </c>
      <c r="I4770" s="138">
        <v>14.424849999999999</v>
      </c>
      <c r="J4770" s="138">
        <v>24.987880000000001</v>
      </c>
      <c r="K4770" s="138">
        <v>14.047977616361774</v>
      </c>
    </row>
    <row r="4771" spans="1:11">
      <c r="A4771" s="39" t="s">
        <v>469</v>
      </c>
      <c r="B4771" s="39" t="s">
        <v>511</v>
      </c>
      <c r="C4771" s="39" t="s">
        <v>155</v>
      </c>
      <c r="D4771" s="92">
        <f t="shared" si="234"/>
        <v>15.128909999999999</v>
      </c>
      <c r="E4771" s="92">
        <f t="shared" si="235"/>
        <v>11.12804</v>
      </c>
      <c r="F4771" s="92">
        <f t="shared" si="236"/>
        <v>20.240590000000001</v>
      </c>
      <c r="H4771" s="138">
        <v>15.128909999999999</v>
      </c>
      <c r="I4771" s="138">
        <v>11.12804</v>
      </c>
      <c r="J4771" s="138">
        <v>20.240590000000001</v>
      </c>
      <c r="K4771" s="138">
        <v>15.293924016997924</v>
      </c>
    </row>
    <row r="4772" spans="1:11">
      <c r="A4772" s="39" t="s">
        <v>469</v>
      </c>
      <c r="B4772" s="39" t="s">
        <v>511</v>
      </c>
      <c r="C4772" s="39" t="s">
        <v>156</v>
      </c>
      <c r="D4772" s="92">
        <f t="shared" si="234"/>
        <v>13.016679999999999</v>
      </c>
      <c r="E4772" s="92">
        <f t="shared" si="235"/>
        <v>9.248246</v>
      </c>
      <c r="F4772" s="92">
        <f t="shared" si="236"/>
        <v>18.015830000000001</v>
      </c>
      <c r="H4772" s="138">
        <v>13.016679999999999</v>
      </c>
      <c r="I4772" s="138">
        <v>9.248246</v>
      </c>
      <c r="J4772" s="138">
        <v>18.015830000000001</v>
      </c>
      <c r="K4772" s="138">
        <v>17.05061505698842</v>
      </c>
    </row>
    <row r="4773" spans="1:11">
      <c r="A4773" s="39" t="s">
        <v>469</v>
      </c>
      <c r="B4773" s="39" t="s">
        <v>511</v>
      </c>
      <c r="C4773" s="39" t="s">
        <v>157</v>
      </c>
      <c r="D4773" s="92">
        <f t="shared" si="234"/>
        <v>11.96039</v>
      </c>
      <c r="E4773" s="92">
        <f t="shared" si="235"/>
        <v>7.3798199999999996</v>
      </c>
      <c r="F4773" s="92">
        <f t="shared" si="236"/>
        <v>18.806760000000001</v>
      </c>
      <c r="H4773" s="138">
        <v>11.96039</v>
      </c>
      <c r="I4773" s="138">
        <v>7.3798199999999996</v>
      </c>
      <c r="J4773" s="138">
        <v>18.806760000000001</v>
      </c>
      <c r="K4773" s="138">
        <v>23.966618145394925</v>
      </c>
    </row>
    <row r="4774" spans="1:11">
      <c r="A4774" s="39" t="s">
        <v>469</v>
      </c>
      <c r="B4774" s="39" t="s">
        <v>511</v>
      </c>
      <c r="C4774" s="39" t="s">
        <v>158</v>
      </c>
      <c r="D4774" s="92">
        <f t="shared" si="234"/>
        <v>18.847200000000001</v>
      </c>
      <c r="E4774" s="92">
        <f t="shared" si="235"/>
        <v>9.0095299999999998</v>
      </c>
      <c r="F4774" s="92">
        <f t="shared" si="236"/>
        <v>35.263719999999999</v>
      </c>
      <c r="H4774" s="138">
        <v>18.847200000000001</v>
      </c>
      <c r="I4774" s="138">
        <v>9.0095299999999998</v>
      </c>
      <c r="J4774" s="138">
        <v>35.263719999999999</v>
      </c>
      <c r="K4774" s="138">
        <v>35.296802708094575</v>
      </c>
    </row>
    <row r="4775" spans="1:11">
      <c r="A4775" s="39" t="s">
        <v>469</v>
      </c>
      <c r="B4775" s="39" t="s">
        <v>511</v>
      </c>
      <c r="C4775" s="39" t="s">
        <v>159</v>
      </c>
      <c r="D4775" s="92">
        <f t="shared" si="234"/>
        <v>30.371849999999998</v>
      </c>
      <c r="E4775" s="92">
        <f t="shared" si="235"/>
        <v>22.48856</v>
      </c>
      <c r="F4775" s="92">
        <f t="shared" si="236"/>
        <v>39.606540000000003</v>
      </c>
      <c r="H4775" s="138">
        <v>30.371849999999998</v>
      </c>
      <c r="I4775" s="138">
        <v>22.48856</v>
      </c>
      <c r="J4775" s="138">
        <v>39.606540000000003</v>
      </c>
      <c r="K4775" s="138">
        <v>14.485462689957973</v>
      </c>
    </row>
    <row r="4776" spans="1:11">
      <c r="A4776" s="39" t="s">
        <v>469</v>
      </c>
      <c r="B4776" s="39" t="s">
        <v>511</v>
      </c>
      <c r="C4776" s="39" t="s">
        <v>160</v>
      </c>
      <c r="D4776" s="92">
        <f t="shared" si="234"/>
        <v>20.032080000000001</v>
      </c>
      <c r="E4776" s="92">
        <f t="shared" si="235"/>
        <v>13.040100000000001</v>
      </c>
      <c r="F4776" s="92">
        <f t="shared" si="236"/>
        <v>29.50122</v>
      </c>
      <c r="H4776" s="138">
        <v>20.032080000000001</v>
      </c>
      <c r="I4776" s="138">
        <v>13.040100000000001</v>
      </c>
      <c r="J4776" s="138">
        <v>29.50122</v>
      </c>
      <c r="K4776" s="138">
        <v>20.935184963318836</v>
      </c>
    </row>
    <row r="4777" spans="1:11">
      <c r="A4777" s="39" t="s">
        <v>469</v>
      </c>
      <c r="B4777" s="39" t="s">
        <v>511</v>
      </c>
      <c r="C4777" s="39" t="s">
        <v>161</v>
      </c>
      <c r="D4777" s="92">
        <f t="shared" si="234"/>
        <v>17.845800000000001</v>
      </c>
      <c r="E4777" s="92">
        <f t="shared" si="235"/>
        <v>13.7065</v>
      </c>
      <c r="F4777" s="92">
        <f t="shared" si="236"/>
        <v>22.903359999999999</v>
      </c>
      <c r="H4777" s="138">
        <v>17.845800000000001</v>
      </c>
      <c r="I4777" s="138">
        <v>13.7065</v>
      </c>
      <c r="J4777" s="138">
        <v>22.903359999999999</v>
      </c>
      <c r="K4777" s="138">
        <v>13.121552410090889</v>
      </c>
    </row>
    <row r="4778" spans="1:11">
      <c r="A4778" s="39" t="s">
        <v>469</v>
      </c>
      <c r="B4778" s="39" t="s">
        <v>511</v>
      </c>
      <c r="C4778" s="39" t="s">
        <v>162</v>
      </c>
      <c r="D4778" s="92">
        <f t="shared" ref="D4778:D4841" si="237">IF(K4778&gt;=50," ",H4778)</f>
        <v>14.50572</v>
      </c>
      <c r="E4778" s="92">
        <f t="shared" ref="E4778:E4841" si="238">IF(K4778&gt;=50," ",I4778)</f>
        <v>10.58431</v>
      </c>
      <c r="F4778" s="92">
        <f t="shared" ref="F4778:F4841" si="239">IF(K4778&gt;=50," ",J4778)</f>
        <v>19.56213</v>
      </c>
      <c r="H4778" s="138">
        <v>14.50572</v>
      </c>
      <c r="I4778" s="138">
        <v>10.58431</v>
      </c>
      <c r="J4778" s="138">
        <v>19.56213</v>
      </c>
      <c r="K4778" s="138">
        <v>15.703488003353158</v>
      </c>
    </row>
    <row r="4779" spans="1:11">
      <c r="A4779" s="39" t="s">
        <v>469</v>
      </c>
      <c r="B4779" s="39" t="s">
        <v>511</v>
      </c>
      <c r="C4779" s="39" t="s">
        <v>163</v>
      </c>
      <c r="D4779" s="92">
        <f t="shared" si="237"/>
        <v>12.39174</v>
      </c>
      <c r="E4779" s="92">
        <f t="shared" si="238"/>
        <v>9.2811880000000002</v>
      </c>
      <c r="F4779" s="92">
        <f t="shared" si="239"/>
        <v>16.356819999999999</v>
      </c>
      <c r="H4779" s="138">
        <v>12.39174</v>
      </c>
      <c r="I4779" s="138">
        <v>9.2811880000000002</v>
      </c>
      <c r="J4779" s="138">
        <v>16.356819999999999</v>
      </c>
      <c r="K4779" s="138">
        <v>14.478789903597072</v>
      </c>
    </row>
    <row r="4780" spans="1:11">
      <c r="A4780" s="39" t="s">
        <v>469</v>
      </c>
      <c r="B4780" s="39" t="s">
        <v>511</v>
      </c>
      <c r="C4780" s="39" t="s">
        <v>164</v>
      </c>
      <c r="D4780" s="92">
        <f t="shared" si="237"/>
        <v>13.6317</v>
      </c>
      <c r="E4780" s="92">
        <f t="shared" si="238"/>
        <v>9.1604030000000005</v>
      </c>
      <c r="F4780" s="92">
        <f t="shared" si="239"/>
        <v>19.809539999999998</v>
      </c>
      <c r="H4780" s="138">
        <v>13.6317</v>
      </c>
      <c r="I4780" s="138">
        <v>9.1604030000000005</v>
      </c>
      <c r="J4780" s="138">
        <v>19.809539999999998</v>
      </c>
      <c r="K4780" s="138">
        <v>19.74017914126631</v>
      </c>
    </row>
    <row r="4781" spans="1:11">
      <c r="A4781" s="39" t="s">
        <v>469</v>
      </c>
      <c r="B4781" s="39" t="s">
        <v>511</v>
      </c>
      <c r="C4781" s="39" t="s">
        <v>165</v>
      </c>
      <c r="D4781" s="92">
        <f t="shared" si="237"/>
        <v>23.083480000000002</v>
      </c>
      <c r="E4781" s="92">
        <f t="shared" si="238"/>
        <v>15.323700000000001</v>
      </c>
      <c r="F4781" s="92">
        <f t="shared" si="239"/>
        <v>33.230629999999998</v>
      </c>
      <c r="H4781" s="138">
        <v>23.083480000000002</v>
      </c>
      <c r="I4781" s="138">
        <v>15.323700000000001</v>
      </c>
      <c r="J4781" s="138">
        <v>33.230629999999998</v>
      </c>
      <c r="K4781" s="138">
        <v>19.850039941984484</v>
      </c>
    </row>
    <row r="4782" spans="1:11">
      <c r="A4782" s="39" t="s">
        <v>469</v>
      </c>
      <c r="B4782" s="39" t="s">
        <v>511</v>
      </c>
      <c r="C4782" s="39" t="s">
        <v>166</v>
      </c>
      <c r="D4782" s="92">
        <f t="shared" si="237"/>
        <v>20.90523</v>
      </c>
      <c r="E4782" s="92">
        <f t="shared" si="238"/>
        <v>14.744529999999999</v>
      </c>
      <c r="F4782" s="92">
        <f t="shared" si="239"/>
        <v>28.771339999999999</v>
      </c>
      <c r="H4782" s="138">
        <v>20.90523</v>
      </c>
      <c r="I4782" s="138">
        <v>14.744529999999999</v>
      </c>
      <c r="J4782" s="138">
        <v>28.771339999999999</v>
      </c>
      <c r="K4782" s="138">
        <v>17.115329513236642</v>
      </c>
    </row>
    <row r="4783" spans="1:11">
      <c r="A4783" s="39" t="s">
        <v>469</v>
      </c>
      <c r="B4783" s="39" t="s">
        <v>511</v>
      </c>
      <c r="C4783" s="39" t="s">
        <v>167</v>
      </c>
      <c r="D4783" s="92">
        <f t="shared" si="237"/>
        <v>14.89298</v>
      </c>
      <c r="E4783" s="92">
        <f t="shared" si="238"/>
        <v>11.02277</v>
      </c>
      <c r="F4783" s="92">
        <f t="shared" si="239"/>
        <v>19.819379999999999</v>
      </c>
      <c r="H4783" s="138">
        <v>14.89298</v>
      </c>
      <c r="I4783" s="138">
        <v>11.02277</v>
      </c>
      <c r="J4783" s="138">
        <v>19.819379999999999</v>
      </c>
      <c r="K4783" s="138">
        <v>14.997576039180874</v>
      </c>
    </row>
    <row r="4784" spans="1:11">
      <c r="A4784" s="39" t="s">
        <v>469</v>
      </c>
      <c r="B4784" s="39" t="s">
        <v>511</v>
      </c>
      <c r="C4784" s="39" t="s">
        <v>168</v>
      </c>
      <c r="D4784" s="92">
        <f t="shared" si="237"/>
        <v>15.374739999999999</v>
      </c>
      <c r="E4784" s="92">
        <f t="shared" si="238"/>
        <v>10.34515</v>
      </c>
      <c r="F4784" s="92">
        <f t="shared" si="239"/>
        <v>22.24296</v>
      </c>
      <c r="H4784" s="138">
        <v>15.374739999999999</v>
      </c>
      <c r="I4784" s="138">
        <v>10.34515</v>
      </c>
      <c r="J4784" s="138">
        <v>22.24296</v>
      </c>
      <c r="K4784" s="138">
        <v>19.599180213779228</v>
      </c>
    </row>
    <row r="4785" spans="1:11">
      <c r="A4785" s="39" t="s">
        <v>469</v>
      </c>
      <c r="B4785" s="39" t="s">
        <v>511</v>
      </c>
      <c r="C4785" s="39" t="s">
        <v>169</v>
      </c>
      <c r="D4785" s="92">
        <f t="shared" si="237"/>
        <v>17.88991</v>
      </c>
      <c r="E4785" s="92">
        <f t="shared" si="238"/>
        <v>9.768516</v>
      </c>
      <c r="F4785" s="92">
        <f t="shared" si="239"/>
        <v>30.482330000000001</v>
      </c>
      <c r="H4785" s="138">
        <v>17.88991</v>
      </c>
      <c r="I4785" s="138">
        <v>9.768516</v>
      </c>
      <c r="J4785" s="138">
        <v>30.482330000000001</v>
      </c>
      <c r="K4785" s="138">
        <v>29.298962375998538</v>
      </c>
    </row>
    <row r="4786" spans="1:11">
      <c r="A4786" s="39" t="s">
        <v>469</v>
      </c>
      <c r="B4786" s="39" t="s">
        <v>511</v>
      </c>
      <c r="C4786" s="39" t="s">
        <v>170</v>
      </c>
      <c r="D4786" s="92">
        <f t="shared" si="237"/>
        <v>18.898810000000001</v>
      </c>
      <c r="E4786" s="92">
        <f t="shared" si="238"/>
        <v>14.493230000000001</v>
      </c>
      <c r="F4786" s="92">
        <f t="shared" si="239"/>
        <v>24.263570000000001</v>
      </c>
      <c r="H4786" s="138">
        <v>18.898810000000001</v>
      </c>
      <c r="I4786" s="138">
        <v>14.493230000000001</v>
      </c>
      <c r="J4786" s="138">
        <v>24.263570000000001</v>
      </c>
      <c r="K4786" s="138">
        <v>13.171056801989121</v>
      </c>
    </row>
    <row r="4787" spans="1:11">
      <c r="A4787" s="39" t="s">
        <v>469</v>
      </c>
      <c r="B4787" s="39" t="s">
        <v>511</v>
      </c>
      <c r="C4787" s="39" t="s">
        <v>171</v>
      </c>
      <c r="D4787" s="92">
        <f t="shared" si="237"/>
        <v>18.910350000000001</v>
      </c>
      <c r="E4787" s="92">
        <f t="shared" si="238"/>
        <v>14.79017</v>
      </c>
      <c r="F4787" s="92">
        <f t="shared" si="239"/>
        <v>23.856950000000001</v>
      </c>
      <c r="H4787" s="138">
        <v>18.910350000000001</v>
      </c>
      <c r="I4787" s="138">
        <v>14.79017</v>
      </c>
      <c r="J4787" s="138">
        <v>23.856950000000001</v>
      </c>
      <c r="K4787" s="138">
        <v>12.217351873444965</v>
      </c>
    </row>
    <row r="4788" spans="1:11">
      <c r="A4788" s="39" t="s">
        <v>469</v>
      </c>
      <c r="B4788" s="39" t="s">
        <v>511</v>
      </c>
      <c r="C4788" s="39" t="s">
        <v>172</v>
      </c>
      <c r="D4788" s="92">
        <f t="shared" si="237"/>
        <v>28.18816</v>
      </c>
      <c r="E4788" s="92">
        <f t="shared" si="238"/>
        <v>21.943429999999999</v>
      </c>
      <c r="F4788" s="92">
        <f t="shared" si="239"/>
        <v>35.403979999999997</v>
      </c>
      <c r="H4788" s="138">
        <v>28.18816</v>
      </c>
      <c r="I4788" s="138">
        <v>21.943429999999999</v>
      </c>
      <c r="J4788" s="138">
        <v>35.403979999999997</v>
      </c>
      <c r="K4788" s="138">
        <v>12.230468395241124</v>
      </c>
    </row>
    <row r="4789" spans="1:11">
      <c r="A4789" s="39" t="s">
        <v>469</v>
      </c>
      <c r="B4789" s="39" t="s">
        <v>511</v>
      </c>
      <c r="C4789" s="39" t="s">
        <v>173</v>
      </c>
      <c r="D4789" s="92">
        <f t="shared" si="237"/>
        <v>15.997210000000001</v>
      </c>
      <c r="E4789" s="92">
        <f t="shared" si="238"/>
        <v>12.4983</v>
      </c>
      <c r="F4789" s="92">
        <f t="shared" si="239"/>
        <v>20.24897</v>
      </c>
      <c r="H4789" s="138">
        <v>15.997210000000001</v>
      </c>
      <c r="I4789" s="138">
        <v>12.4983</v>
      </c>
      <c r="J4789" s="138">
        <v>20.24897</v>
      </c>
      <c r="K4789" s="138">
        <v>12.327193304332443</v>
      </c>
    </row>
    <row r="4790" spans="1:11">
      <c r="A4790" s="39" t="s">
        <v>469</v>
      </c>
      <c r="B4790" s="39" t="s">
        <v>511</v>
      </c>
      <c r="C4790" s="39" t="s">
        <v>174</v>
      </c>
      <c r="D4790" s="92">
        <f t="shared" si="237"/>
        <v>16.36628</v>
      </c>
      <c r="E4790" s="92">
        <f t="shared" si="238"/>
        <v>12.27294</v>
      </c>
      <c r="F4790" s="92">
        <f t="shared" si="239"/>
        <v>21.490400000000001</v>
      </c>
      <c r="H4790" s="138">
        <v>16.36628</v>
      </c>
      <c r="I4790" s="138">
        <v>12.27294</v>
      </c>
      <c r="J4790" s="138">
        <v>21.490400000000001</v>
      </c>
      <c r="K4790" s="138">
        <v>14.320279257106685</v>
      </c>
    </row>
    <row r="4791" spans="1:11">
      <c r="A4791" s="39" t="s">
        <v>469</v>
      </c>
      <c r="B4791" s="39" t="s">
        <v>511</v>
      </c>
      <c r="C4791" s="39" t="s">
        <v>175</v>
      </c>
      <c r="D4791" s="92">
        <f t="shared" si="237"/>
        <v>23.534949999999998</v>
      </c>
      <c r="E4791" s="92">
        <f t="shared" si="238"/>
        <v>18.46115</v>
      </c>
      <c r="F4791" s="92">
        <f t="shared" si="239"/>
        <v>29.498740000000002</v>
      </c>
      <c r="H4791" s="138">
        <v>23.534949999999998</v>
      </c>
      <c r="I4791" s="138">
        <v>18.46115</v>
      </c>
      <c r="J4791" s="138">
        <v>29.498740000000002</v>
      </c>
      <c r="K4791" s="138">
        <v>11.979213892530046</v>
      </c>
    </row>
    <row r="4792" spans="1:11">
      <c r="A4792" s="39" t="s">
        <v>469</v>
      </c>
      <c r="B4792" s="39" t="s">
        <v>511</v>
      </c>
      <c r="C4792" s="39" t="s">
        <v>176</v>
      </c>
      <c r="D4792" s="92">
        <f t="shared" si="237"/>
        <v>21.096640000000001</v>
      </c>
      <c r="E4792" s="92">
        <f t="shared" si="238"/>
        <v>13.033250000000001</v>
      </c>
      <c r="F4792" s="92">
        <f t="shared" si="239"/>
        <v>32.296100000000003</v>
      </c>
      <c r="H4792" s="138">
        <v>21.096640000000001</v>
      </c>
      <c r="I4792" s="138">
        <v>13.033250000000001</v>
      </c>
      <c r="J4792" s="138">
        <v>32.296100000000003</v>
      </c>
      <c r="K4792" s="138">
        <v>23.304763222958723</v>
      </c>
    </row>
    <row r="4793" spans="1:11">
      <c r="A4793" s="39" t="s">
        <v>469</v>
      </c>
      <c r="B4793" s="39" t="s">
        <v>512</v>
      </c>
      <c r="C4793" s="39" t="s">
        <v>98</v>
      </c>
      <c r="D4793" s="92">
        <f t="shared" si="237"/>
        <v>22.309979999999999</v>
      </c>
      <c r="E4793" s="92">
        <f t="shared" si="238"/>
        <v>15.1585</v>
      </c>
      <c r="F4793" s="92">
        <f t="shared" si="239"/>
        <v>31.579560000000001</v>
      </c>
      <c r="H4793" s="138">
        <v>22.309979999999999</v>
      </c>
      <c r="I4793" s="138">
        <v>15.1585</v>
      </c>
      <c r="J4793" s="138">
        <v>31.579560000000001</v>
      </c>
      <c r="K4793" s="138">
        <v>18.809017309742099</v>
      </c>
    </row>
    <row r="4794" spans="1:11">
      <c r="A4794" s="39" t="s">
        <v>469</v>
      </c>
      <c r="B4794" s="39" t="s">
        <v>512</v>
      </c>
      <c r="C4794" s="39" t="s">
        <v>99</v>
      </c>
      <c r="D4794" s="92">
        <f t="shared" si="237"/>
        <v>14.39377</v>
      </c>
      <c r="E4794" s="92">
        <f t="shared" si="238"/>
        <v>9.3098659999999995</v>
      </c>
      <c r="F4794" s="92">
        <f t="shared" si="239"/>
        <v>21.592870000000001</v>
      </c>
      <c r="H4794" s="138">
        <v>14.39377</v>
      </c>
      <c r="I4794" s="138">
        <v>9.3098659999999995</v>
      </c>
      <c r="J4794" s="138">
        <v>21.592870000000001</v>
      </c>
      <c r="K4794" s="138">
        <v>21.55016371666353</v>
      </c>
    </row>
    <row r="4795" spans="1:11">
      <c r="A4795" s="39" t="s">
        <v>469</v>
      </c>
      <c r="B4795" s="39" t="s">
        <v>512</v>
      </c>
      <c r="C4795" s="39" t="s">
        <v>100</v>
      </c>
      <c r="D4795" s="92">
        <f t="shared" si="237"/>
        <v>19.121559999999999</v>
      </c>
      <c r="E4795" s="92">
        <f t="shared" si="238"/>
        <v>14.743069999999999</v>
      </c>
      <c r="F4795" s="92">
        <f t="shared" si="239"/>
        <v>24.42783</v>
      </c>
      <c r="H4795" s="138">
        <v>19.121559999999999</v>
      </c>
      <c r="I4795" s="138">
        <v>14.743069999999999</v>
      </c>
      <c r="J4795" s="138">
        <v>24.42783</v>
      </c>
      <c r="K4795" s="138">
        <v>12.90588738575723</v>
      </c>
    </row>
    <row r="4796" spans="1:11">
      <c r="A4796" s="39" t="s">
        <v>469</v>
      </c>
      <c r="B4796" s="39" t="s">
        <v>512</v>
      </c>
      <c r="C4796" s="39" t="s">
        <v>101</v>
      </c>
      <c r="D4796" s="92">
        <f t="shared" si="237"/>
        <v>19.97109</v>
      </c>
      <c r="E4796" s="92">
        <f t="shared" si="238"/>
        <v>15.64766</v>
      </c>
      <c r="F4796" s="92">
        <f t="shared" si="239"/>
        <v>25.133150000000001</v>
      </c>
      <c r="H4796" s="138">
        <v>19.97109</v>
      </c>
      <c r="I4796" s="138">
        <v>15.64766</v>
      </c>
      <c r="J4796" s="138">
        <v>25.133150000000001</v>
      </c>
      <c r="K4796" s="138">
        <v>12.10941916540359</v>
      </c>
    </row>
    <row r="4797" spans="1:11">
      <c r="A4797" s="39" t="s">
        <v>469</v>
      </c>
      <c r="B4797" s="39" t="s">
        <v>512</v>
      </c>
      <c r="C4797" s="39" t="s">
        <v>102</v>
      </c>
      <c r="D4797" s="92">
        <f t="shared" si="237"/>
        <v>14.04824</v>
      </c>
      <c r="E4797" s="92">
        <f t="shared" si="238"/>
        <v>9.0314420000000002</v>
      </c>
      <c r="F4797" s="92">
        <f t="shared" si="239"/>
        <v>21.202259999999999</v>
      </c>
      <c r="H4797" s="138">
        <v>14.04824</v>
      </c>
      <c r="I4797" s="138">
        <v>9.0314420000000002</v>
      </c>
      <c r="J4797" s="138">
        <v>21.202259999999999</v>
      </c>
      <c r="K4797" s="138">
        <v>21.860866556949485</v>
      </c>
    </row>
    <row r="4798" spans="1:11">
      <c r="A4798" s="39" t="s">
        <v>469</v>
      </c>
      <c r="B4798" s="39" t="s">
        <v>512</v>
      </c>
      <c r="C4798" s="39" t="s">
        <v>103</v>
      </c>
      <c r="D4798" s="92">
        <f t="shared" si="237"/>
        <v>16.873819999999998</v>
      </c>
      <c r="E4798" s="92">
        <f t="shared" si="238"/>
        <v>11.779730000000001</v>
      </c>
      <c r="F4798" s="92">
        <f t="shared" si="239"/>
        <v>23.581969999999998</v>
      </c>
      <c r="H4798" s="138">
        <v>16.873819999999998</v>
      </c>
      <c r="I4798" s="138">
        <v>11.779730000000001</v>
      </c>
      <c r="J4798" s="138">
        <v>23.581969999999998</v>
      </c>
      <c r="K4798" s="138">
        <v>17.764098467329866</v>
      </c>
    </row>
    <row r="4799" spans="1:11">
      <c r="A4799" s="39" t="s">
        <v>469</v>
      </c>
      <c r="B4799" s="39" t="s">
        <v>512</v>
      </c>
      <c r="C4799" s="39" t="s">
        <v>104</v>
      </c>
      <c r="D4799" s="92">
        <f t="shared" si="237"/>
        <v>21.169129999999999</v>
      </c>
      <c r="E4799" s="92">
        <f t="shared" si="238"/>
        <v>15.09492</v>
      </c>
      <c r="F4799" s="92">
        <f t="shared" si="239"/>
        <v>28.856860000000001</v>
      </c>
      <c r="H4799" s="138">
        <v>21.169129999999999</v>
      </c>
      <c r="I4799" s="138">
        <v>15.09492</v>
      </c>
      <c r="J4799" s="138">
        <v>28.856860000000001</v>
      </c>
      <c r="K4799" s="138">
        <v>16.586949959681856</v>
      </c>
    </row>
    <row r="4800" spans="1:11">
      <c r="A4800" s="39" t="s">
        <v>469</v>
      </c>
      <c r="B4800" s="39" t="s">
        <v>512</v>
      </c>
      <c r="C4800" s="39" t="s">
        <v>105</v>
      </c>
      <c r="D4800" s="92">
        <f t="shared" si="237"/>
        <v>11.491540000000001</v>
      </c>
      <c r="E4800" s="92">
        <f t="shared" si="238"/>
        <v>7.6588539999999998</v>
      </c>
      <c r="F4800" s="92">
        <f t="shared" si="239"/>
        <v>16.891349999999999</v>
      </c>
      <c r="H4800" s="138">
        <v>11.491540000000001</v>
      </c>
      <c r="I4800" s="138">
        <v>7.6588539999999998</v>
      </c>
      <c r="J4800" s="138">
        <v>16.891349999999999</v>
      </c>
      <c r="K4800" s="138">
        <v>20.236478313611581</v>
      </c>
    </row>
    <row r="4801" spans="1:11">
      <c r="A4801" s="39" t="s">
        <v>469</v>
      </c>
      <c r="B4801" s="39" t="s">
        <v>512</v>
      </c>
      <c r="C4801" s="39" t="s">
        <v>106</v>
      </c>
      <c r="D4801" s="92">
        <f t="shared" si="237"/>
        <v>18.022870000000001</v>
      </c>
      <c r="E4801" s="92">
        <f t="shared" si="238"/>
        <v>14.417009999999999</v>
      </c>
      <c r="F4801" s="92">
        <f t="shared" si="239"/>
        <v>22.295649999999998</v>
      </c>
      <c r="H4801" s="138">
        <v>18.022870000000001</v>
      </c>
      <c r="I4801" s="138">
        <v>14.417009999999999</v>
      </c>
      <c r="J4801" s="138">
        <v>22.295649999999998</v>
      </c>
      <c r="K4801" s="138">
        <v>11.136944337943957</v>
      </c>
    </row>
    <row r="4802" spans="1:11">
      <c r="A4802" s="39" t="s">
        <v>469</v>
      </c>
      <c r="B4802" s="39" t="s">
        <v>512</v>
      </c>
      <c r="C4802" s="39" t="s">
        <v>107</v>
      </c>
      <c r="D4802" s="92">
        <f t="shared" si="237"/>
        <v>10.272349999999999</v>
      </c>
      <c r="E4802" s="92">
        <f t="shared" si="238"/>
        <v>7.4177960000000001</v>
      </c>
      <c r="F4802" s="92">
        <f t="shared" si="239"/>
        <v>14.058590000000001</v>
      </c>
      <c r="H4802" s="138">
        <v>10.272349999999999</v>
      </c>
      <c r="I4802" s="138">
        <v>7.4177960000000001</v>
      </c>
      <c r="J4802" s="138">
        <v>14.058590000000001</v>
      </c>
      <c r="K4802" s="138">
        <v>16.337984979094365</v>
      </c>
    </row>
    <row r="4803" spans="1:11">
      <c r="A4803" s="39" t="s">
        <v>469</v>
      </c>
      <c r="B4803" s="39" t="s">
        <v>512</v>
      </c>
      <c r="C4803" s="39" t="s">
        <v>108</v>
      </c>
      <c r="D4803" s="92">
        <f t="shared" si="237"/>
        <v>9.5746769999999994</v>
      </c>
      <c r="E4803" s="92">
        <f t="shared" si="238"/>
        <v>4.7853760000000003</v>
      </c>
      <c r="F4803" s="92">
        <f t="shared" si="239"/>
        <v>18.23903</v>
      </c>
      <c r="H4803" s="138">
        <v>9.5746769999999994</v>
      </c>
      <c r="I4803" s="138">
        <v>4.7853760000000003</v>
      </c>
      <c r="J4803" s="138">
        <v>18.23903</v>
      </c>
      <c r="K4803" s="138">
        <v>34.377922095962091</v>
      </c>
    </row>
    <row r="4804" spans="1:11">
      <c r="A4804" s="39" t="s">
        <v>469</v>
      </c>
      <c r="B4804" s="39" t="s">
        <v>512</v>
      </c>
      <c r="C4804" s="39" t="s">
        <v>109</v>
      </c>
      <c r="D4804" s="92">
        <f t="shared" si="237"/>
        <v>22.32151</v>
      </c>
      <c r="E4804" s="92">
        <f t="shared" si="238"/>
        <v>16.317699999999999</v>
      </c>
      <c r="F4804" s="92">
        <f t="shared" si="239"/>
        <v>29.749030000000001</v>
      </c>
      <c r="H4804" s="138">
        <v>22.32151</v>
      </c>
      <c r="I4804" s="138">
        <v>16.317699999999999</v>
      </c>
      <c r="J4804" s="138">
        <v>29.749030000000001</v>
      </c>
      <c r="K4804" s="138">
        <v>15.366980101256592</v>
      </c>
    </row>
    <row r="4805" spans="1:11">
      <c r="A4805" s="39" t="s">
        <v>469</v>
      </c>
      <c r="B4805" s="39" t="s">
        <v>512</v>
      </c>
      <c r="C4805" s="39" t="s">
        <v>110</v>
      </c>
      <c r="D4805" s="92">
        <f t="shared" si="237"/>
        <v>17.673300000000001</v>
      </c>
      <c r="E4805" s="92">
        <f t="shared" si="238"/>
        <v>13.37391</v>
      </c>
      <c r="F4805" s="92">
        <f t="shared" si="239"/>
        <v>22.98807</v>
      </c>
      <c r="H4805" s="138">
        <v>17.673300000000001</v>
      </c>
      <c r="I4805" s="138">
        <v>13.37391</v>
      </c>
      <c r="J4805" s="138">
        <v>22.98807</v>
      </c>
      <c r="K4805" s="138">
        <v>13.846395410025291</v>
      </c>
    </row>
    <row r="4806" spans="1:11">
      <c r="A4806" s="39" t="s">
        <v>469</v>
      </c>
      <c r="B4806" s="39" t="s">
        <v>512</v>
      </c>
      <c r="C4806" s="39" t="s">
        <v>111</v>
      </c>
      <c r="D4806" s="92">
        <f t="shared" si="237"/>
        <v>11.552899999999999</v>
      </c>
      <c r="E4806" s="92">
        <f t="shared" si="238"/>
        <v>8.7095289999999999</v>
      </c>
      <c r="F4806" s="92">
        <f t="shared" si="239"/>
        <v>15.17029</v>
      </c>
      <c r="H4806" s="138">
        <v>11.552899999999999</v>
      </c>
      <c r="I4806" s="138">
        <v>8.7095289999999999</v>
      </c>
      <c r="J4806" s="138">
        <v>15.17029</v>
      </c>
      <c r="K4806" s="138">
        <v>14.176596352430993</v>
      </c>
    </row>
    <row r="4807" spans="1:11">
      <c r="A4807" s="39" t="s">
        <v>469</v>
      </c>
      <c r="B4807" s="39" t="s">
        <v>512</v>
      </c>
      <c r="C4807" s="39" t="s">
        <v>112</v>
      </c>
      <c r="D4807" s="92">
        <f t="shared" si="237"/>
        <v>11.20271</v>
      </c>
      <c r="E4807" s="92">
        <f t="shared" si="238"/>
        <v>7.9690849999999998</v>
      </c>
      <c r="F4807" s="92">
        <f t="shared" si="239"/>
        <v>15.52708</v>
      </c>
      <c r="H4807" s="138">
        <v>11.20271</v>
      </c>
      <c r="I4807" s="138">
        <v>7.9690849999999998</v>
      </c>
      <c r="J4807" s="138">
        <v>15.52708</v>
      </c>
      <c r="K4807" s="138">
        <v>17.050365491921152</v>
      </c>
    </row>
    <row r="4808" spans="1:11">
      <c r="A4808" s="39" t="s">
        <v>469</v>
      </c>
      <c r="B4808" s="39" t="s">
        <v>512</v>
      </c>
      <c r="C4808" s="39" t="s">
        <v>113</v>
      </c>
      <c r="D4808" s="92">
        <f t="shared" si="237"/>
        <v>13.690910000000001</v>
      </c>
      <c r="E4808" s="92">
        <f t="shared" si="238"/>
        <v>8.8156029999999994</v>
      </c>
      <c r="F4808" s="92">
        <f t="shared" si="239"/>
        <v>20.651779999999999</v>
      </c>
      <c r="H4808" s="138">
        <v>13.690910000000001</v>
      </c>
      <c r="I4808" s="138">
        <v>8.8156029999999994</v>
      </c>
      <c r="J4808" s="138">
        <v>20.651779999999999</v>
      </c>
      <c r="K4808" s="138">
        <v>21.804021792561631</v>
      </c>
    </row>
    <row r="4809" spans="1:11">
      <c r="A4809" s="39" t="s">
        <v>469</v>
      </c>
      <c r="B4809" s="39" t="s">
        <v>512</v>
      </c>
      <c r="C4809" s="39" t="s">
        <v>114</v>
      </c>
      <c r="D4809" s="92">
        <f t="shared" si="237"/>
        <v>24.431249999999999</v>
      </c>
      <c r="E4809" s="92">
        <f t="shared" si="238"/>
        <v>17.385819999999999</v>
      </c>
      <c r="F4809" s="92">
        <f t="shared" si="239"/>
        <v>33.184930000000001</v>
      </c>
      <c r="H4809" s="138">
        <v>24.431249999999999</v>
      </c>
      <c r="I4809" s="138">
        <v>17.385819999999999</v>
      </c>
      <c r="J4809" s="138">
        <v>33.184930000000001</v>
      </c>
      <c r="K4809" s="138">
        <v>16.553385520593501</v>
      </c>
    </row>
    <row r="4810" spans="1:11">
      <c r="A4810" s="39" t="s">
        <v>469</v>
      </c>
      <c r="B4810" s="39" t="s">
        <v>512</v>
      </c>
      <c r="C4810" s="39" t="s">
        <v>115</v>
      </c>
      <c r="D4810" s="92">
        <f t="shared" si="237"/>
        <v>20.863130000000002</v>
      </c>
      <c r="E4810" s="92">
        <f t="shared" si="238"/>
        <v>16.776679999999999</v>
      </c>
      <c r="F4810" s="92">
        <f t="shared" si="239"/>
        <v>25.63832</v>
      </c>
      <c r="H4810" s="138">
        <v>20.863130000000002</v>
      </c>
      <c r="I4810" s="138">
        <v>16.776679999999999</v>
      </c>
      <c r="J4810" s="138">
        <v>25.63832</v>
      </c>
      <c r="K4810" s="138">
        <v>10.834390621157995</v>
      </c>
    </row>
    <row r="4811" spans="1:11">
      <c r="A4811" s="39" t="s">
        <v>469</v>
      </c>
      <c r="B4811" s="39" t="s">
        <v>512</v>
      </c>
      <c r="C4811" s="39" t="s">
        <v>116</v>
      </c>
      <c r="D4811" s="92">
        <f t="shared" si="237"/>
        <v>21.518740000000001</v>
      </c>
      <c r="E4811" s="92">
        <f t="shared" si="238"/>
        <v>14.78267</v>
      </c>
      <c r="F4811" s="92">
        <f t="shared" si="239"/>
        <v>30.235209999999999</v>
      </c>
      <c r="H4811" s="138">
        <v>21.518740000000001</v>
      </c>
      <c r="I4811" s="138">
        <v>14.78267</v>
      </c>
      <c r="J4811" s="138">
        <v>30.235209999999999</v>
      </c>
      <c r="K4811" s="138">
        <v>18.331194112666445</v>
      </c>
    </row>
    <row r="4812" spans="1:11">
      <c r="A4812" s="39" t="s">
        <v>469</v>
      </c>
      <c r="B4812" s="39" t="s">
        <v>512</v>
      </c>
      <c r="C4812" s="39" t="s">
        <v>117</v>
      </c>
      <c r="D4812" s="92">
        <f t="shared" si="237"/>
        <v>18.533919999999998</v>
      </c>
      <c r="E4812" s="92">
        <f t="shared" si="238"/>
        <v>14.081950000000001</v>
      </c>
      <c r="F4812" s="92">
        <f t="shared" si="239"/>
        <v>24.0002</v>
      </c>
      <c r="H4812" s="138">
        <v>18.533919999999998</v>
      </c>
      <c r="I4812" s="138">
        <v>14.081950000000001</v>
      </c>
      <c r="J4812" s="138">
        <v>24.0002</v>
      </c>
      <c r="K4812" s="138">
        <v>13.629350941409053</v>
      </c>
    </row>
    <row r="4813" spans="1:11">
      <c r="A4813" s="39" t="s">
        <v>469</v>
      </c>
      <c r="B4813" s="39" t="s">
        <v>512</v>
      </c>
      <c r="C4813" s="39" t="s">
        <v>118</v>
      </c>
      <c r="D4813" s="92">
        <f t="shared" si="237"/>
        <v>13.82799</v>
      </c>
      <c r="E4813" s="92">
        <f t="shared" si="238"/>
        <v>9.1593040000000006</v>
      </c>
      <c r="F4813" s="92">
        <f t="shared" si="239"/>
        <v>20.34347</v>
      </c>
      <c r="H4813" s="138">
        <v>13.82799</v>
      </c>
      <c r="I4813" s="138">
        <v>9.1593040000000006</v>
      </c>
      <c r="J4813" s="138">
        <v>20.34347</v>
      </c>
      <c r="K4813" s="138">
        <v>20.429737076755192</v>
      </c>
    </row>
    <row r="4814" spans="1:11">
      <c r="A4814" s="39" t="s">
        <v>469</v>
      </c>
      <c r="B4814" s="39" t="s">
        <v>512</v>
      </c>
      <c r="C4814" s="39" t="s">
        <v>119</v>
      </c>
      <c r="D4814" s="92">
        <f t="shared" si="237"/>
        <v>16.8171</v>
      </c>
      <c r="E4814" s="92">
        <f t="shared" si="238"/>
        <v>13.02704</v>
      </c>
      <c r="F4814" s="92">
        <f t="shared" si="239"/>
        <v>21.438030000000001</v>
      </c>
      <c r="H4814" s="138">
        <v>16.8171</v>
      </c>
      <c r="I4814" s="138">
        <v>13.02704</v>
      </c>
      <c r="J4814" s="138">
        <v>21.438030000000001</v>
      </c>
      <c r="K4814" s="138">
        <v>12.728633355334749</v>
      </c>
    </row>
    <row r="4815" spans="1:11">
      <c r="A4815" s="39" t="s">
        <v>469</v>
      </c>
      <c r="B4815" s="39" t="s">
        <v>512</v>
      </c>
      <c r="C4815" s="39" t="s">
        <v>120</v>
      </c>
      <c r="D4815" s="92">
        <f t="shared" si="237"/>
        <v>14.534560000000001</v>
      </c>
      <c r="E4815" s="92">
        <f t="shared" si="238"/>
        <v>8.7883080000000007</v>
      </c>
      <c r="F4815" s="92">
        <f t="shared" si="239"/>
        <v>23.087009999999999</v>
      </c>
      <c r="H4815" s="138">
        <v>14.534560000000001</v>
      </c>
      <c r="I4815" s="138">
        <v>8.7883080000000007</v>
      </c>
      <c r="J4815" s="138">
        <v>23.087009999999999</v>
      </c>
      <c r="K4815" s="138">
        <v>24.774867625851762</v>
      </c>
    </row>
    <row r="4816" spans="1:11">
      <c r="A4816" s="39" t="s">
        <v>469</v>
      </c>
      <c r="B4816" s="39" t="s">
        <v>512</v>
      </c>
      <c r="C4816" s="39" t="s">
        <v>121</v>
      </c>
      <c r="D4816" s="92">
        <f t="shared" si="237"/>
        <v>16.823460000000001</v>
      </c>
      <c r="E4816" s="92">
        <f t="shared" si="238"/>
        <v>12.44089</v>
      </c>
      <c r="F4816" s="92">
        <f t="shared" si="239"/>
        <v>22.355709999999998</v>
      </c>
      <c r="H4816" s="138">
        <v>16.823460000000001</v>
      </c>
      <c r="I4816" s="138">
        <v>12.44089</v>
      </c>
      <c r="J4816" s="138">
        <v>22.355709999999998</v>
      </c>
      <c r="K4816" s="138">
        <v>14.985710430553523</v>
      </c>
    </row>
    <row r="4817" spans="1:11">
      <c r="A4817" s="39" t="s">
        <v>469</v>
      </c>
      <c r="B4817" s="39" t="s">
        <v>512</v>
      </c>
      <c r="C4817" s="39" t="s">
        <v>122</v>
      </c>
      <c r="D4817" s="92">
        <f t="shared" si="237"/>
        <v>21.094390000000001</v>
      </c>
      <c r="E4817" s="92">
        <f t="shared" si="238"/>
        <v>16.535399999999999</v>
      </c>
      <c r="F4817" s="92">
        <f t="shared" si="239"/>
        <v>26.511089999999999</v>
      </c>
      <c r="H4817" s="138">
        <v>21.094390000000001</v>
      </c>
      <c r="I4817" s="138">
        <v>16.535399999999999</v>
      </c>
      <c r="J4817" s="138">
        <v>26.511089999999999</v>
      </c>
      <c r="K4817" s="138">
        <v>12.064036931146148</v>
      </c>
    </row>
    <row r="4818" spans="1:11">
      <c r="A4818" s="39" t="s">
        <v>469</v>
      </c>
      <c r="B4818" s="39" t="s">
        <v>512</v>
      </c>
      <c r="C4818" s="39" t="s">
        <v>123</v>
      </c>
      <c r="D4818" s="92">
        <f t="shared" si="237"/>
        <v>9.4039950000000001</v>
      </c>
      <c r="E4818" s="92">
        <f t="shared" si="238"/>
        <v>6.5551769999999996</v>
      </c>
      <c r="F4818" s="92">
        <f t="shared" si="239"/>
        <v>13.31447</v>
      </c>
      <c r="H4818" s="138">
        <v>9.4039950000000001</v>
      </c>
      <c r="I4818" s="138">
        <v>6.5551769999999996</v>
      </c>
      <c r="J4818" s="138">
        <v>13.31447</v>
      </c>
      <c r="K4818" s="138">
        <v>18.111504738145864</v>
      </c>
    </row>
    <row r="4819" spans="1:11">
      <c r="A4819" s="39" t="s">
        <v>469</v>
      </c>
      <c r="B4819" s="39" t="s">
        <v>512</v>
      </c>
      <c r="C4819" s="39" t="s">
        <v>124</v>
      </c>
      <c r="D4819" s="92">
        <f t="shared" si="237"/>
        <v>18.187270000000002</v>
      </c>
      <c r="E4819" s="92">
        <f t="shared" si="238"/>
        <v>13.501670000000001</v>
      </c>
      <c r="F4819" s="92">
        <f t="shared" si="239"/>
        <v>24.04691</v>
      </c>
      <c r="H4819" s="138">
        <v>18.187270000000002</v>
      </c>
      <c r="I4819" s="138">
        <v>13.501670000000001</v>
      </c>
      <c r="J4819" s="138">
        <v>24.04691</v>
      </c>
      <c r="K4819" s="138">
        <v>14.759477370710391</v>
      </c>
    </row>
    <row r="4820" spans="1:11">
      <c r="A4820" s="39" t="s">
        <v>469</v>
      </c>
      <c r="B4820" s="39" t="s">
        <v>512</v>
      </c>
      <c r="C4820" s="39" t="s">
        <v>125</v>
      </c>
      <c r="D4820" s="92">
        <f t="shared" si="237"/>
        <v>15.631449999999999</v>
      </c>
      <c r="E4820" s="92">
        <f t="shared" si="238"/>
        <v>11.57896</v>
      </c>
      <c r="F4820" s="92">
        <f t="shared" si="239"/>
        <v>20.769110000000001</v>
      </c>
      <c r="H4820" s="138">
        <v>15.631449999999999</v>
      </c>
      <c r="I4820" s="138">
        <v>11.57896</v>
      </c>
      <c r="J4820" s="138">
        <v>20.769110000000001</v>
      </c>
      <c r="K4820" s="138">
        <v>14.936861263670359</v>
      </c>
    </row>
    <row r="4821" spans="1:11">
      <c r="A4821" s="39" t="s">
        <v>469</v>
      </c>
      <c r="B4821" s="39" t="s">
        <v>512</v>
      </c>
      <c r="C4821" s="39" t="s">
        <v>126</v>
      </c>
      <c r="D4821" s="92">
        <f t="shared" si="237"/>
        <v>12.205349999999999</v>
      </c>
      <c r="E4821" s="92">
        <f t="shared" si="238"/>
        <v>8.19773</v>
      </c>
      <c r="F4821" s="92">
        <f t="shared" si="239"/>
        <v>17.792449999999999</v>
      </c>
      <c r="H4821" s="138">
        <v>12.205349999999999</v>
      </c>
      <c r="I4821" s="138">
        <v>8.19773</v>
      </c>
      <c r="J4821" s="138">
        <v>17.792449999999999</v>
      </c>
      <c r="K4821" s="138">
        <v>19.827493681049706</v>
      </c>
    </row>
    <row r="4822" spans="1:11">
      <c r="A4822" s="39" t="s">
        <v>469</v>
      </c>
      <c r="B4822" s="39" t="s">
        <v>512</v>
      </c>
      <c r="C4822" s="39" t="s">
        <v>127</v>
      </c>
      <c r="D4822" s="92">
        <f t="shared" si="237"/>
        <v>13.20196</v>
      </c>
      <c r="E4822" s="92">
        <f t="shared" si="238"/>
        <v>7.3671090000000001</v>
      </c>
      <c r="F4822" s="92">
        <f t="shared" si="239"/>
        <v>22.533909999999999</v>
      </c>
      <c r="H4822" s="138">
        <v>13.20196</v>
      </c>
      <c r="I4822" s="138">
        <v>7.3671090000000001</v>
      </c>
      <c r="J4822" s="138">
        <v>22.533909999999999</v>
      </c>
      <c r="K4822" s="138">
        <v>28.713683422764504</v>
      </c>
    </row>
    <row r="4823" spans="1:11">
      <c r="A4823" s="39" t="s">
        <v>469</v>
      </c>
      <c r="B4823" s="39" t="s">
        <v>512</v>
      </c>
      <c r="C4823" s="39" t="s">
        <v>128</v>
      </c>
      <c r="D4823" s="92">
        <f t="shared" si="237"/>
        <v>15.722300000000001</v>
      </c>
      <c r="E4823" s="92">
        <f t="shared" si="238"/>
        <v>11.597580000000001</v>
      </c>
      <c r="F4823" s="92">
        <f t="shared" si="239"/>
        <v>20.966059999999999</v>
      </c>
      <c r="H4823" s="138">
        <v>15.722300000000001</v>
      </c>
      <c r="I4823" s="138">
        <v>11.597580000000001</v>
      </c>
      <c r="J4823" s="138">
        <v>20.966059999999999</v>
      </c>
      <c r="K4823" s="138">
        <v>15.138122284907423</v>
      </c>
    </row>
    <row r="4824" spans="1:11">
      <c r="A4824" s="39" t="s">
        <v>469</v>
      </c>
      <c r="B4824" s="39" t="s">
        <v>512</v>
      </c>
      <c r="C4824" s="39" t="s">
        <v>129</v>
      </c>
      <c r="D4824" s="92">
        <f t="shared" si="237"/>
        <v>13.25221</v>
      </c>
      <c r="E4824" s="92">
        <f t="shared" si="238"/>
        <v>8.5207820000000005</v>
      </c>
      <c r="F4824" s="92">
        <f t="shared" si="239"/>
        <v>20.035499999999999</v>
      </c>
      <c r="H4824" s="138">
        <v>13.25221</v>
      </c>
      <c r="I4824" s="138">
        <v>8.5207820000000005</v>
      </c>
      <c r="J4824" s="138">
        <v>20.035499999999999</v>
      </c>
      <c r="K4824" s="138">
        <v>21.897381644269142</v>
      </c>
    </row>
    <row r="4825" spans="1:11">
      <c r="A4825" s="39" t="s">
        <v>469</v>
      </c>
      <c r="B4825" s="39" t="s">
        <v>512</v>
      </c>
      <c r="C4825" s="39" t="s">
        <v>130</v>
      </c>
      <c r="D4825" s="92">
        <f t="shared" si="237"/>
        <v>13.669930000000001</v>
      </c>
      <c r="E4825" s="92">
        <f t="shared" si="238"/>
        <v>10.349780000000001</v>
      </c>
      <c r="F4825" s="92">
        <f t="shared" si="239"/>
        <v>17.84319</v>
      </c>
      <c r="H4825" s="138">
        <v>13.669930000000001</v>
      </c>
      <c r="I4825" s="138">
        <v>10.349780000000001</v>
      </c>
      <c r="J4825" s="138">
        <v>17.84319</v>
      </c>
      <c r="K4825" s="138">
        <v>13.91701347409972</v>
      </c>
    </row>
    <row r="4826" spans="1:11">
      <c r="A4826" s="39" t="s">
        <v>469</v>
      </c>
      <c r="B4826" s="39" t="s">
        <v>512</v>
      </c>
      <c r="C4826" s="39" t="s">
        <v>131</v>
      </c>
      <c r="D4826" s="92">
        <f t="shared" si="237"/>
        <v>12.835739999999999</v>
      </c>
      <c r="E4826" s="92">
        <f t="shared" si="238"/>
        <v>8.7658009999999997</v>
      </c>
      <c r="F4826" s="92">
        <f t="shared" si="239"/>
        <v>18.41395</v>
      </c>
      <c r="H4826" s="138">
        <v>12.835739999999999</v>
      </c>
      <c r="I4826" s="138">
        <v>8.7658009999999997</v>
      </c>
      <c r="J4826" s="138">
        <v>18.41395</v>
      </c>
      <c r="K4826" s="138">
        <v>18.989508980393811</v>
      </c>
    </row>
    <row r="4827" spans="1:11">
      <c r="A4827" s="39" t="s">
        <v>469</v>
      </c>
      <c r="B4827" s="39" t="s">
        <v>512</v>
      </c>
      <c r="C4827" s="39" t="s">
        <v>132</v>
      </c>
      <c r="D4827" s="92">
        <f t="shared" si="237"/>
        <v>22.817830000000001</v>
      </c>
      <c r="E4827" s="92">
        <f t="shared" si="238"/>
        <v>18.208639999999999</v>
      </c>
      <c r="F4827" s="92">
        <f t="shared" si="239"/>
        <v>28.191610000000001</v>
      </c>
      <c r="H4827" s="138">
        <v>22.817830000000001</v>
      </c>
      <c r="I4827" s="138">
        <v>18.208639999999999</v>
      </c>
      <c r="J4827" s="138">
        <v>28.191610000000001</v>
      </c>
      <c r="K4827" s="138">
        <v>11.169524008198852</v>
      </c>
    </row>
    <row r="4828" spans="1:11">
      <c r="A4828" s="39" t="s">
        <v>469</v>
      </c>
      <c r="B4828" s="39" t="s">
        <v>512</v>
      </c>
      <c r="C4828" s="39" t="s">
        <v>133</v>
      </c>
      <c r="D4828" s="92">
        <f t="shared" si="237"/>
        <v>19.43308</v>
      </c>
      <c r="E4828" s="92">
        <f t="shared" si="238"/>
        <v>15.227309999999999</v>
      </c>
      <c r="F4828" s="92">
        <f t="shared" si="239"/>
        <v>24.465229999999998</v>
      </c>
      <c r="H4828" s="138">
        <v>19.43308</v>
      </c>
      <c r="I4828" s="138">
        <v>15.227309999999999</v>
      </c>
      <c r="J4828" s="138">
        <v>24.465229999999998</v>
      </c>
      <c r="K4828" s="138">
        <v>12.116530164029582</v>
      </c>
    </row>
    <row r="4829" spans="1:11">
      <c r="A4829" s="39" t="s">
        <v>469</v>
      </c>
      <c r="B4829" s="39" t="s">
        <v>512</v>
      </c>
      <c r="C4829" s="39" t="s">
        <v>134</v>
      </c>
      <c r="D4829" s="92">
        <f t="shared" si="237"/>
        <v>13.799989999999999</v>
      </c>
      <c r="E4829" s="92">
        <f t="shared" si="238"/>
        <v>9.3454080000000008</v>
      </c>
      <c r="F4829" s="92">
        <f t="shared" si="239"/>
        <v>19.911529999999999</v>
      </c>
      <c r="H4829" s="138">
        <v>13.799989999999999</v>
      </c>
      <c r="I4829" s="138">
        <v>9.3454080000000008</v>
      </c>
      <c r="J4829" s="138">
        <v>19.911529999999999</v>
      </c>
      <c r="K4829" s="138">
        <v>19.358137216041463</v>
      </c>
    </row>
    <row r="4830" spans="1:11">
      <c r="A4830" s="39" t="s">
        <v>469</v>
      </c>
      <c r="B4830" s="39" t="s">
        <v>512</v>
      </c>
      <c r="C4830" s="39" t="s">
        <v>135</v>
      </c>
      <c r="D4830" s="92">
        <f t="shared" si="237"/>
        <v>19.121690000000001</v>
      </c>
      <c r="E4830" s="92">
        <f t="shared" si="238"/>
        <v>10.110290000000001</v>
      </c>
      <c r="F4830" s="92">
        <f t="shared" si="239"/>
        <v>33.198630000000001</v>
      </c>
      <c r="H4830" s="138">
        <v>19.121690000000001</v>
      </c>
      <c r="I4830" s="138">
        <v>10.110290000000001</v>
      </c>
      <c r="J4830" s="138">
        <v>33.198630000000001</v>
      </c>
      <c r="K4830" s="138">
        <v>30.655119918793787</v>
      </c>
    </row>
    <row r="4831" spans="1:11">
      <c r="A4831" s="39" t="s">
        <v>469</v>
      </c>
      <c r="B4831" s="39" t="s">
        <v>512</v>
      </c>
      <c r="C4831" s="39" t="s">
        <v>136</v>
      </c>
      <c r="D4831" s="92">
        <f t="shared" si="237"/>
        <v>18.939979999999998</v>
      </c>
      <c r="E4831" s="92">
        <f t="shared" si="238"/>
        <v>13.7514</v>
      </c>
      <c r="F4831" s="92">
        <f t="shared" si="239"/>
        <v>25.507300000000001</v>
      </c>
      <c r="H4831" s="138">
        <v>18.939979999999998</v>
      </c>
      <c r="I4831" s="138">
        <v>13.7514</v>
      </c>
      <c r="J4831" s="138">
        <v>25.507300000000001</v>
      </c>
      <c r="K4831" s="138">
        <v>15.805534113552392</v>
      </c>
    </row>
    <row r="4832" spans="1:11">
      <c r="A4832" s="39" t="s">
        <v>469</v>
      </c>
      <c r="B4832" s="39" t="s">
        <v>512</v>
      </c>
      <c r="C4832" s="39" t="s">
        <v>137</v>
      </c>
      <c r="D4832" s="92">
        <f t="shared" si="237"/>
        <v>19.723009999999999</v>
      </c>
      <c r="E4832" s="92">
        <f t="shared" si="238"/>
        <v>14.613200000000001</v>
      </c>
      <c r="F4832" s="92">
        <f t="shared" si="239"/>
        <v>26.07396</v>
      </c>
      <c r="H4832" s="138">
        <v>19.723009999999999</v>
      </c>
      <c r="I4832" s="138">
        <v>14.613200000000001</v>
      </c>
      <c r="J4832" s="138">
        <v>26.07396</v>
      </c>
      <c r="K4832" s="138">
        <v>14.808763976695241</v>
      </c>
    </row>
    <row r="4833" spans="1:11">
      <c r="A4833" s="39" t="s">
        <v>469</v>
      </c>
      <c r="B4833" s="39" t="s">
        <v>512</v>
      </c>
      <c r="C4833" s="39" t="s">
        <v>138</v>
      </c>
      <c r="D4833" s="92">
        <f t="shared" si="237"/>
        <v>24.757750000000001</v>
      </c>
      <c r="E4833" s="92">
        <f t="shared" si="238"/>
        <v>15.99499</v>
      </c>
      <c r="F4833" s="92">
        <f t="shared" si="239"/>
        <v>36.249580000000002</v>
      </c>
      <c r="H4833" s="138">
        <v>24.757750000000001</v>
      </c>
      <c r="I4833" s="138">
        <v>15.99499</v>
      </c>
      <c r="J4833" s="138">
        <v>36.249580000000002</v>
      </c>
      <c r="K4833" s="138">
        <v>20.9993678747059</v>
      </c>
    </row>
    <row r="4834" spans="1:11">
      <c r="A4834" s="39" t="s">
        <v>469</v>
      </c>
      <c r="B4834" s="39" t="s">
        <v>512</v>
      </c>
      <c r="C4834" s="39" t="s">
        <v>139</v>
      </c>
      <c r="D4834" s="92">
        <f t="shared" si="237"/>
        <v>10.784039999999999</v>
      </c>
      <c r="E4834" s="92">
        <f t="shared" si="238"/>
        <v>7.9018940000000004</v>
      </c>
      <c r="F4834" s="92">
        <f t="shared" si="239"/>
        <v>14.55134</v>
      </c>
      <c r="H4834" s="138">
        <v>10.784039999999999</v>
      </c>
      <c r="I4834" s="138">
        <v>7.9018940000000004</v>
      </c>
      <c r="J4834" s="138">
        <v>14.55134</v>
      </c>
      <c r="K4834" s="138">
        <v>15.601574178137323</v>
      </c>
    </row>
    <row r="4835" spans="1:11">
      <c r="A4835" s="39" t="s">
        <v>469</v>
      </c>
      <c r="B4835" s="39" t="s">
        <v>512</v>
      </c>
      <c r="C4835" s="39" t="s">
        <v>140</v>
      </c>
      <c r="D4835" s="92">
        <f t="shared" si="237"/>
        <v>17.294930000000001</v>
      </c>
      <c r="E4835" s="92">
        <f t="shared" si="238"/>
        <v>12.90671</v>
      </c>
      <c r="F4835" s="92">
        <f t="shared" si="239"/>
        <v>22.78481</v>
      </c>
      <c r="H4835" s="138">
        <v>17.294930000000001</v>
      </c>
      <c r="I4835" s="138">
        <v>12.90671</v>
      </c>
      <c r="J4835" s="138">
        <v>22.78481</v>
      </c>
      <c r="K4835" s="138">
        <v>14.530732416956877</v>
      </c>
    </row>
    <row r="4836" spans="1:11">
      <c r="A4836" s="39" t="s">
        <v>469</v>
      </c>
      <c r="B4836" s="39" t="s">
        <v>512</v>
      </c>
      <c r="C4836" s="39" t="s">
        <v>141</v>
      </c>
      <c r="D4836" s="92">
        <f t="shared" si="237"/>
        <v>13.35209</v>
      </c>
      <c r="E4836" s="92">
        <f t="shared" si="238"/>
        <v>9.0670129999999993</v>
      </c>
      <c r="F4836" s="92">
        <f t="shared" si="239"/>
        <v>19.23394</v>
      </c>
      <c r="H4836" s="138">
        <v>13.35209</v>
      </c>
      <c r="I4836" s="138">
        <v>9.0670129999999993</v>
      </c>
      <c r="J4836" s="138">
        <v>19.23394</v>
      </c>
      <c r="K4836" s="138">
        <v>19.243436795288225</v>
      </c>
    </row>
    <row r="4837" spans="1:11">
      <c r="A4837" s="39" t="s">
        <v>469</v>
      </c>
      <c r="B4837" s="39" t="s">
        <v>512</v>
      </c>
      <c r="C4837" s="39" t="s">
        <v>142</v>
      </c>
      <c r="D4837" s="92">
        <f t="shared" si="237"/>
        <v>18.332049999999999</v>
      </c>
      <c r="E4837" s="92">
        <f t="shared" si="238"/>
        <v>14.314859999999999</v>
      </c>
      <c r="F4837" s="92">
        <f t="shared" si="239"/>
        <v>23.171720000000001</v>
      </c>
      <c r="H4837" s="138">
        <v>18.332049999999999</v>
      </c>
      <c r="I4837" s="138">
        <v>14.314859999999999</v>
      </c>
      <c r="J4837" s="138">
        <v>23.171720000000001</v>
      </c>
      <c r="K4837" s="138">
        <v>12.307090587250199</v>
      </c>
    </row>
    <row r="4838" spans="1:11">
      <c r="A4838" s="39" t="s">
        <v>469</v>
      </c>
      <c r="B4838" s="39" t="s">
        <v>512</v>
      </c>
      <c r="C4838" s="39" t="s">
        <v>143</v>
      </c>
      <c r="D4838" s="92">
        <f t="shared" si="237"/>
        <v>16.554790000000001</v>
      </c>
      <c r="E4838" s="92">
        <f t="shared" si="238"/>
        <v>11.33536</v>
      </c>
      <c r="F4838" s="92">
        <f t="shared" si="239"/>
        <v>23.539470000000001</v>
      </c>
      <c r="H4838" s="138">
        <v>16.554790000000001</v>
      </c>
      <c r="I4838" s="138">
        <v>11.33536</v>
      </c>
      <c r="J4838" s="138">
        <v>23.539470000000001</v>
      </c>
      <c r="K4838" s="138">
        <v>18.707516072387506</v>
      </c>
    </row>
    <row r="4839" spans="1:11">
      <c r="A4839" s="39" t="s">
        <v>469</v>
      </c>
      <c r="B4839" s="39" t="s">
        <v>512</v>
      </c>
      <c r="C4839" s="39" t="s">
        <v>144</v>
      </c>
      <c r="D4839" s="92">
        <f t="shared" si="237"/>
        <v>16.583659999999998</v>
      </c>
      <c r="E4839" s="92">
        <f t="shared" si="238"/>
        <v>11.61918</v>
      </c>
      <c r="F4839" s="92">
        <f t="shared" si="239"/>
        <v>23.114529999999998</v>
      </c>
      <c r="H4839" s="138">
        <v>16.583659999999998</v>
      </c>
      <c r="I4839" s="138">
        <v>11.61918</v>
      </c>
      <c r="J4839" s="138">
        <v>23.114529999999998</v>
      </c>
      <c r="K4839" s="138">
        <v>17.601006050534082</v>
      </c>
    </row>
    <row r="4840" spans="1:11">
      <c r="A4840" s="39" t="s">
        <v>469</v>
      </c>
      <c r="B4840" s="39" t="s">
        <v>512</v>
      </c>
      <c r="C4840" s="39" t="s">
        <v>145</v>
      </c>
      <c r="D4840" s="92">
        <f t="shared" si="237"/>
        <v>16.354970000000002</v>
      </c>
      <c r="E4840" s="92">
        <f t="shared" si="238"/>
        <v>11.32005</v>
      </c>
      <c r="F4840" s="92">
        <f t="shared" si="239"/>
        <v>23.04731</v>
      </c>
      <c r="H4840" s="138">
        <v>16.354970000000002</v>
      </c>
      <c r="I4840" s="138">
        <v>11.32005</v>
      </c>
      <c r="J4840" s="138">
        <v>23.04731</v>
      </c>
      <c r="K4840" s="138">
        <v>18.197092382315585</v>
      </c>
    </row>
    <row r="4841" spans="1:11">
      <c r="A4841" s="39" t="s">
        <v>469</v>
      </c>
      <c r="B4841" s="39" t="s">
        <v>512</v>
      </c>
      <c r="C4841" s="39" t="s">
        <v>146</v>
      </c>
      <c r="D4841" s="92">
        <f t="shared" si="237"/>
        <v>15.21374</v>
      </c>
      <c r="E4841" s="92">
        <f t="shared" si="238"/>
        <v>11.42699</v>
      </c>
      <c r="F4841" s="92">
        <f t="shared" si="239"/>
        <v>19.9724</v>
      </c>
      <c r="H4841" s="138">
        <v>15.21374</v>
      </c>
      <c r="I4841" s="138">
        <v>11.42699</v>
      </c>
      <c r="J4841" s="138">
        <v>19.9724</v>
      </c>
      <c r="K4841" s="138">
        <v>14.271277148156864</v>
      </c>
    </row>
    <row r="4842" spans="1:11">
      <c r="A4842" s="39" t="s">
        <v>469</v>
      </c>
      <c r="B4842" s="39" t="s">
        <v>512</v>
      </c>
      <c r="C4842" s="39" t="s">
        <v>147</v>
      </c>
      <c r="D4842" s="92">
        <f t="shared" ref="D4842:D4905" si="240">IF(K4842&gt;=50," ",H4842)</f>
        <v>23.42107</v>
      </c>
      <c r="E4842" s="92">
        <f t="shared" ref="E4842:E4905" si="241">IF(K4842&gt;=50," ",I4842)</f>
        <v>18.574590000000001</v>
      </c>
      <c r="F4842" s="92">
        <f t="shared" ref="F4842:F4905" si="242">IF(K4842&gt;=50," ",J4842)</f>
        <v>29.080469999999998</v>
      </c>
      <c r="H4842" s="138">
        <v>23.42107</v>
      </c>
      <c r="I4842" s="138">
        <v>18.574590000000001</v>
      </c>
      <c r="J4842" s="138">
        <v>29.080469999999998</v>
      </c>
      <c r="K4842" s="138">
        <v>11.455646560981201</v>
      </c>
    </row>
    <row r="4843" spans="1:11">
      <c r="A4843" s="39" t="s">
        <v>469</v>
      </c>
      <c r="B4843" s="39" t="s">
        <v>512</v>
      </c>
      <c r="C4843" s="39" t="s">
        <v>148</v>
      </c>
      <c r="D4843" s="92">
        <f t="shared" si="240"/>
        <v>16.048179999999999</v>
      </c>
      <c r="E4843" s="92">
        <f t="shared" si="241"/>
        <v>11.29003</v>
      </c>
      <c r="F4843" s="92">
        <f t="shared" si="242"/>
        <v>22.307379999999998</v>
      </c>
      <c r="H4843" s="138">
        <v>16.048179999999999</v>
      </c>
      <c r="I4843" s="138">
        <v>11.29003</v>
      </c>
      <c r="J4843" s="138">
        <v>22.307379999999998</v>
      </c>
      <c r="K4843" s="138">
        <v>17.42419389613028</v>
      </c>
    </row>
    <row r="4844" spans="1:11">
      <c r="A4844" s="39" t="s">
        <v>469</v>
      </c>
      <c r="B4844" s="39" t="s">
        <v>512</v>
      </c>
      <c r="C4844" s="39" t="s">
        <v>149</v>
      </c>
      <c r="D4844" s="92">
        <f t="shared" si="240"/>
        <v>21.45431</v>
      </c>
      <c r="E4844" s="92">
        <f t="shared" si="241"/>
        <v>17.318719999999999</v>
      </c>
      <c r="F4844" s="92">
        <f t="shared" si="242"/>
        <v>26.263739999999999</v>
      </c>
      <c r="H4844" s="138">
        <v>21.45431</v>
      </c>
      <c r="I4844" s="138">
        <v>17.318719999999999</v>
      </c>
      <c r="J4844" s="138">
        <v>26.263739999999999</v>
      </c>
      <c r="K4844" s="138">
        <v>10.637531572910058</v>
      </c>
    </row>
    <row r="4845" spans="1:11">
      <c r="A4845" s="39" t="s">
        <v>469</v>
      </c>
      <c r="B4845" s="39" t="s">
        <v>512</v>
      </c>
      <c r="C4845" s="39" t="s">
        <v>150</v>
      </c>
      <c r="D4845" s="92">
        <f t="shared" si="240"/>
        <v>13.970890000000001</v>
      </c>
      <c r="E4845" s="92">
        <f t="shared" si="241"/>
        <v>9.8304500000000008</v>
      </c>
      <c r="F4845" s="92">
        <f t="shared" si="242"/>
        <v>19.47851</v>
      </c>
      <c r="H4845" s="138">
        <v>13.970890000000001</v>
      </c>
      <c r="I4845" s="138">
        <v>9.8304500000000008</v>
      </c>
      <c r="J4845" s="138">
        <v>19.47851</v>
      </c>
      <c r="K4845" s="138">
        <v>17.49070388500661</v>
      </c>
    </row>
    <row r="4846" spans="1:11">
      <c r="A4846" s="39" t="s">
        <v>469</v>
      </c>
      <c r="B4846" s="39" t="s">
        <v>512</v>
      </c>
      <c r="C4846" s="39" t="s">
        <v>151</v>
      </c>
      <c r="D4846" s="92">
        <f t="shared" si="240"/>
        <v>9.4433679999999995</v>
      </c>
      <c r="E4846" s="92">
        <f t="shared" si="241"/>
        <v>6.6274829999999998</v>
      </c>
      <c r="F4846" s="92">
        <f t="shared" si="242"/>
        <v>13.285439999999999</v>
      </c>
      <c r="H4846" s="138">
        <v>9.4433679999999995</v>
      </c>
      <c r="I4846" s="138">
        <v>6.6274829999999998</v>
      </c>
      <c r="J4846" s="138">
        <v>13.285439999999999</v>
      </c>
      <c r="K4846" s="138">
        <v>17.774167013294409</v>
      </c>
    </row>
    <row r="4847" spans="1:11">
      <c r="A4847" s="39" t="s">
        <v>469</v>
      </c>
      <c r="B4847" s="39" t="s">
        <v>512</v>
      </c>
      <c r="C4847" s="39" t="s">
        <v>152</v>
      </c>
      <c r="D4847" s="92">
        <f t="shared" si="240"/>
        <v>26.554770000000001</v>
      </c>
      <c r="E4847" s="92">
        <f t="shared" si="241"/>
        <v>18.73854</v>
      </c>
      <c r="F4847" s="92">
        <f t="shared" si="242"/>
        <v>36.179729999999999</v>
      </c>
      <c r="H4847" s="138">
        <v>26.554770000000001</v>
      </c>
      <c r="I4847" s="138">
        <v>18.73854</v>
      </c>
      <c r="J4847" s="138">
        <v>36.179729999999999</v>
      </c>
      <c r="K4847" s="138">
        <v>16.853092683536705</v>
      </c>
    </row>
    <row r="4848" spans="1:11">
      <c r="A4848" s="39" t="s">
        <v>469</v>
      </c>
      <c r="B4848" s="39" t="s">
        <v>512</v>
      </c>
      <c r="C4848" s="39" t="s">
        <v>153</v>
      </c>
      <c r="D4848" s="92">
        <f t="shared" si="240"/>
        <v>20.841999999999999</v>
      </c>
      <c r="E4848" s="92">
        <f t="shared" si="241"/>
        <v>11.196479999999999</v>
      </c>
      <c r="F4848" s="92">
        <f t="shared" si="242"/>
        <v>35.477310000000003</v>
      </c>
      <c r="H4848" s="138">
        <v>20.841999999999999</v>
      </c>
      <c r="I4848" s="138">
        <v>11.196479999999999</v>
      </c>
      <c r="J4848" s="138">
        <v>35.477310000000003</v>
      </c>
      <c r="K4848" s="138">
        <v>29.738321658190191</v>
      </c>
    </row>
    <row r="4849" spans="1:11">
      <c r="A4849" s="39" t="s">
        <v>469</v>
      </c>
      <c r="B4849" s="39" t="s">
        <v>512</v>
      </c>
      <c r="C4849" s="39" t="s">
        <v>154</v>
      </c>
      <c r="D4849" s="92">
        <f t="shared" si="240"/>
        <v>20.521149999999999</v>
      </c>
      <c r="E4849" s="92">
        <f t="shared" si="241"/>
        <v>15.213950000000001</v>
      </c>
      <c r="F4849" s="92">
        <f t="shared" si="242"/>
        <v>27.08822</v>
      </c>
      <c r="H4849" s="138">
        <v>20.521149999999999</v>
      </c>
      <c r="I4849" s="138">
        <v>15.213950000000001</v>
      </c>
      <c r="J4849" s="138">
        <v>27.08822</v>
      </c>
      <c r="K4849" s="138">
        <v>14.755376769820405</v>
      </c>
    </row>
    <row r="4850" spans="1:11">
      <c r="A4850" s="39" t="s">
        <v>469</v>
      </c>
      <c r="B4850" s="39" t="s">
        <v>512</v>
      </c>
      <c r="C4850" s="39" t="s">
        <v>155</v>
      </c>
      <c r="D4850" s="92">
        <f t="shared" si="240"/>
        <v>18.705690000000001</v>
      </c>
      <c r="E4850" s="92">
        <f t="shared" si="241"/>
        <v>11.79698</v>
      </c>
      <c r="F4850" s="92">
        <f t="shared" si="242"/>
        <v>28.359490000000001</v>
      </c>
      <c r="H4850" s="138">
        <v>18.705690000000001</v>
      </c>
      <c r="I4850" s="138">
        <v>11.79698</v>
      </c>
      <c r="J4850" s="138">
        <v>28.359490000000001</v>
      </c>
      <c r="K4850" s="138">
        <v>22.502762528407132</v>
      </c>
    </row>
    <row r="4851" spans="1:11">
      <c r="A4851" s="39" t="s">
        <v>469</v>
      </c>
      <c r="B4851" s="39" t="s">
        <v>512</v>
      </c>
      <c r="C4851" s="39" t="s">
        <v>156</v>
      </c>
      <c r="D4851" s="92">
        <f t="shared" si="240"/>
        <v>16.512619999999998</v>
      </c>
      <c r="E4851" s="92">
        <f t="shared" si="241"/>
        <v>12.61177</v>
      </c>
      <c r="F4851" s="92">
        <f t="shared" si="242"/>
        <v>21.325579999999999</v>
      </c>
      <c r="H4851" s="138">
        <v>16.512619999999998</v>
      </c>
      <c r="I4851" s="138">
        <v>12.61177</v>
      </c>
      <c r="J4851" s="138">
        <v>21.325579999999999</v>
      </c>
      <c r="K4851" s="138">
        <v>13.424174964360594</v>
      </c>
    </row>
    <row r="4852" spans="1:11">
      <c r="A4852" s="39" t="s">
        <v>469</v>
      </c>
      <c r="B4852" s="39" t="s">
        <v>512</v>
      </c>
      <c r="C4852" s="39" t="s">
        <v>157</v>
      </c>
      <c r="D4852" s="92">
        <f t="shared" si="240"/>
        <v>18.467120000000001</v>
      </c>
      <c r="E4852" s="92">
        <f t="shared" si="241"/>
        <v>9.795401</v>
      </c>
      <c r="F4852" s="92">
        <f t="shared" si="242"/>
        <v>32.085140000000003</v>
      </c>
      <c r="H4852" s="138">
        <v>18.467120000000001</v>
      </c>
      <c r="I4852" s="138">
        <v>9.795401</v>
      </c>
      <c r="J4852" s="138">
        <v>32.085140000000003</v>
      </c>
      <c r="K4852" s="138">
        <v>30.580637370634946</v>
      </c>
    </row>
    <row r="4853" spans="1:11">
      <c r="A4853" s="39" t="s">
        <v>469</v>
      </c>
      <c r="B4853" s="39" t="s">
        <v>512</v>
      </c>
      <c r="C4853" s="39" t="s">
        <v>158</v>
      </c>
      <c r="D4853" s="92">
        <f t="shared" si="240"/>
        <v>15.063000000000001</v>
      </c>
      <c r="E4853" s="92">
        <f t="shared" si="241"/>
        <v>6.8654400000000004</v>
      </c>
      <c r="F4853" s="92">
        <f t="shared" si="242"/>
        <v>29.905719999999999</v>
      </c>
      <c r="H4853" s="138">
        <v>15.063000000000001</v>
      </c>
      <c r="I4853" s="138">
        <v>6.8654400000000004</v>
      </c>
      <c r="J4853" s="138">
        <v>29.905719999999999</v>
      </c>
      <c r="K4853" s="138">
        <v>38.042302330213104</v>
      </c>
    </row>
    <row r="4854" spans="1:11">
      <c r="A4854" s="39" t="s">
        <v>469</v>
      </c>
      <c r="B4854" s="39" t="s">
        <v>512</v>
      </c>
      <c r="C4854" s="39" t="s">
        <v>159</v>
      </c>
      <c r="D4854" s="92">
        <f t="shared" si="240"/>
        <v>12.07943</v>
      </c>
      <c r="E4854" s="92">
        <f t="shared" si="241"/>
        <v>8.8094769999999993</v>
      </c>
      <c r="F4854" s="92">
        <f t="shared" si="242"/>
        <v>16.345580000000002</v>
      </c>
      <c r="H4854" s="138">
        <v>12.07943</v>
      </c>
      <c r="I4854" s="138">
        <v>8.8094769999999993</v>
      </c>
      <c r="J4854" s="138">
        <v>16.345580000000002</v>
      </c>
      <c r="K4854" s="138">
        <v>15.798204054330379</v>
      </c>
    </row>
    <row r="4855" spans="1:11">
      <c r="A4855" s="39" t="s">
        <v>469</v>
      </c>
      <c r="B4855" s="39" t="s">
        <v>512</v>
      </c>
      <c r="C4855" s="39" t="s">
        <v>160</v>
      </c>
      <c r="D4855" s="92">
        <f t="shared" si="240"/>
        <v>12.358750000000001</v>
      </c>
      <c r="E4855" s="92">
        <f t="shared" si="241"/>
        <v>8.9344190000000001</v>
      </c>
      <c r="F4855" s="92">
        <f t="shared" si="242"/>
        <v>16.852650000000001</v>
      </c>
      <c r="H4855" s="138">
        <v>12.358750000000001</v>
      </c>
      <c r="I4855" s="138">
        <v>8.9344190000000001</v>
      </c>
      <c r="J4855" s="138">
        <v>16.852650000000001</v>
      </c>
      <c r="K4855" s="138">
        <v>16.221446343683624</v>
      </c>
    </row>
    <row r="4856" spans="1:11">
      <c r="A4856" s="39" t="s">
        <v>469</v>
      </c>
      <c r="B4856" s="39" t="s">
        <v>512</v>
      </c>
      <c r="C4856" s="39" t="s">
        <v>161</v>
      </c>
      <c r="D4856" s="92">
        <f t="shared" si="240"/>
        <v>22.205030000000001</v>
      </c>
      <c r="E4856" s="92">
        <f t="shared" si="241"/>
        <v>17.77542</v>
      </c>
      <c r="F4856" s="92">
        <f t="shared" si="242"/>
        <v>27.37105</v>
      </c>
      <c r="H4856" s="138">
        <v>22.205030000000001</v>
      </c>
      <c r="I4856" s="138">
        <v>17.77542</v>
      </c>
      <c r="J4856" s="138">
        <v>27.37105</v>
      </c>
      <c r="K4856" s="138">
        <v>11.029235267864983</v>
      </c>
    </row>
    <row r="4857" spans="1:11">
      <c r="A4857" s="39" t="s">
        <v>469</v>
      </c>
      <c r="B4857" s="39" t="s">
        <v>512</v>
      </c>
      <c r="C4857" s="39" t="s">
        <v>162</v>
      </c>
      <c r="D4857" s="92">
        <f t="shared" si="240"/>
        <v>20.198499999999999</v>
      </c>
      <c r="E4857" s="92">
        <f t="shared" si="241"/>
        <v>12.533340000000001</v>
      </c>
      <c r="F4857" s="92">
        <f t="shared" si="242"/>
        <v>30.89564</v>
      </c>
      <c r="H4857" s="138">
        <v>20.198499999999999</v>
      </c>
      <c r="I4857" s="138">
        <v>12.533340000000001</v>
      </c>
      <c r="J4857" s="138">
        <v>30.89564</v>
      </c>
      <c r="K4857" s="138">
        <v>23.163655717008687</v>
      </c>
    </row>
    <row r="4858" spans="1:11">
      <c r="A4858" s="39" t="s">
        <v>469</v>
      </c>
      <c r="B4858" s="39" t="s">
        <v>512</v>
      </c>
      <c r="C4858" s="39" t="s">
        <v>163</v>
      </c>
      <c r="D4858" s="92">
        <f t="shared" si="240"/>
        <v>19.4941</v>
      </c>
      <c r="E4858" s="92">
        <f t="shared" si="241"/>
        <v>13.053190000000001</v>
      </c>
      <c r="F4858" s="92">
        <f t="shared" si="242"/>
        <v>28.086549999999999</v>
      </c>
      <c r="H4858" s="138">
        <v>19.4941</v>
      </c>
      <c r="I4858" s="138">
        <v>13.053190000000001</v>
      </c>
      <c r="J4858" s="138">
        <v>28.086549999999999</v>
      </c>
      <c r="K4858" s="138">
        <v>19.635110110238486</v>
      </c>
    </row>
    <row r="4859" spans="1:11">
      <c r="A4859" s="39" t="s">
        <v>469</v>
      </c>
      <c r="B4859" s="39" t="s">
        <v>512</v>
      </c>
      <c r="C4859" s="39" t="s">
        <v>164</v>
      </c>
      <c r="D4859" s="92">
        <f t="shared" si="240"/>
        <v>15.31109</v>
      </c>
      <c r="E4859" s="92">
        <f t="shared" si="241"/>
        <v>10.04616</v>
      </c>
      <c r="F4859" s="92">
        <f t="shared" si="242"/>
        <v>22.64076</v>
      </c>
      <c r="H4859" s="138">
        <v>15.31109</v>
      </c>
      <c r="I4859" s="138">
        <v>10.04616</v>
      </c>
      <c r="J4859" s="138">
        <v>22.64076</v>
      </c>
      <c r="K4859" s="138">
        <v>20.813188349098596</v>
      </c>
    </row>
    <row r="4860" spans="1:11">
      <c r="A4860" s="39" t="s">
        <v>469</v>
      </c>
      <c r="B4860" s="39" t="s">
        <v>512</v>
      </c>
      <c r="C4860" s="39" t="s">
        <v>165</v>
      </c>
      <c r="D4860" s="92">
        <f t="shared" si="240"/>
        <v>17.38345</v>
      </c>
      <c r="E4860" s="92">
        <f t="shared" si="241"/>
        <v>10.944000000000001</v>
      </c>
      <c r="F4860" s="92">
        <f t="shared" si="242"/>
        <v>26.485019999999999</v>
      </c>
      <c r="H4860" s="138">
        <v>17.38345</v>
      </c>
      <c r="I4860" s="138">
        <v>10.944000000000001</v>
      </c>
      <c r="J4860" s="138">
        <v>26.485019999999999</v>
      </c>
      <c r="K4860" s="138">
        <v>22.667801846008704</v>
      </c>
    </row>
    <row r="4861" spans="1:11">
      <c r="A4861" s="39" t="s">
        <v>469</v>
      </c>
      <c r="B4861" s="39" t="s">
        <v>512</v>
      </c>
      <c r="C4861" s="39" t="s">
        <v>166</v>
      </c>
      <c r="D4861" s="92">
        <f t="shared" si="240"/>
        <v>17.436530000000001</v>
      </c>
      <c r="E4861" s="92">
        <f t="shared" si="241"/>
        <v>12.70876</v>
      </c>
      <c r="F4861" s="92">
        <f t="shared" si="242"/>
        <v>23.450569999999999</v>
      </c>
      <c r="H4861" s="138">
        <v>17.436530000000001</v>
      </c>
      <c r="I4861" s="138">
        <v>12.70876</v>
      </c>
      <c r="J4861" s="138">
        <v>23.450569999999999</v>
      </c>
      <c r="K4861" s="138">
        <v>15.668180538214886</v>
      </c>
    </row>
    <row r="4862" spans="1:11">
      <c r="A4862" s="39" t="s">
        <v>469</v>
      </c>
      <c r="B4862" s="39" t="s">
        <v>512</v>
      </c>
      <c r="C4862" s="39" t="s">
        <v>167</v>
      </c>
      <c r="D4862" s="92">
        <f t="shared" si="240"/>
        <v>13.98203</v>
      </c>
      <c r="E4862" s="92">
        <f t="shared" si="241"/>
        <v>9.9056110000000004</v>
      </c>
      <c r="F4862" s="92">
        <f t="shared" si="242"/>
        <v>19.375229999999998</v>
      </c>
      <c r="H4862" s="138">
        <v>13.98203</v>
      </c>
      <c r="I4862" s="138">
        <v>9.9056110000000004</v>
      </c>
      <c r="J4862" s="138">
        <v>19.375229999999998</v>
      </c>
      <c r="K4862" s="138">
        <v>17.158209501767626</v>
      </c>
    </row>
    <row r="4863" spans="1:11">
      <c r="A4863" s="39" t="s">
        <v>469</v>
      </c>
      <c r="B4863" s="39" t="s">
        <v>512</v>
      </c>
      <c r="C4863" s="39" t="s">
        <v>168</v>
      </c>
      <c r="D4863" s="92">
        <f t="shared" si="240"/>
        <v>14.72986</v>
      </c>
      <c r="E4863" s="92">
        <f t="shared" si="241"/>
        <v>9.7313899999999993</v>
      </c>
      <c r="F4863" s="92">
        <f t="shared" si="242"/>
        <v>21.67916</v>
      </c>
      <c r="H4863" s="138">
        <v>14.72986</v>
      </c>
      <c r="I4863" s="138">
        <v>9.7313899999999993</v>
      </c>
      <c r="J4863" s="138">
        <v>21.67916</v>
      </c>
      <c r="K4863" s="138">
        <v>20.51169529106183</v>
      </c>
    </row>
    <row r="4864" spans="1:11">
      <c r="A4864" s="39" t="s">
        <v>469</v>
      </c>
      <c r="B4864" s="39" t="s">
        <v>512</v>
      </c>
      <c r="C4864" s="39" t="s">
        <v>169</v>
      </c>
      <c r="D4864" s="92">
        <f t="shared" si="240"/>
        <v>12.452909999999999</v>
      </c>
      <c r="E4864" s="92">
        <f t="shared" si="241"/>
        <v>9.0532529999999998</v>
      </c>
      <c r="F4864" s="92">
        <f t="shared" si="242"/>
        <v>16.89208</v>
      </c>
      <c r="H4864" s="138">
        <v>12.452909999999999</v>
      </c>
      <c r="I4864" s="138">
        <v>9.0532529999999998</v>
      </c>
      <c r="J4864" s="138">
        <v>16.89208</v>
      </c>
      <c r="K4864" s="138">
        <v>15.942562822665549</v>
      </c>
    </row>
    <row r="4865" spans="1:11">
      <c r="A4865" s="39" t="s">
        <v>469</v>
      </c>
      <c r="B4865" s="39" t="s">
        <v>512</v>
      </c>
      <c r="C4865" s="39" t="s">
        <v>170</v>
      </c>
      <c r="D4865" s="92">
        <f t="shared" si="240"/>
        <v>13.763030000000001</v>
      </c>
      <c r="E4865" s="92">
        <f t="shared" si="241"/>
        <v>10.460039999999999</v>
      </c>
      <c r="F4865" s="92">
        <f t="shared" si="242"/>
        <v>17.900500000000001</v>
      </c>
      <c r="H4865" s="138">
        <v>13.763030000000001</v>
      </c>
      <c r="I4865" s="138">
        <v>10.460039999999999</v>
      </c>
      <c r="J4865" s="138">
        <v>17.900500000000001</v>
      </c>
      <c r="K4865" s="138">
        <v>13.727711121751533</v>
      </c>
    </row>
    <row r="4866" spans="1:11">
      <c r="A4866" s="39" t="s">
        <v>469</v>
      </c>
      <c r="B4866" s="39" t="s">
        <v>512</v>
      </c>
      <c r="C4866" s="39" t="s">
        <v>171</v>
      </c>
      <c r="D4866" s="92">
        <f t="shared" si="240"/>
        <v>12.212770000000001</v>
      </c>
      <c r="E4866" s="92">
        <f t="shared" si="241"/>
        <v>8.939235</v>
      </c>
      <c r="F4866" s="92">
        <f t="shared" si="242"/>
        <v>16.46827</v>
      </c>
      <c r="H4866" s="138">
        <v>12.212770000000001</v>
      </c>
      <c r="I4866" s="138">
        <v>8.939235</v>
      </c>
      <c r="J4866" s="138">
        <v>16.46827</v>
      </c>
      <c r="K4866" s="138">
        <v>15.615228977537447</v>
      </c>
    </row>
    <row r="4867" spans="1:11">
      <c r="A4867" s="39" t="s">
        <v>469</v>
      </c>
      <c r="B4867" s="39" t="s">
        <v>512</v>
      </c>
      <c r="C4867" s="39" t="s">
        <v>172</v>
      </c>
      <c r="D4867" s="92">
        <f t="shared" si="240"/>
        <v>13.095929999999999</v>
      </c>
      <c r="E4867" s="92">
        <f t="shared" si="241"/>
        <v>9.1119570000000003</v>
      </c>
      <c r="F4867" s="92">
        <f t="shared" si="242"/>
        <v>18.467839999999999</v>
      </c>
      <c r="H4867" s="138">
        <v>13.095929999999999</v>
      </c>
      <c r="I4867" s="138">
        <v>9.1119570000000003</v>
      </c>
      <c r="J4867" s="138">
        <v>18.467839999999999</v>
      </c>
      <c r="K4867" s="138">
        <v>18.069392551731724</v>
      </c>
    </row>
    <row r="4868" spans="1:11">
      <c r="A4868" s="39" t="s">
        <v>469</v>
      </c>
      <c r="B4868" s="39" t="s">
        <v>512</v>
      </c>
      <c r="C4868" s="39" t="s">
        <v>173</v>
      </c>
      <c r="D4868" s="92">
        <f t="shared" si="240"/>
        <v>14.748279999999999</v>
      </c>
      <c r="E4868" s="92">
        <f t="shared" si="241"/>
        <v>11.46597</v>
      </c>
      <c r="F4868" s="92">
        <f t="shared" si="242"/>
        <v>18.770980000000002</v>
      </c>
      <c r="H4868" s="138">
        <v>14.748279999999999</v>
      </c>
      <c r="I4868" s="138">
        <v>11.46597</v>
      </c>
      <c r="J4868" s="138">
        <v>18.770980000000002</v>
      </c>
      <c r="K4868" s="138">
        <v>12.592736237717213</v>
      </c>
    </row>
    <row r="4869" spans="1:11">
      <c r="A4869" s="39" t="s">
        <v>469</v>
      </c>
      <c r="B4869" s="39" t="s">
        <v>512</v>
      </c>
      <c r="C4869" s="39" t="s">
        <v>174</v>
      </c>
      <c r="D4869" s="92">
        <f t="shared" si="240"/>
        <v>16.64988</v>
      </c>
      <c r="E4869" s="92">
        <f t="shared" si="241"/>
        <v>12.599500000000001</v>
      </c>
      <c r="F4869" s="92">
        <f t="shared" si="242"/>
        <v>21.679379999999998</v>
      </c>
      <c r="H4869" s="138">
        <v>16.64988</v>
      </c>
      <c r="I4869" s="138">
        <v>12.599500000000001</v>
      </c>
      <c r="J4869" s="138">
        <v>21.679379999999998</v>
      </c>
      <c r="K4869" s="138">
        <v>13.871481356021786</v>
      </c>
    </row>
    <row r="4870" spans="1:11">
      <c r="A4870" s="39" t="s">
        <v>469</v>
      </c>
      <c r="B4870" s="39" t="s">
        <v>512</v>
      </c>
      <c r="C4870" s="39" t="s">
        <v>175</v>
      </c>
      <c r="D4870" s="92">
        <f t="shared" si="240"/>
        <v>20.315180000000002</v>
      </c>
      <c r="E4870" s="92">
        <f t="shared" si="241"/>
        <v>15.66258</v>
      </c>
      <c r="F4870" s="92">
        <f t="shared" si="242"/>
        <v>25.92501</v>
      </c>
      <c r="H4870" s="138">
        <v>20.315180000000002</v>
      </c>
      <c r="I4870" s="138">
        <v>15.66258</v>
      </c>
      <c r="J4870" s="138">
        <v>25.92501</v>
      </c>
      <c r="K4870" s="138">
        <v>12.881096795598168</v>
      </c>
    </row>
    <row r="4871" spans="1:11">
      <c r="A4871" s="39" t="s">
        <v>469</v>
      </c>
      <c r="B4871" s="39" t="s">
        <v>512</v>
      </c>
      <c r="C4871" s="39" t="s">
        <v>176</v>
      </c>
      <c r="D4871" s="92">
        <f t="shared" si="240"/>
        <v>18.792909999999999</v>
      </c>
      <c r="E4871" s="92">
        <f t="shared" si="241"/>
        <v>10.474</v>
      </c>
      <c r="F4871" s="92">
        <f t="shared" si="242"/>
        <v>31.401540000000001</v>
      </c>
      <c r="H4871" s="138">
        <v>18.792909999999999</v>
      </c>
      <c r="I4871" s="138">
        <v>10.474</v>
      </c>
      <c r="J4871" s="138">
        <v>31.401540000000001</v>
      </c>
      <c r="K4871" s="138">
        <v>28.260801546966384</v>
      </c>
    </row>
    <row r="4872" spans="1:11">
      <c r="A4872" s="39" t="s">
        <v>469</v>
      </c>
      <c r="B4872" s="39" t="s">
        <v>513</v>
      </c>
      <c r="C4872" s="39" t="s">
        <v>98</v>
      </c>
      <c r="D4872" s="92">
        <f t="shared" si="240"/>
        <v>25.606249999999999</v>
      </c>
      <c r="E4872" s="92">
        <f t="shared" si="241"/>
        <v>19.960979999999999</v>
      </c>
      <c r="F4872" s="92">
        <f t="shared" si="242"/>
        <v>32.205660000000002</v>
      </c>
      <c r="H4872" s="138">
        <v>25.606249999999999</v>
      </c>
      <c r="I4872" s="138">
        <v>19.960979999999999</v>
      </c>
      <c r="J4872" s="138">
        <v>32.205660000000002</v>
      </c>
      <c r="K4872" s="138">
        <v>12.229174517939956</v>
      </c>
    </row>
    <row r="4873" spans="1:11">
      <c r="A4873" s="39" t="s">
        <v>469</v>
      </c>
      <c r="B4873" s="39" t="s">
        <v>513</v>
      </c>
      <c r="C4873" s="39" t="s">
        <v>99</v>
      </c>
      <c r="D4873" s="92">
        <f t="shared" si="240"/>
        <v>26.578150000000001</v>
      </c>
      <c r="E4873" s="92">
        <f t="shared" si="241"/>
        <v>18.81616</v>
      </c>
      <c r="F4873" s="92">
        <f t="shared" si="242"/>
        <v>36.117600000000003</v>
      </c>
      <c r="H4873" s="138">
        <v>26.578150000000001</v>
      </c>
      <c r="I4873" s="138">
        <v>18.81616</v>
      </c>
      <c r="J4873" s="138">
        <v>36.117600000000003</v>
      </c>
      <c r="K4873" s="138">
        <v>16.701986406126839</v>
      </c>
    </row>
    <row r="4874" spans="1:11">
      <c r="A4874" s="39" t="s">
        <v>469</v>
      </c>
      <c r="B4874" s="39" t="s">
        <v>513</v>
      </c>
      <c r="C4874" s="39" t="s">
        <v>100</v>
      </c>
      <c r="D4874" s="92">
        <f t="shared" si="240"/>
        <v>24.551580000000001</v>
      </c>
      <c r="E4874" s="92">
        <f t="shared" si="241"/>
        <v>20.235279999999999</v>
      </c>
      <c r="F4874" s="92">
        <f t="shared" si="242"/>
        <v>29.44867</v>
      </c>
      <c r="H4874" s="138">
        <v>24.551580000000001</v>
      </c>
      <c r="I4874" s="138">
        <v>20.235279999999999</v>
      </c>
      <c r="J4874" s="138">
        <v>29.44867</v>
      </c>
      <c r="K4874" s="138">
        <v>9.5841285978336224</v>
      </c>
    </row>
    <row r="4875" spans="1:11">
      <c r="A4875" s="39" t="s">
        <v>469</v>
      </c>
      <c r="B4875" s="39" t="s">
        <v>513</v>
      </c>
      <c r="C4875" s="39" t="s">
        <v>101</v>
      </c>
      <c r="D4875" s="92">
        <f t="shared" si="240"/>
        <v>26.45429</v>
      </c>
      <c r="E4875" s="92">
        <f t="shared" si="241"/>
        <v>21.344809999999999</v>
      </c>
      <c r="F4875" s="92">
        <f t="shared" si="242"/>
        <v>32.284820000000003</v>
      </c>
      <c r="H4875" s="138">
        <v>26.45429</v>
      </c>
      <c r="I4875" s="138">
        <v>21.344809999999999</v>
      </c>
      <c r="J4875" s="138">
        <v>32.284820000000003</v>
      </c>
      <c r="K4875" s="138">
        <v>10.572980790639248</v>
      </c>
    </row>
    <row r="4876" spans="1:11">
      <c r="A4876" s="39" t="s">
        <v>469</v>
      </c>
      <c r="B4876" s="39" t="s">
        <v>513</v>
      </c>
      <c r="C4876" s="39" t="s">
        <v>102</v>
      </c>
      <c r="D4876" s="92">
        <f t="shared" si="240"/>
        <v>39.78725</v>
      </c>
      <c r="E4876" s="92">
        <f t="shared" si="241"/>
        <v>31.877829999999999</v>
      </c>
      <c r="F4876" s="92">
        <f t="shared" si="242"/>
        <v>48.268599999999999</v>
      </c>
      <c r="H4876" s="138">
        <v>39.78725</v>
      </c>
      <c r="I4876" s="138">
        <v>31.877829999999999</v>
      </c>
      <c r="J4876" s="138">
        <v>48.268599999999999</v>
      </c>
      <c r="K4876" s="138">
        <v>10.600149545394565</v>
      </c>
    </row>
    <row r="4877" spans="1:11">
      <c r="A4877" s="39" t="s">
        <v>469</v>
      </c>
      <c r="B4877" s="39" t="s">
        <v>513</v>
      </c>
      <c r="C4877" s="39" t="s">
        <v>103</v>
      </c>
      <c r="D4877" s="92">
        <f t="shared" si="240"/>
        <v>24.293379999999999</v>
      </c>
      <c r="E4877" s="92">
        <f t="shared" si="241"/>
        <v>18.246780000000001</v>
      </c>
      <c r="F4877" s="92">
        <f t="shared" si="242"/>
        <v>31.569929999999999</v>
      </c>
      <c r="H4877" s="138">
        <v>24.293379999999999</v>
      </c>
      <c r="I4877" s="138">
        <v>18.246780000000001</v>
      </c>
      <c r="J4877" s="138">
        <v>31.569929999999999</v>
      </c>
      <c r="K4877" s="138">
        <v>14.02303425871575</v>
      </c>
    </row>
    <row r="4878" spans="1:11">
      <c r="A4878" s="39" t="s">
        <v>469</v>
      </c>
      <c r="B4878" s="39" t="s">
        <v>513</v>
      </c>
      <c r="C4878" s="39" t="s">
        <v>104</v>
      </c>
      <c r="D4878" s="92">
        <f t="shared" si="240"/>
        <v>35.174219999999998</v>
      </c>
      <c r="E4878" s="92">
        <f t="shared" si="241"/>
        <v>29.157050000000002</v>
      </c>
      <c r="F4878" s="92">
        <f t="shared" si="242"/>
        <v>41.702179999999998</v>
      </c>
      <c r="H4878" s="138">
        <v>35.174219999999998</v>
      </c>
      <c r="I4878" s="138">
        <v>29.157050000000002</v>
      </c>
      <c r="J4878" s="138">
        <v>41.702179999999998</v>
      </c>
      <c r="K4878" s="138">
        <v>9.1408850004349773</v>
      </c>
    </row>
    <row r="4879" spans="1:11">
      <c r="A4879" s="39" t="s">
        <v>469</v>
      </c>
      <c r="B4879" s="39" t="s">
        <v>513</v>
      </c>
      <c r="C4879" s="39" t="s">
        <v>105</v>
      </c>
      <c r="D4879" s="92">
        <f t="shared" si="240"/>
        <v>27.745149999999999</v>
      </c>
      <c r="E4879" s="92">
        <f t="shared" si="241"/>
        <v>21.417390000000001</v>
      </c>
      <c r="F4879" s="92">
        <f t="shared" si="242"/>
        <v>35.107219999999998</v>
      </c>
      <c r="H4879" s="138">
        <v>27.745149999999999</v>
      </c>
      <c r="I4879" s="138">
        <v>21.417390000000001</v>
      </c>
      <c r="J4879" s="138">
        <v>35.107219999999998</v>
      </c>
      <c r="K4879" s="138">
        <v>12.637333011355139</v>
      </c>
    </row>
    <row r="4880" spans="1:11">
      <c r="A4880" s="39" t="s">
        <v>469</v>
      </c>
      <c r="B4880" s="39" t="s">
        <v>513</v>
      </c>
      <c r="C4880" s="39" t="s">
        <v>106</v>
      </c>
      <c r="D4880" s="92">
        <f t="shared" si="240"/>
        <v>29.090240000000001</v>
      </c>
      <c r="E4880" s="92">
        <f t="shared" si="241"/>
        <v>24.398060000000001</v>
      </c>
      <c r="F4880" s="92">
        <f t="shared" si="242"/>
        <v>34.275689999999997</v>
      </c>
      <c r="H4880" s="138">
        <v>29.090240000000001</v>
      </c>
      <c r="I4880" s="138">
        <v>24.398060000000001</v>
      </c>
      <c r="J4880" s="138">
        <v>34.275689999999997</v>
      </c>
      <c r="K4880" s="138">
        <v>8.681688428833862</v>
      </c>
    </row>
    <row r="4881" spans="1:11">
      <c r="A4881" s="39" t="s">
        <v>469</v>
      </c>
      <c r="B4881" s="39" t="s">
        <v>513</v>
      </c>
      <c r="C4881" s="39" t="s">
        <v>107</v>
      </c>
      <c r="D4881" s="92">
        <f t="shared" si="240"/>
        <v>12.256080000000001</v>
      </c>
      <c r="E4881" s="92">
        <f t="shared" si="241"/>
        <v>9.1002890000000001</v>
      </c>
      <c r="F4881" s="92">
        <f t="shared" si="242"/>
        <v>16.30988</v>
      </c>
      <c r="H4881" s="138">
        <v>12.256080000000001</v>
      </c>
      <c r="I4881" s="138">
        <v>9.1002890000000001</v>
      </c>
      <c r="J4881" s="138">
        <v>16.30988</v>
      </c>
      <c r="K4881" s="138">
        <v>14.909514298209539</v>
      </c>
    </row>
    <row r="4882" spans="1:11">
      <c r="A4882" s="39" t="s">
        <v>469</v>
      </c>
      <c r="B4882" s="39" t="s">
        <v>513</v>
      </c>
      <c r="C4882" s="39" t="s">
        <v>108</v>
      </c>
      <c r="D4882" s="92">
        <f t="shared" si="240"/>
        <v>31.119759999999999</v>
      </c>
      <c r="E4882" s="92">
        <f t="shared" si="241"/>
        <v>23.02047</v>
      </c>
      <c r="F4882" s="92">
        <f t="shared" si="242"/>
        <v>40.566940000000002</v>
      </c>
      <c r="H4882" s="138">
        <v>31.119759999999999</v>
      </c>
      <c r="I4882" s="138">
        <v>23.02047</v>
      </c>
      <c r="J4882" s="138">
        <v>40.566940000000002</v>
      </c>
      <c r="K4882" s="138">
        <v>14.500770571495408</v>
      </c>
    </row>
    <row r="4883" spans="1:11">
      <c r="A4883" s="39" t="s">
        <v>469</v>
      </c>
      <c r="B4883" s="39" t="s">
        <v>513</v>
      </c>
      <c r="C4883" s="39" t="s">
        <v>109</v>
      </c>
      <c r="D4883" s="92">
        <f t="shared" si="240"/>
        <v>25.518529999999998</v>
      </c>
      <c r="E4883" s="92">
        <f t="shared" si="241"/>
        <v>20.395700000000001</v>
      </c>
      <c r="F4883" s="92">
        <f t="shared" si="242"/>
        <v>31.420190000000002</v>
      </c>
      <c r="H4883" s="138">
        <v>25.518529999999998</v>
      </c>
      <c r="I4883" s="138">
        <v>20.395700000000001</v>
      </c>
      <c r="J4883" s="138">
        <v>31.420190000000002</v>
      </c>
      <c r="K4883" s="138">
        <v>11.042752070750158</v>
      </c>
    </row>
    <row r="4884" spans="1:11">
      <c r="A4884" s="39" t="s">
        <v>469</v>
      </c>
      <c r="B4884" s="39" t="s">
        <v>513</v>
      </c>
      <c r="C4884" s="39" t="s">
        <v>110</v>
      </c>
      <c r="D4884" s="92">
        <f t="shared" si="240"/>
        <v>22.28697</v>
      </c>
      <c r="E4884" s="92">
        <f t="shared" si="241"/>
        <v>17.645800000000001</v>
      </c>
      <c r="F4884" s="92">
        <f t="shared" si="242"/>
        <v>27.73771</v>
      </c>
      <c r="H4884" s="138">
        <v>22.28697</v>
      </c>
      <c r="I4884" s="138">
        <v>17.645800000000001</v>
      </c>
      <c r="J4884" s="138">
        <v>27.73771</v>
      </c>
      <c r="K4884" s="138">
        <v>11.55806733710325</v>
      </c>
    </row>
    <row r="4885" spans="1:11">
      <c r="A4885" s="39" t="s">
        <v>469</v>
      </c>
      <c r="B4885" s="39" t="s">
        <v>513</v>
      </c>
      <c r="C4885" s="39" t="s">
        <v>111</v>
      </c>
      <c r="D4885" s="92">
        <f t="shared" si="240"/>
        <v>20.53068</v>
      </c>
      <c r="E4885" s="92">
        <f t="shared" si="241"/>
        <v>16.747509999999998</v>
      </c>
      <c r="F4885" s="92">
        <f t="shared" si="242"/>
        <v>24.91272</v>
      </c>
      <c r="H4885" s="138">
        <v>20.53068</v>
      </c>
      <c r="I4885" s="138">
        <v>16.747509999999998</v>
      </c>
      <c r="J4885" s="138">
        <v>24.91272</v>
      </c>
      <c r="K4885" s="138">
        <v>10.143434119084221</v>
      </c>
    </row>
    <row r="4886" spans="1:11">
      <c r="A4886" s="39" t="s">
        <v>469</v>
      </c>
      <c r="B4886" s="39" t="s">
        <v>513</v>
      </c>
      <c r="C4886" s="39" t="s">
        <v>112</v>
      </c>
      <c r="D4886" s="92">
        <f t="shared" si="240"/>
        <v>18.471509999999999</v>
      </c>
      <c r="E4886" s="92">
        <f t="shared" si="241"/>
        <v>13.137449999999999</v>
      </c>
      <c r="F4886" s="92">
        <f t="shared" si="242"/>
        <v>25.339500000000001</v>
      </c>
      <c r="H4886" s="138">
        <v>18.471509999999999</v>
      </c>
      <c r="I4886" s="138">
        <v>13.137449999999999</v>
      </c>
      <c r="J4886" s="138">
        <v>25.339500000000001</v>
      </c>
      <c r="K4886" s="138">
        <v>16.810233705852959</v>
      </c>
    </row>
    <row r="4887" spans="1:11">
      <c r="A4887" s="39" t="s">
        <v>469</v>
      </c>
      <c r="B4887" s="39" t="s">
        <v>513</v>
      </c>
      <c r="C4887" s="39" t="s">
        <v>113</v>
      </c>
      <c r="D4887" s="92">
        <f t="shared" si="240"/>
        <v>25.33615</v>
      </c>
      <c r="E4887" s="92">
        <f t="shared" si="241"/>
        <v>18.15211</v>
      </c>
      <c r="F4887" s="92">
        <f t="shared" si="242"/>
        <v>34.176200000000001</v>
      </c>
      <c r="H4887" s="138">
        <v>25.33615</v>
      </c>
      <c r="I4887" s="138">
        <v>18.15211</v>
      </c>
      <c r="J4887" s="138">
        <v>34.176200000000001</v>
      </c>
      <c r="K4887" s="138">
        <v>16.201463126797087</v>
      </c>
    </row>
    <row r="4888" spans="1:11">
      <c r="A4888" s="39" t="s">
        <v>469</v>
      </c>
      <c r="B4888" s="39" t="s">
        <v>513</v>
      </c>
      <c r="C4888" s="39" t="s">
        <v>114</v>
      </c>
      <c r="D4888" s="92">
        <f t="shared" si="240"/>
        <v>24.520140000000001</v>
      </c>
      <c r="E4888" s="92">
        <f t="shared" si="241"/>
        <v>18.387229999999999</v>
      </c>
      <c r="F4888" s="92">
        <f t="shared" si="242"/>
        <v>31.899100000000001</v>
      </c>
      <c r="H4888" s="138">
        <v>24.520140000000001</v>
      </c>
      <c r="I4888" s="138">
        <v>18.387229999999999</v>
      </c>
      <c r="J4888" s="138">
        <v>31.899100000000001</v>
      </c>
      <c r="K4888" s="138">
        <v>14.092851835266845</v>
      </c>
    </row>
    <row r="4889" spans="1:11">
      <c r="A4889" s="39" t="s">
        <v>469</v>
      </c>
      <c r="B4889" s="39" t="s">
        <v>513</v>
      </c>
      <c r="C4889" s="39" t="s">
        <v>115</v>
      </c>
      <c r="D4889" s="92">
        <f t="shared" si="240"/>
        <v>25.41358</v>
      </c>
      <c r="E4889" s="92">
        <f t="shared" si="241"/>
        <v>21.313839999999999</v>
      </c>
      <c r="F4889" s="92">
        <f t="shared" si="242"/>
        <v>30.001239999999999</v>
      </c>
      <c r="H4889" s="138">
        <v>25.41358</v>
      </c>
      <c r="I4889" s="138">
        <v>21.313839999999999</v>
      </c>
      <c r="J4889" s="138">
        <v>30.001239999999999</v>
      </c>
      <c r="K4889" s="138">
        <v>8.7308714474702125</v>
      </c>
    </row>
    <row r="4890" spans="1:11">
      <c r="A4890" s="39" t="s">
        <v>469</v>
      </c>
      <c r="B4890" s="39" t="s">
        <v>513</v>
      </c>
      <c r="C4890" s="39" t="s">
        <v>116</v>
      </c>
      <c r="D4890" s="92">
        <f t="shared" si="240"/>
        <v>33.038620000000002</v>
      </c>
      <c r="E4890" s="92">
        <f t="shared" si="241"/>
        <v>26.851040000000001</v>
      </c>
      <c r="F4890" s="92">
        <f t="shared" si="242"/>
        <v>39.874809999999997</v>
      </c>
      <c r="H4890" s="138">
        <v>33.038620000000002</v>
      </c>
      <c r="I4890" s="138">
        <v>26.851040000000001</v>
      </c>
      <c r="J4890" s="138">
        <v>39.874809999999997</v>
      </c>
      <c r="K4890" s="138">
        <v>10.103972260342593</v>
      </c>
    </row>
    <row r="4891" spans="1:11">
      <c r="A4891" s="39" t="s">
        <v>469</v>
      </c>
      <c r="B4891" s="39" t="s">
        <v>513</v>
      </c>
      <c r="C4891" s="39" t="s">
        <v>117</v>
      </c>
      <c r="D4891" s="92">
        <f t="shared" si="240"/>
        <v>28.548390000000001</v>
      </c>
      <c r="E4891" s="92">
        <f t="shared" si="241"/>
        <v>23.280909999999999</v>
      </c>
      <c r="F4891" s="92">
        <f t="shared" si="242"/>
        <v>34.472169999999998</v>
      </c>
      <c r="H4891" s="138">
        <v>28.548390000000001</v>
      </c>
      <c r="I4891" s="138">
        <v>23.280909999999999</v>
      </c>
      <c r="J4891" s="138">
        <v>34.472169999999998</v>
      </c>
      <c r="K4891" s="138">
        <v>10.028470957556625</v>
      </c>
    </row>
    <row r="4892" spans="1:11">
      <c r="A4892" s="39" t="s">
        <v>469</v>
      </c>
      <c r="B4892" s="39" t="s">
        <v>513</v>
      </c>
      <c r="C4892" s="39" t="s">
        <v>118</v>
      </c>
      <c r="D4892" s="92">
        <f t="shared" si="240"/>
        <v>28.340109999999999</v>
      </c>
      <c r="E4892" s="92">
        <f t="shared" si="241"/>
        <v>20.963259999999998</v>
      </c>
      <c r="F4892" s="92">
        <f t="shared" si="242"/>
        <v>37.09449</v>
      </c>
      <c r="H4892" s="138">
        <v>28.340109999999999</v>
      </c>
      <c r="I4892" s="138">
        <v>20.963259999999998</v>
      </c>
      <c r="J4892" s="138">
        <v>37.09449</v>
      </c>
      <c r="K4892" s="138">
        <v>14.605486711237184</v>
      </c>
    </row>
    <row r="4893" spans="1:11">
      <c r="A4893" s="39" t="s">
        <v>469</v>
      </c>
      <c r="B4893" s="39" t="s">
        <v>513</v>
      </c>
      <c r="C4893" s="39" t="s">
        <v>119</v>
      </c>
      <c r="D4893" s="92">
        <f t="shared" si="240"/>
        <v>26.286149999999999</v>
      </c>
      <c r="E4893" s="92">
        <f t="shared" si="241"/>
        <v>21.16404</v>
      </c>
      <c r="F4893" s="92">
        <f t="shared" si="242"/>
        <v>32.142490000000002</v>
      </c>
      <c r="H4893" s="138">
        <v>26.286149999999999</v>
      </c>
      <c r="I4893" s="138">
        <v>21.16404</v>
      </c>
      <c r="J4893" s="138">
        <v>32.142490000000002</v>
      </c>
      <c r="K4893" s="138">
        <v>10.677687679633571</v>
      </c>
    </row>
    <row r="4894" spans="1:11">
      <c r="A4894" s="39" t="s">
        <v>469</v>
      </c>
      <c r="B4894" s="39" t="s">
        <v>513</v>
      </c>
      <c r="C4894" s="39" t="s">
        <v>120</v>
      </c>
      <c r="D4894" s="92">
        <f t="shared" si="240"/>
        <v>24.57084</v>
      </c>
      <c r="E4894" s="92">
        <f t="shared" si="241"/>
        <v>17.041</v>
      </c>
      <c r="F4894" s="92">
        <f t="shared" si="242"/>
        <v>34.061770000000003</v>
      </c>
      <c r="H4894" s="138">
        <v>24.57084</v>
      </c>
      <c r="I4894" s="138">
        <v>17.041</v>
      </c>
      <c r="J4894" s="138">
        <v>34.061770000000003</v>
      </c>
      <c r="K4894" s="138">
        <v>17.744427947925264</v>
      </c>
    </row>
    <row r="4895" spans="1:11">
      <c r="A4895" s="39" t="s">
        <v>469</v>
      </c>
      <c r="B4895" s="39" t="s">
        <v>513</v>
      </c>
      <c r="C4895" s="39" t="s">
        <v>121</v>
      </c>
      <c r="D4895" s="92">
        <f t="shared" si="240"/>
        <v>28.064119999999999</v>
      </c>
      <c r="E4895" s="92">
        <f t="shared" si="241"/>
        <v>20.36308</v>
      </c>
      <c r="F4895" s="92">
        <f t="shared" si="242"/>
        <v>37.312989999999999</v>
      </c>
      <c r="H4895" s="138">
        <v>28.064119999999999</v>
      </c>
      <c r="I4895" s="138">
        <v>20.36308</v>
      </c>
      <c r="J4895" s="138">
        <v>37.312989999999999</v>
      </c>
      <c r="K4895" s="138">
        <v>15.505242993544782</v>
      </c>
    </row>
    <row r="4896" spans="1:11">
      <c r="A4896" s="39" t="s">
        <v>469</v>
      </c>
      <c r="B4896" s="39" t="s">
        <v>513</v>
      </c>
      <c r="C4896" s="39" t="s">
        <v>122</v>
      </c>
      <c r="D4896" s="92">
        <f t="shared" si="240"/>
        <v>23.782260000000001</v>
      </c>
      <c r="E4896" s="92">
        <f t="shared" si="241"/>
        <v>19.036999999999999</v>
      </c>
      <c r="F4896" s="92">
        <f t="shared" si="242"/>
        <v>29.282540000000001</v>
      </c>
      <c r="H4896" s="138">
        <v>23.782260000000001</v>
      </c>
      <c r="I4896" s="138">
        <v>19.036999999999999</v>
      </c>
      <c r="J4896" s="138">
        <v>29.282540000000001</v>
      </c>
      <c r="K4896" s="138">
        <v>11.002903004172017</v>
      </c>
    </row>
    <row r="4897" spans="1:11">
      <c r="A4897" s="39" t="s">
        <v>469</v>
      </c>
      <c r="B4897" s="39" t="s">
        <v>513</v>
      </c>
      <c r="C4897" s="39" t="s">
        <v>123</v>
      </c>
      <c r="D4897" s="92">
        <f t="shared" si="240"/>
        <v>14.4091</v>
      </c>
      <c r="E4897" s="92">
        <f t="shared" si="241"/>
        <v>10.875</v>
      </c>
      <c r="F4897" s="92">
        <f t="shared" si="242"/>
        <v>18.84881</v>
      </c>
      <c r="H4897" s="138">
        <v>14.4091</v>
      </c>
      <c r="I4897" s="138">
        <v>10.875</v>
      </c>
      <c r="J4897" s="138">
        <v>18.84881</v>
      </c>
      <c r="K4897" s="138">
        <v>14.054764003303466</v>
      </c>
    </row>
    <row r="4898" spans="1:11">
      <c r="A4898" s="39" t="s">
        <v>469</v>
      </c>
      <c r="B4898" s="39" t="s">
        <v>513</v>
      </c>
      <c r="C4898" s="39" t="s">
        <v>124</v>
      </c>
      <c r="D4898" s="92">
        <f t="shared" si="240"/>
        <v>28.068259999999999</v>
      </c>
      <c r="E4898" s="92">
        <f t="shared" si="241"/>
        <v>22.878779999999999</v>
      </c>
      <c r="F4898" s="92">
        <f t="shared" si="242"/>
        <v>33.917169999999999</v>
      </c>
      <c r="H4898" s="138">
        <v>28.068259999999999</v>
      </c>
      <c r="I4898" s="138">
        <v>22.878779999999999</v>
      </c>
      <c r="J4898" s="138">
        <v>33.917169999999999</v>
      </c>
      <c r="K4898" s="138">
        <v>10.058906394625104</v>
      </c>
    </row>
    <row r="4899" spans="1:11">
      <c r="A4899" s="39" t="s">
        <v>469</v>
      </c>
      <c r="B4899" s="39" t="s">
        <v>513</v>
      </c>
      <c r="C4899" s="39" t="s">
        <v>125</v>
      </c>
      <c r="D4899" s="92">
        <f t="shared" si="240"/>
        <v>23.348569999999999</v>
      </c>
      <c r="E4899" s="92">
        <f t="shared" si="241"/>
        <v>18.46782</v>
      </c>
      <c r="F4899" s="92">
        <f t="shared" si="242"/>
        <v>29.059470000000001</v>
      </c>
      <c r="H4899" s="138">
        <v>23.348569999999999</v>
      </c>
      <c r="I4899" s="138">
        <v>18.46782</v>
      </c>
      <c r="J4899" s="138">
        <v>29.059470000000001</v>
      </c>
      <c r="K4899" s="138">
        <v>11.584927899224665</v>
      </c>
    </row>
    <row r="4900" spans="1:11">
      <c r="A4900" s="39" t="s">
        <v>469</v>
      </c>
      <c r="B4900" s="39" t="s">
        <v>513</v>
      </c>
      <c r="C4900" s="39" t="s">
        <v>126</v>
      </c>
      <c r="D4900" s="92">
        <f t="shared" si="240"/>
        <v>32.601370000000003</v>
      </c>
      <c r="E4900" s="92">
        <f t="shared" si="241"/>
        <v>23.506969999999999</v>
      </c>
      <c r="F4900" s="92">
        <f t="shared" si="242"/>
        <v>43.225960000000001</v>
      </c>
      <c r="H4900" s="138">
        <v>32.601370000000003</v>
      </c>
      <c r="I4900" s="138">
        <v>23.506969999999999</v>
      </c>
      <c r="J4900" s="138">
        <v>43.225960000000001</v>
      </c>
      <c r="K4900" s="138">
        <v>15.598804590113849</v>
      </c>
    </row>
    <row r="4901" spans="1:11">
      <c r="A4901" s="39" t="s">
        <v>469</v>
      </c>
      <c r="B4901" s="39" t="s">
        <v>513</v>
      </c>
      <c r="C4901" s="39" t="s">
        <v>127</v>
      </c>
      <c r="D4901" s="92">
        <f t="shared" si="240"/>
        <v>27.075469999999999</v>
      </c>
      <c r="E4901" s="92">
        <f t="shared" si="241"/>
        <v>19.51389</v>
      </c>
      <c r="F4901" s="92">
        <f t="shared" si="242"/>
        <v>36.247549999999997</v>
      </c>
      <c r="H4901" s="138">
        <v>27.075469999999999</v>
      </c>
      <c r="I4901" s="138">
        <v>19.51389</v>
      </c>
      <c r="J4901" s="138">
        <v>36.247549999999997</v>
      </c>
      <c r="K4901" s="138">
        <v>15.855643503141403</v>
      </c>
    </row>
    <row r="4902" spans="1:11">
      <c r="A4902" s="39" t="s">
        <v>469</v>
      </c>
      <c r="B4902" s="39" t="s">
        <v>513</v>
      </c>
      <c r="C4902" s="39" t="s">
        <v>128</v>
      </c>
      <c r="D4902" s="92">
        <f t="shared" si="240"/>
        <v>26.587949999999999</v>
      </c>
      <c r="E4902" s="92">
        <f t="shared" si="241"/>
        <v>21.19736</v>
      </c>
      <c r="F4902" s="92">
        <f t="shared" si="242"/>
        <v>32.779170000000001</v>
      </c>
      <c r="H4902" s="138">
        <v>26.587949999999999</v>
      </c>
      <c r="I4902" s="138">
        <v>21.19736</v>
      </c>
      <c r="J4902" s="138">
        <v>32.779170000000001</v>
      </c>
      <c r="K4902" s="138">
        <v>11.140448962782013</v>
      </c>
    </row>
    <row r="4903" spans="1:11">
      <c r="A4903" s="39" t="s">
        <v>469</v>
      </c>
      <c r="B4903" s="39" t="s">
        <v>513</v>
      </c>
      <c r="C4903" s="39" t="s">
        <v>129</v>
      </c>
      <c r="D4903" s="92">
        <f t="shared" si="240"/>
        <v>24.107309999999998</v>
      </c>
      <c r="E4903" s="92">
        <f t="shared" si="241"/>
        <v>18.4664</v>
      </c>
      <c r="F4903" s="92">
        <f t="shared" si="242"/>
        <v>30.82</v>
      </c>
      <c r="H4903" s="138">
        <v>24.107309999999998</v>
      </c>
      <c r="I4903" s="138">
        <v>18.4664</v>
      </c>
      <c r="J4903" s="138">
        <v>30.82</v>
      </c>
      <c r="K4903" s="138">
        <v>13.097342673238948</v>
      </c>
    </row>
    <row r="4904" spans="1:11">
      <c r="A4904" s="39" t="s">
        <v>469</v>
      </c>
      <c r="B4904" s="39" t="s">
        <v>513</v>
      </c>
      <c r="C4904" s="39" t="s">
        <v>130</v>
      </c>
      <c r="D4904" s="92">
        <f t="shared" si="240"/>
        <v>17.189070000000001</v>
      </c>
      <c r="E4904" s="92">
        <f t="shared" si="241"/>
        <v>13.5627</v>
      </c>
      <c r="F4904" s="92">
        <f t="shared" si="242"/>
        <v>21.543399999999998</v>
      </c>
      <c r="H4904" s="138">
        <v>17.189070000000001</v>
      </c>
      <c r="I4904" s="138">
        <v>13.5627</v>
      </c>
      <c r="J4904" s="138">
        <v>21.543399999999998</v>
      </c>
      <c r="K4904" s="138">
        <v>11.821890305874605</v>
      </c>
    </row>
    <row r="4905" spans="1:11">
      <c r="A4905" s="39" t="s">
        <v>469</v>
      </c>
      <c r="B4905" s="39" t="s">
        <v>513</v>
      </c>
      <c r="C4905" s="39" t="s">
        <v>131</v>
      </c>
      <c r="D4905" s="92">
        <f t="shared" si="240"/>
        <v>34.61027</v>
      </c>
      <c r="E4905" s="92">
        <f t="shared" si="241"/>
        <v>28.242850000000001</v>
      </c>
      <c r="F4905" s="92">
        <f t="shared" si="242"/>
        <v>41.581389999999999</v>
      </c>
      <c r="H4905" s="138">
        <v>34.61027</v>
      </c>
      <c r="I4905" s="138">
        <v>28.242850000000001</v>
      </c>
      <c r="J4905" s="138">
        <v>41.581389999999999</v>
      </c>
      <c r="K4905" s="138">
        <v>9.8827746793076159</v>
      </c>
    </row>
    <row r="4906" spans="1:11">
      <c r="A4906" s="39" t="s">
        <v>469</v>
      </c>
      <c r="B4906" s="39" t="s">
        <v>513</v>
      </c>
      <c r="C4906" s="39" t="s">
        <v>132</v>
      </c>
      <c r="D4906" s="92">
        <f t="shared" ref="D4906:D4969" si="243">IF(K4906&gt;=50," ",H4906)</f>
        <v>24.078769999999999</v>
      </c>
      <c r="E4906" s="92">
        <f t="shared" ref="E4906:E4969" si="244">IF(K4906&gt;=50," ",I4906)</f>
        <v>19.428339999999999</v>
      </c>
      <c r="F4906" s="92">
        <f t="shared" ref="F4906:F4969" si="245">IF(K4906&gt;=50," ",J4906)</f>
        <v>29.435680000000001</v>
      </c>
      <c r="H4906" s="138">
        <v>24.078769999999999</v>
      </c>
      <c r="I4906" s="138">
        <v>19.428339999999999</v>
      </c>
      <c r="J4906" s="138">
        <v>29.435680000000001</v>
      </c>
      <c r="K4906" s="138">
        <v>10.615164312795049</v>
      </c>
    </row>
    <row r="4907" spans="1:11">
      <c r="A4907" s="39" t="s">
        <v>469</v>
      </c>
      <c r="B4907" s="39" t="s">
        <v>513</v>
      </c>
      <c r="C4907" s="39" t="s">
        <v>133</v>
      </c>
      <c r="D4907" s="92">
        <f t="shared" si="243"/>
        <v>22.054259999999999</v>
      </c>
      <c r="E4907" s="92">
        <f t="shared" si="244"/>
        <v>17.666219999999999</v>
      </c>
      <c r="F4907" s="92">
        <f t="shared" si="245"/>
        <v>27.172529999999998</v>
      </c>
      <c r="H4907" s="138">
        <v>22.054259999999999</v>
      </c>
      <c r="I4907" s="138">
        <v>17.666219999999999</v>
      </c>
      <c r="J4907" s="138">
        <v>27.172529999999998</v>
      </c>
      <c r="K4907" s="138">
        <v>11.000514186374879</v>
      </c>
    </row>
    <row r="4908" spans="1:11">
      <c r="A4908" s="39" t="s">
        <v>469</v>
      </c>
      <c r="B4908" s="39" t="s">
        <v>513</v>
      </c>
      <c r="C4908" s="39" t="s">
        <v>134</v>
      </c>
      <c r="D4908" s="92">
        <f t="shared" si="243"/>
        <v>22.756209999999999</v>
      </c>
      <c r="E4908" s="92">
        <f t="shared" si="244"/>
        <v>17.212869999999999</v>
      </c>
      <c r="F4908" s="92">
        <f t="shared" si="245"/>
        <v>29.44971</v>
      </c>
      <c r="H4908" s="138">
        <v>22.756209999999999</v>
      </c>
      <c r="I4908" s="138">
        <v>17.212869999999999</v>
      </c>
      <c r="J4908" s="138">
        <v>29.44971</v>
      </c>
      <c r="K4908" s="138">
        <v>13.733662152001585</v>
      </c>
    </row>
    <row r="4909" spans="1:11">
      <c r="A4909" s="39" t="s">
        <v>469</v>
      </c>
      <c r="B4909" s="39" t="s">
        <v>513</v>
      </c>
      <c r="C4909" s="39" t="s">
        <v>135</v>
      </c>
      <c r="D4909" s="92">
        <f t="shared" si="243"/>
        <v>35.079250000000002</v>
      </c>
      <c r="E4909" s="92">
        <f t="shared" si="244"/>
        <v>24.349049999999998</v>
      </c>
      <c r="F4909" s="92">
        <f t="shared" si="245"/>
        <v>47.564959999999999</v>
      </c>
      <c r="H4909" s="138">
        <v>35.079250000000002</v>
      </c>
      <c r="I4909" s="138">
        <v>24.349049999999998</v>
      </c>
      <c r="J4909" s="138">
        <v>47.564959999999999</v>
      </c>
      <c r="K4909" s="138">
        <v>17.159944981719963</v>
      </c>
    </row>
    <row r="4910" spans="1:11">
      <c r="A4910" s="39" t="s">
        <v>469</v>
      </c>
      <c r="B4910" s="39" t="s">
        <v>513</v>
      </c>
      <c r="C4910" s="39" t="s">
        <v>136</v>
      </c>
      <c r="D4910" s="92">
        <f t="shared" si="243"/>
        <v>34.8324</v>
      </c>
      <c r="E4910" s="92">
        <f t="shared" si="244"/>
        <v>27.928429999999999</v>
      </c>
      <c r="F4910" s="92">
        <f t="shared" si="245"/>
        <v>42.438099999999999</v>
      </c>
      <c r="H4910" s="138">
        <v>34.8324</v>
      </c>
      <c r="I4910" s="138">
        <v>27.928429999999999</v>
      </c>
      <c r="J4910" s="138">
        <v>42.438099999999999</v>
      </c>
      <c r="K4910" s="138">
        <v>10.692616644273723</v>
      </c>
    </row>
    <row r="4911" spans="1:11">
      <c r="A4911" s="39" t="s">
        <v>469</v>
      </c>
      <c r="B4911" s="39" t="s">
        <v>513</v>
      </c>
      <c r="C4911" s="39" t="s">
        <v>137</v>
      </c>
      <c r="D4911" s="92">
        <f t="shared" si="243"/>
        <v>17.71688</v>
      </c>
      <c r="E4911" s="92">
        <f t="shared" si="244"/>
        <v>13.091480000000001</v>
      </c>
      <c r="F4911" s="92">
        <f t="shared" si="245"/>
        <v>23.53397</v>
      </c>
      <c r="H4911" s="138">
        <v>17.71688</v>
      </c>
      <c r="I4911" s="138">
        <v>13.091480000000001</v>
      </c>
      <c r="J4911" s="138">
        <v>23.53397</v>
      </c>
      <c r="K4911" s="138">
        <v>14.997364095709854</v>
      </c>
    </row>
    <row r="4912" spans="1:11">
      <c r="A4912" s="39" t="s">
        <v>469</v>
      </c>
      <c r="B4912" s="39" t="s">
        <v>513</v>
      </c>
      <c r="C4912" s="39" t="s">
        <v>138</v>
      </c>
      <c r="D4912" s="92">
        <f t="shared" si="243"/>
        <v>27.217490000000002</v>
      </c>
      <c r="E4912" s="92">
        <f t="shared" si="244"/>
        <v>20.793620000000001</v>
      </c>
      <c r="F4912" s="92">
        <f t="shared" si="245"/>
        <v>34.755099999999999</v>
      </c>
      <c r="H4912" s="138">
        <v>27.217490000000002</v>
      </c>
      <c r="I4912" s="138">
        <v>20.793620000000001</v>
      </c>
      <c r="J4912" s="138">
        <v>34.755099999999999</v>
      </c>
      <c r="K4912" s="138">
        <v>13.137556034740896</v>
      </c>
    </row>
    <row r="4913" spans="1:11">
      <c r="A4913" s="39" t="s">
        <v>469</v>
      </c>
      <c r="B4913" s="39" t="s">
        <v>513</v>
      </c>
      <c r="C4913" s="39" t="s">
        <v>139</v>
      </c>
      <c r="D4913" s="92">
        <f t="shared" si="243"/>
        <v>24.053850000000001</v>
      </c>
      <c r="E4913" s="92">
        <f t="shared" si="244"/>
        <v>19.48169</v>
      </c>
      <c r="F4913" s="92">
        <f t="shared" si="245"/>
        <v>29.30847</v>
      </c>
      <c r="H4913" s="138">
        <v>24.053850000000001</v>
      </c>
      <c r="I4913" s="138">
        <v>19.48169</v>
      </c>
      <c r="J4913" s="138">
        <v>29.30847</v>
      </c>
      <c r="K4913" s="138">
        <v>10.433897276319591</v>
      </c>
    </row>
    <row r="4914" spans="1:11">
      <c r="A4914" s="39" t="s">
        <v>469</v>
      </c>
      <c r="B4914" s="39" t="s">
        <v>513</v>
      </c>
      <c r="C4914" s="39" t="s">
        <v>140</v>
      </c>
      <c r="D4914" s="92">
        <f t="shared" si="243"/>
        <v>25.618860000000002</v>
      </c>
      <c r="E4914" s="92">
        <f t="shared" si="244"/>
        <v>20.321079999999998</v>
      </c>
      <c r="F4914" s="92">
        <f t="shared" si="245"/>
        <v>31.747479999999999</v>
      </c>
      <c r="H4914" s="138">
        <v>25.618860000000002</v>
      </c>
      <c r="I4914" s="138">
        <v>20.321079999999998</v>
      </c>
      <c r="J4914" s="138">
        <v>31.747479999999999</v>
      </c>
      <c r="K4914" s="138">
        <v>11.402599491156124</v>
      </c>
    </row>
    <row r="4915" spans="1:11">
      <c r="A4915" s="39" t="s">
        <v>469</v>
      </c>
      <c r="B4915" s="39" t="s">
        <v>513</v>
      </c>
      <c r="C4915" s="39" t="s">
        <v>141</v>
      </c>
      <c r="D4915" s="92">
        <f t="shared" si="243"/>
        <v>22.52421</v>
      </c>
      <c r="E4915" s="92">
        <f t="shared" si="244"/>
        <v>16.944210000000002</v>
      </c>
      <c r="F4915" s="92">
        <f t="shared" si="245"/>
        <v>29.293679999999998</v>
      </c>
      <c r="H4915" s="138">
        <v>22.52421</v>
      </c>
      <c r="I4915" s="138">
        <v>16.944210000000002</v>
      </c>
      <c r="J4915" s="138">
        <v>29.293679999999998</v>
      </c>
      <c r="K4915" s="138">
        <v>14.00119249465353</v>
      </c>
    </row>
    <row r="4916" spans="1:11">
      <c r="A4916" s="39" t="s">
        <v>469</v>
      </c>
      <c r="B4916" s="39" t="s">
        <v>513</v>
      </c>
      <c r="C4916" s="39" t="s">
        <v>142</v>
      </c>
      <c r="D4916" s="92">
        <f t="shared" si="243"/>
        <v>18.921199999999999</v>
      </c>
      <c r="E4916" s="92">
        <f t="shared" si="244"/>
        <v>14.79307</v>
      </c>
      <c r="F4916" s="92">
        <f t="shared" si="245"/>
        <v>23.87847</v>
      </c>
      <c r="H4916" s="138">
        <v>18.921199999999999</v>
      </c>
      <c r="I4916" s="138">
        <v>14.79307</v>
      </c>
      <c r="J4916" s="138">
        <v>23.87847</v>
      </c>
      <c r="K4916" s="138">
        <v>12.235434327632497</v>
      </c>
    </row>
    <row r="4917" spans="1:11">
      <c r="A4917" s="39" t="s">
        <v>469</v>
      </c>
      <c r="B4917" s="39" t="s">
        <v>513</v>
      </c>
      <c r="C4917" s="39" t="s">
        <v>143</v>
      </c>
      <c r="D4917" s="92">
        <f t="shared" si="243"/>
        <v>21.730419999999999</v>
      </c>
      <c r="E4917" s="92">
        <f t="shared" si="244"/>
        <v>16.935690000000001</v>
      </c>
      <c r="F4917" s="92">
        <f t="shared" si="245"/>
        <v>27.434259999999998</v>
      </c>
      <c r="H4917" s="138">
        <v>21.730419999999999</v>
      </c>
      <c r="I4917" s="138">
        <v>16.935690000000001</v>
      </c>
      <c r="J4917" s="138">
        <v>27.434259999999998</v>
      </c>
      <c r="K4917" s="138">
        <v>12.329071412333494</v>
      </c>
    </row>
    <row r="4918" spans="1:11">
      <c r="A4918" s="39" t="s">
        <v>469</v>
      </c>
      <c r="B4918" s="39" t="s">
        <v>513</v>
      </c>
      <c r="C4918" s="39" t="s">
        <v>144</v>
      </c>
      <c r="D4918" s="92">
        <f t="shared" si="243"/>
        <v>29.335719999999998</v>
      </c>
      <c r="E4918" s="92">
        <f t="shared" si="244"/>
        <v>22.958950000000002</v>
      </c>
      <c r="F4918" s="92">
        <f t="shared" si="245"/>
        <v>36.641240000000003</v>
      </c>
      <c r="H4918" s="138">
        <v>29.335719999999998</v>
      </c>
      <c r="I4918" s="138">
        <v>22.958950000000002</v>
      </c>
      <c r="J4918" s="138">
        <v>36.641240000000003</v>
      </c>
      <c r="K4918" s="138">
        <v>11.951269646696929</v>
      </c>
    </row>
    <row r="4919" spans="1:11">
      <c r="A4919" s="39" t="s">
        <v>469</v>
      </c>
      <c r="B4919" s="39" t="s">
        <v>513</v>
      </c>
      <c r="C4919" s="39" t="s">
        <v>145</v>
      </c>
      <c r="D4919" s="92">
        <f t="shared" si="243"/>
        <v>32.670009999999998</v>
      </c>
      <c r="E4919" s="92">
        <f t="shared" si="244"/>
        <v>25.652660000000001</v>
      </c>
      <c r="F4919" s="92">
        <f t="shared" si="245"/>
        <v>40.559730000000002</v>
      </c>
      <c r="H4919" s="138">
        <v>32.670009999999998</v>
      </c>
      <c r="I4919" s="138">
        <v>25.652660000000001</v>
      </c>
      <c r="J4919" s="138">
        <v>40.559730000000002</v>
      </c>
      <c r="K4919" s="138">
        <v>11.712194149925269</v>
      </c>
    </row>
    <row r="4920" spans="1:11">
      <c r="A4920" s="39" t="s">
        <v>469</v>
      </c>
      <c r="B4920" s="39" t="s">
        <v>513</v>
      </c>
      <c r="C4920" s="39" t="s">
        <v>146</v>
      </c>
      <c r="D4920" s="92">
        <f t="shared" si="243"/>
        <v>15.971730000000001</v>
      </c>
      <c r="E4920" s="92">
        <f t="shared" si="244"/>
        <v>12.36145</v>
      </c>
      <c r="F4920" s="92">
        <f t="shared" si="245"/>
        <v>20.391089999999998</v>
      </c>
      <c r="H4920" s="138">
        <v>15.971730000000001</v>
      </c>
      <c r="I4920" s="138">
        <v>12.36145</v>
      </c>
      <c r="J4920" s="138">
        <v>20.391089999999998</v>
      </c>
      <c r="K4920" s="138">
        <v>12.788583328167958</v>
      </c>
    </row>
    <row r="4921" spans="1:11">
      <c r="A4921" s="39" t="s">
        <v>469</v>
      </c>
      <c r="B4921" s="39" t="s">
        <v>513</v>
      </c>
      <c r="C4921" s="39" t="s">
        <v>147</v>
      </c>
      <c r="D4921" s="92">
        <f t="shared" si="243"/>
        <v>25.414439999999999</v>
      </c>
      <c r="E4921" s="92">
        <f t="shared" si="244"/>
        <v>20.368729999999999</v>
      </c>
      <c r="F4921" s="92">
        <f t="shared" si="245"/>
        <v>31.220020000000002</v>
      </c>
      <c r="H4921" s="138">
        <v>25.414439999999999</v>
      </c>
      <c r="I4921" s="138">
        <v>20.368729999999999</v>
      </c>
      <c r="J4921" s="138">
        <v>31.220020000000002</v>
      </c>
      <c r="K4921" s="138">
        <v>10.912760619553293</v>
      </c>
    </row>
    <row r="4922" spans="1:11">
      <c r="A4922" s="39" t="s">
        <v>469</v>
      </c>
      <c r="B4922" s="39" t="s">
        <v>513</v>
      </c>
      <c r="C4922" s="39" t="s">
        <v>148</v>
      </c>
      <c r="D4922" s="92">
        <f t="shared" si="243"/>
        <v>30.845880000000001</v>
      </c>
      <c r="E4922" s="92">
        <f t="shared" si="244"/>
        <v>24.672080000000001</v>
      </c>
      <c r="F4922" s="92">
        <f t="shared" si="245"/>
        <v>37.789560000000002</v>
      </c>
      <c r="H4922" s="138">
        <v>30.845880000000001</v>
      </c>
      <c r="I4922" s="138">
        <v>24.672080000000001</v>
      </c>
      <c r="J4922" s="138">
        <v>37.789560000000002</v>
      </c>
      <c r="K4922" s="138">
        <v>10.896674045285787</v>
      </c>
    </row>
    <row r="4923" spans="1:11">
      <c r="A4923" s="39" t="s">
        <v>469</v>
      </c>
      <c r="B4923" s="39" t="s">
        <v>513</v>
      </c>
      <c r="C4923" s="39" t="s">
        <v>149</v>
      </c>
      <c r="D4923" s="92">
        <f t="shared" si="243"/>
        <v>23.449349999999999</v>
      </c>
      <c r="E4923" s="92">
        <f t="shared" si="244"/>
        <v>19.415759999999999</v>
      </c>
      <c r="F4923" s="92">
        <f t="shared" si="245"/>
        <v>28.029440000000001</v>
      </c>
      <c r="H4923" s="138">
        <v>23.449349999999999</v>
      </c>
      <c r="I4923" s="138">
        <v>19.415759999999999</v>
      </c>
      <c r="J4923" s="138">
        <v>28.029440000000001</v>
      </c>
      <c r="K4923" s="138">
        <v>9.377598952636216</v>
      </c>
    </row>
    <row r="4924" spans="1:11">
      <c r="A4924" s="39" t="s">
        <v>469</v>
      </c>
      <c r="B4924" s="39" t="s">
        <v>513</v>
      </c>
      <c r="C4924" s="39" t="s">
        <v>150</v>
      </c>
      <c r="D4924" s="92">
        <f t="shared" si="243"/>
        <v>38.675339999999998</v>
      </c>
      <c r="E4924" s="92">
        <f t="shared" si="244"/>
        <v>31.592659999999999</v>
      </c>
      <c r="F4924" s="92">
        <f t="shared" si="245"/>
        <v>46.271830000000001</v>
      </c>
      <c r="H4924" s="138">
        <v>38.675339999999998</v>
      </c>
      <c r="I4924" s="138">
        <v>31.592659999999999</v>
      </c>
      <c r="J4924" s="138">
        <v>46.271830000000001</v>
      </c>
      <c r="K4924" s="138">
        <v>9.7484340150597255</v>
      </c>
    </row>
    <row r="4925" spans="1:11">
      <c r="A4925" s="39" t="s">
        <v>469</v>
      </c>
      <c r="B4925" s="39" t="s">
        <v>513</v>
      </c>
      <c r="C4925" s="39" t="s">
        <v>151</v>
      </c>
      <c r="D4925" s="92">
        <f t="shared" si="243"/>
        <v>38.850290000000001</v>
      </c>
      <c r="E4925" s="92">
        <f t="shared" si="244"/>
        <v>29.843070000000001</v>
      </c>
      <c r="F4925" s="92">
        <f t="shared" si="245"/>
        <v>48.689360000000001</v>
      </c>
      <c r="H4925" s="138">
        <v>38.850290000000001</v>
      </c>
      <c r="I4925" s="138">
        <v>29.843070000000001</v>
      </c>
      <c r="J4925" s="138">
        <v>48.689360000000001</v>
      </c>
      <c r="K4925" s="138">
        <v>12.515880833836762</v>
      </c>
    </row>
    <row r="4926" spans="1:11">
      <c r="A4926" s="39" t="s">
        <v>469</v>
      </c>
      <c r="B4926" s="39" t="s">
        <v>513</v>
      </c>
      <c r="C4926" s="39" t="s">
        <v>152</v>
      </c>
      <c r="D4926" s="92">
        <f t="shared" si="243"/>
        <v>32.382219999999997</v>
      </c>
      <c r="E4926" s="92">
        <f t="shared" si="244"/>
        <v>26.785450000000001</v>
      </c>
      <c r="F4926" s="92">
        <f t="shared" si="245"/>
        <v>38.532940000000004</v>
      </c>
      <c r="H4926" s="138">
        <v>32.382219999999997</v>
      </c>
      <c r="I4926" s="138">
        <v>26.785450000000001</v>
      </c>
      <c r="J4926" s="138">
        <v>38.532940000000004</v>
      </c>
      <c r="K4926" s="138">
        <v>9.2894773736945773</v>
      </c>
    </row>
    <row r="4927" spans="1:11">
      <c r="A4927" s="39" t="s">
        <v>469</v>
      </c>
      <c r="B4927" s="39" t="s">
        <v>513</v>
      </c>
      <c r="C4927" s="39" t="s">
        <v>153</v>
      </c>
      <c r="D4927" s="92">
        <f t="shared" si="243"/>
        <v>37.149880000000003</v>
      </c>
      <c r="E4927" s="92">
        <f t="shared" si="244"/>
        <v>26.80076</v>
      </c>
      <c r="F4927" s="92">
        <f t="shared" si="245"/>
        <v>48.829479999999997</v>
      </c>
      <c r="H4927" s="138">
        <v>37.149880000000003</v>
      </c>
      <c r="I4927" s="138">
        <v>26.80076</v>
      </c>
      <c r="J4927" s="138">
        <v>48.829479999999997</v>
      </c>
      <c r="K4927" s="138">
        <v>15.358332247641174</v>
      </c>
    </row>
    <row r="4928" spans="1:11">
      <c r="A4928" s="39" t="s">
        <v>469</v>
      </c>
      <c r="B4928" s="39" t="s">
        <v>513</v>
      </c>
      <c r="C4928" s="39" t="s">
        <v>154</v>
      </c>
      <c r="D4928" s="92">
        <f t="shared" si="243"/>
        <v>30.09844</v>
      </c>
      <c r="E4928" s="92">
        <f t="shared" si="244"/>
        <v>24.389389999999999</v>
      </c>
      <c r="F4928" s="92">
        <f t="shared" si="245"/>
        <v>36.498759999999997</v>
      </c>
      <c r="H4928" s="138">
        <v>30.09844</v>
      </c>
      <c r="I4928" s="138">
        <v>24.389389999999999</v>
      </c>
      <c r="J4928" s="138">
        <v>36.498759999999997</v>
      </c>
      <c r="K4928" s="138">
        <v>10.300792997909527</v>
      </c>
    </row>
    <row r="4929" spans="1:11">
      <c r="A4929" s="39" t="s">
        <v>469</v>
      </c>
      <c r="B4929" s="39" t="s">
        <v>513</v>
      </c>
      <c r="C4929" s="39" t="s">
        <v>155</v>
      </c>
      <c r="D4929" s="92">
        <f t="shared" si="243"/>
        <v>32.295909999999999</v>
      </c>
      <c r="E4929" s="92">
        <f t="shared" si="244"/>
        <v>24.252009999999999</v>
      </c>
      <c r="F4929" s="92">
        <f t="shared" si="245"/>
        <v>41.544519999999999</v>
      </c>
      <c r="H4929" s="138">
        <v>32.295909999999999</v>
      </c>
      <c r="I4929" s="138">
        <v>24.252009999999999</v>
      </c>
      <c r="J4929" s="138">
        <v>41.544519999999999</v>
      </c>
      <c r="K4929" s="138">
        <v>13.772226885695435</v>
      </c>
    </row>
    <row r="4930" spans="1:11">
      <c r="A4930" s="39" t="s">
        <v>469</v>
      </c>
      <c r="B4930" s="39" t="s">
        <v>513</v>
      </c>
      <c r="C4930" s="39" t="s">
        <v>156</v>
      </c>
      <c r="D4930" s="92">
        <f t="shared" si="243"/>
        <v>39.32338</v>
      </c>
      <c r="E4930" s="92">
        <f t="shared" si="244"/>
        <v>33.48977</v>
      </c>
      <c r="F4930" s="92">
        <f t="shared" si="245"/>
        <v>45.478319999999997</v>
      </c>
      <c r="H4930" s="138">
        <v>39.32338</v>
      </c>
      <c r="I4930" s="138">
        <v>33.48977</v>
      </c>
      <c r="J4930" s="138">
        <v>45.478319999999997</v>
      </c>
      <c r="K4930" s="138">
        <v>7.812799916995945</v>
      </c>
    </row>
    <row r="4931" spans="1:11">
      <c r="A4931" s="39" t="s">
        <v>469</v>
      </c>
      <c r="B4931" s="39" t="s">
        <v>513</v>
      </c>
      <c r="C4931" s="39" t="s">
        <v>157</v>
      </c>
      <c r="D4931" s="92">
        <f t="shared" si="243"/>
        <v>45.804450000000003</v>
      </c>
      <c r="E4931" s="92">
        <f t="shared" si="244"/>
        <v>34.119019999999999</v>
      </c>
      <c r="F4931" s="92">
        <f t="shared" si="245"/>
        <v>57.970440000000004</v>
      </c>
      <c r="H4931" s="138">
        <v>45.804450000000003</v>
      </c>
      <c r="I4931" s="138">
        <v>34.119019999999999</v>
      </c>
      <c r="J4931" s="138">
        <v>57.970440000000004</v>
      </c>
      <c r="K4931" s="138">
        <v>13.54249205044488</v>
      </c>
    </row>
    <row r="4932" spans="1:11">
      <c r="A4932" s="39" t="s">
        <v>469</v>
      </c>
      <c r="B4932" s="39" t="s">
        <v>513</v>
      </c>
      <c r="C4932" s="39" t="s">
        <v>158</v>
      </c>
      <c r="D4932" s="92">
        <f t="shared" si="243"/>
        <v>46.619039999999998</v>
      </c>
      <c r="E4932" s="92">
        <f t="shared" si="244"/>
        <v>30.816299999999998</v>
      </c>
      <c r="F4932" s="92">
        <f t="shared" si="245"/>
        <v>63.130780000000001</v>
      </c>
      <c r="H4932" s="138">
        <v>46.619039999999998</v>
      </c>
      <c r="I4932" s="138">
        <v>30.816299999999998</v>
      </c>
      <c r="J4932" s="138">
        <v>63.130780000000001</v>
      </c>
      <c r="K4932" s="138">
        <v>18.336482261324988</v>
      </c>
    </row>
    <row r="4933" spans="1:11">
      <c r="A4933" s="39" t="s">
        <v>469</v>
      </c>
      <c r="B4933" s="39" t="s">
        <v>513</v>
      </c>
      <c r="C4933" s="39" t="s">
        <v>159</v>
      </c>
      <c r="D4933" s="92">
        <f t="shared" si="243"/>
        <v>24.173729999999999</v>
      </c>
      <c r="E4933" s="92">
        <f t="shared" si="244"/>
        <v>19.031289999999998</v>
      </c>
      <c r="F4933" s="92">
        <f t="shared" si="245"/>
        <v>30.187639999999998</v>
      </c>
      <c r="H4933" s="138">
        <v>24.173729999999999</v>
      </c>
      <c r="I4933" s="138">
        <v>19.031289999999998</v>
      </c>
      <c r="J4933" s="138">
        <v>30.187639999999998</v>
      </c>
      <c r="K4933" s="138">
        <v>11.791535687707276</v>
      </c>
    </row>
    <row r="4934" spans="1:11">
      <c r="A4934" s="39" t="s">
        <v>469</v>
      </c>
      <c r="B4934" s="39" t="s">
        <v>513</v>
      </c>
      <c r="C4934" s="39" t="s">
        <v>160</v>
      </c>
      <c r="D4934" s="92">
        <f t="shared" si="243"/>
        <v>27.452919999999999</v>
      </c>
      <c r="E4934" s="92">
        <f t="shared" si="244"/>
        <v>19.952190000000002</v>
      </c>
      <c r="F4934" s="92">
        <f t="shared" si="245"/>
        <v>36.48809</v>
      </c>
      <c r="H4934" s="138">
        <v>27.452919999999999</v>
      </c>
      <c r="I4934" s="138">
        <v>19.952190000000002</v>
      </c>
      <c r="J4934" s="138">
        <v>36.48809</v>
      </c>
      <c r="K4934" s="138">
        <v>15.453806006792719</v>
      </c>
    </row>
    <row r="4935" spans="1:11">
      <c r="A4935" s="39" t="s">
        <v>469</v>
      </c>
      <c r="B4935" s="39" t="s">
        <v>513</v>
      </c>
      <c r="C4935" s="39" t="s">
        <v>161</v>
      </c>
      <c r="D4935" s="92">
        <f t="shared" si="243"/>
        <v>35.178620000000002</v>
      </c>
      <c r="E4935" s="92">
        <f t="shared" si="244"/>
        <v>29.689319999999999</v>
      </c>
      <c r="F4935" s="92">
        <f t="shared" si="245"/>
        <v>41.089730000000003</v>
      </c>
      <c r="H4935" s="138">
        <v>35.178620000000002</v>
      </c>
      <c r="I4935" s="138">
        <v>29.689319999999999</v>
      </c>
      <c r="J4935" s="138">
        <v>41.089730000000003</v>
      </c>
      <c r="K4935" s="138">
        <v>8.2989611303683866</v>
      </c>
    </row>
    <row r="4936" spans="1:11">
      <c r="A4936" s="39" t="s">
        <v>469</v>
      </c>
      <c r="B4936" s="39" t="s">
        <v>513</v>
      </c>
      <c r="C4936" s="39" t="s">
        <v>162</v>
      </c>
      <c r="D4936" s="92">
        <f t="shared" si="243"/>
        <v>32.280659999999997</v>
      </c>
      <c r="E4936" s="92">
        <f t="shared" si="244"/>
        <v>23.707429999999999</v>
      </c>
      <c r="F4936" s="92">
        <f t="shared" si="245"/>
        <v>42.237769999999998</v>
      </c>
      <c r="H4936" s="138">
        <v>32.280659999999997</v>
      </c>
      <c r="I4936" s="138">
        <v>23.707429999999999</v>
      </c>
      <c r="J4936" s="138">
        <v>42.237769999999998</v>
      </c>
      <c r="K4936" s="138">
        <v>14.783405915492434</v>
      </c>
    </row>
    <row r="4937" spans="1:11">
      <c r="A4937" s="39" t="s">
        <v>469</v>
      </c>
      <c r="B4937" s="39" t="s">
        <v>513</v>
      </c>
      <c r="C4937" s="39" t="s">
        <v>163</v>
      </c>
      <c r="D4937" s="92">
        <f t="shared" si="243"/>
        <v>42.233519999999999</v>
      </c>
      <c r="E4937" s="92">
        <f t="shared" si="244"/>
        <v>33.939340000000001</v>
      </c>
      <c r="F4937" s="92">
        <f t="shared" si="245"/>
        <v>50.990110000000001</v>
      </c>
      <c r="H4937" s="138">
        <v>42.233519999999999</v>
      </c>
      <c r="I4937" s="138">
        <v>33.939340000000001</v>
      </c>
      <c r="J4937" s="138">
        <v>50.990110000000001</v>
      </c>
      <c r="K4937" s="138">
        <v>10.397901950867462</v>
      </c>
    </row>
    <row r="4938" spans="1:11">
      <c r="A4938" s="39" t="s">
        <v>469</v>
      </c>
      <c r="B4938" s="39" t="s">
        <v>513</v>
      </c>
      <c r="C4938" s="39" t="s">
        <v>164</v>
      </c>
      <c r="D4938" s="92">
        <f t="shared" si="243"/>
        <v>25.821929999999998</v>
      </c>
      <c r="E4938" s="92">
        <f t="shared" si="244"/>
        <v>19.535260000000001</v>
      </c>
      <c r="F4938" s="92">
        <f t="shared" si="245"/>
        <v>33.294600000000003</v>
      </c>
      <c r="H4938" s="138">
        <v>25.821929999999998</v>
      </c>
      <c r="I4938" s="138">
        <v>19.535260000000001</v>
      </c>
      <c r="J4938" s="138">
        <v>33.294600000000003</v>
      </c>
      <c r="K4938" s="138">
        <v>13.637683163109807</v>
      </c>
    </row>
    <row r="4939" spans="1:11">
      <c r="A4939" s="39" t="s">
        <v>469</v>
      </c>
      <c r="B4939" s="39" t="s">
        <v>513</v>
      </c>
      <c r="C4939" s="39" t="s">
        <v>165</v>
      </c>
      <c r="D4939" s="92">
        <f t="shared" si="243"/>
        <v>32.124510000000001</v>
      </c>
      <c r="E4939" s="92">
        <f t="shared" si="244"/>
        <v>24.445129999999999</v>
      </c>
      <c r="F4939" s="92">
        <f t="shared" si="245"/>
        <v>40.9101</v>
      </c>
      <c r="H4939" s="138">
        <v>32.124510000000001</v>
      </c>
      <c r="I4939" s="138">
        <v>24.445129999999999</v>
      </c>
      <c r="J4939" s="138">
        <v>40.9101</v>
      </c>
      <c r="K4939" s="138">
        <v>13.172200914504224</v>
      </c>
    </row>
    <row r="4940" spans="1:11">
      <c r="A4940" s="39" t="s">
        <v>469</v>
      </c>
      <c r="B4940" s="39" t="s">
        <v>513</v>
      </c>
      <c r="C4940" s="39" t="s">
        <v>166</v>
      </c>
      <c r="D4940" s="92">
        <f t="shared" si="243"/>
        <v>31.516500000000001</v>
      </c>
      <c r="E4940" s="92">
        <f t="shared" si="244"/>
        <v>24.64969</v>
      </c>
      <c r="F4940" s="92">
        <f t="shared" si="245"/>
        <v>39.298560000000002</v>
      </c>
      <c r="H4940" s="138">
        <v>31.516500000000001</v>
      </c>
      <c r="I4940" s="138">
        <v>24.64969</v>
      </c>
      <c r="J4940" s="138">
        <v>39.298560000000002</v>
      </c>
      <c r="K4940" s="138">
        <v>11.925074167499563</v>
      </c>
    </row>
    <row r="4941" spans="1:11">
      <c r="A4941" s="39" t="s">
        <v>469</v>
      </c>
      <c r="B4941" s="39" t="s">
        <v>513</v>
      </c>
      <c r="C4941" s="39" t="s">
        <v>167</v>
      </c>
      <c r="D4941" s="92">
        <f t="shared" si="243"/>
        <v>32.233879999999999</v>
      </c>
      <c r="E4941" s="92">
        <f t="shared" si="244"/>
        <v>26.127230000000001</v>
      </c>
      <c r="F4941" s="92">
        <f t="shared" si="245"/>
        <v>39.014040000000001</v>
      </c>
      <c r="H4941" s="138">
        <v>32.233879999999999</v>
      </c>
      <c r="I4941" s="138">
        <v>26.127230000000001</v>
      </c>
      <c r="J4941" s="138">
        <v>39.014040000000001</v>
      </c>
      <c r="K4941" s="138">
        <v>10.245021697667175</v>
      </c>
    </row>
    <row r="4942" spans="1:11">
      <c r="A4942" s="39" t="s">
        <v>469</v>
      </c>
      <c r="B4942" s="39" t="s">
        <v>513</v>
      </c>
      <c r="C4942" s="39" t="s">
        <v>168</v>
      </c>
      <c r="D4942" s="92">
        <f t="shared" si="243"/>
        <v>34.704410000000003</v>
      </c>
      <c r="E4942" s="92">
        <f t="shared" si="244"/>
        <v>27.392160000000001</v>
      </c>
      <c r="F4942" s="92">
        <f t="shared" si="245"/>
        <v>42.817549999999997</v>
      </c>
      <c r="H4942" s="138">
        <v>34.704410000000003</v>
      </c>
      <c r="I4942" s="138">
        <v>27.392160000000001</v>
      </c>
      <c r="J4942" s="138">
        <v>42.817549999999997</v>
      </c>
      <c r="K4942" s="138">
        <v>11.418482550200391</v>
      </c>
    </row>
    <row r="4943" spans="1:11">
      <c r="A4943" s="39" t="s">
        <v>469</v>
      </c>
      <c r="B4943" s="39" t="s">
        <v>513</v>
      </c>
      <c r="C4943" s="39" t="s">
        <v>169</v>
      </c>
      <c r="D4943" s="92">
        <f t="shared" si="243"/>
        <v>36.63073</v>
      </c>
      <c r="E4943" s="92">
        <f t="shared" si="244"/>
        <v>26.497299999999999</v>
      </c>
      <c r="F4943" s="92">
        <f t="shared" si="245"/>
        <v>48.10333</v>
      </c>
      <c r="H4943" s="138">
        <v>36.63073</v>
      </c>
      <c r="I4943" s="138">
        <v>26.497299999999999</v>
      </c>
      <c r="J4943" s="138">
        <v>48.10333</v>
      </c>
      <c r="K4943" s="138">
        <v>15.266165866746306</v>
      </c>
    </row>
    <row r="4944" spans="1:11">
      <c r="A4944" s="39" t="s">
        <v>469</v>
      </c>
      <c r="B4944" s="39" t="s">
        <v>513</v>
      </c>
      <c r="C4944" s="39" t="s">
        <v>170</v>
      </c>
      <c r="D4944" s="92">
        <f t="shared" si="243"/>
        <v>22.662610000000001</v>
      </c>
      <c r="E4944" s="92">
        <f t="shared" si="244"/>
        <v>18.358640000000001</v>
      </c>
      <c r="F4944" s="92">
        <f t="shared" si="245"/>
        <v>27.634060000000002</v>
      </c>
      <c r="H4944" s="138">
        <v>22.662610000000001</v>
      </c>
      <c r="I4944" s="138">
        <v>18.358640000000001</v>
      </c>
      <c r="J4944" s="138">
        <v>27.634060000000002</v>
      </c>
      <c r="K4944" s="138">
        <v>10.447252103795634</v>
      </c>
    </row>
    <row r="4945" spans="1:11">
      <c r="A4945" s="39" t="s">
        <v>469</v>
      </c>
      <c r="B4945" s="39" t="s">
        <v>513</v>
      </c>
      <c r="C4945" s="39" t="s">
        <v>171</v>
      </c>
      <c r="D4945" s="92">
        <f t="shared" si="243"/>
        <v>16.647300000000001</v>
      </c>
      <c r="E4945" s="92">
        <f t="shared" si="244"/>
        <v>12.977410000000001</v>
      </c>
      <c r="F4945" s="92">
        <f t="shared" si="245"/>
        <v>21.10332</v>
      </c>
      <c r="H4945" s="138">
        <v>16.647300000000001</v>
      </c>
      <c r="I4945" s="138">
        <v>12.977410000000001</v>
      </c>
      <c r="J4945" s="138">
        <v>21.10332</v>
      </c>
      <c r="K4945" s="138">
        <v>12.422909420746906</v>
      </c>
    </row>
    <row r="4946" spans="1:11">
      <c r="A4946" s="39" t="s">
        <v>469</v>
      </c>
      <c r="B4946" s="39" t="s">
        <v>513</v>
      </c>
      <c r="C4946" s="39" t="s">
        <v>172</v>
      </c>
      <c r="D4946" s="92">
        <f t="shared" si="243"/>
        <v>31.26492</v>
      </c>
      <c r="E4946" s="92">
        <f t="shared" si="244"/>
        <v>25.120799999999999</v>
      </c>
      <c r="F4946" s="92">
        <f t="shared" si="245"/>
        <v>38.14622</v>
      </c>
      <c r="H4946" s="138">
        <v>31.26492</v>
      </c>
      <c r="I4946" s="138">
        <v>25.120799999999999</v>
      </c>
      <c r="J4946" s="138">
        <v>38.14622</v>
      </c>
      <c r="K4946" s="138">
        <v>10.675373549652454</v>
      </c>
    </row>
    <row r="4947" spans="1:11">
      <c r="A4947" s="39" t="s">
        <v>469</v>
      </c>
      <c r="B4947" s="39" t="s">
        <v>513</v>
      </c>
      <c r="C4947" s="39" t="s">
        <v>173</v>
      </c>
      <c r="D4947" s="92">
        <f t="shared" si="243"/>
        <v>18.40512</v>
      </c>
      <c r="E4947" s="92">
        <f t="shared" si="244"/>
        <v>14.28275</v>
      </c>
      <c r="F4947" s="92">
        <f t="shared" si="245"/>
        <v>23.392600000000002</v>
      </c>
      <c r="H4947" s="138">
        <v>18.40512</v>
      </c>
      <c r="I4947" s="138">
        <v>14.28275</v>
      </c>
      <c r="J4947" s="138">
        <v>23.392600000000002</v>
      </c>
      <c r="K4947" s="138">
        <v>12.608007989081299</v>
      </c>
    </row>
    <row r="4948" spans="1:11">
      <c r="A4948" s="39" t="s">
        <v>469</v>
      </c>
      <c r="B4948" s="39" t="s">
        <v>513</v>
      </c>
      <c r="C4948" s="39" t="s">
        <v>174</v>
      </c>
      <c r="D4948" s="92">
        <f t="shared" si="243"/>
        <v>36.627200000000002</v>
      </c>
      <c r="E4948" s="92">
        <f t="shared" si="244"/>
        <v>30.628039999999999</v>
      </c>
      <c r="F4948" s="92">
        <f t="shared" si="245"/>
        <v>43.071840000000002</v>
      </c>
      <c r="H4948" s="138">
        <v>36.627200000000002</v>
      </c>
      <c r="I4948" s="138">
        <v>30.628039999999999</v>
      </c>
      <c r="J4948" s="138">
        <v>43.071840000000002</v>
      </c>
      <c r="K4948" s="138">
        <v>8.7078837585182587</v>
      </c>
    </row>
    <row r="4949" spans="1:11">
      <c r="A4949" s="39" t="s">
        <v>469</v>
      </c>
      <c r="B4949" s="39" t="s">
        <v>513</v>
      </c>
      <c r="C4949" s="39" t="s">
        <v>175</v>
      </c>
      <c r="D4949" s="92">
        <f t="shared" si="243"/>
        <v>22.73244</v>
      </c>
      <c r="E4949" s="92">
        <f t="shared" si="244"/>
        <v>18.334969999999998</v>
      </c>
      <c r="F4949" s="92">
        <f t="shared" si="245"/>
        <v>27.825240000000001</v>
      </c>
      <c r="H4949" s="138">
        <v>22.73244</v>
      </c>
      <c r="I4949" s="138">
        <v>18.334969999999998</v>
      </c>
      <c r="J4949" s="138">
        <v>27.825240000000001</v>
      </c>
      <c r="K4949" s="138">
        <v>10.656995025610975</v>
      </c>
    </row>
    <row r="4950" spans="1:11">
      <c r="A4950" s="39" t="s">
        <v>469</v>
      </c>
      <c r="B4950" s="39" t="s">
        <v>513</v>
      </c>
      <c r="C4950" s="39" t="s">
        <v>176</v>
      </c>
      <c r="D4950" s="92">
        <f t="shared" si="243"/>
        <v>21.08032</v>
      </c>
      <c r="E4950" s="92">
        <f t="shared" si="244"/>
        <v>15.401680000000001</v>
      </c>
      <c r="F4950" s="92">
        <f t="shared" si="245"/>
        <v>28.155850000000001</v>
      </c>
      <c r="H4950" s="138">
        <v>21.08032</v>
      </c>
      <c r="I4950" s="138">
        <v>15.401680000000001</v>
      </c>
      <c r="J4950" s="138">
        <v>28.155850000000001</v>
      </c>
      <c r="K4950" s="138">
        <v>15.435254303539987</v>
      </c>
    </row>
    <row r="4951" spans="1:11">
      <c r="A4951" s="39" t="s">
        <v>469</v>
      </c>
      <c r="B4951" s="39" t="s">
        <v>511</v>
      </c>
      <c r="C4951" s="39" t="s">
        <v>375</v>
      </c>
      <c r="D4951" s="92">
        <f t="shared" si="243"/>
        <v>19.108750000000001</v>
      </c>
      <c r="E4951" s="92">
        <f t="shared" si="244"/>
        <v>15.16643</v>
      </c>
      <c r="F4951" s="92">
        <f t="shared" si="245"/>
        <v>23.78848</v>
      </c>
      <c r="H4951" s="138">
        <v>19.108750000000001</v>
      </c>
      <c r="I4951" s="138">
        <v>15.16643</v>
      </c>
      <c r="J4951" s="138">
        <v>23.78848</v>
      </c>
      <c r="K4951" s="138">
        <v>11.499883561195787</v>
      </c>
    </row>
    <row r="4952" spans="1:11">
      <c r="A4952" s="39" t="s">
        <v>469</v>
      </c>
      <c r="B4952" s="39" t="s">
        <v>511</v>
      </c>
      <c r="C4952" s="39" t="s">
        <v>367</v>
      </c>
      <c r="D4952" s="92">
        <f t="shared" si="243"/>
        <v>17.365870000000001</v>
      </c>
      <c r="E4952" s="92">
        <f t="shared" si="244"/>
        <v>15.62218</v>
      </c>
      <c r="F4952" s="92">
        <f t="shared" si="245"/>
        <v>19.25975</v>
      </c>
      <c r="H4952" s="138">
        <v>17.365870000000001</v>
      </c>
      <c r="I4952" s="138">
        <v>15.62218</v>
      </c>
      <c r="J4952" s="138">
        <v>19.25975</v>
      </c>
      <c r="K4952" s="138">
        <v>5.3414715185591044</v>
      </c>
    </row>
    <row r="4953" spans="1:11">
      <c r="A4953" s="39" t="s">
        <v>469</v>
      </c>
      <c r="B4953" s="39" t="s">
        <v>511</v>
      </c>
      <c r="C4953" s="39" t="s">
        <v>376</v>
      </c>
      <c r="D4953" s="92">
        <f t="shared" si="243"/>
        <v>16.91377</v>
      </c>
      <c r="E4953" s="92">
        <f t="shared" si="244"/>
        <v>14.113619999999999</v>
      </c>
      <c r="F4953" s="92">
        <f t="shared" si="245"/>
        <v>20.139189999999999</v>
      </c>
      <c r="H4953" s="138">
        <v>16.91377</v>
      </c>
      <c r="I4953" s="138">
        <v>14.113619999999999</v>
      </c>
      <c r="J4953" s="138">
        <v>20.139189999999999</v>
      </c>
      <c r="K4953" s="138">
        <v>9.0771661196764519</v>
      </c>
    </row>
    <row r="4954" spans="1:11">
      <c r="A4954" s="39" t="s">
        <v>469</v>
      </c>
      <c r="B4954" s="39" t="s">
        <v>511</v>
      </c>
      <c r="C4954" s="39" t="s">
        <v>377</v>
      </c>
      <c r="D4954" s="92">
        <f t="shared" si="243"/>
        <v>19.32151</v>
      </c>
      <c r="E4954" s="92">
        <f t="shared" si="244"/>
        <v>16.456469999999999</v>
      </c>
      <c r="F4954" s="92">
        <f t="shared" si="245"/>
        <v>22.550709999999999</v>
      </c>
      <c r="H4954" s="138">
        <v>19.32151</v>
      </c>
      <c r="I4954" s="138">
        <v>16.456469999999999</v>
      </c>
      <c r="J4954" s="138">
        <v>22.550709999999999</v>
      </c>
      <c r="K4954" s="138">
        <v>8.0428496530550682</v>
      </c>
    </row>
    <row r="4955" spans="1:11">
      <c r="A4955" s="39" t="s">
        <v>469</v>
      </c>
      <c r="B4955" s="39" t="s">
        <v>511</v>
      </c>
      <c r="C4955" s="39" t="s">
        <v>371</v>
      </c>
      <c r="D4955" s="92">
        <f t="shared" si="243"/>
        <v>19.980080000000001</v>
      </c>
      <c r="E4955" s="92">
        <f t="shared" si="244"/>
        <v>17.147780000000001</v>
      </c>
      <c r="F4955" s="92">
        <f t="shared" si="245"/>
        <v>23.14949</v>
      </c>
      <c r="H4955" s="138">
        <v>19.980080000000001</v>
      </c>
      <c r="I4955" s="138">
        <v>17.147780000000001</v>
      </c>
      <c r="J4955" s="138">
        <v>23.14949</v>
      </c>
      <c r="K4955" s="138">
        <v>7.6609653214601741</v>
      </c>
    </row>
    <row r="4956" spans="1:11">
      <c r="A4956" s="39" t="s">
        <v>469</v>
      </c>
      <c r="B4956" s="39" t="s">
        <v>511</v>
      </c>
      <c r="C4956" s="39" t="s">
        <v>363</v>
      </c>
      <c r="D4956" s="92">
        <f t="shared" si="243"/>
        <v>16.5246</v>
      </c>
      <c r="E4956" s="92">
        <f t="shared" si="244"/>
        <v>13.854889999999999</v>
      </c>
      <c r="F4956" s="92">
        <f t="shared" si="245"/>
        <v>19.591760000000001</v>
      </c>
      <c r="H4956" s="138">
        <v>16.5246</v>
      </c>
      <c r="I4956" s="138">
        <v>13.854889999999999</v>
      </c>
      <c r="J4956" s="138">
        <v>19.591760000000001</v>
      </c>
      <c r="K4956" s="138">
        <v>8.8454183459811428</v>
      </c>
    </row>
    <row r="4957" spans="1:11">
      <c r="A4957" s="39" t="s">
        <v>469</v>
      </c>
      <c r="B4957" s="39" t="s">
        <v>511</v>
      </c>
      <c r="C4957" s="39" t="s">
        <v>372</v>
      </c>
      <c r="D4957" s="92">
        <f t="shared" si="243"/>
        <v>17.317160000000001</v>
      </c>
      <c r="E4957" s="92">
        <f t="shared" si="244"/>
        <v>15.1732</v>
      </c>
      <c r="F4957" s="92">
        <f t="shared" si="245"/>
        <v>19.693729999999999</v>
      </c>
      <c r="H4957" s="138">
        <v>17.317160000000001</v>
      </c>
      <c r="I4957" s="138">
        <v>15.1732</v>
      </c>
      <c r="J4957" s="138">
        <v>19.693729999999999</v>
      </c>
      <c r="K4957" s="138">
        <v>6.6552887424958822</v>
      </c>
    </row>
    <row r="4958" spans="1:11">
      <c r="A4958" s="39" t="s">
        <v>469</v>
      </c>
      <c r="B4958" s="39" t="s">
        <v>511</v>
      </c>
      <c r="C4958" s="39" t="s">
        <v>368</v>
      </c>
      <c r="D4958" s="92">
        <f t="shared" si="243"/>
        <v>23.772349999999999</v>
      </c>
      <c r="E4958" s="92">
        <f t="shared" si="244"/>
        <v>20.368169999999999</v>
      </c>
      <c r="F4958" s="92">
        <f t="shared" si="245"/>
        <v>27.548649999999999</v>
      </c>
      <c r="H4958" s="138">
        <v>23.772349999999999</v>
      </c>
      <c r="I4958" s="138">
        <v>20.368169999999999</v>
      </c>
      <c r="J4958" s="138">
        <v>27.548649999999999</v>
      </c>
      <c r="K4958" s="138">
        <v>7.7097215883158379</v>
      </c>
    </row>
    <row r="4959" spans="1:11">
      <c r="A4959" s="39" t="s">
        <v>469</v>
      </c>
      <c r="B4959" s="39" t="s">
        <v>511</v>
      </c>
      <c r="C4959" s="39" t="s">
        <v>364</v>
      </c>
      <c r="D4959" s="92">
        <f t="shared" si="243"/>
        <v>19.133109999999999</v>
      </c>
      <c r="E4959" s="92">
        <f t="shared" si="244"/>
        <v>16.460519999999999</v>
      </c>
      <c r="F4959" s="92">
        <f t="shared" si="245"/>
        <v>22.12471</v>
      </c>
      <c r="H4959" s="138">
        <v>19.133109999999999</v>
      </c>
      <c r="I4959" s="138">
        <v>16.460519999999999</v>
      </c>
      <c r="J4959" s="138">
        <v>22.12471</v>
      </c>
      <c r="K4959" s="138">
        <v>7.548966163890765</v>
      </c>
    </row>
    <row r="4960" spans="1:11">
      <c r="A4960" s="39" t="s">
        <v>469</v>
      </c>
      <c r="B4960" s="39" t="s">
        <v>511</v>
      </c>
      <c r="C4960" s="39" t="s">
        <v>365</v>
      </c>
      <c r="D4960" s="92">
        <f t="shared" si="243"/>
        <v>18.041170000000001</v>
      </c>
      <c r="E4960" s="92">
        <f t="shared" si="244"/>
        <v>14.33154</v>
      </c>
      <c r="F4960" s="92">
        <f t="shared" si="245"/>
        <v>22.459289999999999</v>
      </c>
      <c r="H4960" s="138">
        <v>18.041170000000001</v>
      </c>
      <c r="I4960" s="138">
        <v>14.33154</v>
      </c>
      <c r="J4960" s="138">
        <v>22.459289999999999</v>
      </c>
      <c r="K4960" s="138">
        <v>11.476622635893349</v>
      </c>
    </row>
    <row r="4961" spans="1:11">
      <c r="A4961" s="39" t="s">
        <v>469</v>
      </c>
      <c r="B4961" s="39" t="s">
        <v>511</v>
      </c>
      <c r="C4961" s="39" t="s">
        <v>366</v>
      </c>
      <c r="D4961" s="92">
        <f t="shared" si="243"/>
        <v>17.665030000000002</v>
      </c>
      <c r="E4961" s="92">
        <f t="shared" si="244"/>
        <v>15.65934</v>
      </c>
      <c r="F4961" s="92">
        <f t="shared" si="245"/>
        <v>19.86711</v>
      </c>
      <c r="H4961" s="138">
        <v>17.665030000000002</v>
      </c>
      <c r="I4961" s="138">
        <v>15.65934</v>
      </c>
      <c r="J4961" s="138">
        <v>19.86711</v>
      </c>
      <c r="K4961" s="138">
        <v>6.0736947517213391</v>
      </c>
    </row>
    <row r="4962" spans="1:11">
      <c r="A4962" s="39" t="s">
        <v>469</v>
      </c>
      <c r="B4962" s="39" t="s">
        <v>511</v>
      </c>
      <c r="C4962" s="39" t="s">
        <v>373</v>
      </c>
      <c r="D4962" s="92">
        <f t="shared" si="243"/>
        <v>20.721270000000001</v>
      </c>
      <c r="E4962" s="92">
        <f t="shared" si="244"/>
        <v>17.909510000000001</v>
      </c>
      <c r="F4962" s="92">
        <f t="shared" si="245"/>
        <v>23.846229999999998</v>
      </c>
      <c r="H4962" s="138">
        <v>20.721270000000001</v>
      </c>
      <c r="I4962" s="138">
        <v>17.909510000000001</v>
      </c>
      <c r="J4962" s="138">
        <v>23.846229999999998</v>
      </c>
      <c r="K4962" s="138">
        <v>7.3081186626109309</v>
      </c>
    </row>
    <row r="4963" spans="1:11">
      <c r="A4963" s="39" t="s">
        <v>469</v>
      </c>
      <c r="B4963" s="39" t="s">
        <v>511</v>
      </c>
      <c r="C4963" s="39" t="s">
        <v>369</v>
      </c>
      <c r="D4963" s="92">
        <f t="shared" si="243"/>
        <v>14.293670000000001</v>
      </c>
      <c r="E4963" s="92">
        <f t="shared" si="244"/>
        <v>10.570080000000001</v>
      </c>
      <c r="F4963" s="92">
        <f t="shared" si="245"/>
        <v>19.049569999999999</v>
      </c>
      <c r="H4963" s="138">
        <v>14.293670000000001</v>
      </c>
      <c r="I4963" s="138">
        <v>10.570080000000001</v>
      </c>
      <c r="J4963" s="138">
        <v>19.049569999999999</v>
      </c>
      <c r="K4963" s="138">
        <v>15.055958336802233</v>
      </c>
    </row>
    <row r="4964" spans="1:11">
      <c r="A4964" s="39" t="s">
        <v>469</v>
      </c>
      <c r="B4964" s="39" t="s">
        <v>511</v>
      </c>
      <c r="C4964" s="39" t="s">
        <v>374</v>
      </c>
      <c r="D4964" s="92">
        <f t="shared" si="243"/>
        <v>23.05491</v>
      </c>
      <c r="E4964" s="92">
        <f t="shared" si="244"/>
        <v>19.883019999999998</v>
      </c>
      <c r="F4964" s="92">
        <f t="shared" si="245"/>
        <v>26.56503</v>
      </c>
      <c r="H4964" s="138">
        <v>23.05491</v>
      </c>
      <c r="I4964" s="138">
        <v>19.883019999999998</v>
      </c>
      <c r="J4964" s="138">
        <v>26.56503</v>
      </c>
      <c r="K4964" s="138">
        <v>7.3963550497486219</v>
      </c>
    </row>
    <row r="4965" spans="1:11">
      <c r="A4965" s="39" t="s">
        <v>469</v>
      </c>
      <c r="B4965" s="39" t="s">
        <v>511</v>
      </c>
      <c r="C4965" s="39" t="s">
        <v>370</v>
      </c>
      <c r="D4965" s="92">
        <f t="shared" si="243"/>
        <v>19.48723</v>
      </c>
      <c r="E4965" s="92">
        <f t="shared" si="244"/>
        <v>16.575710000000001</v>
      </c>
      <c r="F4965" s="92">
        <f t="shared" si="245"/>
        <v>22.77056</v>
      </c>
      <c r="H4965" s="138">
        <v>19.48723</v>
      </c>
      <c r="I4965" s="138">
        <v>16.575710000000001</v>
      </c>
      <c r="J4965" s="138">
        <v>22.77056</v>
      </c>
      <c r="K4965" s="138">
        <v>8.1063599085144471</v>
      </c>
    </row>
    <row r="4966" spans="1:11">
      <c r="A4966" s="39" t="s">
        <v>469</v>
      </c>
      <c r="B4966" s="39" t="s">
        <v>511</v>
      </c>
      <c r="C4966" s="39" t="s">
        <v>386</v>
      </c>
      <c r="D4966" s="92">
        <f t="shared" si="243"/>
        <v>17.69904</v>
      </c>
      <c r="E4966" s="92">
        <f t="shared" si="244"/>
        <v>15.50497</v>
      </c>
      <c r="F4966" s="92">
        <f t="shared" si="245"/>
        <v>20.129619999999999</v>
      </c>
      <c r="H4966" s="138">
        <v>17.69904</v>
      </c>
      <c r="I4966" s="138">
        <v>15.50497</v>
      </c>
      <c r="J4966" s="138">
        <v>20.129619999999999</v>
      </c>
      <c r="K4966" s="138">
        <v>6.662033647022664</v>
      </c>
    </row>
    <row r="4967" spans="1:11">
      <c r="A4967" s="39" t="s">
        <v>469</v>
      </c>
      <c r="B4967" s="39" t="s">
        <v>511</v>
      </c>
      <c r="C4967" s="39" t="s">
        <v>379</v>
      </c>
      <c r="D4967" s="92">
        <f t="shared" si="243"/>
        <v>17.04738</v>
      </c>
      <c r="E4967" s="92">
        <f t="shared" si="244"/>
        <v>14.96632</v>
      </c>
      <c r="F4967" s="92">
        <f t="shared" si="245"/>
        <v>19.351949999999999</v>
      </c>
      <c r="H4967" s="138">
        <v>17.04738</v>
      </c>
      <c r="I4967" s="138">
        <v>14.96632</v>
      </c>
      <c r="J4967" s="138">
        <v>19.351949999999999</v>
      </c>
      <c r="K4967" s="138">
        <v>6.5587204602701412</v>
      </c>
    </row>
    <row r="4968" spans="1:11">
      <c r="A4968" s="39" t="s">
        <v>469</v>
      </c>
      <c r="B4968" s="39" t="s">
        <v>512</v>
      </c>
      <c r="C4968" s="39" t="s">
        <v>375</v>
      </c>
      <c r="D4968" s="92">
        <f t="shared" si="243"/>
        <v>18.067270000000001</v>
      </c>
      <c r="E4968" s="92">
        <f t="shared" si="244"/>
        <v>14.000400000000001</v>
      </c>
      <c r="F4968" s="92">
        <f t="shared" si="245"/>
        <v>22.999559999999999</v>
      </c>
      <c r="H4968" s="138">
        <v>18.067270000000001</v>
      </c>
      <c r="I4968" s="138">
        <v>14.000400000000001</v>
      </c>
      <c r="J4968" s="138">
        <v>22.999559999999999</v>
      </c>
      <c r="K4968" s="138">
        <v>12.685153872167737</v>
      </c>
    </row>
    <row r="4969" spans="1:11">
      <c r="A4969" s="39" t="s">
        <v>469</v>
      </c>
      <c r="B4969" s="39" t="s">
        <v>512</v>
      </c>
      <c r="C4969" s="39" t="s">
        <v>367</v>
      </c>
      <c r="D4969" s="92">
        <f t="shared" si="243"/>
        <v>19.055420000000002</v>
      </c>
      <c r="E4969" s="92">
        <f t="shared" si="244"/>
        <v>17.24335</v>
      </c>
      <c r="F4969" s="92">
        <f t="shared" si="245"/>
        <v>21.00958</v>
      </c>
      <c r="H4969" s="138">
        <v>19.055420000000002</v>
      </c>
      <c r="I4969" s="138">
        <v>17.24335</v>
      </c>
      <c r="J4969" s="138">
        <v>21.00958</v>
      </c>
      <c r="K4969" s="138">
        <v>5.0409851895156326</v>
      </c>
    </row>
    <row r="4970" spans="1:11">
      <c r="A4970" s="39" t="s">
        <v>469</v>
      </c>
      <c r="B4970" s="39" t="s">
        <v>512</v>
      </c>
      <c r="C4970" s="39" t="s">
        <v>376</v>
      </c>
      <c r="D4970" s="92">
        <f t="shared" ref="D4970:D5235" si="246">IF(K4970&gt;=50," ",H4970)</f>
        <v>13.263489999999999</v>
      </c>
      <c r="E4970" s="92">
        <f t="shared" ref="E4970:E5235" si="247">IF(K4970&gt;=50," ",I4970)</f>
        <v>10.823</v>
      </c>
      <c r="F4970" s="92">
        <f t="shared" ref="F4970:F5235" si="248">IF(K4970&gt;=50," ",J4970)</f>
        <v>16.154599999999999</v>
      </c>
      <c r="H4970" s="138">
        <v>13.263489999999999</v>
      </c>
      <c r="I4970" s="138">
        <v>10.823</v>
      </c>
      <c r="J4970" s="138">
        <v>16.154599999999999</v>
      </c>
      <c r="K4970" s="138">
        <v>10.226320523482132</v>
      </c>
    </row>
    <row r="4971" spans="1:11">
      <c r="A4971" s="39" t="s">
        <v>469</v>
      </c>
      <c r="B4971" s="39" t="s">
        <v>512</v>
      </c>
      <c r="C4971" s="39" t="s">
        <v>377</v>
      </c>
      <c r="D4971" s="92">
        <f t="shared" si="246"/>
        <v>17.959779999999999</v>
      </c>
      <c r="E4971" s="92">
        <f t="shared" si="247"/>
        <v>15.113440000000001</v>
      </c>
      <c r="F4971" s="92">
        <f t="shared" si="248"/>
        <v>21.20825</v>
      </c>
      <c r="H4971" s="138">
        <v>17.959779999999999</v>
      </c>
      <c r="I4971" s="138">
        <v>15.113440000000001</v>
      </c>
      <c r="J4971" s="138">
        <v>21.20825</v>
      </c>
      <c r="K4971" s="138">
        <v>8.6499277830797485</v>
      </c>
    </row>
    <row r="4972" spans="1:11">
      <c r="A4972" s="39" t="s">
        <v>469</v>
      </c>
      <c r="B4972" s="39" t="s">
        <v>512</v>
      </c>
      <c r="C4972" s="39" t="s">
        <v>371</v>
      </c>
      <c r="D4972" s="92">
        <f t="shared" si="246"/>
        <v>16.24607</v>
      </c>
      <c r="E4972" s="92">
        <f t="shared" si="247"/>
        <v>13.60164</v>
      </c>
      <c r="F4972" s="92">
        <f t="shared" si="248"/>
        <v>19.289829999999998</v>
      </c>
      <c r="H4972" s="138">
        <v>16.24607</v>
      </c>
      <c r="I4972" s="138">
        <v>13.60164</v>
      </c>
      <c r="J4972" s="138">
        <v>19.289829999999998</v>
      </c>
      <c r="K4972" s="138">
        <v>8.9198803156701914</v>
      </c>
    </row>
    <row r="4973" spans="1:11">
      <c r="A4973" s="39" t="s">
        <v>469</v>
      </c>
      <c r="B4973" s="39" t="s">
        <v>512</v>
      </c>
      <c r="C4973" s="39" t="s">
        <v>363</v>
      </c>
      <c r="D4973" s="92">
        <f t="shared" si="246"/>
        <v>17.244759999999999</v>
      </c>
      <c r="E4973" s="92">
        <f t="shared" si="247"/>
        <v>14.50379</v>
      </c>
      <c r="F4973" s="92">
        <f t="shared" si="248"/>
        <v>20.38026</v>
      </c>
      <c r="H4973" s="138">
        <v>17.244759999999999</v>
      </c>
      <c r="I4973" s="138">
        <v>14.50379</v>
      </c>
      <c r="J4973" s="138">
        <v>20.38026</v>
      </c>
      <c r="K4973" s="138">
        <v>8.6842205980251403</v>
      </c>
    </row>
    <row r="4974" spans="1:11">
      <c r="A4974" s="39" t="s">
        <v>469</v>
      </c>
      <c r="B4974" s="39" t="s">
        <v>512</v>
      </c>
      <c r="C4974" s="39" t="s">
        <v>372</v>
      </c>
      <c r="D4974" s="92">
        <f t="shared" si="246"/>
        <v>16.310680000000001</v>
      </c>
      <c r="E4974" s="92">
        <f t="shared" si="247"/>
        <v>14.267150000000001</v>
      </c>
      <c r="F4974" s="92">
        <f t="shared" si="248"/>
        <v>18.583459999999999</v>
      </c>
      <c r="H4974" s="138">
        <v>16.310680000000001</v>
      </c>
      <c r="I4974" s="138">
        <v>14.267150000000001</v>
      </c>
      <c r="J4974" s="138">
        <v>18.583459999999999</v>
      </c>
      <c r="K4974" s="138">
        <v>6.7456353751039195</v>
      </c>
    </row>
    <row r="4975" spans="1:11">
      <c r="A4975" s="39" t="s">
        <v>469</v>
      </c>
      <c r="B4975" s="39" t="s">
        <v>512</v>
      </c>
      <c r="C4975" s="39" t="s">
        <v>368</v>
      </c>
      <c r="D4975" s="92">
        <f t="shared" si="246"/>
        <v>14.476039999999999</v>
      </c>
      <c r="E4975" s="92">
        <f t="shared" si="247"/>
        <v>11.62186</v>
      </c>
      <c r="F4975" s="92">
        <f t="shared" si="248"/>
        <v>17.889289999999999</v>
      </c>
      <c r="H4975" s="138">
        <v>14.476039999999999</v>
      </c>
      <c r="I4975" s="138">
        <v>11.62186</v>
      </c>
      <c r="J4975" s="138">
        <v>17.889289999999999</v>
      </c>
      <c r="K4975" s="138">
        <v>11.014745745383408</v>
      </c>
    </row>
    <row r="4976" spans="1:11">
      <c r="A4976" s="39" t="s">
        <v>469</v>
      </c>
      <c r="B4976" s="39" t="s">
        <v>512</v>
      </c>
      <c r="C4976" s="39" t="s">
        <v>364</v>
      </c>
      <c r="D4976" s="92">
        <f t="shared" si="246"/>
        <v>19.673220000000001</v>
      </c>
      <c r="E4976" s="92">
        <f t="shared" si="247"/>
        <v>16.792719999999999</v>
      </c>
      <c r="F4976" s="92">
        <f t="shared" si="248"/>
        <v>22.911770000000001</v>
      </c>
      <c r="H4976" s="138">
        <v>19.673220000000001</v>
      </c>
      <c r="I4976" s="138">
        <v>16.792719999999999</v>
      </c>
      <c r="J4976" s="138">
        <v>22.911770000000001</v>
      </c>
      <c r="K4976" s="138">
        <v>7.9319145518628869</v>
      </c>
    </row>
    <row r="4977" spans="1:11">
      <c r="A4977" s="39" t="s">
        <v>469</v>
      </c>
      <c r="B4977" s="39" t="s">
        <v>512</v>
      </c>
      <c r="C4977" s="39" t="s">
        <v>365</v>
      </c>
      <c r="D4977" s="92">
        <f t="shared" si="246"/>
        <v>15.63114</v>
      </c>
      <c r="E4977" s="92">
        <f t="shared" si="247"/>
        <v>11.95636</v>
      </c>
      <c r="F4977" s="92">
        <f t="shared" si="248"/>
        <v>20.176539999999999</v>
      </c>
      <c r="H4977" s="138">
        <v>15.63114</v>
      </c>
      <c r="I4977" s="138">
        <v>11.95636</v>
      </c>
      <c r="J4977" s="138">
        <v>20.176539999999999</v>
      </c>
      <c r="K4977" s="138">
        <v>13.371206450713128</v>
      </c>
    </row>
    <row r="4978" spans="1:11">
      <c r="A4978" s="39" t="s">
        <v>469</v>
      </c>
      <c r="B4978" s="39" t="s">
        <v>512</v>
      </c>
      <c r="C4978" s="39" t="s">
        <v>366</v>
      </c>
      <c r="D4978" s="92">
        <f t="shared" si="246"/>
        <v>17.428920000000002</v>
      </c>
      <c r="E4978" s="92">
        <f t="shared" si="247"/>
        <v>15.46528</v>
      </c>
      <c r="F4978" s="92">
        <f t="shared" si="248"/>
        <v>19.584129999999998</v>
      </c>
      <c r="H4978" s="138">
        <v>17.428920000000002</v>
      </c>
      <c r="I4978" s="138">
        <v>15.46528</v>
      </c>
      <c r="J4978" s="138">
        <v>19.584129999999998</v>
      </c>
      <c r="K4978" s="138">
        <v>6.0257491571480033</v>
      </c>
    </row>
    <row r="4979" spans="1:11">
      <c r="A4979" s="39" t="s">
        <v>469</v>
      </c>
      <c r="B4979" s="39" t="s">
        <v>512</v>
      </c>
      <c r="C4979" s="39" t="s">
        <v>373</v>
      </c>
      <c r="D4979" s="92">
        <f t="shared" si="246"/>
        <v>19.221119999999999</v>
      </c>
      <c r="E4979" s="92">
        <f t="shared" si="247"/>
        <v>16.452079999999999</v>
      </c>
      <c r="F4979" s="92">
        <f t="shared" si="248"/>
        <v>22.33164</v>
      </c>
      <c r="H4979" s="138">
        <v>19.221119999999999</v>
      </c>
      <c r="I4979" s="138">
        <v>16.452079999999999</v>
      </c>
      <c r="J4979" s="138">
        <v>22.33164</v>
      </c>
      <c r="K4979" s="138">
        <v>7.8000761662171625</v>
      </c>
    </row>
    <row r="4980" spans="1:11">
      <c r="A4980" s="39" t="s">
        <v>469</v>
      </c>
      <c r="B4980" s="39" t="s">
        <v>512</v>
      </c>
      <c r="C4980" s="39" t="s">
        <v>369</v>
      </c>
      <c r="D4980" s="92">
        <f t="shared" si="246"/>
        <v>17.54655</v>
      </c>
      <c r="E4980" s="92">
        <f t="shared" si="247"/>
        <v>13.16306</v>
      </c>
      <c r="F4980" s="92">
        <f t="shared" si="248"/>
        <v>23.003119999999999</v>
      </c>
      <c r="H4980" s="138">
        <v>17.54655</v>
      </c>
      <c r="I4980" s="138">
        <v>13.16306</v>
      </c>
      <c r="J4980" s="138">
        <v>23.003119999999999</v>
      </c>
      <c r="K4980" s="138">
        <v>14.270993443155492</v>
      </c>
    </row>
    <row r="4981" spans="1:11">
      <c r="A4981" s="39" t="s">
        <v>469</v>
      </c>
      <c r="B4981" s="39" t="s">
        <v>512</v>
      </c>
      <c r="C4981" s="39" t="s">
        <v>374</v>
      </c>
      <c r="D4981" s="92">
        <f t="shared" si="246"/>
        <v>15.70987</v>
      </c>
      <c r="E4981" s="92">
        <f t="shared" si="247"/>
        <v>13.306940000000001</v>
      </c>
      <c r="F4981" s="92">
        <f t="shared" si="248"/>
        <v>18.454339999999998</v>
      </c>
      <c r="H4981" s="138">
        <v>15.70987</v>
      </c>
      <c r="I4981" s="138">
        <v>13.306940000000001</v>
      </c>
      <c r="J4981" s="138">
        <v>18.454339999999998</v>
      </c>
      <c r="K4981" s="138">
        <v>8.347688427720918</v>
      </c>
    </row>
    <row r="4982" spans="1:11">
      <c r="A4982" s="39" t="s">
        <v>469</v>
      </c>
      <c r="B4982" s="39" t="s">
        <v>512</v>
      </c>
      <c r="C4982" s="39" t="s">
        <v>370</v>
      </c>
      <c r="D4982" s="92">
        <f t="shared" si="246"/>
        <v>11.956939999999999</v>
      </c>
      <c r="E4982" s="92">
        <f t="shared" si="247"/>
        <v>9.9638209999999994</v>
      </c>
      <c r="F4982" s="92">
        <f t="shared" si="248"/>
        <v>14.285500000000001</v>
      </c>
      <c r="H4982" s="138">
        <v>11.956939999999999</v>
      </c>
      <c r="I4982" s="138">
        <v>9.9638209999999994</v>
      </c>
      <c r="J4982" s="138">
        <v>14.285500000000001</v>
      </c>
      <c r="K4982" s="138">
        <v>9.1966088313565191</v>
      </c>
    </row>
    <row r="4983" spans="1:11">
      <c r="A4983" s="39" t="s">
        <v>469</v>
      </c>
      <c r="B4983" s="39" t="s">
        <v>512</v>
      </c>
      <c r="C4983" s="39" t="s">
        <v>386</v>
      </c>
      <c r="D4983" s="92">
        <f t="shared" si="246"/>
        <v>16.364260000000002</v>
      </c>
      <c r="E4983" s="92">
        <f t="shared" si="247"/>
        <v>13.92019</v>
      </c>
      <c r="F4983" s="92">
        <f t="shared" si="248"/>
        <v>19.142019999999999</v>
      </c>
      <c r="H4983" s="138">
        <v>16.364260000000002</v>
      </c>
      <c r="I4983" s="138">
        <v>13.92019</v>
      </c>
      <c r="J4983" s="138">
        <v>19.142019999999999</v>
      </c>
      <c r="K4983" s="138">
        <v>8.1314278800263491</v>
      </c>
    </row>
    <row r="4984" spans="1:11">
      <c r="A4984" s="39" t="s">
        <v>469</v>
      </c>
      <c r="B4984" s="39" t="s">
        <v>512</v>
      </c>
      <c r="C4984" s="39" t="s">
        <v>379</v>
      </c>
      <c r="D4984" s="92">
        <f t="shared" si="246"/>
        <v>14.90042</v>
      </c>
      <c r="E4984" s="92">
        <f t="shared" si="247"/>
        <v>13.123049999999999</v>
      </c>
      <c r="F4984" s="92">
        <f t="shared" si="248"/>
        <v>16.871770000000001</v>
      </c>
      <c r="H4984" s="138">
        <v>14.90042</v>
      </c>
      <c r="I4984" s="138">
        <v>13.123049999999999</v>
      </c>
      <c r="J4984" s="138">
        <v>16.871770000000001</v>
      </c>
      <c r="K4984" s="138">
        <v>6.4123152233292746</v>
      </c>
    </row>
    <row r="4985" spans="1:11">
      <c r="A4985" s="39" t="s">
        <v>469</v>
      </c>
      <c r="B4985" s="39" t="s">
        <v>513</v>
      </c>
      <c r="C4985" s="39" t="s">
        <v>375</v>
      </c>
      <c r="D4985" s="92">
        <f t="shared" si="246"/>
        <v>29.155819999999999</v>
      </c>
      <c r="E4985" s="92">
        <f t="shared" si="247"/>
        <v>24.66986</v>
      </c>
      <c r="F4985" s="92">
        <f t="shared" si="248"/>
        <v>34.088380000000001</v>
      </c>
      <c r="H4985" s="138">
        <v>29.155819999999999</v>
      </c>
      <c r="I4985" s="138">
        <v>24.66986</v>
      </c>
      <c r="J4985" s="138">
        <v>34.088380000000001</v>
      </c>
      <c r="K4985" s="138">
        <v>8.2578915633310945</v>
      </c>
    </row>
    <row r="4986" spans="1:11">
      <c r="A4986" s="39" t="s">
        <v>469</v>
      </c>
      <c r="B4986" s="39" t="s">
        <v>513</v>
      </c>
      <c r="C4986" s="39" t="s">
        <v>367</v>
      </c>
      <c r="D4986" s="92">
        <f t="shared" si="246"/>
        <v>32.007739999999998</v>
      </c>
      <c r="E4986" s="92">
        <f t="shared" si="247"/>
        <v>29.799299999999999</v>
      </c>
      <c r="F4986" s="92">
        <f t="shared" si="248"/>
        <v>34.299880000000002</v>
      </c>
      <c r="H4986" s="138">
        <v>32.007739999999998</v>
      </c>
      <c r="I4986" s="138">
        <v>29.799299999999999</v>
      </c>
      <c r="J4986" s="138">
        <v>34.299880000000002</v>
      </c>
      <c r="K4986" s="138">
        <v>3.5888600694706971</v>
      </c>
    </row>
    <row r="4987" spans="1:11">
      <c r="A4987" s="39" t="s">
        <v>469</v>
      </c>
      <c r="B4987" s="39" t="s">
        <v>513</v>
      </c>
      <c r="C4987" s="39" t="s">
        <v>376</v>
      </c>
      <c r="D4987" s="92">
        <f t="shared" si="246"/>
        <v>14.867699999999999</v>
      </c>
      <c r="E4987" s="92">
        <f t="shared" si="247"/>
        <v>12.20839</v>
      </c>
      <c r="F4987" s="92">
        <f t="shared" si="248"/>
        <v>17.987590000000001</v>
      </c>
      <c r="H4987" s="138">
        <v>14.867699999999999</v>
      </c>
      <c r="I4987" s="138">
        <v>12.20839</v>
      </c>
      <c r="J4987" s="138">
        <v>17.987590000000001</v>
      </c>
      <c r="K4987" s="138">
        <v>9.895457939022176</v>
      </c>
    </row>
    <row r="4988" spans="1:11">
      <c r="A4988" s="39" t="s">
        <v>469</v>
      </c>
      <c r="B4988" s="39" t="s">
        <v>513</v>
      </c>
      <c r="C4988" s="39" t="s">
        <v>377</v>
      </c>
      <c r="D4988" s="92">
        <f t="shared" si="246"/>
        <v>27.01606</v>
      </c>
      <c r="E4988" s="92">
        <f t="shared" si="247"/>
        <v>24.01492</v>
      </c>
      <c r="F4988" s="92">
        <f t="shared" si="248"/>
        <v>30.24297</v>
      </c>
      <c r="H4988" s="138">
        <v>27.01606</v>
      </c>
      <c r="I4988" s="138">
        <v>24.01492</v>
      </c>
      <c r="J4988" s="138">
        <v>30.24297</v>
      </c>
      <c r="K4988" s="138">
        <v>5.8852956352628762</v>
      </c>
    </row>
    <row r="4989" spans="1:11">
      <c r="A4989" s="39" t="s">
        <v>469</v>
      </c>
      <c r="B4989" s="39" t="s">
        <v>513</v>
      </c>
      <c r="C4989" s="39" t="s">
        <v>371</v>
      </c>
      <c r="D4989" s="92">
        <f t="shared" si="246"/>
        <v>28.189260000000001</v>
      </c>
      <c r="E4989" s="92">
        <f t="shared" si="247"/>
        <v>24.894960000000001</v>
      </c>
      <c r="F4989" s="92">
        <f t="shared" si="248"/>
        <v>31.735289999999999</v>
      </c>
      <c r="H4989" s="138">
        <v>28.189260000000001</v>
      </c>
      <c r="I4989" s="138">
        <v>24.894960000000001</v>
      </c>
      <c r="J4989" s="138">
        <v>31.735289999999999</v>
      </c>
      <c r="K4989" s="138">
        <v>6.1964698612166478</v>
      </c>
    </row>
    <row r="4990" spans="1:11">
      <c r="A4990" s="39" t="s">
        <v>469</v>
      </c>
      <c r="B4990" s="39" t="s">
        <v>513</v>
      </c>
      <c r="C4990" s="39" t="s">
        <v>363</v>
      </c>
      <c r="D4990" s="92">
        <f t="shared" si="246"/>
        <v>20.096329999999998</v>
      </c>
      <c r="E4990" s="92">
        <f t="shared" si="247"/>
        <v>17.31747</v>
      </c>
      <c r="F4990" s="92">
        <f t="shared" si="248"/>
        <v>23.195989999999998</v>
      </c>
      <c r="H4990" s="138">
        <v>20.096329999999998</v>
      </c>
      <c r="I4990" s="138">
        <v>17.31747</v>
      </c>
      <c r="J4990" s="138">
        <v>23.195989999999998</v>
      </c>
      <c r="K4990" s="138">
        <v>7.4605661829796794</v>
      </c>
    </row>
    <row r="4991" spans="1:11">
      <c r="A4991" s="39" t="s">
        <v>469</v>
      </c>
      <c r="B4991" s="39" t="s">
        <v>513</v>
      </c>
      <c r="C4991" s="39" t="s">
        <v>372</v>
      </c>
      <c r="D4991" s="92">
        <f t="shared" si="246"/>
        <v>21.551570000000002</v>
      </c>
      <c r="E4991" s="92">
        <f t="shared" si="247"/>
        <v>19.285640000000001</v>
      </c>
      <c r="F4991" s="92">
        <f t="shared" si="248"/>
        <v>24.004560000000001</v>
      </c>
      <c r="H4991" s="138">
        <v>21.551570000000002</v>
      </c>
      <c r="I4991" s="138">
        <v>19.285640000000001</v>
      </c>
      <c r="J4991" s="138">
        <v>24.004560000000001</v>
      </c>
      <c r="K4991" s="138">
        <v>5.5858714701527541</v>
      </c>
    </row>
    <row r="4992" spans="1:11">
      <c r="A4992" s="39" t="s">
        <v>469</v>
      </c>
      <c r="B4992" s="39" t="s">
        <v>513</v>
      </c>
      <c r="C4992" s="39" t="s">
        <v>368</v>
      </c>
      <c r="D4992" s="92">
        <f t="shared" si="246"/>
        <v>26.320409999999999</v>
      </c>
      <c r="E4992" s="92">
        <f t="shared" si="247"/>
        <v>22.84488</v>
      </c>
      <c r="F4992" s="92">
        <f t="shared" si="248"/>
        <v>30.118300000000001</v>
      </c>
      <c r="H4992" s="138">
        <v>26.320409999999999</v>
      </c>
      <c r="I4992" s="138">
        <v>22.84488</v>
      </c>
      <c r="J4992" s="138">
        <v>30.118300000000001</v>
      </c>
      <c r="K4992" s="138">
        <v>7.0562084709166761</v>
      </c>
    </row>
    <row r="4993" spans="1:11">
      <c r="A4993" s="39" t="s">
        <v>469</v>
      </c>
      <c r="B4993" s="39" t="s">
        <v>513</v>
      </c>
      <c r="C4993" s="39" t="s">
        <v>364</v>
      </c>
      <c r="D4993" s="92">
        <f t="shared" si="246"/>
        <v>27.214120000000001</v>
      </c>
      <c r="E4993" s="92">
        <f t="shared" si="247"/>
        <v>24.126359999999998</v>
      </c>
      <c r="F4993" s="92">
        <f t="shared" si="248"/>
        <v>30.538</v>
      </c>
      <c r="H4993" s="138">
        <v>27.214120000000001</v>
      </c>
      <c r="I4993" s="138">
        <v>24.126359999999998</v>
      </c>
      <c r="J4993" s="138">
        <v>30.538</v>
      </c>
      <c r="K4993" s="138">
        <v>6.0150576244978708</v>
      </c>
    </row>
    <row r="4994" spans="1:11">
      <c r="A4994" s="39" t="s">
        <v>469</v>
      </c>
      <c r="B4994" s="39" t="s">
        <v>513</v>
      </c>
      <c r="C4994" s="39" t="s">
        <v>365</v>
      </c>
      <c r="D4994" s="92">
        <f t="shared" si="246"/>
        <v>23.832750000000001</v>
      </c>
      <c r="E4994" s="92">
        <f t="shared" si="247"/>
        <v>20.305789999999998</v>
      </c>
      <c r="F4994" s="92">
        <f t="shared" si="248"/>
        <v>27.758949999999999</v>
      </c>
      <c r="H4994" s="138">
        <v>23.832750000000001</v>
      </c>
      <c r="I4994" s="138">
        <v>20.305789999999998</v>
      </c>
      <c r="J4994" s="138">
        <v>27.758949999999999</v>
      </c>
      <c r="K4994" s="138">
        <v>7.982666708625735</v>
      </c>
    </row>
    <row r="4995" spans="1:11">
      <c r="A4995" s="39" t="s">
        <v>469</v>
      </c>
      <c r="B4995" s="39" t="s">
        <v>513</v>
      </c>
      <c r="C4995" s="39" t="s">
        <v>366</v>
      </c>
      <c r="D4995" s="92">
        <f t="shared" si="246"/>
        <v>25.18956</v>
      </c>
      <c r="E4995" s="92">
        <f t="shared" si="247"/>
        <v>22.986619999999998</v>
      </c>
      <c r="F4995" s="92">
        <f t="shared" si="248"/>
        <v>27.52815</v>
      </c>
      <c r="H4995" s="138">
        <v>25.18956</v>
      </c>
      <c r="I4995" s="138">
        <v>22.986619999999998</v>
      </c>
      <c r="J4995" s="138">
        <v>27.52815</v>
      </c>
      <c r="K4995" s="138">
        <v>4.6007195044296134</v>
      </c>
    </row>
    <row r="4996" spans="1:11">
      <c r="A4996" s="39" t="s">
        <v>469</v>
      </c>
      <c r="B4996" s="39" t="s">
        <v>513</v>
      </c>
      <c r="C4996" s="39" t="s">
        <v>373</v>
      </c>
      <c r="D4996" s="92">
        <f t="shared" si="246"/>
        <v>23.259460000000001</v>
      </c>
      <c r="E4996" s="92">
        <f t="shared" si="247"/>
        <v>20.47071</v>
      </c>
      <c r="F4996" s="92">
        <f t="shared" si="248"/>
        <v>26.30247</v>
      </c>
      <c r="H4996" s="138">
        <v>23.259460000000001</v>
      </c>
      <c r="I4996" s="138">
        <v>20.47071</v>
      </c>
      <c r="J4996" s="138">
        <v>26.30247</v>
      </c>
      <c r="K4996" s="138">
        <v>6.398007520380955</v>
      </c>
    </row>
    <row r="4997" spans="1:11">
      <c r="A4997" s="39" t="s">
        <v>469</v>
      </c>
      <c r="B4997" s="39" t="s">
        <v>513</v>
      </c>
      <c r="C4997" s="39" t="s">
        <v>369</v>
      </c>
      <c r="D4997" s="92">
        <f t="shared" si="246"/>
        <v>34.497720000000001</v>
      </c>
      <c r="E4997" s="92">
        <f t="shared" si="247"/>
        <v>29.298179999999999</v>
      </c>
      <c r="F4997" s="92">
        <f t="shared" si="248"/>
        <v>40.096710000000002</v>
      </c>
      <c r="H4997" s="138">
        <v>34.497720000000001</v>
      </c>
      <c r="I4997" s="138">
        <v>29.298179999999999</v>
      </c>
      <c r="J4997" s="138">
        <v>40.096710000000002</v>
      </c>
      <c r="K4997" s="138">
        <v>8.0123411054411715</v>
      </c>
    </row>
    <row r="4998" spans="1:11">
      <c r="A4998" s="39" t="s">
        <v>469</v>
      </c>
      <c r="B4998" s="39" t="s">
        <v>513</v>
      </c>
      <c r="C4998" s="39" t="s">
        <v>374</v>
      </c>
      <c r="D4998" s="92">
        <f t="shared" si="246"/>
        <v>30.971720000000001</v>
      </c>
      <c r="E4998" s="92">
        <f t="shared" si="247"/>
        <v>27.793060000000001</v>
      </c>
      <c r="F4998" s="92">
        <f t="shared" si="248"/>
        <v>34.34104</v>
      </c>
      <c r="H4998" s="138">
        <v>30.971720000000001</v>
      </c>
      <c r="I4998" s="138">
        <v>27.793060000000001</v>
      </c>
      <c r="J4998" s="138">
        <v>34.34104</v>
      </c>
      <c r="K4998" s="138">
        <v>5.3991996569773972</v>
      </c>
    </row>
    <row r="4999" spans="1:11">
      <c r="A4999" s="39" t="s">
        <v>469</v>
      </c>
      <c r="B4999" s="39" t="s">
        <v>513</v>
      </c>
      <c r="C4999" s="39" t="s">
        <v>370</v>
      </c>
      <c r="D4999" s="92">
        <f t="shared" si="246"/>
        <v>19.122039999999998</v>
      </c>
      <c r="E4999" s="92">
        <f t="shared" si="247"/>
        <v>16.610469999999999</v>
      </c>
      <c r="F4999" s="92">
        <f t="shared" si="248"/>
        <v>21.91358</v>
      </c>
      <c r="H4999" s="138">
        <v>19.122039999999998</v>
      </c>
      <c r="I4999" s="138">
        <v>16.610469999999999</v>
      </c>
      <c r="J4999" s="138">
        <v>21.91358</v>
      </c>
      <c r="K4999" s="138">
        <v>7.0721690781945874</v>
      </c>
    </row>
    <row r="5000" spans="1:11">
      <c r="A5000" s="39" t="s">
        <v>469</v>
      </c>
      <c r="B5000" s="39" t="s">
        <v>513</v>
      </c>
      <c r="C5000" s="39" t="s">
        <v>386</v>
      </c>
      <c r="D5000" s="92">
        <f t="shared" si="246"/>
        <v>28.820740000000001</v>
      </c>
      <c r="E5000" s="92">
        <f t="shared" si="247"/>
        <v>25.956990000000001</v>
      </c>
      <c r="F5000" s="92">
        <f t="shared" si="248"/>
        <v>31.86448</v>
      </c>
      <c r="H5000" s="138">
        <v>28.820740000000001</v>
      </c>
      <c r="I5000" s="138">
        <v>25.956990000000001</v>
      </c>
      <c r="J5000" s="138">
        <v>31.86448</v>
      </c>
      <c r="K5000" s="138">
        <v>5.2330127540097848</v>
      </c>
    </row>
    <row r="5001" spans="1:11">
      <c r="A5001" s="39" t="s">
        <v>469</v>
      </c>
      <c r="B5001" s="39" t="s">
        <v>513</v>
      </c>
      <c r="C5001" s="39" t="s">
        <v>379</v>
      </c>
      <c r="D5001" s="92">
        <f t="shared" si="246"/>
        <v>22.630939999999999</v>
      </c>
      <c r="E5001" s="92">
        <f t="shared" si="247"/>
        <v>20.29036</v>
      </c>
      <c r="F5001" s="92">
        <f t="shared" si="248"/>
        <v>25.156310000000001</v>
      </c>
      <c r="H5001" s="138">
        <v>22.630939999999999</v>
      </c>
      <c r="I5001" s="138">
        <v>20.29036</v>
      </c>
      <c r="J5001" s="138">
        <v>25.156310000000001</v>
      </c>
      <c r="K5001" s="138">
        <v>5.4858348791521694</v>
      </c>
    </row>
    <row r="5002" spans="1:11">
      <c r="A5002" s="39" t="s">
        <v>469</v>
      </c>
      <c r="B5002" s="39" t="s">
        <v>511</v>
      </c>
      <c r="C5002" s="39" t="s">
        <v>356</v>
      </c>
      <c r="D5002" s="92">
        <f t="shared" si="246"/>
        <v>17.646380000000001</v>
      </c>
      <c r="E5002" s="92">
        <f t="shared" si="247"/>
        <v>16.286339999999999</v>
      </c>
      <c r="F5002" s="92">
        <f t="shared" si="248"/>
        <v>19.094090000000001</v>
      </c>
      <c r="H5002" s="138">
        <v>17.646380000000001</v>
      </c>
      <c r="I5002" s="138">
        <v>16.286339999999999</v>
      </c>
      <c r="J5002" s="138">
        <v>19.094090000000001</v>
      </c>
      <c r="K5002" s="138">
        <v>4.0581116353609064</v>
      </c>
    </row>
    <row r="5003" spans="1:11">
      <c r="A5003" s="39" t="s">
        <v>469</v>
      </c>
      <c r="B5003" s="39" t="s">
        <v>511</v>
      </c>
      <c r="C5003" s="39" t="s">
        <v>357</v>
      </c>
      <c r="D5003" s="92">
        <f t="shared" si="246"/>
        <v>18.441990000000001</v>
      </c>
      <c r="E5003" s="92">
        <f t="shared" si="247"/>
        <v>17.083880000000001</v>
      </c>
      <c r="F5003" s="92">
        <f t="shared" si="248"/>
        <v>19.882169999999999</v>
      </c>
      <c r="H5003" s="138">
        <v>18.441990000000001</v>
      </c>
      <c r="I5003" s="138">
        <v>17.083880000000001</v>
      </c>
      <c r="J5003" s="138">
        <v>19.882169999999999</v>
      </c>
      <c r="K5003" s="138">
        <v>3.8701739888157407</v>
      </c>
    </row>
    <row r="5004" spans="1:11">
      <c r="A5004" s="39" t="s">
        <v>469</v>
      </c>
      <c r="B5004" s="39" t="s">
        <v>511</v>
      </c>
      <c r="C5004" s="39" t="s">
        <v>358</v>
      </c>
      <c r="D5004" s="92">
        <f t="shared" si="246"/>
        <v>18.973140000000001</v>
      </c>
      <c r="E5004" s="92">
        <f t="shared" si="247"/>
        <v>17.522030000000001</v>
      </c>
      <c r="F5004" s="92">
        <f t="shared" si="248"/>
        <v>20.51454</v>
      </c>
      <c r="H5004" s="138">
        <v>18.973140000000001</v>
      </c>
      <c r="I5004" s="138">
        <v>17.522030000000001</v>
      </c>
      <c r="J5004" s="138">
        <v>20.51454</v>
      </c>
      <c r="K5004" s="138">
        <v>4.0229872335311923</v>
      </c>
    </row>
    <row r="5005" spans="1:11">
      <c r="A5005" s="39" t="s">
        <v>469</v>
      </c>
      <c r="B5005" s="39" t="s">
        <v>511</v>
      </c>
      <c r="C5005" s="39" t="s">
        <v>360</v>
      </c>
      <c r="D5005" s="92">
        <f t="shared" si="246"/>
        <v>17.598870000000002</v>
      </c>
      <c r="E5005" s="92">
        <f t="shared" si="247"/>
        <v>16.276509999999998</v>
      </c>
      <c r="F5005" s="92">
        <f t="shared" si="248"/>
        <v>19.004280000000001</v>
      </c>
      <c r="H5005" s="138">
        <v>17.598870000000002</v>
      </c>
      <c r="I5005" s="138">
        <v>16.276509999999998</v>
      </c>
      <c r="J5005" s="138">
        <v>19.004280000000001</v>
      </c>
      <c r="K5005" s="138">
        <v>3.9531702887742224</v>
      </c>
    </row>
    <row r="5006" spans="1:11">
      <c r="A5006" s="39" t="s">
        <v>469</v>
      </c>
      <c r="B5006" s="39" t="s">
        <v>512</v>
      </c>
      <c r="C5006" s="39" t="s">
        <v>356</v>
      </c>
      <c r="D5006" s="92">
        <f t="shared" si="246"/>
        <v>17.59909</v>
      </c>
      <c r="E5006" s="92">
        <f t="shared" si="247"/>
        <v>16.226800000000001</v>
      </c>
      <c r="F5006" s="92">
        <f t="shared" si="248"/>
        <v>19.061019999999999</v>
      </c>
      <c r="H5006" s="138">
        <v>17.59909</v>
      </c>
      <c r="I5006" s="138">
        <v>16.226800000000001</v>
      </c>
      <c r="J5006" s="138">
        <v>19.061019999999999</v>
      </c>
      <c r="K5006" s="138">
        <v>4.107337936222839</v>
      </c>
    </row>
    <row r="5007" spans="1:11">
      <c r="A5007" s="39" t="s">
        <v>469</v>
      </c>
      <c r="B5007" s="39" t="s">
        <v>512</v>
      </c>
      <c r="C5007" s="39" t="s">
        <v>357</v>
      </c>
      <c r="D5007" s="92">
        <f t="shared" si="246"/>
        <v>16.307130000000001</v>
      </c>
      <c r="E5007" s="92">
        <f t="shared" si="247"/>
        <v>15.056929999999999</v>
      </c>
      <c r="F5007" s="92">
        <f t="shared" si="248"/>
        <v>17.639589999999998</v>
      </c>
      <c r="H5007" s="138">
        <v>16.307130000000001</v>
      </c>
      <c r="I5007" s="138">
        <v>15.056929999999999</v>
      </c>
      <c r="J5007" s="138">
        <v>17.639589999999998</v>
      </c>
      <c r="K5007" s="138">
        <v>4.039046110505037</v>
      </c>
    </row>
    <row r="5008" spans="1:11">
      <c r="A5008" s="39" t="s">
        <v>469</v>
      </c>
      <c r="B5008" s="39" t="s">
        <v>512</v>
      </c>
      <c r="C5008" s="39" t="s">
        <v>358</v>
      </c>
      <c r="D5008" s="92">
        <f t="shared" si="246"/>
        <v>17.19406</v>
      </c>
      <c r="E5008" s="92">
        <f t="shared" si="247"/>
        <v>15.79514</v>
      </c>
      <c r="F5008" s="92">
        <f t="shared" si="248"/>
        <v>18.68938</v>
      </c>
      <c r="H5008" s="138">
        <v>17.19406</v>
      </c>
      <c r="I5008" s="138">
        <v>15.79514</v>
      </c>
      <c r="J5008" s="138">
        <v>18.68938</v>
      </c>
      <c r="K5008" s="138">
        <v>4.2929325592675616</v>
      </c>
    </row>
    <row r="5009" spans="1:11">
      <c r="A5009" s="39" t="s">
        <v>469</v>
      </c>
      <c r="B5009" s="39" t="s">
        <v>512</v>
      </c>
      <c r="C5009" s="39" t="s">
        <v>360</v>
      </c>
      <c r="D5009" s="92">
        <f t="shared" si="246"/>
        <v>15.337820000000001</v>
      </c>
      <c r="E5009" s="92">
        <f t="shared" si="247"/>
        <v>14.126200000000001</v>
      </c>
      <c r="F5009" s="92">
        <f t="shared" si="248"/>
        <v>16.633230000000001</v>
      </c>
      <c r="H5009" s="138">
        <v>15.337820000000001</v>
      </c>
      <c r="I5009" s="138">
        <v>14.126200000000001</v>
      </c>
      <c r="J5009" s="138">
        <v>16.633230000000001</v>
      </c>
      <c r="K5009" s="138">
        <v>4.1682403366319338</v>
      </c>
    </row>
    <row r="5010" spans="1:11">
      <c r="A5010" s="39" t="s">
        <v>469</v>
      </c>
      <c r="B5010" s="39" t="s">
        <v>513</v>
      </c>
      <c r="C5010" s="39" t="s">
        <v>356</v>
      </c>
      <c r="D5010" s="92">
        <f t="shared" si="246"/>
        <v>24.19511</v>
      </c>
      <c r="E5010" s="92">
        <f t="shared" si="247"/>
        <v>22.728210000000001</v>
      </c>
      <c r="F5010" s="92">
        <f t="shared" si="248"/>
        <v>25.725169999999999</v>
      </c>
      <c r="H5010" s="138">
        <v>24.19511</v>
      </c>
      <c r="I5010" s="138">
        <v>22.728210000000001</v>
      </c>
      <c r="J5010" s="138">
        <v>25.725169999999999</v>
      </c>
      <c r="K5010" s="138">
        <v>3.1601604621760351</v>
      </c>
    </row>
    <row r="5011" spans="1:11">
      <c r="A5011" s="39" t="s">
        <v>469</v>
      </c>
      <c r="B5011" s="39" t="s">
        <v>513</v>
      </c>
      <c r="C5011" s="39" t="s">
        <v>357</v>
      </c>
      <c r="D5011" s="92">
        <f t="shared" si="246"/>
        <v>27.560500000000001</v>
      </c>
      <c r="E5011" s="92">
        <f t="shared" si="247"/>
        <v>26.03783</v>
      </c>
      <c r="F5011" s="92">
        <f t="shared" si="248"/>
        <v>29.137129999999999</v>
      </c>
      <c r="H5011" s="138">
        <v>27.560500000000001</v>
      </c>
      <c r="I5011" s="138">
        <v>26.03783</v>
      </c>
      <c r="J5011" s="138">
        <v>29.137129999999999</v>
      </c>
      <c r="K5011" s="138">
        <v>2.869256000435406</v>
      </c>
    </row>
    <row r="5012" spans="1:11">
      <c r="A5012" s="39" t="s">
        <v>469</v>
      </c>
      <c r="B5012" s="39" t="s">
        <v>513</v>
      </c>
      <c r="C5012" s="39" t="s">
        <v>358</v>
      </c>
      <c r="D5012" s="92">
        <f t="shared" si="246"/>
        <v>23.779879999999999</v>
      </c>
      <c r="E5012" s="92">
        <f t="shared" si="247"/>
        <v>22.255140000000001</v>
      </c>
      <c r="F5012" s="92">
        <f t="shared" si="248"/>
        <v>25.37499</v>
      </c>
      <c r="H5012" s="138">
        <v>23.779879999999999</v>
      </c>
      <c r="I5012" s="138">
        <v>22.255140000000001</v>
      </c>
      <c r="J5012" s="138">
        <v>25.37499</v>
      </c>
      <c r="K5012" s="138">
        <v>3.3471615500162324</v>
      </c>
    </row>
    <row r="5013" spans="1:11">
      <c r="A5013" s="39" t="s">
        <v>469</v>
      </c>
      <c r="B5013" s="39" t="s">
        <v>513</v>
      </c>
      <c r="C5013" s="39" t="s">
        <v>360</v>
      </c>
      <c r="D5013" s="92">
        <f t="shared" si="246"/>
        <v>23.23095</v>
      </c>
      <c r="E5013" s="92">
        <f t="shared" si="247"/>
        <v>21.7775</v>
      </c>
      <c r="F5013" s="92">
        <f t="shared" si="248"/>
        <v>24.750710000000002</v>
      </c>
      <c r="H5013" s="138">
        <v>23.23095</v>
      </c>
      <c r="I5013" s="138">
        <v>21.7775</v>
      </c>
      <c r="J5013" s="138">
        <v>24.750710000000002</v>
      </c>
      <c r="K5013" s="138">
        <v>3.2651325064192385</v>
      </c>
    </row>
    <row r="5014" spans="1:11">
      <c r="A5014" s="39" t="s">
        <v>469</v>
      </c>
      <c r="B5014" s="39" t="s">
        <v>511</v>
      </c>
      <c r="C5014" s="39" t="s">
        <v>0</v>
      </c>
      <c r="D5014" s="92">
        <f t="shared" si="246"/>
        <v>18.190449999999998</v>
      </c>
      <c r="E5014" s="92">
        <f t="shared" si="247"/>
        <v>17.487559999999998</v>
      </c>
      <c r="F5014" s="92">
        <f t="shared" si="248"/>
        <v>18.915130000000001</v>
      </c>
      <c r="H5014" s="138">
        <v>18.190449999999998</v>
      </c>
      <c r="I5014" s="138">
        <v>17.487559999999998</v>
      </c>
      <c r="J5014" s="138">
        <v>18.915130000000001</v>
      </c>
      <c r="K5014" s="138">
        <v>2.001897699067368</v>
      </c>
    </row>
    <row r="5015" spans="1:11">
      <c r="A5015" s="39" t="s">
        <v>469</v>
      </c>
      <c r="B5015" s="39" t="s">
        <v>512</v>
      </c>
      <c r="C5015" s="39" t="s">
        <v>0</v>
      </c>
      <c r="D5015" s="92">
        <f t="shared" si="246"/>
        <v>16.564219999999999</v>
      </c>
      <c r="E5015" s="92">
        <f t="shared" si="247"/>
        <v>15.899039999999999</v>
      </c>
      <c r="F5015" s="92">
        <f t="shared" si="248"/>
        <v>17.251519999999999</v>
      </c>
      <c r="H5015" s="138">
        <v>16.564219999999999</v>
      </c>
      <c r="I5015" s="138">
        <v>15.899039999999999</v>
      </c>
      <c r="J5015" s="138">
        <v>17.251519999999999</v>
      </c>
      <c r="K5015" s="138">
        <v>2.0827512554167962</v>
      </c>
    </row>
    <row r="5016" spans="1:11">
      <c r="A5016" s="39" t="s">
        <v>469</v>
      </c>
      <c r="B5016" s="39" t="s">
        <v>513</v>
      </c>
      <c r="C5016" s="39" t="s">
        <v>0</v>
      </c>
      <c r="D5016" s="92">
        <f t="shared" si="246"/>
        <v>24.734400000000001</v>
      </c>
      <c r="E5016" s="92">
        <f t="shared" si="247"/>
        <v>23.97662</v>
      </c>
      <c r="F5016" s="92">
        <f t="shared" si="248"/>
        <v>25.508099999999999</v>
      </c>
      <c r="H5016" s="138">
        <v>24.734400000000001</v>
      </c>
      <c r="I5016" s="138">
        <v>23.97662</v>
      </c>
      <c r="J5016" s="138">
        <v>25.508099999999999</v>
      </c>
      <c r="K5016" s="138">
        <v>1.5795406397567757</v>
      </c>
    </row>
    <row r="5017" spans="1:11">
      <c r="A5017" s="39" t="s">
        <v>469</v>
      </c>
      <c r="B5017" s="39" t="s">
        <v>425</v>
      </c>
      <c r="C5017" s="39" t="s">
        <v>98</v>
      </c>
      <c r="D5017" s="92">
        <f t="shared" ref="D5017:D5080" si="249">IF(K5017&gt;=50," ",H5017)</f>
        <v>14.194900000000001</v>
      </c>
      <c r="E5017" s="92">
        <f t="shared" ref="E5017:E5080" si="250">IF(K5017&gt;=50," ",I5017)</f>
        <v>9.2891890000000004</v>
      </c>
      <c r="F5017" s="92">
        <f t="shared" ref="F5017:F5080" si="251">IF(K5017&gt;=50," ",J5017)</f>
        <v>21.089040000000001</v>
      </c>
      <c r="H5017" s="138">
        <v>14.194900000000001</v>
      </c>
      <c r="I5017" s="138">
        <v>9.2891890000000004</v>
      </c>
      <c r="J5017" s="138">
        <v>21.089040000000001</v>
      </c>
      <c r="K5017" s="138">
        <v>20.996886205609055</v>
      </c>
    </row>
    <row r="5018" spans="1:11">
      <c r="A5018" s="39" t="s">
        <v>469</v>
      </c>
      <c r="B5018" s="39" t="s">
        <v>425</v>
      </c>
      <c r="C5018" s="39" t="s">
        <v>99</v>
      </c>
      <c r="D5018" s="92">
        <f t="shared" si="249"/>
        <v>21.661110000000001</v>
      </c>
      <c r="E5018" s="92">
        <f t="shared" si="250"/>
        <v>15.954040000000001</v>
      </c>
      <c r="F5018" s="92">
        <f t="shared" si="251"/>
        <v>28.712250000000001</v>
      </c>
      <c r="H5018" s="138">
        <v>21.661110000000001</v>
      </c>
      <c r="I5018" s="138">
        <v>15.954040000000001</v>
      </c>
      <c r="J5018" s="138">
        <v>28.712250000000001</v>
      </c>
      <c r="K5018" s="138">
        <v>15.033020006823289</v>
      </c>
    </row>
    <row r="5019" spans="1:11">
      <c r="A5019" s="39" t="s">
        <v>469</v>
      </c>
      <c r="B5019" s="39" t="s">
        <v>425</v>
      </c>
      <c r="C5019" s="39" t="s">
        <v>100</v>
      </c>
      <c r="D5019" s="92">
        <f t="shared" si="249"/>
        <v>21.360040000000001</v>
      </c>
      <c r="E5019" s="92">
        <f t="shared" si="250"/>
        <v>16.1539</v>
      </c>
      <c r="F5019" s="92">
        <f t="shared" si="251"/>
        <v>27.689920000000001</v>
      </c>
      <c r="H5019" s="138">
        <v>21.360040000000001</v>
      </c>
      <c r="I5019" s="138">
        <v>16.1539</v>
      </c>
      <c r="J5019" s="138">
        <v>27.689920000000001</v>
      </c>
      <c r="K5019" s="138">
        <v>13.780339362660369</v>
      </c>
    </row>
    <row r="5020" spans="1:11">
      <c r="A5020" s="39" t="s">
        <v>469</v>
      </c>
      <c r="B5020" s="39" t="s">
        <v>425</v>
      </c>
      <c r="C5020" s="39" t="s">
        <v>101</v>
      </c>
      <c r="D5020" s="92">
        <f t="shared" si="249"/>
        <v>15.90132</v>
      </c>
      <c r="E5020" s="92">
        <f t="shared" si="250"/>
        <v>12.164899999999999</v>
      </c>
      <c r="F5020" s="92">
        <f t="shared" si="251"/>
        <v>20.517289999999999</v>
      </c>
      <c r="H5020" s="138">
        <v>15.90132</v>
      </c>
      <c r="I5020" s="138">
        <v>12.164899999999999</v>
      </c>
      <c r="J5020" s="138">
        <v>20.517289999999999</v>
      </c>
      <c r="K5020" s="138">
        <v>13.357595470061604</v>
      </c>
    </row>
    <row r="5021" spans="1:11">
      <c r="A5021" s="39" t="s">
        <v>469</v>
      </c>
      <c r="B5021" s="39" t="s">
        <v>425</v>
      </c>
      <c r="C5021" s="39" t="s">
        <v>102</v>
      </c>
      <c r="D5021" s="92">
        <f t="shared" si="249"/>
        <v>12.776960000000001</v>
      </c>
      <c r="E5021" s="92">
        <f t="shared" si="250"/>
        <v>8.8967930000000006</v>
      </c>
      <c r="F5021" s="92">
        <f t="shared" si="251"/>
        <v>18.014759999999999</v>
      </c>
      <c r="H5021" s="138">
        <v>12.776960000000001</v>
      </c>
      <c r="I5021" s="138">
        <v>8.8967930000000006</v>
      </c>
      <c r="J5021" s="138">
        <v>18.014759999999999</v>
      </c>
      <c r="K5021" s="138">
        <v>18.044049601783207</v>
      </c>
    </row>
    <row r="5022" spans="1:11">
      <c r="A5022" s="39" t="s">
        <v>469</v>
      </c>
      <c r="B5022" s="39" t="s">
        <v>425</v>
      </c>
      <c r="C5022" s="39" t="s">
        <v>103</v>
      </c>
      <c r="D5022" s="92">
        <f t="shared" si="249"/>
        <v>19.322320000000001</v>
      </c>
      <c r="E5022" s="92">
        <f t="shared" si="250"/>
        <v>13.91489</v>
      </c>
      <c r="F5022" s="92">
        <f t="shared" si="251"/>
        <v>26.191770000000002</v>
      </c>
      <c r="H5022" s="138">
        <v>19.322320000000001</v>
      </c>
      <c r="I5022" s="138">
        <v>13.91489</v>
      </c>
      <c r="J5022" s="138">
        <v>26.191770000000002</v>
      </c>
      <c r="K5022" s="138">
        <v>16.18366221033499</v>
      </c>
    </row>
    <row r="5023" spans="1:11">
      <c r="A5023" s="39" t="s">
        <v>469</v>
      </c>
      <c r="B5023" s="39" t="s">
        <v>425</v>
      </c>
      <c r="C5023" s="39" t="s">
        <v>104</v>
      </c>
      <c r="D5023" s="92">
        <f t="shared" si="249"/>
        <v>9.1199779999999997</v>
      </c>
      <c r="E5023" s="92">
        <f t="shared" si="250"/>
        <v>5.7136509999999996</v>
      </c>
      <c r="F5023" s="92">
        <f t="shared" si="251"/>
        <v>14.25014</v>
      </c>
      <c r="H5023" s="138">
        <v>9.1199779999999997</v>
      </c>
      <c r="I5023" s="138">
        <v>5.7136509999999996</v>
      </c>
      <c r="J5023" s="138">
        <v>14.25014</v>
      </c>
      <c r="K5023" s="138">
        <v>23.387534487473545</v>
      </c>
    </row>
    <row r="5024" spans="1:11">
      <c r="A5024" s="39" t="s">
        <v>469</v>
      </c>
      <c r="B5024" s="39" t="s">
        <v>425</v>
      </c>
      <c r="C5024" s="39" t="s">
        <v>105</v>
      </c>
      <c r="D5024" s="92">
        <f t="shared" si="249"/>
        <v>22.84882</v>
      </c>
      <c r="E5024" s="92">
        <f t="shared" si="250"/>
        <v>13.43178</v>
      </c>
      <c r="F5024" s="92">
        <f t="shared" si="251"/>
        <v>36.113860000000003</v>
      </c>
      <c r="H5024" s="138">
        <v>22.84882</v>
      </c>
      <c r="I5024" s="138">
        <v>13.43178</v>
      </c>
      <c r="J5024" s="138">
        <v>36.113860000000003</v>
      </c>
      <c r="K5024" s="138">
        <v>25.445340284531103</v>
      </c>
    </row>
    <row r="5025" spans="1:11">
      <c r="A5025" s="39" t="s">
        <v>469</v>
      </c>
      <c r="B5025" s="39" t="s">
        <v>425</v>
      </c>
      <c r="C5025" s="39" t="s">
        <v>106</v>
      </c>
      <c r="D5025" s="92">
        <f t="shared" si="249"/>
        <v>15.520860000000001</v>
      </c>
      <c r="E5025" s="92">
        <f t="shared" si="250"/>
        <v>11.73494</v>
      </c>
      <c r="F5025" s="92">
        <f t="shared" si="251"/>
        <v>20.247990000000001</v>
      </c>
      <c r="H5025" s="138">
        <v>15.520860000000001</v>
      </c>
      <c r="I5025" s="138">
        <v>11.73494</v>
      </c>
      <c r="J5025" s="138">
        <v>20.247990000000001</v>
      </c>
      <c r="K5025" s="138">
        <v>13.941108933396732</v>
      </c>
    </row>
    <row r="5026" spans="1:11">
      <c r="A5026" s="39" t="s">
        <v>469</v>
      </c>
      <c r="B5026" s="39" t="s">
        <v>425</v>
      </c>
      <c r="C5026" s="39" t="s">
        <v>107</v>
      </c>
      <c r="D5026" s="92">
        <f t="shared" si="249"/>
        <v>37.340449999999997</v>
      </c>
      <c r="E5026" s="92">
        <f t="shared" si="250"/>
        <v>32.19238</v>
      </c>
      <c r="F5026" s="92">
        <f t="shared" si="251"/>
        <v>42.79224</v>
      </c>
      <c r="H5026" s="138">
        <v>37.340449999999997</v>
      </c>
      <c r="I5026" s="138">
        <v>32.19238</v>
      </c>
      <c r="J5026" s="138">
        <v>42.79224</v>
      </c>
      <c r="K5026" s="138">
        <v>7.2666531870933539</v>
      </c>
    </row>
    <row r="5027" spans="1:11">
      <c r="A5027" s="39" t="s">
        <v>469</v>
      </c>
      <c r="B5027" s="39" t="s">
        <v>425</v>
      </c>
      <c r="C5027" s="39" t="s">
        <v>108</v>
      </c>
      <c r="D5027" s="92">
        <f t="shared" si="249"/>
        <v>16.935020000000002</v>
      </c>
      <c r="E5027" s="92">
        <f t="shared" si="250"/>
        <v>11.915649999999999</v>
      </c>
      <c r="F5027" s="92">
        <f t="shared" si="251"/>
        <v>23.504570000000001</v>
      </c>
      <c r="H5027" s="138">
        <v>16.935020000000002</v>
      </c>
      <c r="I5027" s="138">
        <v>11.915649999999999</v>
      </c>
      <c r="J5027" s="138">
        <v>23.504570000000001</v>
      </c>
      <c r="K5027" s="138">
        <v>17.384136540730392</v>
      </c>
    </row>
    <row r="5028" spans="1:11">
      <c r="A5028" s="39" t="s">
        <v>469</v>
      </c>
      <c r="B5028" s="39" t="s">
        <v>425</v>
      </c>
      <c r="C5028" s="39" t="s">
        <v>109</v>
      </c>
      <c r="D5028" s="92">
        <f t="shared" si="249"/>
        <v>18.523890000000002</v>
      </c>
      <c r="E5028" s="92">
        <f t="shared" si="250"/>
        <v>14.00844</v>
      </c>
      <c r="F5028" s="92">
        <f t="shared" si="251"/>
        <v>24.087140000000002</v>
      </c>
      <c r="H5028" s="138">
        <v>18.523890000000002</v>
      </c>
      <c r="I5028" s="138">
        <v>14.00844</v>
      </c>
      <c r="J5028" s="138">
        <v>24.087140000000002</v>
      </c>
      <c r="K5028" s="138">
        <v>13.856533373929555</v>
      </c>
    </row>
    <row r="5029" spans="1:11">
      <c r="A5029" s="39" t="s">
        <v>469</v>
      </c>
      <c r="B5029" s="39" t="s">
        <v>425</v>
      </c>
      <c r="C5029" s="39" t="s">
        <v>110</v>
      </c>
      <c r="D5029" s="92">
        <f t="shared" si="249"/>
        <v>23.446110000000001</v>
      </c>
      <c r="E5029" s="92">
        <f t="shared" si="250"/>
        <v>19.085049999999999</v>
      </c>
      <c r="F5029" s="92">
        <f t="shared" si="251"/>
        <v>28.453279999999999</v>
      </c>
      <c r="H5029" s="138">
        <v>23.446110000000001</v>
      </c>
      <c r="I5029" s="138">
        <v>19.085049999999999</v>
      </c>
      <c r="J5029" s="138">
        <v>28.453279999999999</v>
      </c>
      <c r="K5029" s="138">
        <v>10.20191409150601</v>
      </c>
    </row>
    <row r="5030" spans="1:11">
      <c r="A5030" s="39" t="s">
        <v>469</v>
      </c>
      <c r="B5030" s="39" t="s">
        <v>425</v>
      </c>
      <c r="C5030" s="39" t="s">
        <v>111</v>
      </c>
      <c r="D5030" s="92">
        <f t="shared" si="249"/>
        <v>27.292069999999999</v>
      </c>
      <c r="E5030" s="92">
        <f t="shared" si="250"/>
        <v>22.471489999999999</v>
      </c>
      <c r="F5030" s="92">
        <f t="shared" si="251"/>
        <v>32.710450000000002</v>
      </c>
      <c r="H5030" s="138">
        <v>27.292069999999999</v>
      </c>
      <c r="I5030" s="138">
        <v>22.471489999999999</v>
      </c>
      <c r="J5030" s="138">
        <v>32.710450000000002</v>
      </c>
      <c r="K5030" s="138">
        <v>9.5907529183385503</v>
      </c>
    </row>
    <row r="5031" spans="1:11">
      <c r="A5031" s="39" t="s">
        <v>469</v>
      </c>
      <c r="B5031" s="39" t="s">
        <v>425</v>
      </c>
      <c r="C5031" s="39" t="s">
        <v>112</v>
      </c>
      <c r="D5031" s="92">
        <f t="shared" si="249"/>
        <v>23.594080000000002</v>
      </c>
      <c r="E5031" s="92">
        <f t="shared" si="250"/>
        <v>18.212730000000001</v>
      </c>
      <c r="F5031" s="92">
        <f t="shared" si="251"/>
        <v>29.982569999999999</v>
      </c>
      <c r="H5031" s="138">
        <v>23.594080000000002</v>
      </c>
      <c r="I5031" s="138">
        <v>18.212730000000001</v>
      </c>
      <c r="J5031" s="138">
        <v>29.982569999999999</v>
      </c>
      <c r="K5031" s="138">
        <v>12.744607969456744</v>
      </c>
    </row>
    <row r="5032" spans="1:11">
      <c r="A5032" s="39" t="s">
        <v>469</v>
      </c>
      <c r="B5032" s="39" t="s">
        <v>425</v>
      </c>
      <c r="C5032" s="39" t="s">
        <v>113</v>
      </c>
      <c r="D5032" s="92">
        <f t="shared" si="249"/>
        <v>18.78819</v>
      </c>
      <c r="E5032" s="92">
        <f t="shared" si="250"/>
        <v>14.05484</v>
      </c>
      <c r="F5032" s="92">
        <f t="shared" si="251"/>
        <v>24.658270000000002</v>
      </c>
      <c r="H5032" s="138">
        <v>18.78819</v>
      </c>
      <c r="I5032" s="138">
        <v>14.05484</v>
      </c>
      <c r="J5032" s="138">
        <v>24.658270000000002</v>
      </c>
      <c r="K5032" s="138">
        <v>14.373832710867838</v>
      </c>
    </row>
    <row r="5033" spans="1:11">
      <c r="A5033" s="39" t="s">
        <v>469</v>
      </c>
      <c r="B5033" s="39" t="s">
        <v>425</v>
      </c>
      <c r="C5033" s="39" t="s">
        <v>114</v>
      </c>
      <c r="D5033" s="92">
        <f t="shared" si="249"/>
        <v>16.04955</v>
      </c>
      <c r="E5033" s="92">
        <f t="shared" si="250"/>
        <v>11.976100000000001</v>
      </c>
      <c r="F5033" s="92">
        <f t="shared" si="251"/>
        <v>21.175219999999999</v>
      </c>
      <c r="H5033" s="138">
        <v>16.04955</v>
      </c>
      <c r="I5033" s="138">
        <v>11.976100000000001</v>
      </c>
      <c r="J5033" s="138">
        <v>21.175219999999999</v>
      </c>
      <c r="K5033" s="138">
        <v>14.569000376957607</v>
      </c>
    </row>
    <row r="5034" spans="1:11">
      <c r="A5034" s="39" t="s">
        <v>469</v>
      </c>
      <c r="B5034" s="39" t="s">
        <v>425</v>
      </c>
      <c r="C5034" s="39" t="s">
        <v>115</v>
      </c>
      <c r="D5034" s="92">
        <f t="shared" si="249"/>
        <v>21.536339999999999</v>
      </c>
      <c r="E5034" s="92">
        <f t="shared" si="250"/>
        <v>16.91638</v>
      </c>
      <c r="F5034" s="92">
        <f t="shared" si="251"/>
        <v>27.00787</v>
      </c>
      <c r="H5034" s="138">
        <v>21.536339999999999</v>
      </c>
      <c r="I5034" s="138">
        <v>16.91638</v>
      </c>
      <c r="J5034" s="138">
        <v>27.00787</v>
      </c>
      <c r="K5034" s="138">
        <v>11.956325912388085</v>
      </c>
    </row>
    <row r="5035" spans="1:11">
      <c r="A5035" s="39" t="s">
        <v>469</v>
      </c>
      <c r="B5035" s="39" t="s">
        <v>425</v>
      </c>
      <c r="C5035" s="39" t="s">
        <v>116</v>
      </c>
      <c r="D5035" s="92">
        <f t="shared" si="249"/>
        <v>13.240399999999999</v>
      </c>
      <c r="E5035" s="92">
        <f t="shared" si="250"/>
        <v>8.4996039999999997</v>
      </c>
      <c r="F5035" s="92">
        <f t="shared" si="251"/>
        <v>20.046150000000001</v>
      </c>
      <c r="H5035" s="138">
        <v>13.240399999999999</v>
      </c>
      <c r="I5035" s="138">
        <v>8.4996039999999997</v>
      </c>
      <c r="J5035" s="138">
        <v>20.046150000000001</v>
      </c>
      <c r="K5035" s="138">
        <v>21.9752726503731</v>
      </c>
    </row>
    <row r="5036" spans="1:11">
      <c r="A5036" s="39" t="s">
        <v>469</v>
      </c>
      <c r="B5036" s="39" t="s">
        <v>425</v>
      </c>
      <c r="C5036" s="39" t="s">
        <v>117</v>
      </c>
      <c r="D5036" s="92">
        <f t="shared" si="249"/>
        <v>18.31709</v>
      </c>
      <c r="E5036" s="92">
        <f t="shared" si="250"/>
        <v>14.27251</v>
      </c>
      <c r="F5036" s="92">
        <f t="shared" si="251"/>
        <v>23.197679999999998</v>
      </c>
      <c r="H5036" s="138">
        <v>18.31709</v>
      </c>
      <c r="I5036" s="138">
        <v>14.27251</v>
      </c>
      <c r="J5036" s="138">
        <v>23.197679999999998</v>
      </c>
      <c r="K5036" s="138">
        <v>12.411742258186207</v>
      </c>
    </row>
    <row r="5037" spans="1:11">
      <c r="A5037" s="39" t="s">
        <v>469</v>
      </c>
      <c r="B5037" s="39" t="s">
        <v>425</v>
      </c>
      <c r="C5037" s="39" t="s">
        <v>118</v>
      </c>
      <c r="D5037" s="92">
        <f t="shared" si="249"/>
        <v>18.800560000000001</v>
      </c>
      <c r="E5037" s="92">
        <f t="shared" si="250"/>
        <v>12.73461</v>
      </c>
      <c r="F5037" s="92">
        <f t="shared" si="251"/>
        <v>26.86636</v>
      </c>
      <c r="H5037" s="138">
        <v>18.800560000000001</v>
      </c>
      <c r="I5037" s="138">
        <v>12.73461</v>
      </c>
      <c r="J5037" s="138">
        <v>26.86636</v>
      </c>
      <c r="K5037" s="138">
        <v>19.123302710132037</v>
      </c>
    </row>
    <row r="5038" spans="1:11">
      <c r="A5038" s="39" t="s">
        <v>469</v>
      </c>
      <c r="B5038" s="39" t="s">
        <v>425</v>
      </c>
      <c r="C5038" s="39" t="s">
        <v>119</v>
      </c>
      <c r="D5038" s="92">
        <f t="shared" si="249"/>
        <v>15.42698</v>
      </c>
      <c r="E5038" s="92">
        <f t="shared" si="250"/>
        <v>12.07663</v>
      </c>
      <c r="F5038" s="92">
        <f t="shared" si="251"/>
        <v>19.50066</v>
      </c>
      <c r="H5038" s="138">
        <v>15.42698</v>
      </c>
      <c r="I5038" s="138">
        <v>12.07663</v>
      </c>
      <c r="J5038" s="138">
        <v>19.50066</v>
      </c>
      <c r="K5038" s="138">
        <v>12.241145058851441</v>
      </c>
    </row>
    <row r="5039" spans="1:11">
      <c r="A5039" s="39" t="s">
        <v>469</v>
      </c>
      <c r="B5039" s="39" t="s">
        <v>425</v>
      </c>
      <c r="C5039" s="39" t="s">
        <v>120</v>
      </c>
      <c r="D5039" s="92">
        <f t="shared" si="249"/>
        <v>19.84571</v>
      </c>
      <c r="E5039" s="92">
        <f t="shared" si="250"/>
        <v>13.59257</v>
      </c>
      <c r="F5039" s="92">
        <f t="shared" si="251"/>
        <v>28.041969999999999</v>
      </c>
      <c r="H5039" s="138">
        <v>19.84571</v>
      </c>
      <c r="I5039" s="138">
        <v>13.59257</v>
      </c>
      <c r="J5039" s="138">
        <v>28.041969999999999</v>
      </c>
      <c r="K5039" s="138">
        <v>18.549041581278775</v>
      </c>
    </row>
    <row r="5040" spans="1:11">
      <c r="A5040" s="39" t="s">
        <v>469</v>
      </c>
      <c r="B5040" s="39" t="s">
        <v>425</v>
      </c>
      <c r="C5040" s="39" t="s">
        <v>121</v>
      </c>
      <c r="D5040" s="92">
        <f t="shared" si="249"/>
        <v>17.192060000000001</v>
      </c>
      <c r="E5040" s="92">
        <f t="shared" si="250"/>
        <v>13.19261</v>
      </c>
      <c r="F5040" s="92">
        <f t="shared" si="251"/>
        <v>22.095359999999999</v>
      </c>
      <c r="H5040" s="138">
        <v>17.192060000000001</v>
      </c>
      <c r="I5040" s="138">
        <v>13.19261</v>
      </c>
      <c r="J5040" s="138">
        <v>22.095359999999999</v>
      </c>
      <c r="K5040" s="138">
        <v>13.17969457993981</v>
      </c>
    </row>
    <row r="5041" spans="1:11">
      <c r="A5041" s="39" t="s">
        <v>469</v>
      </c>
      <c r="B5041" s="39" t="s">
        <v>425</v>
      </c>
      <c r="C5041" s="39" t="s">
        <v>122</v>
      </c>
      <c r="D5041" s="92">
        <f t="shared" si="249"/>
        <v>19.470700000000001</v>
      </c>
      <c r="E5041" s="92">
        <f t="shared" si="250"/>
        <v>15.27623</v>
      </c>
      <c r="F5041" s="92">
        <f t="shared" si="251"/>
        <v>24.48404</v>
      </c>
      <c r="H5041" s="138">
        <v>19.470700000000001</v>
      </c>
      <c r="I5041" s="138">
        <v>15.27623</v>
      </c>
      <c r="J5041" s="138">
        <v>24.48404</v>
      </c>
      <c r="K5041" s="138">
        <v>12.054029901338934</v>
      </c>
    </row>
    <row r="5042" spans="1:11">
      <c r="A5042" s="39" t="s">
        <v>469</v>
      </c>
      <c r="B5042" s="39" t="s">
        <v>425</v>
      </c>
      <c r="C5042" s="39" t="s">
        <v>123</v>
      </c>
      <c r="D5042" s="92">
        <f t="shared" si="249"/>
        <v>38.650100000000002</v>
      </c>
      <c r="E5042" s="92">
        <f t="shared" si="250"/>
        <v>33.099539999999998</v>
      </c>
      <c r="F5042" s="92">
        <f t="shared" si="251"/>
        <v>44.512149999999998</v>
      </c>
      <c r="H5042" s="138">
        <v>38.650100000000002</v>
      </c>
      <c r="I5042" s="138">
        <v>33.099539999999998</v>
      </c>
      <c r="J5042" s="138">
        <v>44.512149999999998</v>
      </c>
      <c r="K5042" s="138">
        <v>7.5635043635074686</v>
      </c>
    </row>
    <row r="5043" spans="1:11">
      <c r="A5043" s="39" t="s">
        <v>469</v>
      </c>
      <c r="B5043" s="39" t="s">
        <v>425</v>
      </c>
      <c r="C5043" s="39" t="s">
        <v>124</v>
      </c>
      <c r="D5043" s="92">
        <f t="shared" si="249"/>
        <v>17.465250000000001</v>
      </c>
      <c r="E5043" s="92">
        <f t="shared" si="250"/>
        <v>12.98593</v>
      </c>
      <c r="F5043" s="92">
        <f t="shared" si="251"/>
        <v>23.079820000000002</v>
      </c>
      <c r="H5043" s="138">
        <v>17.465250000000001</v>
      </c>
      <c r="I5043" s="138">
        <v>12.98593</v>
      </c>
      <c r="J5043" s="138">
        <v>23.079820000000002</v>
      </c>
      <c r="K5043" s="138">
        <v>14.704267044559913</v>
      </c>
    </row>
    <row r="5044" spans="1:11">
      <c r="A5044" s="39" t="s">
        <v>469</v>
      </c>
      <c r="B5044" s="39" t="s">
        <v>425</v>
      </c>
      <c r="C5044" s="39" t="s">
        <v>125</v>
      </c>
      <c r="D5044" s="92">
        <f t="shared" si="249"/>
        <v>23.475460000000002</v>
      </c>
      <c r="E5044" s="92">
        <f t="shared" si="250"/>
        <v>18.588419999999999</v>
      </c>
      <c r="F5044" s="92">
        <f t="shared" si="251"/>
        <v>29.186710000000001</v>
      </c>
      <c r="H5044" s="138">
        <v>23.475460000000002</v>
      </c>
      <c r="I5044" s="138">
        <v>18.588419999999999</v>
      </c>
      <c r="J5044" s="138">
        <v>29.186710000000001</v>
      </c>
      <c r="K5044" s="138">
        <v>11.53011272196583</v>
      </c>
    </row>
    <row r="5045" spans="1:11">
      <c r="A5045" s="39" t="s">
        <v>469</v>
      </c>
      <c r="B5045" s="39" t="s">
        <v>425</v>
      </c>
      <c r="C5045" s="39" t="s">
        <v>126</v>
      </c>
      <c r="D5045" s="92">
        <f t="shared" si="249"/>
        <v>18.940709999999999</v>
      </c>
      <c r="E5045" s="92">
        <f t="shared" si="250"/>
        <v>13.058820000000001</v>
      </c>
      <c r="F5045" s="92">
        <f t="shared" si="251"/>
        <v>26.65953</v>
      </c>
      <c r="H5045" s="138">
        <v>18.940709999999999</v>
      </c>
      <c r="I5045" s="138">
        <v>13.058820000000001</v>
      </c>
      <c r="J5045" s="138">
        <v>26.65953</v>
      </c>
      <c r="K5045" s="138">
        <v>18.275296966164415</v>
      </c>
    </row>
    <row r="5046" spans="1:11">
      <c r="A5046" s="39" t="s">
        <v>469</v>
      </c>
      <c r="B5046" s="39" t="s">
        <v>425</v>
      </c>
      <c r="C5046" s="39" t="s">
        <v>127</v>
      </c>
      <c r="D5046" s="92">
        <f t="shared" si="249"/>
        <v>21.755050000000001</v>
      </c>
      <c r="E5046" s="92">
        <f t="shared" si="250"/>
        <v>16.630970000000001</v>
      </c>
      <c r="F5046" s="92">
        <f t="shared" si="251"/>
        <v>27.929010000000002</v>
      </c>
      <c r="H5046" s="138">
        <v>21.755050000000001</v>
      </c>
      <c r="I5046" s="138">
        <v>16.630970000000001</v>
      </c>
      <c r="J5046" s="138">
        <v>27.929010000000002</v>
      </c>
      <c r="K5046" s="138">
        <v>13.253993900266833</v>
      </c>
    </row>
    <row r="5047" spans="1:11">
      <c r="A5047" s="39" t="s">
        <v>469</v>
      </c>
      <c r="B5047" s="39" t="s">
        <v>425</v>
      </c>
      <c r="C5047" s="39" t="s">
        <v>128</v>
      </c>
      <c r="D5047" s="92">
        <f t="shared" si="249"/>
        <v>15.736980000000001</v>
      </c>
      <c r="E5047" s="92">
        <f t="shared" si="250"/>
        <v>12.017609999999999</v>
      </c>
      <c r="F5047" s="92">
        <f t="shared" si="251"/>
        <v>20.341339999999999</v>
      </c>
      <c r="H5047" s="138">
        <v>15.736980000000001</v>
      </c>
      <c r="I5047" s="138">
        <v>12.017609999999999</v>
      </c>
      <c r="J5047" s="138">
        <v>20.341339999999999</v>
      </c>
      <c r="K5047" s="138">
        <v>13.448920949254559</v>
      </c>
    </row>
    <row r="5048" spans="1:11">
      <c r="A5048" s="39" t="s">
        <v>469</v>
      </c>
      <c r="B5048" s="39" t="s">
        <v>425</v>
      </c>
      <c r="C5048" s="39" t="s">
        <v>129</v>
      </c>
      <c r="D5048" s="92">
        <f t="shared" si="249"/>
        <v>20.0124</v>
      </c>
      <c r="E5048" s="92">
        <f t="shared" si="250"/>
        <v>14.09918</v>
      </c>
      <c r="F5048" s="92">
        <f t="shared" si="251"/>
        <v>27.608540000000001</v>
      </c>
      <c r="H5048" s="138">
        <v>20.0124</v>
      </c>
      <c r="I5048" s="138">
        <v>14.09918</v>
      </c>
      <c r="J5048" s="138">
        <v>27.608540000000001</v>
      </c>
      <c r="K5048" s="138">
        <v>17.203423877196141</v>
      </c>
    </row>
    <row r="5049" spans="1:11">
      <c r="A5049" s="39" t="s">
        <v>469</v>
      </c>
      <c r="B5049" s="39" t="s">
        <v>425</v>
      </c>
      <c r="C5049" s="39" t="s">
        <v>130</v>
      </c>
      <c r="D5049" s="92">
        <f t="shared" si="249"/>
        <v>33.870289999999997</v>
      </c>
      <c r="E5049" s="92">
        <f t="shared" si="250"/>
        <v>29.00892</v>
      </c>
      <c r="F5049" s="92">
        <f t="shared" si="251"/>
        <v>39.097659999999998</v>
      </c>
      <c r="H5049" s="138">
        <v>33.870289999999997</v>
      </c>
      <c r="I5049" s="138">
        <v>29.00892</v>
      </c>
      <c r="J5049" s="138">
        <v>39.097659999999998</v>
      </c>
      <c r="K5049" s="138">
        <v>7.6206758194275874</v>
      </c>
    </row>
    <row r="5050" spans="1:11">
      <c r="A5050" s="39" t="s">
        <v>469</v>
      </c>
      <c r="B5050" s="39" t="s">
        <v>425</v>
      </c>
      <c r="C5050" s="39" t="s">
        <v>131</v>
      </c>
      <c r="D5050" s="92">
        <f t="shared" si="249"/>
        <v>15.881449999999999</v>
      </c>
      <c r="E5050" s="92">
        <f t="shared" si="250"/>
        <v>10.38449</v>
      </c>
      <c r="F5050" s="92">
        <f t="shared" si="251"/>
        <v>23.524360000000001</v>
      </c>
      <c r="H5050" s="138">
        <v>15.881449999999999</v>
      </c>
      <c r="I5050" s="138">
        <v>10.38449</v>
      </c>
      <c r="J5050" s="138">
        <v>23.524360000000001</v>
      </c>
      <c r="K5050" s="138">
        <v>20.949415827899848</v>
      </c>
    </row>
    <row r="5051" spans="1:11">
      <c r="A5051" s="39" t="s">
        <v>469</v>
      </c>
      <c r="B5051" s="39" t="s">
        <v>425</v>
      </c>
      <c r="C5051" s="39" t="s">
        <v>132</v>
      </c>
      <c r="D5051" s="92">
        <f t="shared" si="249"/>
        <v>15.854480000000001</v>
      </c>
      <c r="E5051" s="92">
        <f t="shared" si="250"/>
        <v>12.247669999999999</v>
      </c>
      <c r="F5051" s="92">
        <f t="shared" si="251"/>
        <v>20.278030000000001</v>
      </c>
      <c r="H5051" s="138">
        <v>15.854480000000001</v>
      </c>
      <c r="I5051" s="138">
        <v>12.247669999999999</v>
      </c>
      <c r="J5051" s="138">
        <v>20.278030000000001</v>
      </c>
      <c r="K5051" s="138">
        <v>12.882958003037629</v>
      </c>
    </row>
    <row r="5052" spans="1:11">
      <c r="A5052" s="39" t="s">
        <v>469</v>
      </c>
      <c r="B5052" s="39" t="s">
        <v>425</v>
      </c>
      <c r="C5052" s="39" t="s">
        <v>133</v>
      </c>
      <c r="D5052" s="92">
        <f t="shared" si="249"/>
        <v>20.87726</v>
      </c>
      <c r="E5052" s="92">
        <f t="shared" si="250"/>
        <v>16.634920000000001</v>
      </c>
      <c r="F5052" s="92">
        <f t="shared" si="251"/>
        <v>25.86581</v>
      </c>
      <c r="H5052" s="138">
        <v>20.87726</v>
      </c>
      <c r="I5052" s="138">
        <v>16.634920000000001</v>
      </c>
      <c r="J5052" s="138">
        <v>25.86581</v>
      </c>
      <c r="K5052" s="138">
        <v>11.278232871554984</v>
      </c>
    </row>
    <row r="5053" spans="1:11">
      <c r="A5053" s="39" t="s">
        <v>469</v>
      </c>
      <c r="B5053" s="39" t="s">
        <v>425</v>
      </c>
      <c r="C5053" s="39" t="s">
        <v>134</v>
      </c>
      <c r="D5053" s="92">
        <f t="shared" si="249"/>
        <v>14.558669999999999</v>
      </c>
      <c r="E5053" s="92">
        <f t="shared" si="250"/>
        <v>11.038819999999999</v>
      </c>
      <c r="F5053" s="92">
        <f t="shared" si="251"/>
        <v>18.96163</v>
      </c>
      <c r="H5053" s="138">
        <v>14.558669999999999</v>
      </c>
      <c r="I5053" s="138">
        <v>11.038819999999999</v>
      </c>
      <c r="J5053" s="138">
        <v>18.96163</v>
      </c>
      <c r="K5053" s="138">
        <v>13.824614473712229</v>
      </c>
    </row>
    <row r="5054" spans="1:11">
      <c r="A5054" s="39" t="s">
        <v>469</v>
      </c>
      <c r="B5054" s="39" t="s">
        <v>425</v>
      </c>
      <c r="C5054" s="39" t="s">
        <v>135</v>
      </c>
      <c r="D5054" s="92">
        <f t="shared" si="249"/>
        <v>18.789390000000001</v>
      </c>
      <c r="E5054" s="92">
        <f t="shared" si="250"/>
        <v>13.070119999999999</v>
      </c>
      <c r="F5054" s="92">
        <f t="shared" si="251"/>
        <v>26.25543</v>
      </c>
      <c r="H5054" s="138">
        <v>18.789390000000001</v>
      </c>
      <c r="I5054" s="138">
        <v>13.070119999999999</v>
      </c>
      <c r="J5054" s="138">
        <v>26.25543</v>
      </c>
      <c r="K5054" s="138">
        <v>17.858525476345957</v>
      </c>
    </row>
    <row r="5055" spans="1:11">
      <c r="A5055" s="39" t="s">
        <v>469</v>
      </c>
      <c r="B5055" s="39" t="s">
        <v>425</v>
      </c>
      <c r="C5055" s="39" t="s">
        <v>136</v>
      </c>
      <c r="D5055" s="92">
        <f t="shared" si="249"/>
        <v>10.38583</v>
      </c>
      <c r="E5055" s="92">
        <f t="shared" si="250"/>
        <v>7.400334</v>
      </c>
      <c r="F5055" s="92">
        <f t="shared" si="251"/>
        <v>14.3886</v>
      </c>
      <c r="H5055" s="138">
        <v>10.38583</v>
      </c>
      <c r="I5055" s="138">
        <v>7.400334</v>
      </c>
      <c r="J5055" s="138">
        <v>14.3886</v>
      </c>
      <c r="K5055" s="138">
        <v>16.993884937458052</v>
      </c>
    </row>
    <row r="5056" spans="1:11">
      <c r="A5056" s="39" t="s">
        <v>469</v>
      </c>
      <c r="B5056" s="39" t="s">
        <v>425</v>
      </c>
      <c r="C5056" s="39" t="s">
        <v>137</v>
      </c>
      <c r="D5056" s="92">
        <f t="shared" si="249"/>
        <v>17.99464</v>
      </c>
      <c r="E5056" s="92">
        <f t="shared" si="250"/>
        <v>13.494619999999999</v>
      </c>
      <c r="F5056" s="92">
        <f t="shared" si="251"/>
        <v>23.586120000000001</v>
      </c>
      <c r="H5056" s="138">
        <v>17.99464</v>
      </c>
      <c r="I5056" s="138">
        <v>13.494619999999999</v>
      </c>
      <c r="J5056" s="138">
        <v>23.586120000000001</v>
      </c>
      <c r="K5056" s="138">
        <v>14.275573170677491</v>
      </c>
    </row>
    <row r="5057" spans="1:11">
      <c r="A5057" s="39" t="s">
        <v>469</v>
      </c>
      <c r="B5057" s="39" t="s">
        <v>425</v>
      </c>
      <c r="C5057" s="39" t="s">
        <v>138</v>
      </c>
      <c r="D5057" s="92">
        <f t="shared" si="249"/>
        <v>12.49117</v>
      </c>
      <c r="E5057" s="92">
        <f t="shared" si="250"/>
        <v>6.8984560000000004</v>
      </c>
      <c r="F5057" s="92">
        <f t="shared" si="251"/>
        <v>21.567640000000001</v>
      </c>
      <c r="H5057" s="138">
        <v>12.49117</v>
      </c>
      <c r="I5057" s="138">
        <v>6.8984560000000004</v>
      </c>
      <c r="J5057" s="138">
        <v>21.567640000000001</v>
      </c>
      <c r="K5057" s="138">
        <v>29.273646904173106</v>
      </c>
    </row>
    <row r="5058" spans="1:11">
      <c r="A5058" s="39" t="s">
        <v>469</v>
      </c>
      <c r="B5058" s="39" t="s">
        <v>425</v>
      </c>
      <c r="C5058" s="39" t="s">
        <v>139</v>
      </c>
      <c r="D5058" s="92">
        <f t="shared" si="249"/>
        <v>29.873059999999999</v>
      </c>
      <c r="E5058" s="92">
        <f t="shared" si="250"/>
        <v>24.73462</v>
      </c>
      <c r="F5058" s="92">
        <f t="shared" si="251"/>
        <v>35.574420000000003</v>
      </c>
      <c r="H5058" s="138">
        <v>29.873059999999999</v>
      </c>
      <c r="I5058" s="138">
        <v>24.73462</v>
      </c>
      <c r="J5058" s="138">
        <v>35.574420000000003</v>
      </c>
      <c r="K5058" s="138">
        <v>9.2832940448685211</v>
      </c>
    </row>
    <row r="5059" spans="1:11">
      <c r="A5059" s="39" t="s">
        <v>469</v>
      </c>
      <c r="B5059" s="39" t="s">
        <v>425</v>
      </c>
      <c r="C5059" s="39" t="s">
        <v>140</v>
      </c>
      <c r="D5059" s="92">
        <f t="shared" si="249"/>
        <v>17.915679999999998</v>
      </c>
      <c r="E5059" s="92">
        <f t="shared" si="250"/>
        <v>12.94964</v>
      </c>
      <c r="F5059" s="92">
        <f t="shared" si="251"/>
        <v>24.255500000000001</v>
      </c>
      <c r="H5059" s="138">
        <v>17.915679999999998</v>
      </c>
      <c r="I5059" s="138">
        <v>12.94964</v>
      </c>
      <c r="J5059" s="138">
        <v>24.255500000000001</v>
      </c>
      <c r="K5059" s="138">
        <v>16.054244103489236</v>
      </c>
    </row>
    <row r="5060" spans="1:11">
      <c r="A5060" s="39" t="s">
        <v>469</v>
      </c>
      <c r="B5060" s="39" t="s">
        <v>425</v>
      </c>
      <c r="C5060" s="39" t="s">
        <v>141</v>
      </c>
      <c r="D5060" s="92">
        <f t="shared" si="249"/>
        <v>27.809349999999998</v>
      </c>
      <c r="E5060" s="92">
        <f t="shared" si="250"/>
        <v>20.357089999999999</v>
      </c>
      <c r="F5060" s="92">
        <f t="shared" si="251"/>
        <v>36.73151</v>
      </c>
      <c r="H5060" s="138">
        <v>27.809349999999998</v>
      </c>
      <c r="I5060" s="138">
        <v>20.357089999999999</v>
      </c>
      <c r="J5060" s="138">
        <v>36.73151</v>
      </c>
      <c r="K5060" s="138">
        <v>15.107677813397293</v>
      </c>
    </row>
    <row r="5061" spans="1:11">
      <c r="A5061" s="39" t="s">
        <v>469</v>
      </c>
      <c r="B5061" s="39" t="s">
        <v>425</v>
      </c>
      <c r="C5061" s="39" t="s">
        <v>142</v>
      </c>
      <c r="D5061" s="92">
        <f t="shared" si="249"/>
        <v>26.805060000000001</v>
      </c>
      <c r="E5061" s="92">
        <f t="shared" si="250"/>
        <v>22.107150000000001</v>
      </c>
      <c r="F5061" s="92">
        <f t="shared" si="251"/>
        <v>32.090000000000003</v>
      </c>
      <c r="H5061" s="138">
        <v>26.805060000000001</v>
      </c>
      <c r="I5061" s="138">
        <v>22.107150000000001</v>
      </c>
      <c r="J5061" s="138">
        <v>32.090000000000003</v>
      </c>
      <c r="K5061" s="138">
        <v>9.5187998086928367</v>
      </c>
    </row>
    <row r="5062" spans="1:11">
      <c r="A5062" s="39" t="s">
        <v>469</v>
      </c>
      <c r="B5062" s="39" t="s">
        <v>425</v>
      </c>
      <c r="C5062" s="39" t="s">
        <v>143</v>
      </c>
      <c r="D5062" s="92">
        <f t="shared" si="249"/>
        <v>22.68674</v>
      </c>
      <c r="E5062" s="92">
        <f t="shared" si="250"/>
        <v>17.333629999999999</v>
      </c>
      <c r="F5062" s="92">
        <f t="shared" si="251"/>
        <v>29.110880000000002</v>
      </c>
      <c r="H5062" s="138">
        <v>22.68674</v>
      </c>
      <c r="I5062" s="138">
        <v>17.333629999999999</v>
      </c>
      <c r="J5062" s="138">
        <v>29.110880000000002</v>
      </c>
      <c r="K5062" s="138">
        <v>13.256620387063103</v>
      </c>
    </row>
    <row r="5063" spans="1:11">
      <c r="A5063" s="39" t="s">
        <v>469</v>
      </c>
      <c r="B5063" s="39" t="s">
        <v>425</v>
      </c>
      <c r="C5063" s="39" t="s">
        <v>144</v>
      </c>
      <c r="D5063" s="92">
        <f t="shared" si="249"/>
        <v>16.706689999999998</v>
      </c>
      <c r="E5063" s="92">
        <f t="shared" si="250"/>
        <v>12.7681</v>
      </c>
      <c r="F5063" s="92">
        <f t="shared" si="251"/>
        <v>21.559940000000001</v>
      </c>
      <c r="H5063" s="138">
        <v>16.706689999999998</v>
      </c>
      <c r="I5063" s="138">
        <v>12.7681</v>
      </c>
      <c r="J5063" s="138">
        <v>21.559940000000001</v>
      </c>
      <c r="K5063" s="138">
        <v>13.388792154520136</v>
      </c>
    </row>
    <row r="5064" spans="1:11">
      <c r="A5064" s="39" t="s">
        <v>469</v>
      </c>
      <c r="B5064" s="39" t="s">
        <v>425</v>
      </c>
      <c r="C5064" s="39" t="s">
        <v>145</v>
      </c>
      <c r="D5064" s="92">
        <f t="shared" si="249"/>
        <v>17.64659</v>
      </c>
      <c r="E5064" s="92">
        <f t="shared" si="250"/>
        <v>12.070740000000001</v>
      </c>
      <c r="F5064" s="92">
        <f t="shared" si="251"/>
        <v>25.06391</v>
      </c>
      <c r="H5064" s="138">
        <v>17.64659</v>
      </c>
      <c r="I5064" s="138">
        <v>12.070740000000001</v>
      </c>
      <c r="J5064" s="138">
        <v>25.06391</v>
      </c>
      <c r="K5064" s="138">
        <v>18.708634359386149</v>
      </c>
    </row>
    <row r="5065" spans="1:11">
      <c r="A5065" s="39" t="s">
        <v>469</v>
      </c>
      <c r="B5065" s="39" t="s">
        <v>425</v>
      </c>
      <c r="C5065" s="39" t="s">
        <v>146</v>
      </c>
      <c r="D5065" s="92">
        <f t="shared" si="249"/>
        <v>30.062360000000002</v>
      </c>
      <c r="E5065" s="92">
        <f t="shared" si="250"/>
        <v>24.913889999999999</v>
      </c>
      <c r="F5065" s="92">
        <f t="shared" si="251"/>
        <v>35.767960000000002</v>
      </c>
      <c r="H5065" s="138">
        <v>30.062360000000002</v>
      </c>
      <c r="I5065" s="138">
        <v>24.913889999999999</v>
      </c>
      <c r="J5065" s="138">
        <v>35.767960000000002</v>
      </c>
      <c r="K5065" s="138">
        <v>9.237322019961173</v>
      </c>
    </row>
    <row r="5066" spans="1:11">
      <c r="A5066" s="39" t="s">
        <v>469</v>
      </c>
      <c r="B5066" s="39" t="s">
        <v>425</v>
      </c>
      <c r="C5066" s="39" t="s">
        <v>147</v>
      </c>
      <c r="D5066" s="92">
        <f t="shared" si="249"/>
        <v>19.16039</v>
      </c>
      <c r="E5066" s="92">
        <f t="shared" si="250"/>
        <v>14.845409999999999</v>
      </c>
      <c r="F5066" s="92">
        <f t="shared" si="251"/>
        <v>24.370619999999999</v>
      </c>
      <c r="H5066" s="138">
        <v>19.16039</v>
      </c>
      <c r="I5066" s="138">
        <v>14.845409999999999</v>
      </c>
      <c r="J5066" s="138">
        <v>24.370619999999999</v>
      </c>
      <c r="K5066" s="138">
        <v>12.668312075067364</v>
      </c>
    </row>
    <row r="5067" spans="1:11">
      <c r="A5067" s="39" t="s">
        <v>469</v>
      </c>
      <c r="B5067" s="39" t="s">
        <v>425</v>
      </c>
      <c r="C5067" s="39" t="s">
        <v>148</v>
      </c>
      <c r="D5067" s="92">
        <f t="shared" si="249"/>
        <v>13.693709999999999</v>
      </c>
      <c r="E5067" s="92">
        <f t="shared" si="250"/>
        <v>10.388350000000001</v>
      </c>
      <c r="F5067" s="92">
        <f t="shared" si="251"/>
        <v>17.841370000000001</v>
      </c>
      <c r="H5067" s="138">
        <v>13.693709999999999</v>
      </c>
      <c r="I5067" s="138">
        <v>10.388350000000001</v>
      </c>
      <c r="J5067" s="138">
        <v>17.841370000000001</v>
      </c>
      <c r="K5067" s="138">
        <v>13.819067294400131</v>
      </c>
    </row>
    <row r="5068" spans="1:11">
      <c r="A5068" s="39" t="s">
        <v>469</v>
      </c>
      <c r="B5068" s="39" t="s">
        <v>425</v>
      </c>
      <c r="C5068" s="39" t="s">
        <v>149</v>
      </c>
      <c r="D5068" s="92">
        <f t="shared" si="249"/>
        <v>22.175840000000001</v>
      </c>
      <c r="E5068" s="92">
        <f t="shared" si="250"/>
        <v>17.728950000000001</v>
      </c>
      <c r="F5068" s="92">
        <f t="shared" si="251"/>
        <v>27.367100000000001</v>
      </c>
      <c r="H5068" s="138">
        <v>22.175840000000001</v>
      </c>
      <c r="I5068" s="138">
        <v>17.728950000000001</v>
      </c>
      <c r="J5068" s="138">
        <v>27.367100000000001</v>
      </c>
      <c r="K5068" s="138">
        <v>11.092607991399648</v>
      </c>
    </row>
    <row r="5069" spans="1:11">
      <c r="A5069" s="39" t="s">
        <v>469</v>
      </c>
      <c r="B5069" s="39" t="s">
        <v>425</v>
      </c>
      <c r="C5069" s="39" t="s">
        <v>150</v>
      </c>
      <c r="D5069" s="92">
        <f t="shared" si="249"/>
        <v>13.042289999999999</v>
      </c>
      <c r="E5069" s="92">
        <f t="shared" si="250"/>
        <v>8.6333400000000005</v>
      </c>
      <c r="F5069" s="92">
        <f t="shared" si="251"/>
        <v>19.22897</v>
      </c>
      <c r="H5069" s="138">
        <v>13.042289999999999</v>
      </c>
      <c r="I5069" s="138">
        <v>8.6333400000000005</v>
      </c>
      <c r="J5069" s="138">
        <v>19.22897</v>
      </c>
      <c r="K5069" s="138">
        <v>20.497888024265677</v>
      </c>
    </row>
    <row r="5070" spans="1:11">
      <c r="A5070" s="39" t="s">
        <v>469</v>
      </c>
      <c r="B5070" s="39" t="s">
        <v>425</v>
      </c>
      <c r="C5070" s="39" t="s">
        <v>151</v>
      </c>
      <c r="D5070" s="92">
        <f t="shared" si="249"/>
        <v>12.197469999999999</v>
      </c>
      <c r="E5070" s="92">
        <f t="shared" si="250"/>
        <v>8.7249250000000007</v>
      </c>
      <c r="F5070" s="92">
        <f t="shared" si="251"/>
        <v>16.797740000000001</v>
      </c>
      <c r="H5070" s="138">
        <v>12.197469999999999</v>
      </c>
      <c r="I5070" s="138">
        <v>8.7249250000000007</v>
      </c>
      <c r="J5070" s="138">
        <v>16.797740000000001</v>
      </c>
      <c r="K5070" s="138">
        <v>16.746325262533954</v>
      </c>
    </row>
    <row r="5071" spans="1:11">
      <c r="A5071" s="39" t="s">
        <v>469</v>
      </c>
      <c r="B5071" s="39" t="s">
        <v>425</v>
      </c>
      <c r="C5071" s="39" t="s">
        <v>152</v>
      </c>
      <c r="D5071" s="92">
        <f t="shared" si="249"/>
        <v>12.514200000000001</v>
      </c>
      <c r="E5071" s="92">
        <f t="shared" si="250"/>
        <v>7.7296279999999999</v>
      </c>
      <c r="F5071" s="92">
        <f t="shared" si="251"/>
        <v>19.630299999999998</v>
      </c>
      <c r="H5071" s="138">
        <v>12.514200000000001</v>
      </c>
      <c r="I5071" s="138">
        <v>7.7296279999999999</v>
      </c>
      <c r="J5071" s="138">
        <v>19.630299999999998</v>
      </c>
      <c r="K5071" s="138">
        <v>23.881846222691021</v>
      </c>
    </row>
    <row r="5072" spans="1:11">
      <c r="A5072" s="39" t="s">
        <v>469</v>
      </c>
      <c r="B5072" s="39" t="s">
        <v>425</v>
      </c>
      <c r="C5072" s="39" t="s">
        <v>153</v>
      </c>
      <c r="D5072" s="92">
        <f t="shared" si="249"/>
        <v>17.411090000000002</v>
      </c>
      <c r="E5072" s="92">
        <f t="shared" si="250"/>
        <v>9.4749280000000002</v>
      </c>
      <c r="F5072" s="92">
        <f t="shared" si="251"/>
        <v>29.805890000000002</v>
      </c>
      <c r="H5072" s="138">
        <v>17.411090000000002</v>
      </c>
      <c r="I5072" s="138">
        <v>9.4749280000000002</v>
      </c>
      <c r="J5072" s="138">
        <v>29.805890000000002</v>
      </c>
      <c r="K5072" s="138">
        <v>29.504350388172135</v>
      </c>
    </row>
    <row r="5073" spans="1:11">
      <c r="A5073" s="39" t="s">
        <v>469</v>
      </c>
      <c r="B5073" s="39" t="s">
        <v>425</v>
      </c>
      <c r="C5073" s="39" t="s">
        <v>154</v>
      </c>
      <c r="D5073" s="92">
        <f t="shared" si="249"/>
        <v>11.397880000000001</v>
      </c>
      <c r="E5073" s="92">
        <f t="shared" si="250"/>
        <v>8.0959579999999995</v>
      </c>
      <c r="F5073" s="92">
        <f t="shared" si="251"/>
        <v>15.81476</v>
      </c>
      <c r="H5073" s="138">
        <v>11.397880000000001</v>
      </c>
      <c r="I5073" s="138">
        <v>8.0959579999999995</v>
      </c>
      <c r="J5073" s="138">
        <v>15.81476</v>
      </c>
      <c r="K5073" s="138">
        <v>17.11672697027868</v>
      </c>
    </row>
    <row r="5074" spans="1:11">
      <c r="A5074" s="39" t="s">
        <v>469</v>
      </c>
      <c r="B5074" s="39" t="s">
        <v>425</v>
      </c>
      <c r="C5074" s="39" t="s">
        <v>155</v>
      </c>
      <c r="D5074" s="92">
        <f t="shared" si="249"/>
        <v>15.46527</v>
      </c>
      <c r="E5074" s="92">
        <f t="shared" si="250"/>
        <v>10.7188</v>
      </c>
      <c r="F5074" s="92">
        <f t="shared" si="251"/>
        <v>21.800339999999998</v>
      </c>
      <c r="H5074" s="138">
        <v>15.46527</v>
      </c>
      <c r="I5074" s="138">
        <v>10.7188</v>
      </c>
      <c r="J5074" s="138">
        <v>21.800339999999998</v>
      </c>
      <c r="K5074" s="138">
        <v>18.167138368744936</v>
      </c>
    </row>
    <row r="5075" spans="1:11">
      <c r="A5075" s="39" t="s">
        <v>469</v>
      </c>
      <c r="B5075" s="39" t="s">
        <v>425</v>
      </c>
      <c r="C5075" s="39" t="s">
        <v>156</v>
      </c>
      <c r="D5075" s="92">
        <f t="shared" si="249"/>
        <v>15.7424</v>
      </c>
      <c r="E5075" s="92">
        <f t="shared" si="250"/>
        <v>11.25595</v>
      </c>
      <c r="F5075" s="92">
        <f t="shared" si="251"/>
        <v>21.582190000000001</v>
      </c>
      <c r="H5075" s="138">
        <v>15.7424</v>
      </c>
      <c r="I5075" s="138">
        <v>11.25595</v>
      </c>
      <c r="J5075" s="138">
        <v>21.582190000000001</v>
      </c>
      <c r="K5075" s="138">
        <v>16.650834688484601</v>
      </c>
    </row>
    <row r="5076" spans="1:11">
      <c r="A5076" s="39" t="s">
        <v>469</v>
      </c>
      <c r="B5076" s="39" t="s">
        <v>425</v>
      </c>
      <c r="C5076" s="39" t="s">
        <v>157</v>
      </c>
      <c r="D5076" s="92">
        <f t="shared" si="249"/>
        <v>12.458629999999999</v>
      </c>
      <c r="E5076" s="92">
        <f t="shared" si="250"/>
        <v>7.8270309999999998</v>
      </c>
      <c r="F5076" s="92">
        <f t="shared" si="251"/>
        <v>19.258299999999998</v>
      </c>
      <c r="H5076" s="138">
        <v>12.458629999999999</v>
      </c>
      <c r="I5076" s="138">
        <v>7.8270309999999998</v>
      </c>
      <c r="J5076" s="138">
        <v>19.258299999999998</v>
      </c>
      <c r="K5076" s="138">
        <v>23.063410663933354</v>
      </c>
    </row>
    <row r="5077" spans="1:11">
      <c r="A5077" s="39" t="s">
        <v>469</v>
      </c>
      <c r="B5077" s="39" t="s">
        <v>425</v>
      </c>
      <c r="C5077" s="39" t="s">
        <v>158</v>
      </c>
      <c r="D5077" s="92">
        <f t="shared" si="249"/>
        <v>11.50253</v>
      </c>
      <c r="E5077" s="92">
        <f t="shared" si="250"/>
        <v>6.1084680000000002</v>
      </c>
      <c r="F5077" s="92">
        <f t="shared" si="251"/>
        <v>20.614039999999999</v>
      </c>
      <c r="H5077" s="138">
        <v>11.50253</v>
      </c>
      <c r="I5077" s="138">
        <v>6.1084680000000002</v>
      </c>
      <c r="J5077" s="138">
        <v>20.614039999999999</v>
      </c>
      <c r="K5077" s="138">
        <v>31.247064776184018</v>
      </c>
    </row>
    <row r="5078" spans="1:11">
      <c r="A5078" s="39" t="s">
        <v>469</v>
      </c>
      <c r="B5078" s="39" t="s">
        <v>425</v>
      </c>
      <c r="C5078" s="39" t="s">
        <v>159</v>
      </c>
      <c r="D5078" s="92">
        <f t="shared" si="249"/>
        <v>16.686070000000001</v>
      </c>
      <c r="E5078" s="92">
        <f t="shared" si="250"/>
        <v>11.286899999999999</v>
      </c>
      <c r="F5078" s="92">
        <f t="shared" si="251"/>
        <v>23.970120000000001</v>
      </c>
      <c r="H5078" s="138">
        <v>16.686070000000001</v>
      </c>
      <c r="I5078" s="138">
        <v>11.286899999999999</v>
      </c>
      <c r="J5078" s="138">
        <v>23.970120000000001</v>
      </c>
      <c r="K5078" s="138">
        <v>19.286111109446381</v>
      </c>
    </row>
    <row r="5079" spans="1:11">
      <c r="A5079" s="39" t="s">
        <v>469</v>
      </c>
      <c r="B5079" s="39" t="s">
        <v>425</v>
      </c>
      <c r="C5079" s="39" t="s">
        <v>160</v>
      </c>
      <c r="D5079" s="92">
        <f t="shared" si="249"/>
        <v>27.21003</v>
      </c>
      <c r="E5079" s="92">
        <f t="shared" si="250"/>
        <v>16.980139999999999</v>
      </c>
      <c r="F5079" s="92">
        <f t="shared" si="251"/>
        <v>40.589790000000001</v>
      </c>
      <c r="H5079" s="138">
        <v>27.21003</v>
      </c>
      <c r="I5079" s="138">
        <v>16.980139999999999</v>
      </c>
      <c r="J5079" s="138">
        <v>40.589790000000001</v>
      </c>
      <c r="K5079" s="138">
        <v>22.395252779949157</v>
      </c>
    </row>
    <row r="5080" spans="1:11">
      <c r="A5080" s="39" t="s">
        <v>469</v>
      </c>
      <c r="B5080" s="39" t="s">
        <v>425</v>
      </c>
      <c r="C5080" s="39" t="s">
        <v>161</v>
      </c>
      <c r="D5080" s="92">
        <f t="shared" si="249"/>
        <v>11.61382</v>
      </c>
      <c r="E5080" s="92">
        <f t="shared" si="250"/>
        <v>8.4760519999999993</v>
      </c>
      <c r="F5080" s="92">
        <f t="shared" si="251"/>
        <v>15.71372</v>
      </c>
      <c r="H5080" s="138">
        <v>11.61382</v>
      </c>
      <c r="I5080" s="138">
        <v>8.4760519999999993</v>
      </c>
      <c r="J5080" s="138">
        <v>15.71372</v>
      </c>
      <c r="K5080" s="138">
        <v>15.775550163512092</v>
      </c>
    </row>
    <row r="5081" spans="1:11">
      <c r="A5081" s="39" t="s">
        <v>469</v>
      </c>
      <c r="B5081" s="39" t="s">
        <v>425</v>
      </c>
      <c r="C5081" s="39" t="s">
        <v>162</v>
      </c>
      <c r="D5081" s="92">
        <f t="shared" ref="D5081:D5144" si="252">IF(K5081&gt;=50," ",H5081)</f>
        <v>15.867039999999999</v>
      </c>
      <c r="E5081" s="92">
        <f t="shared" ref="E5081:E5144" si="253">IF(K5081&gt;=50," ",I5081)</f>
        <v>9.9997100000000003</v>
      </c>
      <c r="F5081" s="92">
        <f t="shared" ref="F5081:F5144" si="254">IF(K5081&gt;=50," ",J5081)</f>
        <v>24.24943</v>
      </c>
      <c r="H5081" s="138">
        <v>15.867039999999999</v>
      </c>
      <c r="I5081" s="138">
        <v>9.9997100000000003</v>
      </c>
      <c r="J5081" s="138">
        <v>24.24943</v>
      </c>
      <c r="K5081" s="138">
        <v>22.711287045346833</v>
      </c>
    </row>
    <row r="5082" spans="1:11">
      <c r="A5082" s="39" t="s">
        <v>469</v>
      </c>
      <c r="B5082" s="39" t="s">
        <v>425</v>
      </c>
      <c r="C5082" s="39" t="s">
        <v>163</v>
      </c>
      <c r="D5082" s="92">
        <f t="shared" si="252"/>
        <v>14.609389999999999</v>
      </c>
      <c r="E5082" s="92">
        <f t="shared" si="253"/>
        <v>8.4046400000000006</v>
      </c>
      <c r="F5082" s="92">
        <f t="shared" si="254"/>
        <v>24.185320000000001</v>
      </c>
      <c r="H5082" s="138">
        <v>14.609389999999999</v>
      </c>
      <c r="I5082" s="138">
        <v>8.4046400000000006</v>
      </c>
      <c r="J5082" s="138">
        <v>24.185320000000001</v>
      </c>
      <c r="K5082" s="138">
        <v>27.142639083493563</v>
      </c>
    </row>
    <row r="5083" spans="1:11">
      <c r="A5083" s="39" t="s">
        <v>469</v>
      </c>
      <c r="B5083" s="39" t="s">
        <v>425</v>
      </c>
      <c r="C5083" s="39" t="s">
        <v>164</v>
      </c>
      <c r="D5083" s="92">
        <f t="shared" si="252"/>
        <v>26.347899999999999</v>
      </c>
      <c r="E5083" s="92">
        <f t="shared" si="253"/>
        <v>19.77103</v>
      </c>
      <c r="F5083" s="92">
        <f t="shared" si="254"/>
        <v>34.180500000000002</v>
      </c>
      <c r="H5083" s="138">
        <v>26.347899999999999</v>
      </c>
      <c r="I5083" s="138">
        <v>19.77103</v>
      </c>
      <c r="J5083" s="138">
        <v>34.180500000000002</v>
      </c>
      <c r="K5083" s="138">
        <v>14.00504784062487</v>
      </c>
    </row>
    <row r="5084" spans="1:11">
      <c r="A5084" s="39" t="s">
        <v>469</v>
      </c>
      <c r="B5084" s="39" t="s">
        <v>425</v>
      </c>
      <c r="C5084" s="39" t="s">
        <v>165</v>
      </c>
      <c r="D5084" s="92">
        <f t="shared" si="252"/>
        <v>7.481376</v>
      </c>
      <c r="E5084" s="92">
        <f t="shared" si="253"/>
        <v>5.4234859999999996</v>
      </c>
      <c r="F5084" s="92">
        <f t="shared" si="254"/>
        <v>10.235609999999999</v>
      </c>
      <c r="H5084" s="138">
        <v>7.481376</v>
      </c>
      <c r="I5084" s="138">
        <v>5.4234859999999996</v>
      </c>
      <c r="J5084" s="138">
        <v>10.235609999999999</v>
      </c>
      <c r="K5084" s="138">
        <v>16.222443571877687</v>
      </c>
    </row>
    <row r="5085" spans="1:11">
      <c r="A5085" s="39" t="s">
        <v>469</v>
      </c>
      <c r="B5085" s="39" t="s">
        <v>425</v>
      </c>
      <c r="C5085" s="39" t="s">
        <v>166</v>
      </c>
      <c r="D5085" s="92">
        <f t="shared" si="252"/>
        <v>15.818490000000001</v>
      </c>
      <c r="E5085" s="92">
        <f t="shared" si="253"/>
        <v>11.87349</v>
      </c>
      <c r="F5085" s="92">
        <f t="shared" si="254"/>
        <v>20.765370000000001</v>
      </c>
      <c r="H5085" s="138">
        <v>15.818490000000001</v>
      </c>
      <c r="I5085" s="138">
        <v>11.87349</v>
      </c>
      <c r="J5085" s="138">
        <v>20.765370000000001</v>
      </c>
      <c r="K5085" s="138">
        <v>14.287804967477932</v>
      </c>
    </row>
    <row r="5086" spans="1:11">
      <c r="A5086" s="39" t="s">
        <v>469</v>
      </c>
      <c r="B5086" s="39" t="s">
        <v>425</v>
      </c>
      <c r="C5086" s="39" t="s">
        <v>167</v>
      </c>
      <c r="D5086" s="92">
        <f t="shared" si="252"/>
        <v>15.1625</v>
      </c>
      <c r="E5086" s="92">
        <f t="shared" si="253"/>
        <v>11.15507</v>
      </c>
      <c r="F5086" s="92">
        <f t="shared" si="254"/>
        <v>20.28096</v>
      </c>
      <c r="H5086" s="138">
        <v>15.1625</v>
      </c>
      <c r="I5086" s="138">
        <v>11.15507</v>
      </c>
      <c r="J5086" s="138">
        <v>20.28096</v>
      </c>
      <c r="K5086" s="138">
        <v>15.282882110469911</v>
      </c>
    </row>
    <row r="5087" spans="1:11">
      <c r="A5087" s="39" t="s">
        <v>469</v>
      </c>
      <c r="B5087" s="39" t="s">
        <v>425</v>
      </c>
      <c r="C5087" s="39" t="s">
        <v>168</v>
      </c>
      <c r="D5087" s="92">
        <f t="shared" si="252"/>
        <v>18.466750000000001</v>
      </c>
      <c r="E5087" s="92">
        <f t="shared" si="253"/>
        <v>13.976699999999999</v>
      </c>
      <c r="F5087" s="92">
        <f t="shared" si="254"/>
        <v>23.996849999999998</v>
      </c>
      <c r="H5087" s="138">
        <v>18.466750000000001</v>
      </c>
      <c r="I5087" s="138">
        <v>13.976699999999999</v>
      </c>
      <c r="J5087" s="138">
        <v>23.996849999999998</v>
      </c>
      <c r="K5087" s="138">
        <v>13.818267968104836</v>
      </c>
    </row>
    <row r="5088" spans="1:11">
      <c r="A5088" s="39" t="s">
        <v>469</v>
      </c>
      <c r="B5088" s="39" t="s">
        <v>425</v>
      </c>
      <c r="C5088" s="39" t="s">
        <v>169</v>
      </c>
      <c r="D5088" s="92">
        <f t="shared" si="252"/>
        <v>16.067710000000002</v>
      </c>
      <c r="E5088" s="92">
        <f t="shared" si="253"/>
        <v>11.26843</v>
      </c>
      <c r="F5088" s="92">
        <f t="shared" si="254"/>
        <v>22.395119999999999</v>
      </c>
      <c r="H5088" s="138">
        <v>16.067710000000002</v>
      </c>
      <c r="I5088" s="138">
        <v>11.26843</v>
      </c>
      <c r="J5088" s="138">
        <v>22.395119999999999</v>
      </c>
      <c r="K5088" s="138">
        <v>17.574582812360941</v>
      </c>
    </row>
    <row r="5089" spans="1:11">
      <c r="A5089" s="39" t="s">
        <v>469</v>
      </c>
      <c r="B5089" s="39" t="s">
        <v>425</v>
      </c>
      <c r="C5089" s="39" t="s">
        <v>170</v>
      </c>
      <c r="D5089" s="92">
        <f t="shared" si="252"/>
        <v>24.406610000000001</v>
      </c>
      <c r="E5089" s="92">
        <f t="shared" si="253"/>
        <v>18.826059999999998</v>
      </c>
      <c r="F5089" s="92">
        <f t="shared" si="254"/>
        <v>31.009440000000001</v>
      </c>
      <c r="H5089" s="138">
        <v>24.406610000000001</v>
      </c>
      <c r="I5089" s="138">
        <v>18.826059999999998</v>
      </c>
      <c r="J5089" s="138">
        <v>31.009440000000001</v>
      </c>
      <c r="K5089" s="138">
        <v>12.759518835266348</v>
      </c>
    </row>
    <row r="5090" spans="1:11">
      <c r="A5090" s="39" t="s">
        <v>469</v>
      </c>
      <c r="B5090" s="39" t="s">
        <v>425</v>
      </c>
      <c r="C5090" s="39" t="s">
        <v>171</v>
      </c>
      <c r="D5090" s="92">
        <f t="shared" si="252"/>
        <v>29.47409</v>
      </c>
      <c r="E5090" s="92">
        <f t="shared" si="253"/>
        <v>24.414480000000001</v>
      </c>
      <c r="F5090" s="92">
        <f t="shared" si="254"/>
        <v>35.095379999999999</v>
      </c>
      <c r="H5090" s="138">
        <v>29.47409</v>
      </c>
      <c r="I5090" s="138">
        <v>24.414480000000001</v>
      </c>
      <c r="J5090" s="138">
        <v>35.095379999999999</v>
      </c>
      <c r="K5090" s="138">
        <v>9.2696568409745641</v>
      </c>
    </row>
    <row r="5091" spans="1:11">
      <c r="A5091" s="39" t="s">
        <v>469</v>
      </c>
      <c r="B5091" s="39" t="s">
        <v>425</v>
      </c>
      <c r="C5091" s="39" t="s">
        <v>172</v>
      </c>
      <c r="D5091" s="92">
        <f t="shared" si="252"/>
        <v>12.78632</v>
      </c>
      <c r="E5091" s="92">
        <f t="shared" si="253"/>
        <v>9.9465160000000008</v>
      </c>
      <c r="F5091" s="92">
        <f t="shared" si="254"/>
        <v>16.290240000000001</v>
      </c>
      <c r="H5091" s="138">
        <v>12.78632</v>
      </c>
      <c r="I5091" s="138">
        <v>9.9465160000000008</v>
      </c>
      <c r="J5091" s="138">
        <v>16.290240000000001</v>
      </c>
      <c r="K5091" s="138">
        <v>12.601092417521226</v>
      </c>
    </row>
    <row r="5092" spans="1:11">
      <c r="A5092" s="39" t="s">
        <v>469</v>
      </c>
      <c r="B5092" s="39" t="s">
        <v>425</v>
      </c>
      <c r="C5092" s="39" t="s">
        <v>173</v>
      </c>
      <c r="D5092" s="92">
        <f t="shared" si="252"/>
        <v>32.166440000000001</v>
      </c>
      <c r="E5092" s="92">
        <f t="shared" si="253"/>
        <v>27.00441</v>
      </c>
      <c r="F5092" s="92">
        <f t="shared" si="254"/>
        <v>37.804180000000002</v>
      </c>
      <c r="H5092" s="138">
        <v>32.166440000000001</v>
      </c>
      <c r="I5092" s="138">
        <v>27.00441</v>
      </c>
      <c r="J5092" s="138">
        <v>37.804180000000002</v>
      </c>
      <c r="K5092" s="138">
        <v>8.5920512185992592</v>
      </c>
    </row>
    <row r="5093" spans="1:11">
      <c r="A5093" s="39" t="s">
        <v>469</v>
      </c>
      <c r="B5093" s="39" t="s">
        <v>425</v>
      </c>
      <c r="C5093" s="39" t="s">
        <v>174</v>
      </c>
      <c r="D5093" s="92">
        <f t="shared" si="252"/>
        <v>17.495470000000001</v>
      </c>
      <c r="E5093" s="92">
        <f t="shared" si="253"/>
        <v>12.282439999999999</v>
      </c>
      <c r="F5093" s="92">
        <f t="shared" si="254"/>
        <v>24.30791</v>
      </c>
      <c r="H5093" s="138">
        <v>17.495470000000001</v>
      </c>
      <c r="I5093" s="138">
        <v>12.282439999999999</v>
      </c>
      <c r="J5093" s="138">
        <v>24.30791</v>
      </c>
      <c r="K5093" s="138">
        <v>17.470430917260295</v>
      </c>
    </row>
    <row r="5094" spans="1:11">
      <c r="A5094" s="39" t="s">
        <v>469</v>
      </c>
      <c r="B5094" s="39" t="s">
        <v>425</v>
      </c>
      <c r="C5094" s="39" t="s">
        <v>175</v>
      </c>
      <c r="D5094" s="92">
        <f t="shared" si="252"/>
        <v>17.012070000000001</v>
      </c>
      <c r="E5094" s="92">
        <f t="shared" si="253"/>
        <v>13.01914</v>
      </c>
      <c r="F5094" s="92">
        <f t="shared" si="254"/>
        <v>21.92099</v>
      </c>
      <c r="H5094" s="138">
        <v>17.012070000000001</v>
      </c>
      <c r="I5094" s="138">
        <v>13.01914</v>
      </c>
      <c r="J5094" s="138">
        <v>21.92099</v>
      </c>
      <c r="K5094" s="138">
        <v>13.315757576826334</v>
      </c>
    </row>
    <row r="5095" spans="1:11">
      <c r="A5095" s="39" t="s">
        <v>469</v>
      </c>
      <c r="B5095" s="39" t="s">
        <v>425</v>
      </c>
      <c r="C5095" s="39" t="s">
        <v>176</v>
      </c>
      <c r="D5095" s="92">
        <f t="shared" si="252"/>
        <v>20.311810000000001</v>
      </c>
      <c r="E5095" s="92">
        <f t="shared" si="253"/>
        <v>15.47354</v>
      </c>
      <c r="F5095" s="92">
        <f t="shared" si="254"/>
        <v>26.19408</v>
      </c>
      <c r="H5095" s="138">
        <v>20.311810000000001</v>
      </c>
      <c r="I5095" s="138">
        <v>15.47354</v>
      </c>
      <c r="J5095" s="138">
        <v>26.19408</v>
      </c>
      <c r="K5095" s="138">
        <v>13.457865153327052</v>
      </c>
    </row>
    <row r="5096" spans="1:11">
      <c r="A5096" s="39" t="s">
        <v>469</v>
      </c>
      <c r="B5096" s="39" t="s">
        <v>425</v>
      </c>
      <c r="C5096" s="39" t="s">
        <v>375</v>
      </c>
      <c r="D5096" s="92">
        <f t="shared" si="252"/>
        <v>17.172280000000001</v>
      </c>
      <c r="E5096" s="92">
        <f t="shared" si="253"/>
        <v>13.283010000000001</v>
      </c>
      <c r="F5096" s="92">
        <f t="shared" si="254"/>
        <v>21.912569999999999</v>
      </c>
      <c r="H5096" s="138">
        <v>17.172280000000001</v>
      </c>
      <c r="I5096" s="138">
        <v>13.283010000000001</v>
      </c>
      <c r="J5096" s="138">
        <v>21.912569999999999</v>
      </c>
      <c r="K5096" s="138">
        <v>12.791487210783892</v>
      </c>
    </row>
    <row r="5097" spans="1:11">
      <c r="A5097" s="39" t="s">
        <v>469</v>
      </c>
      <c r="B5097" s="39" t="s">
        <v>425</v>
      </c>
      <c r="C5097" s="39" t="s">
        <v>367</v>
      </c>
      <c r="D5097" s="92">
        <f t="shared" si="252"/>
        <v>14.448510000000001</v>
      </c>
      <c r="E5097" s="92">
        <f t="shared" si="253"/>
        <v>12.83944</v>
      </c>
      <c r="F5097" s="92">
        <f t="shared" si="254"/>
        <v>16.221699999999998</v>
      </c>
      <c r="H5097" s="138">
        <v>14.448510000000001</v>
      </c>
      <c r="I5097" s="138">
        <v>12.83944</v>
      </c>
      <c r="J5097" s="138">
        <v>16.221699999999998</v>
      </c>
      <c r="K5097" s="138">
        <v>5.9667951920301814</v>
      </c>
    </row>
    <row r="5098" spans="1:11">
      <c r="A5098" s="39" t="s">
        <v>469</v>
      </c>
      <c r="B5098" s="39" t="s">
        <v>425</v>
      </c>
      <c r="C5098" s="39" t="s">
        <v>376</v>
      </c>
      <c r="D5098" s="92">
        <f t="shared" si="252"/>
        <v>32.950960000000002</v>
      </c>
      <c r="E5098" s="92">
        <f t="shared" si="253"/>
        <v>29.236460000000001</v>
      </c>
      <c r="F5098" s="92">
        <f t="shared" si="254"/>
        <v>36.891370000000002</v>
      </c>
      <c r="H5098" s="138">
        <v>32.950960000000002</v>
      </c>
      <c r="I5098" s="138">
        <v>29.236460000000001</v>
      </c>
      <c r="J5098" s="138">
        <v>36.891370000000002</v>
      </c>
      <c r="K5098" s="138">
        <v>5.935912034125864</v>
      </c>
    </row>
    <row r="5099" spans="1:11">
      <c r="A5099" s="39" t="s">
        <v>469</v>
      </c>
      <c r="B5099" s="39" t="s">
        <v>425</v>
      </c>
      <c r="C5099" s="39" t="s">
        <v>377</v>
      </c>
      <c r="D5099" s="92">
        <f t="shared" si="252"/>
        <v>19.08456</v>
      </c>
      <c r="E5099" s="92">
        <f t="shared" si="253"/>
        <v>15.80978</v>
      </c>
      <c r="F5099" s="92">
        <f t="shared" si="254"/>
        <v>22.853539999999999</v>
      </c>
      <c r="H5099" s="138">
        <v>19.08456</v>
      </c>
      <c r="I5099" s="138">
        <v>15.80978</v>
      </c>
      <c r="J5099" s="138">
        <v>22.853539999999999</v>
      </c>
      <c r="K5099" s="138">
        <v>9.4093549969189763</v>
      </c>
    </row>
    <row r="5100" spans="1:11">
      <c r="A5100" s="39" t="s">
        <v>469</v>
      </c>
      <c r="B5100" s="39" t="s">
        <v>425</v>
      </c>
      <c r="C5100" s="39" t="s">
        <v>371</v>
      </c>
      <c r="D5100" s="92">
        <f t="shared" si="252"/>
        <v>19.716270000000002</v>
      </c>
      <c r="E5100" s="92">
        <f t="shared" si="253"/>
        <v>16.877359999999999</v>
      </c>
      <c r="F5100" s="92">
        <f t="shared" si="254"/>
        <v>22.901160000000001</v>
      </c>
      <c r="H5100" s="138">
        <v>19.716270000000002</v>
      </c>
      <c r="I5100" s="138">
        <v>16.877359999999999</v>
      </c>
      <c r="J5100" s="138">
        <v>22.901160000000001</v>
      </c>
      <c r="K5100" s="138">
        <v>7.7915447495900594</v>
      </c>
    </row>
    <row r="5101" spans="1:11">
      <c r="A5101" s="39" t="s">
        <v>469</v>
      </c>
      <c r="B5101" s="39" t="s">
        <v>425</v>
      </c>
      <c r="C5101" s="39" t="s">
        <v>363</v>
      </c>
      <c r="D5101" s="92">
        <f t="shared" si="252"/>
        <v>28.575839999999999</v>
      </c>
      <c r="E5101" s="92">
        <f t="shared" si="253"/>
        <v>25.090630000000001</v>
      </c>
      <c r="F5101" s="92">
        <f t="shared" si="254"/>
        <v>32.336179999999999</v>
      </c>
      <c r="H5101" s="138">
        <v>28.575839999999999</v>
      </c>
      <c r="I5101" s="138">
        <v>25.090630000000001</v>
      </c>
      <c r="J5101" s="138">
        <v>32.336179999999999</v>
      </c>
      <c r="K5101" s="138">
        <v>6.4757956371536238</v>
      </c>
    </row>
    <row r="5102" spans="1:11">
      <c r="A5102" s="39" t="s">
        <v>469</v>
      </c>
      <c r="B5102" s="39" t="s">
        <v>425</v>
      </c>
      <c r="C5102" s="39" t="s">
        <v>372</v>
      </c>
      <c r="D5102" s="92">
        <f t="shared" si="252"/>
        <v>22.757169999999999</v>
      </c>
      <c r="E5102" s="92">
        <f t="shared" si="253"/>
        <v>20.093039999999998</v>
      </c>
      <c r="F5102" s="92">
        <f t="shared" si="254"/>
        <v>25.661090000000002</v>
      </c>
      <c r="H5102" s="138">
        <v>22.757169999999999</v>
      </c>
      <c r="I5102" s="138">
        <v>20.093039999999998</v>
      </c>
      <c r="J5102" s="138">
        <v>25.661090000000002</v>
      </c>
      <c r="K5102" s="138">
        <v>6.2429730937546291</v>
      </c>
    </row>
    <row r="5103" spans="1:11">
      <c r="A5103" s="39" t="s">
        <v>469</v>
      </c>
      <c r="B5103" s="39" t="s">
        <v>425</v>
      </c>
      <c r="C5103" s="39" t="s">
        <v>368</v>
      </c>
      <c r="D5103" s="92">
        <f t="shared" si="252"/>
        <v>15.67338</v>
      </c>
      <c r="E5103" s="92">
        <f t="shared" si="253"/>
        <v>13.207689999999999</v>
      </c>
      <c r="F5103" s="92">
        <f t="shared" si="254"/>
        <v>18.501270000000002</v>
      </c>
      <c r="H5103" s="138">
        <v>15.67338</v>
      </c>
      <c r="I5103" s="138">
        <v>13.207689999999999</v>
      </c>
      <c r="J5103" s="138">
        <v>18.501270000000002</v>
      </c>
      <c r="K5103" s="138">
        <v>8.6039705538945643</v>
      </c>
    </row>
    <row r="5104" spans="1:11">
      <c r="A5104" s="39" t="s">
        <v>469</v>
      </c>
      <c r="B5104" s="39" t="s">
        <v>425</v>
      </c>
      <c r="C5104" s="39" t="s">
        <v>364</v>
      </c>
      <c r="D5104" s="92">
        <f t="shared" si="252"/>
        <v>17.456320000000002</v>
      </c>
      <c r="E5104" s="92">
        <f t="shared" si="253"/>
        <v>14.970940000000001</v>
      </c>
      <c r="F5104" s="92">
        <f t="shared" si="254"/>
        <v>20.256019999999999</v>
      </c>
      <c r="H5104" s="138">
        <v>17.456320000000002</v>
      </c>
      <c r="I5104" s="138">
        <v>14.970940000000001</v>
      </c>
      <c r="J5104" s="138">
        <v>20.256019999999999</v>
      </c>
      <c r="K5104" s="138">
        <v>7.7175487158805511</v>
      </c>
    </row>
    <row r="5105" spans="1:11">
      <c r="A5105" s="39" t="s">
        <v>469</v>
      </c>
      <c r="B5105" s="39" t="s">
        <v>425</v>
      </c>
      <c r="C5105" s="39" t="s">
        <v>365</v>
      </c>
      <c r="D5105" s="92">
        <f t="shared" si="252"/>
        <v>23.030460000000001</v>
      </c>
      <c r="E5105" s="92">
        <f t="shared" si="253"/>
        <v>19.10088</v>
      </c>
      <c r="F5105" s="92">
        <f t="shared" si="254"/>
        <v>27.493729999999999</v>
      </c>
      <c r="H5105" s="138">
        <v>23.030460000000001</v>
      </c>
      <c r="I5105" s="138">
        <v>19.10088</v>
      </c>
      <c r="J5105" s="138">
        <v>27.493729999999999</v>
      </c>
      <c r="K5105" s="138">
        <v>9.3020243625181607</v>
      </c>
    </row>
    <row r="5106" spans="1:11">
      <c r="A5106" s="39" t="s">
        <v>469</v>
      </c>
      <c r="B5106" s="39" t="s">
        <v>425</v>
      </c>
      <c r="C5106" s="39" t="s">
        <v>366</v>
      </c>
      <c r="D5106" s="92">
        <f t="shared" si="252"/>
        <v>21.01454</v>
      </c>
      <c r="E5106" s="92">
        <f t="shared" si="253"/>
        <v>18.654610000000002</v>
      </c>
      <c r="F5106" s="92">
        <f t="shared" si="254"/>
        <v>23.586459999999999</v>
      </c>
      <c r="H5106" s="138">
        <v>21.01454</v>
      </c>
      <c r="I5106" s="138">
        <v>18.654610000000002</v>
      </c>
      <c r="J5106" s="138">
        <v>23.586459999999999</v>
      </c>
      <c r="K5106" s="138">
        <v>5.9867501263410956</v>
      </c>
    </row>
    <row r="5107" spans="1:11">
      <c r="A5107" s="39" t="s">
        <v>469</v>
      </c>
      <c r="B5107" s="39" t="s">
        <v>425</v>
      </c>
      <c r="C5107" s="39" t="s">
        <v>373</v>
      </c>
      <c r="D5107" s="92">
        <f t="shared" si="252"/>
        <v>18.763020000000001</v>
      </c>
      <c r="E5107" s="92">
        <f t="shared" si="253"/>
        <v>16.087990000000001</v>
      </c>
      <c r="F5107" s="92">
        <f t="shared" si="254"/>
        <v>21.76745</v>
      </c>
      <c r="H5107" s="138">
        <v>18.763020000000001</v>
      </c>
      <c r="I5107" s="138">
        <v>16.087990000000001</v>
      </c>
      <c r="J5107" s="138">
        <v>21.76745</v>
      </c>
      <c r="K5107" s="138">
        <v>7.7179100166177932</v>
      </c>
    </row>
    <row r="5108" spans="1:11">
      <c r="A5108" s="39" t="s">
        <v>469</v>
      </c>
      <c r="B5108" s="39" t="s">
        <v>425</v>
      </c>
      <c r="C5108" s="39" t="s">
        <v>369</v>
      </c>
      <c r="D5108" s="92">
        <f t="shared" si="252"/>
        <v>15.29867</v>
      </c>
      <c r="E5108" s="92">
        <f t="shared" si="253"/>
        <v>11.955859999999999</v>
      </c>
      <c r="F5108" s="92">
        <f t="shared" si="254"/>
        <v>19.3705</v>
      </c>
      <c r="H5108" s="138">
        <v>15.29867</v>
      </c>
      <c r="I5108" s="138">
        <v>11.955859999999999</v>
      </c>
      <c r="J5108" s="138">
        <v>19.3705</v>
      </c>
      <c r="K5108" s="138">
        <v>12.326927765616228</v>
      </c>
    </row>
    <row r="5109" spans="1:11">
      <c r="A5109" s="39" t="s">
        <v>469</v>
      </c>
      <c r="B5109" s="39" t="s">
        <v>425</v>
      </c>
      <c r="C5109" s="39" t="s">
        <v>374</v>
      </c>
      <c r="D5109" s="92">
        <f t="shared" si="252"/>
        <v>14.272130000000001</v>
      </c>
      <c r="E5109" s="92">
        <f t="shared" si="253"/>
        <v>12.13522</v>
      </c>
      <c r="F5109" s="92">
        <f t="shared" si="254"/>
        <v>16.713760000000001</v>
      </c>
      <c r="H5109" s="138">
        <v>14.272130000000001</v>
      </c>
      <c r="I5109" s="138">
        <v>12.13522</v>
      </c>
      <c r="J5109" s="138">
        <v>16.713760000000001</v>
      </c>
      <c r="K5109" s="138">
        <v>8.1710228256048687</v>
      </c>
    </row>
    <row r="5110" spans="1:11">
      <c r="A5110" s="39" t="s">
        <v>469</v>
      </c>
      <c r="B5110" s="39" t="s">
        <v>425</v>
      </c>
      <c r="C5110" s="39" t="s">
        <v>370</v>
      </c>
      <c r="D5110" s="92">
        <f t="shared" si="252"/>
        <v>30.18159</v>
      </c>
      <c r="E5110" s="92">
        <f t="shared" si="253"/>
        <v>26.94276</v>
      </c>
      <c r="F5110" s="92">
        <f t="shared" si="254"/>
        <v>33.63053</v>
      </c>
      <c r="H5110" s="138">
        <v>30.18159</v>
      </c>
      <c r="I5110" s="138">
        <v>26.94276</v>
      </c>
      <c r="J5110" s="138">
        <v>33.63053</v>
      </c>
      <c r="K5110" s="138">
        <v>5.6588569389485439</v>
      </c>
    </row>
    <row r="5111" spans="1:11">
      <c r="A5111" s="39" t="s">
        <v>469</v>
      </c>
      <c r="B5111" s="39" t="s">
        <v>425</v>
      </c>
      <c r="C5111" s="39" t="s">
        <v>386</v>
      </c>
      <c r="D5111" s="92">
        <f t="shared" si="252"/>
        <v>18.098210000000002</v>
      </c>
      <c r="E5111" s="92">
        <f t="shared" si="253"/>
        <v>15.17347</v>
      </c>
      <c r="F5111" s="92">
        <f t="shared" si="254"/>
        <v>21.444179999999999</v>
      </c>
      <c r="H5111" s="138">
        <v>18.098210000000002</v>
      </c>
      <c r="I5111" s="138">
        <v>15.17347</v>
      </c>
      <c r="J5111" s="138">
        <v>21.444179999999999</v>
      </c>
      <c r="K5111" s="138">
        <v>8.8315253276428987</v>
      </c>
    </row>
    <row r="5112" spans="1:11">
      <c r="A5112" s="39" t="s">
        <v>469</v>
      </c>
      <c r="B5112" s="39" t="s">
        <v>425</v>
      </c>
      <c r="C5112" s="39" t="s">
        <v>379</v>
      </c>
      <c r="D5112" s="92">
        <f t="shared" si="252"/>
        <v>25.81296</v>
      </c>
      <c r="E5112" s="92">
        <f t="shared" si="253"/>
        <v>23.17409</v>
      </c>
      <c r="F5112" s="92">
        <f t="shared" si="254"/>
        <v>28.6403</v>
      </c>
      <c r="H5112" s="138">
        <v>25.81296</v>
      </c>
      <c r="I5112" s="138">
        <v>23.17409</v>
      </c>
      <c r="J5112" s="138">
        <v>28.6403</v>
      </c>
      <c r="K5112" s="138">
        <v>5.4047501720066196</v>
      </c>
    </row>
    <row r="5113" spans="1:11">
      <c r="A5113" s="39" t="s">
        <v>469</v>
      </c>
      <c r="B5113" s="39" t="s">
        <v>425</v>
      </c>
      <c r="C5113" s="39" t="s">
        <v>356</v>
      </c>
      <c r="D5113" s="92">
        <f t="shared" si="252"/>
        <v>22.763400000000001</v>
      </c>
      <c r="E5113" s="92">
        <f t="shared" si="253"/>
        <v>21.179459999999999</v>
      </c>
      <c r="F5113" s="92">
        <f t="shared" si="254"/>
        <v>24.429079999999999</v>
      </c>
      <c r="H5113" s="138">
        <v>22.763400000000001</v>
      </c>
      <c r="I5113" s="138">
        <v>21.179459999999999</v>
      </c>
      <c r="J5113" s="138">
        <v>24.429079999999999</v>
      </c>
      <c r="K5113" s="138">
        <v>3.6419612184471566</v>
      </c>
    </row>
    <row r="5114" spans="1:11">
      <c r="A5114" s="39" t="s">
        <v>469</v>
      </c>
      <c r="B5114" s="39" t="s">
        <v>425</v>
      </c>
      <c r="C5114" s="39" t="s">
        <v>357</v>
      </c>
      <c r="D5114" s="92">
        <f t="shared" si="252"/>
        <v>19.60116</v>
      </c>
      <c r="E5114" s="92">
        <f t="shared" si="253"/>
        <v>18.208960000000001</v>
      </c>
      <c r="F5114" s="92">
        <f t="shared" si="254"/>
        <v>21.072379999999999</v>
      </c>
      <c r="H5114" s="138">
        <v>19.60116</v>
      </c>
      <c r="I5114" s="138">
        <v>18.208960000000001</v>
      </c>
      <c r="J5114" s="138">
        <v>21.072379999999999</v>
      </c>
      <c r="K5114" s="138">
        <v>3.7263054839611529</v>
      </c>
    </row>
    <row r="5115" spans="1:11">
      <c r="A5115" s="39" t="s">
        <v>469</v>
      </c>
      <c r="B5115" s="39" t="s">
        <v>425</v>
      </c>
      <c r="C5115" s="39" t="s">
        <v>358</v>
      </c>
      <c r="D5115" s="92">
        <f t="shared" si="252"/>
        <v>20.387720000000002</v>
      </c>
      <c r="E5115" s="92">
        <f t="shared" si="253"/>
        <v>18.769559999999998</v>
      </c>
      <c r="F5115" s="92">
        <f t="shared" si="254"/>
        <v>22.107410000000002</v>
      </c>
      <c r="H5115" s="138">
        <v>20.387720000000002</v>
      </c>
      <c r="I5115" s="138">
        <v>18.769559999999998</v>
      </c>
      <c r="J5115" s="138">
        <v>22.107410000000002</v>
      </c>
      <c r="K5115" s="138">
        <v>4.1762310842016666</v>
      </c>
    </row>
    <row r="5116" spans="1:11">
      <c r="A5116" s="39" t="s">
        <v>469</v>
      </c>
      <c r="B5116" s="39" t="s">
        <v>425</v>
      </c>
      <c r="C5116" s="39" t="s">
        <v>360</v>
      </c>
      <c r="D5116" s="92">
        <f t="shared" si="252"/>
        <v>24.430489999999999</v>
      </c>
      <c r="E5116" s="92">
        <f t="shared" si="253"/>
        <v>22.820920000000001</v>
      </c>
      <c r="F5116" s="92">
        <f t="shared" si="254"/>
        <v>26.115169999999999</v>
      </c>
      <c r="H5116" s="138">
        <v>24.430489999999999</v>
      </c>
      <c r="I5116" s="138">
        <v>22.820920000000001</v>
      </c>
      <c r="J5116" s="138">
        <v>26.115169999999999</v>
      </c>
      <c r="K5116" s="138">
        <v>3.4402670597274145</v>
      </c>
    </row>
    <row r="5117" spans="1:11">
      <c r="A5117" s="39" t="s">
        <v>469</v>
      </c>
      <c r="B5117" s="39" t="s">
        <v>425</v>
      </c>
      <c r="C5117" s="39" t="s">
        <v>0</v>
      </c>
      <c r="D5117" s="92">
        <f t="shared" si="252"/>
        <v>21.78744</v>
      </c>
      <c r="E5117" s="92">
        <f t="shared" si="253"/>
        <v>20.99954</v>
      </c>
      <c r="F5117" s="92">
        <f t="shared" si="254"/>
        <v>22.596450000000001</v>
      </c>
      <c r="H5117" s="138">
        <v>21.78744</v>
      </c>
      <c r="I5117" s="138">
        <v>20.99954</v>
      </c>
      <c r="J5117" s="138">
        <v>22.596450000000001</v>
      </c>
      <c r="K5117" s="138">
        <v>1.8697428426653153</v>
      </c>
    </row>
    <row r="5118" spans="1:11">
      <c r="A5118" s="39" t="s">
        <v>469</v>
      </c>
      <c r="B5118" s="39" t="s">
        <v>426</v>
      </c>
      <c r="C5118" s="39" t="s">
        <v>98</v>
      </c>
      <c r="D5118" s="92">
        <f t="shared" si="252"/>
        <v>17.884730000000001</v>
      </c>
      <c r="E5118" s="92">
        <f t="shared" si="253"/>
        <v>11.675380000000001</v>
      </c>
      <c r="F5118" s="92">
        <f t="shared" si="254"/>
        <v>26.408999999999999</v>
      </c>
      <c r="H5118" s="138">
        <v>17.884730000000001</v>
      </c>
      <c r="I5118" s="138">
        <v>11.675380000000001</v>
      </c>
      <c r="J5118" s="138">
        <v>26.408999999999999</v>
      </c>
      <c r="K5118" s="138">
        <v>20.920556251058862</v>
      </c>
    </row>
    <row r="5119" spans="1:11">
      <c r="A5119" s="39" t="s">
        <v>469</v>
      </c>
      <c r="B5119" s="39" t="s">
        <v>426</v>
      </c>
      <c r="C5119" s="39" t="s">
        <v>99</v>
      </c>
      <c r="D5119" s="92">
        <f t="shared" si="252"/>
        <v>14.13368</v>
      </c>
      <c r="E5119" s="92">
        <f t="shared" si="253"/>
        <v>10.065950000000001</v>
      </c>
      <c r="F5119" s="92">
        <f t="shared" si="254"/>
        <v>19.488990000000001</v>
      </c>
      <c r="H5119" s="138">
        <v>14.13368</v>
      </c>
      <c r="I5119" s="138">
        <v>10.065950000000001</v>
      </c>
      <c r="J5119" s="138">
        <v>19.488990000000001</v>
      </c>
      <c r="K5119" s="138">
        <v>16.896392163965785</v>
      </c>
    </row>
    <row r="5120" spans="1:11">
      <c r="A5120" s="39" t="s">
        <v>469</v>
      </c>
      <c r="B5120" s="39" t="s">
        <v>426</v>
      </c>
      <c r="C5120" s="39" t="s">
        <v>100</v>
      </c>
      <c r="D5120" s="92">
        <f t="shared" si="252"/>
        <v>14.555070000000001</v>
      </c>
      <c r="E5120" s="92">
        <f t="shared" si="253"/>
        <v>11.073829999999999</v>
      </c>
      <c r="F5120" s="92">
        <f t="shared" si="254"/>
        <v>18.898109999999999</v>
      </c>
      <c r="H5120" s="138">
        <v>14.555070000000001</v>
      </c>
      <c r="I5120" s="138">
        <v>11.073829999999999</v>
      </c>
      <c r="J5120" s="138">
        <v>18.898109999999999</v>
      </c>
      <c r="K5120" s="138">
        <v>13.657371623770961</v>
      </c>
    </row>
    <row r="5121" spans="1:11">
      <c r="A5121" s="39" t="s">
        <v>469</v>
      </c>
      <c r="B5121" s="39" t="s">
        <v>426</v>
      </c>
      <c r="C5121" s="39" t="s">
        <v>101</v>
      </c>
      <c r="D5121" s="92">
        <f t="shared" si="252"/>
        <v>19.5764</v>
      </c>
      <c r="E5121" s="92">
        <f t="shared" si="253"/>
        <v>15.584239999999999</v>
      </c>
      <c r="F5121" s="92">
        <f t="shared" si="254"/>
        <v>24.296859999999999</v>
      </c>
      <c r="H5121" s="138">
        <v>19.5764</v>
      </c>
      <c r="I5121" s="138">
        <v>15.584239999999999</v>
      </c>
      <c r="J5121" s="138">
        <v>24.296859999999999</v>
      </c>
      <c r="K5121" s="138">
        <v>11.345707075866859</v>
      </c>
    </row>
    <row r="5122" spans="1:11">
      <c r="A5122" s="39" t="s">
        <v>469</v>
      </c>
      <c r="B5122" s="39" t="s">
        <v>426</v>
      </c>
      <c r="C5122" s="39" t="s">
        <v>102</v>
      </c>
      <c r="D5122" s="92">
        <f t="shared" si="252"/>
        <v>11.964309999999999</v>
      </c>
      <c r="E5122" s="92">
        <f t="shared" si="253"/>
        <v>9.0414999999999992</v>
      </c>
      <c r="F5122" s="92">
        <f t="shared" si="254"/>
        <v>15.66921</v>
      </c>
      <c r="H5122" s="138">
        <v>11.964309999999999</v>
      </c>
      <c r="I5122" s="138">
        <v>9.0414999999999992</v>
      </c>
      <c r="J5122" s="138">
        <v>15.66921</v>
      </c>
      <c r="K5122" s="138">
        <v>14.047930887782078</v>
      </c>
    </row>
    <row r="5123" spans="1:11">
      <c r="A5123" s="39" t="s">
        <v>469</v>
      </c>
      <c r="B5123" s="39" t="s">
        <v>426</v>
      </c>
      <c r="C5123" s="39" t="s">
        <v>103</v>
      </c>
      <c r="D5123" s="92">
        <f t="shared" si="252"/>
        <v>18.42708</v>
      </c>
      <c r="E5123" s="92">
        <f t="shared" si="253"/>
        <v>14.23875</v>
      </c>
      <c r="F5123" s="92">
        <f t="shared" si="254"/>
        <v>23.509679999999999</v>
      </c>
      <c r="H5123" s="138">
        <v>18.42708</v>
      </c>
      <c r="I5123" s="138">
        <v>14.23875</v>
      </c>
      <c r="J5123" s="138">
        <v>23.509679999999999</v>
      </c>
      <c r="K5123" s="138">
        <v>12.815220859734694</v>
      </c>
    </row>
    <row r="5124" spans="1:11">
      <c r="A5124" s="39" t="s">
        <v>469</v>
      </c>
      <c r="B5124" s="39" t="s">
        <v>426</v>
      </c>
      <c r="C5124" s="39" t="s">
        <v>104</v>
      </c>
      <c r="D5124" s="92">
        <f t="shared" si="252"/>
        <v>11.854139999999999</v>
      </c>
      <c r="E5124" s="92">
        <f t="shared" si="253"/>
        <v>8.7610130000000002</v>
      </c>
      <c r="F5124" s="92">
        <f t="shared" si="254"/>
        <v>15.84961</v>
      </c>
      <c r="H5124" s="138">
        <v>11.854139999999999</v>
      </c>
      <c r="I5124" s="138">
        <v>8.7610130000000002</v>
      </c>
      <c r="J5124" s="138">
        <v>15.84961</v>
      </c>
      <c r="K5124" s="138">
        <v>15.148910001062921</v>
      </c>
    </row>
    <row r="5125" spans="1:11">
      <c r="A5125" s="39" t="s">
        <v>469</v>
      </c>
      <c r="B5125" s="39" t="s">
        <v>426</v>
      </c>
      <c r="C5125" s="39" t="s">
        <v>105</v>
      </c>
      <c r="D5125" s="92">
        <f t="shared" si="252"/>
        <v>14.822850000000001</v>
      </c>
      <c r="E5125" s="92">
        <f t="shared" si="253"/>
        <v>9.8457969999999992</v>
      </c>
      <c r="F5125" s="92">
        <f t="shared" si="254"/>
        <v>21.709959999999999</v>
      </c>
      <c r="H5125" s="138">
        <v>14.822850000000001</v>
      </c>
      <c r="I5125" s="138">
        <v>9.8457969999999992</v>
      </c>
      <c r="J5125" s="138">
        <v>21.709959999999999</v>
      </c>
      <c r="K5125" s="138">
        <v>20.24719942521175</v>
      </c>
    </row>
    <row r="5126" spans="1:11">
      <c r="A5126" s="39" t="s">
        <v>469</v>
      </c>
      <c r="B5126" s="39" t="s">
        <v>426</v>
      </c>
      <c r="C5126" s="39" t="s">
        <v>106</v>
      </c>
      <c r="D5126" s="92">
        <f t="shared" si="252"/>
        <v>16.751480000000001</v>
      </c>
      <c r="E5126" s="92">
        <f t="shared" si="253"/>
        <v>13.18375</v>
      </c>
      <c r="F5126" s="92">
        <f t="shared" si="254"/>
        <v>21.050599999999999</v>
      </c>
      <c r="H5126" s="138">
        <v>16.751480000000001</v>
      </c>
      <c r="I5126" s="138">
        <v>13.18375</v>
      </c>
      <c r="J5126" s="138">
        <v>21.050599999999999</v>
      </c>
      <c r="K5126" s="138">
        <v>11.954663110363979</v>
      </c>
    </row>
    <row r="5127" spans="1:11">
      <c r="A5127" s="39" t="s">
        <v>469</v>
      </c>
      <c r="B5127" s="39" t="s">
        <v>426</v>
      </c>
      <c r="C5127" s="39" t="s">
        <v>107</v>
      </c>
      <c r="D5127" s="92">
        <f t="shared" si="252"/>
        <v>19.989350000000002</v>
      </c>
      <c r="E5127" s="92">
        <f t="shared" si="253"/>
        <v>16.154299999999999</v>
      </c>
      <c r="F5127" s="92">
        <f t="shared" si="254"/>
        <v>24.469149999999999</v>
      </c>
      <c r="H5127" s="138">
        <v>19.989350000000002</v>
      </c>
      <c r="I5127" s="138">
        <v>16.154299999999999</v>
      </c>
      <c r="J5127" s="138">
        <v>24.469149999999999</v>
      </c>
      <c r="K5127" s="138">
        <v>10.606608018769993</v>
      </c>
    </row>
    <row r="5128" spans="1:11">
      <c r="A5128" s="39" t="s">
        <v>469</v>
      </c>
      <c r="B5128" s="39" t="s">
        <v>426</v>
      </c>
      <c r="C5128" s="39" t="s">
        <v>108</v>
      </c>
      <c r="D5128" s="92">
        <f t="shared" si="252"/>
        <v>13.7186</v>
      </c>
      <c r="E5128" s="92">
        <f t="shared" si="253"/>
        <v>8.8847760000000005</v>
      </c>
      <c r="F5128" s="92">
        <f t="shared" si="254"/>
        <v>20.588049999999999</v>
      </c>
      <c r="H5128" s="138">
        <v>13.7186</v>
      </c>
      <c r="I5128" s="138">
        <v>8.8847760000000005</v>
      </c>
      <c r="J5128" s="138">
        <v>20.588049999999999</v>
      </c>
      <c r="K5128" s="138">
        <v>21.522589768635285</v>
      </c>
    </row>
    <row r="5129" spans="1:11">
      <c r="A5129" s="39" t="s">
        <v>469</v>
      </c>
      <c r="B5129" s="39" t="s">
        <v>426</v>
      </c>
      <c r="C5129" s="39" t="s">
        <v>109</v>
      </c>
      <c r="D5129" s="92">
        <f t="shared" si="252"/>
        <v>10.50492</v>
      </c>
      <c r="E5129" s="92">
        <f t="shared" si="253"/>
        <v>7.7389489999999999</v>
      </c>
      <c r="F5129" s="92">
        <f t="shared" si="254"/>
        <v>14.108309999999999</v>
      </c>
      <c r="H5129" s="138">
        <v>10.50492</v>
      </c>
      <c r="I5129" s="138">
        <v>7.7389489999999999</v>
      </c>
      <c r="J5129" s="138">
        <v>14.108309999999999</v>
      </c>
      <c r="K5129" s="138">
        <v>15.342506178057519</v>
      </c>
    </row>
    <row r="5130" spans="1:11">
      <c r="A5130" s="39" t="s">
        <v>469</v>
      </c>
      <c r="B5130" s="39" t="s">
        <v>426</v>
      </c>
      <c r="C5130" s="39" t="s">
        <v>110</v>
      </c>
      <c r="D5130" s="92">
        <f t="shared" si="252"/>
        <v>13.65746</v>
      </c>
      <c r="E5130" s="92">
        <f t="shared" si="253"/>
        <v>10.4716</v>
      </c>
      <c r="F5130" s="92">
        <f t="shared" si="254"/>
        <v>17.62181</v>
      </c>
      <c r="H5130" s="138">
        <v>13.65746</v>
      </c>
      <c r="I5130" s="138">
        <v>10.4716</v>
      </c>
      <c r="J5130" s="138">
        <v>17.62181</v>
      </c>
      <c r="K5130" s="138">
        <v>13.297084523769426</v>
      </c>
    </row>
    <row r="5131" spans="1:11">
      <c r="A5131" s="39" t="s">
        <v>469</v>
      </c>
      <c r="B5131" s="39" t="s">
        <v>426</v>
      </c>
      <c r="C5131" s="39" t="s">
        <v>111</v>
      </c>
      <c r="D5131" s="92">
        <f t="shared" si="252"/>
        <v>17.601649999999999</v>
      </c>
      <c r="E5131" s="92">
        <f t="shared" si="253"/>
        <v>13.993359999999999</v>
      </c>
      <c r="F5131" s="92">
        <f t="shared" si="254"/>
        <v>21.903400000000001</v>
      </c>
      <c r="H5131" s="138">
        <v>17.601649999999999</v>
      </c>
      <c r="I5131" s="138">
        <v>13.993359999999999</v>
      </c>
      <c r="J5131" s="138">
        <v>21.903400000000001</v>
      </c>
      <c r="K5131" s="138">
        <v>11.445955350776774</v>
      </c>
    </row>
    <row r="5132" spans="1:11">
      <c r="A5132" s="39" t="s">
        <v>469</v>
      </c>
      <c r="B5132" s="39" t="s">
        <v>426</v>
      </c>
      <c r="C5132" s="39" t="s">
        <v>112</v>
      </c>
      <c r="D5132" s="92">
        <f t="shared" si="252"/>
        <v>15.37224</v>
      </c>
      <c r="E5132" s="92">
        <f t="shared" si="253"/>
        <v>11.05073</v>
      </c>
      <c r="F5132" s="92">
        <f t="shared" si="254"/>
        <v>20.985040000000001</v>
      </c>
      <c r="H5132" s="138">
        <v>15.37224</v>
      </c>
      <c r="I5132" s="138">
        <v>11.05073</v>
      </c>
      <c r="J5132" s="138">
        <v>20.985040000000001</v>
      </c>
      <c r="K5132" s="138">
        <v>16.401584934921654</v>
      </c>
    </row>
    <row r="5133" spans="1:11">
      <c r="A5133" s="39" t="s">
        <v>469</v>
      </c>
      <c r="B5133" s="39" t="s">
        <v>426</v>
      </c>
      <c r="C5133" s="39" t="s">
        <v>113</v>
      </c>
      <c r="D5133" s="92">
        <f t="shared" si="252"/>
        <v>20.200289999999999</v>
      </c>
      <c r="E5133" s="92">
        <f t="shared" si="253"/>
        <v>13.88011</v>
      </c>
      <c r="F5133" s="92">
        <f t="shared" si="254"/>
        <v>28.447679999999998</v>
      </c>
      <c r="H5133" s="138">
        <v>20.200289999999999</v>
      </c>
      <c r="I5133" s="138">
        <v>13.88011</v>
      </c>
      <c r="J5133" s="138">
        <v>28.447679999999998</v>
      </c>
      <c r="K5133" s="138">
        <v>18.380503448217826</v>
      </c>
    </row>
    <row r="5134" spans="1:11">
      <c r="A5134" s="39" t="s">
        <v>469</v>
      </c>
      <c r="B5134" s="39" t="s">
        <v>426</v>
      </c>
      <c r="C5134" s="39" t="s">
        <v>114</v>
      </c>
      <c r="D5134" s="92">
        <f t="shared" si="252"/>
        <v>11.40859</v>
      </c>
      <c r="E5134" s="92">
        <f t="shared" si="253"/>
        <v>8.8432309999999994</v>
      </c>
      <c r="F5134" s="92">
        <f t="shared" si="254"/>
        <v>14.59896</v>
      </c>
      <c r="H5134" s="138">
        <v>11.40859</v>
      </c>
      <c r="I5134" s="138">
        <v>8.8432309999999994</v>
      </c>
      <c r="J5134" s="138">
        <v>14.59896</v>
      </c>
      <c r="K5134" s="138">
        <v>12.803037009832066</v>
      </c>
    </row>
    <row r="5135" spans="1:11">
      <c r="A5135" s="39" t="s">
        <v>469</v>
      </c>
      <c r="B5135" s="39" t="s">
        <v>426</v>
      </c>
      <c r="C5135" s="39" t="s">
        <v>115</v>
      </c>
      <c r="D5135" s="92">
        <f t="shared" si="252"/>
        <v>14.527369999999999</v>
      </c>
      <c r="E5135" s="92">
        <f t="shared" si="253"/>
        <v>11.13772</v>
      </c>
      <c r="F5135" s="92">
        <f t="shared" si="254"/>
        <v>18.731190000000002</v>
      </c>
      <c r="H5135" s="138">
        <v>14.527369999999999</v>
      </c>
      <c r="I5135" s="138">
        <v>11.13772</v>
      </c>
      <c r="J5135" s="138">
        <v>18.731190000000002</v>
      </c>
      <c r="K5135" s="138">
        <v>13.282438596938057</v>
      </c>
    </row>
    <row r="5136" spans="1:11">
      <c r="A5136" s="39" t="s">
        <v>469</v>
      </c>
      <c r="B5136" s="39" t="s">
        <v>426</v>
      </c>
      <c r="C5136" s="39" t="s">
        <v>116</v>
      </c>
      <c r="D5136" s="92">
        <f t="shared" si="252"/>
        <v>17.75675</v>
      </c>
      <c r="E5136" s="92">
        <f t="shared" si="253"/>
        <v>12.59132</v>
      </c>
      <c r="F5136" s="92">
        <f t="shared" si="254"/>
        <v>24.448530000000002</v>
      </c>
      <c r="H5136" s="138">
        <v>17.75675</v>
      </c>
      <c r="I5136" s="138">
        <v>12.59132</v>
      </c>
      <c r="J5136" s="138">
        <v>24.448530000000002</v>
      </c>
      <c r="K5136" s="138">
        <v>16.980061103524012</v>
      </c>
    </row>
    <row r="5137" spans="1:11">
      <c r="A5137" s="39" t="s">
        <v>469</v>
      </c>
      <c r="B5137" s="39" t="s">
        <v>426</v>
      </c>
      <c r="C5137" s="39" t="s">
        <v>117</v>
      </c>
      <c r="D5137" s="92">
        <f t="shared" si="252"/>
        <v>12.645049999999999</v>
      </c>
      <c r="E5137" s="92">
        <f t="shared" si="253"/>
        <v>9.7001279999999994</v>
      </c>
      <c r="F5137" s="92">
        <f t="shared" si="254"/>
        <v>16.322420000000001</v>
      </c>
      <c r="H5137" s="138">
        <v>12.645049999999999</v>
      </c>
      <c r="I5137" s="138">
        <v>9.7001279999999994</v>
      </c>
      <c r="J5137" s="138">
        <v>16.322420000000001</v>
      </c>
      <c r="K5137" s="138">
        <v>13.29387388741049</v>
      </c>
    </row>
    <row r="5138" spans="1:11">
      <c r="A5138" s="39" t="s">
        <v>469</v>
      </c>
      <c r="B5138" s="39" t="s">
        <v>426</v>
      </c>
      <c r="C5138" s="39" t="s">
        <v>118</v>
      </c>
      <c r="D5138" s="92">
        <f t="shared" si="252"/>
        <v>14.280519999999999</v>
      </c>
      <c r="E5138" s="92">
        <f t="shared" si="253"/>
        <v>9.5762230000000006</v>
      </c>
      <c r="F5138" s="92">
        <f t="shared" si="254"/>
        <v>20.76511</v>
      </c>
      <c r="H5138" s="138">
        <v>14.280519999999999</v>
      </c>
      <c r="I5138" s="138">
        <v>9.5762230000000006</v>
      </c>
      <c r="J5138" s="138">
        <v>20.76511</v>
      </c>
      <c r="K5138" s="138">
        <v>19.813123051541538</v>
      </c>
    </row>
    <row r="5139" spans="1:11">
      <c r="A5139" s="39" t="s">
        <v>469</v>
      </c>
      <c r="B5139" s="39" t="s">
        <v>426</v>
      </c>
      <c r="C5139" s="39" t="s">
        <v>119</v>
      </c>
      <c r="D5139" s="92">
        <f t="shared" si="252"/>
        <v>21.39404</v>
      </c>
      <c r="E5139" s="92">
        <f t="shared" si="253"/>
        <v>17.465170000000001</v>
      </c>
      <c r="F5139" s="92">
        <f t="shared" si="254"/>
        <v>25.929069999999999</v>
      </c>
      <c r="H5139" s="138">
        <v>21.39404</v>
      </c>
      <c r="I5139" s="138">
        <v>17.465170000000001</v>
      </c>
      <c r="J5139" s="138">
        <v>25.929069999999999</v>
      </c>
      <c r="K5139" s="138">
        <v>10.093339079481948</v>
      </c>
    </row>
    <row r="5140" spans="1:11">
      <c r="A5140" s="39" t="s">
        <v>469</v>
      </c>
      <c r="B5140" s="39" t="s">
        <v>426</v>
      </c>
      <c r="C5140" s="39" t="s">
        <v>120</v>
      </c>
      <c r="D5140" s="92">
        <f t="shared" si="252"/>
        <v>16.862929999999999</v>
      </c>
      <c r="E5140" s="92">
        <f t="shared" si="253"/>
        <v>12.65494</v>
      </c>
      <c r="F5140" s="92">
        <f t="shared" si="254"/>
        <v>22.115860000000001</v>
      </c>
      <c r="H5140" s="138">
        <v>16.862929999999999</v>
      </c>
      <c r="I5140" s="138">
        <v>12.65494</v>
      </c>
      <c r="J5140" s="138">
        <v>22.115860000000001</v>
      </c>
      <c r="K5140" s="138">
        <v>14.270722822190452</v>
      </c>
    </row>
    <row r="5141" spans="1:11">
      <c r="A5141" s="39" t="s">
        <v>469</v>
      </c>
      <c r="B5141" s="39" t="s">
        <v>426</v>
      </c>
      <c r="C5141" s="39" t="s">
        <v>121</v>
      </c>
      <c r="D5141" s="92">
        <f t="shared" si="252"/>
        <v>13.79111</v>
      </c>
      <c r="E5141" s="92">
        <f t="shared" si="253"/>
        <v>9.5913339999999998</v>
      </c>
      <c r="F5141" s="92">
        <f t="shared" si="254"/>
        <v>19.434550000000002</v>
      </c>
      <c r="H5141" s="138">
        <v>13.79111</v>
      </c>
      <c r="I5141" s="138">
        <v>9.5913339999999998</v>
      </c>
      <c r="J5141" s="138">
        <v>19.434550000000002</v>
      </c>
      <c r="K5141" s="138">
        <v>18.065340643356482</v>
      </c>
    </row>
    <row r="5142" spans="1:11">
      <c r="A5142" s="39" t="s">
        <v>469</v>
      </c>
      <c r="B5142" s="39" t="s">
        <v>426</v>
      </c>
      <c r="C5142" s="39" t="s">
        <v>122</v>
      </c>
      <c r="D5142" s="92">
        <f t="shared" si="252"/>
        <v>16.35859</v>
      </c>
      <c r="E5142" s="92">
        <f t="shared" si="253"/>
        <v>12.46144</v>
      </c>
      <c r="F5142" s="92">
        <f t="shared" si="254"/>
        <v>21.179639999999999</v>
      </c>
      <c r="H5142" s="138">
        <v>16.35859</v>
      </c>
      <c r="I5142" s="138">
        <v>12.46144</v>
      </c>
      <c r="J5142" s="138">
        <v>21.179639999999999</v>
      </c>
      <c r="K5142" s="138">
        <v>13.555428676921421</v>
      </c>
    </row>
    <row r="5143" spans="1:11">
      <c r="A5143" s="39" t="s">
        <v>469</v>
      </c>
      <c r="B5143" s="39" t="s">
        <v>426</v>
      </c>
      <c r="C5143" s="39" t="s">
        <v>123</v>
      </c>
      <c r="D5143" s="92">
        <f t="shared" si="252"/>
        <v>17.407859999999999</v>
      </c>
      <c r="E5143" s="92">
        <f t="shared" si="253"/>
        <v>13.65063</v>
      </c>
      <c r="F5143" s="92">
        <f t="shared" si="254"/>
        <v>21.936509999999998</v>
      </c>
      <c r="H5143" s="138">
        <v>17.407859999999999</v>
      </c>
      <c r="I5143" s="138">
        <v>13.65063</v>
      </c>
      <c r="J5143" s="138">
        <v>21.936509999999998</v>
      </c>
      <c r="K5143" s="138">
        <v>12.119875734294739</v>
      </c>
    </row>
    <row r="5144" spans="1:11">
      <c r="A5144" s="39" t="s">
        <v>469</v>
      </c>
      <c r="B5144" s="39" t="s">
        <v>426</v>
      </c>
      <c r="C5144" s="39" t="s">
        <v>124</v>
      </c>
      <c r="D5144" s="92">
        <f t="shared" si="252"/>
        <v>13.64411</v>
      </c>
      <c r="E5144" s="92">
        <f t="shared" si="253"/>
        <v>10.236409999999999</v>
      </c>
      <c r="F5144" s="92">
        <f t="shared" si="254"/>
        <v>17.95926</v>
      </c>
      <c r="H5144" s="138">
        <v>13.64411</v>
      </c>
      <c r="I5144" s="138">
        <v>10.236409999999999</v>
      </c>
      <c r="J5144" s="138">
        <v>17.95926</v>
      </c>
      <c r="K5144" s="138">
        <v>14.36563469511753</v>
      </c>
    </row>
    <row r="5145" spans="1:11">
      <c r="A5145" s="39" t="s">
        <v>469</v>
      </c>
      <c r="B5145" s="39" t="s">
        <v>426</v>
      </c>
      <c r="C5145" s="39" t="s">
        <v>125</v>
      </c>
      <c r="D5145" s="92">
        <f t="shared" ref="D5145:D5208" si="255">IF(K5145&gt;=50," ",H5145)</f>
        <v>14.94168</v>
      </c>
      <c r="E5145" s="92">
        <f t="shared" ref="E5145:E5208" si="256">IF(K5145&gt;=50," ",I5145)</f>
        <v>11.67155</v>
      </c>
      <c r="F5145" s="92">
        <f t="shared" ref="F5145:F5208" si="257">IF(K5145&gt;=50," ",J5145)</f>
        <v>18.931660000000001</v>
      </c>
      <c r="H5145" s="138">
        <v>14.94168</v>
      </c>
      <c r="I5145" s="138">
        <v>11.67155</v>
      </c>
      <c r="J5145" s="138">
        <v>18.931660000000001</v>
      </c>
      <c r="K5145" s="138">
        <v>12.356046977314465</v>
      </c>
    </row>
    <row r="5146" spans="1:11">
      <c r="A5146" s="39" t="s">
        <v>469</v>
      </c>
      <c r="B5146" s="39" t="s">
        <v>426</v>
      </c>
      <c r="C5146" s="39" t="s">
        <v>126</v>
      </c>
      <c r="D5146" s="92">
        <f t="shared" si="255"/>
        <v>14.89141</v>
      </c>
      <c r="E5146" s="92">
        <f t="shared" si="256"/>
        <v>10.427619999999999</v>
      </c>
      <c r="F5146" s="92">
        <f t="shared" si="257"/>
        <v>20.821840000000002</v>
      </c>
      <c r="H5146" s="138">
        <v>14.89141</v>
      </c>
      <c r="I5146" s="138">
        <v>10.427619999999999</v>
      </c>
      <c r="J5146" s="138">
        <v>20.821840000000002</v>
      </c>
      <c r="K5146" s="138">
        <v>17.692092286761294</v>
      </c>
    </row>
    <row r="5147" spans="1:11">
      <c r="A5147" s="39" t="s">
        <v>469</v>
      </c>
      <c r="B5147" s="39" t="s">
        <v>426</v>
      </c>
      <c r="C5147" s="39" t="s">
        <v>127</v>
      </c>
      <c r="D5147" s="92">
        <f t="shared" si="255"/>
        <v>13.50727</v>
      </c>
      <c r="E5147" s="92">
        <f t="shared" si="256"/>
        <v>9.2492570000000001</v>
      </c>
      <c r="F5147" s="92">
        <f t="shared" si="257"/>
        <v>19.30846</v>
      </c>
      <c r="H5147" s="138">
        <v>13.50727</v>
      </c>
      <c r="I5147" s="138">
        <v>9.2492570000000001</v>
      </c>
      <c r="J5147" s="138">
        <v>19.30846</v>
      </c>
      <c r="K5147" s="138">
        <v>18.831325649076387</v>
      </c>
    </row>
    <row r="5148" spans="1:11">
      <c r="A5148" s="39" t="s">
        <v>469</v>
      </c>
      <c r="B5148" s="39" t="s">
        <v>426</v>
      </c>
      <c r="C5148" s="39" t="s">
        <v>128</v>
      </c>
      <c r="D5148" s="92">
        <f t="shared" si="255"/>
        <v>19.485679999999999</v>
      </c>
      <c r="E5148" s="92">
        <f t="shared" si="256"/>
        <v>15.60486</v>
      </c>
      <c r="F5148" s="92">
        <f t="shared" si="257"/>
        <v>24.056529999999999</v>
      </c>
      <c r="H5148" s="138">
        <v>19.485679999999999</v>
      </c>
      <c r="I5148" s="138">
        <v>15.60486</v>
      </c>
      <c r="J5148" s="138">
        <v>24.056529999999999</v>
      </c>
      <c r="K5148" s="138">
        <v>11.057063443513391</v>
      </c>
    </row>
    <row r="5149" spans="1:11">
      <c r="A5149" s="39" t="s">
        <v>469</v>
      </c>
      <c r="B5149" s="39" t="s">
        <v>426</v>
      </c>
      <c r="C5149" s="39" t="s">
        <v>129</v>
      </c>
      <c r="D5149" s="92">
        <f t="shared" si="255"/>
        <v>19.936060000000001</v>
      </c>
      <c r="E5149" s="92">
        <f t="shared" si="256"/>
        <v>12.97119</v>
      </c>
      <c r="F5149" s="92">
        <f t="shared" si="257"/>
        <v>29.37828</v>
      </c>
      <c r="H5149" s="138">
        <v>19.936060000000001</v>
      </c>
      <c r="I5149" s="138">
        <v>12.97119</v>
      </c>
      <c r="J5149" s="138">
        <v>29.37828</v>
      </c>
      <c r="K5149" s="138">
        <v>20.963846416995128</v>
      </c>
    </row>
    <row r="5150" spans="1:11">
      <c r="A5150" s="39" t="s">
        <v>469</v>
      </c>
      <c r="B5150" s="39" t="s">
        <v>426</v>
      </c>
      <c r="C5150" s="39" t="s">
        <v>130</v>
      </c>
      <c r="D5150" s="92">
        <f t="shared" si="255"/>
        <v>15.13463</v>
      </c>
      <c r="E5150" s="92">
        <f t="shared" si="256"/>
        <v>11.739229999999999</v>
      </c>
      <c r="F5150" s="92">
        <f t="shared" si="257"/>
        <v>19.297370000000001</v>
      </c>
      <c r="H5150" s="138">
        <v>15.13463</v>
      </c>
      <c r="I5150" s="138">
        <v>11.739229999999999</v>
      </c>
      <c r="J5150" s="138">
        <v>19.297370000000001</v>
      </c>
      <c r="K5150" s="138">
        <v>12.698334878355135</v>
      </c>
    </row>
    <row r="5151" spans="1:11">
      <c r="A5151" s="39" t="s">
        <v>469</v>
      </c>
      <c r="B5151" s="39" t="s">
        <v>426</v>
      </c>
      <c r="C5151" s="39" t="s">
        <v>131</v>
      </c>
      <c r="D5151" s="92">
        <f t="shared" si="255"/>
        <v>13.734400000000001</v>
      </c>
      <c r="E5151" s="92">
        <f t="shared" si="256"/>
        <v>9.6263570000000005</v>
      </c>
      <c r="F5151" s="92">
        <f t="shared" si="257"/>
        <v>19.222670000000001</v>
      </c>
      <c r="H5151" s="138">
        <v>13.734400000000001</v>
      </c>
      <c r="I5151" s="138">
        <v>9.6263570000000005</v>
      </c>
      <c r="J5151" s="138">
        <v>19.222670000000001</v>
      </c>
      <c r="K5151" s="138">
        <v>17.689451304753025</v>
      </c>
    </row>
    <row r="5152" spans="1:11">
      <c r="A5152" s="39" t="s">
        <v>469</v>
      </c>
      <c r="B5152" s="39" t="s">
        <v>426</v>
      </c>
      <c r="C5152" s="39" t="s">
        <v>132</v>
      </c>
      <c r="D5152" s="92">
        <f t="shared" si="255"/>
        <v>17.166039999999999</v>
      </c>
      <c r="E5152" s="92">
        <f t="shared" si="256"/>
        <v>13.038639999999999</v>
      </c>
      <c r="F5152" s="92">
        <f t="shared" si="257"/>
        <v>22.265460000000001</v>
      </c>
      <c r="H5152" s="138">
        <v>17.166039999999999</v>
      </c>
      <c r="I5152" s="138">
        <v>13.038639999999999</v>
      </c>
      <c r="J5152" s="138">
        <v>22.265460000000001</v>
      </c>
      <c r="K5152" s="138">
        <v>13.67758667695054</v>
      </c>
    </row>
    <row r="5153" spans="1:11">
      <c r="A5153" s="39" t="s">
        <v>469</v>
      </c>
      <c r="B5153" s="39" t="s">
        <v>426</v>
      </c>
      <c r="C5153" s="39" t="s">
        <v>133</v>
      </c>
      <c r="D5153" s="92">
        <f t="shared" si="255"/>
        <v>16.839030000000001</v>
      </c>
      <c r="E5153" s="92">
        <f t="shared" si="256"/>
        <v>13.101290000000001</v>
      </c>
      <c r="F5153" s="92">
        <f t="shared" si="257"/>
        <v>21.380759999999999</v>
      </c>
      <c r="H5153" s="138">
        <v>16.839030000000001</v>
      </c>
      <c r="I5153" s="138">
        <v>13.101290000000001</v>
      </c>
      <c r="J5153" s="138">
        <v>21.380759999999999</v>
      </c>
      <c r="K5153" s="138">
        <v>12.514390674522225</v>
      </c>
    </row>
    <row r="5154" spans="1:11">
      <c r="A5154" s="39" t="s">
        <v>469</v>
      </c>
      <c r="B5154" s="39" t="s">
        <v>426</v>
      </c>
      <c r="C5154" s="39" t="s">
        <v>134</v>
      </c>
      <c r="D5154" s="92">
        <f t="shared" si="255"/>
        <v>16.374980000000001</v>
      </c>
      <c r="E5154" s="92">
        <f t="shared" si="256"/>
        <v>13.07328</v>
      </c>
      <c r="F5154" s="92">
        <f t="shared" si="257"/>
        <v>20.315660000000001</v>
      </c>
      <c r="H5154" s="138">
        <v>16.374980000000001</v>
      </c>
      <c r="I5154" s="138">
        <v>13.07328</v>
      </c>
      <c r="J5154" s="138">
        <v>20.315660000000001</v>
      </c>
      <c r="K5154" s="138">
        <v>11.259604591883472</v>
      </c>
    </row>
    <row r="5155" spans="1:11">
      <c r="A5155" s="39" t="s">
        <v>469</v>
      </c>
      <c r="B5155" s="39" t="s">
        <v>426</v>
      </c>
      <c r="C5155" s="39" t="s">
        <v>135</v>
      </c>
      <c r="D5155" s="92">
        <f t="shared" si="255"/>
        <v>11.14832</v>
      </c>
      <c r="E5155" s="92">
        <f t="shared" si="256"/>
        <v>8.2412530000000004</v>
      </c>
      <c r="F5155" s="92">
        <f t="shared" si="257"/>
        <v>14.914160000000001</v>
      </c>
      <c r="H5155" s="138">
        <v>11.14832</v>
      </c>
      <c r="I5155" s="138">
        <v>8.2412530000000004</v>
      </c>
      <c r="J5155" s="138">
        <v>14.914160000000001</v>
      </c>
      <c r="K5155" s="138">
        <v>15.155763379594415</v>
      </c>
    </row>
    <row r="5156" spans="1:11">
      <c r="A5156" s="39" t="s">
        <v>469</v>
      </c>
      <c r="B5156" s="39" t="s">
        <v>426</v>
      </c>
      <c r="C5156" s="39" t="s">
        <v>136</v>
      </c>
      <c r="D5156" s="92">
        <f t="shared" si="255"/>
        <v>13.48307</v>
      </c>
      <c r="E5156" s="92">
        <f t="shared" si="256"/>
        <v>9.7191270000000003</v>
      </c>
      <c r="F5156" s="92">
        <f t="shared" si="257"/>
        <v>18.40746</v>
      </c>
      <c r="H5156" s="138">
        <v>13.48307</v>
      </c>
      <c r="I5156" s="138">
        <v>9.7191270000000003</v>
      </c>
      <c r="J5156" s="138">
        <v>18.40746</v>
      </c>
      <c r="K5156" s="138">
        <v>16.328632870703778</v>
      </c>
    </row>
    <row r="5157" spans="1:11">
      <c r="A5157" s="39" t="s">
        <v>469</v>
      </c>
      <c r="B5157" s="39" t="s">
        <v>426</v>
      </c>
      <c r="C5157" s="39" t="s">
        <v>137</v>
      </c>
      <c r="D5157" s="92">
        <f t="shared" si="255"/>
        <v>24.461639999999999</v>
      </c>
      <c r="E5157" s="92">
        <f t="shared" si="256"/>
        <v>19.349129999999999</v>
      </c>
      <c r="F5157" s="92">
        <f t="shared" si="257"/>
        <v>30.41555</v>
      </c>
      <c r="H5157" s="138">
        <v>24.461639999999999</v>
      </c>
      <c r="I5157" s="138">
        <v>19.349129999999999</v>
      </c>
      <c r="J5157" s="138">
        <v>30.41555</v>
      </c>
      <c r="K5157" s="138">
        <v>11.559764594687847</v>
      </c>
    </row>
    <row r="5158" spans="1:11">
      <c r="A5158" s="39" t="s">
        <v>469</v>
      </c>
      <c r="B5158" s="39" t="s">
        <v>426</v>
      </c>
      <c r="C5158" s="39" t="s">
        <v>138</v>
      </c>
      <c r="D5158" s="92">
        <f t="shared" si="255"/>
        <v>17.834779999999999</v>
      </c>
      <c r="E5158" s="92">
        <f t="shared" si="256"/>
        <v>12.297890000000001</v>
      </c>
      <c r="F5158" s="92">
        <f t="shared" si="257"/>
        <v>25.149699999999999</v>
      </c>
      <c r="H5158" s="138">
        <v>17.834779999999999</v>
      </c>
      <c r="I5158" s="138">
        <v>12.297890000000001</v>
      </c>
      <c r="J5158" s="138">
        <v>25.149699999999999</v>
      </c>
      <c r="K5158" s="138">
        <v>18.316536565071171</v>
      </c>
    </row>
    <row r="5159" spans="1:11">
      <c r="A5159" s="39" t="s">
        <v>469</v>
      </c>
      <c r="B5159" s="39" t="s">
        <v>426</v>
      </c>
      <c r="C5159" s="39" t="s">
        <v>139</v>
      </c>
      <c r="D5159" s="92">
        <f t="shared" si="255"/>
        <v>15.996029999999999</v>
      </c>
      <c r="E5159" s="92">
        <f t="shared" si="256"/>
        <v>12.14162</v>
      </c>
      <c r="F5159" s="92">
        <f t="shared" si="257"/>
        <v>20.784569999999999</v>
      </c>
      <c r="H5159" s="138">
        <v>15.996029999999999</v>
      </c>
      <c r="I5159" s="138">
        <v>12.14162</v>
      </c>
      <c r="J5159" s="138">
        <v>20.784569999999999</v>
      </c>
      <c r="K5159" s="138">
        <v>13.738840199724557</v>
      </c>
    </row>
    <row r="5160" spans="1:11">
      <c r="A5160" s="39" t="s">
        <v>469</v>
      </c>
      <c r="B5160" s="39" t="s">
        <v>426</v>
      </c>
      <c r="C5160" s="39" t="s">
        <v>140</v>
      </c>
      <c r="D5160" s="92">
        <f t="shared" si="255"/>
        <v>17.035399999999999</v>
      </c>
      <c r="E5160" s="92">
        <f t="shared" si="256"/>
        <v>12.97654</v>
      </c>
      <c r="F5160" s="92">
        <f t="shared" si="257"/>
        <v>22.04224</v>
      </c>
      <c r="H5160" s="138">
        <v>17.035399999999999</v>
      </c>
      <c r="I5160" s="138">
        <v>12.97654</v>
      </c>
      <c r="J5160" s="138">
        <v>22.04224</v>
      </c>
      <c r="K5160" s="138">
        <v>13.541360930767695</v>
      </c>
    </row>
    <row r="5161" spans="1:11">
      <c r="A5161" s="39" t="s">
        <v>469</v>
      </c>
      <c r="B5161" s="39" t="s">
        <v>426</v>
      </c>
      <c r="C5161" s="39" t="s">
        <v>141</v>
      </c>
      <c r="D5161" s="92">
        <f t="shared" si="255"/>
        <v>15.171760000000001</v>
      </c>
      <c r="E5161" s="92">
        <f t="shared" si="256"/>
        <v>11.0059</v>
      </c>
      <c r="F5161" s="92">
        <f t="shared" si="257"/>
        <v>20.550329999999999</v>
      </c>
      <c r="H5161" s="138">
        <v>15.171760000000001</v>
      </c>
      <c r="I5161" s="138">
        <v>11.0059</v>
      </c>
      <c r="J5161" s="138">
        <v>20.550329999999999</v>
      </c>
      <c r="K5161" s="138">
        <v>15.967600331141544</v>
      </c>
    </row>
    <row r="5162" spans="1:11">
      <c r="A5162" s="39" t="s">
        <v>469</v>
      </c>
      <c r="B5162" s="39" t="s">
        <v>426</v>
      </c>
      <c r="C5162" s="39" t="s">
        <v>142</v>
      </c>
      <c r="D5162" s="92">
        <f t="shared" si="255"/>
        <v>18.494910000000001</v>
      </c>
      <c r="E5162" s="92">
        <f t="shared" si="256"/>
        <v>14.645899999999999</v>
      </c>
      <c r="F5162" s="92">
        <f t="shared" si="257"/>
        <v>23.081910000000001</v>
      </c>
      <c r="H5162" s="138">
        <v>18.494910000000001</v>
      </c>
      <c r="I5162" s="138">
        <v>14.645899999999999</v>
      </c>
      <c r="J5162" s="138">
        <v>23.081910000000001</v>
      </c>
      <c r="K5162" s="138">
        <v>11.621673206303788</v>
      </c>
    </row>
    <row r="5163" spans="1:11">
      <c r="A5163" s="39" t="s">
        <v>469</v>
      </c>
      <c r="B5163" s="39" t="s">
        <v>426</v>
      </c>
      <c r="C5163" s="39" t="s">
        <v>143</v>
      </c>
      <c r="D5163" s="92">
        <f t="shared" si="255"/>
        <v>17.15006</v>
      </c>
      <c r="E5163" s="92">
        <f t="shared" si="256"/>
        <v>12.12593</v>
      </c>
      <c r="F5163" s="92">
        <f t="shared" si="257"/>
        <v>23.69454</v>
      </c>
      <c r="H5163" s="138">
        <v>17.15006</v>
      </c>
      <c r="I5163" s="138">
        <v>12.12593</v>
      </c>
      <c r="J5163" s="138">
        <v>23.69454</v>
      </c>
      <c r="K5163" s="138">
        <v>17.141578513427941</v>
      </c>
    </row>
    <row r="5164" spans="1:11">
      <c r="A5164" s="39" t="s">
        <v>469</v>
      </c>
      <c r="B5164" s="39" t="s">
        <v>426</v>
      </c>
      <c r="C5164" s="39" t="s">
        <v>144</v>
      </c>
      <c r="D5164" s="92">
        <f t="shared" si="255"/>
        <v>13.86384</v>
      </c>
      <c r="E5164" s="92">
        <f t="shared" si="256"/>
        <v>10.38776</v>
      </c>
      <c r="F5164" s="92">
        <f t="shared" si="257"/>
        <v>18.26604</v>
      </c>
      <c r="H5164" s="138">
        <v>13.86384</v>
      </c>
      <c r="I5164" s="138">
        <v>10.38776</v>
      </c>
      <c r="J5164" s="138">
        <v>18.26604</v>
      </c>
      <c r="K5164" s="138">
        <v>14.42398354279911</v>
      </c>
    </row>
    <row r="5165" spans="1:11">
      <c r="A5165" s="39" t="s">
        <v>469</v>
      </c>
      <c r="B5165" s="39" t="s">
        <v>426</v>
      </c>
      <c r="C5165" s="39" t="s">
        <v>145</v>
      </c>
      <c r="D5165" s="92">
        <f t="shared" si="255"/>
        <v>12.74213</v>
      </c>
      <c r="E5165" s="92">
        <f t="shared" si="256"/>
        <v>9.4813700000000001</v>
      </c>
      <c r="F5165" s="92">
        <f t="shared" si="257"/>
        <v>16.914760000000001</v>
      </c>
      <c r="H5165" s="138">
        <v>12.74213</v>
      </c>
      <c r="I5165" s="138">
        <v>9.4813700000000001</v>
      </c>
      <c r="J5165" s="138">
        <v>16.914760000000001</v>
      </c>
      <c r="K5165" s="138">
        <v>14.792322790616641</v>
      </c>
    </row>
    <row r="5166" spans="1:11">
      <c r="A5166" s="39" t="s">
        <v>469</v>
      </c>
      <c r="B5166" s="39" t="s">
        <v>426</v>
      </c>
      <c r="C5166" s="39" t="s">
        <v>146</v>
      </c>
      <c r="D5166" s="92">
        <f t="shared" si="255"/>
        <v>22.67015</v>
      </c>
      <c r="E5166" s="92">
        <f t="shared" si="256"/>
        <v>18.130050000000001</v>
      </c>
      <c r="F5166" s="92">
        <f t="shared" si="257"/>
        <v>27.958909999999999</v>
      </c>
      <c r="H5166" s="138">
        <v>22.67015</v>
      </c>
      <c r="I5166" s="138">
        <v>18.130050000000001</v>
      </c>
      <c r="J5166" s="138">
        <v>27.958909999999999</v>
      </c>
      <c r="K5166" s="138">
        <v>11.067844720921565</v>
      </c>
    </row>
    <row r="5167" spans="1:11">
      <c r="A5167" s="39" t="s">
        <v>469</v>
      </c>
      <c r="B5167" s="39" t="s">
        <v>426</v>
      </c>
      <c r="C5167" s="39" t="s">
        <v>147</v>
      </c>
      <c r="D5167" s="92">
        <f t="shared" si="255"/>
        <v>15.671150000000001</v>
      </c>
      <c r="E5167" s="92">
        <f t="shared" si="256"/>
        <v>12.162089999999999</v>
      </c>
      <c r="F5167" s="92">
        <f t="shared" si="257"/>
        <v>19.962569999999999</v>
      </c>
      <c r="H5167" s="138">
        <v>15.671150000000001</v>
      </c>
      <c r="I5167" s="138">
        <v>12.162089999999999</v>
      </c>
      <c r="J5167" s="138">
        <v>19.962569999999999</v>
      </c>
      <c r="K5167" s="138">
        <v>12.660596063466944</v>
      </c>
    </row>
    <row r="5168" spans="1:11">
      <c r="A5168" s="39" t="s">
        <v>469</v>
      </c>
      <c r="B5168" s="39" t="s">
        <v>426</v>
      </c>
      <c r="C5168" s="39" t="s">
        <v>148</v>
      </c>
      <c r="D5168" s="92">
        <f t="shared" si="255"/>
        <v>16.348179999999999</v>
      </c>
      <c r="E5168" s="92">
        <f t="shared" si="256"/>
        <v>12.361750000000001</v>
      </c>
      <c r="F5168" s="92">
        <f t="shared" si="257"/>
        <v>21.307600000000001</v>
      </c>
      <c r="H5168" s="138">
        <v>16.348179999999999</v>
      </c>
      <c r="I5168" s="138">
        <v>12.361750000000001</v>
      </c>
      <c r="J5168" s="138">
        <v>21.307600000000001</v>
      </c>
      <c r="K5168" s="138">
        <v>13.916001658900257</v>
      </c>
    </row>
    <row r="5169" spans="1:11">
      <c r="A5169" s="39" t="s">
        <v>469</v>
      </c>
      <c r="B5169" s="39" t="s">
        <v>426</v>
      </c>
      <c r="C5169" s="39" t="s">
        <v>149</v>
      </c>
      <c r="D5169" s="92">
        <f t="shared" si="255"/>
        <v>17.761299999999999</v>
      </c>
      <c r="E5169" s="92">
        <f t="shared" si="256"/>
        <v>13.84498</v>
      </c>
      <c r="F5169" s="92">
        <f t="shared" si="257"/>
        <v>22.496169999999999</v>
      </c>
      <c r="H5169" s="138">
        <v>17.761299999999999</v>
      </c>
      <c r="I5169" s="138">
        <v>13.84498</v>
      </c>
      <c r="J5169" s="138">
        <v>22.496169999999999</v>
      </c>
      <c r="K5169" s="138">
        <v>12.403624734675954</v>
      </c>
    </row>
    <row r="5170" spans="1:11">
      <c r="A5170" s="39" t="s">
        <v>469</v>
      </c>
      <c r="B5170" s="39" t="s">
        <v>426</v>
      </c>
      <c r="C5170" s="39" t="s">
        <v>150</v>
      </c>
      <c r="D5170" s="92">
        <f t="shared" si="255"/>
        <v>15.17234</v>
      </c>
      <c r="E5170" s="92">
        <f t="shared" si="256"/>
        <v>11.39372</v>
      </c>
      <c r="F5170" s="92">
        <f t="shared" si="257"/>
        <v>19.922339999999998</v>
      </c>
      <c r="H5170" s="138">
        <v>15.17234</v>
      </c>
      <c r="I5170" s="138">
        <v>11.39372</v>
      </c>
      <c r="J5170" s="138">
        <v>19.922339999999998</v>
      </c>
      <c r="K5170" s="138">
        <v>14.281626960640217</v>
      </c>
    </row>
    <row r="5171" spans="1:11">
      <c r="A5171" s="39" t="s">
        <v>469</v>
      </c>
      <c r="B5171" s="39" t="s">
        <v>426</v>
      </c>
      <c r="C5171" s="39" t="s">
        <v>151</v>
      </c>
      <c r="D5171" s="92">
        <f t="shared" si="255"/>
        <v>17.42595</v>
      </c>
      <c r="E5171" s="92">
        <f t="shared" si="256"/>
        <v>11.83947</v>
      </c>
      <c r="F5171" s="92">
        <f t="shared" si="257"/>
        <v>24.9038</v>
      </c>
      <c r="H5171" s="138">
        <v>17.42595</v>
      </c>
      <c r="I5171" s="138">
        <v>11.83947</v>
      </c>
      <c r="J5171" s="138">
        <v>24.9038</v>
      </c>
      <c r="K5171" s="138">
        <v>19.04163618052387</v>
      </c>
    </row>
    <row r="5172" spans="1:11">
      <c r="A5172" s="39" t="s">
        <v>469</v>
      </c>
      <c r="B5172" s="39" t="s">
        <v>426</v>
      </c>
      <c r="C5172" s="39" t="s">
        <v>152</v>
      </c>
      <c r="D5172" s="92">
        <f t="shared" si="255"/>
        <v>12.948829999999999</v>
      </c>
      <c r="E5172" s="92">
        <f t="shared" si="256"/>
        <v>9.777234</v>
      </c>
      <c r="F5172" s="92">
        <f t="shared" si="257"/>
        <v>16.95589</v>
      </c>
      <c r="H5172" s="138">
        <v>12.948829999999999</v>
      </c>
      <c r="I5172" s="138">
        <v>9.777234</v>
      </c>
      <c r="J5172" s="138">
        <v>16.95589</v>
      </c>
      <c r="K5172" s="138">
        <v>14.067139656633071</v>
      </c>
    </row>
    <row r="5173" spans="1:11">
      <c r="A5173" s="39" t="s">
        <v>469</v>
      </c>
      <c r="B5173" s="39" t="s">
        <v>426</v>
      </c>
      <c r="C5173" s="39" t="s">
        <v>153</v>
      </c>
      <c r="D5173" s="92">
        <f t="shared" si="255"/>
        <v>11.072100000000001</v>
      </c>
      <c r="E5173" s="92">
        <f t="shared" si="256"/>
        <v>7.5867690000000003</v>
      </c>
      <c r="F5173" s="92">
        <f t="shared" si="257"/>
        <v>15.88339</v>
      </c>
      <c r="H5173" s="138">
        <v>11.072100000000001</v>
      </c>
      <c r="I5173" s="138">
        <v>7.5867690000000003</v>
      </c>
      <c r="J5173" s="138">
        <v>15.88339</v>
      </c>
      <c r="K5173" s="138">
        <v>18.895358604058849</v>
      </c>
    </row>
    <row r="5174" spans="1:11">
      <c r="A5174" s="39" t="s">
        <v>469</v>
      </c>
      <c r="B5174" s="39" t="s">
        <v>426</v>
      </c>
      <c r="C5174" s="39" t="s">
        <v>154</v>
      </c>
      <c r="D5174" s="92">
        <f t="shared" si="255"/>
        <v>16.742819999999998</v>
      </c>
      <c r="E5174" s="92">
        <f t="shared" si="256"/>
        <v>12.365349999999999</v>
      </c>
      <c r="F5174" s="92">
        <f t="shared" si="257"/>
        <v>22.276039999999998</v>
      </c>
      <c r="H5174" s="138">
        <v>16.742819999999998</v>
      </c>
      <c r="I5174" s="138">
        <v>12.365349999999999</v>
      </c>
      <c r="J5174" s="138">
        <v>22.276039999999998</v>
      </c>
      <c r="K5174" s="138">
        <v>15.050302159373393</v>
      </c>
    </row>
    <row r="5175" spans="1:11">
      <c r="A5175" s="39" t="s">
        <v>469</v>
      </c>
      <c r="B5175" s="39" t="s">
        <v>426</v>
      </c>
      <c r="C5175" s="39" t="s">
        <v>155</v>
      </c>
      <c r="D5175" s="92">
        <f t="shared" si="255"/>
        <v>16.999359999999999</v>
      </c>
      <c r="E5175" s="92">
        <f t="shared" si="256"/>
        <v>10.764720000000001</v>
      </c>
      <c r="F5175" s="92">
        <f t="shared" si="257"/>
        <v>25.800889999999999</v>
      </c>
      <c r="H5175" s="138">
        <v>16.999359999999999</v>
      </c>
      <c r="I5175" s="138">
        <v>10.764720000000001</v>
      </c>
      <c r="J5175" s="138">
        <v>25.800889999999999</v>
      </c>
      <c r="K5175" s="138">
        <v>22.415273280876459</v>
      </c>
    </row>
    <row r="5176" spans="1:11">
      <c r="A5176" s="39" t="s">
        <v>469</v>
      </c>
      <c r="B5176" s="39" t="s">
        <v>426</v>
      </c>
      <c r="C5176" s="39" t="s">
        <v>156</v>
      </c>
      <c r="D5176" s="92">
        <f t="shared" si="255"/>
        <v>13.68042</v>
      </c>
      <c r="E5176" s="92">
        <f t="shared" si="256"/>
        <v>10.182790000000001</v>
      </c>
      <c r="F5176" s="92">
        <f t="shared" si="257"/>
        <v>18.136839999999999</v>
      </c>
      <c r="H5176" s="138">
        <v>13.68042</v>
      </c>
      <c r="I5176" s="138">
        <v>10.182790000000001</v>
      </c>
      <c r="J5176" s="138">
        <v>18.136839999999999</v>
      </c>
      <c r="K5176" s="138">
        <v>14.752748819115205</v>
      </c>
    </row>
    <row r="5177" spans="1:11">
      <c r="A5177" s="39" t="s">
        <v>469</v>
      </c>
      <c r="B5177" s="39" t="s">
        <v>426</v>
      </c>
      <c r="C5177" s="39" t="s">
        <v>157</v>
      </c>
      <c r="D5177" s="92">
        <f t="shared" si="255"/>
        <v>10.284549999999999</v>
      </c>
      <c r="E5177" s="92">
        <f t="shared" si="256"/>
        <v>7.8027290000000002</v>
      </c>
      <c r="F5177" s="92">
        <f t="shared" si="257"/>
        <v>13.4407</v>
      </c>
      <c r="H5177" s="138">
        <v>10.284549999999999</v>
      </c>
      <c r="I5177" s="138">
        <v>7.8027290000000002</v>
      </c>
      <c r="J5177" s="138">
        <v>13.4407</v>
      </c>
      <c r="K5177" s="138">
        <v>13.88997087864807</v>
      </c>
    </row>
    <row r="5178" spans="1:11">
      <c r="A5178" s="39" t="s">
        <v>469</v>
      </c>
      <c r="B5178" s="39" t="s">
        <v>426</v>
      </c>
      <c r="C5178" s="39" t="s">
        <v>158</v>
      </c>
      <c r="D5178" s="92">
        <f t="shared" si="255"/>
        <v>6.4116410000000004</v>
      </c>
      <c r="E5178" s="92">
        <f t="shared" si="256"/>
        <v>4.5390180000000004</v>
      </c>
      <c r="F5178" s="92">
        <f t="shared" si="257"/>
        <v>8.9841250000000006</v>
      </c>
      <c r="H5178" s="138">
        <v>6.4116410000000004</v>
      </c>
      <c r="I5178" s="138">
        <v>4.5390180000000004</v>
      </c>
      <c r="J5178" s="138">
        <v>8.9841250000000006</v>
      </c>
      <c r="K5178" s="138">
        <v>17.438452963913605</v>
      </c>
    </row>
    <row r="5179" spans="1:11">
      <c r="A5179" s="39" t="s">
        <v>469</v>
      </c>
      <c r="B5179" s="39" t="s">
        <v>426</v>
      </c>
      <c r="C5179" s="39" t="s">
        <v>159</v>
      </c>
      <c r="D5179" s="92">
        <f t="shared" si="255"/>
        <v>14.353590000000001</v>
      </c>
      <c r="E5179" s="92">
        <f t="shared" si="256"/>
        <v>10.79072</v>
      </c>
      <c r="F5179" s="92">
        <f t="shared" si="257"/>
        <v>18.844349999999999</v>
      </c>
      <c r="H5179" s="138">
        <v>14.353590000000001</v>
      </c>
      <c r="I5179" s="138">
        <v>10.79072</v>
      </c>
      <c r="J5179" s="138">
        <v>18.844349999999999</v>
      </c>
      <c r="K5179" s="138">
        <v>14.248142799118547</v>
      </c>
    </row>
    <row r="5180" spans="1:11">
      <c r="A5180" s="39" t="s">
        <v>469</v>
      </c>
      <c r="B5180" s="39" t="s">
        <v>426</v>
      </c>
      <c r="C5180" s="39" t="s">
        <v>160</v>
      </c>
      <c r="D5180" s="92">
        <f t="shared" si="255"/>
        <v>11.067550000000001</v>
      </c>
      <c r="E5180" s="92">
        <f t="shared" si="256"/>
        <v>7.9695260000000001</v>
      </c>
      <c r="F5180" s="92">
        <f t="shared" si="257"/>
        <v>15.17136</v>
      </c>
      <c r="H5180" s="138">
        <v>11.067550000000001</v>
      </c>
      <c r="I5180" s="138">
        <v>7.9695260000000001</v>
      </c>
      <c r="J5180" s="138">
        <v>15.17136</v>
      </c>
      <c r="K5180" s="138">
        <v>16.453822209974202</v>
      </c>
    </row>
    <row r="5181" spans="1:11">
      <c r="A5181" s="39" t="s">
        <v>469</v>
      </c>
      <c r="B5181" s="39" t="s">
        <v>426</v>
      </c>
      <c r="C5181" s="39" t="s">
        <v>161</v>
      </c>
      <c r="D5181" s="92">
        <f t="shared" si="255"/>
        <v>12.00422</v>
      </c>
      <c r="E5181" s="92">
        <f t="shared" si="256"/>
        <v>8.890072</v>
      </c>
      <c r="F5181" s="92">
        <f t="shared" si="257"/>
        <v>16.01746</v>
      </c>
      <c r="H5181" s="138">
        <v>12.00422</v>
      </c>
      <c r="I5181" s="138">
        <v>8.890072</v>
      </c>
      <c r="J5181" s="138">
        <v>16.01746</v>
      </c>
      <c r="K5181" s="138">
        <v>15.044359400277568</v>
      </c>
    </row>
    <row r="5182" spans="1:11">
      <c r="A5182" s="39" t="s">
        <v>469</v>
      </c>
      <c r="B5182" s="39" t="s">
        <v>426</v>
      </c>
      <c r="C5182" s="39" t="s">
        <v>162</v>
      </c>
      <c r="D5182" s="92">
        <f t="shared" si="255"/>
        <v>15.034090000000001</v>
      </c>
      <c r="E5182" s="92">
        <f t="shared" si="256"/>
        <v>9.2618150000000004</v>
      </c>
      <c r="F5182" s="92">
        <f t="shared" si="257"/>
        <v>23.473210000000002</v>
      </c>
      <c r="H5182" s="138">
        <v>15.034090000000001</v>
      </c>
      <c r="I5182" s="138">
        <v>9.2618150000000004</v>
      </c>
      <c r="J5182" s="138">
        <v>23.473210000000002</v>
      </c>
      <c r="K5182" s="138">
        <v>23.848500308299339</v>
      </c>
    </row>
    <row r="5183" spans="1:11">
      <c r="A5183" s="39" t="s">
        <v>469</v>
      </c>
      <c r="B5183" s="39" t="s">
        <v>426</v>
      </c>
      <c r="C5183" s="39" t="s">
        <v>163</v>
      </c>
      <c r="D5183" s="92">
        <f t="shared" si="255"/>
        <v>10.51272</v>
      </c>
      <c r="E5183" s="92">
        <f t="shared" si="256"/>
        <v>7.9105540000000003</v>
      </c>
      <c r="F5183" s="92">
        <f t="shared" si="257"/>
        <v>13.8422</v>
      </c>
      <c r="H5183" s="138">
        <v>10.51272</v>
      </c>
      <c r="I5183" s="138">
        <v>7.9105540000000003</v>
      </c>
      <c r="J5183" s="138">
        <v>13.8422</v>
      </c>
      <c r="K5183" s="138">
        <v>14.292694944790691</v>
      </c>
    </row>
    <row r="5184" spans="1:11">
      <c r="A5184" s="39" t="s">
        <v>469</v>
      </c>
      <c r="B5184" s="39" t="s">
        <v>426</v>
      </c>
      <c r="C5184" s="39" t="s">
        <v>164</v>
      </c>
      <c r="D5184" s="92">
        <f t="shared" si="255"/>
        <v>16.124300000000002</v>
      </c>
      <c r="E5184" s="92">
        <f t="shared" si="256"/>
        <v>10.50559</v>
      </c>
      <c r="F5184" s="92">
        <f t="shared" si="257"/>
        <v>23.94406</v>
      </c>
      <c r="H5184" s="138">
        <v>16.124300000000002</v>
      </c>
      <c r="I5184" s="138">
        <v>10.50559</v>
      </c>
      <c r="J5184" s="138">
        <v>23.94406</v>
      </c>
      <c r="K5184" s="138">
        <v>21.108054303132537</v>
      </c>
    </row>
    <row r="5185" spans="1:11">
      <c r="A5185" s="39" t="s">
        <v>469</v>
      </c>
      <c r="B5185" s="39" t="s">
        <v>426</v>
      </c>
      <c r="C5185" s="39" t="s">
        <v>165</v>
      </c>
      <c r="D5185" s="92">
        <f t="shared" si="255"/>
        <v>18.01792</v>
      </c>
      <c r="E5185" s="92">
        <f t="shared" si="256"/>
        <v>11.374829999999999</v>
      </c>
      <c r="F5185" s="92">
        <f t="shared" si="257"/>
        <v>27.343669999999999</v>
      </c>
      <c r="H5185" s="138">
        <v>18.01792</v>
      </c>
      <c r="I5185" s="138">
        <v>11.374829999999999</v>
      </c>
      <c r="J5185" s="138">
        <v>27.343669999999999</v>
      </c>
      <c r="K5185" s="138">
        <v>22.497774437892943</v>
      </c>
    </row>
    <row r="5186" spans="1:11">
      <c r="A5186" s="39" t="s">
        <v>469</v>
      </c>
      <c r="B5186" s="39" t="s">
        <v>426</v>
      </c>
      <c r="C5186" s="39" t="s">
        <v>166</v>
      </c>
      <c r="D5186" s="92">
        <f t="shared" si="255"/>
        <v>13.08718</v>
      </c>
      <c r="E5186" s="92">
        <f t="shared" si="256"/>
        <v>9.8789789999999993</v>
      </c>
      <c r="F5186" s="92">
        <f t="shared" si="257"/>
        <v>17.139099999999999</v>
      </c>
      <c r="H5186" s="138">
        <v>13.08718</v>
      </c>
      <c r="I5186" s="138">
        <v>9.8789789999999993</v>
      </c>
      <c r="J5186" s="138">
        <v>17.139099999999999</v>
      </c>
      <c r="K5186" s="138">
        <v>14.077478876274338</v>
      </c>
    </row>
    <row r="5187" spans="1:11">
      <c r="A5187" s="39" t="s">
        <v>469</v>
      </c>
      <c r="B5187" s="39" t="s">
        <v>426</v>
      </c>
      <c r="C5187" s="39" t="s">
        <v>167</v>
      </c>
      <c r="D5187" s="92">
        <f t="shared" si="255"/>
        <v>21.85868</v>
      </c>
      <c r="E5187" s="92">
        <f t="shared" si="256"/>
        <v>16.610420000000001</v>
      </c>
      <c r="F5187" s="92">
        <f t="shared" si="257"/>
        <v>28.204350000000002</v>
      </c>
      <c r="H5187" s="138">
        <v>21.85868</v>
      </c>
      <c r="I5187" s="138">
        <v>16.610420000000001</v>
      </c>
      <c r="J5187" s="138">
        <v>28.204350000000002</v>
      </c>
      <c r="K5187" s="138">
        <v>13.537857729743974</v>
      </c>
    </row>
    <row r="5188" spans="1:11">
      <c r="A5188" s="39" t="s">
        <v>469</v>
      </c>
      <c r="B5188" s="39" t="s">
        <v>426</v>
      </c>
      <c r="C5188" s="39" t="s">
        <v>168</v>
      </c>
      <c r="D5188" s="92">
        <f t="shared" si="255"/>
        <v>13.2874</v>
      </c>
      <c r="E5188" s="92">
        <f t="shared" si="256"/>
        <v>9.1013169999999999</v>
      </c>
      <c r="F5188" s="92">
        <f t="shared" si="257"/>
        <v>18.996459999999999</v>
      </c>
      <c r="H5188" s="138">
        <v>13.2874</v>
      </c>
      <c r="I5188" s="138">
        <v>9.1013169999999999</v>
      </c>
      <c r="J5188" s="138">
        <v>18.996459999999999</v>
      </c>
      <c r="K5188" s="138">
        <v>18.826158616433617</v>
      </c>
    </row>
    <row r="5189" spans="1:11">
      <c r="A5189" s="39" t="s">
        <v>469</v>
      </c>
      <c r="B5189" s="39" t="s">
        <v>426</v>
      </c>
      <c r="C5189" s="39" t="s">
        <v>169</v>
      </c>
      <c r="D5189" s="92">
        <f t="shared" si="255"/>
        <v>16.73019</v>
      </c>
      <c r="E5189" s="92">
        <f t="shared" si="256"/>
        <v>10.331480000000001</v>
      </c>
      <c r="F5189" s="92">
        <f t="shared" si="257"/>
        <v>25.945229999999999</v>
      </c>
      <c r="H5189" s="138">
        <v>16.73019</v>
      </c>
      <c r="I5189" s="138">
        <v>10.331480000000001</v>
      </c>
      <c r="J5189" s="138">
        <v>25.945229999999999</v>
      </c>
      <c r="K5189" s="138">
        <v>23.623300153793831</v>
      </c>
    </row>
    <row r="5190" spans="1:11">
      <c r="A5190" s="39" t="s">
        <v>469</v>
      </c>
      <c r="B5190" s="39" t="s">
        <v>426</v>
      </c>
      <c r="C5190" s="39" t="s">
        <v>170</v>
      </c>
      <c r="D5190" s="92">
        <f t="shared" si="255"/>
        <v>19.15033</v>
      </c>
      <c r="E5190" s="92">
        <f t="shared" si="256"/>
        <v>15.41291</v>
      </c>
      <c r="F5190" s="92">
        <f t="shared" si="257"/>
        <v>23.541789999999999</v>
      </c>
      <c r="H5190" s="138">
        <v>19.15033</v>
      </c>
      <c r="I5190" s="138">
        <v>15.41291</v>
      </c>
      <c r="J5190" s="138">
        <v>23.541789999999999</v>
      </c>
      <c r="K5190" s="138">
        <v>10.819829214431291</v>
      </c>
    </row>
    <row r="5191" spans="1:11">
      <c r="A5191" s="39" t="s">
        <v>469</v>
      </c>
      <c r="B5191" s="39" t="s">
        <v>426</v>
      </c>
      <c r="C5191" s="39" t="s">
        <v>171</v>
      </c>
      <c r="D5191" s="92">
        <f t="shared" si="255"/>
        <v>18.447379999999999</v>
      </c>
      <c r="E5191" s="92">
        <f t="shared" si="256"/>
        <v>14.700240000000001</v>
      </c>
      <c r="F5191" s="92">
        <f t="shared" si="257"/>
        <v>22.893319999999999</v>
      </c>
      <c r="H5191" s="138">
        <v>18.447379999999999</v>
      </c>
      <c r="I5191" s="138">
        <v>14.700240000000001</v>
      </c>
      <c r="J5191" s="138">
        <v>22.893319999999999</v>
      </c>
      <c r="K5191" s="138">
        <v>11.316533838409573</v>
      </c>
    </row>
    <row r="5192" spans="1:11">
      <c r="A5192" s="39" t="s">
        <v>469</v>
      </c>
      <c r="B5192" s="39" t="s">
        <v>426</v>
      </c>
      <c r="C5192" s="39" t="s">
        <v>172</v>
      </c>
      <c r="D5192" s="92">
        <f t="shared" si="255"/>
        <v>13.142569999999999</v>
      </c>
      <c r="E5192" s="92">
        <f t="shared" si="256"/>
        <v>8.5297800000000006</v>
      </c>
      <c r="F5192" s="92">
        <f t="shared" si="257"/>
        <v>19.712319999999998</v>
      </c>
      <c r="H5192" s="138">
        <v>13.142569999999999</v>
      </c>
      <c r="I5192" s="138">
        <v>8.5297800000000006</v>
      </c>
      <c r="J5192" s="138">
        <v>19.712319999999998</v>
      </c>
      <c r="K5192" s="138">
        <v>21.449807762104367</v>
      </c>
    </row>
    <row r="5193" spans="1:11">
      <c r="A5193" s="39" t="s">
        <v>469</v>
      </c>
      <c r="B5193" s="39" t="s">
        <v>426</v>
      </c>
      <c r="C5193" s="39" t="s">
        <v>173</v>
      </c>
      <c r="D5193" s="92">
        <f t="shared" si="255"/>
        <v>17.659050000000001</v>
      </c>
      <c r="E5193" s="92">
        <f t="shared" si="256"/>
        <v>13.68535</v>
      </c>
      <c r="F5193" s="92">
        <f t="shared" si="257"/>
        <v>22.485969999999998</v>
      </c>
      <c r="H5193" s="138">
        <v>17.659050000000001</v>
      </c>
      <c r="I5193" s="138">
        <v>13.68535</v>
      </c>
      <c r="J5193" s="138">
        <v>22.485969999999998</v>
      </c>
      <c r="K5193" s="138">
        <v>12.689232999510164</v>
      </c>
    </row>
    <row r="5194" spans="1:11">
      <c r="A5194" s="39" t="s">
        <v>469</v>
      </c>
      <c r="B5194" s="39" t="s">
        <v>426</v>
      </c>
      <c r="C5194" s="39" t="s">
        <v>174</v>
      </c>
      <c r="D5194" s="92">
        <f t="shared" si="255"/>
        <v>12.04238</v>
      </c>
      <c r="E5194" s="92">
        <f t="shared" si="256"/>
        <v>8.3800620000000006</v>
      </c>
      <c r="F5194" s="92">
        <f t="shared" si="257"/>
        <v>17.008099999999999</v>
      </c>
      <c r="H5194" s="138">
        <v>12.04238</v>
      </c>
      <c r="I5194" s="138">
        <v>8.3800620000000006</v>
      </c>
      <c r="J5194" s="138">
        <v>17.008099999999999</v>
      </c>
      <c r="K5194" s="138">
        <v>18.101455027992806</v>
      </c>
    </row>
    <row r="5195" spans="1:11">
      <c r="A5195" s="39" t="s">
        <v>469</v>
      </c>
      <c r="B5195" s="39" t="s">
        <v>426</v>
      </c>
      <c r="C5195" s="39" t="s">
        <v>175</v>
      </c>
      <c r="D5195" s="92">
        <f t="shared" si="255"/>
        <v>14.01632</v>
      </c>
      <c r="E5195" s="92">
        <f t="shared" si="256"/>
        <v>10.54617</v>
      </c>
      <c r="F5195" s="92">
        <f t="shared" si="257"/>
        <v>18.393519999999999</v>
      </c>
      <c r="H5195" s="138">
        <v>14.01632</v>
      </c>
      <c r="I5195" s="138">
        <v>10.54617</v>
      </c>
      <c r="J5195" s="138">
        <v>18.393519999999999</v>
      </c>
      <c r="K5195" s="138">
        <v>14.214472843085774</v>
      </c>
    </row>
    <row r="5196" spans="1:11">
      <c r="A5196" s="39" t="s">
        <v>469</v>
      </c>
      <c r="B5196" s="39" t="s">
        <v>426</v>
      </c>
      <c r="C5196" s="39" t="s">
        <v>176</v>
      </c>
      <c r="D5196" s="92">
        <f t="shared" si="255"/>
        <v>17.595420000000001</v>
      </c>
      <c r="E5196" s="92">
        <f t="shared" si="256"/>
        <v>11.9818</v>
      </c>
      <c r="F5196" s="92">
        <f t="shared" si="257"/>
        <v>25.089410000000001</v>
      </c>
      <c r="H5196" s="138">
        <v>17.595420000000001</v>
      </c>
      <c r="I5196" s="138">
        <v>11.9818</v>
      </c>
      <c r="J5196" s="138">
        <v>25.089410000000001</v>
      </c>
      <c r="K5196" s="138">
        <v>18.92551016116694</v>
      </c>
    </row>
    <row r="5197" spans="1:11">
      <c r="A5197" s="39" t="s">
        <v>469</v>
      </c>
      <c r="B5197" s="39" t="s">
        <v>426</v>
      </c>
      <c r="C5197" s="39" t="s">
        <v>375</v>
      </c>
      <c r="D5197" s="92">
        <f t="shared" si="255"/>
        <v>13.78102</v>
      </c>
      <c r="E5197" s="92">
        <f t="shared" si="256"/>
        <v>10.813140000000001</v>
      </c>
      <c r="F5197" s="92">
        <f t="shared" si="257"/>
        <v>17.404540000000001</v>
      </c>
      <c r="H5197" s="138">
        <v>13.78102</v>
      </c>
      <c r="I5197" s="138">
        <v>10.813140000000001</v>
      </c>
      <c r="J5197" s="138">
        <v>17.404540000000001</v>
      </c>
      <c r="K5197" s="138">
        <v>12.15727863394727</v>
      </c>
    </row>
    <row r="5198" spans="1:11">
      <c r="A5198" s="39" t="s">
        <v>469</v>
      </c>
      <c r="B5198" s="39" t="s">
        <v>426</v>
      </c>
      <c r="C5198" s="39" t="s">
        <v>367</v>
      </c>
      <c r="D5198" s="92">
        <f t="shared" si="255"/>
        <v>15.15413</v>
      </c>
      <c r="E5198" s="92">
        <f t="shared" si="256"/>
        <v>13.677160000000001</v>
      </c>
      <c r="F5198" s="92">
        <f t="shared" si="257"/>
        <v>16.759640000000001</v>
      </c>
      <c r="H5198" s="138">
        <v>15.15413</v>
      </c>
      <c r="I5198" s="138">
        <v>13.677160000000001</v>
      </c>
      <c r="J5198" s="138">
        <v>16.759640000000001</v>
      </c>
      <c r="K5198" s="138">
        <v>5.1860905244972821</v>
      </c>
    </row>
    <row r="5199" spans="1:11">
      <c r="A5199" s="39" t="s">
        <v>469</v>
      </c>
      <c r="B5199" s="39" t="s">
        <v>426</v>
      </c>
      <c r="C5199" s="39" t="s">
        <v>376</v>
      </c>
      <c r="D5199" s="92">
        <f t="shared" si="255"/>
        <v>19.687940000000001</v>
      </c>
      <c r="E5199" s="92">
        <f t="shared" si="256"/>
        <v>16.77591</v>
      </c>
      <c r="F5199" s="92">
        <f t="shared" si="257"/>
        <v>22.965959999999999</v>
      </c>
      <c r="H5199" s="138">
        <v>19.687940000000001</v>
      </c>
      <c r="I5199" s="138">
        <v>16.77591</v>
      </c>
      <c r="J5199" s="138">
        <v>22.965959999999999</v>
      </c>
      <c r="K5199" s="138">
        <v>8.0179338214155464</v>
      </c>
    </row>
    <row r="5200" spans="1:11">
      <c r="A5200" s="39" t="s">
        <v>469</v>
      </c>
      <c r="B5200" s="39" t="s">
        <v>426</v>
      </c>
      <c r="C5200" s="39" t="s">
        <v>377</v>
      </c>
      <c r="D5200" s="92">
        <f t="shared" si="255"/>
        <v>14.76262</v>
      </c>
      <c r="E5200" s="92">
        <f t="shared" si="256"/>
        <v>12.496869999999999</v>
      </c>
      <c r="F5200" s="92">
        <f t="shared" si="257"/>
        <v>17.357669999999999</v>
      </c>
      <c r="H5200" s="138">
        <v>14.76262</v>
      </c>
      <c r="I5200" s="138">
        <v>12.496869999999999</v>
      </c>
      <c r="J5200" s="138">
        <v>17.357669999999999</v>
      </c>
      <c r="K5200" s="138">
        <v>8.3867768729398975</v>
      </c>
    </row>
    <row r="5201" spans="1:11">
      <c r="A5201" s="39" t="s">
        <v>469</v>
      </c>
      <c r="B5201" s="39" t="s">
        <v>426</v>
      </c>
      <c r="C5201" s="39" t="s">
        <v>371</v>
      </c>
      <c r="D5201" s="92">
        <f t="shared" si="255"/>
        <v>13.755380000000001</v>
      </c>
      <c r="E5201" s="92">
        <f t="shared" si="256"/>
        <v>11.92398</v>
      </c>
      <c r="F5201" s="92">
        <f t="shared" si="257"/>
        <v>15.817550000000001</v>
      </c>
      <c r="H5201" s="138">
        <v>13.755380000000001</v>
      </c>
      <c r="I5201" s="138">
        <v>11.92398</v>
      </c>
      <c r="J5201" s="138">
        <v>15.817550000000001</v>
      </c>
      <c r="K5201" s="138">
        <v>7.2114772547177894</v>
      </c>
    </row>
    <row r="5202" spans="1:11">
      <c r="A5202" s="39" t="s">
        <v>469</v>
      </c>
      <c r="B5202" s="39" t="s">
        <v>426</v>
      </c>
      <c r="C5202" s="39" t="s">
        <v>363</v>
      </c>
      <c r="D5202" s="92">
        <f t="shared" si="255"/>
        <v>16.58812</v>
      </c>
      <c r="E5202" s="92">
        <f t="shared" si="256"/>
        <v>13.807700000000001</v>
      </c>
      <c r="F5202" s="92">
        <f t="shared" si="257"/>
        <v>19.799810000000001</v>
      </c>
      <c r="H5202" s="138">
        <v>16.58812</v>
      </c>
      <c r="I5202" s="138">
        <v>13.807700000000001</v>
      </c>
      <c r="J5202" s="138">
        <v>19.799810000000001</v>
      </c>
      <c r="K5202" s="138">
        <v>9.2028270834790185</v>
      </c>
    </row>
    <row r="5203" spans="1:11">
      <c r="A5203" s="39" t="s">
        <v>469</v>
      </c>
      <c r="B5203" s="39" t="s">
        <v>426</v>
      </c>
      <c r="C5203" s="39" t="s">
        <v>372</v>
      </c>
      <c r="D5203" s="92">
        <f t="shared" si="255"/>
        <v>20.32743</v>
      </c>
      <c r="E5203" s="92">
        <f t="shared" si="256"/>
        <v>18.105979999999999</v>
      </c>
      <c r="F5203" s="92">
        <f t="shared" si="257"/>
        <v>22.745740000000001</v>
      </c>
      <c r="H5203" s="138">
        <v>20.32743</v>
      </c>
      <c r="I5203" s="138">
        <v>18.105979999999999</v>
      </c>
      <c r="J5203" s="138">
        <v>22.745740000000001</v>
      </c>
      <c r="K5203" s="138">
        <v>5.8220788363310065</v>
      </c>
    </row>
    <row r="5204" spans="1:11">
      <c r="A5204" s="39" t="s">
        <v>469</v>
      </c>
      <c r="B5204" s="39" t="s">
        <v>426</v>
      </c>
      <c r="C5204" s="39" t="s">
        <v>368</v>
      </c>
      <c r="D5204" s="92">
        <f t="shared" si="255"/>
        <v>15.855309999999999</v>
      </c>
      <c r="E5204" s="92">
        <f t="shared" si="256"/>
        <v>13.851979999999999</v>
      </c>
      <c r="F5204" s="92">
        <f t="shared" si="257"/>
        <v>18.087530000000001</v>
      </c>
      <c r="H5204" s="138">
        <v>15.855309999999999</v>
      </c>
      <c r="I5204" s="138">
        <v>13.851979999999999</v>
      </c>
      <c r="J5204" s="138">
        <v>18.087530000000001</v>
      </c>
      <c r="K5204" s="138">
        <v>6.8089491785401872</v>
      </c>
    </row>
    <row r="5205" spans="1:11">
      <c r="A5205" s="39" t="s">
        <v>469</v>
      </c>
      <c r="B5205" s="39" t="s">
        <v>426</v>
      </c>
      <c r="C5205" s="39" t="s">
        <v>364</v>
      </c>
      <c r="D5205" s="92">
        <f t="shared" si="255"/>
        <v>14.51839</v>
      </c>
      <c r="E5205" s="92">
        <f t="shared" si="256"/>
        <v>12.291410000000001</v>
      </c>
      <c r="F5205" s="92">
        <f t="shared" si="257"/>
        <v>17.070329999999998</v>
      </c>
      <c r="H5205" s="138">
        <v>14.51839</v>
      </c>
      <c r="I5205" s="138">
        <v>12.291410000000001</v>
      </c>
      <c r="J5205" s="138">
        <v>17.070329999999998</v>
      </c>
      <c r="K5205" s="138">
        <v>8.3837808462233063</v>
      </c>
    </row>
    <row r="5206" spans="1:11">
      <c r="A5206" s="39" t="s">
        <v>469</v>
      </c>
      <c r="B5206" s="39" t="s">
        <v>426</v>
      </c>
      <c r="C5206" s="39" t="s">
        <v>365</v>
      </c>
      <c r="D5206" s="92">
        <f t="shared" si="255"/>
        <v>16.767219999999998</v>
      </c>
      <c r="E5206" s="92">
        <f t="shared" si="256"/>
        <v>13.143090000000001</v>
      </c>
      <c r="F5206" s="92">
        <f t="shared" si="257"/>
        <v>21.147379999999998</v>
      </c>
      <c r="H5206" s="138">
        <v>16.767219999999998</v>
      </c>
      <c r="I5206" s="138">
        <v>13.143090000000001</v>
      </c>
      <c r="J5206" s="138">
        <v>21.147379999999998</v>
      </c>
      <c r="K5206" s="138">
        <v>12.151382280425738</v>
      </c>
    </row>
    <row r="5207" spans="1:11">
      <c r="A5207" s="39" t="s">
        <v>469</v>
      </c>
      <c r="B5207" s="39" t="s">
        <v>426</v>
      </c>
      <c r="C5207" s="39" t="s">
        <v>366</v>
      </c>
      <c r="D5207" s="92">
        <f t="shared" si="255"/>
        <v>16.676919999999999</v>
      </c>
      <c r="E5207" s="92">
        <f t="shared" si="256"/>
        <v>14.81785</v>
      </c>
      <c r="F5207" s="92">
        <f t="shared" si="257"/>
        <v>18.717970000000001</v>
      </c>
      <c r="H5207" s="138">
        <v>16.676919999999999</v>
      </c>
      <c r="I5207" s="138">
        <v>14.81785</v>
      </c>
      <c r="J5207" s="138">
        <v>18.717970000000001</v>
      </c>
      <c r="K5207" s="138">
        <v>5.9625638307313347</v>
      </c>
    </row>
    <row r="5208" spans="1:11">
      <c r="A5208" s="39" t="s">
        <v>469</v>
      </c>
      <c r="B5208" s="39" t="s">
        <v>426</v>
      </c>
      <c r="C5208" s="39" t="s">
        <v>373</v>
      </c>
      <c r="D5208" s="92">
        <f t="shared" si="255"/>
        <v>15.82592</v>
      </c>
      <c r="E5208" s="92">
        <f t="shared" si="256"/>
        <v>13.55836</v>
      </c>
      <c r="F5208" s="92">
        <f t="shared" si="257"/>
        <v>18.392040000000001</v>
      </c>
      <c r="H5208" s="138">
        <v>15.82592</v>
      </c>
      <c r="I5208" s="138">
        <v>13.55836</v>
      </c>
      <c r="J5208" s="138">
        <v>18.392040000000001</v>
      </c>
      <c r="K5208" s="138">
        <v>7.7829093032190224</v>
      </c>
    </row>
    <row r="5209" spans="1:11">
      <c r="A5209" s="39" t="s">
        <v>469</v>
      </c>
      <c r="B5209" s="39" t="s">
        <v>426</v>
      </c>
      <c r="C5209" s="39" t="s">
        <v>369</v>
      </c>
      <c r="D5209" s="92">
        <f t="shared" ref="D5209:D5218" si="258">IF(K5209&gt;=50," ",H5209)</f>
        <v>15.507860000000001</v>
      </c>
      <c r="E5209" s="92">
        <f t="shared" ref="E5209:E5218" si="259">IF(K5209&gt;=50," ",I5209)</f>
        <v>12.097580000000001</v>
      </c>
      <c r="F5209" s="92">
        <f t="shared" ref="F5209:F5218" si="260">IF(K5209&gt;=50," ",J5209)</f>
        <v>19.664429999999999</v>
      </c>
      <c r="H5209" s="138">
        <v>15.507860000000001</v>
      </c>
      <c r="I5209" s="138">
        <v>12.097580000000001</v>
      </c>
      <c r="J5209" s="138">
        <v>19.664429999999999</v>
      </c>
      <c r="K5209" s="138">
        <v>12.411087022967706</v>
      </c>
    </row>
    <row r="5210" spans="1:11">
      <c r="A5210" s="39" t="s">
        <v>469</v>
      </c>
      <c r="B5210" s="39" t="s">
        <v>426</v>
      </c>
      <c r="C5210" s="39" t="s">
        <v>374</v>
      </c>
      <c r="D5210" s="92">
        <f t="shared" si="258"/>
        <v>14.401020000000001</v>
      </c>
      <c r="E5210" s="92">
        <f t="shared" si="259"/>
        <v>11.98099</v>
      </c>
      <c r="F5210" s="92">
        <f t="shared" si="260"/>
        <v>17.214279999999999</v>
      </c>
      <c r="H5210" s="138">
        <v>14.401020000000001</v>
      </c>
      <c r="I5210" s="138">
        <v>11.98099</v>
      </c>
      <c r="J5210" s="138">
        <v>17.214279999999999</v>
      </c>
      <c r="K5210" s="138">
        <v>9.2522890739683721</v>
      </c>
    </row>
    <row r="5211" spans="1:11">
      <c r="A5211" s="39" t="s">
        <v>469</v>
      </c>
      <c r="B5211" s="39" t="s">
        <v>426</v>
      </c>
      <c r="C5211" s="39" t="s">
        <v>370</v>
      </c>
      <c r="D5211" s="92">
        <f t="shared" si="258"/>
        <v>16.771940000000001</v>
      </c>
      <c r="E5211" s="92">
        <f t="shared" si="259"/>
        <v>14.34768</v>
      </c>
      <c r="F5211" s="92">
        <f t="shared" si="260"/>
        <v>19.51249</v>
      </c>
      <c r="H5211" s="138">
        <v>16.771940000000001</v>
      </c>
      <c r="I5211" s="138">
        <v>14.34768</v>
      </c>
      <c r="J5211" s="138">
        <v>19.51249</v>
      </c>
      <c r="K5211" s="138">
        <v>7.8483765145832853</v>
      </c>
    </row>
    <row r="5212" spans="1:11">
      <c r="A5212" s="39" t="s">
        <v>469</v>
      </c>
      <c r="B5212" s="39" t="s">
        <v>426</v>
      </c>
      <c r="C5212" s="39" t="s">
        <v>386</v>
      </c>
      <c r="D5212" s="92">
        <f t="shared" si="258"/>
        <v>17.016719999999999</v>
      </c>
      <c r="E5212" s="92">
        <f t="shared" si="259"/>
        <v>14.785909999999999</v>
      </c>
      <c r="F5212" s="92">
        <f t="shared" si="260"/>
        <v>19.50705</v>
      </c>
      <c r="H5212" s="138">
        <v>17.016719999999999</v>
      </c>
      <c r="I5212" s="138">
        <v>14.785909999999999</v>
      </c>
      <c r="J5212" s="138">
        <v>19.50705</v>
      </c>
      <c r="K5212" s="138">
        <v>7.0724675495630187</v>
      </c>
    </row>
    <row r="5213" spans="1:11">
      <c r="A5213" s="39" t="s">
        <v>469</v>
      </c>
      <c r="B5213" s="39" t="s">
        <v>426</v>
      </c>
      <c r="C5213" s="39" t="s">
        <v>379</v>
      </c>
      <c r="D5213" s="92">
        <f t="shared" si="258"/>
        <v>17.699069999999999</v>
      </c>
      <c r="E5213" s="92">
        <f t="shared" si="259"/>
        <v>15.6403</v>
      </c>
      <c r="F5213" s="92">
        <f t="shared" si="260"/>
        <v>19.96472</v>
      </c>
      <c r="H5213" s="138">
        <v>17.699069999999999</v>
      </c>
      <c r="I5213" s="138">
        <v>15.6403</v>
      </c>
      <c r="J5213" s="138">
        <v>19.96472</v>
      </c>
      <c r="K5213" s="138">
        <v>6.2299431552053299</v>
      </c>
    </row>
    <row r="5214" spans="1:11">
      <c r="A5214" s="39" t="s">
        <v>469</v>
      </c>
      <c r="B5214" s="39" t="s">
        <v>426</v>
      </c>
      <c r="C5214" s="39" t="s">
        <v>356</v>
      </c>
      <c r="D5214" s="92">
        <f t="shared" si="258"/>
        <v>16.034120000000001</v>
      </c>
      <c r="E5214" s="92">
        <f t="shared" si="259"/>
        <v>14.785830000000001</v>
      </c>
      <c r="F5214" s="92">
        <f t="shared" si="260"/>
        <v>17.366320000000002</v>
      </c>
      <c r="H5214" s="138">
        <v>16.034120000000001</v>
      </c>
      <c r="I5214" s="138">
        <v>14.785830000000001</v>
      </c>
      <c r="J5214" s="138">
        <v>17.366320000000002</v>
      </c>
      <c r="K5214" s="138">
        <v>4.1042751332782839</v>
      </c>
    </row>
    <row r="5215" spans="1:11">
      <c r="A5215" s="39" t="s">
        <v>469</v>
      </c>
      <c r="B5215" s="39" t="s">
        <v>426</v>
      </c>
      <c r="C5215" s="39" t="s">
        <v>357</v>
      </c>
      <c r="D5215" s="92">
        <f t="shared" si="258"/>
        <v>15.734209999999999</v>
      </c>
      <c r="E5215" s="92">
        <f t="shared" si="259"/>
        <v>14.58891</v>
      </c>
      <c r="F5215" s="92">
        <f t="shared" si="260"/>
        <v>16.95158</v>
      </c>
      <c r="H5215" s="138">
        <v>15.734209999999999</v>
      </c>
      <c r="I5215" s="138">
        <v>14.58891</v>
      </c>
      <c r="J5215" s="138">
        <v>16.95158</v>
      </c>
      <c r="K5215" s="138">
        <v>3.8295453028782509</v>
      </c>
    </row>
    <row r="5216" spans="1:11">
      <c r="A5216" s="39" t="s">
        <v>469</v>
      </c>
      <c r="B5216" s="39" t="s">
        <v>426</v>
      </c>
      <c r="C5216" s="39" t="s">
        <v>358</v>
      </c>
      <c r="D5216" s="92">
        <f t="shared" si="258"/>
        <v>17.774809999999999</v>
      </c>
      <c r="E5216" s="92">
        <f t="shared" si="259"/>
        <v>16.416149999999998</v>
      </c>
      <c r="F5216" s="92">
        <f t="shared" si="260"/>
        <v>19.22006</v>
      </c>
      <c r="H5216" s="138">
        <v>17.774809999999999</v>
      </c>
      <c r="I5216" s="138">
        <v>16.416149999999998</v>
      </c>
      <c r="J5216" s="138">
        <v>19.22006</v>
      </c>
      <c r="K5216" s="138">
        <v>4.0233026400844789</v>
      </c>
    </row>
    <row r="5217" spans="1:11">
      <c r="A5217" s="39" t="s">
        <v>469</v>
      </c>
      <c r="B5217" s="39" t="s">
        <v>426</v>
      </c>
      <c r="C5217" s="39" t="s">
        <v>360</v>
      </c>
      <c r="D5217" s="92">
        <f t="shared" si="258"/>
        <v>17.160959999999999</v>
      </c>
      <c r="E5217" s="92">
        <f t="shared" si="259"/>
        <v>15.911440000000001</v>
      </c>
      <c r="F5217" s="92">
        <f t="shared" si="260"/>
        <v>18.487030000000001</v>
      </c>
      <c r="H5217" s="138">
        <v>17.160959999999999</v>
      </c>
      <c r="I5217" s="138">
        <v>15.911440000000001</v>
      </c>
      <c r="J5217" s="138">
        <v>18.487030000000001</v>
      </c>
      <c r="K5217" s="138">
        <v>3.8278441299321253</v>
      </c>
    </row>
    <row r="5218" spans="1:11">
      <c r="A5218" s="39" t="s">
        <v>469</v>
      </c>
      <c r="B5218" s="39" t="s">
        <v>426</v>
      </c>
      <c r="C5218" s="39" t="s">
        <v>0</v>
      </c>
      <c r="D5218" s="92">
        <f t="shared" si="258"/>
        <v>16.649519999999999</v>
      </c>
      <c r="E5218" s="92">
        <f t="shared" si="259"/>
        <v>16.011700000000001</v>
      </c>
      <c r="F5218" s="92">
        <f t="shared" si="260"/>
        <v>17.307510000000001</v>
      </c>
      <c r="H5218" s="138">
        <v>16.649519999999999</v>
      </c>
      <c r="I5218" s="138">
        <v>16.011700000000001</v>
      </c>
      <c r="J5218" s="138">
        <v>17.307510000000001</v>
      </c>
      <c r="K5218" s="138">
        <v>1.9852680437634238</v>
      </c>
    </row>
    <row r="5219" spans="1:11">
      <c r="A5219" s="39" t="s">
        <v>459</v>
      </c>
      <c r="B5219" s="39" t="s">
        <v>427</v>
      </c>
      <c r="C5219" s="39" t="s">
        <v>101</v>
      </c>
      <c r="D5219" s="92">
        <f t="shared" si="246"/>
        <v>17.329999999999998</v>
      </c>
      <c r="E5219" s="92">
        <f t="shared" si="247"/>
        <v>13.44</v>
      </c>
      <c r="F5219" s="92">
        <f t="shared" si="248"/>
        <v>22.06</v>
      </c>
      <c r="H5219" s="138">
        <v>17.329999999999998</v>
      </c>
      <c r="I5219" s="138">
        <v>13.44</v>
      </c>
      <c r="J5219" s="138">
        <v>22.06</v>
      </c>
      <c r="K5219" s="138">
        <v>12.637045585689558</v>
      </c>
    </row>
    <row r="5220" spans="1:11">
      <c r="A5220" s="39" t="s">
        <v>459</v>
      </c>
      <c r="B5220" s="39" t="s">
        <v>427</v>
      </c>
      <c r="C5220" s="39" t="s">
        <v>108</v>
      </c>
      <c r="D5220" s="92">
        <f t="shared" si="246"/>
        <v>28.13</v>
      </c>
      <c r="E5220" s="92">
        <f t="shared" si="247"/>
        <v>20.62</v>
      </c>
      <c r="F5220" s="92">
        <f t="shared" si="248"/>
        <v>37.1</v>
      </c>
      <c r="H5220" s="138">
        <v>28.13</v>
      </c>
      <c r="I5220" s="138">
        <v>20.62</v>
      </c>
      <c r="J5220" s="138">
        <v>37.1</v>
      </c>
      <c r="K5220" s="138">
        <v>15.037326697476006</v>
      </c>
    </row>
    <row r="5221" spans="1:11">
      <c r="A5221" s="39" t="s">
        <v>459</v>
      </c>
      <c r="B5221" s="39" t="s">
        <v>427</v>
      </c>
      <c r="C5221" s="39" t="s">
        <v>109</v>
      </c>
      <c r="D5221" s="92">
        <f t="shared" si="246"/>
        <v>21.83</v>
      </c>
      <c r="E5221" s="92">
        <f t="shared" si="247"/>
        <v>16.190000000000001</v>
      </c>
      <c r="F5221" s="92">
        <f t="shared" si="248"/>
        <v>28.77</v>
      </c>
      <c r="H5221" s="138">
        <v>21.83</v>
      </c>
      <c r="I5221" s="138">
        <v>16.190000000000001</v>
      </c>
      <c r="J5221" s="138">
        <v>28.77</v>
      </c>
      <c r="K5221" s="138">
        <v>14.704535043518096</v>
      </c>
    </row>
    <row r="5222" spans="1:11">
      <c r="A5222" s="39" t="s">
        <v>459</v>
      </c>
      <c r="B5222" s="39" t="s">
        <v>427</v>
      </c>
      <c r="C5222" s="39" t="s">
        <v>112</v>
      </c>
      <c r="D5222" s="92">
        <f t="shared" si="246"/>
        <v>29.45</v>
      </c>
      <c r="E5222" s="92">
        <f t="shared" si="247"/>
        <v>22.8</v>
      </c>
      <c r="F5222" s="92">
        <f t="shared" si="248"/>
        <v>37.11</v>
      </c>
      <c r="H5222" s="138">
        <v>29.45</v>
      </c>
      <c r="I5222" s="138">
        <v>22.8</v>
      </c>
      <c r="J5222" s="138">
        <v>37.11</v>
      </c>
      <c r="K5222" s="138">
        <v>12.461799660441427</v>
      </c>
    </row>
    <row r="5223" spans="1:11">
      <c r="A5223" s="39" t="s">
        <v>459</v>
      </c>
      <c r="B5223" s="39" t="s">
        <v>427</v>
      </c>
      <c r="C5223" s="39" t="s">
        <v>115</v>
      </c>
      <c r="D5223" s="92">
        <f t="shared" si="246"/>
        <v>16.18</v>
      </c>
      <c r="E5223" s="92">
        <f t="shared" si="247"/>
        <v>12.67</v>
      </c>
      <c r="F5223" s="92">
        <f t="shared" si="248"/>
        <v>20.440000000000001</v>
      </c>
      <c r="H5223" s="138">
        <v>16.18</v>
      </c>
      <c r="I5223" s="138">
        <v>12.67</v>
      </c>
      <c r="J5223" s="138">
        <v>20.440000000000001</v>
      </c>
      <c r="K5223" s="138">
        <v>12.237330037082819</v>
      </c>
    </row>
    <row r="5224" spans="1:11">
      <c r="A5224" s="39" t="s">
        <v>459</v>
      </c>
      <c r="B5224" s="39" t="s">
        <v>427</v>
      </c>
      <c r="C5224" s="39" t="s">
        <v>118</v>
      </c>
      <c r="D5224" s="92">
        <f t="shared" si="246"/>
        <v>20.71</v>
      </c>
      <c r="E5224" s="92">
        <f t="shared" si="247"/>
        <v>11.8</v>
      </c>
      <c r="F5224" s="92">
        <f t="shared" si="248"/>
        <v>33.76</v>
      </c>
      <c r="H5224" s="138">
        <v>20.71</v>
      </c>
      <c r="I5224" s="138">
        <v>11.8</v>
      </c>
      <c r="J5224" s="138">
        <v>33.76</v>
      </c>
      <c r="K5224" s="138">
        <v>27.040077257363588</v>
      </c>
    </row>
    <row r="5225" spans="1:11">
      <c r="A5225" s="39" t="s">
        <v>459</v>
      </c>
      <c r="B5225" s="39" t="s">
        <v>427</v>
      </c>
      <c r="C5225" s="39" t="s">
        <v>122</v>
      </c>
      <c r="D5225" s="92">
        <f t="shared" si="246"/>
        <v>17.75</v>
      </c>
      <c r="E5225" s="92">
        <f t="shared" si="247"/>
        <v>13.65</v>
      </c>
      <c r="F5225" s="92">
        <f t="shared" si="248"/>
        <v>22.75</v>
      </c>
      <c r="H5225" s="138">
        <v>17.75</v>
      </c>
      <c r="I5225" s="138">
        <v>13.65</v>
      </c>
      <c r="J5225" s="138">
        <v>22.75</v>
      </c>
      <c r="K5225" s="138">
        <v>13.070422535211268</v>
      </c>
    </row>
    <row r="5226" spans="1:11">
      <c r="A5226" s="39" t="s">
        <v>459</v>
      </c>
      <c r="B5226" s="39" t="s">
        <v>427</v>
      </c>
      <c r="C5226" s="39" t="s">
        <v>130</v>
      </c>
      <c r="D5226" s="92">
        <f t="shared" si="246"/>
        <v>19.87</v>
      </c>
      <c r="E5226" s="92">
        <f t="shared" si="247"/>
        <v>15.76</v>
      </c>
      <c r="F5226" s="92">
        <f t="shared" si="248"/>
        <v>24.74</v>
      </c>
      <c r="H5226" s="138">
        <v>19.87</v>
      </c>
      <c r="I5226" s="138">
        <v>15.76</v>
      </c>
      <c r="J5226" s="138">
        <v>24.74</v>
      </c>
      <c r="K5226" s="138">
        <v>11.524911927528937</v>
      </c>
    </row>
    <row r="5227" spans="1:11">
      <c r="A5227" s="39" t="s">
        <v>459</v>
      </c>
      <c r="B5227" s="39" t="s">
        <v>427</v>
      </c>
      <c r="C5227" s="39" t="s">
        <v>135</v>
      </c>
      <c r="D5227" s="92">
        <f t="shared" si="246"/>
        <v>14.47</v>
      </c>
      <c r="E5227" s="92">
        <f t="shared" si="247"/>
        <v>8.56</v>
      </c>
      <c r="F5227" s="92">
        <f t="shared" si="248"/>
        <v>23.42</v>
      </c>
      <c r="H5227" s="138">
        <v>14.47</v>
      </c>
      <c r="I5227" s="138">
        <v>8.56</v>
      </c>
      <c r="J5227" s="138">
        <v>23.42</v>
      </c>
      <c r="K5227" s="138">
        <v>25.846579129232893</v>
      </c>
    </row>
    <row r="5228" spans="1:11">
      <c r="A5228" s="39" t="s">
        <v>459</v>
      </c>
      <c r="B5228" s="39" t="s">
        <v>427</v>
      </c>
      <c r="C5228" s="39" t="s">
        <v>136</v>
      </c>
      <c r="D5228" s="92">
        <f t="shared" si="246"/>
        <v>19.12</v>
      </c>
      <c r="E5228" s="92">
        <f t="shared" si="247"/>
        <v>14.05</v>
      </c>
      <c r="F5228" s="92">
        <f t="shared" si="248"/>
        <v>25.47</v>
      </c>
      <c r="H5228" s="138">
        <v>19.12</v>
      </c>
      <c r="I5228" s="138">
        <v>14.05</v>
      </c>
      <c r="J5228" s="138">
        <v>25.47</v>
      </c>
      <c r="K5228" s="138">
        <v>15.219665271966527</v>
      </c>
    </row>
    <row r="5229" spans="1:11">
      <c r="A5229" s="39" t="s">
        <v>459</v>
      </c>
      <c r="B5229" s="39" t="s">
        <v>427</v>
      </c>
      <c r="C5229" s="39" t="s">
        <v>143</v>
      </c>
      <c r="D5229" s="92">
        <f t="shared" si="246"/>
        <v>19.309999999999999</v>
      </c>
      <c r="E5229" s="92">
        <f t="shared" si="247"/>
        <v>14</v>
      </c>
      <c r="F5229" s="92">
        <f t="shared" si="248"/>
        <v>26.02</v>
      </c>
      <c r="H5229" s="138">
        <v>19.309999999999999</v>
      </c>
      <c r="I5229" s="138">
        <v>14</v>
      </c>
      <c r="J5229" s="138">
        <v>26.02</v>
      </c>
      <c r="K5229" s="138">
        <v>15.846711548420508</v>
      </c>
    </row>
    <row r="5230" spans="1:11">
      <c r="A5230" s="39" t="s">
        <v>459</v>
      </c>
      <c r="B5230" s="39" t="s">
        <v>427</v>
      </c>
      <c r="C5230" s="39" t="s">
        <v>149</v>
      </c>
      <c r="D5230" s="92">
        <f t="shared" si="246"/>
        <v>13.4</v>
      </c>
      <c r="E5230" s="92">
        <f t="shared" si="247"/>
        <v>10.220000000000001</v>
      </c>
      <c r="F5230" s="92">
        <f t="shared" si="248"/>
        <v>17.38</v>
      </c>
      <c r="H5230" s="138">
        <v>13.4</v>
      </c>
      <c r="I5230" s="138">
        <v>10.220000000000001</v>
      </c>
      <c r="J5230" s="138">
        <v>17.38</v>
      </c>
      <c r="K5230" s="138">
        <v>13.582089552238807</v>
      </c>
    </row>
    <row r="5231" spans="1:11">
      <c r="A5231" s="39" t="s">
        <v>459</v>
      </c>
      <c r="B5231" s="39" t="s">
        <v>427</v>
      </c>
      <c r="C5231" s="39" t="s">
        <v>151</v>
      </c>
      <c r="D5231" s="92">
        <f t="shared" si="246"/>
        <v>18.420000000000002</v>
      </c>
      <c r="E5231" s="92">
        <f t="shared" si="247"/>
        <v>12.85</v>
      </c>
      <c r="F5231" s="92">
        <f t="shared" si="248"/>
        <v>25.7</v>
      </c>
      <c r="H5231" s="138">
        <v>18.420000000000002</v>
      </c>
      <c r="I5231" s="138">
        <v>12.85</v>
      </c>
      <c r="J5231" s="138">
        <v>25.7</v>
      </c>
      <c r="K5231" s="138">
        <v>17.752442996742669</v>
      </c>
    </row>
    <row r="5232" spans="1:11">
      <c r="A5232" s="39" t="s">
        <v>459</v>
      </c>
      <c r="B5232" s="39" t="s">
        <v>427</v>
      </c>
      <c r="C5232" s="39" t="s">
        <v>154</v>
      </c>
      <c r="D5232" s="92">
        <f t="shared" si="246"/>
        <v>19.16</v>
      </c>
      <c r="E5232" s="92">
        <f t="shared" si="247"/>
        <v>14.42</v>
      </c>
      <c r="F5232" s="92">
        <f t="shared" si="248"/>
        <v>24.99</v>
      </c>
      <c r="H5232" s="138">
        <v>19.16</v>
      </c>
      <c r="I5232" s="138">
        <v>14.42</v>
      </c>
      <c r="J5232" s="138">
        <v>24.99</v>
      </c>
      <c r="K5232" s="138">
        <v>14.039665970772441</v>
      </c>
    </row>
    <row r="5233" spans="1:11">
      <c r="A5233" s="39" t="s">
        <v>459</v>
      </c>
      <c r="B5233" s="39" t="s">
        <v>427</v>
      </c>
      <c r="C5233" s="39" t="s">
        <v>164</v>
      </c>
      <c r="D5233" s="92">
        <f t="shared" si="246"/>
        <v>13.63</v>
      </c>
      <c r="E5233" s="92">
        <f t="shared" si="247"/>
        <v>9.16</v>
      </c>
      <c r="F5233" s="92">
        <f t="shared" si="248"/>
        <v>19.809999999999999</v>
      </c>
      <c r="H5233" s="138">
        <v>13.63</v>
      </c>
      <c r="I5233" s="138">
        <v>9.16</v>
      </c>
      <c r="J5233" s="138">
        <v>19.809999999999999</v>
      </c>
      <c r="K5233" s="138">
        <v>19.735876742479821</v>
      </c>
    </row>
    <row r="5234" spans="1:11">
      <c r="A5234" s="39" t="s">
        <v>459</v>
      </c>
      <c r="B5234" s="39" t="s">
        <v>427</v>
      </c>
      <c r="C5234" s="39" t="s">
        <v>171</v>
      </c>
      <c r="D5234" s="92">
        <f t="shared" si="246"/>
        <v>18.91</v>
      </c>
      <c r="E5234" s="92">
        <f t="shared" si="247"/>
        <v>14.79</v>
      </c>
      <c r="F5234" s="92">
        <f t="shared" si="248"/>
        <v>23.86</v>
      </c>
      <c r="H5234" s="138">
        <v>18.91</v>
      </c>
      <c r="I5234" s="138">
        <v>14.79</v>
      </c>
      <c r="J5234" s="138">
        <v>23.86</v>
      </c>
      <c r="K5234" s="138">
        <v>12.215758857747224</v>
      </c>
    </row>
    <row r="5235" spans="1:11">
      <c r="A5235" s="39" t="s">
        <v>459</v>
      </c>
      <c r="B5235" s="39" t="s">
        <v>427</v>
      </c>
      <c r="C5235" s="39" t="s">
        <v>174</v>
      </c>
      <c r="D5235" s="92">
        <f t="shared" si="246"/>
        <v>16.37</v>
      </c>
      <c r="E5235" s="92">
        <f t="shared" si="247"/>
        <v>12.27</v>
      </c>
      <c r="F5235" s="92">
        <f t="shared" si="248"/>
        <v>21.49</v>
      </c>
      <c r="H5235" s="138">
        <v>16.37</v>
      </c>
      <c r="I5235" s="138">
        <v>12.27</v>
      </c>
      <c r="J5235" s="138">
        <v>21.49</v>
      </c>
      <c r="K5235" s="138">
        <v>14.294441050702503</v>
      </c>
    </row>
    <row r="5236" spans="1:11">
      <c r="A5236" s="39" t="s">
        <v>459</v>
      </c>
      <c r="B5236" s="39" t="s">
        <v>428</v>
      </c>
      <c r="C5236" s="39" t="s">
        <v>101</v>
      </c>
      <c r="D5236" s="92">
        <f t="shared" ref="D5236:D5299" si="261">IF(K5236&gt;=50," ",H5236)</f>
        <v>19.97</v>
      </c>
      <c r="E5236" s="92">
        <f t="shared" ref="E5236:E5299" si="262">IF(K5236&gt;=50," ",I5236)</f>
        <v>15.65</v>
      </c>
      <c r="F5236" s="92">
        <f t="shared" ref="F5236:F5299" si="263">IF(K5236&gt;=50," ",J5236)</f>
        <v>25.13</v>
      </c>
      <c r="H5236" s="138">
        <v>19.97</v>
      </c>
      <c r="I5236" s="138">
        <v>15.65</v>
      </c>
      <c r="J5236" s="138">
        <v>25.13</v>
      </c>
      <c r="K5236" s="138">
        <v>12.118177265898849</v>
      </c>
    </row>
    <row r="5237" spans="1:11">
      <c r="A5237" s="39" t="s">
        <v>459</v>
      </c>
      <c r="B5237" s="39" t="s">
        <v>428</v>
      </c>
      <c r="C5237" s="39" t="s">
        <v>108</v>
      </c>
      <c r="D5237" s="92">
        <f t="shared" si="261"/>
        <v>9.57</v>
      </c>
      <c r="E5237" s="92">
        <f t="shared" si="262"/>
        <v>4.78</v>
      </c>
      <c r="F5237" s="92">
        <f t="shared" si="263"/>
        <v>18.239999999999998</v>
      </c>
      <c r="H5237" s="138">
        <v>9.57</v>
      </c>
      <c r="I5237" s="138">
        <v>4.78</v>
      </c>
      <c r="J5237" s="138">
        <v>18.239999999999998</v>
      </c>
      <c r="K5237" s="138">
        <v>34.378265412748171</v>
      </c>
    </row>
    <row r="5238" spans="1:11">
      <c r="A5238" s="39" t="s">
        <v>459</v>
      </c>
      <c r="B5238" s="39" t="s">
        <v>428</v>
      </c>
      <c r="C5238" s="39" t="s">
        <v>109</v>
      </c>
      <c r="D5238" s="92">
        <f t="shared" si="261"/>
        <v>22.32</v>
      </c>
      <c r="E5238" s="92">
        <f t="shared" si="262"/>
        <v>16.32</v>
      </c>
      <c r="F5238" s="92">
        <f t="shared" si="263"/>
        <v>29.75</v>
      </c>
      <c r="H5238" s="138">
        <v>22.32</v>
      </c>
      <c r="I5238" s="138">
        <v>16.32</v>
      </c>
      <c r="J5238" s="138">
        <v>29.75</v>
      </c>
      <c r="K5238" s="138">
        <v>15.367383512544802</v>
      </c>
    </row>
    <row r="5239" spans="1:11">
      <c r="A5239" s="39" t="s">
        <v>459</v>
      </c>
      <c r="B5239" s="39" t="s">
        <v>428</v>
      </c>
      <c r="C5239" s="39" t="s">
        <v>112</v>
      </c>
      <c r="D5239" s="92">
        <f t="shared" si="261"/>
        <v>11.2</v>
      </c>
      <c r="E5239" s="92">
        <f t="shared" si="262"/>
        <v>7.97</v>
      </c>
      <c r="F5239" s="92">
        <f t="shared" si="263"/>
        <v>15.53</v>
      </c>
      <c r="H5239" s="138">
        <v>11.2</v>
      </c>
      <c r="I5239" s="138">
        <v>7.97</v>
      </c>
      <c r="J5239" s="138">
        <v>15.53</v>
      </c>
      <c r="K5239" s="138">
        <v>17.053571428571431</v>
      </c>
    </row>
    <row r="5240" spans="1:11">
      <c r="A5240" s="39" t="s">
        <v>459</v>
      </c>
      <c r="B5240" s="39" t="s">
        <v>428</v>
      </c>
      <c r="C5240" s="39" t="s">
        <v>115</v>
      </c>
      <c r="D5240" s="92">
        <f t="shared" si="261"/>
        <v>20.86</v>
      </c>
      <c r="E5240" s="92">
        <f t="shared" si="262"/>
        <v>16.78</v>
      </c>
      <c r="F5240" s="92">
        <f t="shared" si="263"/>
        <v>25.64</v>
      </c>
      <c r="H5240" s="138">
        <v>20.86</v>
      </c>
      <c r="I5240" s="138">
        <v>16.78</v>
      </c>
      <c r="J5240" s="138">
        <v>25.64</v>
      </c>
      <c r="K5240" s="138">
        <v>10.834132310642378</v>
      </c>
    </row>
    <row r="5241" spans="1:11">
      <c r="A5241" s="39" t="s">
        <v>459</v>
      </c>
      <c r="B5241" s="39" t="s">
        <v>428</v>
      </c>
      <c r="C5241" s="39" t="s">
        <v>118</v>
      </c>
      <c r="D5241" s="92">
        <f t="shared" si="261"/>
        <v>13.83</v>
      </c>
      <c r="E5241" s="92">
        <f t="shared" si="262"/>
        <v>9.16</v>
      </c>
      <c r="F5241" s="92">
        <f t="shared" si="263"/>
        <v>20.34</v>
      </c>
      <c r="H5241" s="138">
        <v>13.83</v>
      </c>
      <c r="I5241" s="138">
        <v>9.16</v>
      </c>
      <c r="J5241" s="138">
        <v>20.34</v>
      </c>
      <c r="K5241" s="138">
        <v>20.462762111352134</v>
      </c>
    </row>
    <row r="5242" spans="1:11">
      <c r="A5242" s="39" t="s">
        <v>459</v>
      </c>
      <c r="B5242" s="39" t="s">
        <v>428</v>
      </c>
      <c r="C5242" s="39" t="s">
        <v>122</v>
      </c>
      <c r="D5242" s="92">
        <f t="shared" si="261"/>
        <v>21.09</v>
      </c>
      <c r="E5242" s="92">
        <f t="shared" si="262"/>
        <v>16.53</v>
      </c>
      <c r="F5242" s="92">
        <f t="shared" si="263"/>
        <v>26.51</v>
      </c>
      <c r="H5242" s="138">
        <v>21.09</v>
      </c>
      <c r="I5242" s="138">
        <v>16.53</v>
      </c>
      <c r="J5242" s="138">
        <v>26.51</v>
      </c>
      <c r="K5242" s="138">
        <v>12.043622569938361</v>
      </c>
    </row>
    <row r="5243" spans="1:11">
      <c r="A5243" s="39" t="s">
        <v>459</v>
      </c>
      <c r="B5243" s="39" t="s">
        <v>428</v>
      </c>
      <c r="C5243" s="39" t="s">
        <v>130</v>
      </c>
      <c r="D5243" s="92">
        <f t="shared" si="261"/>
        <v>13.67</v>
      </c>
      <c r="E5243" s="92">
        <f t="shared" si="262"/>
        <v>10.35</v>
      </c>
      <c r="F5243" s="92">
        <f t="shared" si="263"/>
        <v>17.84</v>
      </c>
      <c r="H5243" s="138">
        <v>13.67</v>
      </c>
      <c r="I5243" s="138">
        <v>10.35</v>
      </c>
      <c r="J5243" s="138">
        <v>17.84</v>
      </c>
      <c r="K5243" s="138">
        <v>13.89904901243599</v>
      </c>
    </row>
    <row r="5244" spans="1:11">
      <c r="A5244" s="39" t="s">
        <v>459</v>
      </c>
      <c r="B5244" s="39" t="s">
        <v>428</v>
      </c>
      <c r="C5244" s="39" t="s">
        <v>135</v>
      </c>
      <c r="D5244" s="92">
        <f t="shared" si="261"/>
        <v>19.12</v>
      </c>
      <c r="E5244" s="92">
        <f t="shared" si="262"/>
        <v>10.11</v>
      </c>
      <c r="F5244" s="92">
        <f t="shared" si="263"/>
        <v>33.200000000000003</v>
      </c>
      <c r="H5244" s="138">
        <v>19.12</v>
      </c>
      <c r="I5244" s="138">
        <v>10.11</v>
      </c>
      <c r="J5244" s="138">
        <v>33.200000000000003</v>
      </c>
      <c r="K5244" s="138">
        <v>30.648535564853557</v>
      </c>
    </row>
    <row r="5245" spans="1:11">
      <c r="A5245" s="39" t="s">
        <v>459</v>
      </c>
      <c r="B5245" s="39" t="s">
        <v>428</v>
      </c>
      <c r="C5245" s="39" t="s">
        <v>136</v>
      </c>
      <c r="D5245" s="92">
        <f t="shared" si="261"/>
        <v>18.940000000000001</v>
      </c>
      <c r="E5245" s="92">
        <f t="shared" si="262"/>
        <v>13.75</v>
      </c>
      <c r="F5245" s="92">
        <f t="shared" si="263"/>
        <v>25.51</v>
      </c>
      <c r="H5245" s="138">
        <v>18.940000000000001</v>
      </c>
      <c r="I5245" s="138">
        <v>13.75</v>
      </c>
      <c r="J5245" s="138">
        <v>25.51</v>
      </c>
      <c r="K5245" s="138">
        <v>15.786694825765576</v>
      </c>
    </row>
    <row r="5246" spans="1:11">
      <c r="A5246" s="39" t="s">
        <v>459</v>
      </c>
      <c r="B5246" s="39" t="s">
        <v>428</v>
      </c>
      <c r="C5246" s="39" t="s">
        <v>143</v>
      </c>
      <c r="D5246" s="92">
        <f t="shared" si="261"/>
        <v>16.55</v>
      </c>
      <c r="E5246" s="92">
        <f t="shared" si="262"/>
        <v>11.33</v>
      </c>
      <c r="F5246" s="92">
        <f t="shared" si="263"/>
        <v>23.54</v>
      </c>
      <c r="H5246" s="138">
        <v>16.55</v>
      </c>
      <c r="I5246" s="138">
        <v>11.33</v>
      </c>
      <c r="J5246" s="138">
        <v>23.54</v>
      </c>
      <c r="K5246" s="138">
        <v>18.731117824773413</v>
      </c>
    </row>
    <row r="5247" spans="1:11">
      <c r="A5247" s="39" t="s">
        <v>459</v>
      </c>
      <c r="B5247" s="39" t="s">
        <v>428</v>
      </c>
      <c r="C5247" s="39" t="s">
        <v>149</v>
      </c>
      <c r="D5247" s="92">
        <f t="shared" si="261"/>
        <v>21.45</v>
      </c>
      <c r="E5247" s="92">
        <f t="shared" si="262"/>
        <v>17.32</v>
      </c>
      <c r="F5247" s="92">
        <f t="shared" si="263"/>
        <v>26.26</v>
      </c>
      <c r="H5247" s="138">
        <v>21.45</v>
      </c>
      <c r="I5247" s="138">
        <v>17.32</v>
      </c>
      <c r="J5247" s="138">
        <v>26.26</v>
      </c>
      <c r="K5247" s="138">
        <v>10.629370629370628</v>
      </c>
    </row>
    <row r="5248" spans="1:11">
      <c r="A5248" s="39" t="s">
        <v>459</v>
      </c>
      <c r="B5248" s="39" t="s">
        <v>428</v>
      </c>
      <c r="C5248" s="39" t="s">
        <v>151</v>
      </c>
      <c r="D5248" s="92">
        <f t="shared" si="261"/>
        <v>9.44</v>
      </c>
      <c r="E5248" s="92">
        <f t="shared" si="262"/>
        <v>6.63</v>
      </c>
      <c r="F5248" s="92">
        <f t="shared" si="263"/>
        <v>13.29</v>
      </c>
      <c r="H5248" s="138">
        <v>9.44</v>
      </c>
      <c r="I5248" s="138">
        <v>6.63</v>
      </c>
      <c r="J5248" s="138">
        <v>13.29</v>
      </c>
      <c r="K5248" s="138">
        <v>17.796610169491526</v>
      </c>
    </row>
    <row r="5249" spans="1:11">
      <c r="A5249" s="39" t="s">
        <v>459</v>
      </c>
      <c r="B5249" s="39" t="s">
        <v>428</v>
      </c>
      <c r="C5249" s="39" t="s">
        <v>154</v>
      </c>
      <c r="D5249" s="92">
        <f t="shared" si="261"/>
        <v>20.52</v>
      </c>
      <c r="E5249" s="92">
        <f t="shared" si="262"/>
        <v>15.21</v>
      </c>
      <c r="F5249" s="92">
        <f t="shared" si="263"/>
        <v>27.09</v>
      </c>
      <c r="H5249" s="138">
        <v>20.52</v>
      </c>
      <c r="I5249" s="138">
        <v>15.21</v>
      </c>
      <c r="J5249" s="138">
        <v>27.09</v>
      </c>
      <c r="K5249" s="138">
        <v>14.76608187134503</v>
      </c>
    </row>
    <row r="5250" spans="1:11">
      <c r="A5250" s="39" t="s">
        <v>459</v>
      </c>
      <c r="B5250" s="39" t="s">
        <v>428</v>
      </c>
      <c r="C5250" s="39" t="s">
        <v>164</v>
      </c>
      <c r="D5250" s="92">
        <f t="shared" si="261"/>
        <v>15.31</v>
      </c>
      <c r="E5250" s="92">
        <f t="shared" si="262"/>
        <v>10.050000000000001</v>
      </c>
      <c r="F5250" s="92">
        <f t="shared" si="263"/>
        <v>22.64</v>
      </c>
      <c r="H5250" s="138">
        <v>15.31</v>
      </c>
      <c r="I5250" s="138">
        <v>10.050000000000001</v>
      </c>
      <c r="J5250" s="138">
        <v>22.64</v>
      </c>
      <c r="K5250" s="138">
        <v>20.836054866100586</v>
      </c>
    </row>
    <row r="5251" spans="1:11">
      <c r="A5251" s="39" t="s">
        <v>459</v>
      </c>
      <c r="B5251" s="39" t="s">
        <v>428</v>
      </c>
      <c r="C5251" s="39" t="s">
        <v>171</v>
      </c>
      <c r="D5251" s="92">
        <f t="shared" si="261"/>
        <v>12.21</v>
      </c>
      <c r="E5251" s="92">
        <f t="shared" si="262"/>
        <v>8.94</v>
      </c>
      <c r="F5251" s="92">
        <f t="shared" si="263"/>
        <v>16.47</v>
      </c>
      <c r="H5251" s="138">
        <v>12.21</v>
      </c>
      <c r="I5251" s="138">
        <v>8.94</v>
      </c>
      <c r="J5251" s="138">
        <v>16.47</v>
      </c>
      <c r="K5251" s="138">
        <v>15.642915642915641</v>
      </c>
    </row>
    <row r="5252" spans="1:11">
      <c r="A5252" s="39" t="s">
        <v>459</v>
      </c>
      <c r="B5252" s="39" t="s">
        <v>428</v>
      </c>
      <c r="C5252" s="39" t="s">
        <v>174</v>
      </c>
      <c r="D5252" s="92">
        <f t="shared" si="261"/>
        <v>16.649999999999999</v>
      </c>
      <c r="E5252" s="92">
        <f t="shared" si="262"/>
        <v>12.6</v>
      </c>
      <c r="F5252" s="92">
        <f t="shared" si="263"/>
        <v>21.68</v>
      </c>
      <c r="H5252" s="138">
        <v>16.649999999999999</v>
      </c>
      <c r="I5252" s="138">
        <v>12.6</v>
      </c>
      <c r="J5252" s="138">
        <v>21.68</v>
      </c>
      <c r="K5252" s="138">
        <v>13.873873873873876</v>
      </c>
    </row>
    <row r="5253" spans="1:11">
      <c r="A5253" s="39" t="s">
        <v>459</v>
      </c>
      <c r="B5253" s="39" t="s">
        <v>429</v>
      </c>
      <c r="C5253" s="39" t="s">
        <v>101</v>
      </c>
      <c r="D5253" s="92">
        <f t="shared" si="261"/>
        <v>26.45</v>
      </c>
      <c r="E5253" s="92">
        <f t="shared" si="262"/>
        <v>21.34</v>
      </c>
      <c r="F5253" s="92">
        <f t="shared" si="263"/>
        <v>32.29</v>
      </c>
      <c r="H5253" s="138">
        <v>26.45</v>
      </c>
      <c r="I5253" s="138">
        <v>21.34</v>
      </c>
      <c r="J5253" s="138">
        <v>32.29</v>
      </c>
      <c r="K5253" s="138">
        <v>10.586011342155009</v>
      </c>
    </row>
    <row r="5254" spans="1:11">
      <c r="A5254" s="39" t="s">
        <v>459</v>
      </c>
      <c r="B5254" s="39" t="s">
        <v>429</v>
      </c>
      <c r="C5254" s="39" t="s">
        <v>108</v>
      </c>
      <c r="D5254" s="92">
        <f t="shared" si="261"/>
        <v>31.12</v>
      </c>
      <c r="E5254" s="92">
        <f t="shared" si="262"/>
        <v>23.02</v>
      </c>
      <c r="F5254" s="92">
        <f t="shared" si="263"/>
        <v>40.57</v>
      </c>
      <c r="H5254" s="138">
        <v>31.12</v>
      </c>
      <c r="I5254" s="138">
        <v>23.02</v>
      </c>
      <c r="J5254" s="138">
        <v>40.57</v>
      </c>
      <c r="K5254" s="138">
        <v>14.492287917737787</v>
      </c>
    </row>
    <row r="5255" spans="1:11">
      <c r="A5255" s="39" t="s">
        <v>459</v>
      </c>
      <c r="B5255" s="39" t="s">
        <v>429</v>
      </c>
      <c r="C5255" s="39" t="s">
        <v>109</v>
      </c>
      <c r="D5255" s="92">
        <f t="shared" si="261"/>
        <v>25.52</v>
      </c>
      <c r="E5255" s="92">
        <f t="shared" si="262"/>
        <v>20.399999999999999</v>
      </c>
      <c r="F5255" s="92">
        <f t="shared" si="263"/>
        <v>31.42</v>
      </c>
      <c r="H5255" s="138">
        <v>25.52</v>
      </c>
      <c r="I5255" s="138">
        <v>20.399999999999999</v>
      </c>
      <c r="J5255" s="138">
        <v>31.42</v>
      </c>
      <c r="K5255" s="138">
        <v>11.050156739811911</v>
      </c>
    </row>
    <row r="5256" spans="1:11">
      <c r="A5256" s="39" t="s">
        <v>459</v>
      </c>
      <c r="B5256" s="39" t="s">
        <v>429</v>
      </c>
      <c r="C5256" s="39" t="s">
        <v>112</v>
      </c>
      <c r="D5256" s="92">
        <f t="shared" si="261"/>
        <v>18.47</v>
      </c>
      <c r="E5256" s="92">
        <f t="shared" si="262"/>
        <v>13.14</v>
      </c>
      <c r="F5256" s="92">
        <f t="shared" si="263"/>
        <v>25.34</v>
      </c>
      <c r="H5256" s="138">
        <v>18.47</v>
      </c>
      <c r="I5256" s="138">
        <v>13.14</v>
      </c>
      <c r="J5256" s="138">
        <v>25.34</v>
      </c>
      <c r="K5256" s="138">
        <v>16.838115863562532</v>
      </c>
    </row>
    <row r="5257" spans="1:11">
      <c r="A5257" s="39" t="s">
        <v>459</v>
      </c>
      <c r="B5257" s="39" t="s">
        <v>429</v>
      </c>
      <c r="C5257" s="39" t="s">
        <v>115</v>
      </c>
      <c r="D5257" s="92">
        <f t="shared" si="261"/>
        <v>25.41</v>
      </c>
      <c r="E5257" s="92">
        <f t="shared" si="262"/>
        <v>21.31</v>
      </c>
      <c r="F5257" s="92">
        <f t="shared" si="263"/>
        <v>30</v>
      </c>
      <c r="H5257" s="138">
        <v>25.41</v>
      </c>
      <c r="I5257" s="138">
        <v>21.31</v>
      </c>
      <c r="J5257" s="138">
        <v>30</v>
      </c>
      <c r="K5257" s="138">
        <v>8.7367178276269186</v>
      </c>
    </row>
    <row r="5258" spans="1:11">
      <c r="A5258" s="39" t="s">
        <v>459</v>
      </c>
      <c r="B5258" s="39" t="s">
        <v>429</v>
      </c>
      <c r="C5258" s="39" t="s">
        <v>118</v>
      </c>
      <c r="D5258" s="92">
        <f t="shared" si="261"/>
        <v>28.34</v>
      </c>
      <c r="E5258" s="92">
        <f t="shared" si="262"/>
        <v>20.96</v>
      </c>
      <c r="F5258" s="92">
        <f t="shared" si="263"/>
        <v>37.1</v>
      </c>
      <c r="H5258" s="138">
        <v>28.34</v>
      </c>
      <c r="I5258" s="138">
        <v>20.96</v>
      </c>
      <c r="J5258" s="138">
        <v>37.1</v>
      </c>
      <c r="K5258" s="138">
        <v>14.608327452364147</v>
      </c>
    </row>
    <row r="5259" spans="1:11">
      <c r="A5259" s="39" t="s">
        <v>459</v>
      </c>
      <c r="B5259" s="39" t="s">
        <v>429</v>
      </c>
      <c r="C5259" s="39" t="s">
        <v>122</v>
      </c>
      <c r="D5259" s="92">
        <f t="shared" si="261"/>
        <v>23.78</v>
      </c>
      <c r="E5259" s="92">
        <f t="shared" si="262"/>
        <v>19.04</v>
      </c>
      <c r="F5259" s="92">
        <f t="shared" si="263"/>
        <v>29.28</v>
      </c>
      <c r="H5259" s="138">
        <v>23.78</v>
      </c>
      <c r="I5259" s="138">
        <v>19.04</v>
      </c>
      <c r="J5259" s="138">
        <v>29.28</v>
      </c>
      <c r="K5259" s="138">
        <v>11.017661900756938</v>
      </c>
    </row>
    <row r="5260" spans="1:11">
      <c r="A5260" s="39" t="s">
        <v>459</v>
      </c>
      <c r="B5260" s="39" t="s">
        <v>429</v>
      </c>
      <c r="C5260" s="39" t="s">
        <v>130</v>
      </c>
      <c r="D5260" s="92">
        <f t="shared" si="261"/>
        <v>17.190000000000001</v>
      </c>
      <c r="E5260" s="92">
        <f t="shared" si="262"/>
        <v>13.56</v>
      </c>
      <c r="F5260" s="92">
        <f t="shared" si="263"/>
        <v>21.54</v>
      </c>
      <c r="H5260" s="138">
        <v>17.190000000000001</v>
      </c>
      <c r="I5260" s="138">
        <v>13.56</v>
      </c>
      <c r="J5260" s="138">
        <v>21.54</v>
      </c>
      <c r="K5260" s="138">
        <v>11.809191390343221</v>
      </c>
    </row>
    <row r="5261" spans="1:11">
      <c r="A5261" s="39" t="s">
        <v>459</v>
      </c>
      <c r="B5261" s="39" t="s">
        <v>429</v>
      </c>
      <c r="C5261" s="39" t="s">
        <v>135</v>
      </c>
      <c r="D5261" s="92">
        <f t="shared" si="261"/>
        <v>35.08</v>
      </c>
      <c r="E5261" s="92">
        <f t="shared" si="262"/>
        <v>24.35</v>
      </c>
      <c r="F5261" s="92">
        <f t="shared" si="263"/>
        <v>47.57</v>
      </c>
      <c r="H5261" s="138">
        <v>35.08</v>
      </c>
      <c r="I5261" s="138">
        <v>24.35</v>
      </c>
      <c r="J5261" s="138">
        <v>47.57</v>
      </c>
      <c r="K5261" s="138">
        <v>17.160775370581526</v>
      </c>
    </row>
    <row r="5262" spans="1:11">
      <c r="A5262" s="39" t="s">
        <v>459</v>
      </c>
      <c r="B5262" s="39" t="s">
        <v>429</v>
      </c>
      <c r="C5262" s="39" t="s">
        <v>136</v>
      </c>
      <c r="D5262" s="92">
        <f t="shared" si="261"/>
        <v>34.83</v>
      </c>
      <c r="E5262" s="92">
        <f t="shared" si="262"/>
        <v>27.93</v>
      </c>
      <c r="F5262" s="92">
        <f t="shared" si="263"/>
        <v>42.44</v>
      </c>
      <c r="H5262" s="138">
        <v>34.83</v>
      </c>
      <c r="I5262" s="138">
        <v>27.93</v>
      </c>
      <c r="J5262" s="138">
        <v>42.44</v>
      </c>
      <c r="K5262" s="138">
        <v>10.680447889750216</v>
      </c>
    </row>
    <row r="5263" spans="1:11">
      <c r="A5263" s="39" t="s">
        <v>459</v>
      </c>
      <c r="B5263" s="39" t="s">
        <v>429</v>
      </c>
      <c r="C5263" s="39" t="s">
        <v>143</v>
      </c>
      <c r="D5263" s="92">
        <f t="shared" si="261"/>
        <v>21.73</v>
      </c>
      <c r="E5263" s="92">
        <f t="shared" si="262"/>
        <v>16.940000000000001</v>
      </c>
      <c r="F5263" s="92">
        <f t="shared" si="263"/>
        <v>27.44</v>
      </c>
      <c r="H5263" s="138">
        <v>21.73</v>
      </c>
      <c r="I5263" s="138">
        <v>16.940000000000001</v>
      </c>
      <c r="J5263" s="138">
        <v>27.44</v>
      </c>
      <c r="K5263" s="138">
        <v>12.333179935572941</v>
      </c>
    </row>
    <row r="5264" spans="1:11">
      <c r="A5264" s="39" t="s">
        <v>459</v>
      </c>
      <c r="B5264" s="39" t="s">
        <v>429</v>
      </c>
      <c r="C5264" s="39" t="s">
        <v>149</v>
      </c>
      <c r="D5264" s="92">
        <f t="shared" si="261"/>
        <v>23.45</v>
      </c>
      <c r="E5264" s="92">
        <f t="shared" si="262"/>
        <v>19.420000000000002</v>
      </c>
      <c r="F5264" s="92">
        <f t="shared" si="263"/>
        <v>28.03</v>
      </c>
      <c r="H5264" s="138">
        <v>23.45</v>
      </c>
      <c r="I5264" s="138">
        <v>19.420000000000002</v>
      </c>
      <c r="J5264" s="138">
        <v>28.03</v>
      </c>
      <c r="K5264" s="138">
        <v>9.3816631130063968</v>
      </c>
    </row>
    <row r="5265" spans="1:11">
      <c r="A5265" s="39" t="s">
        <v>459</v>
      </c>
      <c r="B5265" s="39" t="s">
        <v>429</v>
      </c>
      <c r="C5265" s="39" t="s">
        <v>151</v>
      </c>
      <c r="D5265" s="92">
        <f t="shared" si="261"/>
        <v>38.85</v>
      </c>
      <c r="E5265" s="92">
        <f t="shared" si="262"/>
        <v>29.84</v>
      </c>
      <c r="F5265" s="92">
        <f t="shared" si="263"/>
        <v>48.69</v>
      </c>
      <c r="H5265" s="138">
        <v>38.85</v>
      </c>
      <c r="I5265" s="138">
        <v>29.84</v>
      </c>
      <c r="J5265" s="138">
        <v>48.69</v>
      </c>
      <c r="K5265" s="138">
        <v>12.509652509652511</v>
      </c>
    </row>
    <row r="5266" spans="1:11">
      <c r="A5266" s="39" t="s">
        <v>459</v>
      </c>
      <c r="B5266" s="39" t="s">
        <v>429</v>
      </c>
      <c r="C5266" s="39" t="s">
        <v>154</v>
      </c>
      <c r="D5266" s="92">
        <f t="shared" si="261"/>
        <v>30.1</v>
      </c>
      <c r="E5266" s="92">
        <f t="shared" si="262"/>
        <v>24.39</v>
      </c>
      <c r="F5266" s="92">
        <f t="shared" si="263"/>
        <v>36.5</v>
      </c>
      <c r="H5266" s="138">
        <v>30.1</v>
      </c>
      <c r="I5266" s="138">
        <v>24.39</v>
      </c>
      <c r="J5266" s="138">
        <v>36.5</v>
      </c>
      <c r="K5266" s="138">
        <v>10.299003322259136</v>
      </c>
    </row>
    <row r="5267" spans="1:11">
      <c r="A5267" s="39" t="s">
        <v>459</v>
      </c>
      <c r="B5267" s="39" t="s">
        <v>429</v>
      </c>
      <c r="C5267" s="39" t="s">
        <v>164</v>
      </c>
      <c r="D5267" s="92">
        <f t="shared" si="261"/>
        <v>25.82</v>
      </c>
      <c r="E5267" s="92">
        <f t="shared" si="262"/>
        <v>19.53</v>
      </c>
      <c r="F5267" s="92">
        <f t="shared" si="263"/>
        <v>33.299999999999997</v>
      </c>
      <c r="H5267" s="138">
        <v>25.82</v>
      </c>
      <c r="I5267" s="138">
        <v>19.53</v>
      </c>
      <c r="J5267" s="138">
        <v>33.299999999999997</v>
      </c>
      <c r="K5267" s="138">
        <v>13.632842757552286</v>
      </c>
    </row>
    <row r="5268" spans="1:11">
      <c r="A5268" s="39" t="s">
        <v>459</v>
      </c>
      <c r="B5268" s="39" t="s">
        <v>429</v>
      </c>
      <c r="C5268" s="39" t="s">
        <v>171</v>
      </c>
      <c r="D5268" s="92">
        <f t="shared" si="261"/>
        <v>16.649999999999999</v>
      </c>
      <c r="E5268" s="92">
        <f t="shared" si="262"/>
        <v>12.98</v>
      </c>
      <c r="F5268" s="92">
        <f t="shared" si="263"/>
        <v>21.1</v>
      </c>
      <c r="H5268" s="138">
        <v>16.649999999999999</v>
      </c>
      <c r="I5268" s="138">
        <v>12.98</v>
      </c>
      <c r="J5268" s="138">
        <v>21.1</v>
      </c>
      <c r="K5268" s="138">
        <v>12.432432432432433</v>
      </c>
    </row>
    <row r="5269" spans="1:11">
      <c r="A5269" s="39" t="s">
        <v>459</v>
      </c>
      <c r="B5269" s="39" t="s">
        <v>429</v>
      </c>
      <c r="C5269" s="39" t="s">
        <v>174</v>
      </c>
      <c r="D5269" s="92">
        <f t="shared" si="261"/>
        <v>36.630000000000003</v>
      </c>
      <c r="E5269" s="92">
        <f t="shared" si="262"/>
        <v>30.63</v>
      </c>
      <c r="F5269" s="92">
        <f t="shared" si="263"/>
        <v>43.07</v>
      </c>
      <c r="H5269" s="138">
        <v>36.630000000000003</v>
      </c>
      <c r="I5269" s="138">
        <v>30.63</v>
      </c>
      <c r="J5269" s="138">
        <v>43.07</v>
      </c>
      <c r="K5269" s="138">
        <v>8.7087087087087074</v>
      </c>
    </row>
    <row r="5270" spans="1:11">
      <c r="A5270" s="39" t="s">
        <v>459</v>
      </c>
      <c r="B5270" s="39" t="s">
        <v>427</v>
      </c>
      <c r="C5270" s="39" t="s">
        <v>102</v>
      </c>
      <c r="D5270" s="92">
        <f t="shared" si="261"/>
        <v>19.52</v>
      </c>
      <c r="E5270" s="92">
        <f t="shared" si="262"/>
        <v>13.27</v>
      </c>
      <c r="F5270" s="92">
        <f t="shared" si="263"/>
        <v>27.77</v>
      </c>
      <c r="H5270" s="138">
        <v>19.52</v>
      </c>
      <c r="I5270" s="138">
        <v>13.27</v>
      </c>
      <c r="J5270" s="138">
        <v>27.77</v>
      </c>
      <c r="K5270" s="138">
        <v>18.903688524590166</v>
      </c>
    </row>
    <row r="5271" spans="1:11">
      <c r="A5271" s="39" t="s">
        <v>459</v>
      </c>
      <c r="B5271" s="39" t="s">
        <v>427</v>
      </c>
      <c r="C5271" s="39" t="s">
        <v>103</v>
      </c>
      <c r="D5271" s="92">
        <f t="shared" si="261"/>
        <v>18.02</v>
      </c>
      <c r="E5271" s="92">
        <f t="shared" si="262"/>
        <v>13.44</v>
      </c>
      <c r="F5271" s="92">
        <f t="shared" si="263"/>
        <v>23.74</v>
      </c>
      <c r="H5271" s="138">
        <v>18.02</v>
      </c>
      <c r="I5271" s="138">
        <v>13.44</v>
      </c>
      <c r="J5271" s="138">
        <v>23.74</v>
      </c>
      <c r="K5271" s="138">
        <v>14.539400665926749</v>
      </c>
    </row>
    <row r="5272" spans="1:11">
      <c r="A5272" s="39" t="s">
        <v>459</v>
      </c>
      <c r="B5272" s="39" t="s">
        <v>427</v>
      </c>
      <c r="C5272" s="39" t="s">
        <v>104</v>
      </c>
      <c r="D5272" s="92">
        <f t="shared" si="261"/>
        <v>21.34</v>
      </c>
      <c r="E5272" s="92">
        <f t="shared" si="262"/>
        <v>15.42</v>
      </c>
      <c r="F5272" s="92">
        <f t="shared" si="263"/>
        <v>28.77</v>
      </c>
      <c r="H5272" s="138">
        <v>21.34</v>
      </c>
      <c r="I5272" s="138">
        <v>15.42</v>
      </c>
      <c r="J5272" s="138">
        <v>28.77</v>
      </c>
      <c r="K5272" s="138">
        <v>15.979381443298971</v>
      </c>
    </row>
    <row r="5273" spans="1:11">
      <c r="A5273" s="39" t="s">
        <v>459</v>
      </c>
      <c r="B5273" s="39" t="s">
        <v>427</v>
      </c>
      <c r="C5273" s="39" t="s">
        <v>110</v>
      </c>
      <c r="D5273" s="92">
        <f t="shared" si="261"/>
        <v>20.74</v>
      </c>
      <c r="E5273" s="92">
        <f t="shared" si="262"/>
        <v>16.13</v>
      </c>
      <c r="F5273" s="92">
        <f t="shared" si="263"/>
        <v>26.24</v>
      </c>
      <c r="H5273" s="138">
        <v>20.74</v>
      </c>
      <c r="I5273" s="138">
        <v>16.13</v>
      </c>
      <c r="J5273" s="138">
        <v>26.24</v>
      </c>
      <c r="K5273" s="138">
        <v>12.439729990356801</v>
      </c>
    </row>
    <row r="5274" spans="1:11">
      <c r="A5274" s="39" t="s">
        <v>459</v>
      </c>
      <c r="B5274" s="39" t="s">
        <v>427</v>
      </c>
      <c r="C5274" s="39" t="s">
        <v>111</v>
      </c>
      <c r="D5274" s="92">
        <f t="shared" si="261"/>
        <v>20.440000000000001</v>
      </c>
      <c r="E5274" s="92">
        <f t="shared" si="262"/>
        <v>16.079999999999998</v>
      </c>
      <c r="F5274" s="92">
        <f t="shared" si="263"/>
        <v>25.62</v>
      </c>
      <c r="H5274" s="138">
        <v>20.440000000000001</v>
      </c>
      <c r="I5274" s="138">
        <v>16.079999999999998</v>
      </c>
      <c r="J5274" s="138">
        <v>25.62</v>
      </c>
      <c r="K5274" s="138">
        <v>11.888454011741684</v>
      </c>
    </row>
    <row r="5275" spans="1:11">
      <c r="A5275" s="39" t="s">
        <v>459</v>
      </c>
      <c r="B5275" s="39" t="s">
        <v>427</v>
      </c>
      <c r="C5275" s="39" t="s">
        <v>116</v>
      </c>
      <c r="D5275" s="92">
        <f t="shared" si="261"/>
        <v>12.69</v>
      </c>
      <c r="E5275" s="92">
        <f t="shared" si="262"/>
        <v>8</v>
      </c>
      <c r="F5275" s="92">
        <f t="shared" si="263"/>
        <v>19.55</v>
      </c>
      <c r="H5275" s="138">
        <v>12.69</v>
      </c>
      <c r="I5275" s="138">
        <v>8</v>
      </c>
      <c r="J5275" s="138">
        <v>19.55</v>
      </c>
      <c r="K5275" s="138">
        <v>22.931442080378254</v>
      </c>
    </row>
    <row r="5276" spans="1:11">
      <c r="A5276" s="39" t="s">
        <v>459</v>
      </c>
      <c r="B5276" s="39" t="s">
        <v>427</v>
      </c>
      <c r="C5276" s="39" t="s">
        <v>117</v>
      </c>
      <c r="D5276" s="92">
        <f t="shared" si="261"/>
        <v>18.670000000000002</v>
      </c>
      <c r="E5276" s="92">
        <f t="shared" si="262"/>
        <v>14.23</v>
      </c>
      <c r="F5276" s="92">
        <f t="shared" si="263"/>
        <v>24.12</v>
      </c>
      <c r="H5276" s="138">
        <v>18.670000000000002</v>
      </c>
      <c r="I5276" s="138">
        <v>14.23</v>
      </c>
      <c r="J5276" s="138">
        <v>24.12</v>
      </c>
      <c r="K5276" s="138">
        <v>13.497589716122119</v>
      </c>
    </row>
    <row r="5277" spans="1:11">
      <c r="A5277" s="39" t="s">
        <v>459</v>
      </c>
      <c r="B5277" s="39" t="s">
        <v>427</v>
      </c>
      <c r="C5277" s="39" t="s">
        <v>119</v>
      </c>
      <c r="D5277" s="92">
        <f t="shared" si="261"/>
        <v>19.37</v>
      </c>
      <c r="E5277" s="92">
        <f t="shared" si="262"/>
        <v>15.21</v>
      </c>
      <c r="F5277" s="92">
        <f t="shared" si="263"/>
        <v>24.34</v>
      </c>
      <c r="H5277" s="138">
        <v>19.37</v>
      </c>
      <c r="I5277" s="138">
        <v>15.21</v>
      </c>
      <c r="J5277" s="138">
        <v>24.34</v>
      </c>
      <c r="K5277" s="138">
        <v>12.028910686628807</v>
      </c>
    </row>
    <row r="5278" spans="1:11">
      <c r="A5278" s="39" t="s">
        <v>459</v>
      </c>
      <c r="B5278" s="39" t="s">
        <v>427</v>
      </c>
      <c r="C5278" s="39" t="s">
        <v>123</v>
      </c>
      <c r="D5278" s="92">
        <f t="shared" si="261"/>
        <v>17.5</v>
      </c>
      <c r="E5278" s="92">
        <f t="shared" si="262"/>
        <v>13.35</v>
      </c>
      <c r="F5278" s="92">
        <f t="shared" si="263"/>
        <v>22.59</v>
      </c>
      <c r="H5278" s="138">
        <v>17.5</v>
      </c>
      <c r="I5278" s="138">
        <v>13.35</v>
      </c>
      <c r="J5278" s="138">
        <v>22.59</v>
      </c>
      <c r="K5278" s="138">
        <v>13.428571428571429</v>
      </c>
    </row>
    <row r="5279" spans="1:11">
      <c r="A5279" s="39" t="s">
        <v>459</v>
      </c>
      <c r="B5279" s="39" t="s">
        <v>427</v>
      </c>
      <c r="C5279" s="39" t="s">
        <v>132</v>
      </c>
      <c r="D5279" s="92">
        <f t="shared" si="261"/>
        <v>17.05</v>
      </c>
      <c r="E5279" s="92">
        <f t="shared" si="262"/>
        <v>13.08</v>
      </c>
      <c r="F5279" s="92">
        <f t="shared" si="263"/>
        <v>21.93</v>
      </c>
      <c r="H5279" s="138">
        <v>17.05</v>
      </c>
      <c r="I5279" s="138">
        <v>13.08</v>
      </c>
      <c r="J5279" s="138">
        <v>21.93</v>
      </c>
      <c r="K5279" s="138">
        <v>13.196480938416421</v>
      </c>
    </row>
    <row r="5280" spans="1:11">
      <c r="A5280" s="39" t="s">
        <v>459</v>
      </c>
      <c r="B5280" s="39" t="s">
        <v>427</v>
      </c>
      <c r="C5280" s="39" t="s">
        <v>134</v>
      </c>
      <c r="D5280" s="92">
        <f t="shared" si="261"/>
        <v>26.98</v>
      </c>
      <c r="E5280" s="92">
        <f t="shared" si="262"/>
        <v>21.35</v>
      </c>
      <c r="F5280" s="92">
        <f t="shared" si="263"/>
        <v>33.46</v>
      </c>
      <c r="H5280" s="138">
        <v>26.98</v>
      </c>
      <c r="I5280" s="138">
        <v>21.35</v>
      </c>
      <c r="J5280" s="138">
        <v>33.46</v>
      </c>
      <c r="K5280" s="138">
        <v>11.489992587101556</v>
      </c>
    </row>
    <row r="5281" spans="1:11">
      <c r="A5281" s="39" t="s">
        <v>459</v>
      </c>
      <c r="B5281" s="39" t="s">
        <v>427</v>
      </c>
      <c r="C5281" s="39" t="s">
        <v>150</v>
      </c>
      <c r="D5281" s="92">
        <f t="shared" si="261"/>
        <v>17.39</v>
      </c>
      <c r="E5281" s="92">
        <f t="shared" si="262"/>
        <v>12.55</v>
      </c>
      <c r="F5281" s="92">
        <f t="shared" si="263"/>
        <v>23.59</v>
      </c>
      <c r="H5281" s="138">
        <v>17.39</v>
      </c>
      <c r="I5281" s="138">
        <v>12.55</v>
      </c>
      <c r="J5281" s="138">
        <v>23.59</v>
      </c>
      <c r="K5281" s="138">
        <v>16.158711903392753</v>
      </c>
    </row>
    <row r="5282" spans="1:11">
      <c r="A5282" s="39" t="s">
        <v>459</v>
      </c>
      <c r="B5282" s="39" t="s">
        <v>427</v>
      </c>
      <c r="C5282" s="39" t="s">
        <v>156</v>
      </c>
      <c r="D5282" s="92">
        <f t="shared" si="261"/>
        <v>13.02</v>
      </c>
      <c r="E5282" s="92">
        <f t="shared" si="262"/>
        <v>9.25</v>
      </c>
      <c r="F5282" s="92">
        <f t="shared" si="263"/>
        <v>18.02</v>
      </c>
      <c r="H5282" s="138">
        <v>13.02</v>
      </c>
      <c r="I5282" s="138">
        <v>9.25</v>
      </c>
      <c r="J5282" s="138">
        <v>18.02</v>
      </c>
      <c r="K5282" s="138">
        <v>17.050691244239633</v>
      </c>
    </row>
    <row r="5283" spans="1:11">
      <c r="A5283" s="39" t="s">
        <v>459</v>
      </c>
      <c r="B5283" s="39" t="s">
        <v>427</v>
      </c>
      <c r="C5283" s="39" t="s">
        <v>159</v>
      </c>
      <c r="D5283" s="92">
        <f t="shared" si="261"/>
        <v>30.37</v>
      </c>
      <c r="E5283" s="92">
        <f t="shared" si="262"/>
        <v>22.49</v>
      </c>
      <c r="F5283" s="92">
        <f t="shared" si="263"/>
        <v>39.61</v>
      </c>
      <c r="H5283" s="138">
        <v>30.37</v>
      </c>
      <c r="I5283" s="138">
        <v>22.49</v>
      </c>
      <c r="J5283" s="138">
        <v>39.61</v>
      </c>
      <c r="K5283" s="138">
        <v>14.487981560750743</v>
      </c>
    </row>
    <row r="5284" spans="1:11">
      <c r="A5284" s="39" t="s">
        <v>459</v>
      </c>
      <c r="B5284" s="39" t="s">
        <v>427</v>
      </c>
      <c r="C5284" s="39" t="s">
        <v>161</v>
      </c>
      <c r="D5284" s="92">
        <f t="shared" si="261"/>
        <v>17.850000000000001</v>
      </c>
      <c r="E5284" s="92">
        <f t="shared" si="262"/>
        <v>13.71</v>
      </c>
      <c r="F5284" s="92">
        <f t="shared" si="263"/>
        <v>22.9</v>
      </c>
      <c r="H5284" s="138">
        <v>17.850000000000001</v>
      </c>
      <c r="I5284" s="138">
        <v>13.71</v>
      </c>
      <c r="J5284" s="138">
        <v>22.9</v>
      </c>
      <c r="K5284" s="138">
        <v>13.109243697478989</v>
      </c>
    </row>
    <row r="5285" spans="1:11">
      <c r="A5285" s="39" t="s">
        <v>459</v>
      </c>
      <c r="B5285" s="39" t="s">
        <v>427</v>
      </c>
      <c r="C5285" s="39" t="s">
        <v>168</v>
      </c>
      <c r="D5285" s="92">
        <f t="shared" si="261"/>
        <v>15.37</v>
      </c>
      <c r="E5285" s="92">
        <f t="shared" si="262"/>
        <v>10.34</v>
      </c>
      <c r="F5285" s="92">
        <f t="shared" si="263"/>
        <v>22.24</v>
      </c>
      <c r="H5285" s="138">
        <v>15.37</v>
      </c>
      <c r="I5285" s="138">
        <v>10.34</v>
      </c>
      <c r="J5285" s="138">
        <v>22.24</v>
      </c>
      <c r="K5285" s="138">
        <v>19.583604424202992</v>
      </c>
    </row>
    <row r="5286" spans="1:11">
      <c r="A5286" s="39" t="s">
        <v>459</v>
      </c>
      <c r="B5286" s="39" t="s">
        <v>428</v>
      </c>
      <c r="C5286" s="39" t="s">
        <v>102</v>
      </c>
      <c r="D5286" s="92">
        <f t="shared" si="261"/>
        <v>14.05</v>
      </c>
      <c r="E5286" s="92">
        <f t="shared" si="262"/>
        <v>9.0299999999999994</v>
      </c>
      <c r="F5286" s="92">
        <f t="shared" si="263"/>
        <v>21.2</v>
      </c>
      <c r="H5286" s="138">
        <v>14.05</v>
      </c>
      <c r="I5286" s="138">
        <v>9.0299999999999994</v>
      </c>
      <c r="J5286" s="138">
        <v>21.2</v>
      </c>
      <c r="K5286" s="138">
        <v>21.85053380782918</v>
      </c>
    </row>
    <row r="5287" spans="1:11">
      <c r="A5287" s="39" t="s">
        <v>459</v>
      </c>
      <c r="B5287" s="39" t="s">
        <v>428</v>
      </c>
      <c r="C5287" s="39" t="s">
        <v>103</v>
      </c>
      <c r="D5287" s="92">
        <f t="shared" si="261"/>
        <v>16.87</v>
      </c>
      <c r="E5287" s="92">
        <f t="shared" si="262"/>
        <v>11.78</v>
      </c>
      <c r="F5287" s="92">
        <f t="shared" si="263"/>
        <v>23.58</v>
      </c>
      <c r="H5287" s="138">
        <v>16.87</v>
      </c>
      <c r="I5287" s="138">
        <v>11.78</v>
      </c>
      <c r="J5287" s="138">
        <v>23.58</v>
      </c>
      <c r="K5287" s="138">
        <v>17.783046828689979</v>
      </c>
    </row>
    <row r="5288" spans="1:11">
      <c r="A5288" s="39" t="s">
        <v>459</v>
      </c>
      <c r="B5288" s="39" t="s">
        <v>428</v>
      </c>
      <c r="C5288" s="39" t="s">
        <v>104</v>
      </c>
      <c r="D5288" s="92">
        <f t="shared" si="261"/>
        <v>21.17</v>
      </c>
      <c r="E5288" s="92">
        <f t="shared" si="262"/>
        <v>15.09</v>
      </c>
      <c r="F5288" s="92">
        <f t="shared" si="263"/>
        <v>28.86</v>
      </c>
      <c r="H5288" s="138">
        <v>21.17</v>
      </c>
      <c r="I5288" s="138">
        <v>15.09</v>
      </c>
      <c r="J5288" s="138">
        <v>28.86</v>
      </c>
      <c r="K5288" s="138">
        <v>16.580066131317899</v>
      </c>
    </row>
    <row r="5289" spans="1:11">
      <c r="A5289" s="39" t="s">
        <v>459</v>
      </c>
      <c r="B5289" s="39" t="s">
        <v>428</v>
      </c>
      <c r="C5289" s="39" t="s">
        <v>110</v>
      </c>
      <c r="D5289" s="92">
        <f t="shared" si="261"/>
        <v>17.670000000000002</v>
      </c>
      <c r="E5289" s="92">
        <f t="shared" si="262"/>
        <v>13.37</v>
      </c>
      <c r="F5289" s="92">
        <f t="shared" si="263"/>
        <v>22.99</v>
      </c>
      <c r="H5289" s="138">
        <v>17.670000000000002</v>
      </c>
      <c r="I5289" s="138">
        <v>13.37</v>
      </c>
      <c r="J5289" s="138">
        <v>22.99</v>
      </c>
      <c r="K5289" s="138">
        <v>13.865308432371251</v>
      </c>
    </row>
    <row r="5290" spans="1:11">
      <c r="A5290" s="39" t="s">
        <v>459</v>
      </c>
      <c r="B5290" s="39" t="s">
        <v>428</v>
      </c>
      <c r="C5290" s="39" t="s">
        <v>111</v>
      </c>
      <c r="D5290" s="92">
        <f t="shared" si="261"/>
        <v>11.55</v>
      </c>
      <c r="E5290" s="92">
        <f t="shared" si="262"/>
        <v>8.7100000000000009</v>
      </c>
      <c r="F5290" s="92">
        <f t="shared" si="263"/>
        <v>15.17</v>
      </c>
      <c r="H5290" s="138">
        <v>11.55</v>
      </c>
      <c r="I5290" s="138">
        <v>8.7100000000000009</v>
      </c>
      <c r="J5290" s="138">
        <v>15.17</v>
      </c>
      <c r="K5290" s="138">
        <v>14.199134199134198</v>
      </c>
    </row>
    <row r="5291" spans="1:11">
      <c r="A5291" s="39" t="s">
        <v>459</v>
      </c>
      <c r="B5291" s="39" t="s">
        <v>428</v>
      </c>
      <c r="C5291" s="39" t="s">
        <v>116</v>
      </c>
      <c r="D5291" s="92">
        <f t="shared" si="261"/>
        <v>21.52</v>
      </c>
      <c r="E5291" s="92">
        <f t="shared" si="262"/>
        <v>14.78</v>
      </c>
      <c r="F5291" s="92">
        <f t="shared" si="263"/>
        <v>30.24</v>
      </c>
      <c r="H5291" s="138">
        <v>21.52</v>
      </c>
      <c r="I5291" s="138">
        <v>14.78</v>
      </c>
      <c r="J5291" s="138">
        <v>30.24</v>
      </c>
      <c r="K5291" s="138">
        <v>18.308550185873607</v>
      </c>
    </row>
    <row r="5292" spans="1:11">
      <c r="A5292" s="39" t="s">
        <v>459</v>
      </c>
      <c r="B5292" s="39" t="s">
        <v>428</v>
      </c>
      <c r="C5292" s="39" t="s">
        <v>117</v>
      </c>
      <c r="D5292" s="92">
        <f t="shared" si="261"/>
        <v>18.53</v>
      </c>
      <c r="E5292" s="92">
        <f t="shared" si="262"/>
        <v>14.08</v>
      </c>
      <c r="F5292" s="92">
        <f t="shared" si="263"/>
        <v>24</v>
      </c>
      <c r="H5292" s="138">
        <v>18.53</v>
      </c>
      <c r="I5292" s="138">
        <v>14.08</v>
      </c>
      <c r="J5292" s="138">
        <v>24</v>
      </c>
      <c r="K5292" s="138">
        <v>13.65353480841878</v>
      </c>
    </row>
    <row r="5293" spans="1:11">
      <c r="A5293" s="39" t="s">
        <v>459</v>
      </c>
      <c r="B5293" s="39" t="s">
        <v>428</v>
      </c>
      <c r="C5293" s="39" t="s">
        <v>119</v>
      </c>
      <c r="D5293" s="92">
        <f t="shared" si="261"/>
        <v>16.82</v>
      </c>
      <c r="E5293" s="92">
        <f t="shared" si="262"/>
        <v>13.03</v>
      </c>
      <c r="F5293" s="92">
        <f t="shared" si="263"/>
        <v>21.44</v>
      </c>
      <c r="H5293" s="138">
        <v>16.82</v>
      </c>
      <c r="I5293" s="138">
        <v>13.03</v>
      </c>
      <c r="J5293" s="138">
        <v>21.44</v>
      </c>
      <c r="K5293" s="138">
        <v>12.72294887039239</v>
      </c>
    </row>
    <row r="5294" spans="1:11">
      <c r="A5294" s="39" t="s">
        <v>459</v>
      </c>
      <c r="B5294" s="39" t="s">
        <v>428</v>
      </c>
      <c r="C5294" s="39" t="s">
        <v>123</v>
      </c>
      <c r="D5294" s="92">
        <f t="shared" si="261"/>
        <v>9.4</v>
      </c>
      <c r="E5294" s="92">
        <f t="shared" si="262"/>
        <v>6.55</v>
      </c>
      <c r="F5294" s="92">
        <f t="shared" si="263"/>
        <v>13.32</v>
      </c>
      <c r="H5294" s="138">
        <v>9.4</v>
      </c>
      <c r="I5294" s="138">
        <v>6.55</v>
      </c>
      <c r="J5294" s="138">
        <v>13.32</v>
      </c>
      <c r="K5294" s="138">
        <v>18.085106382978722</v>
      </c>
    </row>
    <row r="5295" spans="1:11">
      <c r="A5295" s="39" t="s">
        <v>459</v>
      </c>
      <c r="B5295" s="39" t="s">
        <v>428</v>
      </c>
      <c r="C5295" s="39" t="s">
        <v>132</v>
      </c>
      <c r="D5295" s="92">
        <f t="shared" si="261"/>
        <v>22.82</v>
      </c>
      <c r="E5295" s="92">
        <f t="shared" si="262"/>
        <v>18.21</v>
      </c>
      <c r="F5295" s="92">
        <f t="shared" si="263"/>
        <v>28.19</v>
      </c>
      <c r="H5295" s="138">
        <v>22.82</v>
      </c>
      <c r="I5295" s="138">
        <v>18.21</v>
      </c>
      <c r="J5295" s="138">
        <v>28.19</v>
      </c>
      <c r="K5295" s="138">
        <v>11.174408413672216</v>
      </c>
    </row>
    <row r="5296" spans="1:11">
      <c r="A5296" s="39" t="s">
        <v>459</v>
      </c>
      <c r="B5296" s="39" t="s">
        <v>428</v>
      </c>
      <c r="C5296" s="39" t="s">
        <v>134</v>
      </c>
      <c r="D5296" s="92">
        <f t="shared" si="261"/>
        <v>13.8</v>
      </c>
      <c r="E5296" s="92">
        <f t="shared" si="262"/>
        <v>9.34</v>
      </c>
      <c r="F5296" s="92">
        <f t="shared" si="263"/>
        <v>19.91</v>
      </c>
      <c r="H5296" s="138">
        <v>13.8</v>
      </c>
      <c r="I5296" s="138">
        <v>9.34</v>
      </c>
      <c r="J5296" s="138">
        <v>19.91</v>
      </c>
      <c r="K5296" s="138">
        <v>19.34782608695652</v>
      </c>
    </row>
    <row r="5297" spans="1:11">
      <c r="A5297" s="39" t="s">
        <v>459</v>
      </c>
      <c r="B5297" s="39" t="s">
        <v>428</v>
      </c>
      <c r="C5297" s="39" t="s">
        <v>150</v>
      </c>
      <c r="D5297" s="92">
        <f t="shared" si="261"/>
        <v>13.97</v>
      </c>
      <c r="E5297" s="92">
        <f t="shared" si="262"/>
        <v>9.83</v>
      </c>
      <c r="F5297" s="92">
        <f t="shared" si="263"/>
        <v>19.48</v>
      </c>
      <c r="H5297" s="138">
        <v>13.97</v>
      </c>
      <c r="I5297" s="138">
        <v>9.83</v>
      </c>
      <c r="J5297" s="138">
        <v>19.48</v>
      </c>
      <c r="K5297" s="138">
        <v>17.465998568360771</v>
      </c>
    </row>
    <row r="5298" spans="1:11">
      <c r="A5298" s="39" t="s">
        <v>459</v>
      </c>
      <c r="B5298" s="39" t="s">
        <v>428</v>
      </c>
      <c r="C5298" s="39" t="s">
        <v>156</v>
      </c>
      <c r="D5298" s="92">
        <f t="shared" si="261"/>
        <v>16.510000000000002</v>
      </c>
      <c r="E5298" s="92">
        <f t="shared" si="262"/>
        <v>12.61</v>
      </c>
      <c r="F5298" s="92">
        <f t="shared" si="263"/>
        <v>21.33</v>
      </c>
      <c r="H5298" s="138">
        <v>16.510000000000002</v>
      </c>
      <c r="I5298" s="138">
        <v>12.61</v>
      </c>
      <c r="J5298" s="138">
        <v>21.33</v>
      </c>
      <c r="K5298" s="138">
        <v>13.446396123561478</v>
      </c>
    </row>
    <row r="5299" spans="1:11">
      <c r="A5299" s="39" t="s">
        <v>459</v>
      </c>
      <c r="B5299" s="39" t="s">
        <v>428</v>
      </c>
      <c r="C5299" s="39" t="s">
        <v>159</v>
      </c>
      <c r="D5299" s="92">
        <f t="shared" si="261"/>
        <v>12.08</v>
      </c>
      <c r="E5299" s="92">
        <f t="shared" si="262"/>
        <v>8.81</v>
      </c>
      <c r="F5299" s="92">
        <f t="shared" si="263"/>
        <v>16.350000000000001</v>
      </c>
      <c r="H5299" s="138">
        <v>12.08</v>
      </c>
      <c r="I5299" s="138">
        <v>8.81</v>
      </c>
      <c r="J5299" s="138">
        <v>16.350000000000001</v>
      </c>
      <c r="K5299" s="138">
        <v>15.811258278145695</v>
      </c>
    </row>
    <row r="5300" spans="1:11">
      <c r="A5300" s="39" t="s">
        <v>459</v>
      </c>
      <c r="B5300" s="39" t="s">
        <v>428</v>
      </c>
      <c r="C5300" s="39" t="s">
        <v>161</v>
      </c>
      <c r="D5300" s="92">
        <f t="shared" ref="D5300:D5363" si="264">IF(K5300&gt;=50," ",H5300)</f>
        <v>22.21</v>
      </c>
      <c r="E5300" s="92">
        <f t="shared" ref="E5300:E5363" si="265">IF(K5300&gt;=50," ",I5300)</f>
        <v>17.77</v>
      </c>
      <c r="F5300" s="92">
        <f t="shared" ref="F5300:F5363" si="266">IF(K5300&gt;=50," ",J5300)</f>
        <v>27.37</v>
      </c>
      <c r="H5300" s="138">
        <v>22.21</v>
      </c>
      <c r="I5300" s="138">
        <v>17.77</v>
      </c>
      <c r="J5300" s="138">
        <v>27.37</v>
      </c>
      <c r="K5300" s="138">
        <v>11.031067086897794</v>
      </c>
    </row>
    <row r="5301" spans="1:11">
      <c r="A5301" s="39" t="s">
        <v>459</v>
      </c>
      <c r="B5301" s="39" t="s">
        <v>428</v>
      </c>
      <c r="C5301" s="39" t="s">
        <v>168</v>
      </c>
      <c r="D5301" s="92">
        <f t="shared" si="264"/>
        <v>14.73</v>
      </c>
      <c r="E5301" s="92">
        <f t="shared" si="265"/>
        <v>9.73</v>
      </c>
      <c r="F5301" s="92">
        <f t="shared" si="266"/>
        <v>21.68</v>
      </c>
      <c r="H5301" s="138">
        <v>14.73</v>
      </c>
      <c r="I5301" s="138">
        <v>9.73</v>
      </c>
      <c r="J5301" s="138">
        <v>21.68</v>
      </c>
      <c r="K5301" s="138">
        <v>20.502376103190766</v>
      </c>
    </row>
    <row r="5302" spans="1:11">
      <c r="A5302" s="39" t="s">
        <v>459</v>
      </c>
      <c r="B5302" s="39" t="s">
        <v>429</v>
      </c>
      <c r="C5302" s="39" t="s">
        <v>102</v>
      </c>
      <c r="D5302" s="92">
        <f t="shared" si="264"/>
        <v>39.79</v>
      </c>
      <c r="E5302" s="92">
        <f t="shared" si="265"/>
        <v>31.88</v>
      </c>
      <c r="F5302" s="92">
        <f t="shared" si="266"/>
        <v>48.27</v>
      </c>
      <c r="H5302" s="138">
        <v>39.79</v>
      </c>
      <c r="I5302" s="138">
        <v>31.88</v>
      </c>
      <c r="J5302" s="138">
        <v>48.27</v>
      </c>
      <c r="K5302" s="138">
        <v>10.605679819050012</v>
      </c>
    </row>
    <row r="5303" spans="1:11">
      <c r="A5303" s="39" t="s">
        <v>459</v>
      </c>
      <c r="B5303" s="39" t="s">
        <v>429</v>
      </c>
      <c r="C5303" s="39" t="s">
        <v>103</v>
      </c>
      <c r="D5303" s="92">
        <f t="shared" si="264"/>
        <v>24.29</v>
      </c>
      <c r="E5303" s="92">
        <f t="shared" si="265"/>
        <v>18.25</v>
      </c>
      <c r="F5303" s="92">
        <f t="shared" si="266"/>
        <v>31.57</v>
      </c>
      <c r="H5303" s="138">
        <v>24.29</v>
      </c>
      <c r="I5303" s="138">
        <v>18.25</v>
      </c>
      <c r="J5303" s="138">
        <v>31.57</v>
      </c>
      <c r="K5303" s="138">
        <v>14.038699053108274</v>
      </c>
    </row>
    <row r="5304" spans="1:11">
      <c r="A5304" s="39" t="s">
        <v>459</v>
      </c>
      <c r="B5304" s="39" t="s">
        <v>429</v>
      </c>
      <c r="C5304" s="39" t="s">
        <v>104</v>
      </c>
      <c r="D5304" s="92">
        <f t="shared" si="264"/>
        <v>35.17</v>
      </c>
      <c r="E5304" s="92">
        <f t="shared" si="265"/>
        <v>29.16</v>
      </c>
      <c r="F5304" s="92">
        <f t="shared" si="266"/>
        <v>41.7</v>
      </c>
      <c r="H5304" s="138">
        <v>35.17</v>
      </c>
      <c r="I5304" s="138">
        <v>29.16</v>
      </c>
      <c r="J5304" s="138">
        <v>41.7</v>
      </c>
      <c r="K5304" s="138">
        <v>9.1555302814899058</v>
      </c>
    </row>
    <row r="5305" spans="1:11">
      <c r="A5305" s="39" t="s">
        <v>459</v>
      </c>
      <c r="B5305" s="39" t="s">
        <v>429</v>
      </c>
      <c r="C5305" s="39" t="s">
        <v>110</v>
      </c>
      <c r="D5305" s="92">
        <f t="shared" si="264"/>
        <v>22.29</v>
      </c>
      <c r="E5305" s="92">
        <f t="shared" si="265"/>
        <v>17.649999999999999</v>
      </c>
      <c r="F5305" s="92">
        <f t="shared" si="266"/>
        <v>27.74</v>
      </c>
      <c r="H5305" s="138">
        <v>22.29</v>
      </c>
      <c r="I5305" s="138">
        <v>17.649999999999999</v>
      </c>
      <c r="J5305" s="138">
        <v>27.74</v>
      </c>
      <c r="K5305" s="138">
        <v>11.574697173620459</v>
      </c>
    </row>
    <row r="5306" spans="1:11">
      <c r="A5306" s="39" t="s">
        <v>459</v>
      </c>
      <c r="B5306" s="39" t="s">
        <v>429</v>
      </c>
      <c r="C5306" s="39" t="s">
        <v>111</v>
      </c>
      <c r="D5306" s="92">
        <f t="shared" si="264"/>
        <v>20.53</v>
      </c>
      <c r="E5306" s="92">
        <f t="shared" si="265"/>
        <v>16.75</v>
      </c>
      <c r="F5306" s="92">
        <f t="shared" si="266"/>
        <v>24.91</v>
      </c>
      <c r="H5306" s="138">
        <v>20.53</v>
      </c>
      <c r="I5306" s="138">
        <v>16.75</v>
      </c>
      <c r="J5306" s="138">
        <v>24.91</v>
      </c>
      <c r="K5306" s="138">
        <v>10.131514856307842</v>
      </c>
    </row>
    <row r="5307" spans="1:11">
      <c r="A5307" s="39" t="s">
        <v>459</v>
      </c>
      <c r="B5307" s="39" t="s">
        <v>429</v>
      </c>
      <c r="C5307" s="39" t="s">
        <v>116</v>
      </c>
      <c r="D5307" s="92">
        <f t="shared" si="264"/>
        <v>33.04</v>
      </c>
      <c r="E5307" s="92">
        <f t="shared" si="265"/>
        <v>26.85</v>
      </c>
      <c r="F5307" s="92">
        <f t="shared" si="266"/>
        <v>39.880000000000003</v>
      </c>
      <c r="H5307" s="138">
        <v>33.04</v>
      </c>
      <c r="I5307" s="138">
        <v>26.85</v>
      </c>
      <c r="J5307" s="138">
        <v>39.880000000000003</v>
      </c>
      <c r="K5307" s="138">
        <v>10.108958837772397</v>
      </c>
    </row>
    <row r="5308" spans="1:11">
      <c r="A5308" s="39" t="s">
        <v>459</v>
      </c>
      <c r="B5308" s="39" t="s">
        <v>429</v>
      </c>
      <c r="C5308" s="39" t="s">
        <v>117</v>
      </c>
      <c r="D5308" s="92">
        <f t="shared" si="264"/>
        <v>28.55</v>
      </c>
      <c r="E5308" s="92">
        <f t="shared" si="265"/>
        <v>23.28</v>
      </c>
      <c r="F5308" s="92">
        <f t="shared" si="266"/>
        <v>34.47</v>
      </c>
      <c r="H5308" s="138">
        <v>28.55</v>
      </c>
      <c r="I5308" s="138">
        <v>23.28</v>
      </c>
      <c r="J5308" s="138">
        <v>34.47</v>
      </c>
      <c r="K5308" s="138">
        <v>10.017513134851137</v>
      </c>
    </row>
    <row r="5309" spans="1:11">
      <c r="A5309" s="39" t="s">
        <v>459</v>
      </c>
      <c r="B5309" s="39" t="s">
        <v>429</v>
      </c>
      <c r="C5309" s="39" t="s">
        <v>119</v>
      </c>
      <c r="D5309" s="92">
        <f t="shared" si="264"/>
        <v>26.29</v>
      </c>
      <c r="E5309" s="92">
        <f t="shared" si="265"/>
        <v>21.16</v>
      </c>
      <c r="F5309" s="92">
        <f t="shared" si="266"/>
        <v>32.14</v>
      </c>
      <c r="H5309" s="138">
        <v>26.29</v>
      </c>
      <c r="I5309" s="138">
        <v>21.16</v>
      </c>
      <c r="J5309" s="138">
        <v>32.14</v>
      </c>
      <c r="K5309" s="138">
        <v>10.688474705211107</v>
      </c>
    </row>
    <row r="5310" spans="1:11">
      <c r="A5310" s="39" t="s">
        <v>459</v>
      </c>
      <c r="B5310" s="39" t="s">
        <v>429</v>
      </c>
      <c r="C5310" s="39" t="s">
        <v>123</v>
      </c>
      <c r="D5310" s="92">
        <f t="shared" si="264"/>
        <v>14.41</v>
      </c>
      <c r="E5310" s="92">
        <f t="shared" si="265"/>
        <v>10.87</v>
      </c>
      <c r="F5310" s="92">
        <f t="shared" si="266"/>
        <v>18.850000000000001</v>
      </c>
      <c r="H5310" s="138">
        <v>14.41</v>
      </c>
      <c r="I5310" s="138">
        <v>10.87</v>
      </c>
      <c r="J5310" s="138">
        <v>18.850000000000001</v>
      </c>
      <c r="K5310" s="138">
        <v>14.087439278278971</v>
      </c>
    </row>
    <row r="5311" spans="1:11">
      <c r="A5311" s="39" t="s">
        <v>459</v>
      </c>
      <c r="B5311" s="39" t="s">
        <v>429</v>
      </c>
      <c r="C5311" s="39" t="s">
        <v>132</v>
      </c>
      <c r="D5311" s="92">
        <f t="shared" si="264"/>
        <v>24.08</v>
      </c>
      <c r="E5311" s="92">
        <f t="shared" si="265"/>
        <v>19.43</v>
      </c>
      <c r="F5311" s="92">
        <f t="shared" si="266"/>
        <v>29.44</v>
      </c>
      <c r="H5311" s="138">
        <v>24.08</v>
      </c>
      <c r="I5311" s="138">
        <v>19.43</v>
      </c>
      <c r="J5311" s="138">
        <v>29.44</v>
      </c>
      <c r="K5311" s="138">
        <v>10.631229235880401</v>
      </c>
    </row>
    <row r="5312" spans="1:11">
      <c r="A5312" s="39" t="s">
        <v>459</v>
      </c>
      <c r="B5312" s="39" t="s">
        <v>429</v>
      </c>
      <c r="C5312" s="39" t="s">
        <v>134</v>
      </c>
      <c r="D5312" s="92">
        <f t="shared" si="264"/>
        <v>22.76</v>
      </c>
      <c r="E5312" s="92">
        <f t="shared" si="265"/>
        <v>17.21</v>
      </c>
      <c r="F5312" s="92">
        <f t="shared" si="266"/>
        <v>29.45</v>
      </c>
      <c r="H5312" s="138">
        <v>22.76</v>
      </c>
      <c r="I5312" s="138">
        <v>17.21</v>
      </c>
      <c r="J5312" s="138">
        <v>29.45</v>
      </c>
      <c r="K5312" s="138">
        <v>13.752196836555358</v>
      </c>
    </row>
    <row r="5313" spans="1:11">
      <c r="A5313" s="39" t="s">
        <v>459</v>
      </c>
      <c r="B5313" s="39" t="s">
        <v>429</v>
      </c>
      <c r="C5313" s="39" t="s">
        <v>150</v>
      </c>
      <c r="D5313" s="92">
        <f t="shared" si="264"/>
        <v>38.68</v>
      </c>
      <c r="E5313" s="92">
        <f t="shared" si="265"/>
        <v>31.59</v>
      </c>
      <c r="F5313" s="92">
        <f t="shared" si="266"/>
        <v>46.27</v>
      </c>
      <c r="H5313" s="138">
        <v>38.68</v>
      </c>
      <c r="I5313" s="138">
        <v>31.59</v>
      </c>
      <c r="J5313" s="138">
        <v>46.27</v>
      </c>
      <c r="K5313" s="138">
        <v>9.7466390899689763</v>
      </c>
    </row>
    <row r="5314" spans="1:11">
      <c r="A5314" s="39" t="s">
        <v>459</v>
      </c>
      <c r="B5314" s="39" t="s">
        <v>429</v>
      </c>
      <c r="C5314" s="39" t="s">
        <v>156</v>
      </c>
      <c r="D5314" s="92">
        <f t="shared" si="264"/>
        <v>39.32</v>
      </c>
      <c r="E5314" s="92">
        <f t="shared" si="265"/>
        <v>33.49</v>
      </c>
      <c r="F5314" s="92">
        <f t="shared" si="266"/>
        <v>45.48</v>
      </c>
      <c r="H5314" s="138">
        <v>39.32</v>
      </c>
      <c r="I5314" s="138">
        <v>33.49</v>
      </c>
      <c r="J5314" s="138">
        <v>45.48</v>
      </c>
      <c r="K5314" s="138">
        <v>7.8077314343845368</v>
      </c>
    </row>
    <row r="5315" spans="1:11">
      <c r="A5315" s="39" t="s">
        <v>459</v>
      </c>
      <c r="B5315" s="39" t="s">
        <v>429</v>
      </c>
      <c r="C5315" s="39" t="s">
        <v>159</v>
      </c>
      <c r="D5315" s="92">
        <f t="shared" si="264"/>
        <v>24.17</v>
      </c>
      <c r="E5315" s="92">
        <f t="shared" si="265"/>
        <v>19.03</v>
      </c>
      <c r="F5315" s="92">
        <f t="shared" si="266"/>
        <v>30.19</v>
      </c>
      <c r="H5315" s="138">
        <v>24.17</v>
      </c>
      <c r="I5315" s="138">
        <v>19.03</v>
      </c>
      <c r="J5315" s="138">
        <v>30.19</v>
      </c>
      <c r="K5315" s="138">
        <v>11.79147703764998</v>
      </c>
    </row>
    <row r="5316" spans="1:11">
      <c r="A5316" s="39" t="s">
        <v>459</v>
      </c>
      <c r="B5316" s="39" t="s">
        <v>429</v>
      </c>
      <c r="C5316" s="39" t="s">
        <v>161</v>
      </c>
      <c r="D5316" s="92">
        <f t="shared" si="264"/>
        <v>35.18</v>
      </c>
      <c r="E5316" s="92">
        <f t="shared" si="265"/>
        <v>29.69</v>
      </c>
      <c r="F5316" s="92">
        <f t="shared" si="266"/>
        <v>41.09</v>
      </c>
      <c r="H5316" s="138">
        <v>35.18</v>
      </c>
      <c r="I5316" s="138">
        <v>29.69</v>
      </c>
      <c r="J5316" s="138">
        <v>41.09</v>
      </c>
      <c r="K5316" s="138">
        <v>8.3001705514496873</v>
      </c>
    </row>
    <row r="5317" spans="1:11">
      <c r="A5317" s="39" t="s">
        <v>459</v>
      </c>
      <c r="B5317" s="39" t="s">
        <v>429</v>
      </c>
      <c r="C5317" s="39" t="s">
        <v>168</v>
      </c>
      <c r="D5317" s="92">
        <f t="shared" si="264"/>
        <v>34.700000000000003</v>
      </c>
      <c r="E5317" s="92">
        <f t="shared" si="265"/>
        <v>27.39</v>
      </c>
      <c r="F5317" s="92">
        <f t="shared" si="266"/>
        <v>42.82</v>
      </c>
      <c r="H5317" s="138">
        <v>34.700000000000003</v>
      </c>
      <c r="I5317" s="138">
        <v>27.39</v>
      </c>
      <c r="J5317" s="138">
        <v>42.82</v>
      </c>
      <c r="K5317" s="138">
        <v>11.412103746397694</v>
      </c>
    </row>
    <row r="5318" spans="1:11">
      <c r="A5318" s="39" t="s">
        <v>459</v>
      </c>
      <c r="B5318" s="39" t="s">
        <v>427</v>
      </c>
      <c r="C5318" s="39" t="s">
        <v>98</v>
      </c>
      <c r="D5318" s="92">
        <f t="shared" si="264"/>
        <v>19.52</v>
      </c>
      <c r="E5318" s="92">
        <f t="shared" si="265"/>
        <v>12.41</v>
      </c>
      <c r="F5318" s="92">
        <f t="shared" si="266"/>
        <v>29.32</v>
      </c>
      <c r="H5318" s="138">
        <v>19.52</v>
      </c>
      <c r="I5318" s="138">
        <v>12.41</v>
      </c>
      <c r="J5318" s="138">
        <v>29.32</v>
      </c>
      <c r="K5318" s="138">
        <v>22.028688524590166</v>
      </c>
    </row>
    <row r="5319" spans="1:11">
      <c r="A5319" s="39" t="s">
        <v>459</v>
      </c>
      <c r="B5319" s="39" t="s">
        <v>427</v>
      </c>
      <c r="C5319" s="39" t="s">
        <v>105</v>
      </c>
      <c r="D5319" s="92">
        <f t="shared" si="264"/>
        <v>20.32</v>
      </c>
      <c r="E5319" s="92">
        <f t="shared" si="265"/>
        <v>13.39</v>
      </c>
      <c r="F5319" s="92">
        <f t="shared" si="266"/>
        <v>29.6</v>
      </c>
      <c r="H5319" s="138">
        <v>20.32</v>
      </c>
      <c r="I5319" s="138">
        <v>13.39</v>
      </c>
      <c r="J5319" s="138">
        <v>29.6</v>
      </c>
      <c r="K5319" s="138">
        <v>20.3248031496063</v>
      </c>
    </row>
    <row r="5320" spans="1:11">
      <c r="A5320" s="39" t="s">
        <v>459</v>
      </c>
      <c r="B5320" s="39" t="s">
        <v>427</v>
      </c>
      <c r="C5320" s="39" t="s">
        <v>106</v>
      </c>
      <c r="D5320" s="92">
        <f t="shared" si="264"/>
        <v>19.12</v>
      </c>
      <c r="E5320" s="92">
        <f t="shared" si="265"/>
        <v>15.15</v>
      </c>
      <c r="F5320" s="92">
        <f t="shared" si="266"/>
        <v>23.83</v>
      </c>
      <c r="H5320" s="138">
        <v>19.12</v>
      </c>
      <c r="I5320" s="138">
        <v>15.15</v>
      </c>
      <c r="J5320" s="138">
        <v>23.83</v>
      </c>
      <c r="K5320" s="138">
        <v>11.55857740585774</v>
      </c>
    </row>
    <row r="5321" spans="1:11">
      <c r="A5321" s="39" t="s">
        <v>459</v>
      </c>
      <c r="B5321" s="39" t="s">
        <v>427</v>
      </c>
      <c r="C5321" s="39" t="s">
        <v>125</v>
      </c>
      <c r="D5321" s="92">
        <f t="shared" si="264"/>
        <v>20.58</v>
      </c>
      <c r="E5321" s="92">
        <f t="shared" si="265"/>
        <v>15.97</v>
      </c>
      <c r="F5321" s="92">
        <f t="shared" si="266"/>
        <v>26.1</v>
      </c>
      <c r="H5321" s="138">
        <v>20.58</v>
      </c>
      <c r="I5321" s="138">
        <v>15.97</v>
      </c>
      <c r="J5321" s="138">
        <v>26.1</v>
      </c>
      <c r="K5321" s="138">
        <v>12.536443148688047</v>
      </c>
    </row>
    <row r="5322" spans="1:11">
      <c r="A5322" s="39" t="s">
        <v>459</v>
      </c>
      <c r="B5322" s="39" t="s">
        <v>427</v>
      </c>
      <c r="C5322" s="39" t="s">
        <v>131</v>
      </c>
      <c r="D5322" s="92">
        <f t="shared" si="264"/>
        <v>22.01</v>
      </c>
      <c r="E5322" s="92">
        <f t="shared" si="265"/>
        <v>15.95</v>
      </c>
      <c r="F5322" s="92">
        <f t="shared" si="266"/>
        <v>29.57</v>
      </c>
      <c r="H5322" s="138">
        <v>22.01</v>
      </c>
      <c r="I5322" s="138">
        <v>15.95</v>
      </c>
      <c r="J5322" s="138">
        <v>29.57</v>
      </c>
      <c r="K5322" s="138">
        <v>15.810995002271694</v>
      </c>
    </row>
    <row r="5323" spans="1:11">
      <c r="A5323" s="39" t="s">
        <v>459</v>
      </c>
      <c r="B5323" s="39" t="s">
        <v>427</v>
      </c>
      <c r="C5323" s="39" t="s">
        <v>133</v>
      </c>
      <c r="D5323" s="92">
        <f t="shared" si="264"/>
        <v>18.809999999999999</v>
      </c>
      <c r="E5323" s="92">
        <f t="shared" si="265"/>
        <v>14.85</v>
      </c>
      <c r="F5323" s="92">
        <f t="shared" si="266"/>
        <v>23.54</v>
      </c>
      <c r="H5323" s="138">
        <v>18.809999999999999</v>
      </c>
      <c r="I5323" s="138">
        <v>14.85</v>
      </c>
      <c r="J5323" s="138">
        <v>23.54</v>
      </c>
      <c r="K5323" s="138">
        <v>11.802232854864435</v>
      </c>
    </row>
    <row r="5324" spans="1:11">
      <c r="A5324" s="39" t="s">
        <v>459</v>
      </c>
      <c r="B5324" s="39" t="s">
        <v>427</v>
      </c>
      <c r="C5324" s="39" t="s">
        <v>137</v>
      </c>
      <c r="D5324" s="92">
        <f t="shared" si="264"/>
        <v>17.97</v>
      </c>
      <c r="E5324" s="92">
        <f t="shared" si="265"/>
        <v>13.01</v>
      </c>
      <c r="F5324" s="92">
        <f t="shared" si="266"/>
        <v>24.29</v>
      </c>
      <c r="H5324" s="138">
        <v>17.97</v>
      </c>
      <c r="I5324" s="138">
        <v>13.01</v>
      </c>
      <c r="J5324" s="138">
        <v>24.29</v>
      </c>
      <c r="K5324" s="138">
        <v>15.971062882582082</v>
      </c>
    </row>
    <row r="5325" spans="1:11">
      <c r="A5325" s="39" t="s">
        <v>459</v>
      </c>
      <c r="B5325" s="39" t="s">
        <v>427</v>
      </c>
      <c r="C5325" s="39" t="s">
        <v>138</v>
      </c>
      <c r="D5325" s="92">
        <f t="shared" si="264"/>
        <v>14.65</v>
      </c>
      <c r="E5325" s="92">
        <f t="shared" si="265"/>
        <v>9.74</v>
      </c>
      <c r="F5325" s="92">
        <f t="shared" si="266"/>
        <v>21.45</v>
      </c>
      <c r="H5325" s="138">
        <v>14.65</v>
      </c>
      <c r="I5325" s="138">
        <v>9.74</v>
      </c>
      <c r="J5325" s="138">
        <v>21.45</v>
      </c>
      <c r="K5325" s="138">
        <v>20.204778156996586</v>
      </c>
    </row>
    <row r="5326" spans="1:11">
      <c r="A5326" s="39" t="s">
        <v>459</v>
      </c>
      <c r="B5326" s="39" t="s">
        <v>427</v>
      </c>
      <c r="C5326" s="39" t="s">
        <v>140</v>
      </c>
      <c r="D5326" s="92">
        <f t="shared" si="264"/>
        <v>19.91</v>
      </c>
      <c r="E5326" s="92">
        <f t="shared" si="265"/>
        <v>15.13</v>
      </c>
      <c r="F5326" s="92">
        <f t="shared" si="266"/>
        <v>25.76</v>
      </c>
      <c r="H5326" s="138">
        <v>19.91</v>
      </c>
      <c r="I5326" s="138">
        <v>15.13</v>
      </c>
      <c r="J5326" s="138">
        <v>25.76</v>
      </c>
      <c r="K5326" s="138">
        <v>13.611250627825214</v>
      </c>
    </row>
    <row r="5327" spans="1:11">
      <c r="A5327" s="39" t="s">
        <v>459</v>
      </c>
      <c r="B5327" s="39" t="s">
        <v>427</v>
      </c>
      <c r="C5327" s="39" t="s">
        <v>144</v>
      </c>
      <c r="D5327" s="92">
        <f t="shared" si="264"/>
        <v>20.64</v>
      </c>
      <c r="E5327" s="92">
        <f t="shared" si="265"/>
        <v>15.8</v>
      </c>
      <c r="F5327" s="92">
        <f t="shared" si="266"/>
        <v>26.5</v>
      </c>
      <c r="H5327" s="138">
        <v>20.64</v>
      </c>
      <c r="I5327" s="138">
        <v>15.8</v>
      </c>
      <c r="J5327" s="138">
        <v>26.5</v>
      </c>
      <c r="K5327" s="138">
        <v>13.22674418604651</v>
      </c>
    </row>
    <row r="5328" spans="1:11">
      <c r="A5328" s="39" t="s">
        <v>459</v>
      </c>
      <c r="B5328" s="39" t="s">
        <v>427</v>
      </c>
      <c r="C5328" s="39" t="s">
        <v>145</v>
      </c>
      <c r="D5328" s="92">
        <f t="shared" si="264"/>
        <v>19.25</v>
      </c>
      <c r="E5328" s="92">
        <f t="shared" si="265"/>
        <v>14.6</v>
      </c>
      <c r="F5328" s="92">
        <f t="shared" si="266"/>
        <v>24.94</v>
      </c>
      <c r="H5328" s="138">
        <v>19.25</v>
      </c>
      <c r="I5328" s="138">
        <v>14.6</v>
      </c>
      <c r="J5328" s="138">
        <v>24.94</v>
      </c>
      <c r="K5328" s="138">
        <v>13.662337662337661</v>
      </c>
    </row>
    <row r="5329" spans="1:11">
      <c r="A5329" s="39" t="s">
        <v>459</v>
      </c>
      <c r="B5329" s="39" t="s">
        <v>427</v>
      </c>
      <c r="C5329" s="39" t="s">
        <v>146</v>
      </c>
      <c r="D5329" s="92">
        <f t="shared" si="264"/>
        <v>13.95</v>
      </c>
      <c r="E5329" s="92">
        <f t="shared" si="265"/>
        <v>10.75</v>
      </c>
      <c r="F5329" s="92">
        <f t="shared" si="266"/>
        <v>17.920000000000002</v>
      </c>
      <c r="H5329" s="138">
        <v>13.95</v>
      </c>
      <c r="I5329" s="138">
        <v>10.75</v>
      </c>
      <c r="J5329" s="138">
        <v>17.920000000000002</v>
      </c>
      <c r="K5329" s="138">
        <v>13.046594982078854</v>
      </c>
    </row>
    <row r="5330" spans="1:11">
      <c r="A5330" s="39" t="s">
        <v>459</v>
      </c>
      <c r="B5330" s="39" t="s">
        <v>427</v>
      </c>
      <c r="C5330" s="39" t="s">
        <v>153</v>
      </c>
      <c r="D5330" s="92">
        <f t="shared" si="264"/>
        <v>12.25</v>
      </c>
      <c r="E5330" s="92">
        <f t="shared" si="265"/>
        <v>7.82</v>
      </c>
      <c r="F5330" s="92">
        <f t="shared" si="266"/>
        <v>18.690000000000001</v>
      </c>
      <c r="H5330" s="138">
        <v>12.25</v>
      </c>
      <c r="I5330" s="138">
        <v>7.82</v>
      </c>
      <c r="J5330" s="138">
        <v>18.690000000000001</v>
      </c>
      <c r="K5330" s="138">
        <v>22.285714285714285</v>
      </c>
    </row>
    <row r="5331" spans="1:11">
      <c r="A5331" s="39" t="s">
        <v>459</v>
      </c>
      <c r="B5331" s="39" t="s">
        <v>427</v>
      </c>
      <c r="C5331" s="39" t="s">
        <v>162</v>
      </c>
      <c r="D5331" s="92">
        <f t="shared" si="264"/>
        <v>14.51</v>
      </c>
      <c r="E5331" s="92">
        <f t="shared" si="265"/>
        <v>10.58</v>
      </c>
      <c r="F5331" s="92">
        <f t="shared" si="266"/>
        <v>19.559999999999999</v>
      </c>
      <c r="H5331" s="138">
        <v>14.51</v>
      </c>
      <c r="I5331" s="138">
        <v>10.58</v>
      </c>
      <c r="J5331" s="138">
        <v>19.559999999999999</v>
      </c>
      <c r="K5331" s="138">
        <v>15.713301171605787</v>
      </c>
    </row>
    <row r="5332" spans="1:11">
      <c r="A5332" s="39" t="s">
        <v>459</v>
      </c>
      <c r="B5332" s="39" t="s">
        <v>427</v>
      </c>
      <c r="C5332" s="39" t="s">
        <v>165</v>
      </c>
      <c r="D5332" s="92">
        <f t="shared" si="264"/>
        <v>23.08</v>
      </c>
      <c r="E5332" s="92">
        <f t="shared" si="265"/>
        <v>15.32</v>
      </c>
      <c r="F5332" s="92">
        <f t="shared" si="266"/>
        <v>33.229999999999997</v>
      </c>
      <c r="H5332" s="138">
        <v>23.08</v>
      </c>
      <c r="I5332" s="138">
        <v>15.32</v>
      </c>
      <c r="J5332" s="138">
        <v>33.229999999999997</v>
      </c>
      <c r="K5332" s="138">
        <v>19.844020797227039</v>
      </c>
    </row>
    <row r="5333" spans="1:11">
      <c r="A5333" s="39" t="s">
        <v>459</v>
      </c>
      <c r="B5333" s="39" t="s">
        <v>427</v>
      </c>
      <c r="C5333" s="39" t="s">
        <v>166</v>
      </c>
      <c r="D5333" s="92">
        <f t="shared" si="264"/>
        <v>20.91</v>
      </c>
      <c r="E5333" s="92">
        <f t="shared" si="265"/>
        <v>14.74</v>
      </c>
      <c r="F5333" s="92">
        <f t="shared" si="266"/>
        <v>28.77</v>
      </c>
      <c r="H5333" s="138">
        <v>20.91</v>
      </c>
      <c r="I5333" s="138">
        <v>14.74</v>
      </c>
      <c r="J5333" s="138">
        <v>28.77</v>
      </c>
      <c r="K5333" s="138">
        <v>17.120994739359158</v>
      </c>
    </row>
    <row r="5334" spans="1:11">
      <c r="A5334" s="39" t="s">
        <v>459</v>
      </c>
      <c r="B5334" s="39" t="s">
        <v>427</v>
      </c>
      <c r="C5334" s="39" t="s">
        <v>170</v>
      </c>
      <c r="D5334" s="92">
        <f t="shared" si="264"/>
        <v>18.899999999999999</v>
      </c>
      <c r="E5334" s="92">
        <f t="shared" si="265"/>
        <v>14.49</v>
      </c>
      <c r="F5334" s="92">
        <f t="shared" si="266"/>
        <v>24.26</v>
      </c>
      <c r="H5334" s="138">
        <v>18.899999999999999</v>
      </c>
      <c r="I5334" s="138">
        <v>14.49</v>
      </c>
      <c r="J5334" s="138">
        <v>24.26</v>
      </c>
      <c r="K5334" s="138">
        <v>13.174603174603178</v>
      </c>
    </row>
    <row r="5335" spans="1:11">
      <c r="A5335" s="39" t="s">
        <v>459</v>
      </c>
      <c r="B5335" s="39" t="s">
        <v>427</v>
      </c>
      <c r="C5335" s="39" t="s">
        <v>172</v>
      </c>
      <c r="D5335" s="92">
        <f t="shared" si="264"/>
        <v>28.19</v>
      </c>
      <c r="E5335" s="92">
        <f t="shared" si="265"/>
        <v>21.94</v>
      </c>
      <c r="F5335" s="92">
        <f t="shared" si="266"/>
        <v>35.4</v>
      </c>
      <c r="H5335" s="138">
        <v>28.19</v>
      </c>
      <c r="I5335" s="138">
        <v>21.94</v>
      </c>
      <c r="J5335" s="138">
        <v>35.4</v>
      </c>
      <c r="K5335" s="138">
        <v>12.238382405108194</v>
      </c>
    </row>
    <row r="5336" spans="1:11">
      <c r="A5336" s="39" t="s">
        <v>459</v>
      </c>
      <c r="B5336" s="39" t="s">
        <v>427</v>
      </c>
      <c r="C5336" s="39" t="s">
        <v>175</v>
      </c>
      <c r="D5336" s="92">
        <f t="shared" si="264"/>
        <v>23.53</v>
      </c>
      <c r="E5336" s="92">
        <f t="shared" si="265"/>
        <v>18.46</v>
      </c>
      <c r="F5336" s="92">
        <f t="shared" si="266"/>
        <v>29.5</v>
      </c>
      <c r="H5336" s="138">
        <v>23.53</v>
      </c>
      <c r="I5336" s="138">
        <v>18.46</v>
      </c>
      <c r="J5336" s="138">
        <v>29.5</v>
      </c>
      <c r="K5336" s="138">
        <v>11.984700382490436</v>
      </c>
    </row>
    <row r="5337" spans="1:11">
      <c r="A5337" s="39" t="s">
        <v>459</v>
      </c>
      <c r="B5337" s="39" t="s">
        <v>428</v>
      </c>
      <c r="C5337" s="39" t="s">
        <v>98</v>
      </c>
      <c r="D5337" s="92">
        <f t="shared" si="264"/>
        <v>22.31</v>
      </c>
      <c r="E5337" s="92">
        <f t="shared" si="265"/>
        <v>15.16</v>
      </c>
      <c r="F5337" s="92">
        <f t="shared" si="266"/>
        <v>31.58</v>
      </c>
      <c r="H5337" s="138">
        <v>22.31</v>
      </c>
      <c r="I5337" s="138">
        <v>15.16</v>
      </c>
      <c r="J5337" s="138">
        <v>31.58</v>
      </c>
      <c r="K5337" s="138">
        <v>18.825638727028242</v>
      </c>
    </row>
    <row r="5338" spans="1:11">
      <c r="A5338" s="39" t="s">
        <v>459</v>
      </c>
      <c r="B5338" s="39" t="s">
        <v>428</v>
      </c>
      <c r="C5338" s="39" t="s">
        <v>105</v>
      </c>
      <c r="D5338" s="92">
        <f t="shared" si="264"/>
        <v>11.49</v>
      </c>
      <c r="E5338" s="92">
        <f t="shared" si="265"/>
        <v>7.66</v>
      </c>
      <c r="F5338" s="92">
        <f t="shared" si="266"/>
        <v>16.89</v>
      </c>
      <c r="H5338" s="138">
        <v>11.49</v>
      </c>
      <c r="I5338" s="138">
        <v>7.66</v>
      </c>
      <c r="J5338" s="138">
        <v>16.89</v>
      </c>
      <c r="K5338" s="138">
        <v>20.278503046127067</v>
      </c>
    </row>
    <row r="5339" spans="1:11">
      <c r="A5339" s="39" t="s">
        <v>459</v>
      </c>
      <c r="B5339" s="39" t="s">
        <v>428</v>
      </c>
      <c r="C5339" s="39" t="s">
        <v>106</v>
      </c>
      <c r="D5339" s="92">
        <f t="shared" si="264"/>
        <v>18.02</v>
      </c>
      <c r="E5339" s="92">
        <f t="shared" si="265"/>
        <v>14.42</v>
      </c>
      <c r="F5339" s="92">
        <f t="shared" si="266"/>
        <v>22.3</v>
      </c>
      <c r="H5339" s="138">
        <v>18.02</v>
      </c>
      <c r="I5339" s="138">
        <v>14.42</v>
      </c>
      <c r="J5339" s="138">
        <v>22.3</v>
      </c>
      <c r="K5339" s="138">
        <v>11.154273029966703</v>
      </c>
    </row>
    <row r="5340" spans="1:11">
      <c r="A5340" s="39" t="s">
        <v>459</v>
      </c>
      <c r="B5340" s="39" t="s">
        <v>428</v>
      </c>
      <c r="C5340" s="39" t="s">
        <v>125</v>
      </c>
      <c r="D5340" s="92">
        <f t="shared" si="264"/>
        <v>15.63</v>
      </c>
      <c r="E5340" s="92">
        <f t="shared" si="265"/>
        <v>11.58</v>
      </c>
      <c r="F5340" s="92">
        <f t="shared" si="266"/>
        <v>20.77</v>
      </c>
      <c r="H5340" s="138">
        <v>15.63</v>
      </c>
      <c r="I5340" s="138">
        <v>11.58</v>
      </c>
      <c r="J5340" s="138">
        <v>20.77</v>
      </c>
      <c r="K5340" s="138">
        <v>14.907229686500321</v>
      </c>
    </row>
    <row r="5341" spans="1:11">
      <c r="A5341" s="39" t="s">
        <v>459</v>
      </c>
      <c r="B5341" s="39" t="s">
        <v>428</v>
      </c>
      <c r="C5341" s="39" t="s">
        <v>131</v>
      </c>
      <c r="D5341" s="92">
        <f t="shared" si="264"/>
        <v>12.84</v>
      </c>
      <c r="E5341" s="92">
        <f t="shared" si="265"/>
        <v>8.77</v>
      </c>
      <c r="F5341" s="92">
        <f t="shared" si="266"/>
        <v>18.41</v>
      </c>
      <c r="H5341" s="138">
        <v>12.84</v>
      </c>
      <c r="I5341" s="138">
        <v>8.77</v>
      </c>
      <c r="J5341" s="138">
        <v>18.41</v>
      </c>
      <c r="K5341" s="138">
        <v>19.003115264797508</v>
      </c>
    </row>
    <row r="5342" spans="1:11">
      <c r="A5342" s="39" t="s">
        <v>459</v>
      </c>
      <c r="B5342" s="39" t="s">
        <v>428</v>
      </c>
      <c r="C5342" s="39" t="s">
        <v>133</v>
      </c>
      <c r="D5342" s="92">
        <f t="shared" si="264"/>
        <v>19.43</v>
      </c>
      <c r="E5342" s="92">
        <f t="shared" si="265"/>
        <v>15.23</v>
      </c>
      <c r="F5342" s="92">
        <f t="shared" si="266"/>
        <v>24.47</v>
      </c>
      <c r="H5342" s="138">
        <v>19.43</v>
      </c>
      <c r="I5342" s="138">
        <v>15.23</v>
      </c>
      <c r="J5342" s="138">
        <v>24.47</v>
      </c>
      <c r="K5342" s="138">
        <v>12.094698919197118</v>
      </c>
    </row>
    <row r="5343" spans="1:11">
      <c r="A5343" s="39" t="s">
        <v>459</v>
      </c>
      <c r="B5343" s="39" t="s">
        <v>428</v>
      </c>
      <c r="C5343" s="39" t="s">
        <v>137</v>
      </c>
      <c r="D5343" s="92">
        <f t="shared" si="264"/>
        <v>19.72</v>
      </c>
      <c r="E5343" s="92">
        <f t="shared" si="265"/>
        <v>14.61</v>
      </c>
      <c r="F5343" s="92">
        <f t="shared" si="266"/>
        <v>26.07</v>
      </c>
      <c r="H5343" s="138">
        <v>19.72</v>
      </c>
      <c r="I5343" s="138">
        <v>14.61</v>
      </c>
      <c r="J5343" s="138">
        <v>26.07</v>
      </c>
      <c r="K5343" s="138">
        <v>14.807302231237324</v>
      </c>
    </row>
    <row r="5344" spans="1:11">
      <c r="A5344" s="39" t="s">
        <v>459</v>
      </c>
      <c r="B5344" s="39" t="s">
        <v>428</v>
      </c>
      <c r="C5344" s="39" t="s">
        <v>138</v>
      </c>
      <c r="D5344" s="92">
        <f t="shared" si="264"/>
        <v>24.76</v>
      </c>
      <c r="E5344" s="92">
        <f t="shared" si="265"/>
        <v>15.99</v>
      </c>
      <c r="F5344" s="92">
        <f t="shared" si="266"/>
        <v>36.25</v>
      </c>
      <c r="H5344" s="138">
        <v>24.76</v>
      </c>
      <c r="I5344" s="138">
        <v>15.99</v>
      </c>
      <c r="J5344" s="138">
        <v>36.25</v>
      </c>
      <c r="K5344" s="138">
        <v>21.001615508885298</v>
      </c>
    </row>
    <row r="5345" spans="1:11">
      <c r="A5345" s="39" t="s">
        <v>459</v>
      </c>
      <c r="B5345" s="39" t="s">
        <v>428</v>
      </c>
      <c r="C5345" s="39" t="s">
        <v>140</v>
      </c>
      <c r="D5345" s="92">
        <f t="shared" si="264"/>
        <v>17.29</v>
      </c>
      <c r="E5345" s="92">
        <f t="shared" si="265"/>
        <v>12.91</v>
      </c>
      <c r="F5345" s="92">
        <f t="shared" si="266"/>
        <v>22.79</v>
      </c>
      <c r="H5345" s="138">
        <v>17.29</v>
      </c>
      <c r="I5345" s="138">
        <v>12.91</v>
      </c>
      <c r="J5345" s="138">
        <v>22.79</v>
      </c>
      <c r="K5345" s="138">
        <v>14.517061885482937</v>
      </c>
    </row>
    <row r="5346" spans="1:11">
      <c r="A5346" s="39" t="s">
        <v>459</v>
      </c>
      <c r="B5346" s="39" t="s">
        <v>428</v>
      </c>
      <c r="C5346" s="39" t="s">
        <v>144</v>
      </c>
      <c r="D5346" s="92">
        <f t="shared" si="264"/>
        <v>16.579999999999998</v>
      </c>
      <c r="E5346" s="92">
        <f t="shared" si="265"/>
        <v>11.62</v>
      </c>
      <c r="F5346" s="92">
        <f t="shared" si="266"/>
        <v>23.12</v>
      </c>
      <c r="H5346" s="138">
        <v>16.579999999999998</v>
      </c>
      <c r="I5346" s="138">
        <v>11.62</v>
      </c>
      <c r="J5346" s="138">
        <v>23.12</v>
      </c>
      <c r="K5346" s="138">
        <v>17.61158021712907</v>
      </c>
    </row>
    <row r="5347" spans="1:11">
      <c r="A5347" s="39" t="s">
        <v>459</v>
      </c>
      <c r="B5347" s="39" t="s">
        <v>428</v>
      </c>
      <c r="C5347" s="39" t="s">
        <v>145</v>
      </c>
      <c r="D5347" s="92">
        <f t="shared" si="264"/>
        <v>16.350000000000001</v>
      </c>
      <c r="E5347" s="92">
        <f t="shared" si="265"/>
        <v>11.32</v>
      </c>
      <c r="F5347" s="92">
        <f t="shared" si="266"/>
        <v>23.05</v>
      </c>
      <c r="H5347" s="138">
        <v>16.350000000000001</v>
      </c>
      <c r="I5347" s="138">
        <v>11.32</v>
      </c>
      <c r="J5347" s="138">
        <v>23.05</v>
      </c>
      <c r="K5347" s="138">
        <v>18.226299694189603</v>
      </c>
    </row>
    <row r="5348" spans="1:11">
      <c r="A5348" s="39" t="s">
        <v>459</v>
      </c>
      <c r="B5348" s="39" t="s">
        <v>428</v>
      </c>
      <c r="C5348" s="39" t="s">
        <v>146</v>
      </c>
      <c r="D5348" s="92">
        <f t="shared" si="264"/>
        <v>15.21</v>
      </c>
      <c r="E5348" s="92">
        <f t="shared" si="265"/>
        <v>11.43</v>
      </c>
      <c r="F5348" s="92">
        <f t="shared" si="266"/>
        <v>19.97</v>
      </c>
      <c r="H5348" s="138">
        <v>15.21</v>
      </c>
      <c r="I5348" s="138">
        <v>11.43</v>
      </c>
      <c r="J5348" s="138">
        <v>19.97</v>
      </c>
      <c r="K5348" s="138">
        <v>14.266929651545034</v>
      </c>
    </row>
    <row r="5349" spans="1:11">
      <c r="A5349" s="39" t="s">
        <v>459</v>
      </c>
      <c r="B5349" s="39" t="s">
        <v>428</v>
      </c>
      <c r="C5349" s="39" t="s">
        <v>153</v>
      </c>
      <c r="D5349" s="92">
        <f t="shared" si="264"/>
        <v>20.84</v>
      </c>
      <c r="E5349" s="92">
        <f t="shared" si="265"/>
        <v>11.2</v>
      </c>
      <c r="F5349" s="92">
        <f t="shared" si="266"/>
        <v>35.479999999999997</v>
      </c>
      <c r="H5349" s="138">
        <v>20.84</v>
      </c>
      <c r="I5349" s="138">
        <v>11.2</v>
      </c>
      <c r="J5349" s="138">
        <v>35.479999999999997</v>
      </c>
      <c r="K5349" s="138">
        <v>29.750479846449135</v>
      </c>
    </row>
    <row r="5350" spans="1:11">
      <c r="A5350" s="39" t="s">
        <v>459</v>
      </c>
      <c r="B5350" s="39" t="s">
        <v>428</v>
      </c>
      <c r="C5350" s="39" t="s">
        <v>162</v>
      </c>
      <c r="D5350" s="92">
        <f t="shared" si="264"/>
        <v>20.2</v>
      </c>
      <c r="E5350" s="92">
        <f t="shared" si="265"/>
        <v>12.53</v>
      </c>
      <c r="F5350" s="92">
        <f t="shared" si="266"/>
        <v>30.9</v>
      </c>
      <c r="H5350" s="138">
        <v>20.2</v>
      </c>
      <c r="I5350" s="138">
        <v>12.53</v>
      </c>
      <c r="J5350" s="138">
        <v>30.9</v>
      </c>
      <c r="K5350" s="138">
        <v>23.168316831683168</v>
      </c>
    </row>
    <row r="5351" spans="1:11">
      <c r="A5351" s="39" t="s">
        <v>459</v>
      </c>
      <c r="B5351" s="39" t="s">
        <v>428</v>
      </c>
      <c r="C5351" s="39" t="s">
        <v>165</v>
      </c>
      <c r="D5351" s="92">
        <f t="shared" si="264"/>
        <v>17.38</v>
      </c>
      <c r="E5351" s="92">
        <f t="shared" si="265"/>
        <v>10.94</v>
      </c>
      <c r="F5351" s="92">
        <f t="shared" si="266"/>
        <v>26.49</v>
      </c>
      <c r="H5351" s="138">
        <v>17.38</v>
      </c>
      <c r="I5351" s="138">
        <v>10.94</v>
      </c>
      <c r="J5351" s="138">
        <v>26.49</v>
      </c>
      <c r="K5351" s="138">
        <v>22.669735327963178</v>
      </c>
    </row>
    <row r="5352" spans="1:11">
      <c r="A5352" s="39" t="s">
        <v>459</v>
      </c>
      <c r="B5352" s="39" t="s">
        <v>428</v>
      </c>
      <c r="C5352" s="39" t="s">
        <v>166</v>
      </c>
      <c r="D5352" s="92">
        <f t="shared" si="264"/>
        <v>17.440000000000001</v>
      </c>
      <c r="E5352" s="92">
        <f t="shared" si="265"/>
        <v>12.71</v>
      </c>
      <c r="F5352" s="92">
        <f t="shared" si="266"/>
        <v>23.45</v>
      </c>
      <c r="H5352" s="138">
        <v>17.440000000000001</v>
      </c>
      <c r="I5352" s="138">
        <v>12.71</v>
      </c>
      <c r="J5352" s="138">
        <v>23.45</v>
      </c>
      <c r="K5352" s="138">
        <v>15.653669724770641</v>
      </c>
    </row>
    <row r="5353" spans="1:11">
      <c r="A5353" s="39" t="s">
        <v>459</v>
      </c>
      <c r="B5353" s="39" t="s">
        <v>428</v>
      </c>
      <c r="C5353" s="39" t="s">
        <v>170</v>
      </c>
      <c r="D5353" s="92">
        <f t="shared" si="264"/>
        <v>13.76</v>
      </c>
      <c r="E5353" s="92">
        <f t="shared" si="265"/>
        <v>10.46</v>
      </c>
      <c r="F5353" s="92">
        <f t="shared" si="266"/>
        <v>17.899999999999999</v>
      </c>
      <c r="H5353" s="138">
        <v>13.76</v>
      </c>
      <c r="I5353" s="138">
        <v>10.46</v>
      </c>
      <c r="J5353" s="138">
        <v>17.899999999999999</v>
      </c>
      <c r="K5353" s="138">
        <v>13.73546511627907</v>
      </c>
    </row>
    <row r="5354" spans="1:11">
      <c r="A5354" s="39" t="s">
        <v>459</v>
      </c>
      <c r="B5354" s="39" t="s">
        <v>428</v>
      </c>
      <c r="C5354" s="39" t="s">
        <v>172</v>
      </c>
      <c r="D5354" s="92">
        <f t="shared" si="264"/>
        <v>13.1</v>
      </c>
      <c r="E5354" s="92">
        <f t="shared" si="265"/>
        <v>9.11</v>
      </c>
      <c r="F5354" s="92">
        <f t="shared" si="266"/>
        <v>18.47</v>
      </c>
      <c r="H5354" s="138">
        <v>13.1</v>
      </c>
      <c r="I5354" s="138">
        <v>9.11</v>
      </c>
      <c r="J5354" s="138">
        <v>18.47</v>
      </c>
      <c r="K5354" s="138">
        <v>18.091603053435115</v>
      </c>
    </row>
    <row r="5355" spans="1:11">
      <c r="A5355" s="39" t="s">
        <v>459</v>
      </c>
      <c r="B5355" s="39" t="s">
        <v>428</v>
      </c>
      <c r="C5355" s="39" t="s">
        <v>175</v>
      </c>
      <c r="D5355" s="92">
        <f t="shared" si="264"/>
        <v>20.32</v>
      </c>
      <c r="E5355" s="92">
        <f t="shared" si="265"/>
        <v>15.66</v>
      </c>
      <c r="F5355" s="92">
        <f t="shared" si="266"/>
        <v>25.93</v>
      </c>
      <c r="H5355" s="138">
        <v>20.32</v>
      </c>
      <c r="I5355" s="138">
        <v>15.66</v>
      </c>
      <c r="J5355" s="138">
        <v>25.93</v>
      </c>
      <c r="K5355" s="138">
        <v>12.893700787401574</v>
      </c>
    </row>
    <row r="5356" spans="1:11">
      <c r="A5356" s="39" t="s">
        <v>459</v>
      </c>
      <c r="B5356" s="39" t="s">
        <v>429</v>
      </c>
      <c r="C5356" s="39" t="s">
        <v>98</v>
      </c>
      <c r="D5356" s="92">
        <f t="shared" si="264"/>
        <v>25.61</v>
      </c>
      <c r="E5356" s="92">
        <f t="shared" si="265"/>
        <v>19.96</v>
      </c>
      <c r="F5356" s="92">
        <f t="shared" si="266"/>
        <v>32.21</v>
      </c>
      <c r="H5356" s="138">
        <v>25.61</v>
      </c>
      <c r="I5356" s="138">
        <v>19.96</v>
      </c>
      <c r="J5356" s="138">
        <v>32.21</v>
      </c>
      <c r="K5356" s="138">
        <v>12.221788363920345</v>
      </c>
    </row>
    <row r="5357" spans="1:11">
      <c r="A5357" s="39" t="s">
        <v>459</v>
      </c>
      <c r="B5357" s="39" t="s">
        <v>429</v>
      </c>
      <c r="C5357" s="39" t="s">
        <v>105</v>
      </c>
      <c r="D5357" s="92">
        <f t="shared" si="264"/>
        <v>27.75</v>
      </c>
      <c r="E5357" s="92">
        <f t="shared" si="265"/>
        <v>21.42</v>
      </c>
      <c r="F5357" s="92">
        <f t="shared" si="266"/>
        <v>35.11</v>
      </c>
      <c r="H5357" s="138">
        <v>27.75</v>
      </c>
      <c r="I5357" s="138">
        <v>21.42</v>
      </c>
      <c r="J5357" s="138">
        <v>35.11</v>
      </c>
      <c r="K5357" s="138">
        <v>12.648648648648647</v>
      </c>
    </row>
    <row r="5358" spans="1:11">
      <c r="A5358" s="39" t="s">
        <v>459</v>
      </c>
      <c r="B5358" s="39" t="s">
        <v>429</v>
      </c>
      <c r="C5358" s="39" t="s">
        <v>106</v>
      </c>
      <c r="D5358" s="92">
        <f t="shared" si="264"/>
        <v>29.09</v>
      </c>
      <c r="E5358" s="92">
        <f t="shared" si="265"/>
        <v>24.4</v>
      </c>
      <c r="F5358" s="92">
        <f t="shared" si="266"/>
        <v>34.28</v>
      </c>
      <c r="H5358" s="138">
        <v>29.09</v>
      </c>
      <c r="I5358" s="138">
        <v>24.4</v>
      </c>
      <c r="J5358" s="138">
        <v>34.28</v>
      </c>
      <c r="K5358" s="138">
        <v>8.6971467858370559</v>
      </c>
    </row>
    <row r="5359" spans="1:11">
      <c r="A5359" s="39" t="s">
        <v>459</v>
      </c>
      <c r="B5359" s="39" t="s">
        <v>429</v>
      </c>
      <c r="C5359" s="39" t="s">
        <v>125</v>
      </c>
      <c r="D5359" s="92">
        <f t="shared" si="264"/>
        <v>23.35</v>
      </c>
      <c r="E5359" s="92">
        <f t="shared" si="265"/>
        <v>18.47</v>
      </c>
      <c r="F5359" s="92">
        <f t="shared" si="266"/>
        <v>29.06</v>
      </c>
      <c r="H5359" s="138">
        <v>23.35</v>
      </c>
      <c r="I5359" s="138">
        <v>18.47</v>
      </c>
      <c r="J5359" s="138">
        <v>29.06</v>
      </c>
      <c r="K5359" s="138">
        <v>11.563169164882227</v>
      </c>
    </row>
    <row r="5360" spans="1:11">
      <c r="A5360" s="39" t="s">
        <v>459</v>
      </c>
      <c r="B5360" s="39" t="s">
        <v>429</v>
      </c>
      <c r="C5360" s="39" t="s">
        <v>131</v>
      </c>
      <c r="D5360" s="92">
        <f t="shared" si="264"/>
        <v>34.61</v>
      </c>
      <c r="E5360" s="92">
        <f t="shared" si="265"/>
        <v>28.24</v>
      </c>
      <c r="F5360" s="92">
        <f t="shared" si="266"/>
        <v>41.58</v>
      </c>
      <c r="H5360" s="138">
        <v>34.61</v>
      </c>
      <c r="I5360" s="138">
        <v>28.24</v>
      </c>
      <c r="J5360" s="138">
        <v>41.58</v>
      </c>
      <c r="K5360" s="138">
        <v>9.8815371279976887</v>
      </c>
    </row>
    <row r="5361" spans="1:11">
      <c r="A5361" s="39" t="s">
        <v>459</v>
      </c>
      <c r="B5361" s="39" t="s">
        <v>429</v>
      </c>
      <c r="C5361" s="39" t="s">
        <v>133</v>
      </c>
      <c r="D5361" s="92">
        <f t="shared" si="264"/>
        <v>22.05</v>
      </c>
      <c r="E5361" s="92">
        <f t="shared" si="265"/>
        <v>17.670000000000002</v>
      </c>
      <c r="F5361" s="92">
        <f t="shared" si="266"/>
        <v>27.17</v>
      </c>
      <c r="H5361" s="138">
        <v>22.05</v>
      </c>
      <c r="I5361" s="138">
        <v>17.670000000000002</v>
      </c>
      <c r="J5361" s="138">
        <v>27.17</v>
      </c>
      <c r="K5361" s="138">
        <v>11.020408163265307</v>
      </c>
    </row>
    <row r="5362" spans="1:11">
      <c r="A5362" s="39" t="s">
        <v>459</v>
      </c>
      <c r="B5362" s="39" t="s">
        <v>429</v>
      </c>
      <c r="C5362" s="39" t="s">
        <v>137</v>
      </c>
      <c r="D5362" s="92">
        <f t="shared" si="264"/>
        <v>17.72</v>
      </c>
      <c r="E5362" s="92">
        <f t="shared" si="265"/>
        <v>13.09</v>
      </c>
      <c r="F5362" s="92">
        <f t="shared" si="266"/>
        <v>23.53</v>
      </c>
      <c r="H5362" s="138">
        <v>17.72</v>
      </c>
      <c r="I5362" s="138">
        <v>13.09</v>
      </c>
      <c r="J5362" s="138">
        <v>23.53</v>
      </c>
      <c r="K5362" s="138">
        <v>15.011286681715577</v>
      </c>
    </row>
    <row r="5363" spans="1:11">
      <c r="A5363" s="39" t="s">
        <v>459</v>
      </c>
      <c r="B5363" s="39" t="s">
        <v>429</v>
      </c>
      <c r="C5363" s="39" t="s">
        <v>138</v>
      </c>
      <c r="D5363" s="92">
        <f t="shared" si="264"/>
        <v>27.22</v>
      </c>
      <c r="E5363" s="92">
        <f t="shared" si="265"/>
        <v>20.79</v>
      </c>
      <c r="F5363" s="92">
        <f t="shared" si="266"/>
        <v>34.76</v>
      </c>
      <c r="H5363" s="138">
        <v>27.22</v>
      </c>
      <c r="I5363" s="138">
        <v>20.79</v>
      </c>
      <c r="J5363" s="138">
        <v>34.76</v>
      </c>
      <c r="K5363" s="138">
        <v>13.152094048493757</v>
      </c>
    </row>
    <row r="5364" spans="1:11">
      <c r="A5364" s="39" t="s">
        <v>459</v>
      </c>
      <c r="B5364" s="39" t="s">
        <v>429</v>
      </c>
      <c r="C5364" s="39" t="s">
        <v>140</v>
      </c>
      <c r="D5364" s="92">
        <f t="shared" ref="D5364:D5427" si="267">IF(K5364&gt;=50," ",H5364)</f>
        <v>25.62</v>
      </c>
      <c r="E5364" s="92">
        <f t="shared" ref="E5364:E5427" si="268">IF(K5364&gt;=50," ",I5364)</f>
        <v>20.32</v>
      </c>
      <c r="F5364" s="92">
        <f t="shared" ref="F5364:F5427" si="269">IF(K5364&gt;=50," ",J5364)</f>
        <v>31.75</v>
      </c>
      <c r="H5364" s="138">
        <v>25.62</v>
      </c>
      <c r="I5364" s="138">
        <v>20.32</v>
      </c>
      <c r="J5364" s="138">
        <v>31.75</v>
      </c>
      <c r="K5364" s="138">
        <v>11.39734582357533</v>
      </c>
    </row>
    <row r="5365" spans="1:11">
      <c r="A5365" s="39" t="s">
        <v>459</v>
      </c>
      <c r="B5365" s="39" t="s">
        <v>429</v>
      </c>
      <c r="C5365" s="39" t="s">
        <v>144</v>
      </c>
      <c r="D5365" s="92">
        <f t="shared" si="267"/>
        <v>29.34</v>
      </c>
      <c r="E5365" s="92">
        <f t="shared" si="268"/>
        <v>22.96</v>
      </c>
      <c r="F5365" s="92">
        <f t="shared" si="269"/>
        <v>36.64</v>
      </c>
      <c r="H5365" s="138">
        <v>29.34</v>
      </c>
      <c r="I5365" s="138">
        <v>22.96</v>
      </c>
      <c r="J5365" s="138">
        <v>36.64</v>
      </c>
      <c r="K5365" s="138">
        <v>11.963190184049079</v>
      </c>
    </row>
    <row r="5366" spans="1:11">
      <c r="A5366" s="39" t="s">
        <v>459</v>
      </c>
      <c r="B5366" s="39" t="s">
        <v>429</v>
      </c>
      <c r="C5366" s="39" t="s">
        <v>145</v>
      </c>
      <c r="D5366" s="92">
        <f t="shared" si="267"/>
        <v>32.67</v>
      </c>
      <c r="E5366" s="92">
        <f t="shared" si="268"/>
        <v>25.65</v>
      </c>
      <c r="F5366" s="92">
        <f t="shared" si="269"/>
        <v>40.56</v>
      </c>
      <c r="H5366" s="138">
        <v>32.67</v>
      </c>
      <c r="I5366" s="138">
        <v>25.65</v>
      </c>
      <c r="J5366" s="138">
        <v>40.56</v>
      </c>
      <c r="K5366" s="138">
        <v>11.723293541475359</v>
      </c>
    </row>
    <row r="5367" spans="1:11">
      <c r="A5367" s="39" t="s">
        <v>459</v>
      </c>
      <c r="B5367" s="39" t="s">
        <v>429</v>
      </c>
      <c r="C5367" s="39" t="s">
        <v>146</v>
      </c>
      <c r="D5367" s="92">
        <f t="shared" si="267"/>
        <v>15.97</v>
      </c>
      <c r="E5367" s="92">
        <f t="shared" si="268"/>
        <v>12.36</v>
      </c>
      <c r="F5367" s="92">
        <f t="shared" si="269"/>
        <v>20.39</v>
      </c>
      <c r="H5367" s="138">
        <v>15.97</v>
      </c>
      <c r="I5367" s="138">
        <v>12.36</v>
      </c>
      <c r="J5367" s="138">
        <v>20.39</v>
      </c>
      <c r="K5367" s="138">
        <v>12.773951158422042</v>
      </c>
    </row>
    <row r="5368" spans="1:11">
      <c r="A5368" s="39" t="s">
        <v>459</v>
      </c>
      <c r="B5368" s="39" t="s">
        <v>429</v>
      </c>
      <c r="C5368" s="39" t="s">
        <v>153</v>
      </c>
      <c r="D5368" s="92">
        <f t="shared" si="267"/>
        <v>37.15</v>
      </c>
      <c r="E5368" s="92">
        <f t="shared" si="268"/>
        <v>26.8</v>
      </c>
      <c r="F5368" s="92">
        <f t="shared" si="269"/>
        <v>48.83</v>
      </c>
      <c r="H5368" s="138">
        <v>37.15</v>
      </c>
      <c r="I5368" s="138">
        <v>26.8</v>
      </c>
      <c r="J5368" s="138">
        <v>48.83</v>
      </c>
      <c r="K5368" s="138">
        <v>15.370121130551818</v>
      </c>
    </row>
    <row r="5369" spans="1:11">
      <c r="A5369" s="39" t="s">
        <v>459</v>
      </c>
      <c r="B5369" s="39" t="s">
        <v>429</v>
      </c>
      <c r="C5369" s="39" t="s">
        <v>162</v>
      </c>
      <c r="D5369" s="92">
        <f t="shared" si="267"/>
        <v>32.28</v>
      </c>
      <c r="E5369" s="92">
        <f t="shared" si="268"/>
        <v>23.71</v>
      </c>
      <c r="F5369" s="92">
        <f t="shared" si="269"/>
        <v>42.24</v>
      </c>
      <c r="H5369" s="138">
        <v>32.28</v>
      </c>
      <c r="I5369" s="138">
        <v>23.71</v>
      </c>
      <c r="J5369" s="138">
        <v>42.24</v>
      </c>
      <c r="K5369" s="138">
        <v>14.776951672862451</v>
      </c>
    </row>
    <row r="5370" spans="1:11">
      <c r="A5370" s="39" t="s">
        <v>459</v>
      </c>
      <c r="B5370" s="39" t="s">
        <v>429</v>
      </c>
      <c r="C5370" s="39" t="s">
        <v>165</v>
      </c>
      <c r="D5370" s="92">
        <f t="shared" si="267"/>
        <v>32.119999999999997</v>
      </c>
      <c r="E5370" s="92">
        <f t="shared" si="268"/>
        <v>24.44</v>
      </c>
      <c r="F5370" s="92">
        <f t="shared" si="269"/>
        <v>40.909999999999997</v>
      </c>
      <c r="H5370" s="138">
        <v>32.119999999999997</v>
      </c>
      <c r="I5370" s="138">
        <v>24.44</v>
      </c>
      <c r="J5370" s="138">
        <v>40.909999999999997</v>
      </c>
      <c r="K5370" s="138">
        <v>13.169364881693651</v>
      </c>
    </row>
    <row r="5371" spans="1:11">
      <c r="A5371" s="39" t="s">
        <v>459</v>
      </c>
      <c r="B5371" s="39" t="s">
        <v>429</v>
      </c>
      <c r="C5371" s="39" t="s">
        <v>166</v>
      </c>
      <c r="D5371" s="92">
        <f t="shared" si="267"/>
        <v>31.52</v>
      </c>
      <c r="E5371" s="92">
        <f t="shared" si="268"/>
        <v>24.65</v>
      </c>
      <c r="F5371" s="92">
        <f t="shared" si="269"/>
        <v>39.299999999999997</v>
      </c>
      <c r="H5371" s="138">
        <v>31.52</v>
      </c>
      <c r="I5371" s="138">
        <v>24.65</v>
      </c>
      <c r="J5371" s="138">
        <v>39.299999999999997</v>
      </c>
      <c r="K5371" s="138">
        <v>11.928934010152284</v>
      </c>
    </row>
    <row r="5372" spans="1:11">
      <c r="A5372" s="39" t="s">
        <v>459</v>
      </c>
      <c r="B5372" s="39" t="s">
        <v>429</v>
      </c>
      <c r="C5372" s="39" t="s">
        <v>170</v>
      </c>
      <c r="D5372" s="92">
        <f t="shared" si="267"/>
        <v>22.66</v>
      </c>
      <c r="E5372" s="92">
        <f t="shared" si="268"/>
        <v>18.36</v>
      </c>
      <c r="F5372" s="92">
        <f t="shared" si="269"/>
        <v>27.63</v>
      </c>
      <c r="H5372" s="138">
        <v>22.66</v>
      </c>
      <c r="I5372" s="138">
        <v>18.36</v>
      </c>
      <c r="J5372" s="138">
        <v>27.63</v>
      </c>
      <c r="K5372" s="138">
        <v>10.458958517210945</v>
      </c>
    </row>
    <row r="5373" spans="1:11">
      <c r="A5373" s="39" t="s">
        <v>459</v>
      </c>
      <c r="B5373" s="39" t="s">
        <v>429</v>
      </c>
      <c r="C5373" s="39" t="s">
        <v>172</v>
      </c>
      <c r="D5373" s="92">
        <f t="shared" si="267"/>
        <v>31.26</v>
      </c>
      <c r="E5373" s="92">
        <f t="shared" si="268"/>
        <v>25.12</v>
      </c>
      <c r="F5373" s="92">
        <f t="shared" si="269"/>
        <v>38.15</v>
      </c>
      <c r="H5373" s="138">
        <v>31.26</v>
      </c>
      <c r="I5373" s="138">
        <v>25.12</v>
      </c>
      <c r="J5373" s="138">
        <v>38.15</v>
      </c>
      <c r="K5373" s="138">
        <v>10.684580934101087</v>
      </c>
    </row>
    <row r="5374" spans="1:11">
      <c r="A5374" s="39" t="s">
        <v>459</v>
      </c>
      <c r="B5374" s="39" t="s">
        <v>429</v>
      </c>
      <c r="C5374" s="39" t="s">
        <v>175</v>
      </c>
      <c r="D5374" s="92">
        <f t="shared" si="267"/>
        <v>22.73</v>
      </c>
      <c r="E5374" s="92">
        <f t="shared" si="268"/>
        <v>18.329999999999998</v>
      </c>
      <c r="F5374" s="92">
        <f t="shared" si="269"/>
        <v>27.83</v>
      </c>
      <c r="H5374" s="138">
        <v>22.73</v>
      </c>
      <c r="I5374" s="138">
        <v>18.329999999999998</v>
      </c>
      <c r="J5374" s="138">
        <v>27.83</v>
      </c>
      <c r="K5374" s="138">
        <v>10.646722393312801</v>
      </c>
    </row>
    <row r="5375" spans="1:11">
      <c r="A5375" s="39" t="s">
        <v>459</v>
      </c>
      <c r="B5375" s="39" t="s">
        <v>427</v>
      </c>
      <c r="C5375" s="39" t="s">
        <v>99</v>
      </c>
      <c r="D5375" s="92">
        <f t="shared" si="267"/>
        <v>21.14</v>
      </c>
      <c r="E5375" s="92">
        <f t="shared" si="268"/>
        <v>14.56</v>
      </c>
      <c r="F5375" s="92">
        <f t="shared" si="269"/>
        <v>29.66</v>
      </c>
      <c r="H5375" s="138">
        <v>21.14</v>
      </c>
      <c r="I5375" s="138">
        <v>14.56</v>
      </c>
      <c r="J5375" s="138">
        <v>29.66</v>
      </c>
      <c r="K5375" s="138">
        <v>18.211920529801322</v>
      </c>
    </row>
    <row r="5376" spans="1:11">
      <c r="A5376" s="39" t="s">
        <v>459</v>
      </c>
      <c r="B5376" s="39" t="s">
        <v>427</v>
      </c>
      <c r="C5376" s="39" t="s">
        <v>100</v>
      </c>
      <c r="D5376" s="92">
        <f t="shared" si="267"/>
        <v>19.12</v>
      </c>
      <c r="E5376" s="92">
        <f t="shared" si="268"/>
        <v>14.82</v>
      </c>
      <c r="F5376" s="92">
        <f t="shared" si="269"/>
        <v>24.32</v>
      </c>
      <c r="H5376" s="138">
        <v>19.12</v>
      </c>
      <c r="I5376" s="138">
        <v>14.82</v>
      </c>
      <c r="J5376" s="138">
        <v>24.32</v>
      </c>
      <c r="K5376" s="138">
        <v>12.656903765690375</v>
      </c>
    </row>
    <row r="5377" spans="1:11">
      <c r="A5377" s="39" t="s">
        <v>459</v>
      </c>
      <c r="B5377" s="39" t="s">
        <v>427</v>
      </c>
      <c r="C5377" s="39" t="s">
        <v>107</v>
      </c>
      <c r="D5377" s="92">
        <f t="shared" si="267"/>
        <v>17.489999999999998</v>
      </c>
      <c r="E5377" s="92">
        <f t="shared" si="268"/>
        <v>13.71</v>
      </c>
      <c r="F5377" s="92">
        <f t="shared" si="269"/>
        <v>22.05</v>
      </c>
      <c r="H5377" s="138">
        <v>17.489999999999998</v>
      </c>
      <c r="I5377" s="138">
        <v>13.71</v>
      </c>
      <c r="J5377" s="138">
        <v>22.05</v>
      </c>
      <c r="K5377" s="138">
        <v>12.121212121212123</v>
      </c>
    </row>
    <row r="5378" spans="1:11">
      <c r="A5378" s="39" t="s">
        <v>459</v>
      </c>
      <c r="B5378" s="39" t="s">
        <v>427</v>
      </c>
      <c r="C5378" s="39" t="s">
        <v>113</v>
      </c>
      <c r="D5378" s="92">
        <f t="shared" si="267"/>
        <v>19.739999999999998</v>
      </c>
      <c r="E5378" s="92">
        <f t="shared" si="268"/>
        <v>14.39</v>
      </c>
      <c r="F5378" s="92">
        <f t="shared" si="269"/>
        <v>26.46</v>
      </c>
      <c r="H5378" s="138">
        <v>19.739999999999998</v>
      </c>
      <c r="I5378" s="138">
        <v>14.39</v>
      </c>
      <c r="J5378" s="138">
        <v>26.46</v>
      </c>
      <c r="K5378" s="138">
        <v>15.602836879432624</v>
      </c>
    </row>
    <row r="5379" spans="1:11">
      <c r="A5379" s="39" t="s">
        <v>459</v>
      </c>
      <c r="B5379" s="39" t="s">
        <v>427</v>
      </c>
      <c r="C5379" s="39" t="s">
        <v>114</v>
      </c>
      <c r="D5379" s="92">
        <f t="shared" si="267"/>
        <v>18.73</v>
      </c>
      <c r="E5379" s="92">
        <f t="shared" si="268"/>
        <v>13.53</v>
      </c>
      <c r="F5379" s="92">
        <f t="shared" si="269"/>
        <v>25.36</v>
      </c>
      <c r="H5379" s="138">
        <v>18.73</v>
      </c>
      <c r="I5379" s="138">
        <v>13.53</v>
      </c>
      <c r="J5379" s="138">
        <v>25.36</v>
      </c>
      <c r="K5379" s="138">
        <v>16.070475173518417</v>
      </c>
    </row>
    <row r="5380" spans="1:11">
      <c r="A5380" s="39" t="s">
        <v>459</v>
      </c>
      <c r="B5380" s="39" t="s">
        <v>427</v>
      </c>
      <c r="C5380" s="39" t="s">
        <v>120</v>
      </c>
      <c r="D5380" s="92">
        <f t="shared" si="267"/>
        <v>23.33</v>
      </c>
      <c r="E5380" s="92">
        <f t="shared" si="268"/>
        <v>16.100000000000001</v>
      </c>
      <c r="F5380" s="92">
        <f t="shared" si="269"/>
        <v>32.54</v>
      </c>
      <c r="H5380" s="138">
        <v>23.33</v>
      </c>
      <c r="I5380" s="138">
        <v>16.100000000000001</v>
      </c>
      <c r="J5380" s="138">
        <v>32.54</v>
      </c>
      <c r="K5380" s="138">
        <v>18.045435062151739</v>
      </c>
    </row>
    <row r="5381" spans="1:11">
      <c r="A5381" s="39" t="s">
        <v>459</v>
      </c>
      <c r="B5381" s="39" t="s">
        <v>427</v>
      </c>
      <c r="C5381" s="39" t="s">
        <v>121</v>
      </c>
      <c r="D5381" s="92">
        <f t="shared" si="267"/>
        <v>19.41</v>
      </c>
      <c r="E5381" s="92">
        <f t="shared" si="268"/>
        <v>13.54</v>
      </c>
      <c r="F5381" s="92">
        <f t="shared" si="269"/>
        <v>27.03</v>
      </c>
      <c r="H5381" s="138">
        <v>19.41</v>
      </c>
      <c r="I5381" s="138">
        <v>13.54</v>
      </c>
      <c r="J5381" s="138">
        <v>27.03</v>
      </c>
      <c r="K5381" s="138">
        <v>17.671303451828955</v>
      </c>
    </row>
    <row r="5382" spans="1:11">
      <c r="A5382" s="39" t="s">
        <v>459</v>
      </c>
      <c r="B5382" s="39" t="s">
        <v>427</v>
      </c>
      <c r="C5382" s="39" t="s">
        <v>124</v>
      </c>
      <c r="D5382" s="92">
        <f t="shared" si="267"/>
        <v>19.690000000000001</v>
      </c>
      <c r="E5382" s="92">
        <f t="shared" si="268"/>
        <v>15.06</v>
      </c>
      <c r="F5382" s="92">
        <f t="shared" si="269"/>
        <v>25.31</v>
      </c>
      <c r="H5382" s="138">
        <v>19.690000000000001</v>
      </c>
      <c r="I5382" s="138">
        <v>15.06</v>
      </c>
      <c r="J5382" s="138">
        <v>25.31</v>
      </c>
      <c r="K5382" s="138">
        <v>13.255459624174707</v>
      </c>
    </row>
    <row r="5383" spans="1:11">
      <c r="A5383" s="39" t="s">
        <v>459</v>
      </c>
      <c r="B5383" s="39" t="s">
        <v>427</v>
      </c>
      <c r="C5383" s="39" t="s">
        <v>126</v>
      </c>
      <c r="D5383" s="92">
        <f t="shared" si="267"/>
        <v>20.94</v>
      </c>
      <c r="E5383" s="92">
        <f t="shared" si="268"/>
        <v>13.71</v>
      </c>
      <c r="F5383" s="92">
        <f t="shared" si="269"/>
        <v>30.63</v>
      </c>
      <c r="H5383" s="138">
        <v>20.94</v>
      </c>
      <c r="I5383" s="138">
        <v>13.71</v>
      </c>
      <c r="J5383" s="138">
        <v>30.63</v>
      </c>
      <c r="K5383" s="138">
        <v>20.630372492836678</v>
      </c>
    </row>
    <row r="5384" spans="1:11">
      <c r="A5384" s="39" t="s">
        <v>459</v>
      </c>
      <c r="B5384" s="39" t="s">
        <v>427</v>
      </c>
      <c r="C5384" s="39" t="s">
        <v>127</v>
      </c>
      <c r="D5384" s="92">
        <f t="shared" si="267"/>
        <v>18.66</v>
      </c>
      <c r="E5384" s="92">
        <f t="shared" si="268"/>
        <v>12.38</v>
      </c>
      <c r="F5384" s="92">
        <f t="shared" si="269"/>
        <v>27.13</v>
      </c>
      <c r="H5384" s="138">
        <v>18.66</v>
      </c>
      <c r="I5384" s="138">
        <v>12.38</v>
      </c>
      <c r="J5384" s="138">
        <v>27.13</v>
      </c>
      <c r="K5384" s="138">
        <v>20.096463022508036</v>
      </c>
    </row>
    <row r="5385" spans="1:11">
      <c r="A5385" s="39" t="s">
        <v>459</v>
      </c>
      <c r="B5385" s="39" t="s">
        <v>427</v>
      </c>
      <c r="C5385" s="39" t="s">
        <v>128</v>
      </c>
      <c r="D5385" s="92">
        <f t="shared" si="267"/>
        <v>19.670000000000002</v>
      </c>
      <c r="E5385" s="92">
        <f t="shared" si="268"/>
        <v>14.99</v>
      </c>
      <c r="F5385" s="92">
        <f t="shared" si="269"/>
        <v>25.37</v>
      </c>
      <c r="H5385" s="138">
        <v>19.670000000000002</v>
      </c>
      <c r="I5385" s="138">
        <v>14.99</v>
      </c>
      <c r="J5385" s="138">
        <v>25.37</v>
      </c>
      <c r="K5385" s="138">
        <v>13.472292831723435</v>
      </c>
    </row>
    <row r="5386" spans="1:11">
      <c r="A5386" s="39" t="s">
        <v>459</v>
      </c>
      <c r="B5386" s="39" t="s">
        <v>427</v>
      </c>
      <c r="C5386" s="39" t="s">
        <v>129</v>
      </c>
      <c r="D5386" s="92">
        <f t="shared" si="267"/>
        <v>19.27</v>
      </c>
      <c r="E5386" s="92">
        <f t="shared" si="268"/>
        <v>13.44</v>
      </c>
      <c r="F5386" s="92">
        <f t="shared" si="269"/>
        <v>26.86</v>
      </c>
      <c r="H5386" s="138">
        <v>19.27</v>
      </c>
      <c r="I5386" s="138">
        <v>13.44</v>
      </c>
      <c r="J5386" s="138">
        <v>26.86</v>
      </c>
      <c r="K5386" s="138">
        <v>17.747794499221587</v>
      </c>
    </row>
    <row r="5387" spans="1:11">
      <c r="A5387" s="39" t="s">
        <v>459</v>
      </c>
      <c r="B5387" s="39" t="s">
        <v>427</v>
      </c>
      <c r="C5387" s="39" t="s">
        <v>139</v>
      </c>
      <c r="D5387" s="92">
        <f t="shared" si="267"/>
        <v>17.59</v>
      </c>
      <c r="E5387" s="92">
        <f t="shared" si="268"/>
        <v>13.67</v>
      </c>
      <c r="F5387" s="92">
        <f t="shared" si="269"/>
        <v>22.34</v>
      </c>
      <c r="H5387" s="138">
        <v>17.59</v>
      </c>
      <c r="I5387" s="138">
        <v>13.67</v>
      </c>
      <c r="J5387" s="138">
        <v>22.34</v>
      </c>
      <c r="K5387" s="138">
        <v>12.563956793632746</v>
      </c>
    </row>
    <row r="5388" spans="1:11">
      <c r="A5388" s="39" t="s">
        <v>459</v>
      </c>
      <c r="B5388" s="39" t="s">
        <v>427</v>
      </c>
      <c r="C5388" s="39" t="s">
        <v>141</v>
      </c>
      <c r="D5388" s="92">
        <f t="shared" si="267"/>
        <v>18.920000000000002</v>
      </c>
      <c r="E5388" s="92">
        <f t="shared" si="268"/>
        <v>12.59</v>
      </c>
      <c r="F5388" s="92">
        <f t="shared" si="269"/>
        <v>27.44</v>
      </c>
      <c r="H5388" s="138">
        <v>18.920000000000002</v>
      </c>
      <c r="I5388" s="138">
        <v>12.59</v>
      </c>
      <c r="J5388" s="138">
        <v>27.44</v>
      </c>
      <c r="K5388" s="138">
        <v>19.97885835095137</v>
      </c>
    </row>
    <row r="5389" spans="1:11">
      <c r="A5389" s="39" t="s">
        <v>459</v>
      </c>
      <c r="B5389" s="39" t="s">
        <v>427</v>
      </c>
      <c r="C5389" s="39" t="s">
        <v>142</v>
      </c>
      <c r="D5389" s="92">
        <f t="shared" si="267"/>
        <v>15.89</v>
      </c>
      <c r="E5389" s="92">
        <f t="shared" si="268"/>
        <v>12.18</v>
      </c>
      <c r="F5389" s="92">
        <f t="shared" si="269"/>
        <v>20.48</v>
      </c>
      <c r="H5389" s="138">
        <v>15.89</v>
      </c>
      <c r="I5389" s="138">
        <v>12.18</v>
      </c>
      <c r="J5389" s="138">
        <v>20.48</v>
      </c>
      <c r="K5389" s="138">
        <v>13.278791692888609</v>
      </c>
    </row>
    <row r="5390" spans="1:11">
      <c r="A5390" s="39" t="s">
        <v>459</v>
      </c>
      <c r="B5390" s="39" t="s">
        <v>427</v>
      </c>
      <c r="C5390" s="39" t="s">
        <v>147</v>
      </c>
      <c r="D5390" s="92">
        <f t="shared" si="267"/>
        <v>15.33</v>
      </c>
      <c r="E5390" s="92">
        <f t="shared" si="268"/>
        <v>11.63</v>
      </c>
      <c r="F5390" s="92">
        <f t="shared" si="269"/>
        <v>19.96</v>
      </c>
      <c r="H5390" s="138">
        <v>15.33</v>
      </c>
      <c r="I5390" s="138">
        <v>11.63</v>
      </c>
      <c r="J5390" s="138">
        <v>19.96</v>
      </c>
      <c r="K5390" s="138">
        <v>13.829093281148078</v>
      </c>
    </row>
    <row r="5391" spans="1:11">
      <c r="A5391" s="39" t="s">
        <v>459</v>
      </c>
      <c r="B5391" s="39" t="s">
        <v>427</v>
      </c>
      <c r="C5391" s="39" t="s">
        <v>148</v>
      </c>
      <c r="D5391" s="92">
        <f t="shared" si="267"/>
        <v>20.329999999999998</v>
      </c>
      <c r="E5391" s="92">
        <f t="shared" si="268"/>
        <v>15.06</v>
      </c>
      <c r="F5391" s="92">
        <f t="shared" si="269"/>
        <v>26.87</v>
      </c>
      <c r="H5391" s="138">
        <v>20.329999999999998</v>
      </c>
      <c r="I5391" s="138">
        <v>15.06</v>
      </c>
      <c r="J5391" s="138">
        <v>26.87</v>
      </c>
      <c r="K5391" s="138">
        <v>14.805705853418594</v>
      </c>
    </row>
    <row r="5392" spans="1:11">
      <c r="A5392" s="39" t="s">
        <v>459</v>
      </c>
      <c r="B5392" s="39" t="s">
        <v>427</v>
      </c>
      <c r="C5392" s="39" t="s">
        <v>152</v>
      </c>
      <c r="D5392" s="92">
        <f t="shared" si="267"/>
        <v>15.1</v>
      </c>
      <c r="E5392" s="92">
        <f t="shared" si="268"/>
        <v>11.27</v>
      </c>
      <c r="F5392" s="92">
        <f t="shared" si="269"/>
        <v>19.95</v>
      </c>
      <c r="H5392" s="138">
        <v>15.1</v>
      </c>
      <c r="I5392" s="138">
        <v>11.27</v>
      </c>
      <c r="J5392" s="138">
        <v>19.95</v>
      </c>
      <c r="K5392" s="138">
        <v>14.569536423841061</v>
      </c>
    </row>
    <row r="5393" spans="1:11">
      <c r="A5393" s="39" t="s">
        <v>459</v>
      </c>
      <c r="B5393" s="39" t="s">
        <v>427</v>
      </c>
      <c r="C5393" s="39" t="s">
        <v>155</v>
      </c>
      <c r="D5393" s="92">
        <f t="shared" si="267"/>
        <v>15.13</v>
      </c>
      <c r="E5393" s="92">
        <f t="shared" si="268"/>
        <v>11.13</v>
      </c>
      <c r="F5393" s="92">
        <f t="shared" si="269"/>
        <v>20.239999999999998</v>
      </c>
      <c r="H5393" s="138">
        <v>15.13</v>
      </c>
      <c r="I5393" s="138">
        <v>11.13</v>
      </c>
      <c r="J5393" s="138">
        <v>20.239999999999998</v>
      </c>
      <c r="K5393" s="138">
        <v>15.267680105750165</v>
      </c>
    </row>
    <row r="5394" spans="1:11">
      <c r="A5394" s="39" t="s">
        <v>459</v>
      </c>
      <c r="B5394" s="39" t="s">
        <v>427</v>
      </c>
      <c r="C5394" s="39" t="s">
        <v>157</v>
      </c>
      <c r="D5394" s="92">
        <f t="shared" si="267"/>
        <v>11.96</v>
      </c>
      <c r="E5394" s="92">
        <f t="shared" si="268"/>
        <v>7.38</v>
      </c>
      <c r="F5394" s="92">
        <f t="shared" si="269"/>
        <v>18.809999999999999</v>
      </c>
      <c r="H5394" s="138">
        <v>11.96</v>
      </c>
      <c r="I5394" s="138">
        <v>7.38</v>
      </c>
      <c r="J5394" s="138">
        <v>18.809999999999999</v>
      </c>
      <c r="K5394" s="138">
        <v>23.996655518394647</v>
      </c>
    </row>
    <row r="5395" spans="1:11">
      <c r="A5395" s="39" t="s">
        <v>459</v>
      </c>
      <c r="B5395" s="39" t="s">
        <v>427</v>
      </c>
      <c r="C5395" s="39" t="s">
        <v>158</v>
      </c>
      <c r="D5395" s="92">
        <f t="shared" si="267"/>
        <v>18.850000000000001</v>
      </c>
      <c r="E5395" s="92">
        <f t="shared" si="268"/>
        <v>9.01</v>
      </c>
      <c r="F5395" s="92">
        <f t="shared" si="269"/>
        <v>35.270000000000003</v>
      </c>
      <c r="H5395" s="138">
        <v>18.850000000000001</v>
      </c>
      <c r="I5395" s="138">
        <v>9.01</v>
      </c>
      <c r="J5395" s="138">
        <v>35.270000000000003</v>
      </c>
      <c r="K5395" s="138">
        <v>35.278514588859416</v>
      </c>
    </row>
    <row r="5396" spans="1:11">
      <c r="A5396" s="39" t="s">
        <v>459</v>
      </c>
      <c r="B5396" s="39" t="s">
        <v>427</v>
      </c>
      <c r="C5396" s="39" t="s">
        <v>160</v>
      </c>
      <c r="D5396" s="92">
        <f t="shared" si="267"/>
        <v>20.03</v>
      </c>
      <c r="E5396" s="92">
        <f t="shared" si="268"/>
        <v>13.04</v>
      </c>
      <c r="F5396" s="92">
        <f t="shared" si="269"/>
        <v>29.5</v>
      </c>
      <c r="H5396" s="138">
        <v>20.03</v>
      </c>
      <c r="I5396" s="138">
        <v>13.04</v>
      </c>
      <c r="J5396" s="138">
        <v>29.5</v>
      </c>
      <c r="K5396" s="138">
        <v>20.918622066899651</v>
      </c>
    </row>
    <row r="5397" spans="1:11">
      <c r="A5397" s="39" t="s">
        <v>459</v>
      </c>
      <c r="B5397" s="39" t="s">
        <v>427</v>
      </c>
      <c r="C5397" s="39" t="s">
        <v>163</v>
      </c>
      <c r="D5397" s="92">
        <f t="shared" si="267"/>
        <v>12.39</v>
      </c>
      <c r="E5397" s="92">
        <f t="shared" si="268"/>
        <v>9.2799999999999994</v>
      </c>
      <c r="F5397" s="92">
        <f t="shared" si="269"/>
        <v>16.36</v>
      </c>
      <c r="H5397" s="138">
        <v>12.39</v>
      </c>
      <c r="I5397" s="138">
        <v>9.2799999999999994</v>
      </c>
      <c r="J5397" s="138">
        <v>16.36</v>
      </c>
      <c r="K5397" s="138">
        <v>14.447134786117838</v>
      </c>
    </row>
    <row r="5398" spans="1:11">
      <c r="A5398" s="39" t="s">
        <v>459</v>
      </c>
      <c r="B5398" s="39" t="s">
        <v>427</v>
      </c>
      <c r="C5398" s="39" t="s">
        <v>167</v>
      </c>
      <c r="D5398" s="92">
        <f t="shared" si="267"/>
        <v>14.89</v>
      </c>
      <c r="E5398" s="92">
        <f t="shared" si="268"/>
        <v>11.02</v>
      </c>
      <c r="F5398" s="92">
        <f t="shared" si="269"/>
        <v>19.82</v>
      </c>
      <c r="H5398" s="138">
        <v>14.89</v>
      </c>
      <c r="I5398" s="138">
        <v>11.02</v>
      </c>
      <c r="J5398" s="138">
        <v>19.82</v>
      </c>
      <c r="K5398" s="138">
        <v>14.976494291470784</v>
      </c>
    </row>
    <row r="5399" spans="1:11">
      <c r="A5399" s="39" t="s">
        <v>459</v>
      </c>
      <c r="B5399" s="39" t="s">
        <v>427</v>
      </c>
      <c r="C5399" s="39" t="s">
        <v>169</v>
      </c>
      <c r="D5399" s="92">
        <f t="shared" si="267"/>
        <v>17.89</v>
      </c>
      <c r="E5399" s="92">
        <f t="shared" si="268"/>
        <v>9.77</v>
      </c>
      <c r="F5399" s="92">
        <f t="shared" si="269"/>
        <v>30.48</v>
      </c>
      <c r="H5399" s="138">
        <v>17.89</v>
      </c>
      <c r="I5399" s="138">
        <v>9.77</v>
      </c>
      <c r="J5399" s="138">
        <v>30.48</v>
      </c>
      <c r="K5399" s="138">
        <v>29.290106204583566</v>
      </c>
    </row>
    <row r="5400" spans="1:11">
      <c r="A5400" s="39" t="s">
        <v>459</v>
      </c>
      <c r="B5400" s="39" t="s">
        <v>427</v>
      </c>
      <c r="C5400" s="39" t="s">
        <v>173</v>
      </c>
      <c r="D5400" s="92">
        <f t="shared" si="267"/>
        <v>16</v>
      </c>
      <c r="E5400" s="92">
        <f t="shared" si="268"/>
        <v>12.5</v>
      </c>
      <c r="F5400" s="92">
        <f t="shared" si="269"/>
        <v>20.25</v>
      </c>
      <c r="H5400" s="138">
        <v>16</v>
      </c>
      <c r="I5400" s="138">
        <v>12.5</v>
      </c>
      <c r="J5400" s="138">
        <v>20.25</v>
      </c>
      <c r="K5400" s="138">
        <v>12.3125</v>
      </c>
    </row>
    <row r="5401" spans="1:11">
      <c r="A5401" s="39" t="s">
        <v>459</v>
      </c>
      <c r="B5401" s="39" t="s">
        <v>427</v>
      </c>
      <c r="C5401" s="39" t="s">
        <v>176</v>
      </c>
      <c r="D5401" s="92">
        <f t="shared" si="267"/>
        <v>21.1</v>
      </c>
      <c r="E5401" s="92">
        <f t="shared" si="268"/>
        <v>13.03</v>
      </c>
      <c r="F5401" s="92">
        <f t="shared" si="269"/>
        <v>32.299999999999997</v>
      </c>
      <c r="H5401" s="138">
        <v>21.1</v>
      </c>
      <c r="I5401" s="138">
        <v>13.03</v>
      </c>
      <c r="J5401" s="138">
        <v>32.299999999999997</v>
      </c>
      <c r="K5401" s="138">
        <v>23.317535545023695</v>
      </c>
    </row>
    <row r="5402" spans="1:11">
      <c r="A5402" s="39" t="s">
        <v>459</v>
      </c>
      <c r="B5402" s="39" t="s">
        <v>428</v>
      </c>
      <c r="C5402" s="39" t="s">
        <v>99</v>
      </c>
      <c r="D5402" s="92">
        <f t="shared" si="267"/>
        <v>14.39</v>
      </c>
      <c r="E5402" s="92">
        <f t="shared" si="268"/>
        <v>9.31</v>
      </c>
      <c r="F5402" s="92">
        <f t="shared" si="269"/>
        <v>21.59</v>
      </c>
      <c r="H5402" s="138">
        <v>14.39</v>
      </c>
      <c r="I5402" s="138">
        <v>9.31</v>
      </c>
      <c r="J5402" s="138">
        <v>21.59</v>
      </c>
      <c r="K5402" s="138">
        <v>21.542738012508686</v>
      </c>
    </row>
    <row r="5403" spans="1:11">
      <c r="A5403" s="39" t="s">
        <v>459</v>
      </c>
      <c r="B5403" s="39" t="s">
        <v>428</v>
      </c>
      <c r="C5403" s="39" t="s">
        <v>100</v>
      </c>
      <c r="D5403" s="92">
        <f t="shared" si="267"/>
        <v>19.12</v>
      </c>
      <c r="E5403" s="92">
        <f t="shared" si="268"/>
        <v>14.74</v>
      </c>
      <c r="F5403" s="92">
        <f t="shared" si="269"/>
        <v>24.43</v>
      </c>
      <c r="H5403" s="138">
        <v>19.12</v>
      </c>
      <c r="I5403" s="138">
        <v>14.74</v>
      </c>
      <c r="J5403" s="138">
        <v>24.43</v>
      </c>
      <c r="K5403" s="138">
        <v>12.918410041841005</v>
      </c>
    </row>
    <row r="5404" spans="1:11">
      <c r="A5404" s="39" t="s">
        <v>459</v>
      </c>
      <c r="B5404" s="39" t="s">
        <v>428</v>
      </c>
      <c r="C5404" s="39" t="s">
        <v>107</v>
      </c>
      <c r="D5404" s="92">
        <f t="shared" si="267"/>
        <v>10.27</v>
      </c>
      <c r="E5404" s="92">
        <f t="shared" si="268"/>
        <v>7.42</v>
      </c>
      <c r="F5404" s="92">
        <f t="shared" si="269"/>
        <v>14.06</v>
      </c>
      <c r="H5404" s="138">
        <v>10.27</v>
      </c>
      <c r="I5404" s="138">
        <v>7.42</v>
      </c>
      <c r="J5404" s="138">
        <v>14.06</v>
      </c>
      <c r="K5404" s="138">
        <v>16.358325219084712</v>
      </c>
    </row>
    <row r="5405" spans="1:11">
      <c r="A5405" s="39" t="s">
        <v>459</v>
      </c>
      <c r="B5405" s="39" t="s">
        <v>428</v>
      </c>
      <c r="C5405" s="39" t="s">
        <v>113</v>
      </c>
      <c r="D5405" s="92">
        <f t="shared" si="267"/>
        <v>13.69</v>
      </c>
      <c r="E5405" s="92">
        <f t="shared" si="268"/>
        <v>8.82</v>
      </c>
      <c r="F5405" s="92">
        <f t="shared" si="269"/>
        <v>20.65</v>
      </c>
      <c r="H5405" s="138">
        <v>13.69</v>
      </c>
      <c r="I5405" s="138">
        <v>8.82</v>
      </c>
      <c r="J5405" s="138">
        <v>20.65</v>
      </c>
      <c r="K5405" s="138">
        <v>21.840759678597518</v>
      </c>
    </row>
    <row r="5406" spans="1:11">
      <c r="A5406" s="39" t="s">
        <v>459</v>
      </c>
      <c r="B5406" s="39" t="s">
        <v>428</v>
      </c>
      <c r="C5406" s="39" t="s">
        <v>114</v>
      </c>
      <c r="D5406" s="92">
        <f t="shared" si="267"/>
        <v>24.43</v>
      </c>
      <c r="E5406" s="92">
        <f t="shared" si="268"/>
        <v>17.39</v>
      </c>
      <c r="F5406" s="92">
        <f t="shared" si="269"/>
        <v>33.19</v>
      </c>
      <c r="H5406" s="138">
        <v>24.43</v>
      </c>
      <c r="I5406" s="138">
        <v>17.39</v>
      </c>
      <c r="J5406" s="138">
        <v>33.19</v>
      </c>
      <c r="K5406" s="138">
        <v>16.537044617273843</v>
      </c>
    </row>
    <row r="5407" spans="1:11">
      <c r="A5407" s="39" t="s">
        <v>459</v>
      </c>
      <c r="B5407" s="39" t="s">
        <v>428</v>
      </c>
      <c r="C5407" s="39" t="s">
        <v>120</v>
      </c>
      <c r="D5407" s="92">
        <f t="shared" si="267"/>
        <v>14.53</v>
      </c>
      <c r="E5407" s="92">
        <f t="shared" si="268"/>
        <v>8.7899999999999991</v>
      </c>
      <c r="F5407" s="92">
        <f t="shared" si="269"/>
        <v>23.09</v>
      </c>
      <c r="H5407" s="138">
        <v>14.53</v>
      </c>
      <c r="I5407" s="138">
        <v>8.7899999999999991</v>
      </c>
      <c r="J5407" s="138">
        <v>23.09</v>
      </c>
      <c r="K5407" s="138">
        <v>24.776324845147972</v>
      </c>
    </row>
    <row r="5408" spans="1:11">
      <c r="A5408" s="39" t="s">
        <v>459</v>
      </c>
      <c r="B5408" s="39" t="s">
        <v>428</v>
      </c>
      <c r="C5408" s="39" t="s">
        <v>121</v>
      </c>
      <c r="D5408" s="92">
        <f t="shared" si="267"/>
        <v>16.82</v>
      </c>
      <c r="E5408" s="92">
        <f t="shared" si="268"/>
        <v>12.44</v>
      </c>
      <c r="F5408" s="92">
        <f t="shared" si="269"/>
        <v>22.36</v>
      </c>
      <c r="H5408" s="138">
        <v>16.82</v>
      </c>
      <c r="I5408" s="138">
        <v>12.44</v>
      </c>
      <c r="J5408" s="138">
        <v>22.36</v>
      </c>
      <c r="K5408" s="138">
        <v>14.982164090368608</v>
      </c>
    </row>
    <row r="5409" spans="1:11">
      <c r="A5409" s="39" t="s">
        <v>459</v>
      </c>
      <c r="B5409" s="39" t="s">
        <v>428</v>
      </c>
      <c r="C5409" s="39" t="s">
        <v>124</v>
      </c>
      <c r="D5409" s="92">
        <f t="shared" si="267"/>
        <v>18.190000000000001</v>
      </c>
      <c r="E5409" s="92">
        <f t="shared" si="268"/>
        <v>13.5</v>
      </c>
      <c r="F5409" s="92">
        <f t="shared" si="269"/>
        <v>24.05</v>
      </c>
      <c r="H5409" s="138">
        <v>18.190000000000001</v>
      </c>
      <c r="I5409" s="138">
        <v>13.5</v>
      </c>
      <c r="J5409" s="138">
        <v>24.05</v>
      </c>
      <c r="K5409" s="138">
        <v>14.733369983507421</v>
      </c>
    </row>
    <row r="5410" spans="1:11">
      <c r="A5410" s="39" t="s">
        <v>459</v>
      </c>
      <c r="B5410" s="39" t="s">
        <v>428</v>
      </c>
      <c r="C5410" s="39" t="s">
        <v>126</v>
      </c>
      <c r="D5410" s="92">
        <f t="shared" si="267"/>
        <v>12.21</v>
      </c>
      <c r="E5410" s="92">
        <f t="shared" si="268"/>
        <v>8.1999999999999993</v>
      </c>
      <c r="F5410" s="92">
        <f t="shared" si="269"/>
        <v>17.79</v>
      </c>
      <c r="H5410" s="138">
        <v>12.21</v>
      </c>
      <c r="I5410" s="138">
        <v>8.1999999999999993</v>
      </c>
      <c r="J5410" s="138">
        <v>17.79</v>
      </c>
      <c r="K5410" s="138">
        <v>19.819819819819816</v>
      </c>
    </row>
    <row r="5411" spans="1:11">
      <c r="A5411" s="39" t="s">
        <v>459</v>
      </c>
      <c r="B5411" s="39" t="s">
        <v>428</v>
      </c>
      <c r="C5411" s="39" t="s">
        <v>127</v>
      </c>
      <c r="D5411" s="92">
        <f t="shared" si="267"/>
        <v>13.2</v>
      </c>
      <c r="E5411" s="92">
        <f t="shared" si="268"/>
        <v>7.37</v>
      </c>
      <c r="F5411" s="92">
        <f t="shared" si="269"/>
        <v>22.53</v>
      </c>
      <c r="H5411" s="138">
        <v>13.2</v>
      </c>
      <c r="I5411" s="138">
        <v>7.37</v>
      </c>
      <c r="J5411" s="138">
        <v>22.53</v>
      </c>
      <c r="K5411" s="138">
        <v>28.712121212121218</v>
      </c>
    </row>
    <row r="5412" spans="1:11">
      <c r="A5412" s="39" t="s">
        <v>459</v>
      </c>
      <c r="B5412" s="39" t="s">
        <v>428</v>
      </c>
      <c r="C5412" s="39" t="s">
        <v>128</v>
      </c>
      <c r="D5412" s="92">
        <f t="shared" si="267"/>
        <v>15.72</v>
      </c>
      <c r="E5412" s="92">
        <f t="shared" si="268"/>
        <v>11.6</v>
      </c>
      <c r="F5412" s="92">
        <f t="shared" si="269"/>
        <v>20.97</v>
      </c>
      <c r="H5412" s="138">
        <v>15.72</v>
      </c>
      <c r="I5412" s="138">
        <v>11.6</v>
      </c>
      <c r="J5412" s="138">
        <v>20.97</v>
      </c>
      <c r="K5412" s="138">
        <v>15.139949109414758</v>
      </c>
    </row>
    <row r="5413" spans="1:11">
      <c r="A5413" s="39" t="s">
        <v>459</v>
      </c>
      <c r="B5413" s="39" t="s">
        <v>428</v>
      </c>
      <c r="C5413" s="39" t="s">
        <v>129</v>
      </c>
      <c r="D5413" s="92">
        <f t="shared" si="267"/>
        <v>13.25</v>
      </c>
      <c r="E5413" s="92">
        <f t="shared" si="268"/>
        <v>8.52</v>
      </c>
      <c r="F5413" s="92">
        <f t="shared" si="269"/>
        <v>20.04</v>
      </c>
      <c r="H5413" s="138">
        <v>13.25</v>
      </c>
      <c r="I5413" s="138">
        <v>8.52</v>
      </c>
      <c r="J5413" s="138">
        <v>20.04</v>
      </c>
      <c r="K5413" s="138">
        <v>21.886792452830189</v>
      </c>
    </row>
    <row r="5414" spans="1:11">
      <c r="A5414" s="39" t="s">
        <v>459</v>
      </c>
      <c r="B5414" s="39" t="s">
        <v>428</v>
      </c>
      <c r="C5414" s="39" t="s">
        <v>139</v>
      </c>
      <c r="D5414" s="92">
        <f t="shared" si="267"/>
        <v>10.78</v>
      </c>
      <c r="E5414" s="92">
        <f t="shared" si="268"/>
        <v>7.9</v>
      </c>
      <c r="F5414" s="92">
        <f t="shared" si="269"/>
        <v>14.55</v>
      </c>
      <c r="H5414" s="138">
        <v>10.78</v>
      </c>
      <c r="I5414" s="138">
        <v>7.9</v>
      </c>
      <c r="J5414" s="138">
        <v>14.55</v>
      </c>
      <c r="K5414" s="138">
        <v>15.584415584415584</v>
      </c>
    </row>
    <row r="5415" spans="1:11">
      <c r="A5415" s="39" t="s">
        <v>459</v>
      </c>
      <c r="B5415" s="39" t="s">
        <v>428</v>
      </c>
      <c r="C5415" s="39" t="s">
        <v>141</v>
      </c>
      <c r="D5415" s="92">
        <f t="shared" si="267"/>
        <v>13.35</v>
      </c>
      <c r="E5415" s="92">
        <f t="shared" si="268"/>
        <v>9.07</v>
      </c>
      <c r="F5415" s="92">
        <f t="shared" si="269"/>
        <v>19.23</v>
      </c>
      <c r="H5415" s="138">
        <v>13.35</v>
      </c>
      <c r="I5415" s="138">
        <v>9.07</v>
      </c>
      <c r="J5415" s="138">
        <v>19.23</v>
      </c>
      <c r="K5415" s="138">
        <v>19.250936329588015</v>
      </c>
    </row>
    <row r="5416" spans="1:11">
      <c r="A5416" s="39" t="s">
        <v>459</v>
      </c>
      <c r="B5416" s="39" t="s">
        <v>428</v>
      </c>
      <c r="C5416" s="39" t="s">
        <v>142</v>
      </c>
      <c r="D5416" s="92">
        <f t="shared" si="267"/>
        <v>18.329999999999998</v>
      </c>
      <c r="E5416" s="92">
        <f t="shared" si="268"/>
        <v>14.31</v>
      </c>
      <c r="F5416" s="92">
        <f t="shared" si="269"/>
        <v>23.17</v>
      </c>
      <c r="H5416" s="138">
        <v>18.329999999999998</v>
      </c>
      <c r="I5416" s="138">
        <v>14.31</v>
      </c>
      <c r="J5416" s="138">
        <v>23.17</v>
      </c>
      <c r="K5416" s="138">
        <v>12.329514457174032</v>
      </c>
    </row>
    <row r="5417" spans="1:11">
      <c r="A5417" s="39" t="s">
        <v>459</v>
      </c>
      <c r="B5417" s="39" t="s">
        <v>428</v>
      </c>
      <c r="C5417" s="39" t="s">
        <v>147</v>
      </c>
      <c r="D5417" s="92">
        <f t="shared" si="267"/>
        <v>23.42</v>
      </c>
      <c r="E5417" s="92">
        <f t="shared" si="268"/>
        <v>18.57</v>
      </c>
      <c r="F5417" s="92">
        <f t="shared" si="269"/>
        <v>29.08</v>
      </c>
      <c r="H5417" s="138">
        <v>23.42</v>
      </c>
      <c r="I5417" s="138">
        <v>18.57</v>
      </c>
      <c r="J5417" s="138">
        <v>29.08</v>
      </c>
      <c r="K5417" s="138">
        <v>11.443210930828352</v>
      </c>
    </row>
    <row r="5418" spans="1:11">
      <c r="A5418" s="39" t="s">
        <v>459</v>
      </c>
      <c r="B5418" s="39" t="s">
        <v>428</v>
      </c>
      <c r="C5418" s="39" t="s">
        <v>148</v>
      </c>
      <c r="D5418" s="92">
        <f t="shared" si="267"/>
        <v>16.05</v>
      </c>
      <c r="E5418" s="92">
        <f t="shared" si="268"/>
        <v>11.29</v>
      </c>
      <c r="F5418" s="92">
        <f t="shared" si="269"/>
        <v>22.31</v>
      </c>
      <c r="H5418" s="138">
        <v>16.05</v>
      </c>
      <c r="I5418" s="138">
        <v>11.29</v>
      </c>
      <c r="J5418" s="138">
        <v>22.31</v>
      </c>
      <c r="K5418" s="138">
        <v>17.445482866043612</v>
      </c>
    </row>
    <row r="5419" spans="1:11">
      <c r="A5419" s="39" t="s">
        <v>459</v>
      </c>
      <c r="B5419" s="39" t="s">
        <v>428</v>
      </c>
      <c r="C5419" s="39" t="s">
        <v>152</v>
      </c>
      <c r="D5419" s="92">
        <f t="shared" si="267"/>
        <v>26.55</v>
      </c>
      <c r="E5419" s="92">
        <f t="shared" si="268"/>
        <v>18.739999999999998</v>
      </c>
      <c r="F5419" s="92">
        <f t="shared" si="269"/>
        <v>36.18</v>
      </c>
      <c r="H5419" s="138">
        <v>26.55</v>
      </c>
      <c r="I5419" s="138">
        <v>18.739999999999998</v>
      </c>
      <c r="J5419" s="138">
        <v>36.18</v>
      </c>
      <c r="K5419" s="138">
        <v>16.873822975517889</v>
      </c>
    </row>
    <row r="5420" spans="1:11">
      <c r="A5420" s="39" t="s">
        <v>459</v>
      </c>
      <c r="B5420" s="39" t="s">
        <v>428</v>
      </c>
      <c r="C5420" s="39" t="s">
        <v>155</v>
      </c>
      <c r="D5420" s="92">
        <f t="shared" si="267"/>
        <v>18.71</v>
      </c>
      <c r="E5420" s="92">
        <f t="shared" si="268"/>
        <v>11.8</v>
      </c>
      <c r="F5420" s="92">
        <f t="shared" si="269"/>
        <v>28.36</v>
      </c>
      <c r="H5420" s="138">
        <v>18.71</v>
      </c>
      <c r="I5420" s="138">
        <v>11.8</v>
      </c>
      <c r="J5420" s="138">
        <v>28.36</v>
      </c>
      <c r="K5420" s="138">
        <v>22.501336183858896</v>
      </c>
    </row>
    <row r="5421" spans="1:11">
      <c r="A5421" s="39" t="s">
        <v>459</v>
      </c>
      <c r="B5421" s="39" t="s">
        <v>428</v>
      </c>
      <c r="C5421" s="39" t="s">
        <v>157</v>
      </c>
      <c r="D5421" s="92">
        <f t="shared" si="267"/>
        <v>18.47</v>
      </c>
      <c r="E5421" s="92">
        <f t="shared" si="268"/>
        <v>9.7899999999999991</v>
      </c>
      <c r="F5421" s="92">
        <f t="shared" si="269"/>
        <v>32.090000000000003</v>
      </c>
      <c r="H5421" s="138">
        <v>18.47</v>
      </c>
      <c r="I5421" s="138">
        <v>9.7899999999999991</v>
      </c>
      <c r="J5421" s="138">
        <v>32.090000000000003</v>
      </c>
      <c r="K5421" s="138">
        <v>30.590146182999462</v>
      </c>
    </row>
    <row r="5422" spans="1:11">
      <c r="A5422" s="39" t="s">
        <v>459</v>
      </c>
      <c r="B5422" s="39" t="s">
        <v>428</v>
      </c>
      <c r="C5422" s="39" t="s">
        <v>158</v>
      </c>
      <c r="D5422" s="92">
        <f t="shared" si="267"/>
        <v>15.06</v>
      </c>
      <c r="E5422" s="92">
        <f t="shared" si="268"/>
        <v>6.87</v>
      </c>
      <c r="F5422" s="92">
        <f t="shared" si="269"/>
        <v>29.91</v>
      </c>
      <c r="H5422" s="138">
        <v>15.06</v>
      </c>
      <c r="I5422" s="138">
        <v>6.87</v>
      </c>
      <c r="J5422" s="138">
        <v>29.91</v>
      </c>
      <c r="K5422" s="138">
        <v>38.047808764940235</v>
      </c>
    </row>
    <row r="5423" spans="1:11">
      <c r="A5423" s="39" t="s">
        <v>459</v>
      </c>
      <c r="B5423" s="39" t="s">
        <v>428</v>
      </c>
      <c r="C5423" s="39" t="s">
        <v>160</v>
      </c>
      <c r="D5423" s="92">
        <f t="shared" si="267"/>
        <v>12.36</v>
      </c>
      <c r="E5423" s="92">
        <f t="shared" si="268"/>
        <v>8.93</v>
      </c>
      <c r="F5423" s="92">
        <f t="shared" si="269"/>
        <v>16.850000000000001</v>
      </c>
      <c r="H5423" s="138">
        <v>12.36</v>
      </c>
      <c r="I5423" s="138">
        <v>8.93</v>
      </c>
      <c r="J5423" s="138">
        <v>16.850000000000001</v>
      </c>
      <c r="K5423" s="138">
        <v>16.181229773462785</v>
      </c>
    </row>
    <row r="5424" spans="1:11">
      <c r="A5424" s="39" t="s">
        <v>459</v>
      </c>
      <c r="B5424" s="39" t="s">
        <v>428</v>
      </c>
      <c r="C5424" s="39" t="s">
        <v>163</v>
      </c>
      <c r="D5424" s="92">
        <f t="shared" si="267"/>
        <v>19.489999999999998</v>
      </c>
      <c r="E5424" s="92">
        <f t="shared" si="268"/>
        <v>13.05</v>
      </c>
      <c r="F5424" s="92">
        <f t="shared" si="269"/>
        <v>28.09</v>
      </c>
      <c r="H5424" s="138">
        <v>19.489999999999998</v>
      </c>
      <c r="I5424" s="138">
        <v>13.05</v>
      </c>
      <c r="J5424" s="138">
        <v>28.09</v>
      </c>
      <c r="K5424" s="138">
        <v>19.65110312981016</v>
      </c>
    </row>
    <row r="5425" spans="1:11">
      <c r="A5425" s="39" t="s">
        <v>459</v>
      </c>
      <c r="B5425" s="39" t="s">
        <v>428</v>
      </c>
      <c r="C5425" s="39" t="s">
        <v>167</v>
      </c>
      <c r="D5425" s="92">
        <f t="shared" si="267"/>
        <v>13.98</v>
      </c>
      <c r="E5425" s="92">
        <f t="shared" si="268"/>
        <v>9.91</v>
      </c>
      <c r="F5425" s="92">
        <f t="shared" si="269"/>
        <v>19.38</v>
      </c>
      <c r="H5425" s="138">
        <v>13.98</v>
      </c>
      <c r="I5425" s="138">
        <v>9.91</v>
      </c>
      <c r="J5425" s="138">
        <v>19.38</v>
      </c>
      <c r="K5425" s="138">
        <v>17.167381974248926</v>
      </c>
    </row>
    <row r="5426" spans="1:11">
      <c r="A5426" s="39" t="s">
        <v>459</v>
      </c>
      <c r="B5426" s="39" t="s">
        <v>428</v>
      </c>
      <c r="C5426" s="39" t="s">
        <v>169</v>
      </c>
      <c r="D5426" s="92">
        <f t="shared" si="267"/>
        <v>12.45</v>
      </c>
      <c r="E5426" s="92">
        <f t="shared" si="268"/>
        <v>9.0500000000000007</v>
      </c>
      <c r="F5426" s="92">
        <f t="shared" si="269"/>
        <v>16.89</v>
      </c>
      <c r="H5426" s="138">
        <v>12.45</v>
      </c>
      <c r="I5426" s="138">
        <v>9.0500000000000007</v>
      </c>
      <c r="J5426" s="138">
        <v>16.89</v>
      </c>
      <c r="K5426" s="138">
        <v>15.983935742971889</v>
      </c>
    </row>
    <row r="5427" spans="1:11">
      <c r="A5427" s="39" t="s">
        <v>459</v>
      </c>
      <c r="B5427" s="39" t="s">
        <v>428</v>
      </c>
      <c r="C5427" s="39" t="s">
        <v>173</v>
      </c>
      <c r="D5427" s="92">
        <f t="shared" si="267"/>
        <v>14.75</v>
      </c>
      <c r="E5427" s="92">
        <f t="shared" si="268"/>
        <v>11.47</v>
      </c>
      <c r="F5427" s="92">
        <f t="shared" si="269"/>
        <v>18.77</v>
      </c>
      <c r="H5427" s="138">
        <v>14.75</v>
      </c>
      <c r="I5427" s="138">
        <v>11.47</v>
      </c>
      <c r="J5427" s="138">
        <v>18.77</v>
      </c>
      <c r="K5427" s="138">
        <v>12.610169491525426</v>
      </c>
    </row>
    <row r="5428" spans="1:11">
      <c r="A5428" s="39" t="s">
        <v>459</v>
      </c>
      <c r="B5428" s="39" t="s">
        <v>428</v>
      </c>
      <c r="C5428" s="39" t="s">
        <v>176</v>
      </c>
      <c r="D5428" s="92">
        <f t="shared" ref="D5428:D5491" si="270">IF(K5428&gt;=50," ",H5428)</f>
        <v>18.79</v>
      </c>
      <c r="E5428" s="92">
        <f t="shared" ref="E5428:E5491" si="271">IF(K5428&gt;=50," ",I5428)</f>
        <v>10.47</v>
      </c>
      <c r="F5428" s="92">
        <f t="shared" ref="F5428:F5491" si="272">IF(K5428&gt;=50," ",J5428)</f>
        <v>31.4</v>
      </c>
      <c r="H5428" s="138">
        <v>18.79</v>
      </c>
      <c r="I5428" s="138">
        <v>10.47</v>
      </c>
      <c r="J5428" s="138">
        <v>31.4</v>
      </c>
      <c r="K5428" s="138">
        <v>28.25971261309207</v>
      </c>
    </row>
    <row r="5429" spans="1:11">
      <c r="A5429" s="39" t="s">
        <v>459</v>
      </c>
      <c r="B5429" s="39" t="s">
        <v>429</v>
      </c>
      <c r="C5429" s="39" t="s">
        <v>99</v>
      </c>
      <c r="D5429" s="92">
        <f t="shared" si="270"/>
        <v>26.58</v>
      </c>
      <c r="E5429" s="92">
        <f t="shared" si="271"/>
        <v>18.82</v>
      </c>
      <c r="F5429" s="92">
        <f t="shared" si="272"/>
        <v>36.119999999999997</v>
      </c>
      <c r="H5429" s="138">
        <v>26.58</v>
      </c>
      <c r="I5429" s="138">
        <v>18.82</v>
      </c>
      <c r="J5429" s="138">
        <v>36.119999999999997</v>
      </c>
      <c r="K5429" s="138">
        <v>16.704288939051921</v>
      </c>
    </row>
    <row r="5430" spans="1:11">
      <c r="A5430" s="39" t="s">
        <v>459</v>
      </c>
      <c r="B5430" s="39" t="s">
        <v>429</v>
      </c>
      <c r="C5430" s="39" t="s">
        <v>100</v>
      </c>
      <c r="D5430" s="92">
        <f t="shared" si="270"/>
        <v>24.55</v>
      </c>
      <c r="E5430" s="92">
        <f t="shared" si="271"/>
        <v>20.239999999999998</v>
      </c>
      <c r="F5430" s="92">
        <f t="shared" si="272"/>
        <v>29.45</v>
      </c>
      <c r="H5430" s="138">
        <v>24.55</v>
      </c>
      <c r="I5430" s="138">
        <v>20.239999999999998</v>
      </c>
      <c r="J5430" s="138">
        <v>29.45</v>
      </c>
      <c r="K5430" s="138">
        <v>9.5723014256619159</v>
      </c>
    </row>
    <row r="5431" spans="1:11">
      <c r="A5431" s="39" t="s">
        <v>459</v>
      </c>
      <c r="B5431" s="39" t="s">
        <v>429</v>
      </c>
      <c r="C5431" s="39" t="s">
        <v>107</v>
      </c>
      <c r="D5431" s="92">
        <f t="shared" si="270"/>
        <v>12.26</v>
      </c>
      <c r="E5431" s="92">
        <f t="shared" si="271"/>
        <v>9.1</v>
      </c>
      <c r="F5431" s="92">
        <f t="shared" si="272"/>
        <v>16.309999999999999</v>
      </c>
      <c r="H5431" s="138">
        <v>12.26</v>
      </c>
      <c r="I5431" s="138">
        <v>9.1</v>
      </c>
      <c r="J5431" s="138">
        <v>16.309999999999999</v>
      </c>
      <c r="K5431" s="138">
        <v>14.926590538336054</v>
      </c>
    </row>
    <row r="5432" spans="1:11">
      <c r="A5432" s="39" t="s">
        <v>459</v>
      </c>
      <c r="B5432" s="39" t="s">
        <v>429</v>
      </c>
      <c r="C5432" s="39" t="s">
        <v>113</v>
      </c>
      <c r="D5432" s="92">
        <f t="shared" si="270"/>
        <v>25.34</v>
      </c>
      <c r="E5432" s="92">
        <f t="shared" si="271"/>
        <v>18.149999999999999</v>
      </c>
      <c r="F5432" s="92">
        <f t="shared" si="272"/>
        <v>34.18</v>
      </c>
      <c r="H5432" s="138">
        <v>25.34</v>
      </c>
      <c r="I5432" s="138">
        <v>18.149999999999999</v>
      </c>
      <c r="J5432" s="138">
        <v>34.18</v>
      </c>
      <c r="K5432" s="138">
        <v>16.179952644041041</v>
      </c>
    </row>
    <row r="5433" spans="1:11">
      <c r="A5433" s="39" t="s">
        <v>459</v>
      </c>
      <c r="B5433" s="39" t="s">
        <v>429</v>
      </c>
      <c r="C5433" s="39" t="s">
        <v>114</v>
      </c>
      <c r="D5433" s="92">
        <f t="shared" si="270"/>
        <v>24.52</v>
      </c>
      <c r="E5433" s="92">
        <f t="shared" si="271"/>
        <v>18.39</v>
      </c>
      <c r="F5433" s="92">
        <f t="shared" si="272"/>
        <v>31.9</v>
      </c>
      <c r="H5433" s="138">
        <v>24.52</v>
      </c>
      <c r="I5433" s="138">
        <v>18.39</v>
      </c>
      <c r="J5433" s="138">
        <v>31.9</v>
      </c>
      <c r="K5433" s="138">
        <v>14.110929853181077</v>
      </c>
    </row>
    <row r="5434" spans="1:11">
      <c r="A5434" s="39" t="s">
        <v>459</v>
      </c>
      <c r="B5434" s="39" t="s">
        <v>429</v>
      </c>
      <c r="C5434" s="39" t="s">
        <v>120</v>
      </c>
      <c r="D5434" s="92">
        <f t="shared" si="270"/>
        <v>24.57</v>
      </c>
      <c r="E5434" s="92">
        <f t="shared" si="271"/>
        <v>17.04</v>
      </c>
      <c r="F5434" s="92">
        <f t="shared" si="272"/>
        <v>34.06</v>
      </c>
      <c r="H5434" s="138">
        <v>24.57</v>
      </c>
      <c r="I5434" s="138">
        <v>17.04</v>
      </c>
      <c r="J5434" s="138">
        <v>34.06</v>
      </c>
      <c r="K5434" s="138">
        <v>17.745217745217744</v>
      </c>
    </row>
    <row r="5435" spans="1:11">
      <c r="A5435" s="39" t="s">
        <v>459</v>
      </c>
      <c r="B5435" s="39" t="s">
        <v>429</v>
      </c>
      <c r="C5435" s="39" t="s">
        <v>121</v>
      </c>
      <c r="D5435" s="92">
        <f t="shared" si="270"/>
        <v>28.06</v>
      </c>
      <c r="E5435" s="92">
        <f t="shared" si="271"/>
        <v>20.36</v>
      </c>
      <c r="F5435" s="92">
        <f t="shared" si="272"/>
        <v>37.31</v>
      </c>
      <c r="H5435" s="138">
        <v>28.06</v>
      </c>
      <c r="I5435" s="138">
        <v>20.36</v>
      </c>
      <c r="J5435" s="138">
        <v>37.31</v>
      </c>
      <c r="K5435" s="138">
        <v>15.502494654312187</v>
      </c>
    </row>
    <row r="5436" spans="1:11">
      <c r="A5436" s="39" t="s">
        <v>459</v>
      </c>
      <c r="B5436" s="39" t="s">
        <v>429</v>
      </c>
      <c r="C5436" s="39" t="s">
        <v>124</v>
      </c>
      <c r="D5436" s="92">
        <f t="shared" si="270"/>
        <v>28.07</v>
      </c>
      <c r="E5436" s="92">
        <f t="shared" si="271"/>
        <v>22.88</v>
      </c>
      <c r="F5436" s="92">
        <f t="shared" si="272"/>
        <v>33.92</v>
      </c>
      <c r="H5436" s="138">
        <v>28.07</v>
      </c>
      <c r="I5436" s="138">
        <v>22.88</v>
      </c>
      <c r="J5436" s="138">
        <v>33.92</v>
      </c>
      <c r="K5436" s="138">
        <v>10.046312789454934</v>
      </c>
    </row>
    <row r="5437" spans="1:11">
      <c r="A5437" s="39" t="s">
        <v>459</v>
      </c>
      <c r="B5437" s="39" t="s">
        <v>429</v>
      </c>
      <c r="C5437" s="39" t="s">
        <v>126</v>
      </c>
      <c r="D5437" s="92">
        <f t="shared" si="270"/>
        <v>32.6</v>
      </c>
      <c r="E5437" s="92">
        <f t="shared" si="271"/>
        <v>23.51</v>
      </c>
      <c r="F5437" s="92">
        <f t="shared" si="272"/>
        <v>43.23</v>
      </c>
      <c r="H5437" s="138">
        <v>32.6</v>
      </c>
      <c r="I5437" s="138">
        <v>23.51</v>
      </c>
      <c r="J5437" s="138">
        <v>43.23</v>
      </c>
      <c r="K5437" s="138">
        <v>15.613496932515336</v>
      </c>
    </row>
    <row r="5438" spans="1:11">
      <c r="A5438" s="39" t="s">
        <v>459</v>
      </c>
      <c r="B5438" s="39" t="s">
        <v>429</v>
      </c>
      <c r="C5438" s="39" t="s">
        <v>127</v>
      </c>
      <c r="D5438" s="92">
        <f t="shared" si="270"/>
        <v>27.08</v>
      </c>
      <c r="E5438" s="92">
        <f t="shared" si="271"/>
        <v>19.510000000000002</v>
      </c>
      <c r="F5438" s="92">
        <f t="shared" si="272"/>
        <v>36.25</v>
      </c>
      <c r="H5438" s="138">
        <v>27.08</v>
      </c>
      <c r="I5438" s="138">
        <v>19.510000000000002</v>
      </c>
      <c r="J5438" s="138">
        <v>36.25</v>
      </c>
      <c r="K5438" s="138">
        <v>15.84194977843427</v>
      </c>
    </row>
    <row r="5439" spans="1:11">
      <c r="A5439" s="39" t="s">
        <v>459</v>
      </c>
      <c r="B5439" s="39" t="s">
        <v>429</v>
      </c>
      <c r="C5439" s="39" t="s">
        <v>128</v>
      </c>
      <c r="D5439" s="92">
        <f t="shared" si="270"/>
        <v>26.59</v>
      </c>
      <c r="E5439" s="92">
        <f t="shared" si="271"/>
        <v>21.2</v>
      </c>
      <c r="F5439" s="92">
        <f t="shared" si="272"/>
        <v>32.78</v>
      </c>
      <c r="H5439" s="138">
        <v>26.59</v>
      </c>
      <c r="I5439" s="138">
        <v>21.2</v>
      </c>
      <c r="J5439" s="138">
        <v>32.78</v>
      </c>
      <c r="K5439" s="138">
        <v>11.132004512974802</v>
      </c>
    </row>
    <row r="5440" spans="1:11">
      <c r="A5440" s="39" t="s">
        <v>459</v>
      </c>
      <c r="B5440" s="39" t="s">
        <v>429</v>
      </c>
      <c r="C5440" s="39" t="s">
        <v>129</v>
      </c>
      <c r="D5440" s="92">
        <f t="shared" si="270"/>
        <v>24.11</v>
      </c>
      <c r="E5440" s="92">
        <f t="shared" si="271"/>
        <v>18.47</v>
      </c>
      <c r="F5440" s="92">
        <f t="shared" si="272"/>
        <v>30.82</v>
      </c>
      <c r="H5440" s="138">
        <v>24.11</v>
      </c>
      <c r="I5440" s="138">
        <v>18.47</v>
      </c>
      <c r="J5440" s="138">
        <v>30.82</v>
      </c>
      <c r="K5440" s="138">
        <v>13.106594773952718</v>
      </c>
    </row>
    <row r="5441" spans="1:11">
      <c r="A5441" s="39" t="s">
        <v>459</v>
      </c>
      <c r="B5441" s="39" t="s">
        <v>429</v>
      </c>
      <c r="C5441" s="39" t="s">
        <v>139</v>
      </c>
      <c r="D5441" s="92">
        <f t="shared" si="270"/>
        <v>24.05</v>
      </c>
      <c r="E5441" s="92">
        <f t="shared" si="271"/>
        <v>19.48</v>
      </c>
      <c r="F5441" s="92">
        <f t="shared" si="272"/>
        <v>29.31</v>
      </c>
      <c r="H5441" s="138">
        <v>24.05</v>
      </c>
      <c r="I5441" s="138">
        <v>19.48</v>
      </c>
      <c r="J5441" s="138">
        <v>29.31</v>
      </c>
      <c r="K5441" s="138">
        <v>10.436590436590436</v>
      </c>
    </row>
    <row r="5442" spans="1:11">
      <c r="A5442" s="39" t="s">
        <v>459</v>
      </c>
      <c r="B5442" s="39" t="s">
        <v>429</v>
      </c>
      <c r="C5442" s="39" t="s">
        <v>141</v>
      </c>
      <c r="D5442" s="92">
        <f t="shared" si="270"/>
        <v>22.52</v>
      </c>
      <c r="E5442" s="92">
        <f t="shared" si="271"/>
        <v>16.940000000000001</v>
      </c>
      <c r="F5442" s="92">
        <f t="shared" si="272"/>
        <v>29.29</v>
      </c>
      <c r="H5442" s="138">
        <v>22.52</v>
      </c>
      <c r="I5442" s="138">
        <v>16.940000000000001</v>
      </c>
      <c r="J5442" s="138">
        <v>29.29</v>
      </c>
      <c r="K5442" s="138">
        <v>13.987566607460037</v>
      </c>
    </row>
    <row r="5443" spans="1:11">
      <c r="A5443" s="39" t="s">
        <v>459</v>
      </c>
      <c r="B5443" s="39" t="s">
        <v>429</v>
      </c>
      <c r="C5443" s="39" t="s">
        <v>142</v>
      </c>
      <c r="D5443" s="92">
        <f t="shared" si="270"/>
        <v>18.920000000000002</v>
      </c>
      <c r="E5443" s="92">
        <f t="shared" si="271"/>
        <v>14.79</v>
      </c>
      <c r="F5443" s="92">
        <f t="shared" si="272"/>
        <v>23.88</v>
      </c>
      <c r="H5443" s="138">
        <v>18.920000000000002</v>
      </c>
      <c r="I5443" s="138">
        <v>14.79</v>
      </c>
      <c r="J5443" s="138">
        <v>23.88</v>
      </c>
      <c r="K5443" s="138">
        <v>12.262156448202958</v>
      </c>
    </row>
    <row r="5444" spans="1:11">
      <c r="A5444" s="39" t="s">
        <v>459</v>
      </c>
      <c r="B5444" s="39" t="s">
        <v>429</v>
      </c>
      <c r="C5444" s="39" t="s">
        <v>147</v>
      </c>
      <c r="D5444" s="92">
        <f t="shared" si="270"/>
        <v>25.41</v>
      </c>
      <c r="E5444" s="92">
        <f t="shared" si="271"/>
        <v>20.37</v>
      </c>
      <c r="F5444" s="92">
        <f t="shared" si="272"/>
        <v>31.22</v>
      </c>
      <c r="H5444" s="138">
        <v>25.41</v>
      </c>
      <c r="I5444" s="138">
        <v>20.37</v>
      </c>
      <c r="J5444" s="138">
        <v>31.22</v>
      </c>
      <c r="K5444" s="138">
        <v>10.901219992129082</v>
      </c>
    </row>
    <row r="5445" spans="1:11">
      <c r="A5445" s="39" t="s">
        <v>459</v>
      </c>
      <c r="B5445" s="39" t="s">
        <v>429</v>
      </c>
      <c r="C5445" s="39" t="s">
        <v>148</v>
      </c>
      <c r="D5445" s="92">
        <f t="shared" si="270"/>
        <v>30.85</v>
      </c>
      <c r="E5445" s="92">
        <f t="shared" si="271"/>
        <v>24.67</v>
      </c>
      <c r="F5445" s="92">
        <f t="shared" si="272"/>
        <v>37.79</v>
      </c>
      <c r="H5445" s="138">
        <v>30.85</v>
      </c>
      <c r="I5445" s="138">
        <v>24.67</v>
      </c>
      <c r="J5445" s="138">
        <v>37.79</v>
      </c>
      <c r="K5445" s="138">
        <v>10.891410048622365</v>
      </c>
    </row>
    <row r="5446" spans="1:11">
      <c r="A5446" s="39" t="s">
        <v>459</v>
      </c>
      <c r="B5446" s="39" t="s">
        <v>429</v>
      </c>
      <c r="C5446" s="39" t="s">
        <v>152</v>
      </c>
      <c r="D5446" s="92">
        <f t="shared" si="270"/>
        <v>32.380000000000003</v>
      </c>
      <c r="E5446" s="92">
        <f t="shared" si="271"/>
        <v>26.79</v>
      </c>
      <c r="F5446" s="92">
        <f t="shared" si="272"/>
        <v>38.53</v>
      </c>
      <c r="H5446" s="138">
        <v>32.380000000000003</v>
      </c>
      <c r="I5446" s="138">
        <v>26.79</v>
      </c>
      <c r="J5446" s="138">
        <v>38.53</v>
      </c>
      <c r="K5446" s="138">
        <v>9.2958616429894985</v>
      </c>
    </row>
    <row r="5447" spans="1:11">
      <c r="A5447" s="39" t="s">
        <v>459</v>
      </c>
      <c r="B5447" s="39" t="s">
        <v>429</v>
      </c>
      <c r="C5447" s="39" t="s">
        <v>155</v>
      </c>
      <c r="D5447" s="92">
        <f t="shared" si="270"/>
        <v>32.299999999999997</v>
      </c>
      <c r="E5447" s="92">
        <f t="shared" si="271"/>
        <v>24.25</v>
      </c>
      <c r="F5447" s="92">
        <f t="shared" si="272"/>
        <v>41.55</v>
      </c>
      <c r="H5447" s="138">
        <v>32.299999999999997</v>
      </c>
      <c r="I5447" s="138">
        <v>24.25</v>
      </c>
      <c r="J5447" s="138">
        <v>41.55</v>
      </c>
      <c r="K5447" s="138">
        <v>13.777089783281735</v>
      </c>
    </row>
    <row r="5448" spans="1:11">
      <c r="A5448" s="39" t="s">
        <v>459</v>
      </c>
      <c r="B5448" s="39" t="s">
        <v>429</v>
      </c>
      <c r="C5448" s="39" t="s">
        <v>157</v>
      </c>
      <c r="D5448" s="92">
        <f t="shared" si="270"/>
        <v>45.8</v>
      </c>
      <c r="E5448" s="92">
        <f t="shared" si="271"/>
        <v>34.119999999999997</v>
      </c>
      <c r="F5448" s="92">
        <f t="shared" si="272"/>
        <v>57.97</v>
      </c>
      <c r="H5448" s="138">
        <v>45.8</v>
      </c>
      <c r="I5448" s="138">
        <v>34.119999999999997</v>
      </c>
      <c r="J5448" s="138">
        <v>57.97</v>
      </c>
      <c r="K5448" s="138">
        <v>13.537117903930133</v>
      </c>
    </row>
    <row r="5449" spans="1:11">
      <c r="A5449" s="39" t="s">
        <v>459</v>
      </c>
      <c r="B5449" s="39" t="s">
        <v>429</v>
      </c>
      <c r="C5449" s="39" t="s">
        <v>158</v>
      </c>
      <c r="D5449" s="92">
        <f t="shared" si="270"/>
        <v>46.62</v>
      </c>
      <c r="E5449" s="92">
        <f t="shared" si="271"/>
        <v>30.82</v>
      </c>
      <c r="F5449" s="92">
        <f t="shared" si="272"/>
        <v>63.13</v>
      </c>
      <c r="H5449" s="138">
        <v>46.62</v>
      </c>
      <c r="I5449" s="138">
        <v>30.82</v>
      </c>
      <c r="J5449" s="138">
        <v>63.13</v>
      </c>
      <c r="K5449" s="138">
        <v>18.339768339768341</v>
      </c>
    </row>
    <row r="5450" spans="1:11">
      <c r="A5450" s="39" t="s">
        <v>459</v>
      </c>
      <c r="B5450" s="39" t="s">
        <v>429</v>
      </c>
      <c r="C5450" s="39" t="s">
        <v>160</v>
      </c>
      <c r="D5450" s="92">
        <f t="shared" si="270"/>
        <v>27.45</v>
      </c>
      <c r="E5450" s="92">
        <f t="shared" si="271"/>
        <v>19.95</v>
      </c>
      <c r="F5450" s="92">
        <f t="shared" si="272"/>
        <v>36.49</v>
      </c>
      <c r="H5450" s="138">
        <v>27.45</v>
      </c>
      <c r="I5450" s="138">
        <v>19.95</v>
      </c>
      <c r="J5450" s="138">
        <v>36.49</v>
      </c>
      <c r="K5450" s="138">
        <v>15.446265938069217</v>
      </c>
    </row>
    <row r="5451" spans="1:11">
      <c r="A5451" s="39" t="s">
        <v>459</v>
      </c>
      <c r="B5451" s="39" t="s">
        <v>429</v>
      </c>
      <c r="C5451" s="39" t="s">
        <v>163</v>
      </c>
      <c r="D5451" s="92">
        <f t="shared" si="270"/>
        <v>42.23</v>
      </c>
      <c r="E5451" s="92">
        <f t="shared" si="271"/>
        <v>33.94</v>
      </c>
      <c r="F5451" s="92">
        <f t="shared" si="272"/>
        <v>50.99</v>
      </c>
      <c r="H5451" s="138">
        <v>42.23</v>
      </c>
      <c r="I5451" s="138">
        <v>33.94</v>
      </c>
      <c r="J5451" s="138">
        <v>50.99</v>
      </c>
      <c r="K5451" s="138">
        <v>10.395453469097799</v>
      </c>
    </row>
    <row r="5452" spans="1:11">
      <c r="A5452" s="39" t="s">
        <v>459</v>
      </c>
      <c r="B5452" s="39" t="s">
        <v>429</v>
      </c>
      <c r="C5452" s="39" t="s">
        <v>167</v>
      </c>
      <c r="D5452" s="92">
        <f t="shared" si="270"/>
        <v>32.229999999999997</v>
      </c>
      <c r="E5452" s="92">
        <f t="shared" si="271"/>
        <v>26.13</v>
      </c>
      <c r="F5452" s="92">
        <f t="shared" si="272"/>
        <v>39.01</v>
      </c>
      <c r="H5452" s="138">
        <v>32.229999999999997</v>
      </c>
      <c r="I5452" s="138">
        <v>26.13</v>
      </c>
      <c r="J5452" s="138">
        <v>39.01</v>
      </c>
      <c r="K5452" s="138">
        <v>10.238907849829353</v>
      </c>
    </row>
    <row r="5453" spans="1:11">
      <c r="A5453" s="39" t="s">
        <v>459</v>
      </c>
      <c r="B5453" s="39" t="s">
        <v>429</v>
      </c>
      <c r="C5453" s="39" t="s">
        <v>169</v>
      </c>
      <c r="D5453" s="92">
        <f t="shared" si="270"/>
        <v>36.630000000000003</v>
      </c>
      <c r="E5453" s="92">
        <f t="shared" si="271"/>
        <v>26.5</v>
      </c>
      <c r="F5453" s="92">
        <f t="shared" si="272"/>
        <v>48.1</v>
      </c>
      <c r="H5453" s="138">
        <v>36.630000000000003</v>
      </c>
      <c r="I5453" s="138">
        <v>26.5</v>
      </c>
      <c r="J5453" s="138">
        <v>48.1</v>
      </c>
      <c r="K5453" s="138">
        <v>15.26071526071526</v>
      </c>
    </row>
    <row r="5454" spans="1:11">
      <c r="A5454" s="39" t="s">
        <v>459</v>
      </c>
      <c r="B5454" s="39" t="s">
        <v>429</v>
      </c>
      <c r="C5454" s="39" t="s">
        <v>173</v>
      </c>
      <c r="D5454" s="92">
        <f t="shared" si="270"/>
        <v>18.41</v>
      </c>
      <c r="E5454" s="92">
        <f t="shared" si="271"/>
        <v>14.28</v>
      </c>
      <c r="F5454" s="92">
        <f t="shared" si="272"/>
        <v>23.39</v>
      </c>
      <c r="H5454" s="138">
        <v>18.41</v>
      </c>
      <c r="I5454" s="138">
        <v>14.28</v>
      </c>
      <c r="J5454" s="138">
        <v>23.39</v>
      </c>
      <c r="K5454" s="138">
        <v>12.601846822379139</v>
      </c>
    </row>
    <row r="5455" spans="1:11">
      <c r="A5455" s="39" t="s">
        <v>459</v>
      </c>
      <c r="B5455" s="39" t="s">
        <v>429</v>
      </c>
      <c r="C5455" s="39" t="s">
        <v>176</v>
      </c>
      <c r="D5455" s="92">
        <f t="shared" si="270"/>
        <v>21.08</v>
      </c>
      <c r="E5455" s="92">
        <f t="shared" si="271"/>
        <v>15.4</v>
      </c>
      <c r="F5455" s="92">
        <f t="shared" si="272"/>
        <v>28.16</v>
      </c>
      <c r="H5455" s="138">
        <v>21.08</v>
      </c>
      <c r="I5455" s="138">
        <v>15.4</v>
      </c>
      <c r="J5455" s="138">
        <v>28.16</v>
      </c>
      <c r="K5455" s="138">
        <v>15.417457305502847</v>
      </c>
    </row>
    <row r="5456" spans="1:11">
      <c r="A5456" s="39" t="s">
        <v>459</v>
      </c>
      <c r="B5456" s="39" t="s">
        <v>427</v>
      </c>
      <c r="C5456" s="39" t="s">
        <v>363</v>
      </c>
      <c r="D5456" s="92">
        <f t="shared" si="270"/>
        <v>16.52</v>
      </c>
      <c r="E5456" s="92">
        <f t="shared" si="271"/>
        <v>13.85</v>
      </c>
      <c r="F5456" s="92">
        <f t="shared" si="272"/>
        <v>19.59</v>
      </c>
      <c r="H5456" s="138">
        <v>16.52</v>
      </c>
      <c r="I5456" s="138">
        <v>13.85</v>
      </c>
      <c r="J5456" s="138">
        <v>19.59</v>
      </c>
      <c r="K5456" s="138">
        <v>8.8377723970944313</v>
      </c>
    </row>
    <row r="5457" spans="1:11">
      <c r="A5457" s="39" t="s">
        <v>459</v>
      </c>
      <c r="B5457" s="39" t="s">
        <v>427</v>
      </c>
      <c r="C5457" s="39" t="s">
        <v>364</v>
      </c>
      <c r="D5457" s="92">
        <f t="shared" si="270"/>
        <v>19.13</v>
      </c>
      <c r="E5457" s="92">
        <f t="shared" si="271"/>
        <v>16.46</v>
      </c>
      <c r="F5457" s="92">
        <f t="shared" si="272"/>
        <v>22.13</v>
      </c>
      <c r="H5457" s="138">
        <v>19.13</v>
      </c>
      <c r="I5457" s="138">
        <v>16.46</v>
      </c>
      <c r="J5457" s="138">
        <v>22.13</v>
      </c>
      <c r="K5457" s="138">
        <v>7.5274438055410355</v>
      </c>
    </row>
    <row r="5458" spans="1:11">
      <c r="A5458" s="39" t="s">
        <v>459</v>
      </c>
      <c r="B5458" s="39" t="s">
        <v>427</v>
      </c>
      <c r="C5458" s="39" t="s">
        <v>365</v>
      </c>
      <c r="D5458" s="92">
        <f t="shared" si="270"/>
        <v>18.04</v>
      </c>
      <c r="E5458" s="92">
        <f t="shared" si="271"/>
        <v>14.33</v>
      </c>
      <c r="F5458" s="92">
        <f t="shared" si="272"/>
        <v>22.46</v>
      </c>
      <c r="H5458" s="138">
        <v>18.04</v>
      </c>
      <c r="I5458" s="138">
        <v>14.33</v>
      </c>
      <c r="J5458" s="138">
        <v>22.46</v>
      </c>
      <c r="K5458" s="138">
        <v>11.47450110864745</v>
      </c>
    </row>
    <row r="5459" spans="1:11">
      <c r="A5459" s="39" t="s">
        <v>459</v>
      </c>
      <c r="B5459" s="39" t="s">
        <v>427</v>
      </c>
      <c r="C5459" s="39" t="s">
        <v>366</v>
      </c>
      <c r="D5459" s="92">
        <f t="shared" si="270"/>
        <v>17.670000000000002</v>
      </c>
      <c r="E5459" s="92">
        <f t="shared" si="271"/>
        <v>15.66</v>
      </c>
      <c r="F5459" s="92">
        <f t="shared" si="272"/>
        <v>19.87</v>
      </c>
      <c r="H5459" s="138">
        <v>17.670000000000002</v>
      </c>
      <c r="I5459" s="138">
        <v>15.66</v>
      </c>
      <c r="J5459" s="138">
        <v>19.87</v>
      </c>
      <c r="K5459" s="138">
        <v>6.0554612337294849</v>
      </c>
    </row>
    <row r="5460" spans="1:11">
      <c r="A5460" s="39" t="s">
        <v>459</v>
      </c>
      <c r="B5460" s="39" t="s">
        <v>427</v>
      </c>
      <c r="C5460" s="39" t="s">
        <v>356</v>
      </c>
      <c r="D5460" s="92">
        <f t="shared" si="270"/>
        <v>17.649999999999999</v>
      </c>
      <c r="E5460" s="92">
        <f t="shared" si="271"/>
        <v>16.29</v>
      </c>
      <c r="F5460" s="92">
        <f t="shared" si="272"/>
        <v>19.09</v>
      </c>
      <c r="H5460" s="138">
        <v>17.649999999999999</v>
      </c>
      <c r="I5460" s="138">
        <v>16.29</v>
      </c>
      <c r="J5460" s="138">
        <v>19.09</v>
      </c>
      <c r="K5460" s="138">
        <v>4.0793201133144477</v>
      </c>
    </row>
    <row r="5461" spans="1:11">
      <c r="A5461" s="39" t="s">
        <v>459</v>
      </c>
      <c r="B5461" s="39" t="s">
        <v>427</v>
      </c>
      <c r="C5461" s="39" t="s">
        <v>367</v>
      </c>
      <c r="D5461" s="92">
        <f t="shared" si="270"/>
        <v>17.37</v>
      </c>
      <c r="E5461" s="92">
        <f t="shared" si="271"/>
        <v>15.62</v>
      </c>
      <c r="F5461" s="92">
        <f t="shared" si="272"/>
        <v>19.260000000000002</v>
      </c>
      <c r="H5461" s="138">
        <v>17.37</v>
      </c>
      <c r="I5461" s="138">
        <v>15.62</v>
      </c>
      <c r="J5461" s="138">
        <v>19.260000000000002</v>
      </c>
      <c r="K5461" s="138">
        <v>5.3540587219343694</v>
      </c>
    </row>
    <row r="5462" spans="1:11">
      <c r="A5462" s="39" t="s">
        <v>459</v>
      </c>
      <c r="B5462" s="39" t="s">
        <v>427</v>
      </c>
      <c r="C5462" s="39" t="s">
        <v>368</v>
      </c>
      <c r="D5462" s="92">
        <f t="shared" si="270"/>
        <v>23.77</v>
      </c>
      <c r="E5462" s="92">
        <f t="shared" si="271"/>
        <v>20.37</v>
      </c>
      <c r="F5462" s="92">
        <f t="shared" si="272"/>
        <v>27.55</v>
      </c>
      <c r="H5462" s="138">
        <v>23.77</v>
      </c>
      <c r="I5462" s="138">
        <v>20.37</v>
      </c>
      <c r="J5462" s="138">
        <v>27.55</v>
      </c>
      <c r="K5462" s="138">
        <v>7.6987799747580992</v>
      </c>
    </row>
    <row r="5463" spans="1:11">
      <c r="A5463" s="39" t="s">
        <v>459</v>
      </c>
      <c r="B5463" s="39" t="s">
        <v>427</v>
      </c>
      <c r="C5463" s="39" t="s">
        <v>369</v>
      </c>
      <c r="D5463" s="92">
        <f t="shared" si="270"/>
        <v>14.29</v>
      </c>
      <c r="E5463" s="92">
        <f t="shared" si="271"/>
        <v>10.57</v>
      </c>
      <c r="F5463" s="92">
        <f t="shared" si="272"/>
        <v>19.05</v>
      </c>
      <c r="H5463" s="138">
        <v>14.29</v>
      </c>
      <c r="I5463" s="138">
        <v>10.57</v>
      </c>
      <c r="J5463" s="138">
        <v>19.05</v>
      </c>
      <c r="K5463" s="138">
        <v>15.045486354093773</v>
      </c>
    </row>
    <row r="5464" spans="1:11">
      <c r="A5464" s="39" t="s">
        <v>459</v>
      </c>
      <c r="B5464" s="39" t="s">
        <v>427</v>
      </c>
      <c r="C5464" s="39" t="s">
        <v>370</v>
      </c>
      <c r="D5464" s="92">
        <f t="shared" si="270"/>
        <v>19.489999999999998</v>
      </c>
      <c r="E5464" s="92">
        <f t="shared" si="271"/>
        <v>16.579999999999998</v>
      </c>
      <c r="F5464" s="92">
        <f t="shared" si="272"/>
        <v>22.77</v>
      </c>
      <c r="H5464" s="138">
        <v>19.489999999999998</v>
      </c>
      <c r="I5464" s="138">
        <v>16.579999999999998</v>
      </c>
      <c r="J5464" s="138">
        <v>22.77</v>
      </c>
      <c r="K5464" s="138">
        <v>8.1067213955874831</v>
      </c>
    </row>
    <row r="5465" spans="1:11">
      <c r="A5465" s="39" t="s">
        <v>459</v>
      </c>
      <c r="B5465" s="39" t="s">
        <v>427</v>
      </c>
      <c r="C5465" s="39" t="s">
        <v>357</v>
      </c>
      <c r="D5465" s="92">
        <f t="shared" si="270"/>
        <v>18.440000000000001</v>
      </c>
      <c r="E5465" s="92">
        <f t="shared" si="271"/>
        <v>17.079999999999998</v>
      </c>
      <c r="F5465" s="92">
        <f t="shared" si="272"/>
        <v>19.88</v>
      </c>
      <c r="H5465" s="138">
        <v>18.440000000000001</v>
      </c>
      <c r="I5465" s="138">
        <v>17.079999999999998</v>
      </c>
      <c r="J5465" s="138">
        <v>19.88</v>
      </c>
      <c r="K5465" s="138">
        <v>3.850325379609544</v>
      </c>
    </row>
    <row r="5466" spans="1:11">
      <c r="A5466" s="39" t="s">
        <v>459</v>
      </c>
      <c r="B5466" s="39" t="s">
        <v>427</v>
      </c>
      <c r="C5466" s="39" t="s">
        <v>371</v>
      </c>
      <c r="D5466" s="92">
        <f t="shared" si="270"/>
        <v>19.98</v>
      </c>
      <c r="E5466" s="92">
        <f t="shared" si="271"/>
        <v>17.149999999999999</v>
      </c>
      <c r="F5466" s="92">
        <f t="shared" si="272"/>
        <v>23.15</v>
      </c>
      <c r="H5466" s="138">
        <v>19.98</v>
      </c>
      <c r="I5466" s="138">
        <v>17.149999999999999</v>
      </c>
      <c r="J5466" s="138">
        <v>23.15</v>
      </c>
      <c r="K5466" s="138">
        <v>7.6576576576576567</v>
      </c>
    </row>
    <row r="5467" spans="1:11">
      <c r="A5467" s="39" t="s">
        <v>459</v>
      </c>
      <c r="B5467" s="39" t="s">
        <v>427</v>
      </c>
      <c r="C5467" s="39" t="s">
        <v>372</v>
      </c>
      <c r="D5467" s="92">
        <f t="shared" si="270"/>
        <v>17.32</v>
      </c>
      <c r="E5467" s="92">
        <f t="shared" si="271"/>
        <v>15.17</v>
      </c>
      <c r="F5467" s="92">
        <f t="shared" si="272"/>
        <v>19.690000000000001</v>
      </c>
      <c r="H5467" s="138">
        <v>17.32</v>
      </c>
      <c r="I5467" s="138">
        <v>15.17</v>
      </c>
      <c r="J5467" s="138">
        <v>19.690000000000001</v>
      </c>
      <c r="K5467" s="138">
        <v>6.6397228637413388</v>
      </c>
    </row>
    <row r="5468" spans="1:11">
      <c r="A5468" s="39" t="s">
        <v>459</v>
      </c>
      <c r="B5468" s="39" t="s">
        <v>427</v>
      </c>
      <c r="C5468" s="39" t="s">
        <v>373</v>
      </c>
      <c r="D5468" s="92">
        <f t="shared" si="270"/>
        <v>20.72</v>
      </c>
      <c r="E5468" s="92">
        <f t="shared" si="271"/>
        <v>17.91</v>
      </c>
      <c r="F5468" s="92">
        <f t="shared" si="272"/>
        <v>23.85</v>
      </c>
      <c r="H5468" s="138">
        <v>20.72</v>
      </c>
      <c r="I5468" s="138">
        <v>17.91</v>
      </c>
      <c r="J5468" s="138">
        <v>23.85</v>
      </c>
      <c r="K5468" s="138">
        <v>7.2876447876447887</v>
      </c>
    </row>
    <row r="5469" spans="1:11">
      <c r="A5469" s="39" t="s">
        <v>459</v>
      </c>
      <c r="B5469" s="39" t="s">
        <v>427</v>
      </c>
      <c r="C5469" s="39" t="s">
        <v>374</v>
      </c>
      <c r="D5469" s="92">
        <f t="shared" si="270"/>
        <v>23.05</v>
      </c>
      <c r="E5469" s="92">
        <f t="shared" si="271"/>
        <v>19.88</v>
      </c>
      <c r="F5469" s="92">
        <f t="shared" si="272"/>
        <v>26.57</v>
      </c>
      <c r="H5469" s="138">
        <v>23.05</v>
      </c>
      <c r="I5469" s="138">
        <v>19.88</v>
      </c>
      <c r="J5469" s="138">
        <v>26.57</v>
      </c>
      <c r="K5469" s="138">
        <v>7.4186550976138825</v>
      </c>
    </row>
    <row r="5470" spans="1:11">
      <c r="A5470" s="39" t="s">
        <v>459</v>
      </c>
      <c r="B5470" s="39" t="s">
        <v>427</v>
      </c>
      <c r="C5470" s="39" t="s">
        <v>358</v>
      </c>
      <c r="D5470" s="92">
        <f t="shared" si="270"/>
        <v>18.97</v>
      </c>
      <c r="E5470" s="92">
        <f t="shared" si="271"/>
        <v>17.52</v>
      </c>
      <c r="F5470" s="92">
        <f t="shared" si="272"/>
        <v>20.51</v>
      </c>
      <c r="H5470" s="138">
        <v>18.97</v>
      </c>
      <c r="I5470" s="138">
        <v>17.52</v>
      </c>
      <c r="J5470" s="138">
        <v>20.51</v>
      </c>
      <c r="K5470" s="138">
        <v>4.0063257775434904</v>
      </c>
    </row>
    <row r="5471" spans="1:11">
      <c r="A5471" s="39" t="s">
        <v>459</v>
      </c>
      <c r="B5471" s="39" t="s">
        <v>427</v>
      </c>
      <c r="C5471" s="39" t="s">
        <v>375</v>
      </c>
      <c r="D5471" s="92">
        <f t="shared" si="270"/>
        <v>19.11</v>
      </c>
      <c r="E5471" s="92">
        <f t="shared" si="271"/>
        <v>15.17</v>
      </c>
      <c r="F5471" s="92">
        <f t="shared" si="272"/>
        <v>23.79</v>
      </c>
      <c r="H5471" s="138">
        <v>19.11</v>
      </c>
      <c r="I5471" s="138">
        <v>15.17</v>
      </c>
      <c r="J5471" s="138">
        <v>23.79</v>
      </c>
      <c r="K5471" s="138">
        <v>11.512297226582941</v>
      </c>
    </row>
    <row r="5472" spans="1:11">
      <c r="A5472" s="39" t="s">
        <v>459</v>
      </c>
      <c r="B5472" s="39" t="s">
        <v>427</v>
      </c>
      <c r="C5472" s="39" t="s">
        <v>376</v>
      </c>
      <c r="D5472" s="92">
        <f t="shared" si="270"/>
        <v>16.91</v>
      </c>
      <c r="E5472" s="92">
        <f t="shared" si="271"/>
        <v>14.11</v>
      </c>
      <c r="F5472" s="92">
        <f t="shared" si="272"/>
        <v>20.14</v>
      </c>
      <c r="H5472" s="138">
        <v>16.91</v>
      </c>
      <c r="I5472" s="138">
        <v>14.11</v>
      </c>
      <c r="J5472" s="138">
        <v>20.14</v>
      </c>
      <c r="K5472" s="138">
        <v>9.1070372560615027</v>
      </c>
    </row>
    <row r="5473" spans="1:11">
      <c r="A5473" s="39" t="s">
        <v>459</v>
      </c>
      <c r="B5473" s="39" t="s">
        <v>427</v>
      </c>
      <c r="C5473" s="39" t="s">
        <v>377</v>
      </c>
      <c r="D5473" s="92">
        <f t="shared" si="270"/>
        <v>19.32</v>
      </c>
      <c r="E5473" s="92">
        <f t="shared" si="271"/>
        <v>16.46</v>
      </c>
      <c r="F5473" s="92">
        <f t="shared" si="272"/>
        <v>22.55</v>
      </c>
      <c r="H5473" s="138">
        <v>19.32</v>
      </c>
      <c r="I5473" s="138">
        <v>16.46</v>
      </c>
      <c r="J5473" s="138">
        <v>22.55</v>
      </c>
      <c r="K5473" s="138">
        <v>8.0227743271221534</v>
      </c>
    </row>
    <row r="5474" spans="1:11">
      <c r="A5474" s="39" t="s">
        <v>459</v>
      </c>
      <c r="B5474" s="39" t="s">
        <v>427</v>
      </c>
      <c r="C5474" s="39" t="s">
        <v>386</v>
      </c>
      <c r="D5474" s="92">
        <f t="shared" si="270"/>
        <v>17.7</v>
      </c>
      <c r="E5474" s="92">
        <f t="shared" si="271"/>
        <v>15.5</v>
      </c>
      <c r="F5474" s="92">
        <f t="shared" si="272"/>
        <v>20.13</v>
      </c>
      <c r="H5474" s="138">
        <v>17.7</v>
      </c>
      <c r="I5474" s="138">
        <v>15.5</v>
      </c>
      <c r="J5474" s="138">
        <v>20.13</v>
      </c>
      <c r="K5474" s="138">
        <v>6.666666666666667</v>
      </c>
    </row>
    <row r="5475" spans="1:11">
      <c r="A5475" s="39" t="s">
        <v>459</v>
      </c>
      <c r="B5475" s="39" t="s">
        <v>427</v>
      </c>
      <c r="C5475" s="39" t="s">
        <v>379</v>
      </c>
      <c r="D5475" s="92">
        <f t="shared" si="270"/>
        <v>17.05</v>
      </c>
      <c r="E5475" s="92">
        <f t="shared" si="271"/>
        <v>14.97</v>
      </c>
      <c r="F5475" s="92">
        <f t="shared" si="272"/>
        <v>19.350000000000001</v>
      </c>
      <c r="H5475" s="138">
        <v>17.05</v>
      </c>
      <c r="I5475" s="138">
        <v>14.97</v>
      </c>
      <c r="J5475" s="138">
        <v>19.350000000000001</v>
      </c>
      <c r="K5475" s="138">
        <v>6.5689149560117306</v>
      </c>
    </row>
    <row r="5476" spans="1:11">
      <c r="A5476" s="39" t="s">
        <v>459</v>
      </c>
      <c r="B5476" s="39" t="s">
        <v>427</v>
      </c>
      <c r="C5476" s="39" t="s">
        <v>360</v>
      </c>
      <c r="D5476" s="92">
        <f t="shared" si="270"/>
        <v>17.600000000000001</v>
      </c>
      <c r="E5476" s="92">
        <f t="shared" si="271"/>
        <v>16.28</v>
      </c>
      <c r="F5476" s="92">
        <f t="shared" si="272"/>
        <v>19</v>
      </c>
      <c r="H5476" s="138">
        <v>17.600000000000001</v>
      </c>
      <c r="I5476" s="138">
        <v>16.28</v>
      </c>
      <c r="J5476" s="138">
        <v>19</v>
      </c>
      <c r="K5476" s="138">
        <v>3.9772727272727266</v>
      </c>
    </row>
    <row r="5477" spans="1:11">
      <c r="A5477" s="39" t="s">
        <v>459</v>
      </c>
      <c r="B5477" s="39" t="s">
        <v>427</v>
      </c>
      <c r="C5477" s="39" t="s">
        <v>0</v>
      </c>
      <c r="D5477" s="92">
        <f t="shared" si="270"/>
        <v>18.190000000000001</v>
      </c>
      <c r="E5477" s="92">
        <f t="shared" si="271"/>
        <v>17.489999999999998</v>
      </c>
      <c r="F5477" s="92">
        <f t="shared" si="272"/>
        <v>18.920000000000002</v>
      </c>
      <c r="H5477" s="138">
        <v>18.190000000000001</v>
      </c>
      <c r="I5477" s="138">
        <v>17.489999999999998</v>
      </c>
      <c r="J5477" s="138">
        <v>18.920000000000002</v>
      </c>
      <c r="K5477" s="138">
        <v>1.9791094007696532</v>
      </c>
    </row>
    <row r="5478" spans="1:11">
      <c r="A5478" s="39" t="s">
        <v>459</v>
      </c>
      <c r="B5478" s="39" t="s">
        <v>428</v>
      </c>
      <c r="C5478" s="39" t="s">
        <v>363</v>
      </c>
      <c r="D5478" s="92">
        <f t="shared" si="270"/>
        <v>17.239999999999998</v>
      </c>
      <c r="E5478" s="92">
        <f t="shared" si="271"/>
        <v>14.5</v>
      </c>
      <c r="F5478" s="92">
        <f t="shared" si="272"/>
        <v>20.38</v>
      </c>
      <c r="H5478" s="138">
        <v>17.239999999999998</v>
      </c>
      <c r="I5478" s="138">
        <v>14.5</v>
      </c>
      <c r="J5478" s="138">
        <v>20.38</v>
      </c>
      <c r="K5478" s="138">
        <v>8.700696055684455</v>
      </c>
    </row>
    <row r="5479" spans="1:11">
      <c r="A5479" s="39" t="s">
        <v>459</v>
      </c>
      <c r="B5479" s="39" t="s">
        <v>428</v>
      </c>
      <c r="C5479" s="39" t="s">
        <v>364</v>
      </c>
      <c r="D5479" s="92">
        <f t="shared" si="270"/>
        <v>19.670000000000002</v>
      </c>
      <c r="E5479" s="92">
        <f t="shared" si="271"/>
        <v>16.79</v>
      </c>
      <c r="F5479" s="92">
        <f t="shared" si="272"/>
        <v>22.91</v>
      </c>
      <c r="H5479" s="138">
        <v>19.670000000000002</v>
      </c>
      <c r="I5479" s="138">
        <v>16.79</v>
      </c>
      <c r="J5479" s="138">
        <v>22.91</v>
      </c>
      <c r="K5479" s="138">
        <v>7.9308591764107774</v>
      </c>
    </row>
    <row r="5480" spans="1:11">
      <c r="A5480" s="39" t="s">
        <v>459</v>
      </c>
      <c r="B5480" s="39" t="s">
        <v>428</v>
      </c>
      <c r="C5480" s="39" t="s">
        <v>365</v>
      </c>
      <c r="D5480" s="92">
        <f t="shared" si="270"/>
        <v>15.63</v>
      </c>
      <c r="E5480" s="92">
        <f t="shared" si="271"/>
        <v>11.96</v>
      </c>
      <c r="F5480" s="92">
        <f t="shared" si="272"/>
        <v>20.18</v>
      </c>
      <c r="H5480" s="138">
        <v>15.63</v>
      </c>
      <c r="I5480" s="138">
        <v>11.96</v>
      </c>
      <c r="J5480" s="138">
        <v>20.18</v>
      </c>
      <c r="K5480" s="138">
        <v>13.371721049264234</v>
      </c>
    </row>
    <row r="5481" spans="1:11">
      <c r="A5481" s="39" t="s">
        <v>459</v>
      </c>
      <c r="B5481" s="39" t="s">
        <v>428</v>
      </c>
      <c r="C5481" s="39" t="s">
        <v>366</v>
      </c>
      <c r="D5481" s="92">
        <f t="shared" si="270"/>
        <v>17.43</v>
      </c>
      <c r="E5481" s="92">
        <f t="shared" si="271"/>
        <v>15.47</v>
      </c>
      <c r="F5481" s="92">
        <f t="shared" si="272"/>
        <v>19.579999999999998</v>
      </c>
      <c r="H5481" s="138">
        <v>17.43</v>
      </c>
      <c r="I5481" s="138">
        <v>15.47</v>
      </c>
      <c r="J5481" s="138">
        <v>19.579999999999998</v>
      </c>
      <c r="K5481" s="138">
        <v>6.024096385542169</v>
      </c>
    </row>
    <row r="5482" spans="1:11">
      <c r="A5482" s="39" t="s">
        <v>459</v>
      </c>
      <c r="B5482" s="39" t="s">
        <v>428</v>
      </c>
      <c r="C5482" s="39" t="s">
        <v>356</v>
      </c>
      <c r="D5482" s="92">
        <f t="shared" si="270"/>
        <v>17.600000000000001</v>
      </c>
      <c r="E5482" s="92">
        <f t="shared" si="271"/>
        <v>16.23</v>
      </c>
      <c r="F5482" s="92">
        <f t="shared" si="272"/>
        <v>19.059999999999999</v>
      </c>
      <c r="H5482" s="138">
        <v>17.600000000000001</v>
      </c>
      <c r="I5482" s="138">
        <v>16.23</v>
      </c>
      <c r="J5482" s="138">
        <v>19.059999999999999</v>
      </c>
      <c r="K5482" s="138">
        <v>4.0909090909090899</v>
      </c>
    </row>
    <row r="5483" spans="1:11">
      <c r="A5483" s="39" t="s">
        <v>459</v>
      </c>
      <c r="B5483" s="39" t="s">
        <v>428</v>
      </c>
      <c r="C5483" s="39" t="s">
        <v>367</v>
      </c>
      <c r="D5483" s="92">
        <f t="shared" si="270"/>
        <v>19.059999999999999</v>
      </c>
      <c r="E5483" s="92">
        <f t="shared" si="271"/>
        <v>17.239999999999998</v>
      </c>
      <c r="F5483" s="92">
        <f t="shared" si="272"/>
        <v>21.01</v>
      </c>
      <c r="H5483" s="138">
        <v>19.059999999999999</v>
      </c>
      <c r="I5483" s="138">
        <v>17.239999999999998</v>
      </c>
      <c r="J5483" s="138">
        <v>21.01</v>
      </c>
      <c r="K5483" s="138">
        <v>5.036726128016789</v>
      </c>
    </row>
    <row r="5484" spans="1:11">
      <c r="A5484" s="39" t="s">
        <v>459</v>
      </c>
      <c r="B5484" s="39" t="s">
        <v>428</v>
      </c>
      <c r="C5484" s="39" t="s">
        <v>368</v>
      </c>
      <c r="D5484" s="92">
        <f t="shared" si="270"/>
        <v>14.48</v>
      </c>
      <c r="E5484" s="92">
        <f t="shared" si="271"/>
        <v>11.62</v>
      </c>
      <c r="F5484" s="92">
        <f t="shared" si="272"/>
        <v>17.89</v>
      </c>
      <c r="H5484" s="138">
        <v>14.48</v>
      </c>
      <c r="I5484" s="138">
        <v>11.62</v>
      </c>
      <c r="J5484" s="138">
        <v>17.89</v>
      </c>
      <c r="K5484" s="138">
        <v>10.980662983425415</v>
      </c>
    </row>
    <row r="5485" spans="1:11">
      <c r="A5485" s="39" t="s">
        <v>459</v>
      </c>
      <c r="B5485" s="39" t="s">
        <v>428</v>
      </c>
      <c r="C5485" s="39" t="s">
        <v>369</v>
      </c>
      <c r="D5485" s="92">
        <f t="shared" si="270"/>
        <v>17.55</v>
      </c>
      <c r="E5485" s="92">
        <f t="shared" si="271"/>
        <v>13.16</v>
      </c>
      <c r="F5485" s="92">
        <f t="shared" si="272"/>
        <v>23</v>
      </c>
      <c r="H5485" s="138">
        <v>17.55</v>
      </c>
      <c r="I5485" s="138">
        <v>13.16</v>
      </c>
      <c r="J5485" s="138">
        <v>23</v>
      </c>
      <c r="K5485" s="138">
        <v>14.245014245014245</v>
      </c>
    </row>
    <row r="5486" spans="1:11">
      <c r="A5486" s="39" t="s">
        <v>459</v>
      </c>
      <c r="B5486" s="39" t="s">
        <v>428</v>
      </c>
      <c r="C5486" s="39" t="s">
        <v>370</v>
      </c>
      <c r="D5486" s="92">
        <f t="shared" si="270"/>
        <v>11.96</v>
      </c>
      <c r="E5486" s="92">
        <f t="shared" si="271"/>
        <v>9.9600000000000009</v>
      </c>
      <c r="F5486" s="92">
        <f t="shared" si="272"/>
        <v>14.29</v>
      </c>
      <c r="H5486" s="138">
        <v>11.96</v>
      </c>
      <c r="I5486" s="138">
        <v>9.9600000000000009</v>
      </c>
      <c r="J5486" s="138">
        <v>14.29</v>
      </c>
      <c r="K5486" s="138">
        <v>9.1973244147157178</v>
      </c>
    </row>
    <row r="5487" spans="1:11">
      <c r="A5487" s="39" t="s">
        <v>459</v>
      </c>
      <c r="B5487" s="39" t="s">
        <v>428</v>
      </c>
      <c r="C5487" s="39" t="s">
        <v>357</v>
      </c>
      <c r="D5487" s="92">
        <f t="shared" si="270"/>
        <v>16.309999999999999</v>
      </c>
      <c r="E5487" s="92">
        <f t="shared" si="271"/>
        <v>15.06</v>
      </c>
      <c r="F5487" s="92">
        <f t="shared" si="272"/>
        <v>17.64</v>
      </c>
      <c r="H5487" s="138">
        <v>16.309999999999999</v>
      </c>
      <c r="I5487" s="138">
        <v>15.06</v>
      </c>
      <c r="J5487" s="138">
        <v>17.64</v>
      </c>
      <c r="K5487" s="138">
        <v>4.0465971796443911</v>
      </c>
    </row>
    <row r="5488" spans="1:11">
      <c r="A5488" s="39" t="s">
        <v>459</v>
      </c>
      <c r="B5488" s="39" t="s">
        <v>428</v>
      </c>
      <c r="C5488" s="39" t="s">
        <v>371</v>
      </c>
      <c r="D5488" s="92">
        <f t="shared" si="270"/>
        <v>16.25</v>
      </c>
      <c r="E5488" s="92">
        <f t="shared" si="271"/>
        <v>13.6</v>
      </c>
      <c r="F5488" s="92">
        <f t="shared" si="272"/>
        <v>19.29</v>
      </c>
      <c r="H5488" s="138">
        <v>16.25</v>
      </c>
      <c r="I5488" s="138">
        <v>13.6</v>
      </c>
      <c r="J5488" s="138">
        <v>19.29</v>
      </c>
      <c r="K5488" s="138">
        <v>8.9230769230769234</v>
      </c>
    </row>
    <row r="5489" spans="1:11">
      <c r="A5489" s="39" t="s">
        <v>459</v>
      </c>
      <c r="B5489" s="39" t="s">
        <v>428</v>
      </c>
      <c r="C5489" s="39" t="s">
        <v>372</v>
      </c>
      <c r="D5489" s="92">
        <f t="shared" si="270"/>
        <v>16.309999999999999</v>
      </c>
      <c r="E5489" s="92">
        <f t="shared" si="271"/>
        <v>14.27</v>
      </c>
      <c r="F5489" s="92">
        <f t="shared" si="272"/>
        <v>18.579999999999998</v>
      </c>
      <c r="H5489" s="138">
        <v>16.309999999999999</v>
      </c>
      <c r="I5489" s="138">
        <v>14.27</v>
      </c>
      <c r="J5489" s="138">
        <v>18.579999999999998</v>
      </c>
      <c r="K5489" s="138">
        <v>6.7443286327406513</v>
      </c>
    </row>
    <row r="5490" spans="1:11">
      <c r="A5490" s="39" t="s">
        <v>459</v>
      </c>
      <c r="B5490" s="39" t="s">
        <v>428</v>
      </c>
      <c r="C5490" s="39" t="s">
        <v>373</v>
      </c>
      <c r="D5490" s="92">
        <f t="shared" si="270"/>
        <v>19.22</v>
      </c>
      <c r="E5490" s="92">
        <f t="shared" si="271"/>
        <v>16.45</v>
      </c>
      <c r="F5490" s="92">
        <f t="shared" si="272"/>
        <v>22.33</v>
      </c>
      <c r="H5490" s="138">
        <v>19.22</v>
      </c>
      <c r="I5490" s="138">
        <v>16.45</v>
      </c>
      <c r="J5490" s="138">
        <v>22.33</v>
      </c>
      <c r="K5490" s="138">
        <v>7.8043704474505731</v>
      </c>
    </row>
    <row r="5491" spans="1:11">
      <c r="A5491" s="39" t="s">
        <v>459</v>
      </c>
      <c r="B5491" s="39" t="s">
        <v>428</v>
      </c>
      <c r="C5491" s="39" t="s">
        <v>374</v>
      </c>
      <c r="D5491" s="92">
        <f t="shared" si="270"/>
        <v>15.71</v>
      </c>
      <c r="E5491" s="92">
        <f t="shared" si="271"/>
        <v>13.31</v>
      </c>
      <c r="F5491" s="92">
        <f t="shared" si="272"/>
        <v>18.45</v>
      </c>
      <c r="H5491" s="138">
        <v>15.71</v>
      </c>
      <c r="I5491" s="138">
        <v>13.31</v>
      </c>
      <c r="J5491" s="138">
        <v>18.45</v>
      </c>
      <c r="K5491" s="138">
        <v>8.3386378103119032</v>
      </c>
    </row>
    <row r="5492" spans="1:11">
      <c r="A5492" s="39" t="s">
        <v>459</v>
      </c>
      <c r="B5492" s="39" t="s">
        <v>428</v>
      </c>
      <c r="C5492" s="39" t="s">
        <v>358</v>
      </c>
      <c r="D5492" s="92">
        <f t="shared" ref="D5492:D5555" si="273">IF(K5492&gt;=50," ",H5492)</f>
        <v>17.190000000000001</v>
      </c>
      <c r="E5492" s="92">
        <f t="shared" ref="E5492:E5555" si="274">IF(K5492&gt;=50," ",I5492)</f>
        <v>15.79</v>
      </c>
      <c r="F5492" s="92">
        <f t="shared" ref="F5492:F5555" si="275">IF(K5492&gt;=50," ",J5492)</f>
        <v>18.690000000000001</v>
      </c>
      <c r="H5492" s="138">
        <v>17.190000000000001</v>
      </c>
      <c r="I5492" s="138">
        <v>15.79</v>
      </c>
      <c r="J5492" s="138">
        <v>18.690000000000001</v>
      </c>
      <c r="K5492" s="138">
        <v>4.3048283885980219</v>
      </c>
    </row>
    <row r="5493" spans="1:11">
      <c r="A5493" s="39" t="s">
        <v>459</v>
      </c>
      <c r="B5493" s="39" t="s">
        <v>428</v>
      </c>
      <c r="C5493" s="39" t="s">
        <v>375</v>
      </c>
      <c r="D5493" s="92">
        <f t="shared" si="273"/>
        <v>18.07</v>
      </c>
      <c r="E5493" s="92">
        <f t="shared" si="274"/>
        <v>14</v>
      </c>
      <c r="F5493" s="92">
        <f t="shared" si="275"/>
        <v>23</v>
      </c>
      <c r="H5493" s="138">
        <v>18.07</v>
      </c>
      <c r="I5493" s="138">
        <v>14</v>
      </c>
      <c r="J5493" s="138">
        <v>23</v>
      </c>
      <c r="K5493" s="138">
        <v>12.672938572219147</v>
      </c>
    </row>
    <row r="5494" spans="1:11">
      <c r="A5494" s="39" t="s">
        <v>459</v>
      </c>
      <c r="B5494" s="39" t="s">
        <v>428</v>
      </c>
      <c r="C5494" s="39" t="s">
        <v>376</v>
      </c>
      <c r="D5494" s="92">
        <f t="shared" si="273"/>
        <v>13.26</v>
      </c>
      <c r="E5494" s="92">
        <f t="shared" si="274"/>
        <v>10.82</v>
      </c>
      <c r="F5494" s="92">
        <f t="shared" si="275"/>
        <v>16.149999999999999</v>
      </c>
      <c r="H5494" s="138">
        <v>13.26</v>
      </c>
      <c r="I5494" s="138">
        <v>10.82</v>
      </c>
      <c r="J5494" s="138">
        <v>16.149999999999999</v>
      </c>
      <c r="K5494" s="138">
        <v>10.256410256410257</v>
      </c>
    </row>
    <row r="5495" spans="1:11">
      <c r="A5495" s="39" t="s">
        <v>459</v>
      </c>
      <c r="B5495" s="39" t="s">
        <v>428</v>
      </c>
      <c r="C5495" s="39" t="s">
        <v>377</v>
      </c>
      <c r="D5495" s="92">
        <f t="shared" si="273"/>
        <v>17.96</v>
      </c>
      <c r="E5495" s="92">
        <f t="shared" si="274"/>
        <v>15.11</v>
      </c>
      <c r="F5495" s="92">
        <f t="shared" si="275"/>
        <v>21.21</v>
      </c>
      <c r="H5495" s="138">
        <v>17.96</v>
      </c>
      <c r="I5495" s="138">
        <v>15.11</v>
      </c>
      <c r="J5495" s="138">
        <v>21.21</v>
      </c>
      <c r="K5495" s="138">
        <v>8.6302895322939861</v>
      </c>
    </row>
    <row r="5496" spans="1:11">
      <c r="A5496" s="39" t="s">
        <v>459</v>
      </c>
      <c r="B5496" s="39" t="s">
        <v>428</v>
      </c>
      <c r="C5496" s="39" t="s">
        <v>386</v>
      </c>
      <c r="D5496" s="92">
        <f t="shared" si="273"/>
        <v>16.36</v>
      </c>
      <c r="E5496" s="92">
        <f t="shared" si="274"/>
        <v>13.92</v>
      </c>
      <c r="F5496" s="92">
        <f t="shared" si="275"/>
        <v>19.14</v>
      </c>
      <c r="H5496" s="138">
        <v>16.36</v>
      </c>
      <c r="I5496" s="138">
        <v>13.92</v>
      </c>
      <c r="J5496" s="138">
        <v>19.14</v>
      </c>
      <c r="K5496" s="138">
        <v>8.1295843520782416</v>
      </c>
    </row>
    <row r="5497" spans="1:11">
      <c r="A5497" s="39" t="s">
        <v>459</v>
      </c>
      <c r="B5497" s="39" t="s">
        <v>428</v>
      </c>
      <c r="C5497" s="39" t="s">
        <v>379</v>
      </c>
      <c r="D5497" s="92">
        <f t="shared" si="273"/>
        <v>14.9</v>
      </c>
      <c r="E5497" s="92">
        <f t="shared" si="274"/>
        <v>13.12</v>
      </c>
      <c r="F5497" s="92">
        <f t="shared" si="275"/>
        <v>16.87</v>
      </c>
      <c r="H5497" s="138">
        <v>14.9</v>
      </c>
      <c r="I5497" s="138">
        <v>13.12</v>
      </c>
      <c r="J5497" s="138">
        <v>16.87</v>
      </c>
      <c r="K5497" s="138">
        <v>6.4429530201342278</v>
      </c>
    </row>
    <row r="5498" spans="1:11">
      <c r="A5498" s="39" t="s">
        <v>459</v>
      </c>
      <c r="B5498" s="39" t="s">
        <v>428</v>
      </c>
      <c r="C5498" s="39" t="s">
        <v>360</v>
      </c>
      <c r="D5498" s="92">
        <f t="shared" si="273"/>
        <v>15.34</v>
      </c>
      <c r="E5498" s="92">
        <f t="shared" si="274"/>
        <v>14.13</v>
      </c>
      <c r="F5498" s="92">
        <f t="shared" si="275"/>
        <v>16.63</v>
      </c>
      <c r="H5498" s="138">
        <v>15.34</v>
      </c>
      <c r="I5498" s="138">
        <v>14.13</v>
      </c>
      <c r="J5498" s="138">
        <v>16.63</v>
      </c>
      <c r="K5498" s="138">
        <v>4.1720990873533248</v>
      </c>
    </row>
    <row r="5499" spans="1:11">
      <c r="A5499" s="39" t="s">
        <v>459</v>
      </c>
      <c r="B5499" s="39" t="s">
        <v>428</v>
      </c>
      <c r="C5499" s="39" t="s">
        <v>0</v>
      </c>
      <c r="D5499" s="92">
        <f t="shared" si="273"/>
        <v>16.559999999999999</v>
      </c>
      <c r="E5499" s="92">
        <f t="shared" si="274"/>
        <v>15.9</v>
      </c>
      <c r="F5499" s="92">
        <f t="shared" si="275"/>
        <v>17.25</v>
      </c>
      <c r="H5499" s="138">
        <v>16.559999999999999</v>
      </c>
      <c r="I5499" s="138">
        <v>15.9</v>
      </c>
      <c r="J5499" s="138">
        <v>17.25</v>
      </c>
      <c r="K5499" s="138">
        <v>2.0531400966183577</v>
      </c>
    </row>
    <row r="5500" spans="1:11">
      <c r="A5500" s="39" t="s">
        <v>459</v>
      </c>
      <c r="B5500" s="39" t="s">
        <v>429</v>
      </c>
      <c r="C5500" s="39" t="s">
        <v>363</v>
      </c>
      <c r="D5500" s="92">
        <f t="shared" si="273"/>
        <v>20.100000000000001</v>
      </c>
      <c r="E5500" s="92">
        <f t="shared" si="274"/>
        <v>17.32</v>
      </c>
      <c r="F5500" s="92">
        <f t="shared" si="275"/>
        <v>23.2</v>
      </c>
      <c r="H5500" s="138">
        <v>20.100000000000001</v>
      </c>
      <c r="I5500" s="138">
        <v>17.32</v>
      </c>
      <c r="J5500" s="138">
        <v>23.2</v>
      </c>
      <c r="K5500" s="138">
        <v>7.4626865671641784</v>
      </c>
    </row>
    <row r="5501" spans="1:11">
      <c r="A5501" s="39" t="s">
        <v>459</v>
      </c>
      <c r="B5501" s="39" t="s">
        <v>429</v>
      </c>
      <c r="C5501" s="39" t="s">
        <v>364</v>
      </c>
      <c r="D5501" s="92">
        <f t="shared" si="273"/>
        <v>27.21</v>
      </c>
      <c r="E5501" s="92">
        <f t="shared" si="274"/>
        <v>24.13</v>
      </c>
      <c r="F5501" s="92">
        <f t="shared" si="275"/>
        <v>30.54</v>
      </c>
      <c r="H5501" s="138">
        <v>27.21</v>
      </c>
      <c r="I5501" s="138">
        <v>24.13</v>
      </c>
      <c r="J5501" s="138">
        <v>30.54</v>
      </c>
      <c r="K5501" s="138">
        <v>6.0271958838662254</v>
      </c>
    </row>
    <row r="5502" spans="1:11">
      <c r="A5502" s="39" t="s">
        <v>459</v>
      </c>
      <c r="B5502" s="39" t="s">
        <v>429</v>
      </c>
      <c r="C5502" s="39" t="s">
        <v>365</v>
      </c>
      <c r="D5502" s="92">
        <f t="shared" si="273"/>
        <v>23.83</v>
      </c>
      <c r="E5502" s="92">
        <f t="shared" si="274"/>
        <v>20.309999999999999</v>
      </c>
      <c r="F5502" s="92">
        <f t="shared" si="275"/>
        <v>27.76</v>
      </c>
      <c r="H5502" s="138">
        <v>23.83</v>
      </c>
      <c r="I5502" s="138">
        <v>20.309999999999999</v>
      </c>
      <c r="J5502" s="138">
        <v>27.76</v>
      </c>
      <c r="K5502" s="138">
        <v>7.9731430969366341</v>
      </c>
    </row>
    <row r="5503" spans="1:11">
      <c r="A5503" s="39" t="s">
        <v>459</v>
      </c>
      <c r="B5503" s="39" t="s">
        <v>429</v>
      </c>
      <c r="C5503" s="39" t="s">
        <v>366</v>
      </c>
      <c r="D5503" s="92">
        <f t="shared" si="273"/>
        <v>25.19</v>
      </c>
      <c r="E5503" s="92">
        <f t="shared" si="274"/>
        <v>22.99</v>
      </c>
      <c r="F5503" s="92">
        <f t="shared" si="275"/>
        <v>27.53</v>
      </c>
      <c r="H5503" s="138">
        <v>25.19</v>
      </c>
      <c r="I5503" s="138">
        <v>22.99</v>
      </c>
      <c r="J5503" s="138">
        <v>27.53</v>
      </c>
      <c r="K5503" s="138">
        <v>4.6050019849146482</v>
      </c>
    </row>
    <row r="5504" spans="1:11">
      <c r="A5504" s="39" t="s">
        <v>459</v>
      </c>
      <c r="B5504" s="39" t="s">
        <v>429</v>
      </c>
      <c r="C5504" s="39" t="s">
        <v>356</v>
      </c>
      <c r="D5504" s="92">
        <f t="shared" si="273"/>
        <v>24.2</v>
      </c>
      <c r="E5504" s="92">
        <f t="shared" si="274"/>
        <v>22.73</v>
      </c>
      <c r="F5504" s="92">
        <f t="shared" si="275"/>
        <v>25.73</v>
      </c>
      <c r="H5504" s="138">
        <v>24.2</v>
      </c>
      <c r="I5504" s="138">
        <v>22.73</v>
      </c>
      <c r="J5504" s="138">
        <v>25.73</v>
      </c>
      <c r="K5504" s="138">
        <v>3.1404958677685952</v>
      </c>
    </row>
    <row r="5505" spans="1:11">
      <c r="A5505" s="39" t="s">
        <v>459</v>
      </c>
      <c r="B5505" s="39" t="s">
        <v>429</v>
      </c>
      <c r="C5505" s="39" t="s">
        <v>367</v>
      </c>
      <c r="D5505" s="92">
        <f t="shared" si="273"/>
        <v>32.01</v>
      </c>
      <c r="E5505" s="92">
        <f t="shared" si="274"/>
        <v>29.8</v>
      </c>
      <c r="F5505" s="92">
        <f t="shared" si="275"/>
        <v>34.299999999999997</v>
      </c>
      <c r="H5505" s="138">
        <v>32.01</v>
      </c>
      <c r="I5505" s="138">
        <v>29.8</v>
      </c>
      <c r="J5505" s="138">
        <v>34.299999999999997</v>
      </c>
      <c r="K5505" s="138">
        <v>3.5926273039675096</v>
      </c>
    </row>
    <row r="5506" spans="1:11">
      <c r="A5506" s="39" t="s">
        <v>459</v>
      </c>
      <c r="B5506" s="39" t="s">
        <v>429</v>
      </c>
      <c r="C5506" s="39" t="s">
        <v>368</v>
      </c>
      <c r="D5506" s="92">
        <f t="shared" si="273"/>
        <v>26.32</v>
      </c>
      <c r="E5506" s="92">
        <f t="shared" si="274"/>
        <v>22.84</v>
      </c>
      <c r="F5506" s="92">
        <f t="shared" si="275"/>
        <v>30.12</v>
      </c>
      <c r="H5506" s="138">
        <v>26.32</v>
      </c>
      <c r="I5506" s="138">
        <v>22.84</v>
      </c>
      <c r="J5506" s="138">
        <v>30.12</v>
      </c>
      <c r="K5506" s="138">
        <v>7.0668693009118542</v>
      </c>
    </row>
    <row r="5507" spans="1:11">
      <c r="A5507" s="39" t="s">
        <v>459</v>
      </c>
      <c r="B5507" s="39" t="s">
        <v>429</v>
      </c>
      <c r="C5507" s="39" t="s">
        <v>369</v>
      </c>
      <c r="D5507" s="92">
        <f t="shared" si="273"/>
        <v>34.5</v>
      </c>
      <c r="E5507" s="92">
        <f t="shared" si="274"/>
        <v>29.3</v>
      </c>
      <c r="F5507" s="92">
        <f t="shared" si="275"/>
        <v>40.1</v>
      </c>
      <c r="H5507" s="138">
        <v>34.5</v>
      </c>
      <c r="I5507" s="138">
        <v>29.3</v>
      </c>
      <c r="J5507" s="138">
        <v>40.1</v>
      </c>
      <c r="K5507" s="138">
        <v>7.9999999999999991</v>
      </c>
    </row>
    <row r="5508" spans="1:11">
      <c r="A5508" s="39" t="s">
        <v>459</v>
      </c>
      <c r="B5508" s="39" t="s">
        <v>429</v>
      </c>
      <c r="C5508" s="39" t="s">
        <v>370</v>
      </c>
      <c r="D5508" s="92">
        <f t="shared" si="273"/>
        <v>19.12</v>
      </c>
      <c r="E5508" s="92">
        <f t="shared" si="274"/>
        <v>16.61</v>
      </c>
      <c r="F5508" s="92">
        <f t="shared" si="275"/>
        <v>21.91</v>
      </c>
      <c r="H5508" s="138">
        <v>19.12</v>
      </c>
      <c r="I5508" s="138">
        <v>16.61</v>
      </c>
      <c r="J5508" s="138">
        <v>21.91</v>
      </c>
      <c r="K5508" s="138">
        <v>7.060669456066945</v>
      </c>
    </row>
    <row r="5509" spans="1:11">
      <c r="A5509" s="39" t="s">
        <v>459</v>
      </c>
      <c r="B5509" s="39" t="s">
        <v>429</v>
      </c>
      <c r="C5509" s="39" t="s">
        <v>357</v>
      </c>
      <c r="D5509" s="92">
        <f t="shared" si="273"/>
        <v>27.56</v>
      </c>
      <c r="E5509" s="92">
        <f t="shared" si="274"/>
        <v>26.04</v>
      </c>
      <c r="F5509" s="92">
        <f t="shared" si="275"/>
        <v>29.14</v>
      </c>
      <c r="H5509" s="138">
        <v>27.56</v>
      </c>
      <c r="I5509" s="138">
        <v>26.04</v>
      </c>
      <c r="J5509" s="138">
        <v>29.14</v>
      </c>
      <c r="K5509" s="138">
        <v>2.8664731494920175</v>
      </c>
    </row>
    <row r="5510" spans="1:11">
      <c r="A5510" s="39" t="s">
        <v>459</v>
      </c>
      <c r="B5510" s="39" t="s">
        <v>429</v>
      </c>
      <c r="C5510" s="39" t="s">
        <v>371</v>
      </c>
      <c r="D5510" s="92">
        <f t="shared" si="273"/>
        <v>28.19</v>
      </c>
      <c r="E5510" s="92">
        <f t="shared" si="274"/>
        <v>24.89</v>
      </c>
      <c r="F5510" s="92">
        <f t="shared" si="275"/>
        <v>31.74</v>
      </c>
      <c r="H5510" s="138">
        <v>28.19</v>
      </c>
      <c r="I5510" s="138">
        <v>24.89</v>
      </c>
      <c r="J5510" s="138">
        <v>31.74</v>
      </c>
      <c r="K5510" s="138">
        <v>6.2078751330258957</v>
      </c>
    </row>
    <row r="5511" spans="1:11">
      <c r="A5511" s="39" t="s">
        <v>459</v>
      </c>
      <c r="B5511" s="39" t="s">
        <v>429</v>
      </c>
      <c r="C5511" s="39" t="s">
        <v>372</v>
      </c>
      <c r="D5511" s="92">
        <f t="shared" si="273"/>
        <v>21.55</v>
      </c>
      <c r="E5511" s="92">
        <f t="shared" si="274"/>
        <v>19.29</v>
      </c>
      <c r="F5511" s="92">
        <f t="shared" si="275"/>
        <v>24</v>
      </c>
      <c r="H5511" s="138">
        <v>21.55</v>
      </c>
      <c r="I5511" s="138">
        <v>19.29</v>
      </c>
      <c r="J5511" s="138">
        <v>24</v>
      </c>
      <c r="K5511" s="138">
        <v>5.5684454756380504</v>
      </c>
    </row>
    <row r="5512" spans="1:11">
      <c r="A5512" s="39" t="s">
        <v>459</v>
      </c>
      <c r="B5512" s="39" t="s">
        <v>429</v>
      </c>
      <c r="C5512" s="39" t="s">
        <v>373</v>
      </c>
      <c r="D5512" s="92">
        <f t="shared" si="273"/>
        <v>23.26</v>
      </c>
      <c r="E5512" s="92">
        <f t="shared" si="274"/>
        <v>20.47</v>
      </c>
      <c r="F5512" s="92">
        <f t="shared" si="275"/>
        <v>26.3</v>
      </c>
      <c r="H5512" s="138">
        <v>23.26</v>
      </c>
      <c r="I5512" s="138">
        <v>20.47</v>
      </c>
      <c r="J5512" s="138">
        <v>26.3</v>
      </c>
      <c r="K5512" s="138">
        <v>6.4058469475494402</v>
      </c>
    </row>
    <row r="5513" spans="1:11">
      <c r="A5513" s="39" t="s">
        <v>459</v>
      </c>
      <c r="B5513" s="39" t="s">
        <v>429</v>
      </c>
      <c r="C5513" s="39" t="s">
        <v>374</v>
      </c>
      <c r="D5513" s="92">
        <f t="shared" si="273"/>
        <v>30.97</v>
      </c>
      <c r="E5513" s="92">
        <f t="shared" si="274"/>
        <v>27.79</v>
      </c>
      <c r="F5513" s="92">
        <f t="shared" si="275"/>
        <v>34.340000000000003</v>
      </c>
      <c r="H5513" s="138">
        <v>30.97</v>
      </c>
      <c r="I5513" s="138">
        <v>27.79</v>
      </c>
      <c r="J5513" s="138">
        <v>34.340000000000003</v>
      </c>
      <c r="K5513" s="138">
        <v>5.3923151436874397</v>
      </c>
    </row>
    <row r="5514" spans="1:11">
      <c r="A5514" s="39" t="s">
        <v>459</v>
      </c>
      <c r="B5514" s="39" t="s">
        <v>429</v>
      </c>
      <c r="C5514" s="39" t="s">
        <v>358</v>
      </c>
      <c r="D5514" s="92">
        <f t="shared" si="273"/>
        <v>23.78</v>
      </c>
      <c r="E5514" s="92">
        <f t="shared" si="274"/>
        <v>22.25</v>
      </c>
      <c r="F5514" s="92">
        <f t="shared" si="275"/>
        <v>25.38</v>
      </c>
      <c r="H5514" s="138">
        <v>23.78</v>
      </c>
      <c r="I5514" s="138">
        <v>22.25</v>
      </c>
      <c r="J5514" s="138">
        <v>25.38</v>
      </c>
      <c r="K5514" s="138">
        <v>3.3641715727502102</v>
      </c>
    </row>
    <row r="5515" spans="1:11">
      <c r="A5515" s="39" t="s">
        <v>459</v>
      </c>
      <c r="B5515" s="39" t="s">
        <v>429</v>
      </c>
      <c r="C5515" s="39" t="s">
        <v>375</v>
      </c>
      <c r="D5515" s="92">
        <f t="shared" si="273"/>
        <v>29.16</v>
      </c>
      <c r="E5515" s="92">
        <f t="shared" si="274"/>
        <v>24.67</v>
      </c>
      <c r="F5515" s="92">
        <f t="shared" si="275"/>
        <v>34.090000000000003</v>
      </c>
      <c r="H5515" s="138">
        <v>29.16</v>
      </c>
      <c r="I5515" s="138">
        <v>24.67</v>
      </c>
      <c r="J5515" s="138">
        <v>34.090000000000003</v>
      </c>
      <c r="K5515" s="138">
        <v>8.2647462277091908</v>
      </c>
    </row>
    <row r="5516" spans="1:11">
      <c r="A5516" s="39" t="s">
        <v>459</v>
      </c>
      <c r="B5516" s="39" t="s">
        <v>429</v>
      </c>
      <c r="C5516" s="39" t="s">
        <v>376</v>
      </c>
      <c r="D5516" s="92">
        <f t="shared" si="273"/>
        <v>14.87</v>
      </c>
      <c r="E5516" s="92">
        <f t="shared" si="274"/>
        <v>12.21</v>
      </c>
      <c r="F5516" s="92">
        <f t="shared" si="275"/>
        <v>17.989999999999998</v>
      </c>
      <c r="H5516" s="138">
        <v>14.87</v>
      </c>
      <c r="I5516" s="138">
        <v>12.21</v>
      </c>
      <c r="J5516" s="138">
        <v>17.989999999999998</v>
      </c>
      <c r="K5516" s="138">
        <v>9.8856758574310692</v>
      </c>
    </row>
    <row r="5517" spans="1:11">
      <c r="A5517" s="39" t="s">
        <v>459</v>
      </c>
      <c r="B5517" s="39" t="s">
        <v>429</v>
      </c>
      <c r="C5517" s="39" t="s">
        <v>377</v>
      </c>
      <c r="D5517" s="92">
        <f t="shared" si="273"/>
        <v>27.02</v>
      </c>
      <c r="E5517" s="92">
        <f t="shared" si="274"/>
        <v>24.01</v>
      </c>
      <c r="F5517" s="92">
        <f t="shared" si="275"/>
        <v>30.24</v>
      </c>
      <c r="H5517" s="138">
        <v>27.02</v>
      </c>
      <c r="I5517" s="138">
        <v>24.01</v>
      </c>
      <c r="J5517" s="138">
        <v>30.24</v>
      </c>
      <c r="K5517" s="138">
        <v>5.8845299777942266</v>
      </c>
    </row>
    <row r="5518" spans="1:11">
      <c r="A5518" s="39" t="s">
        <v>459</v>
      </c>
      <c r="B5518" s="39" t="s">
        <v>429</v>
      </c>
      <c r="C5518" s="39" t="s">
        <v>386</v>
      </c>
      <c r="D5518" s="92">
        <f t="shared" si="273"/>
        <v>28.82</v>
      </c>
      <c r="E5518" s="92">
        <f t="shared" si="274"/>
        <v>25.96</v>
      </c>
      <c r="F5518" s="92">
        <f t="shared" si="275"/>
        <v>31.86</v>
      </c>
      <c r="H5518" s="138">
        <v>28.82</v>
      </c>
      <c r="I5518" s="138">
        <v>25.96</v>
      </c>
      <c r="J5518" s="138">
        <v>31.86</v>
      </c>
      <c r="K5518" s="138">
        <v>5.2394170714781403</v>
      </c>
    </row>
    <row r="5519" spans="1:11">
      <c r="A5519" s="39" t="s">
        <v>459</v>
      </c>
      <c r="B5519" s="39" t="s">
        <v>429</v>
      </c>
      <c r="C5519" s="39" t="s">
        <v>379</v>
      </c>
      <c r="D5519" s="92">
        <f t="shared" si="273"/>
        <v>22.63</v>
      </c>
      <c r="E5519" s="92">
        <f t="shared" si="274"/>
        <v>20.29</v>
      </c>
      <c r="F5519" s="92">
        <f t="shared" si="275"/>
        <v>25.16</v>
      </c>
      <c r="H5519" s="138">
        <v>22.63</v>
      </c>
      <c r="I5519" s="138">
        <v>20.29</v>
      </c>
      <c r="J5519" s="138">
        <v>25.16</v>
      </c>
      <c r="K5519" s="138">
        <v>5.4794520547945211</v>
      </c>
    </row>
    <row r="5520" spans="1:11">
      <c r="A5520" s="39" t="s">
        <v>459</v>
      </c>
      <c r="B5520" s="39" t="s">
        <v>429</v>
      </c>
      <c r="C5520" s="39" t="s">
        <v>360</v>
      </c>
      <c r="D5520" s="92">
        <f t="shared" si="273"/>
        <v>23.23</v>
      </c>
      <c r="E5520" s="92">
        <f t="shared" si="274"/>
        <v>21.78</v>
      </c>
      <c r="F5520" s="92">
        <f t="shared" si="275"/>
        <v>24.75</v>
      </c>
      <c r="H5520" s="138">
        <v>23.23</v>
      </c>
      <c r="I5520" s="138">
        <v>21.78</v>
      </c>
      <c r="J5520" s="138">
        <v>24.75</v>
      </c>
      <c r="K5520" s="138">
        <v>3.2716315109771847</v>
      </c>
    </row>
    <row r="5521" spans="1:11">
      <c r="A5521" s="39" t="s">
        <v>459</v>
      </c>
      <c r="B5521" s="39" t="s">
        <v>429</v>
      </c>
      <c r="C5521" s="39" t="s">
        <v>0</v>
      </c>
      <c r="D5521" s="92">
        <f t="shared" si="273"/>
        <v>24.73</v>
      </c>
      <c r="E5521" s="92">
        <f t="shared" si="274"/>
        <v>23.98</v>
      </c>
      <c r="F5521" s="92">
        <f t="shared" si="275"/>
        <v>25.51</v>
      </c>
      <c r="H5521" s="138">
        <v>24.73</v>
      </c>
      <c r="I5521" s="138">
        <v>23.98</v>
      </c>
      <c r="J5521" s="138">
        <v>25.51</v>
      </c>
      <c r="K5521" s="138">
        <v>1.5770319450060657</v>
      </c>
    </row>
    <row r="5522" spans="1:11">
      <c r="A5522" s="39" t="s">
        <v>460</v>
      </c>
      <c r="B5522" s="39" t="s">
        <v>430</v>
      </c>
      <c r="C5522" s="39" t="s">
        <v>101</v>
      </c>
      <c r="D5522" s="92">
        <f t="shared" si="273"/>
        <v>57.98</v>
      </c>
      <c r="E5522" s="92">
        <f t="shared" si="274"/>
        <v>46.98</v>
      </c>
      <c r="F5522" s="92">
        <f t="shared" si="275"/>
        <v>68.23</v>
      </c>
      <c r="H5522" s="138">
        <v>57.98</v>
      </c>
      <c r="I5522" s="138">
        <v>46.98</v>
      </c>
      <c r="J5522" s="138">
        <v>68.23</v>
      </c>
      <c r="K5522" s="138">
        <v>9.4860296654018619</v>
      </c>
    </row>
    <row r="5523" spans="1:11">
      <c r="A5523" s="39" t="s">
        <v>460</v>
      </c>
      <c r="B5523" s="39" t="s">
        <v>430</v>
      </c>
      <c r="C5523" s="39" t="s">
        <v>108</v>
      </c>
      <c r="D5523" s="92">
        <f t="shared" si="273"/>
        <v>40.94</v>
      </c>
      <c r="E5523" s="92">
        <f t="shared" si="274"/>
        <v>28.01</v>
      </c>
      <c r="F5523" s="92">
        <f t="shared" si="275"/>
        <v>55.25</v>
      </c>
      <c r="H5523" s="138">
        <v>40.94</v>
      </c>
      <c r="I5523" s="138">
        <v>28.01</v>
      </c>
      <c r="J5523" s="138">
        <v>55.25</v>
      </c>
      <c r="K5523" s="138">
        <v>17.39130434782609</v>
      </c>
    </row>
    <row r="5524" spans="1:11">
      <c r="A5524" s="39" t="s">
        <v>460</v>
      </c>
      <c r="B5524" s="39" t="s">
        <v>430</v>
      </c>
      <c r="C5524" s="39" t="s">
        <v>109</v>
      </c>
      <c r="D5524" s="92">
        <f t="shared" si="273"/>
        <v>49.24</v>
      </c>
      <c r="E5524" s="92">
        <f t="shared" si="274"/>
        <v>34.69</v>
      </c>
      <c r="F5524" s="92">
        <f t="shared" si="275"/>
        <v>63.92</v>
      </c>
      <c r="H5524" s="138">
        <v>49.24</v>
      </c>
      <c r="I5524" s="138">
        <v>34.69</v>
      </c>
      <c r="J5524" s="138">
        <v>63.92</v>
      </c>
      <c r="K5524" s="138">
        <v>15.597075548334685</v>
      </c>
    </row>
    <row r="5525" spans="1:11">
      <c r="A5525" s="39" t="s">
        <v>460</v>
      </c>
      <c r="B5525" s="39" t="s">
        <v>430</v>
      </c>
      <c r="C5525" s="39" t="s">
        <v>112</v>
      </c>
      <c r="D5525" s="92">
        <f t="shared" si="273"/>
        <v>69.7</v>
      </c>
      <c r="E5525" s="92">
        <f t="shared" si="274"/>
        <v>58.08</v>
      </c>
      <c r="F5525" s="92">
        <f t="shared" si="275"/>
        <v>79.25</v>
      </c>
      <c r="H5525" s="138">
        <v>69.7</v>
      </c>
      <c r="I5525" s="138">
        <v>58.08</v>
      </c>
      <c r="J5525" s="138">
        <v>79.25</v>
      </c>
      <c r="K5525" s="138">
        <v>7.8335724533715929</v>
      </c>
    </row>
    <row r="5526" spans="1:11">
      <c r="A5526" s="39" t="s">
        <v>460</v>
      </c>
      <c r="B5526" s="39" t="s">
        <v>430</v>
      </c>
      <c r="C5526" s="39" t="s">
        <v>115</v>
      </c>
      <c r="D5526" s="92">
        <f t="shared" si="273"/>
        <v>52.34</v>
      </c>
      <c r="E5526" s="92">
        <f t="shared" si="274"/>
        <v>44.4</v>
      </c>
      <c r="F5526" s="92">
        <f t="shared" si="275"/>
        <v>60.17</v>
      </c>
      <c r="H5526" s="138">
        <v>52.34</v>
      </c>
      <c r="I5526" s="138">
        <v>44.4</v>
      </c>
      <c r="J5526" s="138">
        <v>60.17</v>
      </c>
      <c r="K5526" s="138">
        <v>7.7378677875429878</v>
      </c>
    </row>
    <row r="5527" spans="1:11">
      <c r="A5527" s="39" t="s">
        <v>460</v>
      </c>
      <c r="B5527" s="39" t="s">
        <v>430</v>
      </c>
      <c r="C5527" s="39" t="s">
        <v>118</v>
      </c>
      <c r="D5527" s="92">
        <f t="shared" si="273"/>
        <v>49.03</v>
      </c>
      <c r="E5527" s="92">
        <f t="shared" si="274"/>
        <v>36.85</v>
      </c>
      <c r="F5527" s="92">
        <f t="shared" si="275"/>
        <v>61.32</v>
      </c>
      <c r="H5527" s="138">
        <v>49.03</v>
      </c>
      <c r="I5527" s="138">
        <v>36.85</v>
      </c>
      <c r="J5527" s="138">
        <v>61.32</v>
      </c>
      <c r="K5527" s="138">
        <v>12.992045686314501</v>
      </c>
    </row>
    <row r="5528" spans="1:11">
      <c r="A5528" s="39" t="s">
        <v>460</v>
      </c>
      <c r="B5528" s="39" t="s">
        <v>430</v>
      </c>
      <c r="C5528" s="39" t="s">
        <v>122</v>
      </c>
      <c r="D5528" s="92">
        <f t="shared" si="273"/>
        <v>51.91</v>
      </c>
      <c r="E5528" s="92">
        <f t="shared" si="274"/>
        <v>40.950000000000003</v>
      </c>
      <c r="F5528" s="92">
        <f t="shared" si="275"/>
        <v>62.69</v>
      </c>
      <c r="H5528" s="138">
        <v>51.91</v>
      </c>
      <c r="I5528" s="138">
        <v>40.950000000000003</v>
      </c>
      <c r="J5528" s="138">
        <v>62.69</v>
      </c>
      <c r="K5528" s="138">
        <v>10.845694471200154</v>
      </c>
    </row>
    <row r="5529" spans="1:11">
      <c r="A5529" s="39" t="s">
        <v>460</v>
      </c>
      <c r="B5529" s="39" t="s">
        <v>430</v>
      </c>
      <c r="C5529" s="39" t="s">
        <v>130</v>
      </c>
      <c r="D5529" s="92">
        <f t="shared" si="273"/>
        <v>58.45</v>
      </c>
      <c r="E5529" s="92">
        <f t="shared" si="274"/>
        <v>47.83</v>
      </c>
      <c r="F5529" s="92">
        <f t="shared" si="275"/>
        <v>68.34</v>
      </c>
      <c r="H5529" s="138">
        <v>58.45</v>
      </c>
      <c r="I5529" s="138">
        <v>47.83</v>
      </c>
      <c r="J5529" s="138">
        <v>68.34</v>
      </c>
      <c r="K5529" s="138">
        <v>9.067579127459366</v>
      </c>
    </row>
    <row r="5530" spans="1:11">
      <c r="A5530" s="39" t="s">
        <v>460</v>
      </c>
      <c r="B5530" s="39" t="s">
        <v>430</v>
      </c>
      <c r="C5530" s="39" t="s">
        <v>135</v>
      </c>
      <c r="D5530" s="92">
        <f t="shared" si="273"/>
        <v>47.62</v>
      </c>
      <c r="E5530" s="92">
        <f t="shared" si="274"/>
        <v>40.200000000000003</v>
      </c>
      <c r="F5530" s="92">
        <f t="shared" si="275"/>
        <v>55.15</v>
      </c>
      <c r="H5530" s="138">
        <v>47.62</v>
      </c>
      <c r="I5530" s="138">
        <v>40.200000000000003</v>
      </c>
      <c r="J5530" s="138">
        <v>55.15</v>
      </c>
      <c r="K5530" s="138">
        <v>8.0638387232255369</v>
      </c>
    </row>
    <row r="5531" spans="1:11">
      <c r="A5531" s="39" t="s">
        <v>460</v>
      </c>
      <c r="B5531" s="39" t="s">
        <v>430</v>
      </c>
      <c r="C5531" s="39" t="s">
        <v>136</v>
      </c>
      <c r="D5531" s="92">
        <f t="shared" si="273"/>
        <v>59.38</v>
      </c>
      <c r="E5531" s="92">
        <f t="shared" si="274"/>
        <v>48.79</v>
      </c>
      <c r="F5531" s="92">
        <f t="shared" si="275"/>
        <v>69.17</v>
      </c>
      <c r="H5531" s="138">
        <v>59.38</v>
      </c>
      <c r="I5531" s="138">
        <v>48.79</v>
      </c>
      <c r="J5531" s="138">
        <v>69.17</v>
      </c>
      <c r="K5531" s="138">
        <v>8.8750421017177494</v>
      </c>
    </row>
    <row r="5532" spans="1:11">
      <c r="A5532" s="39" t="s">
        <v>460</v>
      </c>
      <c r="B5532" s="39" t="s">
        <v>430</v>
      </c>
      <c r="C5532" s="39" t="s">
        <v>143</v>
      </c>
      <c r="D5532" s="92">
        <f t="shared" si="273"/>
        <v>42.89</v>
      </c>
      <c r="E5532" s="92">
        <f t="shared" si="274"/>
        <v>31.18</v>
      </c>
      <c r="F5532" s="92">
        <f t="shared" si="275"/>
        <v>55.45</v>
      </c>
      <c r="H5532" s="138">
        <v>42.89</v>
      </c>
      <c r="I5532" s="138">
        <v>31.18</v>
      </c>
      <c r="J5532" s="138">
        <v>55.45</v>
      </c>
      <c r="K5532" s="138">
        <v>14.712054091862903</v>
      </c>
    </row>
    <row r="5533" spans="1:11">
      <c r="A5533" s="39" t="s">
        <v>460</v>
      </c>
      <c r="B5533" s="39" t="s">
        <v>430</v>
      </c>
      <c r="C5533" s="39" t="s">
        <v>149</v>
      </c>
      <c r="D5533" s="92">
        <f t="shared" si="273"/>
        <v>42.52</v>
      </c>
      <c r="E5533" s="92">
        <f t="shared" si="274"/>
        <v>33.72</v>
      </c>
      <c r="F5533" s="92">
        <f t="shared" si="275"/>
        <v>51.83</v>
      </c>
      <c r="H5533" s="138">
        <v>42.52</v>
      </c>
      <c r="I5533" s="138">
        <v>33.72</v>
      </c>
      <c r="J5533" s="138">
        <v>51.83</v>
      </c>
      <c r="K5533" s="138">
        <v>10.983066792097835</v>
      </c>
    </row>
    <row r="5534" spans="1:11">
      <c r="A5534" s="39" t="s">
        <v>460</v>
      </c>
      <c r="B5534" s="39" t="s">
        <v>430</v>
      </c>
      <c r="C5534" s="39" t="s">
        <v>151</v>
      </c>
      <c r="D5534" s="92">
        <f t="shared" si="273"/>
        <v>35.24</v>
      </c>
      <c r="E5534" s="92">
        <f t="shared" si="274"/>
        <v>23.39</v>
      </c>
      <c r="F5534" s="92">
        <f t="shared" si="275"/>
        <v>49.24</v>
      </c>
      <c r="H5534" s="138">
        <v>35.24</v>
      </c>
      <c r="I5534" s="138">
        <v>23.39</v>
      </c>
      <c r="J5534" s="138">
        <v>49.24</v>
      </c>
      <c r="K5534" s="138">
        <v>19.097616345062431</v>
      </c>
    </row>
    <row r="5535" spans="1:11">
      <c r="A5535" s="39" t="s">
        <v>460</v>
      </c>
      <c r="B5535" s="39" t="s">
        <v>430</v>
      </c>
      <c r="C5535" s="39" t="s">
        <v>154</v>
      </c>
      <c r="D5535" s="92">
        <f t="shared" si="273"/>
        <v>54.32</v>
      </c>
      <c r="E5535" s="92">
        <f t="shared" si="274"/>
        <v>42.47</v>
      </c>
      <c r="F5535" s="92">
        <f t="shared" si="275"/>
        <v>65.7</v>
      </c>
      <c r="H5535" s="138">
        <v>54.32</v>
      </c>
      <c r="I5535" s="138">
        <v>42.47</v>
      </c>
      <c r="J5535" s="138">
        <v>65.7</v>
      </c>
      <c r="K5535" s="138">
        <v>11.100883652430046</v>
      </c>
    </row>
    <row r="5536" spans="1:11">
      <c r="A5536" s="39" t="s">
        <v>460</v>
      </c>
      <c r="B5536" s="39" t="s">
        <v>430</v>
      </c>
      <c r="C5536" s="39" t="s">
        <v>164</v>
      </c>
      <c r="D5536" s="92">
        <f t="shared" si="273"/>
        <v>43.75</v>
      </c>
      <c r="E5536" s="92">
        <f t="shared" si="274"/>
        <v>27.8</v>
      </c>
      <c r="F5536" s="92">
        <f t="shared" si="275"/>
        <v>61.1</v>
      </c>
      <c r="H5536" s="138">
        <v>43.75</v>
      </c>
      <c r="I5536" s="138">
        <v>27.8</v>
      </c>
      <c r="J5536" s="138">
        <v>61.1</v>
      </c>
      <c r="K5536" s="138">
        <v>20.16</v>
      </c>
    </row>
    <row r="5537" spans="1:11">
      <c r="A5537" s="39" t="s">
        <v>460</v>
      </c>
      <c r="B5537" s="39" t="s">
        <v>430</v>
      </c>
      <c r="C5537" s="39" t="s">
        <v>171</v>
      </c>
      <c r="D5537" s="92">
        <f t="shared" si="273"/>
        <v>58.06</v>
      </c>
      <c r="E5537" s="92">
        <f t="shared" si="274"/>
        <v>47.38</v>
      </c>
      <c r="F5537" s="92">
        <f t="shared" si="275"/>
        <v>68.040000000000006</v>
      </c>
      <c r="H5537" s="138">
        <v>58.06</v>
      </c>
      <c r="I5537" s="138">
        <v>47.38</v>
      </c>
      <c r="J5537" s="138">
        <v>68.040000000000006</v>
      </c>
      <c r="K5537" s="138">
        <v>9.1973820186014468</v>
      </c>
    </row>
    <row r="5538" spans="1:11">
      <c r="A5538" s="39" t="s">
        <v>460</v>
      </c>
      <c r="B5538" s="39" t="s">
        <v>430</v>
      </c>
      <c r="C5538" s="39" t="s">
        <v>174</v>
      </c>
      <c r="D5538" s="92">
        <f t="shared" si="273"/>
        <v>57.48</v>
      </c>
      <c r="E5538" s="92">
        <f t="shared" si="274"/>
        <v>47.6</v>
      </c>
      <c r="F5538" s="92">
        <f t="shared" si="275"/>
        <v>66.8</v>
      </c>
      <c r="H5538" s="138">
        <v>57.48</v>
      </c>
      <c r="I5538" s="138">
        <v>47.6</v>
      </c>
      <c r="J5538" s="138">
        <v>66.8</v>
      </c>
      <c r="K5538" s="138">
        <v>8.6290883785664594</v>
      </c>
    </row>
    <row r="5539" spans="1:11">
      <c r="A5539" s="39" t="s">
        <v>460</v>
      </c>
      <c r="B5539" s="39" t="s">
        <v>431</v>
      </c>
      <c r="C5539" s="39" t="s">
        <v>101</v>
      </c>
      <c r="D5539" s="92">
        <f t="shared" si="273"/>
        <v>13.24</v>
      </c>
      <c r="E5539" s="92">
        <f t="shared" si="274"/>
        <v>7.34</v>
      </c>
      <c r="F5539" s="92">
        <f t="shared" si="275"/>
        <v>22.73</v>
      </c>
      <c r="H5539" s="138">
        <v>13.24</v>
      </c>
      <c r="I5539" s="138">
        <v>7.34</v>
      </c>
      <c r="J5539" s="138">
        <v>22.73</v>
      </c>
      <c r="K5539" s="138">
        <v>29.078549848942597</v>
      </c>
    </row>
    <row r="5540" spans="1:11">
      <c r="A5540" s="39" t="s">
        <v>460</v>
      </c>
      <c r="B5540" s="39" t="s">
        <v>431</v>
      </c>
      <c r="C5540" s="39" t="s">
        <v>108</v>
      </c>
      <c r="D5540" s="92">
        <f t="shared" si="273"/>
        <v>19</v>
      </c>
      <c r="E5540" s="92">
        <f t="shared" si="274"/>
        <v>9.7100000000000009</v>
      </c>
      <c r="F5540" s="92">
        <f t="shared" si="275"/>
        <v>33.85</v>
      </c>
      <c r="H5540" s="138">
        <v>19</v>
      </c>
      <c r="I5540" s="138">
        <v>9.7100000000000009</v>
      </c>
      <c r="J5540" s="138">
        <v>33.85</v>
      </c>
      <c r="K5540" s="138">
        <v>32.210526315789473</v>
      </c>
    </row>
    <row r="5541" spans="1:11">
      <c r="A5541" s="39" t="s">
        <v>460</v>
      </c>
      <c r="B5541" s="39" t="s">
        <v>431</v>
      </c>
      <c r="C5541" s="39" t="s">
        <v>109</v>
      </c>
      <c r="D5541" s="92">
        <f t="shared" si="273"/>
        <v>14.63</v>
      </c>
      <c r="E5541" s="92">
        <f t="shared" si="274"/>
        <v>8.76</v>
      </c>
      <c r="F5541" s="92">
        <f t="shared" si="275"/>
        <v>23.42</v>
      </c>
      <c r="H5541" s="138">
        <v>14.63</v>
      </c>
      <c r="I5541" s="138">
        <v>8.76</v>
      </c>
      <c r="J5541" s="138">
        <v>23.42</v>
      </c>
      <c r="K5541" s="138">
        <v>25.222146274777852</v>
      </c>
    </row>
    <row r="5542" spans="1:11">
      <c r="A5542" s="39" t="s">
        <v>460</v>
      </c>
      <c r="B5542" s="39" t="s">
        <v>431</v>
      </c>
      <c r="C5542" s="39" t="s">
        <v>112</v>
      </c>
      <c r="D5542" s="92">
        <f t="shared" si="273"/>
        <v>11.57</v>
      </c>
      <c r="E5542" s="92">
        <f t="shared" si="274"/>
        <v>6.9</v>
      </c>
      <c r="F5542" s="92">
        <f t="shared" si="275"/>
        <v>18.760000000000002</v>
      </c>
      <c r="H5542" s="138">
        <v>11.57</v>
      </c>
      <c r="I5542" s="138">
        <v>6.9</v>
      </c>
      <c r="J5542" s="138">
        <v>18.760000000000002</v>
      </c>
      <c r="K5542" s="138">
        <v>25.583405358686257</v>
      </c>
    </row>
    <row r="5543" spans="1:11">
      <c r="A5543" s="39" t="s">
        <v>460</v>
      </c>
      <c r="B5543" s="39" t="s">
        <v>431</v>
      </c>
      <c r="C5543" s="39" t="s">
        <v>115</v>
      </c>
      <c r="D5543" s="92">
        <f t="shared" si="273"/>
        <v>25.2</v>
      </c>
      <c r="E5543" s="92">
        <f t="shared" si="274"/>
        <v>18.28</v>
      </c>
      <c r="F5543" s="92">
        <f t="shared" si="275"/>
        <v>33.659999999999997</v>
      </c>
      <c r="H5543" s="138">
        <v>25.2</v>
      </c>
      <c r="I5543" s="138">
        <v>18.28</v>
      </c>
      <c r="J5543" s="138">
        <v>33.659999999999997</v>
      </c>
      <c r="K5543" s="138">
        <v>15.634920634920634</v>
      </c>
    </row>
    <row r="5544" spans="1:11">
      <c r="A5544" s="39" t="s">
        <v>460</v>
      </c>
      <c r="B5544" s="39" t="s">
        <v>431</v>
      </c>
      <c r="C5544" s="39" t="s">
        <v>118</v>
      </c>
      <c r="D5544" s="92">
        <f t="shared" si="273"/>
        <v>19.440000000000001</v>
      </c>
      <c r="E5544" s="92">
        <f t="shared" si="274"/>
        <v>8.6999999999999993</v>
      </c>
      <c r="F5544" s="92">
        <f t="shared" si="275"/>
        <v>37.92</v>
      </c>
      <c r="H5544" s="138">
        <v>19.440000000000001</v>
      </c>
      <c r="I5544" s="138">
        <v>8.6999999999999993</v>
      </c>
      <c r="J5544" s="138">
        <v>37.92</v>
      </c>
      <c r="K5544" s="138">
        <v>38.168724279835388</v>
      </c>
    </row>
    <row r="5545" spans="1:11">
      <c r="A5545" s="39" t="s">
        <v>460</v>
      </c>
      <c r="B5545" s="39" t="s">
        <v>431</v>
      </c>
      <c r="C5545" s="39" t="s">
        <v>122</v>
      </c>
      <c r="D5545" s="92">
        <f t="shared" si="273"/>
        <v>24.32</v>
      </c>
      <c r="E5545" s="92">
        <f t="shared" si="274"/>
        <v>15.51</v>
      </c>
      <c r="F5545" s="92">
        <f t="shared" si="275"/>
        <v>35.99</v>
      </c>
      <c r="H5545" s="138">
        <v>24.32</v>
      </c>
      <c r="I5545" s="138">
        <v>15.51</v>
      </c>
      <c r="J5545" s="138">
        <v>35.99</v>
      </c>
      <c r="K5545" s="138">
        <v>21.587171052631579</v>
      </c>
    </row>
    <row r="5546" spans="1:11">
      <c r="A5546" s="39" t="s">
        <v>460</v>
      </c>
      <c r="B5546" s="39" t="s">
        <v>431</v>
      </c>
      <c r="C5546" s="39" t="s">
        <v>130</v>
      </c>
      <c r="D5546" s="92">
        <f t="shared" si="273"/>
        <v>22.4</v>
      </c>
      <c r="E5546" s="92">
        <f t="shared" si="274"/>
        <v>14.05</v>
      </c>
      <c r="F5546" s="92">
        <f t="shared" si="275"/>
        <v>33.78</v>
      </c>
      <c r="H5546" s="138">
        <v>22.4</v>
      </c>
      <c r="I5546" s="138">
        <v>14.05</v>
      </c>
      <c r="J5546" s="138">
        <v>33.78</v>
      </c>
      <c r="K5546" s="138">
        <v>22.5</v>
      </c>
    </row>
    <row r="5547" spans="1:11">
      <c r="A5547" s="39" t="s">
        <v>460</v>
      </c>
      <c r="B5547" s="39" t="s">
        <v>431</v>
      </c>
      <c r="C5547" s="39" t="s">
        <v>135</v>
      </c>
      <c r="D5547" s="92">
        <f t="shared" si="273"/>
        <v>26.73</v>
      </c>
      <c r="E5547" s="92">
        <f t="shared" si="274"/>
        <v>14.79</v>
      </c>
      <c r="F5547" s="92">
        <f t="shared" si="275"/>
        <v>43.4</v>
      </c>
      <c r="H5547" s="138">
        <v>26.73</v>
      </c>
      <c r="I5547" s="138">
        <v>14.79</v>
      </c>
      <c r="J5547" s="138">
        <v>43.4</v>
      </c>
      <c r="K5547" s="138">
        <v>27.759072203516649</v>
      </c>
    </row>
    <row r="5548" spans="1:11">
      <c r="A5548" s="39" t="s">
        <v>460</v>
      </c>
      <c r="B5548" s="39" t="s">
        <v>431</v>
      </c>
      <c r="C5548" s="39" t="s">
        <v>136</v>
      </c>
      <c r="D5548" s="92">
        <f t="shared" si="273"/>
        <v>19.8</v>
      </c>
      <c r="E5548" s="92">
        <f t="shared" si="274"/>
        <v>12.7</v>
      </c>
      <c r="F5548" s="92">
        <f t="shared" si="275"/>
        <v>29.53</v>
      </c>
      <c r="H5548" s="138">
        <v>19.8</v>
      </c>
      <c r="I5548" s="138">
        <v>12.7</v>
      </c>
      <c r="J5548" s="138">
        <v>29.53</v>
      </c>
      <c r="K5548" s="138">
        <v>21.616161616161616</v>
      </c>
    </row>
    <row r="5549" spans="1:11">
      <c r="A5549" s="39" t="s">
        <v>460</v>
      </c>
      <c r="B5549" s="39" t="s">
        <v>431</v>
      </c>
      <c r="C5549" s="39" t="s">
        <v>143</v>
      </c>
      <c r="D5549" s="92">
        <f t="shared" si="273"/>
        <v>26.84</v>
      </c>
      <c r="E5549" s="92">
        <f t="shared" si="274"/>
        <v>14.9</v>
      </c>
      <c r="F5549" s="92">
        <f t="shared" si="275"/>
        <v>43.47</v>
      </c>
      <c r="H5549" s="138">
        <v>26.84</v>
      </c>
      <c r="I5549" s="138">
        <v>14.9</v>
      </c>
      <c r="J5549" s="138">
        <v>43.47</v>
      </c>
      <c r="K5549" s="138">
        <v>27.608047690014903</v>
      </c>
    </row>
    <row r="5550" spans="1:11">
      <c r="A5550" s="39" t="s">
        <v>460</v>
      </c>
      <c r="B5550" s="39" t="s">
        <v>431</v>
      </c>
      <c r="C5550" s="39" t="s">
        <v>149</v>
      </c>
      <c r="D5550" s="92">
        <f t="shared" si="273"/>
        <v>28.91</v>
      </c>
      <c r="E5550" s="92">
        <f t="shared" si="274"/>
        <v>20.53</v>
      </c>
      <c r="F5550" s="92">
        <f t="shared" si="275"/>
        <v>39.03</v>
      </c>
      <c r="H5550" s="138">
        <v>28.91</v>
      </c>
      <c r="I5550" s="138">
        <v>20.53</v>
      </c>
      <c r="J5550" s="138">
        <v>39.03</v>
      </c>
      <c r="K5550" s="138">
        <v>16.430300933932894</v>
      </c>
    </row>
    <row r="5551" spans="1:11">
      <c r="A5551" s="39" t="s">
        <v>460</v>
      </c>
      <c r="B5551" s="39" t="s">
        <v>431</v>
      </c>
      <c r="C5551" s="39" t="s">
        <v>151</v>
      </c>
      <c r="D5551" s="92">
        <f t="shared" si="273"/>
        <v>28.23</v>
      </c>
      <c r="E5551" s="92">
        <f t="shared" si="274"/>
        <v>16.329999999999998</v>
      </c>
      <c r="F5551" s="92">
        <f t="shared" si="275"/>
        <v>44.23</v>
      </c>
      <c r="H5551" s="138">
        <v>28.23</v>
      </c>
      <c r="I5551" s="138">
        <v>16.329999999999998</v>
      </c>
      <c r="J5551" s="138">
        <v>44.23</v>
      </c>
      <c r="K5551" s="138">
        <v>25.646475380800567</v>
      </c>
    </row>
    <row r="5552" spans="1:11">
      <c r="A5552" s="39" t="s">
        <v>460</v>
      </c>
      <c r="B5552" s="39" t="s">
        <v>431</v>
      </c>
      <c r="C5552" s="39" t="s">
        <v>154</v>
      </c>
      <c r="D5552" s="92">
        <f t="shared" si="273"/>
        <v>14.42</v>
      </c>
      <c r="E5552" s="92">
        <f t="shared" si="274"/>
        <v>10.130000000000001</v>
      </c>
      <c r="F5552" s="92">
        <f t="shared" si="275"/>
        <v>20.13</v>
      </c>
      <c r="H5552" s="138">
        <v>14.42</v>
      </c>
      <c r="I5552" s="138">
        <v>10.130000000000001</v>
      </c>
      <c r="J5552" s="138">
        <v>20.13</v>
      </c>
      <c r="K5552" s="138">
        <v>17.545076282940357</v>
      </c>
    </row>
    <row r="5553" spans="1:11">
      <c r="A5553" s="39" t="s">
        <v>460</v>
      </c>
      <c r="B5553" s="39" t="s">
        <v>431</v>
      </c>
      <c r="C5553" s="39" t="s">
        <v>164</v>
      </c>
      <c r="D5553" s="92">
        <f t="shared" si="273"/>
        <v>14.37</v>
      </c>
      <c r="E5553" s="92">
        <f t="shared" si="274"/>
        <v>8.3800000000000008</v>
      </c>
      <c r="F5553" s="92">
        <f t="shared" si="275"/>
        <v>23.54</v>
      </c>
      <c r="H5553" s="138">
        <v>14.37</v>
      </c>
      <c r="I5553" s="138">
        <v>8.3800000000000008</v>
      </c>
      <c r="J5553" s="138">
        <v>23.54</v>
      </c>
      <c r="K5553" s="138">
        <v>26.513569937369525</v>
      </c>
    </row>
    <row r="5554" spans="1:11">
      <c r="A5554" s="39" t="s">
        <v>460</v>
      </c>
      <c r="B5554" s="39" t="s">
        <v>431</v>
      </c>
      <c r="C5554" s="39" t="s">
        <v>171</v>
      </c>
      <c r="D5554" s="92">
        <f t="shared" si="273"/>
        <v>19.34</v>
      </c>
      <c r="E5554" s="92">
        <f t="shared" si="274"/>
        <v>11.96</v>
      </c>
      <c r="F5554" s="92">
        <f t="shared" si="275"/>
        <v>29.75</v>
      </c>
      <c r="H5554" s="138">
        <v>19.34</v>
      </c>
      <c r="I5554" s="138">
        <v>11.96</v>
      </c>
      <c r="J5554" s="138">
        <v>29.75</v>
      </c>
      <c r="K5554" s="138">
        <v>23.371251292657703</v>
      </c>
    </row>
    <row r="5555" spans="1:11">
      <c r="A5555" s="39" t="s">
        <v>460</v>
      </c>
      <c r="B5555" s="39" t="s">
        <v>431</v>
      </c>
      <c r="C5555" s="39" t="s">
        <v>174</v>
      </c>
      <c r="D5555" s="92">
        <f t="shared" si="273"/>
        <v>27.27</v>
      </c>
      <c r="E5555" s="92">
        <f t="shared" si="274"/>
        <v>19.41</v>
      </c>
      <c r="F5555" s="92">
        <f t="shared" si="275"/>
        <v>36.869999999999997</v>
      </c>
      <c r="H5555" s="138">
        <v>27.27</v>
      </c>
      <c r="I5555" s="138">
        <v>19.41</v>
      </c>
      <c r="J5555" s="138">
        <v>36.869999999999997</v>
      </c>
      <c r="K5555" s="138">
        <v>16.428309497616432</v>
      </c>
    </row>
    <row r="5556" spans="1:11">
      <c r="A5556" s="39" t="s">
        <v>460</v>
      </c>
      <c r="B5556" s="39" t="s">
        <v>432</v>
      </c>
      <c r="C5556" s="39" t="s">
        <v>101</v>
      </c>
      <c r="D5556" s="92">
        <f t="shared" ref="D5556:D5619" si="276">IF(K5556&gt;=50," ",H5556)</f>
        <v>25.58</v>
      </c>
      <c r="E5556" s="92">
        <f t="shared" ref="E5556:E5619" si="277">IF(K5556&gt;=50," ",I5556)</f>
        <v>17.149999999999999</v>
      </c>
      <c r="F5556" s="92">
        <f t="shared" ref="F5556:F5619" si="278">IF(K5556&gt;=50," ",J5556)</f>
        <v>36.32</v>
      </c>
      <c r="H5556" s="138">
        <v>25.58</v>
      </c>
      <c r="I5556" s="138">
        <v>17.149999999999999</v>
      </c>
      <c r="J5556" s="138">
        <v>36.32</v>
      </c>
      <c r="K5556" s="138">
        <v>19.233776387802973</v>
      </c>
    </row>
    <row r="5557" spans="1:11">
      <c r="A5557" s="39" t="s">
        <v>460</v>
      </c>
      <c r="B5557" s="39" t="s">
        <v>432</v>
      </c>
      <c r="C5557" s="39" t="s">
        <v>108</v>
      </c>
      <c r="D5557" s="92">
        <f t="shared" si="276"/>
        <v>38.130000000000003</v>
      </c>
      <c r="E5557" s="92">
        <f t="shared" si="277"/>
        <v>27.89</v>
      </c>
      <c r="F5557" s="92">
        <f t="shared" si="278"/>
        <v>49.55</v>
      </c>
      <c r="H5557" s="138">
        <v>38.130000000000003</v>
      </c>
      <c r="I5557" s="138">
        <v>27.89</v>
      </c>
      <c r="J5557" s="138">
        <v>49.55</v>
      </c>
      <c r="K5557" s="138">
        <v>14.686598478888014</v>
      </c>
    </row>
    <row r="5558" spans="1:11">
      <c r="A5558" s="39" t="s">
        <v>460</v>
      </c>
      <c r="B5558" s="39" t="s">
        <v>432</v>
      </c>
      <c r="C5558" s="39" t="s">
        <v>109</v>
      </c>
      <c r="D5558" s="92">
        <f t="shared" si="276"/>
        <v>31.02</v>
      </c>
      <c r="E5558" s="92">
        <f t="shared" si="277"/>
        <v>18.79</v>
      </c>
      <c r="F5558" s="92">
        <f t="shared" si="278"/>
        <v>46.64</v>
      </c>
      <c r="H5558" s="138">
        <v>31.02</v>
      </c>
      <c r="I5558" s="138">
        <v>18.79</v>
      </c>
      <c r="J5558" s="138">
        <v>46.64</v>
      </c>
      <c r="K5558" s="138">
        <v>23.372018052869116</v>
      </c>
    </row>
    <row r="5559" spans="1:11">
      <c r="A5559" s="39" t="s">
        <v>460</v>
      </c>
      <c r="B5559" s="39" t="s">
        <v>432</v>
      </c>
      <c r="C5559" s="39" t="s">
        <v>112</v>
      </c>
      <c r="D5559" s="92">
        <f t="shared" si="276"/>
        <v>12.81</v>
      </c>
      <c r="E5559" s="92">
        <f t="shared" si="277"/>
        <v>7.17</v>
      </c>
      <c r="F5559" s="92">
        <f t="shared" si="278"/>
        <v>21.84</v>
      </c>
      <c r="H5559" s="138">
        <v>12.81</v>
      </c>
      <c r="I5559" s="138">
        <v>7.17</v>
      </c>
      <c r="J5559" s="138">
        <v>21.84</v>
      </c>
      <c r="K5559" s="138">
        <v>28.571428571428569</v>
      </c>
    </row>
    <row r="5560" spans="1:11">
      <c r="A5560" s="39" t="s">
        <v>460</v>
      </c>
      <c r="B5560" s="39" t="s">
        <v>432</v>
      </c>
      <c r="C5560" s="39" t="s">
        <v>115</v>
      </c>
      <c r="D5560" s="92">
        <f t="shared" si="276"/>
        <v>12.64</v>
      </c>
      <c r="E5560" s="92">
        <f t="shared" si="277"/>
        <v>8.07</v>
      </c>
      <c r="F5560" s="92">
        <f t="shared" si="278"/>
        <v>19.239999999999998</v>
      </c>
      <c r="H5560" s="138">
        <v>12.64</v>
      </c>
      <c r="I5560" s="138">
        <v>8.07</v>
      </c>
      <c r="J5560" s="138">
        <v>19.239999999999998</v>
      </c>
      <c r="K5560" s="138">
        <v>22.231012658227847</v>
      </c>
    </row>
    <row r="5561" spans="1:11">
      <c r="A5561" s="39" t="s">
        <v>460</v>
      </c>
      <c r="B5561" s="39" t="s">
        <v>432</v>
      </c>
      <c r="C5561" s="39" t="s">
        <v>118</v>
      </c>
      <c r="D5561" s="92">
        <f t="shared" si="276"/>
        <v>16.45</v>
      </c>
      <c r="E5561" s="92">
        <f t="shared" si="277"/>
        <v>9.5500000000000007</v>
      </c>
      <c r="F5561" s="92">
        <f t="shared" si="278"/>
        <v>26.87</v>
      </c>
      <c r="H5561" s="138">
        <v>16.45</v>
      </c>
      <c r="I5561" s="138">
        <v>9.5500000000000007</v>
      </c>
      <c r="J5561" s="138">
        <v>26.87</v>
      </c>
      <c r="K5561" s="138">
        <v>26.565349544072951</v>
      </c>
    </row>
    <row r="5562" spans="1:11">
      <c r="A5562" s="39" t="s">
        <v>460</v>
      </c>
      <c r="B5562" s="39" t="s">
        <v>432</v>
      </c>
      <c r="C5562" s="39" t="s">
        <v>122</v>
      </c>
      <c r="D5562" s="92">
        <f t="shared" si="276"/>
        <v>21.77</v>
      </c>
      <c r="E5562" s="92">
        <f t="shared" si="277"/>
        <v>14.71</v>
      </c>
      <c r="F5562" s="92">
        <f t="shared" si="278"/>
        <v>30.99</v>
      </c>
      <c r="H5562" s="138">
        <v>21.77</v>
      </c>
      <c r="I5562" s="138">
        <v>14.71</v>
      </c>
      <c r="J5562" s="138">
        <v>30.99</v>
      </c>
      <c r="K5562" s="138">
        <v>19.108865411116216</v>
      </c>
    </row>
    <row r="5563" spans="1:11">
      <c r="A5563" s="39" t="s">
        <v>460</v>
      </c>
      <c r="B5563" s="39" t="s">
        <v>432</v>
      </c>
      <c r="C5563" s="39" t="s">
        <v>130</v>
      </c>
      <c r="D5563" s="92">
        <f t="shared" si="276"/>
        <v>18.88</v>
      </c>
      <c r="E5563" s="92">
        <f t="shared" si="277"/>
        <v>12.32</v>
      </c>
      <c r="F5563" s="92">
        <f t="shared" si="278"/>
        <v>27.82</v>
      </c>
      <c r="H5563" s="138">
        <v>18.88</v>
      </c>
      <c r="I5563" s="138">
        <v>12.32</v>
      </c>
      <c r="J5563" s="138">
        <v>27.82</v>
      </c>
      <c r="K5563" s="138">
        <v>20.868644067796609</v>
      </c>
    </row>
    <row r="5564" spans="1:11">
      <c r="A5564" s="39" t="s">
        <v>460</v>
      </c>
      <c r="B5564" s="39" t="s">
        <v>432</v>
      </c>
      <c r="C5564" s="39" t="s">
        <v>135</v>
      </c>
      <c r="D5564" s="92">
        <f t="shared" si="276"/>
        <v>19.22</v>
      </c>
      <c r="E5564" s="92">
        <f t="shared" si="277"/>
        <v>12.12</v>
      </c>
      <c r="F5564" s="92">
        <f t="shared" si="278"/>
        <v>29.11</v>
      </c>
      <c r="H5564" s="138">
        <v>19.22</v>
      </c>
      <c r="I5564" s="138">
        <v>12.12</v>
      </c>
      <c r="J5564" s="138">
        <v>29.11</v>
      </c>
      <c r="K5564" s="138">
        <v>22.47658688865765</v>
      </c>
    </row>
    <row r="5565" spans="1:11">
      <c r="A5565" s="39" t="s">
        <v>460</v>
      </c>
      <c r="B5565" s="39" t="s">
        <v>432</v>
      </c>
      <c r="C5565" s="39" t="s">
        <v>136</v>
      </c>
      <c r="D5565" s="92">
        <f t="shared" si="276"/>
        <v>13.48</v>
      </c>
      <c r="E5565" s="92">
        <f t="shared" si="277"/>
        <v>9.34</v>
      </c>
      <c r="F5565" s="92">
        <f t="shared" si="278"/>
        <v>19.059999999999999</v>
      </c>
      <c r="H5565" s="138">
        <v>13.48</v>
      </c>
      <c r="I5565" s="138">
        <v>9.34</v>
      </c>
      <c r="J5565" s="138">
        <v>19.059999999999999</v>
      </c>
      <c r="K5565" s="138">
        <v>18.249258160237389</v>
      </c>
    </row>
    <row r="5566" spans="1:11">
      <c r="A5566" s="39" t="s">
        <v>460</v>
      </c>
      <c r="B5566" s="39" t="s">
        <v>432</v>
      </c>
      <c r="C5566" s="39" t="s">
        <v>143</v>
      </c>
      <c r="D5566" s="92">
        <f t="shared" si="276"/>
        <v>18.39</v>
      </c>
      <c r="E5566" s="92">
        <f t="shared" si="277"/>
        <v>9.75</v>
      </c>
      <c r="F5566" s="92">
        <f t="shared" si="278"/>
        <v>31.95</v>
      </c>
      <c r="H5566" s="138">
        <v>18.39</v>
      </c>
      <c r="I5566" s="138">
        <v>9.75</v>
      </c>
      <c r="J5566" s="138">
        <v>31.95</v>
      </c>
      <c r="K5566" s="138">
        <v>30.560087003806419</v>
      </c>
    </row>
    <row r="5567" spans="1:11">
      <c r="A5567" s="39" t="s">
        <v>460</v>
      </c>
      <c r="B5567" s="39" t="s">
        <v>432</v>
      </c>
      <c r="C5567" s="39" t="s">
        <v>149</v>
      </c>
      <c r="D5567" s="92">
        <f t="shared" si="276"/>
        <v>18.09</v>
      </c>
      <c r="E5567" s="92">
        <f t="shared" si="277"/>
        <v>11.9</v>
      </c>
      <c r="F5567" s="92">
        <f t="shared" si="278"/>
        <v>26.52</v>
      </c>
      <c r="H5567" s="138">
        <v>18.09</v>
      </c>
      <c r="I5567" s="138">
        <v>11.9</v>
      </c>
      <c r="J5567" s="138">
        <v>26.52</v>
      </c>
      <c r="K5567" s="138">
        <v>20.5085682697623</v>
      </c>
    </row>
    <row r="5568" spans="1:11">
      <c r="A5568" s="39" t="s">
        <v>460</v>
      </c>
      <c r="B5568" s="39" t="s">
        <v>432</v>
      </c>
      <c r="C5568" s="39" t="s">
        <v>151</v>
      </c>
      <c r="D5568" s="92">
        <f t="shared" si="276"/>
        <v>28.56</v>
      </c>
      <c r="E5568" s="92">
        <f t="shared" si="277"/>
        <v>19.25</v>
      </c>
      <c r="F5568" s="92">
        <f t="shared" si="278"/>
        <v>40.119999999999997</v>
      </c>
      <c r="H5568" s="138">
        <v>28.56</v>
      </c>
      <c r="I5568" s="138">
        <v>19.25</v>
      </c>
      <c r="J5568" s="138">
        <v>40.119999999999997</v>
      </c>
      <c r="K5568" s="138">
        <v>18.802521008403364</v>
      </c>
    </row>
    <row r="5569" spans="1:11">
      <c r="A5569" s="39" t="s">
        <v>460</v>
      </c>
      <c r="B5569" s="39" t="s">
        <v>432</v>
      </c>
      <c r="C5569" s="39" t="s">
        <v>154</v>
      </c>
      <c r="D5569" s="92">
        <f t="shared" si="276"/>
        <v>25.49</v>
      </c>
      <c r="E5569" s="92">
        <f t="shared" si="277"/>
        <v>16.39</v>
      </c>
      <c r="F5569" s="92">
        <f t="shared" si="278"/>
        <v>37.4</v>
      </c>
      <c r="H5569" s="138">
        <v>25.49</v>
      </c>
      <c r="I5569" s="138">
        <v>16.39</v>
      </c>
      <c r="J5569" s="138">
        <v>37.4</v>
      </c>
      <c r="K5569" s="138">
        <v>21.184778344448809</v>
      </c>
    </row>
    <row r="5570" spans="1:11">
      <c r="A5570" s="39" t="s">
        <v>460</v>
      </c>
      <c r="B5570" s="39" t="s">
        <v>432</v>
      </c>
      <c r="C5570" s="39" t="s">
        <v>164</v>
      </c>
      <c r="D5570" s="92">
        <f t="shared" si="276"/>
        <v>29.57</v>
      </c>
      <c r="E5570" s="92">
        <f t="shared" si="277"/>
        <v>20.81</v>
      </c>
      <c r="F5570" s="92">
        <f t="shared" si="278"/>
        <v>40.14</v>
      </c>
      <c r="H5570" s="138">
        <v>29.57</v>
      </c>
      <c r="I5570" s="138">
        <v>20.81</v>
      </c>
      <c r="J5570" s="138">
        <v>40.14</v>
      </c>
      <c r="K5570" s="138">
        <v>16.807575245180924</v>
      </c>
    </row>
    <row r="5571" spans="1:11">
      <c r="A5571" s="39" t="s">
        <v>460</v>
      </c>
      <c r="B5571" s="39" t="s">
        <v>432</v>
      </c>
      <c r="C5571" s="39" t="s">
        <v>171</v>
      </c>
      <c r="D5571" s="92">
        <f t="shared" si="276"/>
        <v>8.77</v>
      </c>
      <c r="E5571" s="92">
        <f t="shared" si="277"/>
        <v>4.7</v>
      </c>
      <c r="F5571" s="92">
        <f t="shared" si="278"/>
        <v>15.77</v>
      </c>
      <c r="H5571" s="138">
        <v>8.77</v>
      </c>
      <c r="I5571" s="138">
        <v>4.7</v>
      </c>
      <c r="J5571" s="138">
        <v>15.77</v>
      </c>
      <c r="K5571" s="138">
        <v>31.014823261117446</v>
      </c>
    </row>
    <row r="5572" spans="1:11">
      <c r="A5572" s="39" t="s">
        <v>460</v>
      </c>
      <c r="B5572" s="39" t="s">
        <v>432</v>
      </c>
      <c r="C5572" s="39" t="s">
        <v>174</v>
      </c>
      <c r="D5572" s="92">
        <f t="shared" si="276"/>
        <v>14.82</v>
      </c>
      <c r="E5572" s="92">
        <f t="shared" si="277"/>
        <v>9.34</v>
      </c>
      <c r="F5572" s="92">
        <f t="shared" si="278"/>
        <v>22.73</v>
      </c>
      <c r="H5572" s="138">
        <v>14.82</v>
      </c>
      <c r="I5572" s="138">
        <v>9.34</v>
      </c>
      <c r="J5572" s="138">
        <v>22.73</v>
      </c>
      <c r="K5572" s="138">
        <v>22.807017543859647</v>
      </c>
    </row>
    <row r="5573" spans="1:11">
      <c r="A5573" s="39" t="s">
        <v>460</v>
      </c>
      <c r="B5573" s="39" t="s">
        <v>430</v>
      </c>
      <c r="C5573" s="39" t="s">
        <v>102</v>
      </c>
      <c r="D5573" s="92">
        <f t="shared" si="276"/>
        <v>45.12</v>
      </c>
      <c r="E5573" s="92">
        <f t="shared" si="277"/>
        <v>34.700000000000003</v>
      </c>
      <c r="F5573" s="92">
        <f t="shared" si="278"/>
        <v>55.99</v>
      </c>
      <c r="H5573" s="138">
        <v>45.12</v>
      </c>
      <c r="I5573" s="138">
        <v>34.700000000000003</v>
      </c>
      <c r="J5573" s="138">
        <v>55.99</v>
      </c>
      <c r="K5573" s="138">
        <v>12.211879432624114</v>
      </c>
    </row>
    <row r="5574" spans="1:11">
      <c r="A5574" s="39" t="s">
        <v>460</v>
      </c>
      <c r="B5574" s="39" t="s">
        <v>430</v>
      </c>
      <c r="C5574" s="39" t="s">
        <v>103</v>
      </c>
      <c r="D5574" s="92">
        <f t="shared" si="276"/>
        <v>46.42</v>
      </c>
      <c r="E5574" s="92">
        <f t="shared" si="277"/>
        <v>31.62</v>
      </c>
      <c r="F5574" s="92">
        <f t="shared" si="278"/>
        <v>61.89</v>
      </c>
      <c r="H5574" s="138">
        <v>46.42</v>
      </c>
      <c r="I5574" s="138">
        <v>31.62</v>
      </c>
      <c r="J5574" s="138">
        <v>61.89</v>
      </c>
      <c r="K5574" s="138">
        <v>17.147781128823784</v>
      </c>
    </row>
    <row r="5575" spans="1:11">
      <c r="A5575" s="39" t="s">
        <v>460</v>
      </c>
      <c r="B5575" s="39" t="s">
        <v>430</v>
      </c>
      <c r="C5575" s="39" t="s">
        <v>104</v>
      </c>
      <c r="D5575" s="92">
        <f t="shared" si="276"/>
        <v>70.92</v>
      </c>
      <c r="E5575" s="92">
        <f t="shared" si="277"/>
        <v>63.09</v>
      </c>
      <c r="F5575" s="92">
        <f t="shared" si="278"/>
        <v>77.680000000000007</v>
      </c>
      <c r="H5575" s="138">
        <v>70.92</v>
      </c>
      <c r="I5575" s="138">
        <v>63.09</v>
      </c>
      <c r="J5575" s="138">
        <v>77.680000000000007</v>
      </c>
      <c r="K5575" s="138">
        <v>5.2735476593344615</v>
      </c>
    </row>
    <row r="5576" spans="1:11">
      <c r="A5576" s="39" t="s">
        <v>460</v>
      </c>
      <c r="B5576" s="39" t="s">
        <v>430</v>
      </c>
      <c r="C5576" s="39" t="s">
        <v>110</v>
      </c>
      <c r="D5576" s="92">
        <f t="shared" si="276"/>
        <v>58.42</v>
      </c>
      <c r="E5576" s="92">
        <f t="shared" si="277"/>
        <v>44.71</v>
      </c>
      <c r="F5576" s="92">
        <f t="shared" si="278"/>
        <v>70.94</v>
      </c>
      <c r="H5576" s="138">
        <v>58.42</v>
      </c>
      <c r="I5576" s="138">
        <v>44.71</v>
      </c>
      <c r="J5576" s="138">
        <v>70.94</v>
      </c>
      <c r="K5576" s="138">
        <v>11.708319068812049</v>
      </c>
    </row>
    <row r="5577" spans="1:11">
      <c r="A5577" s="39" t="s">
        <v>460</v>
      </c>
      <c r="B5577" s="39" t="s">
        <v>430</v>
      </c>
      <c r="C5577" s="39" t="s">
        <v>111</v>
      </c>
      <c r="D5577" s="92">
        <f t="shared" si="276"/>
        <v>53.81</v>
      </c>
      <c r="E5577" s="92">
        <f t="shared" si="277"/>
        <v>43.92</v>
      </c>
      <c r="F5577" s="92">
        <f t="shared" si="278"/>
        <v>63.42</v>
      </c>
      <c r="H5577" s="138">
        <v>53.81</v>
      </c>
      <c r="I5577" s="138">
        <v>43.92</v>
      </c>
      <c r="J5577" s="138">
        <v>63.42</v>
      </c>
      <c r="K5577" s="138">
        <v>9.366288793904479</v>
      </c>
    </row>
    <row r="5578" spans="1:11">
      <c r="A5578" s="39" t="s">
        <v>460</v>
      </c>
      <c r="B5578" s="39" t="s">
        <v>430</v>
      </c>
      <c r="C5578" s="39" t="s">
        <v>116</v>
      </c>
      <c r="D5578" s="92">
        <f t="shared" si="276"/>
        <v>53.02</v>
      </c>
      <c r="E5578" s="92">
        <f t="shared" si="277"/>
        <v>45.07</v>
      </c>
      <c r="F5578" s="92">
        <f t="shared" si="278"/>
        <v>60.81</v>
      </c>
      <c r="H5578" s="138">
        <v>53.02</v>
      </c>
      <c r="I5578" s="138">
        <v>45.07</v>
      </c>
      <c r="J5578" s="138">
        <v>60.81</v>
      </c>
      <c r="K5578" s="138">
        <v>7.6386269332327421</v>
      </c>
    </row>
    <row r="5579" spans="1:11">
      <c r="A5579" s="39" t="s">
        <v>460</v>
      </c>
      <c r="B5579" s="39" t="s">
        <v>430</v>
      </c>
      <c r="C5579" s="39" t="s">
        <v>117</v>
      </c>
      <c r="D5579" s="92">
        <f t="shared" si="276"/>
        <v>51.12</v>
      </c>
      <c r="E5579" s="92">
        <f t="shared" si="277"/>
        <v>41.58</v>
      </c>
      <c r="F5579" s="92">
        <f t="shared" si="278"/>
        <v>60.58</v>
      </c>
      <c r="H5579" s="138">
        <v>51.12</v>
      </c>
      <c r="I5579" s="138">
        <v>41.58</v>
      </c>
      <c r="J5579" s="138">
        <v>60.58</v>
      </c>
      <c r="K5579" s="138">
        <v>9.5852895148669806</v>
      </c>
    </row>
    <row r="5580" spans="1:11">
      <c r="A5580" s="39" t="s">
        <v>460</v>
      </c>
      <c r="B5580" s="39" t="s">
        <v>430</v>
      </c>
      <c r="C5580" s="39" t="s">
        <v>119</v>
      </c>
      <c r="D5580" s="92">
        <f t="shared" si="276"/>
        <v>62.67</v>
      </c>
      <c r="E5580" s="92">
        <f t="shared" si="277"/>
        <v>51.98</v>
      </c>
      <c r="F5580" s="92">
        <f t="shared" si="278"/>
        <v>72.260000000000005</v>
      </c>
      <c r="H5580" s="138">
        <v>62.67</v>
      </c>
      <c r="I5580" s="138">
        <v>51.98</v>
      </c>
      <c r="J5580" s="138">
        <v>72.260000000000005</v>
      </c>
      <c r="K5580" s="138">
        <v>8.3612573799265988</v>
      </c>
    </row>
    <row r="5581" spans="1:11">
      <c r="A5581" s="39" t="s">
        <v>460</v>
      </c>
      <c r="B5581" s="39" t="s">
        <v>430</v>
      </c>
      <c r="C5581" s="39" t="s">
        <v>123</v>
      </c>
      <c r="D5581" s="92">
        <f t="shared" si="276"/>
        <v>59.12</v>
      </c>
      <c r="E5581" s="92">
        <f t="shared" si="277"/>
        <v>45.92</v>
      </c>
      <c r="F5581" s="92">
        <f t="shared" si="278"/>
        <v>71.13</v>
      </c>
      <c r="H5581" s="138">
        <v>59.12</v>
      </c>
      <c r="I5581" s="138">
        <v>45.92</v>
      </c>
      <c r="J5581" s="138">
        <v>71.13</v>
      </c>
      <c r="K5581" s="138">
        <v>11.096075778078484</v>
      </c>
    </row>
    <row r="5582" spans="1:11">
      <c r="A5582" s="39" t="s">
        <v>460</v>
      </c>
      <c r="B5582" s="39" t="s">
        <v>430</v>
      </c>
      <c r="C5582" s="39" t="s">
        <v>132</v>
      </c>
      <c r="D5582" s="92">
        <f t="shared" si="276"/>
        <v>60.55</v>
      </c>
      <c r="E5582" s="92">
        <f t="shared" si="277"/>
        <v>53.31</v>
      </c>
      <c r="F5582" s="92">
        <f t="shared" si="278"/>
        <v>67.36</v>
      </c>
      <c r="H5582" s="138">
        <v>60.55</v>
      </c>
      <c r="I5582" s="138">
        <v>53.31</v>
      </c>
      <c r="J5582" s="138">
        <v>67.36</v>
      </c>
      <c r="K5582" s="138">
        <v>5.9454995871180847</v>
      </c>
    </row>
    <row r="5583" spans="1:11">
      <c r="A5583" s="39" t="s">
        <v>460</v>
      </c>
      <c r="B5583" s="39" t="s">
        <v>430</v>
      </c>
      <c r="C5583" s="39" t="s">
        <v>134</v>
      </c>
      <c r="D5583" s="92">
        <f t="shared" si="276"/>
        <v>36.909999999999997</v>
      </c>
      <c r="E5583" s="92">
        <f t="shared" si="277"/>
        <v>26.76</v>
      </c>
      <c r="F5583" s="92">
        <f t="shared" si="278"/>
        <v>48.38</v>
      </c>
      <c r="H5583" s="138">
        <v>36.909999999999997</v>
      </c>
      <c r="I5583" s="138">
        <v>26.76</v>
      </c>
      <c r="J5583" s="138">
        <v>48.38</v>
      </c>
      <c r="K5583" s="138">
        <v>15.144947168788947</v>
      </c>
    </row>
    <row r="5584" spans="1:11">
      <c r="A5584" s="39" t="s">
        <v>460</v>
      </c>
      <c r="B5584" s="39" t="s">
        <v>430</v>
      </c>
      <c r="C5584" s="39" t="s">
        <v>150</v>
      </c>
      <c r="D5584" s="92">
        <f t="shared" si="276"/>
        <v>73.099999999999994</v>
      </c>
      <c r="E5584" s="92">
        <f t="shared" si="277"/>
        <v>66.34</v>
      </c>
      <c r="F5584" s="92">
        <f t="shared" si="278"/>
        <v>78.930000000000007</v>
      </c>
      <c r="H5584" s="138">
        <v>73.099999999999994</v>
      </c>
      <c r="I5584" s="138">
        <v>66.34</v>
      </c>
      <c r="J5584" s="138">
        <v>78.930000000000007</v>
      </c>
      <c r="K5584" s="138">
        <v>4.404924760601916</v>
      </c>
    </row>
    <row r="5585" spans="1:11">
      <c r="A5585" s="39" t="s">
        <v>460</v>
      </c>
      <c r="B5585" s="39" t="s">
        <v>430</v>
      </c>
      <c r="C5585" s="39" t="s">
        <v>156</v>
      </c>
      <c r="D5585" s="92">
        <f t="shared" si="276"/>
        <v>59.26</v>
      </c>
      <c r="E5585" s="92">
        <f t="shared" si="277"/>
        <v>51.85</v>
      </c>
      <c r="F5585" s="92">
        <f t="shared" si="278"/>
        <v>66.27</v>
      </c>
      <c r="H5585" s="138">
        <v>59.26</v>
      </c>
      <c r="I5585" s="138">
        <v>51.85</v>
      </c>
      <c r="J5585" s="138">
        <v>66.27</v>
      </c>
      <c r="K5585" s="138">
        <v>6.2436719541005745</v>
      </c>
    </row>
    <row r="5586" spans="1:11">
      <c r="A5586" s="39" t="s">
        <v>460</v>
      </c>
      <c r="B5586" s="39" t="s">
        <v>430</v>
      </c>
      <c r="C5586" s="39" t="s">
        <v>159</v>
      </c>
      <c r="D5586" s="92">
        <f t="shared" si="276"/>
        <v>51.59</v>
      </c>
      <c r="E5586" s="92">
        <f t="shared" si="277"/>
        <v>42.98</v>
      </c>
      <c r="F5586" s="92">
        <f t="shared" si="278"/>
        <v>60.11</v>
      </c>
      <c r="H5586" s="138">
        <v>51.59</v>
      </c>
      <c r="I5586" s="138">
        <v>42.98</v>
      </c>
      <c r="J5586" s="138">
        <v>60.11</v>
      </c>
      <c r="K5586" s="138">
        <v>8.5481682496607867</v>
      </c>
    </row>
    <row r="5587" spans="1:11">
      <c r="A5587" s="39" t="s">
        <v>460</v>
      </c>
      <c r="B5587" s="39" t="s">
        <v>430</v>
      </c>
      <c r="C5587" s="39" t="s">
        <v>161</v>
      </c>
      <c r="D5587" s="92">
        <f t="shared" si="276"/>
        <v>59.24</v>
      </c>
      <c r="E5587" s="92">
        <f t="shared" si="277"/>
        <v>50.1</v>
      </c>
      <c r="F5587" s="92">
        <f t="shared" si="278"/>
        <v>67.790000000000006</v>
      </c>
      <c r="H5587" s="138">
        <v>59.24</v>
      </c>
      <c r="I5587" s="138">
        <v>50.1</v>
      </c>
      <c r="J5587" s="138">
        <v>67.790000000000006</v>
      </c>
      <c r="K5587" s="138">
        <v>7.6975016880486153</v>
      </c>
    </row>
    <row r="5588" spans="1:11">
      <c r="A5588" s="39" t="s">
        <v>460</v>
      </c>
      <c r="B5588" s="39" t="s">
        <v>430</v>
      </c>
      <c r="C5588" s="39" t="s">
        <v>168</v>
      </c>
      <c r="D5588" s="92">
        <f t="shared" si="276"/>
        <v>53.48</v>
      </c>
      <c r="E5588" s="92">
        <f t="shared" si="277"/>
        <v>39.99</v>
      </c>
      <c r="F5588" s="92">
        <f t="shared" si="278"/>
        <v>66.489999999999995</v>
      </c>
      <c r="H5588" s="138">
        <v>53.48</v>
      </c>
      <c r="I5588" s="138">
        <v>39.99</v>
      </c>
      <c r="J5588" s="138">
        <v>66.489999999999995</v>
      </c>
      <c r="K5588" s="138">
        <v>12.939416604338073</v>
      </c>
    </row>
    <row r="5589" spans="1:11">
      <c r="A5589" s="39" t="s">
        <v>460</v>
      </c>
      <c r="B5589" s="39" t="s">
        <v>431</v>
      </c>
      <c r="C5589" s="39" t="s">
        <v>102</v>
      </c>
      <c r="D5589" s="92">
        <f t="shared" si="276"/>
        <v>16.22</v>
      </c>
      <c r="E5589" s="92">
        <f t="shared" si="277"/>
        <v>8.6199999999999992</v>
      </c>
      <c r="F5589" s="92">
        <f t="shared" si="278"/>
        <v>28.43</v>
      </c>
      <c r="H5589" s="138">
        <v>16.22</v>
      </c>
      <c r="I5589" s="138">
        <v>8.6199999999999992</v>
      </c>
      <c r="J5589" s="138">
        <v>28.43</v>
      </c>
      <c r="K5589" s="138">
        <v>30.702836004932188</v>
      </c>
    </row>
    <row r="5590" spans="1:11">
      <c r="A5590" s="39" t="s">
        <v>460</v>
      </c>
      <c r="B5590" s="39" t="s">
        <v>431</v>
      </c>
      <c r="C5590" s="39" t="s">
        <v>103</v>
      </c>
      <c r="D5590" s="92">
        <f t="shared" si="276"/>
        <v>21.64</v>
      </c>
      <c r="E5590" s="92">
        <f t="shared" si="277"/>
        <v>12.11</v>
      </c>
      <c r="F5590" s="92">
        <f t="shared" si="278"/>
        <v>35.64</v>
      </c>
      <c r="H5590" s="138">
        <v>21.64</v>
      </c>
      <c r="I5590" s="138">
        <v>12.11</v>
      </c>
      <c r="J5590" s="138">
        <v>35.64</v>
      </c>
      <c r="K5590" s="138">
        <v>27.772643253234747</v>
      </c>
    </row>
    <row r="5591" spans="1:11">
      <c r="A5591" s="39" t="s">
        <v>460</v>
      </c>
      <c r="B5591" s="39" t="s">
        <v>431</v>
      </c>
      <c r="C5591" s="39" t="s">
        <v>104</v>
      </c>
      <c r="D5591" s="92">
        <f t="shared" si="276"/>
        <v>16.78</v>
      </c>
      <c r="E5591" s="92">
        <f t="shared" si="277"/>
        <v>10.9</v>
      </c>
      <c r="F5591" s="92">
        <f t="shared" si="278"/>
        <v>24.93</v>
      </c>
      <c r="H5591" s="138">
        <v>16.78</v>
      </c>
      <c r="I5591" s="138">
        <v>10.9</v>
      </c>
      <c r="J5591" s="138">
        <v>24.93</v>
      </c>
      <c r="K5591" s="138">
        <v>21.215733015494635</v>
      </c>
    </row>
    <row r="5592" spans="1:11">
      <c r="A5592" s="39" t="s">
        <v>460</v>
      </c>
      <c r="B5592" s="39" t="s">
        <v>431</v>
      </c>
      <c r="C5592" s="39" t="s">
        <v>110</v>
      </c>
      <c r="D5592" s="92">
        <f t="shared" si="276"/>
        <v>15.58</v>
      </c>
      <c r="E5592" s="92">
        <f t="shared" si="277"/>
        <v>7.52</v>
      </c>
      <c r="F5592" s="92">
        <f t="shared" si="278"/>
        <v>29.54</v>
      </c>
      <c r="H5592" s="138">
        <v>15.58</v>
      </c>
      <c r="I5592" s="138">
        <v>7.52</v>
      </c>
      <c r="J5592" s="138">
        <v>29.54</v>
      </c>
      <c r="K5592" s="138">
        <v>35.301668806161743</v>
      </c>
    </row>
    <row r="5593" spans="1:11">
      <c r="A5593" s="39" t="s">
        <v>460</v>
      </c>
      <c r="B5593" s="39" t="s">
        <v>431</v>
      </c>
      <c r="C5593" s="39" t="s">
        <v>111</v>
      </c>
      <c r="D5593" s="92">
        <f t="shared" si="276"/>
        <v>22.7</v>
      </c>
      <c r="E5593" s="92">
        <f t="shared" si="277"/>
        <v>14.6</v>
      </c>
      <c r="F5593" s="92">
        <f t="shared" si="278"/>
        <v>33.53</v>
      </c>
      <c r="H5593" s="138">
        <v>22.7</v>
      </c>
      <c r="I5593" s="138">
        <v>14.6</v>
      </c>
      <c r="J5593" s="138">
        <v>33.53</v>
      </c>
      <c r="K5593" s="138">
        <v>21.321585903083701</v>
      </c>
    </row>
    <row r="5594" spans="1:11">
      <c r="A5594" s="39" t="s">
        <v>460</v>
      </c>
      <c r="B5594" s="39" t="s">
        <v>431</v>
      </c>
      <c r="C5594" s="39" t="s">
        <v>116</v>
      </c>
      <c r="D5594" s="92">
        <f t="shared" si="276"/>
        <v>14.87</v>
      </c>
      <c r="E5594" s="92">
        <f t="shared" si="277"/>
        <v>10.4</v>
      </c>
      <c r="F5594" s="92">
        <f t="shared" si="278"/>
        <v>20.81</v>
      </c>
      <c r="H5594" s="138">
        <v>14.87</v>
      </c>
      <c r="I5594" s="138">
        <v>10.4</v>
      </c>
      <c r="J5594" s="138">
        <v>20.81</v>
      </c>
      <c r="K5594" s="138">
        <v>17.753866845998655</v>
      </c>
    </row>
    <row r="5595" spans="1:11">
      <c r="A5595" s="39" t="s">
        <v>460</v>
      </c>
      <c r="B5595" s="39" t="s">
        <v>431</v>
      </c>
      <c r="C5595" s="39" t="s">
        <v>117</v>
      </c>
      <c r="D5595" s="92">
        <f t="shared" si="276"/>
        <v>20.81</v>
      </c>
      <c r="E5595" s="92">
        <f t="shared" si="277"/>
        <v>13.55</v>
      </c>
      <c r="F5595" s="92">
        <f t="shared" si="278"/>
        <v>30.56</v>
      </c>
      <c r="H5595" s="138">
        <v>20.81</v>
      </c>
      <c r="I5595" s="138">
        <v>13.55</v>
      </c>
      <c r="J5595" s="138">
        <v>30.56</v>
      </c>
      <c r="K5595" s="138">
        <v>20.855358000961076</v>
      </c>
    </row>
    <row r="5596" spans="1:11">
      <c r="A5596" s="39" t="s">
        <v>460</v>
      </c>
      <c r="B5596" s="39" t="s">
        <v>431</v>
      </c>
      <c r="C5596" s="39" t="s">
        <v>119</v>
      </c>
      <c r="D5596" s="92">
        <f t="shared" si="276"/>
        <v>18.52</v>
      </c>
      <c r="E5596" s="92">
        <f t="shared" si="277"/>
        <v>11.35</v>
      </c>
      <c r="F5596" s="92">
        <f t="shared" si="278"/>
        <v>28.74</v>
      </c>
      <c r="H5596" s="138">
        <v>18.52</v>
      </c>
      <c r="I5596" s="138">
        <v>11.35</v>
      </c>
      <c r="J5596" s="138">
        <v>28.74</v>
      </c>
      <c r="K5596" s="138">
        <v>23.812095032397409</v>
      </c>
    </row>
    <row r="5597" spans="1:11">
      <c r="A5597" s="39" t="s">
        <v>460</v>
      </c>
      <c r="B5597" s="39" t="s">
        <v>431</v>
      </c>
      <c r="C5597" s="39" t="s">
        <v>123</v>
      </c>
      <c r="D5597" s="92">
        <f t="shared" si="276"/>
        <v>16.29</v>
      </c>
      <c r="E5597" s="92">
        <f t="shared" si="277"/>
        <v>8.89</v>
      </c>
      <c r="F5597" s="92">
        <f t="shared" si="278"/>
        <v>27.96</v>
      </c>
      <c r="H5597" s="138">
        <v>16.29</v>
      </c>
      <c r="I5597" s="138">
        <v>8.89</v>
      </c>
      <c r="J5597" s="138">
        <v>27.96</v>
      </c>
      <c r="K5597" s="138">
        <v>29.465930018416209</v>
      </c>
    </row>
    <row r="5598" spans="1:11">
      <c r="A5598" s="39" t="s">
        <v>460</v>
      </c>
      <c r="B5598" s="39" t="s">
        <v>431</v>
      </c>
      <c r="C5598" s="39" t="s">
        <v>132</v>
      </c>
      <c r="D5598" s="92">
        <f t="shared" si="276"/>
        <v>6.16</v>
      </c>
      <c r="E5598" s="92">
        <f t="shared" si="277"/>
        <v>3.42</v>
      </c>
      <c r="F5598" s="92">
        <f t="shared" si="278"/>
        <v>10.84</v>
      </c>
      <c r="H5598" s="138">
        <v>6.16</v>
      </c>
      <c r="I5598" s="138">
        <v>3.42</v>
      </c>
      <c r="J5598" s="138">
        <v>10.84</v>
      </c>
      <c r="K5598" s="138">
        <v>29.545454545454547</v>
      </c>
    </row>
    <row r="5599" spans="1:11">
      <c r="A5599" s="39" t="s">
        <v>460</v>
      </c>
      <c r="B5599" s="39" t="s">
        <v>431</v>
      </c>
      <c r="C5599" s="39" t="s">
        <v>134</v>
      </c>
      <c r="D5599" s="92">
        <f t="shared" si="276"/>
        <v>21.06</v>
      </c>
      <c r="E5599" s="92">
        <f t="shared" si="277"/>
        <v>11.89</v>
      </c>
      <c r="F5599" s="92">
        <f t="shared" si="278"/>
        <v>34.54</v>
      </c>
      <c r="H5599" s="138">
        <v>21.06</v>
      </c>
      <c r="I5599" s="138">
        <v>11.89</v>
      </c>
      <c r="J5599" s="138">
        <v>34.54</v>
      </c>
      <c r="K5599" s="138">
        <v>27.445394112060782</v>
      </c>
    </row>
    <row r="5600" spans="1:11">
      <c r="A5600" s="39" t="s">
        <v>460</v>
      </c>
      <c r="B5600" s="39" t="s">
        <v>431</v>
      </c>
      <c r="C5600" s="39" t="s">
        <v>150</v>
      </c>
      <c r="D5600" s="92">
        <f t="shared" si="276"/>
        <v>10.94</v>
      </c>
      <c r="E5600" s="92">
        <f t="shared" si="277"/>
        <v>7.05</v>
      </c>
      <c r="F5600" s="92">
        <f t="shared" si="278"/>
        <v>16.600000000000001</v>
      </c>
      <c r="H5600" s="138">
        <v>10.94</v>
      </c>
      <c r="I5600" s="138">
        <v>7.05</v>
      </c>
      <c r="J5600" s="138">
        <v>16.600000000000001</v>
      </c>
      <c r="K5600" s="138">
        <v>21.937842778793417</v>
      </c>
    </row>
    <row r="5601" spans="1:11">
      <c r="A5601" s="39" t="s">
        <v>460</v>
      </c>
      <c r="B5601" s="39" t="s">
        <v>431</v>
      </c>
      <c r="C5601" s="39" t="s">
        <v>156</v>
      </c>
      <c r="D5601" s="92">
        <f t="shared" si="276"/>
        <v>18.93</v>
      </c>
      <c r="E5601" s="92">
        <f t="shared" si="277"/>
        <v>13.3</v>
      </c>
      <c r="F5601" s="92">
        <f t="shared" si="278"/>
        <v>26.24</v>
      </c>
      <c r="H5601" s="138">
        <v>18.93</v>
      </c>
      <c r="I5601" s="138">
        <v>13.3</v>
      </c>
      <c r="J5601" s="138">
        <v>26.24</v>
      </c>
      <c r="K5601" s="138">
        <v>17.379820390913896</v>
      </c>
    </row>
    <row r="5602" spans="1:11">
      <c r="A5602" s="39" t="s">
        <v>460</v>
      </c>
      <c r="B5602" s="39" t="s">
        <v>431</v>
      </c>
      <c r="C5602" s="39" t="s">
        <v>159</v>
      </c>
      <c r="D5602" s="92">
        <f t="shared" si="276"/>
        <v>23.36</v>
      </c>
      <c r="E5602" s="92">
        <f t="shared" si="277"/>
        <v>16.16</v>
      </c>
      <c r="F5602" s="92">
        <f t="shared" si="278"/>
        <v>32.51</v>
      </c>
      <c r="H5602" s="138">
        <v>23.36</v>
      </c>
      <c r="I5602" s="138">
        <v>16.16</v>
      </c>
      <c r="J5602" s="138">
        <v>32.51</v>
      </c>
      <c r="K5602" s="138">
        <v>17.893835616438356</v>
      </c>
    </row>
    <row r="5603" spans="1:11">
      <c r="A5603" s="39" t="s">
        <v>460</v>
      </c>
      <c r="B5603" s="39" t="s">
        <v>431</v>
      </c>
      <c r="C5603" s="39" t="s">
        <v>161</v>
      </c>
      <c r="D5603" s="92">
        <f t="shared" si="276"/>
        <v>24.05</v>
      </c>
      <c r="E5603" s="92">
        <f t="shared" si="277"/>
        <v>16.55</v>
      </c>
      <c r="F5603" s="92">
        <f t="shared" si="278"/>
        <v>33.58</v>
      </c>
      <c r="H5603" s="138">
        <v>24.05</v>
      </c>
      <c r="I5603" s="138">
        <v>16.55</v>
      </c>
      <c r="J5603" s="138">
        <v>33.58</v>
      </c>
      <c r="K5603" s="138">
        <v>18.128898128898129</v>
      </c>
    </row>
    <row r="5604" spans="1:11">
      <c r="A5604" s="39" t="s">
        <v>460</v>
      </c>
      <c r="B5604" s="39" t="s">
        <v>431</v>
      </c>
      <c r="C5604" s="39" t="s">
        <v>168</v>
      </c>
      <c r="D5604" s="92">
        <f t="shared" si="276"/>
        <v>14.49</v>
      </c>
      <c r="E5604" s="92">
        <f t="shared" si="277"/>
        <v>9.14</v>
      </c>
      <c r="F5604" s="92">
        <f t="shared" si="278"/>
        <v>22.21</v>
      </c>
      <c r="H5604" s="138">
        <v>14.49</v>
      </c>
      <c r="I5604" s="138">
        <v>9.14</v>
      </c>
      <c r="J5604" s="138">
        <v>22.21</v>
      </c>
      <c r="K5604" s="138">
        <v>22.774327122153206</v>
      </c>
    </row>
    <row r="5605" spans="1:11">
      <c r="A5605" s="39" t="s">
        <v>460</v>
      </c>
      <c r="B5605" s="39" t="s">
        <v>432</v>
      </c>
      <c r="C5605" s="39" t="s">
        <v>102</v>
      </c>
      <c r="D5605" s="92">
        <f t="shared" si="276"/>
        <v>33.94</v>
      </c>
      <c r="E5605" s="92">
        <f t="shared" si="277"/>
        <v>21.81</v>
      </c>
      <c r="F5605" s="92">
        <f t="shared" si="278"/>
        <v>48.62</v>
      </c>
      <c r="H5605" s="138">
        <v>33.94</v>
      </c>
      <c r="I5605" s="138">
        <v>21.81</v>
      </c>
      <c r="J5605" s="138">
        <v>48.62</v>
      </c>
      <c r="K5605" s="138">
        <v>20.56570418385386</v>
      </c>
    </row>
    <row r="5606" spans="1:11">
      <c r="A5606" s="39" t="s">
        <v>460</v>
      </c>
      <c r="B5606" s="39" t="s">
        <v>432</v>
      </c>
      <c r="C5606" s="39" t="s">
        <v>103</v>
      </c>
      <c r="D5606" s="92">
        <f t="shared" si="276"/>
        <v>20.49</v>
      </c>
      <c r="E5606" s="92">
        <f t="shared" si="277"/>
        <v>13.5</v>
      </c>
      <c r="F5606" s="92">
        <f t="shared" si="278"/>
        <v>29.86</v>
      </c>
      <c r="H5606" s="138">
        <v>20.49</v>
      </c>
      <c r="I5606" s="138">
        <v>13.5</v>
      </c>
      <c r="J5606" s="138">
        <v>29.86</v>
      </c>
      <c r="K5606" s="138">
        <v>20.351390922401173</v>
      </c>
    </row>
    <row r="5607" spans="1:11">
      <c r="A5607" s="39" t="s">
        <v>460</v>
      </c>
      <c r="B5607" s="39" t="s">
        <v>432</v>
      </c>
      <c r="C5607" s="39" t="s">
        <v>104</v>
      </c>
      <c r="D5607" s="92">
        <f t="shared" si="276"/>
        <v>9.34</v>
      </c>
      <c r="E5607" s="92">
        <f t="shared" si="277"/>
        <v>6.45</v>
      </c>
      <c r="F5607" s="92">
        <f t="shared" si="278"/>
        <v>13.32</v>
      </c>
      <c r="H5607" s="138">
        <v>9.34</v>
      </c>
      <c r="I5607" s="138">
        <v>6.45</v>
      </c>
      <c r="J5607" s="138">
        <v>13.32</v>
      </c>
      <c r="K5607" s="138">
        <v>18.522483940042829</v>
      </c>
    </row>
    <row r="5608" spans="1:11">
      <c r="A5608" s="39" t="s">
        <v>460</v>
      </c>
      <c r="B5608" s="39" t="s">
        <v>432</v>
      </c>
      <c r="C5608" s="39" t="s">
        <v>110</v>
      </c>
      <c r="D5608" s="92">
        <f t="shared" si="276"/>
        <v>15.85</v>
      </c>
      <c r="E5608" s="92">
        <f t="shared" si="277"/>
        <v>8.5500000000000007</v>
      </c>
      <c r="F5608" s="92">
        <f t="shared" si="278"/>
        <v>27.5</v>
      </c>
      <c r="H5608" s="138">
        <v>15.85</v>
      </c>
      <c r="I5608" s="138">
        <v>8.5500000000000007</v>
      </c>
      <c r="J5608" s="138">
        <v>27.5</v>
      </c>
      <c r="K5608" s="138">
        <v>30.031545741324923</v>
      </c>
    </row>
    <row r="5609" spans="1:11">
      <c r="A5609" s="39" t="s">
        <v>460</v>
      </c>
      <c r="B5609" s="39" t="s">
        <v>432</v>
      </c>
      <c r="C5609" s="39" t="s">
        <v>111</v>
      </c>
      <c r="D5609" s="92">
        <f t="shared" si="276"/>
        <v>8.81</v>
      </c>
      <c r="E5609" s="92">
        <f t="shared" si="277"/>
        <v>5.35</v>
      </c>
      <c r="F5609" s="92">
        <f t="shared" si="278"/>
        <v>14.16</v>
      </c>
      <c r="H5609" s="138">
        <v>8.81</v>
      </c>
      <c r="I5609" s="138">
        <v>5.35</v>
      </c>
      <c r="J5609" s="138">
        <v>14.16</v>
      </c>
      <c r="K5609" s="138">
        <v>24.858115777525537</v>
      </c>
    </row>
    <row r="5610" spans="1:11">
      <c r="A5610" s="39" t="s">
        <v>460</v>
      </c>
      <c r="B5610" s="39" t="s">
        <v>432</v>
      </c>
      <c r="C5610" s="39" t="s">
        <v>116</v>
      </c>
      <c r="D5610" s="92">
        <f t="shared" si="276"/>
        <v>27.87</v>
      </c>
      <c r="E5610" s="92">
        <f t="shared" si="277"/>
        <v>19.91</v>
      </c>
      <c r="F5610" s="92">
        <f t="shared" si="278"/>
        <v>37.51</v>
      </c>
      <c r="H5610" s="138">
        <v>27.87</v>
      </c>
      <c r="I5610" s="138">
        <v>19.91</v>
      </c>
      <c r="J5610" s="138">
        <v>37.51</v>
      </c>
      <c r="K5610" s="138">
        <v>16.21815572299964</v>
      </c>
    </row>
    <row r="5611" spans="1:11">
      <c r="A5611" s="39" t="s">
        <v>460</v>
      </c>
      <c r="B5611" s="39" t="s">
        <v>432</v>
      </c>
      <c r="C5611" s="39" t="s">
        <v>117</v>
      </c>
      <c r="D5611" s="92">
        <f t="shared" si="276"/>
        <v>19.38</v>
      </c>
      <c r="E5611" s="92">
        <f t="shared" si="277"/>
        <v>13.31</v>
      </c>
      <c r="F5611" s="92">
        <f t="shared" si="278"/>
        <v>27.35</v>
      </c>
      <c r="H5611" s="138">
        <v>19.38</v>
      </c>
      <c r="I5611" s="138">
        <v>13.31</v>
      </c>
      <c r="J5611" s="138">
        <v>27.35</v>
      </c>
      <c r="K5611" s="138">
        <v>18.421052631578945</v>
      </c>
    </row>
    <row r="5612" spans="1:11">
      <c r="A5612" s="39" t="s">
        <v>460</v>
      </c>
      <c r="B5612" s="39" t="s">
        <v>432</v>
      </c>
      <c r="C5612" s="39" t="s">
        <v>119</v>
      </c>
      <c r="D5612" s="92">
        <f t="shared" si="276"/>
        <v>13.18</v>
      </c>
      <c r="E5612" s="92">
        <f t="shared" si="277"/>
        <v>7.72</v>
      </c>
      <c r="F5612" s="92">
        <f t="shared" si="278"/>
        <v>21.59</v>
      </c>
      <c r="H5612" s="138">
        <v>13.18</v>
      </c>
      <c r="I5612" s="138">
        <v>7.72</v>
      </c>
      <c r="J5612" s="138">
        <v>21.59</v>
      </c>
      <c r="K5612" s="138">
        <v>26.327769347496211</v>
      </c>
    </row>
    <row r="5613" spans="1:11">
      <c r="A5613" s="39" t="s">
        <v>460</v>
      </c>
      <c r="B5613" s="39" t="s">
        <v>432</v>
      </c>
      <c r="C5613" s="39" t="s">
        <v>123</v>
      </c>
      <c r="D5613" s="92">
        <f t="shared" si="276"/>
        <v>17.059999999999999</v>
      </c>
      <c r="E5613" s="92">
        <f t="shared" si="277"/>
        <v>9.44</v>
      </c>
      <c r="F5613" s="92">
        <f t="shared" si="278"/>
        <v>28.89</v>
      </c>
      <c r="H5613" s="138">
        <v>17.059999999999999</v>
      </c>
      <c r="I5613" s="138">
        <v>9.44</v>
      </c>
      <c r="J5613" s="138">
        <v>28.89</v>
      </c>
      <c r="K5613" s="138">
        <v>28.780773739742088</v>
      </c>
    </row>
    <row r="5614" spans="1:11">
      <c r="A5614" s="39" t="s">
        <v>460</v>
      </c>
      <c r="B5614" s="39" t="s">
        <v>432</v>
      </c>
      <c r="C5614" s="39" t="s">
        <v>132</v>
      </c>
      <c r="D5614" s="92">
        <f t="shared" si="276"/>
        <v>26.28</v>
      </c>
      <c r="E5614" s="92">
        <f t="shared" si="277"/>
        <v>20.190000000000001</v>
      </c>
      <c r="F5614" s="92">
        <f t="shared" si="278"/>
        <v>33.450000000000003</v>
      </c>
      <c r="H5614" s="138">
        <v>26.28</v>
      </c>
      <c r="I5614" s="138">
        <v>20.190000000000001</v>
      </c>
      <c r="J5614" s="138">
        <v>33.450000000000003</v>
      </c>
      <c r="K5614" s="138">
        <v>12.899543378995434</v>
      </c>
    </row>
    <row r="5615" spans="1:11">
      <c r="A5615" s="39" t="s">
        <v>460</v>
      </c>
      <c r="B5615" s="39" t="s">
        <v>432</v>
      </c>
      <c r="C5615" s="39" t="s">
        <v>134</v>
      </c>
      <c r="D5615" s="92">
        <f t="shared" si="276"/>
        <v>29.46</v>
      </c>
      <c r="E5615" s="92">
        <f t="shared" si="277"/>
        <v>20.260000000000002</v>
      </c>
      <c r="F5615" s="92">
        <f t="shared" si="278"/>
        <v>40.700000000000003</v>
      </c>
      <c r="H5615" s="138">
        <v>29.46</v>
      </c>
      <c r="I5615" s="138">
        <v>20.260000000000002</v>
      </c>
      <c r="J5615" s="138">
        <v>40.700000000000003</v>
      </c>
      <c r="K5615" s="138">
        <v>17.888662593346911</v>
      </c>
    </row>
    <row r="5616" spans="1:11">
      <c r="A5616" s="39" t="s">
        <v>460</v>
      </c>
      <c r="B5616" s="39" t="s">
        <v>432</v>
      </c>
      <c r="C5616" s="39" t="s">
        <v>150</v>
      </c>
      <c r="D5616" s="92">
        <f t="shared" si="276"/>
        <v>13.51</v>
      </c>
      <c r="E5616" s="92">
        <f t="shared" si="277"/>
        <v>9.09</v>
      </c>
      <c r="F5616" s="92">
        <f t="shared" si="278"/>
        <v>19.62</v>
      </c>
      <c r="H5616" s="138">
        <v>13.51</v>
      </c>
      <c r="I5616" s="138">
        <v>9.09</v>
      </c>
      <c r="J5616" s="138">
        <v>19.62</v>
      </c>
      <c r="K5616" s="138">
        <v>19.689119170984455</v>
      </c>
    </row>
    <row r="5617" spans="1:11">
      <c r="A5617" s="39" t="s">
        <v>460</v>
      </c>
      <c r="B5617" s="39" t="s">
        <v>432</v>
      </c>
      <c r="C5617" s="39" t="s">
        <v>156</v>
      </c>
      <c r="D5617" s="92">
        <f t="shared" si="276"/>
        <v>17.86</v>
      </c>
      <c r="E5617" s="92">
        <f t="shared" si="277"/>
        <v>13.05</v>
      </c>
      <c r="F5617" s="92">
        <f t="shared" si="278"/>
        <v>23.95</v>
      </c>
      <c r="H5617" s="138">
        <v>17.86</v>
      </c>
      <c r="I5617" s="138">
        <v>13.05</v>
      </c>
      <c r="J5617" s="138">
        <v>23.95</v>
      </c>
      <c r="K5617" s="138">
        <v>15.509518477043674</v>
      </c>
    </row>
    <row r="5618" spans="1:11">
      <c r="A5618" s="39" t="s">
        <v>460</v>
      </c>
      <c r="B5618" s="39" t="s">
        <v>432</v>
      </c>
      <c r="C5618" s="39" t="s">
        <v>159</v>
      </c>
      <c r="D5618" s="92">
        <f t="shared" si="276"/>
        <v>21.85</v>
      </c>
      <c r="E5618" s="92">
        <f t="shared" si="277"/>
        <v>13.97</v>
      </c>
      <c r="F5618" s="92">
        <f t="shared" si="278"/>
        <v>32.5</v>
      </c>
      <c r="H5618" s="138">
        <v>21.85</v>
      </c>
      <c r="I5618" s="138">
        <v>13.97</v>
      </c>
      <c r="J5618" s="138">
        <v>32.5</v>
      </c>
      <c r="K5618" s="138">
        <v>21.647597254004577</v>
      </c>
    </row>
    <row r="5619" spans="1:11">
      <c r="A5619" s="39" t="s">
        <v>460</v>
      </c>
      <c r="B5619" s="39" t="s">
        <v>432</v>
      </c>
      <c r="C5619" s="39" t="s">
        <v>161</v>
      </c>
      <c r="D5619" s="92">
        <f t="shared" si="276"/>
        <v>11.74</v>
      </c>
      <c r="E5619" s="92">
        <f t="shared" si="277"/>
        <v>7.27</v>
      </c>
      <c r="F5619" s="92">
        <f t="shared" si="278"/>
        <v>18.420000000000002</v>
      </c>
      <c r="H5619" s="138">
        <v>11.74</v>
      </c>
      <c r="I5619" s="138">
        <v>7.27</v>
      </c>
      <c r="J5619" s="138">
        <v>18.420000000000002</v>
      </c>
      <c r="K5619" s="138">
        <v>23.850085178875638</v>
      </c>
    </row>
    <row r="5620" spans="1:11">
      <c r="A5620" s="39" t="s">
        <v>460</v>
      </c>
      <c r="B5620" s="39" t="s">
        <v>432</v>
      </c>
      <c r="C5620" s="39" t="s">
        <v>168</v>
      </c>
      <c r="D5620" s="92">
        <f t="shared" ref="D5620:D5683" si="279">IF(K5620&gt;=50," ",H5620)</f>
        <v>25.74</v>
      </c>
      <c r="E5620" s="92">
        <f t="shared" ref="E5620:E5683" si="280">IF(K5620&gt;=50," ",I5620)</f>
        <v>17.53</v>
      </c>
      <c r="F5620" s="92">
        <f t="shared" ref="F5620:F5683" si="281">IF(K5620&gt;=50," ",J5620)</f>
        <v>36.119999999999997</v>
      </c>
      <c r="H5620" s="138">
        <v>25.74</v>
      </c>
      <c r="I5620" s="138">
        <v>17.53</v>
      </c>
      <c r="J5620" s="138">
        <v>36.119999999999997</v>
      </c>
      <c r="K5620" s="138">
        <v>18.53146853146853</v>
      </c>
    </row>
    <row r="5621" spans="1:11">
      <c r="A5621" s="39" t="s">
        <v>460</v>
      </c>
      <c r="B5621" s="39" t="s">
        <v>430</v>
      </c>
      <c r="C5621" s="39" t="s">
        <v>98</v>
      </c>
      <c r="D5621" s="92">
        <f t="shared" si="279"/>
        <v>30.15</v>
      </c>
      <c r="E5621" s="92">
        <f t="shared" si="280"/>
        <v>21.33</v>
      </c>
      <c r="F5621" s="92">
        <f t="shared" si="281"/>
        <v>40.74</v>
      </c>
      <c r="H5621" s="138">
        <v>30.15</v>
      </c>
      <c r="I5621" s="138">
        <v>21.33</v>
      </c>
      <c r="J5621" s="138">
        <v>40.74</v>
      </c>
      <c r="K5621" s="138">
        <v>16.58374792703151</v>
      </c>
    </row>
    <row r="5622" spans="1:11">
      <c r="A5622" s="39" t="s">
        <v>460</v>
      </c>
      <c r="B5622" s="39" t="s">
        <v>430</v>
      </c>
      <c r="C5622" s="39" t="s">
        <v>105</v>
      </c>
      <c r="D5622" s="92">
        <f t="shared" si="279"/>
        <v>43.64</v>
      </c>
      <c r="E5622" s="92">
        <f t="shared" si="280"/>
        <v>26.73</v>
      </c>
      <c r="F5622" s="92">
        <f t="shared" si="281"/>
        <v>62.16</v>
      </c>
      <c r="H5622" s="138">
        <v>43.64</v>
      </c>
      <c r="I5622" s="138">
        <v>26.73</v>
      </c>
      <c r="J5622" s="138">
        <v>62.16</v>
      </c>
      <c r="K5622" s="138">
        <v>21.631530705774519</v>
      </c>
    </row>
    <row r="5623" spans="1:11">
      <c r="A5623" s="39" t="s">
        <v>460</v>
      </c>
      <c r="B5623" s="39" t="s">
        <v>430</v>
      </c>
      <c r="C5623" s="39" t="s">
        <v>106</v>
      </c>
      <c r="D5623" s="92">
        <f t="shared" si="279"/>
        <v>70.069999999999993</v>
      </c>
      <c r="E5623" s="92">
        <f t="shared" si="280"/>
        <v>61.83</v>
      </c>
      <c r="F5623" s="92">
        <f t="shared" si="281"/>
        <v>77.2</v>
      </c>
      <c r="H5623" s="138">
        <v>70.069999999999993</v>
      </c>
      <c r="I5623" s="138">
        <v>61.83</v>
      </c>
      <c r="J5623" s="138">
        <v>77.2</v>
      </c>
      <c r="K5623" s="138">
        <v>5.6229484800913383</v>
      </c>
    </row>
    <row r="5624" spans="1:11">
      <c r="A5624" s="39" t="s">
        <v>460</v>
      </c>
      <c r="B5624" s="39" t="s">
        <v>430</v>
      </c>
      <c r="C5624" s="39" t="s">
        <v>125</v>
      </c>
      <c r="D5624" s="92">
        <f t="shared" si="279"/>
        <v>58.94</v>
      </c>
      <c r="E5624" s="92">
        <f t="shared" si="280"/>
        <v>46.84</v>
      </c>
      <c r="F5624" s="92">
        <f t="shared" si="281"/>
        <v>70.05</v>
      </c>
      <c r="H5624" s="138">
        <v>58.94</v>
      </c>
      <c r="I5624" s="138">
        <v>46.84</v>
      </c>
      <c r="J5624" s="138">
        <v>70.05</v>
      </c>
      <c r="K5624" s="138">
        <v>10.213776722090261</v>
      </c>
    </row>
    <row r="5625" spans="1:11">
      <c r="A5625" s="39" t="s">
        <v>460</v>
      </c>
      <c r="B5625" s="39" t="s">
        <v>430</v>
      </c>
      <c r="C5625" s="39" t="s">
        <v>131</v>
      </c>
      <c r="D5625" s="92">
        <f t="shared" si="279"/>
        <v>54.83</v>
      </c>
      <c r="E5625" s="92">
        <f t="shared" si="280"/>
        <v>42.25</v>
      </c>
      <c r="F5625" s="92">
        <f t="shared" si="281"/>
        <v>66.819999999999993</v>
      </c>
      <c r="H5625" s="138">
        <v>54.83</v>
      </c>
      <c r="I5625" s="138">
        <v>42.25</v>
      </c>
      <c r="J5625" s="138">
        <v>66.819999999999993</v>
      </c>
      <c r="K5625" s="138">
        <v>11.654203902972824</v>
      </c>
    </row>
    <row r="5626" spans="1:11">
      <c r="A5626" s="39" t="s">
        <v>460</v>
      </c>
      <c r="B5626" s="39" t="s">
        <v>430</v>
      </c>
      <c r="C5626" s="39" t="s">
        <v>133</v>
      </c>
      <c r="D5626" s="92">
        <f t="shared" si="279"/>
        <v>61.85</v>
      </c>
      <c r="E5626" s="92">
        <f t="shared" si="280"/>
        <v>52.4</v>
      </c>
      <c r="F5626" s="92">
        <f t="shared" si="281"/>
        <v>70.489999999999995</v>
      </c>
      <c r="H5626" s="138">
        <v>61.85</v>
      </c>
      <c r="I5626" s="138">
        <v>52.4</v>
      </c>
      <c r="J5626" s="138">
        <v>70.489999999999995</v>
      </c>
      <c r="K5626" s="138">
        <v>7.5343573160873074</v>
      </c>
    </row>
    <row r="5627" spans="1:11">
      <c r="A5627" s="39" t="s">
        <v>460</v>
      </c>
      <c r="B5627" s="39" t="s">
        <v>430</v>
      </c>
      <c r="C5627" s="39" t="s">
        <v>137</v>
      </c>
      <c r="D5627" s="92">
        <f t="shared" si="279"/>
        <v>61.09</v>
      </c>
      <c r="E5627" s="92">
        <f t="shared" si="280"/>
        <v>49.17</v>
      </c>
      <c r="F5627" s="92">
        <f t="shared" si="281"/>
        <v>71.81</v>
      </c>
      <c r="H5627" s="138">
        <v>61.09</v>
      </c>
      <c r="I5627" s="138">
        <v>49.17</v>
      </c>
      <c r="J5627" s="138">
        <v>71.81</v>
      </c>
      <c r="K5627" s="138">
        <v>9.608773940088394</v>
      </c>
    </row>
    <row r="5628" spans="1:11">
      <c r="A5628" s="39" t="s">
        <v>460</v>
      </c>
      <c r="B5628" s="39" t="s">
        <v>430</v>
      </c>
      <c r="C5628" s="39" t="s">
        <v>138</v>
      </c>
      <c r="D5628" s="92">
        <f t="shared" si="279"/>
        <v>35.69</v>
      </c>
      <c r="E5628" s="92">
        <f t="shared" si="280"/>
        <v>24.79</v>
      </c>
      <c r="F5628" s="92">
        <f t="shared" si="281"/>
        <v>48.31</v>
      </c>
      <c r="H5628" s="138">
        <v>35.69</v>
      </c>
      <c r="I5628" s="138">
        <v>24.79</v>
      </c>
      <c r="J5628" s="138">
        <v>48.31</v>
      </c>
      <c r="K5628" s="138">
        <v>17.091622303166154</v>
      </c>
    </row>
    <row r="5629" spans="1:11">
      <c r="A5629" s="39" t="s">
        <v>460</v>
      </c>
      <c r="B5629" s="39" t="s">
        <v>430</v>
      </c>
      <c r="C5629" s="39" t="s">
        <v>140</v>
      </c>
      <c r="D5629" s="92">
        <f t="shared" si="279"/>
        <v>64.430000000000007</v>
      </c>
      <c r="E5629" s="92">
        <f t="shared" si="280"/>
        <v>52.64</v>
      </c>
      <c r="F5629" s="92">
        <f t="shared" si="281"/>
        <v>74.69</v>
      </c>
      <c r="H5629" s="138">
        <v>64.430000000000007</v>
      </c>
      <c r="I5629" s="138">
        <v>52.64</v>
      </c>
      <c r="J5629" s="138">
        <v>74.69</v>
      </c>
      <c r="K5629" s="138">
        <v>8.8623312121682432</v>
      </c>
    </row>
    <row r="5630" spans="1:11">
      <c r="A5630" s="39" t="s">
        <v>460</v>
      </c>
      <c r="B5630" s="39" t="s">
        <v>430</v>
      </c>
      <c r="C5630" s="39" t="s">
        <v>144</v>
      </c>
      <c r="D5630" s="92">
        <f t="shared" si="279"/>
        <v>55.5</v>
      </c>
      <c r="E5630" s="92">
        <f t="shared" si="280"/>
        <v>43.26</v>
      </c>
      <c r="F5630" s="92">
        <f t="shared" si="281"/>
        <v>67.11</v>
      </c>
      <c r="H5630" s="138">
        <v>55.5</v>
      </c>
      <c r="I5630" s="138">
        <v>43.26</v>
      </c>
      <c r="J5630" s="138">
        <v>67.11</v>
      </c>
      <c r="K5630" s="138">
        <v>11.171171171171171</v>
      </c>
    </row>
    <row r="5631" spans="1:11">
      <c r="A5631" s="39" t="s">
        <v>460</v>
      </c>
      <c r="B5631" s="39" t="s">
        <v>430</v>
      </c>
      <c r="C5631" s="39" t="s">
        <v>145</v>
      </c>
      <c r="D5631" s="92">
        <f t="shared" si="279"/>
        <v>59.33</v>
      </c>
      <c r="E5631" s="92">
        <f t="shared" si="280"/>
        <v>47.65</v>
      </c>
      <c r="F5631" s="92">
        <f t="shared" si="281"/>
        <v>70.05</v>
      </c>
      <c r="H5631" s="138">
        <v>59.33</v>
      </c>
      <c r="I5631" s="138">
        <v>47.65</v>
      </c>
      <c r="J5631" s="138">
        <v>70.05</v>
      </c>
      <c r="K5631" s="138">
        <v>9.7758301028147638</v>
      </c>
    </row>
    <row r="5632" spans="1:11">
      <c r="A5632" s="39" t="s">
        <v>460</v>
      </c>
      <c r="B5632" s="39" t="s">
        <v>430</v>
      </c>
      <c r="C5632" s="39" t="s">
        <v>146</v>
      </c>
      <c r="D5632" s="92">
        <f t="shared" si="279"/>
        <v>54.95</v>
      </c>
      <c r="E5632" s="92">
        <f t="shared" si="280"/>
        <v>41.8</v>
      </c>
      <c r="F5632" s="92">
        <f t="shared" si="281"/>
        <v>67.44</v>
      </c>
      <c r="H5632" s="138">
        <v>54.95</v>
      </c>
      <c r="I5632" s="138">
        <v>41.8</v>
      </c>
      <c r="J5632" s="138">
        <v>67.44</v>
      </c>
      <c r="K5632" s="138">
        <v>12.156505914467697</v>
      </c>
    </row>
    <row r="5633" spans="1:11">
      <c r="A5633" s="39" t="s">
        <v>460</v>
      </c>
      <c r="B5633" s="39" t="s">
        <v>430</v>
      </c>
      <c r="C5633" s="39" t="s">
        <v>153</v>
      </c>
      <c r="D5633" s="92">
        <f t="shared" si="279"/>
        <v>49.64</v>
      </c>
      <c r="E5633" s="92">
        <f t="shared" si="280"/>
        <v>32.020000000000003</v>
      </c>
      <c r="F5633" s="92">
        <f t="shared" si="281"/>
        <v>67.36</v>
      </c>
      <c r="H5633" s="138">
        <v>49.64</v>
      </c>
      <c r="I5633" s="138">
        <v>32.020000000000003</v>
      </c>
      <c r="J5633" s="138">
        <v>67.36</v>
      </c>
      <c r="K5633" s="138">
        <v>18.976631748589849</v>
      </c>
    </row>
    <row r="5634" spans="1:11">
      <c r="A5634" s="39" t="s">
        <v>460</v>
      </c>
      <c r="B5634" s="39" t="s">
        <v>430</v>
      </c>
      <c r="C5634" s="39" t="s">
        <v>162</v>
      </c>
      <c r="D5634" s="92">
        <f t="shared" si="279"/>
        <v>56.52</v>
      </c>
      <c r="E5634" s="92">
        <f t="shared" si="280"/>
        <v>40.51</v>
      </c>
      <c r="F5634" s="92">
        <f t="shared" si="281"/>
        <v>71.27</v>
      </c>
      <c r="H5634" s="138">
        <v>56.52</v>
      </c>
      <c r="I5634" s="138">
        <v>40.51</v>
      </c>
      <c r="J5634" s="138">
        <v>71.27</v>
      </c>
      <c r="K5634" s="138">
        <v>14.331210191082802</v>
      </c>
    </row>
    <row r="5635" spans="1:11">
      <c r="A5635" s="39" t="s">
        <v>460</v>
      </c>
      <c r="B5635" s="39" t="s">
        <v>430</v>
      </c>
      <c r="C5635" s="39" t="s">
        <v>165</v>
      </c>
      <c r="D5635" s="92">
        <f t="shared" si="279"/>
        <v>34.15</v>
      </c>
      <c r="E5635" s="92">
        <f t="shared" si="280"/>
        <v>22.78</v>
      </c>
      <c r="F5635" s="92">
        <f t="shared" si="281"/>
        <v>47.7</v>
      </c>
      <c r="H5635" s="138">
        <v>34.15</v>
      </c>
      <c r="I5635" s="138">
        <v>22.78</v>
      </c>
      <c r="J5635" s="138">
        <v>47.7</v>
      </c>
      <c r="K5635" s="138">
        <v>18.945827232796486</v>
      </c>
    </row>
    <row r="5636" spans="1:11">
      <c r="A5636" s="39" t="s">
        <v>460</v>
      </c>
      <c r="B5636" s="39" t="s">
        <v>430</v>
      </c>
      <c r="C5636" s="39" t="s">
        <v>166</v>
      </c>
      <c r="D5636" s="92">
        <f t="shared" si="279"/>
        <v>32.729999999999997</v>
      </c>
      <c r="E5636" s="92">
        <f t="shared" si="280"/>
        <v>23.1</v>
      </c>
      <c r="F5636" s="92">
        <f t="shared" si="281"/>
        <v>44.08</v>
      </c>
      <c r="H5636" s="138">
        <v>32.729999999999997</v>
      </c>
      <c r="I5636" s="138">
        <v>23.1</v>
      </c>
      <c r="J5636" s="138">
        <v>44.08</v>
      </c>
      <c r="K5636" s="138">
        <v>16.559731133516653</v>
      </c>
    </row>
    <row r="5637" spans="1:11">
      <c r="A5637" s="39" t="s">
        <v>460</v>
      </c>
      <c r="B5637" s="39" t="s">
        <v>430</v>
      </c>
      <c r="C5637" s="39" t="s">
        <v>170</v>
      </c>
      <c r="D5637" s="92">
        <f t="shared" si="279"/>
        <v>61.43</v>
      </c>
      <c r="E5637" s="92">
        <f t="shared" si="280"/>
        <v>50.59</v>
      </c>
      <c r="F5637" s="92">
        <f t="shared" si="281"/>
        <v>71.25</v>
      </c>
      <c r="H5637" s="138">
        <v>61.43</v>
      </c>
      <c r="I5637" s="138">
        <v>50.59</v>
      </c>
      <c r="J5637" s="138">
        <v>71.25</v>
      </c>
      <c r="K5637" s="138">
        <v>8.6928210971837867</v>
      </c>
    </row>
    <row r="5638" spans="1:11">
      <c r="A5638" s="39" t="s">
        <v>460</v>
      </c>
      <c r="B5638" s="39" t="s">
        <v>430</v>
      </c>
      <c r="C5638" s="39" t="s">
        <v>172</v>
      </c>
      <c r="D5638" s="92">
        <f t="shared" si="279"/>
        <v>59.63</v>
      </c>
      <c r="E5638" s="92">
        <f t="shared" si="280"/>
        <v>49.83</v>
      </c>
      <c r="F5638" s="92">
        <f t="shared" si="281"/>
        <v>68.72</v>
      </c>
      <c r="H5638" s="138">
        <v>59.63</v>
      </c>
      <c r="I5638" s="138">
        <v>49.83</v>
      </c>
      <c r="J5638" s="138">
        <v>68.72</v>
      </c>
      <c r="K5638" s="138">
        <v>8.1670300184470896</v>
      </c>
    </row>
    <row r="5639" spans="1:11">
      <c r="A5639" s="39" t="s">
        <v>460</v>
      </c>
      <c r="B5639" s="39" t="s">
        <v>430</v>
      </c>
      <c r="C5639" s="39" t="s">
        <v>175</v>
      </c>
      <c r="D5639" s="92">
        <f t="shared" si="279"/>
        <v>58.93</v>
      </c>
      <c r="E5639" s="92">
        <f t="shared" si="280"/>
        <v>47.04</v>
      </c>
      <c r="F5639" s="92">
        <f t="shared" si="281"/>
        <v>69.86</v>
      </c>
      <c r="H5639" s="138">
        <v>58.93</v>
      </c>
      <c r="I5639" s="138">
        <v>47.04</v>
      </c>
      <c r="J5639" s="138">
        <v>69.86</v>
      </c>
      <c r="K5639" s="138">
        <v>10.045817071101308</v>
      </c>
    </row>
    <row r="5640" spans="1:11">
      <c r="A5640" s="39" t="s">
        <v>460</v>
      </c>
      <c r="B5640" s="39" t="s">
        <v>431</v>
      </c>
      <c r="C5640" s="39" t="s">
        <v>98</v>
      </c>
      <c r="D5640" s="92">
        <f t="shared" si="279"/>
        <v>22.39</v>
      </c>
      <c r="E5640" s="92">
        <f t="shared" si="280"/>
        <v>14.65</v>
      </c>
      <c r="F5640" s="92">
        <f t="shared" si="281"/>
        <v>32.659999999999997</v>
      </c>
      <c r="H5640" s="138">
        <v>22.39</v>
      </c>
      <c r="I5640" s="138">
        <v>14.65</v>
      </c>
      <c r="J5640" s="138">
        <v>32.659999999999997</v>
      </c>
      <c r="K5640" s="138">
        <v>20.544886109870475</v>
      </c>
    </row>
    <row r="5641" spans="1:11">
      <c r="A5641" s="39" t="s">
        <v>460</v>
      </c>
      <c r="B5641" s="39" t="s">
        <v>431</v>
      </c>
      <c r="C5641" s="39" t="s">
        <v>105</v>
      </c>
      <c r="D5641" s="92">
        <f t="shared" si="279"/>
        <v>21.45</v>
      </c>
      <c r="E5641" s="92">
        <f t="shared" si="280"/>
        <v>12.4</v>
      </c>
      <c r="F5641" s="92">
        <f t="shared" si="281"/>
        <v>34.49</v>
      </c>
      <c r="H5641" s="138">
        <v>21.45</v>
      </c>
      <c r="I5641" s="138">
        <v>12.4</v>
      </c>
      <c r="J5641" s="138">
        <v>34.49</v>
      </c>
      <c r="K5641" s="138">
        <v>26.293706293706293</v>
      </c>
    </row>
    <row r="5642" spans="1:11">
      <c r="A5642" s="39" t="s">
        <v>460</v>
      </c>
      <c r="B5642" s="39" t="s">
        <v>431</v>
      </c>
      <c r="C5642" s="39" t="s">
        <v>106</v>
      </c>
      <c r="D5642" s="92">
        <f t="shared" si="279"/>
        <v>14.72</v>
      </c>
      <c r="E5642" s="92">
        <f t="shared" si="280"/>
        <v>9.42</v>
      </c>
      <c r="F5642" s="92">
        <f t="shared" si="281"/>
        <v>22.28</v>
      </c>
      <c r="H5642" s="138">
        <v>14.72</v>
      </c>
      <c r="I5642" s="138">
        <v>9.42</v>
      </c>
      <c r="J5642" s="138">
        <v>22.28</v>
      </c>
      <c r="K5642" s="138">
        <v>22.078804347826086</v>
      </c>
    </row>
    <row r="5643" spans="1:11">
      <c r="A5643" s="39" t="s">
        <v>460</v>
      </c>
      <c r="B5643" s="39" t="s">
        <v>431</v>
      </c>
      <c r="C5643" s="39" t="s">
        <v>125</v>
      </c>
      <c r="D5643" s="92">
        <f t="shared" si="279"/>
        <v>22.81</v>
      </c>
      <c r="E5643" s="92">
        <f t="shared" si="280"/>
        <v>13.95</v>
      </c>
      <c r="F5643" s="92">
        <f t="shared" si="281"/>
        <v>35</v>
      </c>
      <c r="H5643" s="138">
        <v>22.81</v>
      </c>
      <c r="I5643" s="138">
        <v>13.95</v>
      </c>
      <c r="J5643" s="138">
        <v>35</v>
      </c>
      <c r="K5643" s="138">
        <v>23.629986847873742</v>
      </c>
    </row>
    <row r="5644" spans="1:11">
      <c r="A5644" s="39" t="s">
        <v>460</v>
      </c>
      <c r="B5644" s="39" t="s">
        <v>431</v>
      </c>
      <c r="C5644" s="39" t="s">
        <v>131</v>
      </c>
      <c r="D5644" s="92">
        <f t="shared" si="279"/>
        <v>24.07</v>
      </c>
      <c r="E5644" s="92">
        <f t="shared" si="280"/>
        <v>14.22</v>
      </c>
      <c r="F5644" s="92">
        <f t="shared" si="281"/>
        <v>37.729999999999997</v>
      </c>
      <c r="H5644" s="138">
        <v>24.07</v>
      </c>
      <c r="I5644" s="138">
        <v>14.22</v>
      </c>
      <c r="J5644" s="138">
        <v>37.729999999999997</v>
      </c>
      <c r="K5644" s="138">
        <v>25.093477357706689</v>
      </c>
    </row>
    <row r="5645" spans="1:11">
      <c r="A5645" s="39" t="s">
        <v>460</v>
      </c>
      <c r="B5645" s="39" t="s">
        <v>431</v>
      </c>
      <c r="C5645" s="39" t="s">
        <v>133</v>
      </c>
      <c r="D5645" s="92">
        <f t="shared" si="279"/>
        <v>16.87</v>
      </c>
      <c r="E5645" s="92">
        <f t="shared" si="280"/>
        <v>11.19</v>
      </c>
      <c r="F5645" s="92">
        <f t="shared" si="281"/>
        <v>24.64</v>
      </c>
      <c r="H5645" s="138">
        <v>16.87</v>
      </c>
      <c r="I5645" s="138">
        <v>11.19</v>
      </c>
      <c r="J5645" s="138">
        <v>24.64</v>
      </c>
      <c r="K5645" s="138">
        <v>20.213396561944279</v>
      </c>
    </row>
    <row r="5646" spans="1:11">
      <c r="A5646" s="39" t="s">
        <v>460</v>
      </c>
      <c r="B5646" s="39" t="s">
        <v>431</v>
      </c>
      <c r="C5646" s="39" t="s">
        <v>137</v>
      </c>
      <c r="D5646" s="92">
        <f t="shared" si="279"/>
        <v>21.6</v>
      </c>
      <c r="E5646" s="92">
        <f t="shared" si="280"/>
        <v>12.33</v>
      </c>
      <c r="F5646" s="92">
        <f t="shared" si="281"/>
        <v>35.04</v>
      </c>
      <c r="H5646" s="138">
        <v>21.6</v>
      </c>
      <c r="I5646" s="138">
        <v>12.33</v>
      </c>
      <c r="J5646" s="138">
        <v>35.04</v>
      </c>
      <c r="K5646" s="138">
        <v>26.851851851851848</v>
      </c>
    </row>
    <row r="5647" spans="1:11">
      <c r="A5647" s="39" t="s">
        <v>460</v>
      </c>
      <c r="B5647" s="39" t="s">
        <v>431</v>
      </c>
      <c r="C5647" s="39" t="s">
        <v>138</v>
      </c>
      <c r="D5647" s="92">
        <f t="shared" si="279"/>
        <v>35.86</v>
      </c>
      <c r="E5647" s="92">
        <f t="shared" si="280"/>
        <v>28.73</v>
      </c>
      <c r="F5647" s="92">
        <f t="shared" si="281"/>
        <v>43.69</v>
      </c>
      <c r="H5647" s="138">
        <v>35.86</v>
      </c>
      <c r="I5647" s="138">
        <v>28.73</v>
      </c>
      <c r="J5647" s="138">
        <v>43.69</v>
      </c>
      <c r="K5647" s="138">
        <v>10.708310094813161</v>
      </c>
    </row>
    <row r="5648" spans="1:11">
      <c r="A5648" s="39" t="s">
        <v>460</v>
      </c>
      <c r="B5648" s="39" t="s">
        <v>431</v>
      </c>
      <c r="C5648" s="39" t="s">
        <v>140</v>
      </c>
      <c r="D5648" s="92">
        <f t="shared" si="279"/>
        <v>14.79</v>
      </c>
      <c r="E5648" s="92">
        <f t="shared" si="280"/>
        <v>9.0299999999999994</v>
      </c>
      <c r="F5648" s="92">
        <f t="shared" si="281"/>
        <v>23.29</v>
      </c>
      <c r="H5648" s="138">
        <v>14.79</v>
      </c>
      <c r="I5648" s="138">
        <v>9.0299999999999994</v>
      </c>
      <c r="J5648" s="138">
        <v>23.29</v>
      </c>
      <c r="K5648" s="138">
        <v>24.273157538877619</v>
      </c>
    </row>
    <row r="5649" spans="1:11">
      <c r="A5649" s="39" t="s">
        <v>460</v>
      </c>
      <c r="B5649" s="39" t="s">
        <v>431</v>
      </c>
      <c r="C5649" s="39" t="s">
        <v>144</v>
      </c>
      <c r="D5649" s="92">
        <f t="shared" si="279"/>
        <v>20.260000000000002</v>
      </c>
      <c r="E5649" s="92">
        <f t="shared" si="280"/>
        <v>10.53</v>
      </c>
      <c r="F5649" s="92">
        <f t="shared" si="281"/>
        <v>35.44</v>
      </c>
      <c r="H5649" s="138">
        <v>20.260000000000002</v>
      </c>
      <c r="I5649" s="138">
        <v>10.53</v>
      </c>
      <c r="J5649" s="138">
        <v>35.44</v>
      </c>
      <c r="K5649" s="138">
        <v>31.293188548864752</v>
      </c>
    </row>
    <row r="5650" spans="1:11">
      <c r="A5650" s="39" t="s">
        <v>460</v>
      </c>
      <c r="B5650" s="39" t="s">
        <v>431</v>
      </c>
      <c r="C5650" s="39" t="s">
        <v>145</v>
      </c>
      <c r="D5650" s="92">
        <f t="shared" si="279"/>
        <v>11.47</v>
      </c>
      <c r="E5650" s="92">
        <f t="shared" si="280"/>
        <v>7.4</v>
      </c>
      <c r="F5650" s="92">
        <f t="shared" si="281"/>
        <v>17.36</v>
      </c>
      <c r="H5650" s="138">
        <v>11.47</v>
      </c>
      <c r="I5650" s="138">
        <v>7.4</v>
      </c>
      <c r="J5650" s="138">
        <v>17.36</v>
      </c>
      <c r="K5650" s="138">
        <v>21.795989537925021</v>
      </c>
    </row>
    <row r="5651" spans="1:11">
      <c r="A5651" s="39" t="s">
        <v>460</v>
      </c>
      <c r="B5651" s="39" t="s">
        <v>431</v>
      </c>
      <c r="C5651" s="39" t="s">
        <v>146</v>
      </c>
      <c r="D5651" s="92">
        <f t="shared" si="279"/>
        <v>14.05</v>
      </c>
      <c r="E5651" s="92">
        <f t="shared" si="280"/>
        <v>7.78</v>
      </c>
      <c r="F5651" s="92">
        <f t="shared" si="281"/>
        <v>24.04</v>
      </c>
      <c r="H5651" s="138">
        <v>14.05</v>
      </c>
      <c r="I5651" s="138">
        <v>7.78</v>
      </c>
      <c r="J5651" s="138">
        <v>24.04</v>
      </c>
      <c r="K5651" s="138">
        <v>28.967971530249109</v>
      </c>
    </row>
    <row r="5652" spans="1:11">
      <c r="A5652" s="39" t="s">
        <v>460</v>
      </c>
      <c r="B5652" s="39" t="s">
        <v>431</v>
      </c>
      <c r="C5652" s="39" t="s">
        <v>153</v>
      </c>
      <c r="D5652" s="92">
        <f t="shared" si="279"/>
        <v>18.04</v>
      </c>
      <c r="E5652" s="92">
        <f t="shared" si="280"/>
        <v>12.21</v>
      </c>
      <c r="F5652" s="92">
        <f t="shared" si="281"/>
        <v>25.84</v>
      </c>
      <c r="H5652" s="138">
        <v>18.04</v>
      </c>
      <c r="I5652" s="138">
        <v>12.21</v>
      </c>
      <c r="J5652" s="138">
        <v>25.84</v>
      </c>
      <c r="K5652" s="138">
        <v>19.17960088691796</v>
      </c>
    </row>
    <row r="5653" spans="1:11">
      <c r="A5653" s="39" t="s">
        <v>460</v>
      </c>
      <c r="B5653" s="39" t="s">
        <v>431</v>
      </c>
      <c r="C5653" s="39" t="s">
        <v>162</v>
      </c>
      <c r="D5653" s="92">
        <f t="shared" si="279"/>
        <v>11.1</v>
      </c>
      <c r="E5653" s="92">
        <f t="shared" si="280"/>
        <v>6.97</v>
      </c>
      <c r="F5653" s="92">
        <f t="shared" si="281"/>
        <v>17.23</v>
      </c>
      <c r="H5653" s="138">
        <v>11.1</v>
      </c>
      <c r="I5653" s="138">
        <v>6.97</v>
      </c>
      <c r="J5653" s="138">
        <v>17.23</v>
      </c>
      <c r="K5653" s="138">
        <v>23.153153153153152</v>
      </c>
    </row>
    <row r="5654" spans="1:11">
      <c r="A5654" s="39" t="s">
        <v>460</v>
      </c>
      <c r="B5654" s="39" t="s">
        <v>431</v>
      </c>
      <c r="C5654" s="39" t="s">
        <v>165</v>
      </c>
      <c r="D5654" s="92">
        <f t="shared" si="279"/>
        <v>35.42</v>
      </c>
      <c r="E5654" s="92">
        <f t="shared" si="280"/>
        <v>21.83</v>
      </c>
      <c r="F5654" s="92">
        <f t="shared" si="281"/>
        <v>51.87</v>
      </c>
      <c r="H5654" s="138">
        <v>35.42</v>
      </c>
      <c r="I5654" s="138">
        <v>21.83</v>
      </c>
      <c r="J5654" s="138">
        <v>51.87</v>
      </c>
      <c r="K5654" s="138">
        <v>22.247317899491811</v>
      </c>
    </row>
    <row r="5655" spans="1:11">
      <c r="A5655" s="39" t="s">
        <v>460</v>
      </c>
      <c r="B5655" s="39" t="s">
        <v>431</v>
      </c>
      <c r="C5655" s="39" t="s">
        <v>166</v>
      </c>
      <c r="D5655" s="92">
        <f t="shared" si="279"/>
        <v>32.29</v>
      </c>
      <c r="E5655" s="92">
        <f t="shared" si="280"/>
        <v>23.15</v>
      </c>
      <c r="F5655" s="92">
        <f t="shared" si="281"/>
        <v>43.02</v>
      </c>
      <c r="H5655" s="138">
        <v>32.29</v>
      </c>
      <c r="I5655" s="138">
        <v>23.15</v>
      </c>
      <c r="J5655" s="138">
        <v>43.02</v>
      </c>
      <c r="K5655" s="138">
        <v>15.856302260761845</v>
      </c>
    </row>
    <row r="5656" spans="1:11">
      <c r="A5656" s="39" t="s">
        <v>460</v>
      </c>
      <c r="B5656" s="39" t="s">
        <v>431</v>
      </c>
      <c r="C5656" s="39" t="s">
        <v>170</v>
      </c>
      <c r="D5656" s="92">
        <f t="shared" si="279"/>
        <v>19.7</v>
      </c>
      <c r="E5656" s="92">
        <f t="shared" si="280"/>
        <v>12.51</v>
      </c>
      <c r="F5656" s="92">
        <f t="shared" si="281"/>
        <v>29.63</v>
      </c>
      <c r="H5656" s="138">
        <v>19.7</v>
      </c>
      <c r="I5656" s="138">
        <v>12.51</v>
      </c>
      <c r="J5656" s="138">
        <v>29.63</v>
      </c>
      <c r="K5656" s="138">
        <v>22.131979695431475</v>
      </c>
    </row>
    <row r="5657" spans="1:11">
      <c r="A5657" s="39" t="s">
        <v>460</v>
      </c>
      <c r="B5657" s="39" t="s">
        <v>431</v>
      </c>
      <c r="C5657" s="39" t="s">
        <v>172</v>
      </c>
      <c r="D5657" s="92">
        <f t="shared" si="279"/>
        <v>20.82</v>
      </c>
      <c r="E5657" s="92">
        <f t="shared" si="280"/>
        <v>13.43</v>
      </c>
      <c r="F5657" s="92">
        <f t="shared" si="281"/>
        <v>30.83</v>
      </c>
      <c r="H5657" s="138">
        <v>20.82</v>
      </c>
      <c r="I5657" s="138">
        <v>13.43</v>
      </c>
      <c r="J5657" s="138">
        <v>30.83</v>
      </c>
      <c r="K5657" s="138">
        <v>21.325648414985594</v>
      </c>
    </row>
    <row r="5658" spans="1:11">
      <c r="A5658" s="39" t="s">
        <v>460</v>
      </c>
      <c r="B5658" s="39" t="s">
        <v>431</v>
      </c>
      <c r="C5658" s="39" t="s">
        <v>175</v>
      </c>
      <c r="D5658" s="92">
        <f t="shared" si="279"/>
        <v>23.47</v>
      </c>
      <c r="E5658" s="92">
        <f t="shared" si="280"/>
        <v>14.83</v>
      </c>
      <c r="F5658" s="92">
        <f t="shared" si="281"/>
        <v>35.07</v>
      </c>
      <c r="H5658" s="138">
        <v>23.47</v>
      </c>
      <c r="I5658" s="138">
        <v>14.83</v>
      </c>
      <c r="J5658" s="138">
        <v>35.07</v>
      </c>
      <c r="K5658" s="138">
        <v>22.070728589688965</v>
      </c>
    </row>
    <row r="5659" spans="1:11">
      <c r="A5659" s="39" t="s">
        <v>460</v>
      </c>
      <c r="B5659" s="39" t="s">
        <v>432</v>
      </c>
      <c r="C5659" s="39" t="s">
        <v>98</v>
      </c>
      <c r="D5659" s="92">
        <f t="shared" si="279"/>
        <v>46.56</v>
      </c>
      <c r="E5659" s="92">
        <f t="shared" si="280"/>
        <v>37.35</v>
      </c>
      <c r="F5659" s="92">
        <f t="shared" si="281"/>
        <v>56.02</v>
      </c>
      <c r="H5659" s="138">
        <v>46.56</v>
      </c>
      <c r="I5659" s="138">
        <v>37.35</v>
      </c>
      <c r="J5659" s="138">
        <v>56.02</v>
      </c>
      <c r="K5659" s="138">
        <v>10.330756013745702</v>
      </c>
    </row>
    <row r="5660" spans="1:11">
      <c r="A5660" s="39" t="s">
        <v>460</v>
      </c>
      <c r="B5660" s="39" t="s">
        <v>432</v>
      </c>
      <c r="C5660" s="39" t="s">
        <v>105</v>
      </c>
      <c r="D5660" s="92">
        <f t="shared" si="279"/>
        <v>19.88</v>
      </c>
      <c r="E5660" s="92">
        <f t="shared" si="280"/>
        <v>11.77</v>
      </c>
      <c r="F5660" s="92">
        <f t="shared" si="281"/>
        <v>31.6</v>
      </c>
      <c r="H5660" s="138">
        <v>19.88</v>
      </c>
      <c r="I5660" s="138">
        <v>11.77</v>
      </c>
      <c r="J5660" s="138">
        <v>31.6</v>
      </c>
      <c r="K5660" s="138">
        <v>25.402414486921533</v>
      </c>
    </row>
    <row r="5661" spans="1:11">
      <c r="A5661" s="39" t="s">
        <v>460</v>
      </c>
      <c r="B5661" s="39" t="s">
        <v>432</v>
      </c>
      <c r="C5661" s="39" t="s">
        <v>106</v>
      </c>
      <c r="D5661" s="92">
        <f t="shared" si="279"/>
        <v>10.56</v>
      </c>
      <c r="E5661" s="92">
        <f t="shared" si="280"/>
        <v>7.51</v>
      </c>
      <c r="F5661" s="92">
        <f t="shared" si="281"/>
        <v>14.67</v>
      </c>
      <c r="H5661" s="138">
        <v>10.56</v>
      </c>
      <c r="I5661" s="138">
        <v>7.51</v>
      </c>
      <c r="J5661" s="138">
        <v>14.67</v>
      </c>
      <c r="K5661" s="138">
        <v>17.140151515151516</v>
      </c>
    </row>
    <row r="5662" spans="1:11">
      <c r="A5662" s="39" t="s">
        <v>460</v>
      </c>
      <c r="B5662" s="39" t="s">
        <v>432</v>
      </c>
      <c r="C5662" s="39" t="s">
        <v>125</v>
      </c>
      <c r="D5662" s="92">
        <f t="shared" si="279"/>
        <v>11.53</v>
      </c>
      <c r="E5662" s="92">
        <f t="shared" si="280"/>
        <v>7.07</v>
      </c>
      <c r="F5662" s="92">
        <f t="shared" si="281"/>
        <v>18.239999999999998</v>
      </c>
      <c r="H5662" s="138">
        <v>11.53</v>
      </c>
      <c r="I5662" s="138">
        <v>7.07</v>
      </c>
      <c r="J5662" s="138">
        <v>18.239999999999998</v>
      </c>
      <c r="K5662" s="138">
        <v>24.284475281873373</v>
      </c>
    </row>
    <row r="5663" spans="1:11">
      <c r="A5663" s="39" t="s">
        <v>460</v>
      </c>
      <c r="B5663" s="39" t="s">
        <v>432</v>
      </c>
      <c r="C5663" s="39" t="s">
        <v>131</v>
      </c>
      <c r="D5663" s="92">
        <f t="shared" si="279"/>
        <v>19.23</v>
      </c>
      <c r="E5663" s="92">
        <f t="shared" si="280"/>
        <v>13.11</v>
      </c>
      <c r="F5663" s="92">
        <f t="shared" si="281"/>
        <v>27.3</v>
      </c>
      <c r="H5663" s="138">
        <v>19.23</v>
      </c>
      <c r="I5663" s="138">
        <v>13.11</v>
      </c>
      <c r="J5663" s="138">
        <v>27.3</v>
      </c>
      <c r="K5663" s="138">
        <v>18.7727509100364</v>
      </c>
    </row>
    <row r="5664" spans="1:11">
      <c r="A5664" s="39" t="s">
        <v>460</v>
      </c>
      <c r="B5664" s="39" t="s">
        <v>432</v>
      </c>
      <c r="C5664" s="39" t="s">
        <v>133</v>
      </c>
      <c r="D5664" s="92">
        <f t="shared" si="279"/>
        <v>15.52</v>
      </c>
      <c r="E5664" s="92">
        <f t="shared" si="280"/>
        <v>9.86</v>
      </c>
      <c r="F5664" s="92">
        <f t="shared" si="281"/>
        <v>23.58</v>
      </c>
      <c r="H5664" s="138">
        <v>15.52</v>
      </c>
      <c r="I5664" s="138">
        <v>9.86</v>
      </c>
      <c r="J5664" s="138">
        <v>23.58</v>
      </c>
      <c r="K5664" s="138">
        <v>22.358247422680414</v>
      </c>
    </row>
    <row r="5665" spans="1:11">
      <c r="A5665" s="39" t="s">
        <v>460</v>
      </c>
      <c r="B5665" s="39" t="s">
        <v>432</v>
      </c>
      <c r="C5665" s="39" t="s">
        <v>137</v>
      </c>
      <c r="D5665" s="92">
        <f t="shared" si="279"/>
        <v>10.220000000000001</v>
      </c>
      <c r="E5665" s="92">
        <f t="shared" si="280"/>
        <v>5.95</v>
      </c>
      <c r="F5665" s="92">
        <f t="shared" si="281"/>
        <v>17.010000000000002</v>
      </c>
      <c r="H5665" s="138">
        <v>10.220000000000001</v>
      </c>
      <c r="I5665" s="138">
        <v>5.95</v>
      </c>
      <c r="J5665" s="138">
        <v>17.010000000000002</v>
      </c>
      <c r="K5665" s="138">
        <v>26.908023483365945</v>
      </c>
    </row>
    <row r="5666" spans="1:11">
      <c r="A5666" s="39" t="s">
        <v>460</v>
      </c>
      <c r="B5666" s="39" t="s">
        <v>432</v>
      </c>
      <c r="C5666" s="39" t="s">
        <v>138</v>
      </c>
      <c r="D5666" s="92">
        <f t="shared" si="279"/>
        <v>25.25</v>
      </c>
      <c r="E5666" s="92">
        <f t="shared" si="280"/>
        <v>15.22</v>
      </c>
      <c r="F5666" s="92">
        <f t="shared" si="281"/>
        <v>38.86</v>
      </c>
      <c r="H5666" s="138">
        <v>25.25</v>
      </c>
      <c r="I5666" s="138">
        <v>15.22</v>
      </c>
      <c r="J5666" s="138">
        <v>38.86</v>
      </c>
      <c r="K5666" s="138">
        <v>24.079207920792079</v>
      </c>
    </row>
    <row r="5667" spans="1:11">
      <c r="A5667" s="39" t="s">
        <v>460</v>
      </c>
      <c r="B5667" s="39" t="s">
        <v>432</v>
      </c>
      <c r="C5667" s="39" t="s">
        <v>140</v>
      </c>
      <c r="D5667" s="92">
        <f t="shared" si="279"/>
        <v>11.12</v>
      </c>
      <c r="E5667" s="92">
        <f t="shared" si="280"/>
        <v>6.21</v>
      </c>
      <c r="F5667" s="92">
        <f t="shared" si="281"/>
        <v>19.11</v>
      </c>
      <c r="H5667" s="138">
        <v>11.12</v>
      </c>
      <c r="I5667" s="138">
        <v>6.21</v>
      </c>
      <c r="J5667" s="138">
        <v>19.11</v>
      </c>
      <c r="K5667" s="138">
        <v>28.776978417266193</v>
      </c>
    </row>
    <row r="5668" spans="1:11">
      <c r="A5668" s="39" t="s">
        <v>460</v>
      </c>
      <c r="B5668" s="39" t="s">
        <v>432</v>
      </c>
      <c r="C5668" s="39" t="s">
        <v>144</v>
      </c>
      <c r="D5668" s="92">
        <f t="shared" si="279"/>
        <v>20.09</v>
      </c>
      <c r="E5668" s="92">
        <f t="shared" si="280"/>
        <v>11.45</v>
      </c>
      <c r="F5668" s="92">
        <f t="shared" si="281"/>
        <v>32.85</v>
      </c>
      <c r="H5668" s="138">
        <v>20.09</v>
      </c>
      <c r="I5668" s="138">
        <v>11.45</v>
      </c>
      <c r="J5668" s="138">
        <v>32.85</v>
      </c>
      <c r="K5668" s="138">
        <v>27.127924340467896</v>
      </c>
    </row>
    <row r="5669" spans="1:11">
      <c r="A5669" s="39" t="s">
        <v>460</v>
      </c>
      <c r="B5669" s="39" t="s">
        <v>432</v>
      </c>
      <c r="C5669" s="39" t="s">
        <v>145</v>
      </c>
      <c r="D5669" s="92">
        <f t="shared" si="279"/>
        <v>26.88</v>
      </c>
      <c r="E5669" s="92">
        <f t="shared" si="280"/>
        <v>17.43</v>
      </c>
      <c r="F5669" s="92">
        <f t="shared" si="281"/>
        <v>39.049999999999997</v>
      </c>
      <c r="H5669" s="138">
        <v>26.88</v>
      </c>
      <c r="I5669" s="138">
        <v>17.43</v>
      </c>
      <c r="J5669" s="138">
        <v>39.049999999999997</v>
      </c>
      <c r="K5669" s="138">
        <v>20.684523809523807</v>
      </c>
    </row>
    <row r="5670" spans="1:11">
      <c r="A5670" s="39" t="s">
        <v>460</v>
      </c>
      <c r="B5670" s="39" t="s">
        <v>432</v>
      </c>
      <c r="C5670" s="39" t="s">
        <v>146</v>
      </c>
      <c r="D5670" s="92">
        <f t="shared" si="279"/>
        <v>19.91</v>
      </c>
      <c r="E5670" s="92">
        <f t="shared" si="280"/>
        <v>11.69</v>
      </c>
      <c r="F5670" s="92">
        <f t="shared" si="281"/>
        <v>31.83</v>
      </c>
      <c r="H5670" s="138">
        <v>19.91</v>
      </c>
      <c r="I5670" s="138">
        <v>11.69</v>
      </c>
      <c r="J5670" s="138">
        <v>31.83</v>
      </c>
      <c r="K5670" s="138">
        <v>25.765946760421897</v>
      </c>
    </row>
    <row r="5671" spans="1:11">
      <c r="A5671" s="39" t="s">
        <v>460</v>
      </c>
      <c r="B5671" s="39" t="s">
        <v>432</v>
      </c>
      <c r="C5671" s="39" t="s">
        <v>153</v>
      </c>
      <c r="D5671" s="92">
        <f t="shared" si="279"/>
        <v>29.39</v>
      </c>
      <c r="E5671" s="92">
        <f t="shared" si="280"/>
        <v>15.13</v>
      </c>
      <c r="F5671" s="92">
        <f t="shared" si="281"/>
        <v>49.28</v>
      </c>
      <c r="H5671" s="138">
        <v>29.39</v>
      </c>
      <c r="I5671" s="138">
        <v>15.13</v>
      </c>
      <c r="J5671" s="138">
        <v>49.28</v>
      </c>
      <c r="K5671" s="138">
        <v>30.520585233072474</v>
      </c>
    </row>
    <row r="5672" spans="1:11">
      <c r="A5672" s="39" t="s">
        <v>460</v>
      </c>
      <c r="B5672" s="39" t="s">
        <v>432</v>
      </c>
      <c r="C5672" s="39" t="s">
        <v>162</v>
      </c>
      <c r="D5672" s="92">
        <f t="shared" si="279"/>
        <v>26.42</v>
      </c>
      <c r="E5672" s="92">
        <f t="shared" si="280"/>
        <v>14.16</v>
      </c>
      <c r="F5672" s="92">
        <f t="shared" si="281"/>
        <v>43.88</v>
      </c>
      <c r="H5672" s="138">
        <v>26.42</v>
      </c>
      <c r="I5672" s="138">
        <v>14.16</v>
      </c>
      <c r="J5672" s="138">
        <v>43.88</v>
      </c>
      <c r="K5672" s="138">
        <v>29.182437547312638</v>
      </c>
    </row>
    <row r="5673" spans="1:11">
      <c r="A5673" s="39" t="s">
        <v>460</v>
      </c>
      <c r="B5673" s="39" t="s">
        <v>432</v>
      </c>
      <c r="C5673" s="39" t="s">
        <v>165</v>
      </c>
      <c r="D5673" s="92">
        <f t="shared" si="279"/>
        <v>25.31</v>
      </c>
      <c r="E5673" s="92">
        <f t="shared" si="280"/>
        <v>15.84</v>
      </c>
      <c r="F5673" s="92">
        <f t="shared" si="281"/>
        <v>37.89</v>
      </c>
      <c r="H5673" s="138">
        <v>25.31</v>
      </c>
      <c r="I5673" s="138">
        <v>15.84</v>
      </c>
      <c r="J5673" s="138">
        <v>37.89</v>
      </c>
      <c r="K5673" s="138">
        <v>22.402212564203872</v>
      </c>
    </row>
    <row r="5674" spans="1:11">
      <c r="A5674" s="39" t="s">
        <v>460</v>
      </c>
      <c r="B5674" s="39" t="s">
        <v>432</v>
      </c>
      <c r="C5674" s="39" t="s">
        <v>166</v>
      </c>
      <c r="D5674" s="92">
        <f t="shared" si="279"/>
        <v>30.1</v>
      </c>
      <c r="E5674" s="92">
        <f t="shared" si="280"/>
        <v>21.66</v>
      </c>
      <c r="F5674" s="92">
        <f t="shared" si="281"/>
        <v>40.15</v>
      </c>
      <c r="H5674" s="138">
        <v>30.1</v>
      </c>
      <c r="I5674" s="138">
        <v>21.66</v>
      </c>
      <c r="J5674" s="138">
        <v>40.15</v>
      </c>
      <c r="K5674" s="138">
        <v>15.813953488372093</v>
      </c>
    </row>
    <row r="5675" spans="1:11">
      <c r="A5675" s="39" t="s">
        <v>460</v>
      </c>
      <c r="B5675" s="39" t="s">
        <v>432</v>
      </c>
      <c r="C5675" s="39" t="s">
        <v>170</v>
      </c>
      <c r="D5675" s="92">
        <f t="shared" si="279"/>
        <v>18.61</v>
      </c>
      <c r="E5675" s="92">
        <f t="shared" si="280"/>
        <v>11.91</v>
      </c>
      <c r="F5675" s="92">
        <f t="shared" si="281"/>
        <v>27.89</v>
      </c>
      <c r="H5675" s="138">
        <v>18.61</v>
      </c>
      <c r="I5675" s="138">
        <v>11.91</v>
      </c>
      <c r="J5675" s="138">
        <v>27.89</v>
      </c>
      <c r="K5675" s="138">
        <v>21.816227834497582</v>
      </c>
    </row>
    <row r="5676" spans="1:11">
      <c r="A5676" s="39" t="s">
        <v>460</v>
      </c>
      <c r="B5676" s="39" t="s">
        <v>432</v>
      </c>
      <c r="C5676" s="39" t="s">
        <v>172</v>
      </c>
      <c r="D5676" s="92">
        <f t="shared" si="279"/>
        <v>17.91</v>
      </c>
      <c r="E5676" s="92">
        <f t="shared" si="280"/>
        <v>12.94</v>
      </c>
      <c r="F5676" s="92">
        <f t="shared" si="281"/>
        <v>24.24</v>
      </c>
      <c r="H5676" s="138">
        <v>17.91</v>
      </c>
      <c r="I5676" s="138">
        <v>12.94</v>
      </c>
      <c r="J5676" s="138">
        <v>24.24</v>
      </c>
      <c r="K5676" s="138">
        <v>16.024567280848689</v>
      </c>
    </row>
    <row r="5677" spans="1:11">
      <c r="A5677" s="39" t="s">
        <v>460</v>
      </c>
      <c r="B5677" s="39" t="s">
        <v>432</v>
      </c>
      <c r="C5677" s="39" t="s">
        <v>175</v>
      </c>
      <c r="D5677" s="92">
        <f t="shared" si="279"/>
        <v>11.25</v>
      </c>
      <c r="E5677" s="92">
        <f t="shared" si="280"/>
        <v>6.44</v>
      </c>
      <c r="F5677" s="92">
        <f t="shared" si="281"/>
        <v>18.93</v>
      </c>
      <c r="H5677" s="138">
        <v>11.25</v>
      </c>
      <c r="I5677" s="138">
        <v>6.44</v>
      </c>
      <c r="J5677" s="138">
        <v>18.93</v>
      </c>
      <c r="K5677" s="138">
        <v>27.644444444444442</v>
      </c>
    </row>
    <row r="5678" spans="1:11">
      <c r="A5678" s="39" t="s">
        <v>460</v>
      </c>
      <c r="B5678" s="39" t="s">
        <v>430</v>
      </c>
      <c r="C5678" s="39" t="s">
        <v>99</v>
      </c>
      <c r="D5678" s="92">
        <f t="shared" si="279"/>
        <v>58.28</v>
      </c>
      <c r="E5678" s="92">
        <f t="shared" si="280"/>
        <v>44.05</v>
      </c>
      <c r="F5678" s="92">
        <f t="shared" si="281"/>
        <v>71.260000000000005</v>
      </c>
      <c r="H5678" s="138">
        <v>58.28</v>
      </c>
      <c r="I5678" s="138">
        <v>44.05</v>
      </c>
      <c r="J5678" s="138">
        <v>71.260000000000005</v>
      </c>
      <c r="K5678" s="138">
        <v>12.199725463280714</v>
      </c>
    </row>
    <row r="5679" spans="1:11">
      <c r="A5679" s="39" t="s">
        <v>460</v>
      </c>
      <c r="B5679" s="39" t="s">
        <v>430</v>
      </c>
      <c r="C5679" s="39" t="s">
        <v>100</v>
      </c>
      <c r="D5679" s="92">
        <f t="shared" si="279"/>
        <v>63.5</v>
      </c>
      <c r="E5679" s="92">
        <f t="shared" si="280"/>
        <v>50.01</v>
      </c>
      <c r="F5679" s="92">
        <f t="shared" si="281"/>
        <v>75.17</v>
      </c>
      <c r="H5679" s="138">
        <v>63.5</v>
      </c>
      <c r="I5679" s="138">
        <v>50.01</v>
      </c>
      <c r="J5679" s="138">
        <v>75.17</v>
      </c>
      <c r="K5679" s="138">
        <v>10.299212598425198</v>
      </c>
    </row>
    <row r="5680" spans="1:11">
      <c r="A5680" s="39" t="s">
        <v>460</v>
      </c>
      <c r="B5680" s="39" t="s">
        <v>430</v>
      </c>
      <c r="C5680" s="39" t="s">
        <v>107</v>
      </c>
      <c r="D5680" s="92">
        <f t="shared" si="279"/>
        <v>52.7</v>
      </c>
      <c r="E5680" s="92">
        <f t="shared" si="280"/>
        <v>37.85</v>
      </c>
      <c r="F5680" s="92">
        <f t="shared" si="281"/>
        <v>67.09</v>
      </c>
      <c r="H5680" s="138">
        <v>52.7</v>
      </c>
      <c r="I5680" s="138">
        <v>37.85</v>
      </c>
      <c r="J5680" s="138">
        <v>67.09</v>
      </c>
      <c r="K5680" s="138">
        <v>14.573055028462997</v>
      </c>
    </row>
    <row r="5681" spans="1:11">
      <c r="A5681" s="39" t="s">
        <v>460</v>
      </c>
      <c r="B5681" s="39" t="s">
        <v>430</v>
      </c>
      <c r="C5681" s="39" t="s">
        <v>113</v>
      </c>
      <c r="D5681" s="92">
        <f t="shared" si="279"/>
        <v>50.75</v>
      </c>
      <c r="E5681" s="92">
        <f t="shared" si="280"/>
        <v>35.06</v>
      </c>
      <c r="F5681" s="92">
        <f t="shared" si="281"/>
        <v>66.3</v>
      </c>
      <c r="H5681" s="138">
        <v>50.75</v>
      </c>
      <c r="I5681" s="138">
        <v>35.06</v>
      </c>
      <c r="J5681" s="138">
        <v>66.3</v>
      </c>
      <c r="K5681" s="138">
        <v>16.236453201970445</v>
      </c>
    </row>
    <row r="5682" spans="1:11">
      <c r="A5682" s="39" t="s">
        <v>460</v>
      </c>
      <c r="B5682" s="39" t="s">
        <v>430</v>
      </c>
      <c r="C5682" s="39" t="s">
        <v>114</v>
      </c>
      <c r="D5682" s="92">
        <f t="shared" si="279"/>
        <v>56.28</v>
      </c>
      <c r="E5682" s="92">
        <f t="shared" si="280"/>
        <v>43.1</v>
      </c>
      <c r="F5682" s="92">
        <f t="shared" si="281"/>
        <v>68.62</v>
      </c>
      <c r="H5682" s="138">
        <v>56.28</v>
      </c>
      <c r="I5682" s="138">
        <v>43.1</v>
      </c>
      <c r="J5682" s="138">
        <v>68.62</v>
      </c>
      <c r="K5682" s="138">
        <v>11.815920398009951</v>
      </c>
    </row>
    <row r="5683" spans="1:11">
      <c r="A5683" s="39" t="s">
        <v>460</v>
      </c>
      <c r="B5683" s="39" t="s">
        <v>430</v>
      </c>
      <c r="C5683" s="39" t="s">
        <v>120</v>
      </c>
      <c r="D5683" s="92">
        <f t="shared" si="279"/>
        <v>69.17</v>
      </c>
      <c r="E5683" s="92">
        <f t="shared" si="280"/>
        <v>61.41</v>
      </c>
      <c r="F5683" s="92">
        <f t="shared" si="281"/>
        <v>75.97</v>
      </c>
      <c r="H5683" s="138">
        <v>69.17</v>
      </c>
      <c r="I5683" s="138">
        <v>61.41</v>
      </c>
      <c r="J5683" s="138">
        <v>75.97</v>
      </c>
      <c r="K5683" s="138">
        <v>5.3925112042793115</v>
      </c>
    </row>
    <row r="5684" spans="1:11">
      <c r="A5684" s="39" t="s">
        <v>460</v>
      </c>
      <c r="B5684" s="39" t="s">
        <v>430</v>
      </c>
      <c r="C5684" s="39" t="s">
        <v>121</v>
      </c>
      <c r="D5684" s="92">
        <f t="shared" ref="D5684:D5747" si="282">IF(K5684&gt;=50," ",H5684)</f>
        <v>45.77</v>
      </c>
      <c r="E5684" s="92">
        <f t="shared" ref="E5684:E5747" si="283">IF(K5684&gt;=50," ",I5684)</f>
        <v>31.74</v>
      </c>
      <c r="F5684" s="92">
        <f t="shared" ref="F5684:F5747" si="284">IF(K5684&gt;=50," ",J5684)</f>
        <v>60.52</v>
      </c>
      <c r="H5684" s="138">
        <v>45.77</v>
      </c>
      <c r="I5684" s="138">
        <v>31.74</v>
      </c>
      <c r="J5684" s="138">
        <v>60.52</v>
      </c>
      <c r="K5684" s="138">
        <v>16.495521083679265</v>
      </c>
    </row>
    <row r="5685" spans="1:11">
      <c r="A5685" s="39" t="s">
        <v>460</v>
      </c>
      <c r="B5685" s="39" t="s">
        <v>430</v>
      </c>
      <c r="C5685" s="39" t="s">
        <v>124</v>
      </c>
      <c r="D5685" s="92">
        <f t="shared" si="282"/>
        <v>46.5</v>
      </c>
      <c r="E5685" s="92">
        <f t="shared" si="283"/>
        <v>35.76</v>
      </c>
      <c r="F5685" s="92">
        <f t="shared" si="284"/>
        <v>57.58</v>
      </c>
      <c r="H5685" s="138">
        <v>46.5</v>
      </c>
      <c r="I5685" s="138">
        <v>35.76</v>
      </c>
      <c r="J5685" s="138">
        <v>57.58</v>
      </c>
      <c r="K5685" s="138">
        <v>12.172043010752688</v>
      </c>
    </row>
    <row r="5686" spans="1:11">
      <c r="A5686" s="39" t="s">
        <v>460</v>
      </c>
      <c r="B5686" s="39" t="s">
        <v>430</v>
      </c>
      <c r="C5686" s="39" t="s">
        <v>126</v>
      </c>
      <c r="D5686" s="92">
        <f t="shared" si="282"/>
        <v>68.680000000000007</v>
      </c>
      <c r="E5686" s="92">
        <f t="shared" si="283"/>
        <v>60.31</v>
      </c>
      <c r="F5686" s="92">
        <f t="shared" si="284"/>
        <v>75.98</v>
      </c>
      <c r="H5686" s="138">
        <v>68.680000000000007</v>
      </c>
      <c r="I5686" s="138">
        <v>60.31</v>
      </c>
      <c r="J5686" s="138">
        <v>75.98</v>
      </c>
      <c r="K5686" s="138">
        <v>5.8532323820617345</v>
      </c>
    </row>
    <row r="5687" spans="1:11">
      <c r="A5687" s="39" t="s">
        <v>460</v>
      </c>
      <c r="B5687" s="39" t="s">
        <v>430</v>
      </c>
      <c r="C5687" s="39" t="s">
        <v>127</v>
      </c>
      <c r="D5687" s="92">
        <f t="shared" si="282"/>
        <v>63.45</v>
      </c>
      <c r="E5687" s="92">
        <f t="shared" si="283"/>
        <v>51.78</v>
      </c>
      <c r="F5687" s="92">
        <f t="shared" si="284"/>
        <v>73.739999999999995</v>
      </c>
      <c r="H5687" s="138">
        <v>63.45</v>
      </c>
      <c r="I5687" s="138">
        <v>51.78</v>
      </c>
      <c r="J5687" s="138">
        <v>73.739999999999995</v>
      </c>
      <c r="K5687" s="138">
        <v>8.9519306540583123</v>
      </c>
    </row>
    <row r="5688" spans="1:11">
      <c r="A5688" s="39" t="s">
        <v>460</v>
      </c>
      <c r="B5688" s="39" t="s">
        <v>430</v>
      </c>
      <c r="C5688" s="39" t="s">
        <v>128</v>
      </c>
      <c r="D5688" s="92">
        <f t="shared" si="282"/>
        <v>53.6</v>
      </c>
      <c r="E5688" s="92">
        <f t="shared" si="283"/>
        <v>45.11</v>
      </c>
      <c r="F5688" s="92">
        <f t="shared" si="284"/>
        <v>61.89</v>
      </c>
      <c r="H5688" s="138">
        <v>53.6</v>
      </c>
      <c r="I5688" s="138">
        <v>45.11</v>
      </c>
      <c r="J5688" s="138">
        <v>61.89</v>
      </c>
      <c r="K5688" s="138">
        <v>8.0597014925373127</v>
      </c>
    </row>
    <row r="5689" spans="1:11">
      <c r="A5689" s="39" t="s">
        <v>460</v>
      </c>
      <c r="B5689" s="39" t="s">
        <v>430</v>
      </c>
      <c r="C5689" s="39" t="s">
        <v>129</v>
      </c>
      <c r="D5689" s="92">
        <f t="shared" si="282"/>
        <v>46.7</v>
      </c>
      <c r="E5689" s="92">
        <f t="shared" si="283"/>
        <v>40.01</v>
      </c>
      <c r="F5689" s="92">
        <f t="shared" si="284"/>
        <v>53.51</v>
      </c>
      <c r="H5689" s="138">
        <v>46.7</v>
      </c>
      <c r="I5689" s="138">
        <v>40.01</v>
      </c>
      <c r="J5689" s="138">
        <v>53.51</v>
      </c>
      <c r="K5689" s="138">
        <v>7.4089935760171297</v>
      </c>
    </row>
    <row r="5690" spans="1:11">
      <c r="A5690" s="39" t="s">
        <v>460</v>
      </c>
      <c r="B5690" s="39" t="s">
        <v>430</v>
      </c>
      <c r="C5690" s="39" t="s">
        <v>139</v>
      </c>
      <c r="D5690" s="92">
        <f t="shared" si="282"/>
        <v>55.05</v>
      </c>
      <c r="E5690" s="92">
        <f t="shared" si="283"/>
        <v>46.34</v>
      </c>
      <c r="F5690" s="92">
        <f t="shared" si="284"/>
        <v>63.47</v>
      </c>
      <c r="H5690" s="138">
        <v>55.05</v>
      </c>
      <c r="I5690" s="138">
        <v>46.34</v>
      </c>
      <c r="J5690" s="138">
        <v>63.47</v>
      </c>
      <c r="K5690" s="138">
        <v>8.0108991825613085</v>
      </c>
    </row>
    <row r="5691" spans="1:11">
      <c r="A5691" s="39" t="s">
        <v>460</v>
      </c>
      <c r="B5691" s="39" t="s">
        <v>430</v>
      </c>
      <c r="C5691" s="39" t="s">
        <v>141</v>
      </c>
      <c r="D5691" s="92">
        <f t="shared" si="282"/>
        <v>52.35</v>
      </c>
      <c r="E5691" s="92">
        <f t="shared" si="283"/>
        <v>40.33</v>
      </c>
      <c r="F5691" s="92">
        <f t="shared" si="284"/>
        <v>64.099999999999994</v>
      </c>
      <c r="H5691" s="138">
        <v>52.35</v>
      </c>
      <c r="I5691" s="138">
        <v>40.33</v>
      </c>
      <c r="J5691" s="138">
        <v>64.099999999999994</v>
      </c>
      <c r="K5691" s="138">
        <v>11.805157593123209</v>
      </c>
    </row>
    <row r="5692" spans="1:11">
      <c r="A5692" s="39" t="s">
        <v>460</v>
      </c>
      <c r="B5692" s="39" t="s">
        <v>430</v>
      </c>
      <c r="C5692" s="39" t="s">
        <v>142</v>
      </c>
      <c r="D5692" s="92">
        <f t="shared" si="282"/>
        <v>68.47</v>
      </c>
      <c r="E5692" s="92">
        <f t="shared" si="283"/>
        <v>59.13</v>
      </c>
      <c r="F5692" s="92">
        <f t="shared" si="284"/>
        <v>76.53</v>
      </c>
      <c r="H5692" s="138">
        <v>68.47</v>
      </c>
      <c r="I5692" s="138">
        <v>59.13</v>
      </c>
      <c r="J5692" s="138">
        <v>76.53</v>
      </c>
      <c r="K5692" s="138">
        <v>6.5284066014312829</v>
      </c>
    </row>
    <row r="5693" spans="1:11">
      <c r="A5693" s="39" t="s">
        <v>460</v>
      </c>
      <c r="B5693" s="39" t="s">
        <v>430</v>
      </c>
      <c r="C5693" s="39" t="s">
        <v>147</v>
      </c>
      <c r="D5693" s="92">
        <f t="shared" si="282"/>
        <v>58.97</v>
      </c>
      <c r="E5693" s="92">
        <f t="shared" si="283"/>
        <v>46.92</v>
      </c>
      <c r="F5693" s="92">
        <f t="shared" si="284"/>
        <v>70.03</v>
      </c>
      <c r="H5693" s="138">
        <v>58.97</v>
      </c>
      <c r="I5693" s="138">
        <v>46.92</v>
      </c>
      <c r="J5693" s="138">
        <v>70.03</v>
      </c>
      <c r="K5693" s="138">
        <v>10.174665083940987</v>
      </c>
    </row>
    <row r="5694" spans="1:11">
      <c r="A5694" s="39" t="s">
        <v>460</v>
      </c>
      <c r="B5694" s="39" t="s">
        <v>430</v>
      </c>
      <c r="C5694" s="39" t="s">
        <v>148</v>
      </c>
      <c r="D5694" s="92">
        <f t="shared" si="282"/>
        <v>59.07</v>
      </c>
      <c r="E5694" s="92">
        <f t="shared" si="283"/>
        <v>49.07</v>
      </c>
      <c r="F5694" s="92">
        <f t="shared" si="284"/>
        <v>68.38</v>
      </c>
      <c r="H5694" s="138">
        <v>59.07</v>
      </c>
      <c r="I5694" s="138">
        <v>49.07</v>
      </c>
      <c r="J5694" s="138">
        <v>68.38</v>
      </c>
      <c r="K5694" s="138">
        <v>8.4476045369900117</v>
      </c>
    </row>
    <row r="5695" spans="1:11">
      <c r="A5695" s="39" t="s">
        <v>460</v>
      </c>
      <c r="B5695" s="39" t="s">
        <v>430</v>
      </c>
      <c r="C5695" s="39" t="s">
        <v>152</v>
      </c>
      <c r="D5695" s="92">
        <f t="shared" si="282"/>
        <v>33.76</v>
      </c>
      <c r="E5695" s="92">
        <f t="shared" si="283"/>
        <v>26.31</v>
      </c>
      <c r="F5695" s="92">
        <f t="shared" si="284"/>
        <v>42.12</v>
      </c>
      <c r="H5695" s="138">
        <v>33.76</v>
      </c>
      <c r="I5695" s="138">
        <v>26.31</v>
      </c>
      <c r="J5695" s="138">
        <v>42.12</v>
      </c>
      <c r="K5695" s="138">
        <v>12.0260663507109</v>
      </c>
    </row>
    <row r="5696" spans="1:11">
      <c r="A5696" s="39" t="s">
        <v>460</v>
      </c>
      <c r="B5696" s="39" t="s">
        <v>430</v>
      </c>
      <c r="C5696" s="39" t="s">
        <v>155</v>
      </c>
      <c r="D5696" s="92">
        <f t="shared" si="282"/>
        <v>46.92</v>
      </c>
      <c r="E5696" s="92">
        <f t="shared" si="283"/>
        <v>37.619999999999997</v>
      </c>
      <c r="F5696" s="92">
        <f t="shared" si="284"/>
        <v>56.44</v>
      </c>
      <c r="H5696" s="138">
        <v>46.92</v>
      </c>
      <c r="I5696" s="138">
        <v>37.619999999999997</v>
      </c>
      <c r="J5696" s="138">
        <v>56.44</v>
      </c>
      <c r="K5696" s="138">
        <v>10.358056265984656</v>
      </c>
    </row>
    <row r="5697" spans="1:11">
      <c r="A5697" s="39" t="s">
        <v>460</v>
      </c>
      <c r="B5697" s="39" t="s">
        <v>430</v>
      </c>
      <c r="C5697" s="39" t="s">
        <v>157</v>
      </c>
      <c r="D5697" s="92">
        <f t="shared" si="282"/>
        <v>38.07</v>
      </c>
      <c r="E5697" s="92">
        <f t="shared" si="283"/>
        <v>27.29</v>
      </c>
      <c r="F5697" s="92">
        <f t="shared" si="284"/>
        <v>50.17</v>
      </c>
      <c r="H5697" s="138">
        <v>38.07</v>
      </c>
      <c r="I5697" s="138">
        <v>27.29</v>
      </c>
      <c r="J5697" s="138">
        <v>50.17</v>
      </c>
      <c r="K5697" s="138">
        <v>15.576569477278696</v>
      </c>
    </row>
    <row r="5698" spans="1:11">
      <c r="A5698" s="39" t="s">
        <v>460</v>
      </c>
      <c r="B5698" s="39" t="s">
        <v>430</v>
      </c>
      <c r="C5698" s="39" t="s">
        <v>158</v>
      </c>
      <c r="D5698" s="92">
        <f t="shared" si="282"/>
        <v>25.82</v>
      </c>
      <c r="E5698" s="92">
        <f t="shared" si="283"/>
        <v>14.3</v>
      </c>
      <c r="F5698" s="92">
        <f t="shared" si="284"/>
        <v>42.07</v>
      </c>
      <c r="H5698" s="138">
        <v>25.82</v>
      </c>
      <c r="I5698" s="138">
        <v>14.3</v>
      </c>
      <c r="J5698" s="138">
        <v>42.07</v>
      </c>
      <c r="K5698" s="138">
        <v>27.807900852052668</v>
      </c>
    </row>
    <row r="5699" spans="1:11">
      <c r="A5699" s="39" t="s">
        <v>460</v>
      </c>
      <c r="B5699" s="39" t="s">
        <v>430</v>
      </c>
      <c r="C5699" s="39" t="s">
        <v>160</v>
      </c>
      <c r="D5699" s="92">
        <f t="shared" si="282"/>
        <v>52.35</v>
      </c>
      <c r="E5699" s="92">
        <f t="shared" si="283"/>
        <v>33.799999999999997</v>
      </c>
      <c r="F5699" s="92">
        <f t="shared" si="284"/>
        <v>70.27</v>
      </c>
      <c r="H5699" s="138">
        <v>52.35</v>
      </c>
      <c r="I5699" s="138">
        <v>33.799999999999997</v>
      </c>
      <c r="J5699" s="138">
        <v>70.27</v>
      </c>
      <c r="K5699" s="138">
        <v>18.624641833810887</v>
      </c>
    </row>
    <row r="5700" spans="1:11">
      <c r="A5700" s="39" t="s">
        <v>460</v>
      </c>
      <c r="B5700" s="39" t="s">
        <v>430</v>
      </c>
      <c r="C5700" s="39" t="s">
        <v>163</v>
      </c>
      <c r="D5700" s="92">
        <f t="shared" si="282"/>
        <v>47.68</v>
      </c>
      <c r="E5700" s="92">
        <f t="shared" si="283"/>
        <v>34.25</v>
      </c>
      <c r="F5700" s="92">
        <f t="shared" si="284"/>
        <v>61.45</v>
      </c>
      <c r="H5700" s="138">
        <v>47.68</v>
      </c>
      <c r="I5700" s="138">
        <v>34.25</v>
      </c>
      <c r="J5700" s="138">
        <v>61.45</v>
      </c>
      <c r="K5700" s="138">
        <v>14.911912751677853</v>
      </c>
    </row>
    <row r="5701" spans="1:11">
      <c r="A5701" s="39" t="s">
        <v>460</v>
      </c>
      <c r="B5701" s="39" t="s">
        <v>430</v>
      </c>
      <c r="C5701" s="39" t="s">
        <v>167</v>
      </c>
      <c r="D5701" s="92">
        <f t="shared" si="282"/>
        <v>57.56</v>
      </c>
      <c r="E5701" s="92">
        <f t="shared" si="283"/>
        <v>47.78</v>
      </c>
      <c r="F5701" s="92">
        <f t="shared" si="284"/>
        <v>66.790000000000006</v>
      </c>
      <c r="H5701" s="138">
        <v>57.56</v>
      </c>
      <c r="I5701" s="138">
        <v>47.78</v>
      </c>
      <c r="J5701" s="138">
        <v>66.790000000000006</v>
      </c>
      <c r="K5701" s="138">
        <v>8.5302293259207786</v>
      </c>
    </row>
    <row r="5702" spans="1:11">
      <c r="A5702" s="39" t="s">
        <v>460</v>
      </c>
      <c r="B5702" s="39" t="s">
        <v>430</v>
      </c>
      <c r="C5702" s="39" t="s">
        <v>169</v>
      </c>
      <c r="D5702" s="92">
        <f t="shared" si="282"/>
        <v>60.1</v>
      </c>
      <c r="E5702" s="92">
        <f t="shared" si="283"/>
        <v>45.3</v>
      </c>
      <c r="F5702" s="92">
        <f t="shared" si="284"/>
        <v>73.260000000000005</v>
      </c>
      <c r="H5702" s="138">
        <v>60.1</v>
      </c>
      <c r="I5702" s="138">
        <v>45.3</v>
      </c>
      <c r="J5702" s="138">
        <v>73.260000000000005</v>
      </c>
      <c r="K5702" s="138">
        <v>12.179700499168053</v>
      </c>
    </row>
    <row r="5703" spans="1:11">
      <c r="A5703" s="39" t="s">
        <v>460</v>
      </c>
      <c r="B5703" s="39" t="s">
        <v>430</v>
      </c>
      <c r="C5703" s="39" t="s">
        <v>173</v>
      </c>
      <c r="D5703" s="92">
        <f t="shared" si="282"/>
        <v>57.51</v>
      </c>
      <c r="E5703" s="92">
        <f t="shared" si="283"/>
        <v>46.74</v>
      </c>
      <c r="F5703" s="92">
        <f t="shared" si="284"/>
        <v>67.62</v>
      </c>
      <c r="H5703" s="138">
        <v>57.51</v>
      </c>
      <c r="I5703" s="138">
        <v>46.74</v>
      </c>
      <c r="J5703" s="138">
        <v>67.62</v>
      </c>
      <c r="K5703" s="138">
        <v>9.3896713615023479</v>
      </c>
    </row>
    <row r="5704" spans="1:11">
      <c r="A5704" s="39" t="s">
        <v>460</v>
      </c>
      <c r="B5704" s="39" t="s">
        <v>430</v>
      </c>
      <c r="C5704" s="39" t="s">
        <v>176</v>
      </c>
      <c r="D5704" s="92">
        <f t="shared" si="282"/>
        <v>31.6</v>
      </c>
      <c r="E5704" s="92">
        <f t="shared" si="283"/>
        <v>20.79</v>
      </c>
      <c r="F5704" s="92">
        <f t="shared" si="284"/>
        <v>44.85</v>
      </c>
      <c r="H5704" s="138">
        <v>31.6</v>
      </c>
      <c r="I5704" s="138">
        <v>20.79</v>
      </c>
      <c r="J5704" s="138">
        <v>44.85</v>
      </c>
      <c r="K5704" s="138">
        <v>19.715189873417721</v>
      </c>
    </row>
    <row r="5705" spans="1:11">
      <c r="A5705" s="39" t="s">
        <v>460</v>
      </c>
      <c r="B5705" s="39" t="s">
        <v>431</v>
      </c>
      <c r="C5705" s="39" t="s">
        <v>99</v>
      </c>
      <c r="D5705" s="92">
        <f t="shared" si="282"/>
        <v>15.87</v>
      </c>
      <c r="E5705" s="92">
        <f t="shared" si="283"/>
        <v>8.81</v>
      </c>
      <c r="F5705" s="92">
        <f t="shared" si="284"/>
        <v>26.9</v>
      </c>
      <c r="H5705" s="138">
        <v>15.87</v>
      </c>
      <c r="I5705" s="138">
        <v>8.81</v>
      </c>
      <c r="J5705" s="138">
        <v>26.9</v>
      </c>
      <c r="K5705" s="138">
        <v>28.67044738500315</v>
      </c>
    </row>
    <row r="5706" spans="1:11">
      <c r="A5706" s="39" t="s">
        <v>460</v>
      </c>
      <c r="B5706" s="39" t="s">
        <v>431</v>
      </c>
      <c r="C5706" s="39" t="s">
        <v>100</v>
      </c>
      <c r="D5706" s="92">
        <f t="shared" si="282"/>
        <v>13.55</v>
      </c>
      <c r="E5706" s="92">
        <f t="shared" si="283"/>
        <v>7.62</v>
      </c>
      <c r="F5706" s="92">
        <f t="shared" si="284"/>
        <v>22.94</v>
      </c>
      <c r="H5706" s="138">
        <v>13.55</v>
      </c>
      <c r="I5706" s="138">
        <v>7.62</v>
      </c>
      <c r="J5706" s="138">
        <v>22.94</v>
      </c>
      <c r="K5706" s="138">
        <v>28.26568265682657</v>
      </c>
    </row>
    <row r="5707" spans="1:11">
      <c r="A5707" s="39" t="s">
        <v>460</v>
      </c>
      <c r="B5707" s="39" t="s">
        <v>431</v>
      </c>
      <c r="C5707" s="39" t="s">
        <v>107</v>
      </c>
      <c r="D5707" s="92" t="str">
        <f t="shared" si="282"/>
        <v xml:space="preserve"> </v>
      </c>
      <c r="E5707" s="92" t="str">
        <f t="shared" si="283"/>
        <v xml:space="preserve"> </v>
      </c>
      <c r="F5707" s="92" t="str">
        <f t="shared" si="284"/>
        <v xml:space="preserve"> </v>
      </c>
      <c r="H5707" s="138">
        <v>11.54</v>
      </c>
      <c r="I5707" s="138">
        <v>3.89</v>
      </c>
      <c r="J5707" s="138">
        <v>29.61</v>
      </c>
      <c r="K5707" s="138">
        <v>52.859618717504333</v>
      </c>
    </row>
    <row r="5708" spans="1:11">
      <c r="A5708" s="39" t="s">
        <v>460</v>
      </c>
      <c r="B5708" s="39" t="s">
        <v>431</v>
      </c>
      <c r="C5708" s="39" t="s">
        <v>113</v>
      </c>
      <c r="D5708" s="92">
        <f t="shared" si="282"/>
        <v>29.91</v>
      </c>
      <c r="E5708" s="92">
        <f t="shared" si="283"/>
        <v>16.39</v>
      </c>
      <c r="F5708" s="92">
        <f t="shared" si="284"/>
        <v>48.16</v>
      </c>
      <c r="H5708" s="138">
        <v>29.91</v>
      </c>
      <c r="I5708" s="138">
        <v>16.39</v>
      </c>
      <c r="J5708" s="138">
        <v>48.16</v>
      </c>
      <c r="K5708" s="138">
        <v>27.816783684386493</v>
      </c>
    </row>
    <row r="5709" spans="1:11">
      <c r="A5709" s="39" t="s">
        <v>460</v>
      </c>
      <c r="B5709" s="39" t="s">
        <v>431</v>
      </c>
      <c r="C5709" s="39" t="s">
        <v>114</v>
      </c>
      <c r="D5709" s="92">
        <f t="shared" si="282"/>
        <v>9.8699999999999992</v>
      </c>
      <c r="E5709" s="92">
        <f t="shared" si="283"/>
        <v>5.92</v>
      </c>
      <c r="F5709" s="92">
        <f t="shared" si="284"/>
        <v>16.02</v>
      </c>
      <c r="H5709" s="138">
        <v>9.8699999999999992</v>
      </c>
      <c r="I5709" s="138">
        <v>5.92</v>
      </c>
      <c r="J5709" s="138">
        <v>16.02</v>
      </c>
      <c r="K5709" s="138">
        <v>25.531914893617024</v>
      </c>
    </row>
    <row r="5710" spans="1:11">
      <c r="A5710" s="39" t="s">
        <v>460</v>
      </c>
      <c r="B5710" s="39" t="s">
        <v>431</v>
      </c>
      <c r="C5710" s="39" t="s">
        <v>120</v>
      </c>
      <c r="D5710" s="92">
        <f t="shared" si="282"/>
        <v>6.47</v>
      </c>
      <c r="E5710" s="92">
        <f t="shared" si="283"/>
        <v>3.78</v>
      </c>
      <c r="F5710" s="92">
        <f t="shared" si="284"/>
        <v>10.85</v>
      </c>
      <c r="H5710" s="138">
        <v>6.47</v>
      </c>
      <c r="I5710" s="138">
        <v>3.78</v>
      </c>
      <c r="J5710" s="138">
        <v>10.85</v>
      </c>
      <c r="K5710" s="138">
        <v>27.047913446676976</v>
      </c>
    </row>
    <row r="5711" spans="1:11">
      <c r="A5711" s="39" t="s">
        <v>460</v>
      </c>
      <c r="B5711" s="39" t="s">
        <v>431</v>
      </c>
      <c r="C5711" s="39" t="s">
        <v>121</v>
      </c>
      <c r="D5711" s="92">
        <f t="shared" si="282"/>
        <v>27.8</v>
      </c>
      <c r="E5711" s="92">
        <f t="shared" si="283"/>
        <v>19.13</v>
      </c>
      <c r="F5711" s="92">
        <f t="shared" si="284"/>
        <v>38.53</v>
      </c>
      <c r="H5711" s="138">
        <v>27.8</v>
      </c>
      <c r="I5711" s="138">
        <v>19.13</v>
      </c>
      <c r="J5711" s="138">
        <v>38.53</v>
      </c>
      <c r="K5711" s="138">
        <v>17.949640287769785</v>
      </c>
    </row>
    <row r="5712" spans="1:11">
      <c r="A5712" s="39" t="s">
        <v>460</v>
      </c>
      <c r="B5712" s="39" t="s">
        <v>431</v>
      </c>
      <c r="C5712" s="39" t="s">
        <v>124</v>
      </c>
      <c r="D5712" s="92">
        <f t="shared" si="282"/>
        <v>16.21</v>
      </c>
      <c r="E5712" s="92">
        <f t="shared" si="283"/>
        <v>9.7899999999999991</v>
      </c>
      <c r="F5712" s="92">
        <f t="shared" si="284"/>
        <v>25.64</v>
      </c>
      <c r="H5712" s="138">
        <v>16.21</v>
      </c>
      <c r="I5712" s="138">
        <v>9.7899999999999991</v>
      </c>
      <c r="J5712" s="138">
        <v>25.64</v>
      </c>
      <c r="K5712" s="138">
        <v>24.676125848241824</v>
      </c>
    </row>
    <row r="5713" spans="1:11">
      <c r="A5713" s="39" t="s">
        <v>460</v>
      </c>
      <c r="B5713" s="39" t="s">
        <v>431</v>
      </c>
      <c r="C5713" s="39" t="s">
        <v>126</v>
      </c>
      <c r="D5713" s="92">
        <f t="shared" si="282"/>
        <v>10.17</v>
      </c>
      <c r="E5713" s="92">
        <f t="shared" si="283"/>
        <v>6.75</v>
      </c>
      <c r="F5713" s="92">
        <f t="shared" si="284"/>
        <v>15.04</v>
      </c>
      <c r="H5713" s="138">
        <v>10.17</v>
      </c>
      <c r="I5713" s="138">
        <v>6.75</v>
      </c>
      <c r="J5713" s="138">
        <v>15.04</v>
      </c>
      <c r="K5713" s="138">
        <v>20.452310717797445</v>
      </c>
    </row>
    <row r="5714" spans="1:11">
      <c r="A5714" s="39" t="s">
        <v>460</v>
      </c>
      <c r="B5714" s="39" t="s">
        <v>431</v>
      </c>
      <c r="C5714" s="39" t="s">
        <v>127</v>
      </c>
      <c r="D5714" s="92">
        <f t="shared" si="282"/>
        <v>5.85</v>
      </c>
      <c r="E5714" s="92">
        <f t="shared" si="283"/>
        <v>3.12</v>
      </c>
      <c r="F5714" s="92">
        <f t="shared" si="284"/>
        <v>10.72</v>
      </c>
      <c r="H5714" s="138">
        <v>5.85</v>
      </c>
      <c r="I5714" s="138">
        <v>3.12</v>
      </c>
      <c r="J5714" s="138">
        <v>10.72</v>
      </c>
      <c r="K5714" s="138">
        <v>31.623931623931629</v>
      </c>
    </row>
    <row r="5715" spans="1:11">
      <c r="A5715" s="39" t="s">
        <v>460</v>
      </c>
      <c r="B5715" s="39" t="s">
        <v>431</v>
      </c>
      <c r="C5715" s="39" t="s">
        <v>128</v>
      </c>
      <c r="D5715" s="92">
        <f t="shared" si="282"/>
        <v>24.43</v>
      </c>
      <c r="E5715" s="92">
        <f t="shared" si="283"/>
        <v>17.579999999999998</v>
      </c>
      <c r="F5715" s="92">
        <f t="shared" si="284"/>
        <v>32.89</v>
      </c>
      <c r="H5715" s="138">
        <v>24.43</v>
      </c>
      <c r="I5715" s="138">
        <v>17.579999999999998</v>
      </c>
      <c r="J5715" s="138">
        <v>32.89</v>
      </c>
      <c r="K5715" s="138">
        <v>16.045845272206304</v>
      </c>
    </row>
    <row r="5716" spans="1:11">
      <c r="A5716" s="39" t="s">
        <v>460</v>
      </c>
      <c r="B5716" s="39" t="s">
        <v>431</v>
      </c>
      <c r="C5716" s="39" t="s">
        <v>129</v>
      </c>
      <c r="D5716" s="92">
        <f t="shared" si="282"/>
        <v>9.7799999999999994</v>
      </c>
      <c r="E5716" s="92">
        <f t="shared" si="283"/>
        <v>6.12</v>
      </c>
      <c r="F5716" s="92">
        <f t="shared" si="284"/>
        <v>15.28</v>
      </c>
      <c r="H5716" s="138">
        <v>9.7799999999999994</v>
      </c>
      <c r="I5716" s="138">
        <v>6.12</v>
      </c>
      <c r="J5716" s="138">
        <v>15.28</v>
      </c>
      <c r="K5716" s="138">
        <v>23.415132924335381</v>
      </c>
    </row>
    <row r="5717" spans="1:11">
      <c r="A5717" s="39" t="s">
        <v>460</v>
      </c>
      <c r="B5717" s="39" t="s">
        <v>431</v>
      </c>
      <c r="C5717" s="39" t="s">
        <v>139</v>
      </c>
      <c r="D5717" s="92">
        <f t="shared" si="282"/>
        <v>18.309999999999999</v>
      </c>
      <c r="E5717" s="92">
        <f t="shared" si="283"/>
        <v>12.13</v>
      </c>
      <c r="F5717" s="92">
        <f t="shared" si="284"/>
        <v>26.69</v>
      </c>
      <c r="H5717" s="138">
        <v>18.309999999999999</v>
      </c>
      <c r="I5717" s="138">
        <v>12.13</v>
      </c>
      <c r="J5717" s="138">
        <v>26.69</v>
      </c>
      <c r="K5717" s="138">
        <v>20.207536865101041</v>
      </c>
    </row>
    <row r="5718" spans="1:11">
      <c r="A5718" s="39" t="s">
        <v>460</v>
      </c>
      <c r="B5718" s="39" t="s">
        <v>431</v>
      </c>
      <c r="C5718" s="39" t="s">
        <v>141</v>
      </c>
      <c r="D5718" s="92">
        <f t="shared" si="282"/>
        <v>24.08</v>
      </c>
      <c r="E5718" s="92">
        <f t="shared" si="283"/>
        <v>15.47</v>
      </c>
      <c r="F5718" s="92">
        <f t="shared" si="284"/>
        <v>35.479999999999997</v>
      </c>
      <c r="H5718" s="138">
        <v>24.08</v>
      </c>
      <c r="I5718" s="138">
        <v>15.47</v>
      </c>
      <c r="J5718" s="138">
        <v>35.479999999999997</v>
      </c>
      <c r="K5718" s="138">
        <v>21.303986710963457</v>
      </c>
    </row>
    <row r="5719" spans="1:11">
      <c r="A5719" s="39" t="s">
        <v>460</v>
      </c>
      <c r="B5719" s="39" t="s">
        <v>431</v>
      </c>
      <c r="C5719" s="39" t="s">
        <v>142</v>
      </c>
      <c r="D5719" s="92">
        <f t="shared" si="282"/>
        <v>14.01</v>
      </c>
      <c r="E5719" s="92">
        <f t="shared" si="283"/>
        <v>7.88</v>
      </c>
      <c r="F5719" s="92">
        <f t="shared" si="284"/>
        <v>23.69</v>
      </c>
      <c r="H5719" s="138">
        <v>14.01</v>
      </c>
      <c r="I5719" s="138">
        <v>7.88</v>
      </c>
      <c r="J5719" s="138">
        <v>23.69</v>
      </c>
      <c r="K5719" s="138">
        <v>28.26552462526767</v>
      </c>
    </row>
    <row r="5720" spans="1:11">
      <c r="A5720" s="39" t="s">
        <v>460</v>
      </c>
      <c r="B5720" s="39" t="s">
        <v>431</v>
      </c>
      <c r="C5720" s="39" t="s">
        <v>147</v>
      </c>
      <c r="D5720" s="92">
        <f t="shared" si="282"/>
        <v>19.47</v>
      </c>
      <c r="E5720" s="92">
        <f t="shared" si="283"/>
        <v>11.51</v>
      </c>
      <c r="F5720" s="92">
        <f t="shared" si="284"/>
        <v>31.01</v>
      </c>
      <c r="H5720" s="138">
        <v>19.47</v>
      </c>
      <c r="I5720" s="138">
        <v>11.51</v>
      </c>
      <c r="J5720" s="138">
        <v>31.01</v>
      </c>
      <c r="K5720" s="138">
        <v>25.475089881869543</v>
      </c>
    </row>
    <row r="5721" spans="1:11">
      <c r="A5721" s="39" t="s">
        <v>460</v>
      </c>
      <c r="B5721" s="39" t="s">
        <v>431</v>
      </c>
      <c r="C5721" s="39" t="s">
        <v>148</v>
      </c>
      <c r="D5721" s="92">
        <f t="shared" si="282"/>
        <v>14.78</v>
      </c>
      <c r="E5721" s="92">
        <f t="shared" si="283"/>
        <v>8.11</v>
      </c>
      <c r="F5721" s="92">
        <f t="shared" si="284"/>
        <v>25.44</v>
      </c>
      <c r="H5721" s="138">
        <v>14.78</v>
      </c>
      <c r="I5721" s="138">
        <v>8.11</v>
      </c>
      <c r="J5721" s="138">
        <v>25.44</v>
      </c>
      <c r="K5721" s="138">
        <v>29.431664411366711</v>
      </c>
    </row>
    <row r="5722" spans="1:11">
      <c r="A5722" s="39" t="s">
        <v>460</v>
      </c>
      <c r="B5722" s="39" t="s">
        <v>431</v>
      </c>
      <c r="C5722" s="39" t="s">
        <v>152</v>
      </c>
      <c r="D5722" s="92">
        <f t="shared" si="282"/>
        <v>17.559999999999999</v>
      </c>
      <c r="E5722" s="92">
        <f t="shared" si="283"/>
        <v>11.66</v>
      </c>
      <c r="F5722" s="92">
        <f t="shared" si="284"/>
        <v>25.56</v>
      </c>
      <c r="H5722" s="138">
        <v>17.559999999999999</v>
      </c>
      <c r="I5722" s="138">
        <v>11.66</v>
      </c>
      <c r="J5722" s="138">
        <v>25.56</v>
      </c>
      <c r="K5722" s="138">
        <v>20.102505694760818</v>
      </c>
    </row>
    <row r="5723" spans="1:11">
      <c r="A5723" s="39" t="s">
        <v>460</v>
      </c>
      <c r="B5723" s="39" t="s">
        <v>431</v>
      </c>
      <c r="C5723" s="39" t="s">
        <v>155</v>
      </c>
      <c r="D5723" s="92">
        <f t="shared" si="282"/>
        <v>20.52</v>
      </c>
      <c r="E5723" s="92">
        <f t="shared" si="283"/>
        <v>12.82</v>
      </c>
      <c r="F5723" s="92">
        <f t="shared" si="284"/>
        <v>31.19</v>
      </c>
      <c r="H5723" s="138">
        <v>20.52</v>
      </c>
      <c r="I5723" s="138">
        <v>12.82</v>
      </c>
      <c r="J5723" s="138">
        <v>31.19</v>
      </c>
      <c r="K5723" s="138">
        <v>22.807017543859647</v>
      </c>
    </row>
    <row r="5724" spans="1:11">
      <c r="A5724" s="39" t="s">
        <v>460</v>
      </c>
      <c r="B5724" s="39" t="s">
        <v>431</v>
      </c>
      <c r="C5724" s="39" t="s">
        <v>157</v>
      </c>
      <c r="D5724" s="92">
        <f t="shared" si="282"/>
        <v>26.95</v>
      </c>
      <c r="E5724" s="92">
        <f t="shared" si="283"/>
        <v>14.48</v>
      </c>
      <c r="F5724" s="92">
        <f t="shared" si="284"/>
        <v>44.56</v>
      </c>
      <c r="H5724" s="138">
        <v>26.95</v>
      </c>
      <c r="I5724" s="138">
        <v>14.48</v>
      </c>
      <c r="J5724" s="138">
        <v>44.56</v>
      </c>
      <c r="K5724" s="138">
        <v>29.01669758812616</v>
      </c>
    </row>
    <row r="5725" spans="1:11">
      <c r="A5725" s="39" t="s">
        <v>460</v>
      </c>
      <c r="B5725" s="39" t="s">
        <v>431</v>
      </c>
      <c r="C5725" s="39" t="s">
        <v>158</v>
      </c>
      <c r="D5725" s="92">
        <f t="shared" si="282"/>
        <v>58.72</v>
      </c>
      <c r="E5725" s="92">
        <f t="shared" si="283"/>
        <v>43.04</v>
      </c>
      <c r="F5725" s="92">
        <f t="shared" si="284"/>
        <v>72.81</v>
      </c>
      <c r="H5725" s="138">
        <v>58.72</v>
      </c>
      <c r="I5725" s="138">
        <v>43.04</v>
      </c>
      <c r="J5725" s="138">
        <v>72.81</v>
      </c>
      <c r="K5725" s="138">
        <v>13.317438692098094</v>
      </c>
    </row>
    <row r="5726" spans="1:11">
      <c r="A5726" s="39" t="s">
        <v>460</v>
      </c>
      <c r="B5726" s="39" t="s">
        <v>431</v>
      </c>
      <c r="C5726" s="39" t="s">
        <v>160</v>
      </c>
      <c r="D5726" s="92">
        <f t="shared" si="282"/>
        <v>23.5</v>
      </c>
      <c r="E5726" s="92">
        <f t="shared" si="283"/>
        <v>9.77</v>
      </c>
      <c r="F5726" s="92">
        <f t="shared" si="284"/>
        <v>46.58</v>
      </c>
      <c r="H5726" s="138">
        <v>23.5</v>
      </c>
      <c r="I5726" s="138">
        <v>9.77</v>
      </c>
      <c r="J5726" s="138">
        <v>46.58</v>
      </c>
      <c r="K5726" s="138">
        <v>40.680851063829785</v>
      </c>
    </row>
    <row r="5727" spans="1:11">
      <c r="A5727" s="39" t="s">
        <v>460</v>
      </c>
      <c r="B5727" s="39" t="s">
        <v>431</v>
      </c>
      <c r="C5727" s="39" t="s">
        <v>163</v>
      </c>
      <c r="D5727" s="92">
        <f t="shared" si="282"/>
        <v>32.119999999999997</v>
      </c>
      <c r="E5727" s="92">
        <f t="shared" si="283"/>
        <v>19.989999999999998</v>
      </c>
      <c r="F5727" s="92">
        <f t="shared" si="284"/>
        <v>47.26</v>
      </c>
      <c r="H5727" s="138">
        <v>32.119999999999997</v>
      </c>
      <c r="I5727" s="138">
        <v>19.989999999999998</v>
      </c>
      <c r="J5727" s="138">
        <v>47.26</v>
      </c>
      <c r="K5727" s="138">
        <v>22.104607721046076</v>
      </c>
    </row>
    <row r="5728" spans="1:11">
      <c r="A5728" s="39" t="s">
        <v>460</v>
      </c>
      <c r="B5728" s="39" t="s">
        <v>431</v>
      </c>
      <c r="C5728" s="39" t="s">
        <v>167</v>
      </c>
      <c r="D5728" s="92">
        <f t="shared" si="282"/>
        <v>18.739999999999998</v>
      </c>
      <c r="E5728" s="92">
        <f t="shared" si="283"/>
        <v>12.4</v>
      </c>
      <c r="F5728" s="92">
        <f t="shared" si="284"/>
        <v>27.31</v>
      </c>
      <c r="H5728" s="138">
        <v>18.739999999999998</v>
      </c>
      <c r="I5728" s="138">
        <v>12.4</v>
      </c>
      <c r="J5728" s="138">
        <v>27.31</v>
      </c>
      <c r="K5728" s="138">
        <v>20.224119530416225</v>
      </c>
    </row>
    <row r="5729" spans="1:11">
      <c r="A5729" s="39" t="s">
        <v>460</v>
      </c>
      <c r="B5729" s="39" t="s">
        <v>431</v>
      </c>
      <c r="C5729" s="39" t="s">
        <v>169</v>
      </c>
      <c r="D5729" s="92">
        <f t="shared" si="282"/>
        <v>20.82</v>
      </c>
      <c r="E5729" s="92">
        <f t="shared" si="283"/>
        <v>10.85</v>
      </c>
      <c r="F5729" s="92">
        <f t="shared" si="284"/>
        <v>36.21</v>
      </c>
      <c r="H5729" s="138">
        <v>20.82</v>
      </c>
      <c r="I5729" s="138">
        <v>10.85</v>
      </c>
      <c r="J5729" s="138">
        <v>36.21</v>
      </c>
      <c r="K5729" s="138">
        <v>31.075888568683958</v>
      </c>
    </row>
    <row r="5730" spans="1:11">
      <c r="A5730" s="39" t="s">
        <v>460</v>
      </c>
      <c r="B5730" s="39" t="s">
        <v>431</v>
      </c>
      <c r="C5730" s="39" t="s">
        <v>173</v>
      </c>
      <c r="D5730" s="92">
        <f t="shared" si="282"/>
        <v>17.78</v>
      </c>
      <c r="E5730" s="92">
        <f t="shared" si="283"/>
        <v>10.07</v>
      </c>
      <c r="F5730" s="92">
        <f t="shared" si="284"/>
        <v>29.46</v>
      </c>
      <c r="H5730" s="138">
        <v>17.78</v>
      </c>
      <c r="I5730" s="138">
        <v>10.07</v>
      </c>
      <c r="J5730" s="138">
        <v>29.46</v>
      </c>
      <c r="K5730" s="138">
        <v>27.615298087739031</v>
      </c>
    </row>
    <row r="5731" spans="1:11">
      <c r="A5731" s="39" t="s">
        <v>460</v>
      </c>
      <c r="B5731" s="39" t="s">
        <v>431</v>
      </c>
      <c r="C5731" s="39" t="s">
        <v>176</v>
      </c>
      <c r="D5731" s="92">
        <f t="shared" si="282"/>
        <v>12.75</v>
      </c>
      <c r="E5731" s="92">
        <f t="shared" si="283"/>
        <v>6.04</v>
      </c>
      <c r="F5731" s="92">
        <f t="shared" si="284"/>
        <v>24.94</v>
      </c>
      <c r="H5731" s="138">
        <v>12.75</v>
      </c>
      <c r="I5731" s="138">
        <v>6.04</v>
      </c>
      <c r="J5731" s="138">
        <v>24.94</v>
      </c>
      <c r="K5731" s="138">
        <v>36.549019607843135</v>
      </c>
    </row>
    <row r="5732" spans="1:11">
      <c r="A5732" s="39" t="s">
        <v>460</v>
      </c>
      <c r="B5732" s="39" t="s">
        <v>432</v>
      </c>
      <c r="C5732" s="39" t="s">
        <v>99</v>
      </c>
      <c r="D5732" s="92">
        <f t="shared" si="282"/>
        <v>17.02</v>
      </c>
      <c r="E5732" s="92">
        <f t="shared" si="283"/>
        <v>11.66</v>
      </c>
      <c r="F5732" s="92">
        <f t="shared" si="284"/>
        <v>24.15</v>
      </c>
      <c r="H5732" s="138">
        <v>17.02</v>
      </c>
      <c r="I5732" s="138">
        <v>11.66</v>
      </c>
      <c r="J5732" s="138">
        <v>24.15</v>
      </c>
      <c r="K5732" s="138">
        <v>18.625146886016452</v>
      </c>
    </row>
    <row r="5733" spans="1:11">
      <c r="A5733" s="39" t="s">
        <v>460</v>
      </c>
      <c r="B5733" s="39" t="s">
        <v>432</v>
      </c>
      <c r="C5733" s="39" t="s">
        <v>100</v>
      </c>
      <c r="D5733" s="92">
        <f t="shared" si="282"/>
        <v>14.96</v>
      </c>
      <c r="E5733" s="92">
        <f t="shared" si="283"/>
        <v>10.11</v>
      </c>
      <c r="F5733" s="92">
        <f t="shared" si="284"/>
        <v>21.57</v>
      </c>
      <c r="H5733" s="138">
        <v>14.96</v>
      </c>
      <c r="I5733" s="138">
        <v>10.11</v>
      </c>
      <c r="J5733" s="138">
        <v>21.57</v>
      </c>
      <c r="K5733" s="138">
        <v>19.385026737967912</v>
      </c>
    </row>
    <row r="5734" spans="1:11">
      <c r="A5734" s="39" t="s">
        <v>460</v>
      </c>
      <c r="B5734" s="39" t="s">
        <v>432</v>
      </c>
      <c r="C5734" s="39" t="s">
        <v>107</v>
      </c>
      <c r="D5734" s="92">
        <f t="shared" si="282"/>
        <v>18.670000000000002</v>
      </c>
      <c r="E5734" s="92">
        <f t="shared" si="283"/>
        <v>12.2</v>
      </c>
      <c r="F5734" s="92">
        <f t="shared" si="284"/>
        <v>27.51</v>
      </c>
      <c r="H5734" s="138">
        <v>18.670000000000002</v>
      </c>
      <c r="I5734" s="138">
        <v>12.2</v>
      </c>
      <c r="J5734" s="138">
        <v>27.51</v>
      </c>
      <c r="K5734" s="138">
        <v>20.835565077664704</v>
      </c>
    </row>
    <row r="5735" spans="1:11">
      <c r="A5735" s="39" t="s">
        <v>460</v>
      </c>
      <c r="B5735" s="39" t="s">
        <v>432</v>
      </c>
      <c r="C5735" s="39" t="s">
        <v>113</v>
      </c>
      <c r="D5735" s="92">
        <f t="shared" si="282"/>
        <v>14.84</v>
      </c>
      <c r="E5735" s="92">
        <f t="shared" si="283"/>
        <v>10.26</v>
      </c>
      <c r="F5735" s="92">
        <f t="shared" si="284"/>
        <v>20.99</v>
      </c>
      <c r="H5735" s="138">
        <v>14.84</v>
      </c>
      <c r="I5735" s="138">
        <v>10.26</v>
      </c>
      <c r="J5735" s="138">
        <v>20.99</v>
      </c>
      <c r="K5735" s="138">
        <v>18.328840970350406</v>
      </c>
    </row>
    <row r="5736" spans="1:11">
      <c r="A5736" s="39" t="s">
        <v>460</v>
      </c>
      <c r="B5736" s="39" t="s">
        <v>432</v>
      </c>
      <c r="C5736" s="39" t="s">
        <v>114</v>
      </c>
      <c r="D5736" s="92">
        <f t="shared" si="282"/>
        <v>17.62</v>
      </c>
      <c r="E5736" s="92">
        <f t="shared" si="283"/>
        <v>11.98</v>
      </c>
      <c r="F5736" s="92">
        <f t="shared" si="284"/>
        <v>25.14</v>
      </c>
      <c r="H5736" s="138">
        <v>17.62</v>
      </c>
      <c r="I5736" s="138">
        <v>11.98</v>
      </c>
      <c r="J5736" s="138">
        <v>25.14</v>
      </c>
      <c r="K5736" s="138">
        <v>18.955732122587968</v>
      </c>
    </row>
    <row r="5737" spans="1:11">
      <c r="A5737" s="39" t="s">
        <v>460</v>
      </c>
      <c r="B5737" s="39" t="s">
        <v>432</v>
      </c>
      <c r="C5737" s="39" t="s">
        <v>120</v>
      </c>
      <c r="D5737" s="92">
        <f t="shared" si="282"/>
        <v>21.25</v>
      </c>
      <c r="E5737" s="92">
        <f t="shared" si="283"/>
        <v>14.89</v>
      </c>
      <c r="F5737" s="92">
        <f t="shared" si="284"/>
        <v>29.39</v>
      </c>
      <c r="H5737" s="138">
        <v>21.25</v>
      </c>
      <c r="I5737" s="138">
        <v>14.89</v>
      </c>
      <c r="J5737" s="138">
        <v>29.39</v>
      </c>
      <c r="K5737" s="138">
        <v>17.411764705882355</v>
      </c>
    </row>
    <row r="5738" spans="1:11">
      <c r="A5738" s="39" t="s">
        <v>460</v>
      </c>
      <c r="B5738" s="39" t="s">
        <v>432</v>
      </c>
      <c r="C5738" s="39" t="s">
        <v>121</v>
      </c>
      <c r="D5738" s="92">
        <f t="shared" si="282"/>
        <v>16.36</v>
      </c>
      <c r="E5738" s="92">
        <f t="shared" si="283"/>
        <v>11.17</v>
      </c>
      <c r="F5738" s="92">
        <f t="shared" si="284"/>
        <v>23.32</v>
      </c>
      <c r="H5738" s="138">
        <v>16.36</v>
      </c>
      <c r="I5738" s="138">
        <v>11.17</v>
      </c>
      <c r="J5738" s="138">
        <v>23.32</v>
      </c>
      <c r="K5738" s="138">
        <v>18.82640586797066</v>
      </c>
    </row>
    <row r="5739" spans="1:11">
      <c r="A5739" s="39" t="s">
        <v>460</v>
      </c>
      <c r="B5739" s="39" t="s">
        <v>432</v>
      </c>
      <c r="C5739" s="39" t="s">
        <v>124</v>
      </c>
      <c r="D5739" s="92">
        <f t="shared" si="282"/>
        <v>28.22</v>
      </c>
      <c r="E5739" s="92">
        <f t="shared" si="283"/>
        <v>19.55</v>
      </c>
      <c r="F5739" s="92">
        <f t="shared" si="284"/>
        <v>38.880000000000003</v>
      </c>
      <c r="H5739" s="138">
        <v>28.22</v>
      </c>
      <c r="I5739" s="138">
        <v>19.55</v>
      </c>
      <c r="J5739" s="138">
        <v>38.880000000000003</v>
      </c>
      <c r="K5739" s="138">
        <v>17.611622962437988</v>
      </c>
    </row>
    <row r="5740" spans="1:11">
      <c r="A5740" s="39" t="s">
        <v>460</v>
      </c>
      <c r="B5740" s="39" t="s">
        <v>432</v>
      </c>
      <c r="C5740" s="39" t="s">
        <v>126</v>
      </c>
      <c r="D5740" s="92">
        <f t="shared" si="282"/>
        <v>19.420000000000002</v>
      </c>
      <c r="E5740" s="92">
        <f t="shared" si="283"/>
        <v>12.73</v>
      </c>
      <c r="F5740" s="92">
        <f t="shared" si="284"/>
        <v>28.48</v>
      </c>
      <c r="H5740" s="138">
        <v>19.420000000000002</v>
      </c>
      <c r="I5740" s="138">
        <v>12.73</v>
      </c>
      <c r="J5740" s="138">
        <v>28.48</v>
      </c>
      <c r="K5740" s="138">
        <v>20.648815653964981</v>
      </c>
    </row>
    <row r="5741" spans="1:11">
      <c r="A5741" s="39" t="s">
        <v>460</v>
      </c>
      <c r="B5741" s="39" t="s">
        <v>432</v>
      </c>
      <c r="C5741" s="39" t="s">
        <v>127</v>
      </c>
      <c r="D5741" s="92">
        <f t="shared" si="282"/>
        <v>19.88</v>
      </c>
      <c r="E5741" s="92">
        <f t="shared" si="283"/>
        <v>12.89</v>
      </c>
      <c r="F5741" s="92">
        <f t="shared" si="284"/>
        <v>29.38</v>
      </c>
      <c r="H5741" s="138">
        <v>19.88</v>
      </c>
      <c r="I5741" s="138">
        <v>12.89</v>
      </c>
      <c r="J5741" s="138">
        <v>29.38</v>
      </c>
      <c r="K5741" s="138">
        <v>21.126760563380284</v>
      </c>
    </row>
    <row r="5742" spans="1:11">
      <c r="A5742" s="39" t="s">
        <v>460</v>
      </c>
      <c r="B5742" s="39" t="s">
        <v>432</v>
      </c>
      <c r="C5742" s="39" t="s">
        <v>128</v>
      </c>
      <c r="D5742" s="92">
        <f t="shared" si="282"/>
        <v>14.44</v>
      </c>
      <c r="E5742" s="92">
        <f t="shared" si="283"/>
        <v>10.6</v>
      </c>
      <c r="F5742" s="92">
        <f t="shared" si="284"/>
        <v>19.37</v>
      </c>
      <c r="H5742" s="138">
        <v>14.44</v>
      </c>
      <c r="I5742" s="138">
        <v>10.6</v>
      </c>
      <c r="J5742" s="138">
        <v>19.37</v>
      </c>
      <c r="K5742" s="138">
        <v>15.373961218836568</v>
      </c>
    </row>
    <row r="5743" spans="1:11">
      <c r="A5743" s="39" t="s">
        <v>460</v>
      </c>
      <c r="B5743" s="39" t="s">
        <v>432</v>
      </c>
      <c r="C5743" s="39" t="s">
        <v>129</v>
      </c>
      <c r="D5743" s="92">
        <f t="shared" si="282"/>
        <v>16.920000000000002</v>
      </c>
      <c r="E5743" s="92">
        <f t="shared" si="283"/>
        <v>11.7</v>
      </c>
      <c r="F5743" s="92">
        <f t="shared" si="284"/>
        <v>23.84</v>
      </c>
      <c r="H5743" s="138">
        <v>16.920000000000002</v>
      </c>
      <c r="I5743" s="138">
        <v>11.7</v>
      </c>
      <c r="J5743" s="138">
        <v>23.84</v>
      </c>
      <c r="K5743" s="138">
        <v>18.203309692671393</v>
      </c>
    </row>
    <row r="5744" spans="1:11">
      <c r="A5744" s="39" t="s">
        <v>460</v>
      </c>
      <c r="B5744" s="39" t="s">
        <v>432</v>
      </c>
      <c r="C5744" s="39" t="s">
        <v>139</v>
      </c>
      <c r="D5744" s="92">
        <f t="shared" si="282"/>
        <v>20.34</v>
      </c>
      <c r="E5744" s="92">
        <f t="shared" si="283"/>
        <v>13.98</v>
      </c>
      <c r="F5744" s="92">
        <f t="shared" si="284"/>
        <v>28.63</v>
      </c>
      <c r="H5744" s="138">
        <v>20.34</v>
      </c>
      <c r="I5744" s="138">
        <v>13.98</v>
      </c>
      <c r="J5744" s="138">
        <v>28.63</v>
      </c>
      <c r="K5744" s="138">
        <v>18.33824975417896</v>
      </c>
    </row>
    <row r="5745" spans="1:11">
      <c r="A5745" s="39" t="s">
        <v>460</v>
      </c>
      <c r="B5745" s="39" t="s">
        <v>432</v>
      </c>
      <c r="C5745" s="39" t="s">
        <v>141</v>
      </c>
      <c r="D5745" s="92">
        <f t="shared" si="282"/>
        <v>18.38</v>
      </c>
      <c r="E5745" s="92">
        <f t="shared" si="283"/>
        <v>10.37</v>
      </c>
      <c r="F5745" s="92">
        <f t="shared" si="284"/>
        <v>30.49</v>
      </c>
      <c r="H5745" s="138">
        <v>18.38</v>
      </c>
      <c r="I5745" s="138">
        <v>10.37</v>
      </c>
      <c r="J5745" s="138">
        <v>30.49</v>
      </c>
      <c r="K5745" s="138">
        <v>27.747551686615886</v>
      </c>
    </row>
    <row r="5746" spans="1:11">
      <c r="A5746" s="39" t="s">
        <v>460</v>
      </c>
      <c r="B5746" s="39" t="s">
        <v>432</v>
      </c>
      <c r="C5746" s="39" t="s">
        <v>142</v>
      </c>
      <c r="D5746" s="92">
        <f t="shared" si="282"/>
        <v>15.08</v>
      </c>
      <c r="E5746" s="92">
        <f t="shared" si="283"/>
        <v>10.71</v>
      </c>
      <c r="F5746" s="92">
        <f t="shared" si="284"/>
        <v>20.83</v>
      </c>
      <c r="H5746" s="138">
        <v>15.08</v>
      </c>
      <c r="I5746" s="138">
        <v>10.71</v>
      </c>
      <c r="J5746" s="138">
        <v>20.83</v>
      </c>
      <c r="K5746" s="138">
        <v>17.042440318302386</v>
      </c>
    </row>
    <row r="5747" spans="1:11">
      <c r="A5747" s="39" t="s">
        <v>460</v>
      </c>
      <c r="B5747" s="39" t="s">
        <v>432</v>
      </c>
      <c r="C5747" s="39" t="s">
        <v>147</v>
      </c>
      <c r="D5747" s="92">
        <f t="shared" si="282"/>
        <v>19.03</v>
      </c>
      <c r="E5747" s="92">
        <f t="shared" si="283"/>
        <v>11.5</v>
      </c>
      <c r="F5747" s="92">
        <f t="shared" si="284"/>
        <v>29.82</v>
      </c>
      <c r="H5747" s="138">
        <v>19.03</v>
      </c>
      <c r="I5747" s="138">
        <v>11.5</v>
      </c>
      <c r="J5747" s="138">
        <v>29.82</v>
      </c>
      <c r="K5747" s="138">
        <v>24.43510246978455</v>
      </c>
    </row>
    <row r="5748" spans="1:11">
      <c r="A5748" s="39" t="s">
        <v>460</v>
      </c>
      <c r="B5748" s="39" t="s">
        <v>432</v>
      </c>
      <c r="C5748" s="39" t="s">
        <v>148</v>
      </c>
      <c r="D5748" s="92">
        <f t="shared" ref="D5748:D5811" si="285">IF(K5748&gt;=50," ",H5748)</f>
        <v>19.16</v>
      </c>
      <c r="E5748" s="92">
        <f t="shared" ref="E5748:E5811" si="286">IF(K5748&gt;=50," ",I5748)</f>
        <v>13.84</v>
      </c>
      <c r="F5748" s="92">
        <f t="shared" ref="F5748:F5811" si="287">IF(K5748&gt;=50," ",J5748)</f>
        <v>25.91</v>
      </c>
      <c r="H5748" s="138">
        <v>19.16</v>
      </c>
      <c r="I5748" s="138">
        <v>13.84</v>
      </c>
      <c r="J5748" s="138">
        <v>25.91</v>
      </c>
      <c r="K5748" s="138">
        <v>16.022964509394573</v>
      </c>
    </row>
    <row r="5749" spans="1:11">
      <c r="A5749" s="39" t="s">
        <v>460</v>
      </c>
      <c r="B5749" s="39" t="s">
        <v>432</v>
      </c>
      <c r="C5749" s="39" t="s">
        <v>152</v>
      </c>
      <c r="D5749" s="92">
        <f t="shared" si="285"/>
        <v>47.32</v>
      </c>
      <c r="E5749" s="92">
        <f t="shared" si="286"/>
        <v>39.979999999999997</v>
      </c>
      <c r="F5749" s="92">
        <f t="shared" si="287"/>
        <v>54.77</v>
      </c>
      <c r="H5749" s="138">
        <v>47.32</v>
      </c>
      <c r="I5749" s="138">
        <v>39.979999999999997</v>
      </c>
      <c r="J5749" s="138">
        <v>54.77</v>
      </c>
      <c r="K5749" s="138">
        <v>8.0304311073541843</v>
      </c>
    </row>
    <row r="5750" spans="1:11">
      <c r="A5750" s="39" t="s">
        <v>460</v>
      </c>
      <c r="B5750" s="39" t="s">
        <v>432</v>
      </c>
      <c r="C5750" s="39" t="s">
        <v>155</v>
      </c>
      <c r="D5750" s="92">
        <f t="shared" si="285"/>
        <v>28.65</v>
      </c>
      <c r="E5750" s="92">
        <f t="shared" si="286"/>
        <v>21.16</v>
      </c>
      <c r="F5750" s="92">
        <f t="shared" si="287"/>
        <v>37.54</v>
      </c>
      <c r="H5750" s="138">
        <v>28.65</v>
      </c>
      <c r="I5750" s="138">
        <v>21.16</v>
      </c>
      <c r="J5750" s="138">
        <v>37.54</v>
      </c>
      <c r="K5750" s="138">
        <v>14.659685863874348</v>
      </c>
    </row>
    <row r="5751" spans="1:11">
      <c r="A5751" s="39" t="s">
        <v>460</v>
      </c>
      <c r="B5751" s="39" t="s">
        <v>432</v>
      </c>
      <c r="C5751" s="39" t="s">
        <v>157</v>
      </c>
      <c r="D5751" s="92">
        <f t="shared" si="285"/>
        <v>32.299999999999997</v>
      </c>
      <c r="E5751" s="92">
        <f t="shared" si="286"/>
        <v>19.47</v>
      </c>
      <c r="F5751" s="92">
        <f t="shared" si="287"/>
        <v>48.49</v>
      </c>
      <c r="H5751" s="138">
        <v>32.299999999999997</v>
      </c>
      <c r="I5751" s="138">
        <v>19.47</v>
      </c>
      <c r="J5751" s="138">
        <v>48.49</v>
      </c>
      <c r="K5751" s="138">
        <v>23.467492260061924</v>
      </c>
    </row>
    <row r="5752" spans="1:11">
      <c r="A5752" s="39" t="s">
        <v>460</v>
      </c>
      <c r="B5752" s="39" t="s">
        <v>432</v>
      </c>
      <c r="C5752" s="39" t="s">
        <v>158</v>
      </c>
      <c r="D5752" s="92">
        <f t="shared" si="285"/>
        <v>11.97</v>
      </c>
      <c r="E5752" s="92">
        <f t="shared" si="286"/>
        <v>7.05</v>
      </c>
      <c r="F5752" s="92">
        <f t="shared" si="287"/>
        <v>19.579999999999998</v>
      </c>
      <c r="H5752" s="138">
        <v>11.97</v>
      </c>
      <c r="I5752" s="138">
        <v>7.05</v>
      </c>
      <c r="J5752" s="138">
        <v>19.579999999999998</v>
      </c>
      <c r="K5752" s="138">
        <v>26.148705096073517</v>
      </c>
    </row>
    <row r="5753" spans="1:11">
      <c r="A5753" s="39" t="s">
        <v>460</v>
      </c>
      <c r="B5753" s="39" t="s">
        <v>432</v>
      </c>
      <c r="C5753" s="39" t="s">
        <v>160</v>
      </c>
      <c r="D5753" s="92">
        <f t="shared" si="285"/>
        <v>19.93</v>
      </c>
      <c r="E5753" s="92">
        <f t="shared" si="286"/>
        <v>13.14</v>
      </c>
      <c r="F5753" s="92">
        <f t="shared" si="287"/>
        <v>29.06</v>
      </c>
      <c r="H5753" s="138">
        <v>19.93</v>
      </c>
      <c r="I5753" s="138">
        <v>13.14</v>
      </c>
      <c r="J5753" s="138">
        <v>29.06</v>
      </c>
      <c r="K5753" s="138">
        <v>20.321123933768188</v>
      </c>
    </row>
    <row r="5754" spans="1:11">
      <c r="A5754" s="39" t="s">
        <v>460</v>
      </c>
      <c r="B5754" s="39" t="s">
        <v>432</v>
      </c>
      <c r="C5754" s="39" t="s">
        <v>163</v>
      </c>
      <c r="D5754" s="92">
        <f t="shared" si="285"/>
        <v>18.53</v>
      </c>
      <c r="E5754" s="92">
        <f t="shared" si="286"/>
        <v>13.9</v>
      </c>
      <c r="F5754" s="92">
        <f t="shared" si="287"/>
        <v>24.25</v>
      </c>
      <c r="H5754" s="138">
        <v>18.53</v>
      </c>
      <c r="I5754" s="138">
        <v>13.9</v>
      </c>
      <c r="J5754" s="138">
        <v>24.25</v>
      </c>
      <c r="K5754" s="138">
        <v>14.193200215866161</v>
      </c>
    </row>
    <row r="5755" spans="1:11">
      <c r="A5755" s="39" t="s">
        <v>460</v>
      </c>
      <c r="B5755" s="39" t="s">
        <v>432</v>
      </c>
      <c r="C5755" s="39" t="s">
        <v>167</v>
      </c>
      <c r="D5755" s="92">
        <f t="shared" si="285"/>
        <v>19.62</v>
      </c>
      <c r="E5755" s="92">
        <f t="shared" si="286"/>
        <v>13.05</v>
      </c>
      <c r="F5755" s="92">
        <f t="shared" si="287"/>
        <v>28.42</v>
      </c>
      <c r="H5755" s="138">
        <v>19.62</v>
      </c>
      <c r="I5755" s="138">
        <v>13.05</v>
      </c>
      <c r="J5755" s="138">
        <v>28.42</v>
      </c>
      <c r="K5755" s="138">
        <v>19.928644240570843</v>
      </c>
    </row>
    <row r="5756" spans="1:11">
      <c r="A5756" s="39" t="s">
        <v>460</v>
      </c>
      <c r="B5756" s="39" t="s">
        <v>432</v>
      </c>
      <c r="C5756" s="39" t="s">
        <v>169</v>
      </c>
      <c r="D5756" s="92">
        <f t="shared" si="285"/>
        <v>18.28</v>
      </c>
      <c r="E5756" s="92">
        <f t="shared" si="286"/>
        <v>11.89</v>
      </c>
      <c r="F5756" s="92">
        <f t="shared" si="287"/>
        <v>27.05</v>
      </c>
      <c r="H5756" s="138">
        <v>18.28</v>
      </c>
      <c r="I5756" s="138">
        <v>11.89</v>
      </c>
      <c r="J5756" s="138">
        <v>27.05</v>
      </c>
      <c r="K5756" s="138">
        <v>21.061269146608314</v>
      </c>
    </row>
    <row r="5757" spans="1:11">
      <c r="A5757" s="39" t="s">
        <v>460</v>
      </c>
      <c r="B5757" s="39" t="s">
        <v>432</v>
      </c>
      <c r="C5757" s="39" t="s">
        <v>173</v>
      </c>
      <c r="D5757" s="92">
        <f t="shared" si="285"/>
        <v>20.27</v>
      </c>
      <c r="E5757" s="92">
        <f t="shared" si="286"/>
        <v>12.71</v>
      </c>
      <c r="F5757" s="92">
        <f t="shared" si="287"/>
        <v>30.74</v>
      </c>
      <c r="H5757" s="138">
        <v>20.27</v>
      </c>
      <c r="I5757" s="138">
        <v>12.71</v>
      </c>
      <c r="J5757" s="138">
        <v>30.74</v>
      </c>
      <c r="K5757" s="138">
        <v>22.644301924025655</v>
      </c>
    </row>
    <row r="5758" spans="1:11">
      <c r="A5758" s="39" t="s">
        <v>460</v>
      </c>
      <c r="B5758" s="39" t="s">
        <v>432</v>
      </c>
      <c r="C5758" s="39" t="s">
        <v>176</v>
      </c>
      <c r="D5758" s="92">
        <f t="shared" si="285"/>
        <v>26.45</v>
      </c>
      <c r="E5758" s="92">
        <f t="shared" si="286"/>
        <v>15.87</v>
      </c>
      <c r="F5758" s="92">
        <f t="shared" si="287"/>
        <v>40.67</v>
      </c>
      <c r="H5758" s="138">
        <v>26.45</v>
      </c>
      <c r="I5758" s="138">
        <v>15.87</v>
      </c>
      <c r="J5758" s="138">
        <v>40.67</v>
      </c>
      <c r="K5758" s="138">
        <v>24.196597353497165</v>
      </c>
    </row>
    <row r="5759" spans="1:11">
      <c r="A5759" s="39" t="s">
        <v>460</v>
      </c>
      <c r="B5759" s="39" t="s">
        <v>430</v>
      </c>
      <c r="C5759" s="39" t="s">
        <v>363</v>
      </c>
      <c r="D5759" s="92">
        <f t="shared" si="285"/>
        <v>49.11</v>
      </c>
      <c r="E5759" s="92">
        <f t="shared" si="286"/>
        <v>41.83</v>
      </c>
      <c r="F5759" s="92">
        <f t="shared" si="287"/>
        <v>56.43</v>
      </c>
      <c r="H5759" s="138">
        <v>49.11</v>
      </c>
      <c r="I5759" s="138">
        <v>41.83</v>
      </c>
      <c r="J5759" s="138">
        <v>56.43</v>
      </c>
      <c r="K5759" s="138">
        <v>7.6359193646915084</v>
      </c>
    </row>
    <row r="5760" spans="1:11">
      <c r="A5760" s="39" t="s">
        <v>460</v>
      </c>
      <c r="B5760" s="39" t="s">
        <v>430</v>
      </c>
      <c r="C5760" s="39" t="s">
        <v>364</v>
      </c>
      <c r="D5760" s="92">
        <f t="shared" si="285"/>
        <v>50.79</v>
      </c>
      <c r="E5760" s="92">
        <f t="shared" si="286"/>
        <v>44.46</v>
      </c>
      <c r="F5760" s="92">
        <f t="shared" si="287"/>
        <v>57.09</v>
      </c>
      <c r="H5760" s="138">
        <v>50.79</v>
      </c>
      <c r="I5760" s="138">
        <v>44.46</v>
      </c>
      <c r="J5760" s="138">
        <v>57.09</v>
      </c>
      <c r="K5760" s="138">
        <v>6.3792085056113415</v>
      </c>
    </row>
    <row r="5761" spans="1:11">
      <c r="A5761" s="39" t="s">
        <v>460</v>
      </c>
      <c r="B5761" s="39" t="s">
        <v>430</v>
      </c>
      <c r="C5761" s="39" t="s">
        <v>365</v>
      </c>
      <c r="D5761" s="92">
        <f t="shared" si="285"/>
        <v>44.88</v>
      </c>
      <c r="E5761" s="92">
        <f t="shared" si="286"/>
        <v>36.020000000000003</v>
      </c>
      <c r="F5761" s="92">
        <f t="shared" si="287"/>
        <v>54.07</v>
      </c>
      <c r="H5761" s="138">
        <v>44.88</v>
      </c>
      <c r="I5761" s="138">
        <v>36.020000000000003</v>
      </c>
      <c r="J5761" s="138">
        <v>54.07</v>
      </c>
      <c r="K5761" s="138">
        <v>10.36096256684492</v>
      </c>
    </row>
    <row r="5762" spans="1:11">
      <c r="A5762" s="39" t="s">
        <v>460</v>
      </c>
      <c r="B5762" s="39" t="s">
        <v>430</v>
      </c>
      <c r="C5762" s="39" t="s">
        <v>366</v>
      </c>
      <c r="D5762" s="92">
        <f t="shared" si="285"/>
        <v>55.75</v>
      </c>
      <c r="E5762" s="92">
        <f t="shared" si="286"/>
        <v>51.13</v>
      </c>
      <c r="F5762" s="92">
        <f t="shared" si="287"/>
        <v>60.28</v>
      </c>
      <c r="H5762" s="138">
        <v>55.75</v>
      </c>
      <c r="I5762" s="138">
        <v>51.13</v>
      </c>
      <c r="J5762" s="138">
        <v>60.28</v>
      </c>
      <c r="K5762" s="138">
        <v>4.1973094170403584</v>
      </c>
    </row>
    <row r="5763" spans="1:11">
      <c r="A5763" s="39" t="s">
        <v>460</v>
      </c>
      <c r="B5763" s="39" t="s">
        <v>430</v>
      </c>
      <c r="C5763" s="39" t="s">
        <v>356</v>
      </c>
      <c r="D5763" s="92">
        <f t="shared" si="285"/>
        <v>53.05</v>
      </c>
      <c r="E5763" s="92">
        <f t="shared" si="286"/>
        <v>49.85</v>
      </c>
      <c r="F5763" s="92">
        <f t="shared" si="287"/>
        <v>56.23</v>
      </c>
      <c r="H5763" s="138">
        <v>53.05</v>
      </c>
      <c r="I5763" s="138">
        <v>49.85</v>
      </c>
      <c r="J5763" s="138">
        <v>56.23</v>
      </c>
      <c r="K5763" s="138">
        <v>3.0725730442978318</v>
      </c>
    </row>
    <row r="5764" spans="1:11">
      <c r="A5764" s="39" t="s">
        <v>460</v>
      </c>
      <c r="B5764" s="39" t="s">
        <v>430</v>
      </c>
      <c r="C5764" s="39" t="s">
        <v>367</v>
      </c>
      <c r="D5764" s="92">
        <f t="shared" si="285"/>
        <v>62.94</v>
      </c>
      <c r="E5764" s="92">
        <f t="shared" si="286"/>
        <v>59.5</v>
      </c>
      <c r="F5764" s="92">
        <f t="shared" si="287"/>
        <v>66.260000000000005</v>
      </c>
      <c r="H5764" s="138">
        <v>62.94</v>
      </c>
      <c r="I5764" s="138">
        <v>59.5</v>
      </c>
      <c r="J5764" s="138">
        <v>66.260000000000005</v>
      </c>
      <c r="K5764" s="138">
        <v>2.732761360025421</v>
      </c>
    </row>
    <row r="5765" spans="1:11">
      <c r="A5765" s="39" t="s">
        <v>460</v>
      </c>
      <c r="B5765" s="39" t="s">
        <v>430</v>
      </c>
      <c r="C5765" s="39" t="s">
        <v>368</v>
      </c>
      <c r="D5765" s="92">
        <f t="shared" si="285"/>
        <v>43.92</v>
      </c>
      <c r="E5765" s="92">
        <f t="shared" si="286"/>
        <v>36.5</v>
      </c>
      <c r="F5765" s="92">
        <f t="shared" si="287"/>
        <v>51.62</v>
      </c>
      <c r="H5765" s="138">
        <v>43.92</v>
      </c>
      <c r="I5765" s="138">
        <v>36.5</v>
      </c>
      <c r="J5765" s="138">
        <v>51.62</v>
      </c>
      <c r="K5765" s="138">
        <v>8.8342440801457194</v>
      </c>
    </row>
    <row r="5766" spans="1:11">
      <c r="A5766" s="39" t="s">
        <v>460</v>
      </c>
      <c r="B5766" s="39" t="s">
        <v>430</v>
      </c>
      <c r="C5766" s="39" t="s">
        <v>369</v>
      </c>
      <c r="D5766" s="92">
        <f t="shared" si="285"/>
        <v>49.69</v>
      </c>
      <c r="E5766" s="92">
        <f t="shared" si="286"/>
        <v>39.19</v>
      </c>
      <c r="F5766" s="92">
        <f t="shared" si="287"/>
        <v>60.21</v>
      </c>
      <c r="H5766" s="138">
        <v>49.69</v>
      </c>
      <c r="I5766" s="138">
        <v>39.19</v>
      </c>
      <c r="J5766" s="138">
        <v>60.21</v>
      </c>
      <c r="K5766" s="138">
        <v>10.947876836385593</v>
      </c>
    </row>
    <row r="5767" spans="1:11">
      <c r="A5767" s="39" t="s">
        <v>460</v>
      </c>
      <c r="B5767" s="39" t="s">
        <v>430</v>
      </c>
      <c r="C5767" s="39" t="s">
        <v>370</v>
      </c>
      <c r="D5767" s="92">
        <f t="shared" si="285"/>
        <v>57.71</v>
      </c>
      <c r="E5767" s="92">
        <f t="shared" si="286"/>
        <v>50.36</v>
      </c>
      <c r="F5767" s="92">
        <f t="shared" si="287"/>
        <v>64.739999999999995</v>
      </c>
      <c r="H5767" s="138">
        <v>57.71</v>
      </c>
      <c r="I5767" s="138">
        <v>50.36</v>
      </c>
      <c r="J5767" s="138">
        <v>64.739999999999995</v>
      </c>
      <c r="K5767" s="138">
        <v>6.3940391613238612</v>
      </c>
    </row>
    <row r="5768" spans="1:11">
      <c r="A5768" s="39" t="s">
        <v>460</v>
      </c>
      <c r="B5768" s="39" t="s">
        <v>430</v>
      </c>
      <c r="C5768" s="39" t="s">
        <v>357</v>
      </c>
      <c r="D5768" s="92">
        <f t="shared" si="285"/>
        <v>59.09</v>
      </c>
      <c r="E5768" s="92">
        <f t="shared" si="286"/>
        <v>56.24</v>
      </c>
      <c r="F5768" s="92">
        <f t="shared" si="287"/>
        <v>61.89</v>
      </c>
      <c r="H5768" s="138">
        <v>59.09</v>
      </c>
      <c r="I5768" s="138">
        <v>56.24</v>
      </c>
      <c r="J5768" s="138">
        <v>61.89</v>
      </c>
      <c r="K5768" s="138">
        <v>2.4369605686241322</v>
      </c>
    </row>
    <row r="5769" spans="1:11">
      <c r="A5769" s="39" t="s">
        <v>460</v>
      </c>
      <c r="B5769" s="39" t="s">
        <v>430</v>
      </c>
      <c r="C5769" s="39" t="s">
        <v>371</v>
      </c>
      <c r="D5769" s="92">
        <f t="shared" si="285"/>
        <v>54.33</v>
      </c>
      <c r="E5769" s="92">
        <f t="shared" si="286"/>
        <v>47.46</v>
      </c>
      <c r="F5769" s="92">
        <f t="shared" si="287"/>
        <v>61.04</v>
      </c>
      <c r="H5769" s="138">
        <v>54.33</v>
      </c>
      <c r="I5769" s="138">
        <v>47.46</v>
      </c>
      <c r="J5769" s="138">
        <v>61.04</v>
      </c>
      <c r="K5769" s="138">
        <v>6.4053009387078959</v>
      </c>
    </row>
    <row r="5770" spans="1:11">
      <c r="A5770" s="39" t="s">
        <v>460</v>
      </c>
      <c r="B5770" s="39" t="s">
        <v>430</v>
      </c>
      <c r="C5770" s="39" t="s">
        <v>372</v>
      </c>
      <c r="D5770" s="92">
        <f t="shared" si="285"/>
        <v>62.56</v>
      </c>
      <c r="E5770" s="92">
        <f t="shared" si="286"/>
        <v>56.93</v>
      </c>
      <c r="F5770" s="92">
        <f t="shared" si="287"/>
        <v>67.88</v>
      </c>
      <c r="H5770" s="138">
        <v>62.56</v>
      </c>
      <c r="I5770" s="138">
        <v>56.93</v>
      </c>
      <c r="J5770" s="138">
        <v>67.88</v>
      </c>
      <c r="K5770" s="138">
        <v>4.4757033248081832</v>
      </c>
    </row>
    <row r="5771" spans="1:11">
      <c r="A5771" s="39" t="s">
        <v>460</v>
      </c>
      <c r="B5771" s="39" t="s">
        <v>430</v>
      </c>
      <c r="C5771" s="39" t="s">
        <v>373</v>
      </c>
      <c r="D5771" s="92">
        <f t="shared" si="285"/>
        <v>61.23</v>
      </c>
      <c r="E5771" s="92">
        <f t="shared" si="286"/>
        <v>54.39</v>
      </c>
      <c r="F5771" s="92">
        <f t="shared" si="287"/>
        <v>67.66</v>
      </c>
      <c r="H5771" s="138">
        <v>61.23</v>
      </c>
      <c r="I5771" s="138">
        <v>54.39</v>
      </c>
      <c r="J5771" s="138">
        <v>67.66</v>
      </c>
      <c r="K5771" s="138">
        <v>5.5528335783112857</v>
      </c>
    </row>
    <row r="5772" spans="1:11">
      <c r="A5772" s="39" t="s">
        <v>460</v>
      </c>
      <c r="B5772" s="39" t="s">
        <v>430</v>
      </c>
      <c r="C5772" s="39" t="s">
        <v>374</v>
      </c>
      <c r="D5772" s="92">
        <f t="shared" si="285"/>
        <v>46.92</v>
      </c>
      <c r="E5772" s="92">
        <f t="shared" si="286"/>
        <v>40.24</v>
      </c>
      <c r="F5772" s="92">
        <f t="shared" si="287"/>
        <v>53.72</v>
      </c>
      <c r="H5772" s="138">
        <v>46.92</v>
      </c>
      <c r="I5772" s="138">
        <v>40.24</v>
      </c>
      <c r="J5772" s="138">
        <v>53.72</v>
      </c>
      <c r="K5772" s="138">
        <v>7.3742540494458648</v>
      </c>
    </row>
    <row r="5773" spans="1:11">
      <c r="A5773" s="39" t="s">
        <v>460</v>
      </c>
      <c r="B5773" s="39" t="s">
        <v>430</v>
      </c>
      <c r="C5773" s="39" t="s">
        <v>358</v>
      </c>
      <c r="D5773" s="92">
        <f t="shared" si="285"/>
        <v>59.09</v>
      </c>
      <c r="E5773" s="92">
        <f t="shared" si="286"/>
        <v>55.64</v>
      </c>
      <c r="F5773" s="92">
        <f t="shared" si="287"/>
        <v>62.46</v>
      </c>
      <c r="H5773" s="138">
        <v>59.09</v>
      </c>
      <c r="I5773" s="138">
        <v>55.64</v>
      </c>
      <c r="J5773" s="138">
        <v>62.46</v>
      </c>
      <c r="K5773" s="138">
        <v>2.9446606870874934</v>
      </c>
    </row>
    <row r="5774" spans="1:11">
      <c r="A5774" s="39" t="s">
        <v>460</v>
      </c>
      <c r="B5774" s="39" t="s">
        <v>430</v>
      </c>
      <c r="C5774" s="39" t="s">
        <v>375</v>
      </c>
      <c r="D5774" s="92">
        <f t="shared" si="285"/>
        <v>46.68</v>
      </c>
      <c r="E5774" s="92">
        <f t="shared" si="286"/>
        <v>37.75</v>
      </c>
      <c r="F5774" s="92">
        <f t="shared" si="287"/>
        <v>55.82</v>
      </c>
      <c r="H5774" s="138">
        <v>46.68</v>
      </c>
      <c r="I5774" s="138">
        <v>37.75</v>
      </c>
      <c r="J5774" s="138">
        <v>55.82</v>
      </c>
      <c r="K5774" s="138">
        <v>9.9828620394173111</v>
      </c>
    </row>
    <row r="5775" spans="1:11">
      <c r="A5775" s="39" t="s">
        <v>460</v>
      </c>
      <c r="B5775" s="39" t="s">
        <v>430</v>
      </c>
      <c r="C5775" s="39" t="s">
        <v>376</v>
      </c>
      <c r="D5775" s="92">
        <f t="shared" si="285"/>
        <v>60.14</v>
      </c>
      <c r="E5775" s="92">
        <f t="shared" si="286"/>
        <v>49.94</v>
      </c>
      <c r="F5775" s="92">
        <f t="shared" si="287"/>
        <v>69.52</v>
      </c>
      <c r="H5775" s="138">
        <v>60.14</v>
      </c>
      <c r="I5775" s="138">
        <v>49.94</v>
      </c>
      <c r="J5775" s="138">
        <v>69.52</v>
      </c>
      <c r="K5775" s="138">
        <v>8.4137013634852007</v>
      </c>
    </row>
    <row r="5776" spans="1:11">
      <c r="A5776" s="39" t="s">
        <v>460</v>
      </c>
      <c r="B5776" s="39" t="s">
        <v>430</v>
      </c>
      <c r="C5776" s="39" t="s">
        <v>377</v>
      </c>
      <c r="D5776" s="92">
        <f t="shared" si="285"/>
        <v>59.11</v>
      </c>
      <c r="E5776" s="92">
        <f t="shared" si="286"/>
        <v>52.26</v>
      </c>
      <c r="F5776" s="92">
        <f t="shared" si="287"/>
        <v>65.61</v>
      </c>
      <c r="H5776" s="138">
        <v>59.11</v>
      </c>
      <c r="I5776" s="138">
        <v>52.26</v>
      </c>
      <c r="J5776" s="138">
        <v>65.61</v>
      </c>
      <c r="K5776" s="138">
        <v>5.7858230417864993</v>
      </c>
    </row>
    <row r="5777" spans="1:11">
      <c r="A5777" s="39" t="s">
        <v>460</v>
      </c>
      <c r="B5777" s="39" t="s">
        <v>430</v>
      </c>
      <c r="C5777" s="39" t="s">
        <v>386</v>
      </c>
      <c r="D5777" s="92">
        <f t="shared" si="285"/>
        <v>55.53</v>
      </c>
      <c r="E5777" s="92">
        <f t="shared" si="286"/>
        <v>50.44</v>
      </c>
      <c r="F5777" s="92">
        <f t="shared" si="287"/>
        <v>60.5</v>
      </c>
      <c r="H5777" s="138">
        <v>55.53</v>
      </c>
      <c r="I5777" s="138">
        <v>50.44</v>
      </c>
      <c r="J5777" s="138">
        <v>60.5</v>
      </c>
      <c r="K5777" s="138">
        <v>4.6281289393120835</v>
      </c>
    </row>
    <row r="5778" spans="1:11">
      <c r="A5778" s="39" t="s">
        <v>460</v>
      </c>
      <c r="B5778" s="39" t="s">
        <v>430</v>
      </c>
      <c r="C5778" s="39" t="s">
        <v>379</v>
      </c>
      <c r="D5778" s="92">
        <f t="shared" si="285"/>
        <v>56.75</v>
      </c>
      <c r="E5778" s="92">
        <f t="shared" si="286"/>
        <v>51.46</v>
      </c>
      <c r="F5778" s="92">
        <f t="shared" si="287"/>
        <v>61.88</v>
      </c>
      <c r="H5778" s="138">
        <v>56.75</v>
      </c>
      <c r="I5778" s="138">
        <v>51.46</v>
      </c>
      <c r="J5778" s="138">
        <v>61.88</v>
      </c>
      <c r="K5778" s="138">
        <v>4.7048458149779728</v>
      </c>
    </row>
    <row r="5779" spans="1:11">
      <c r="A5779" s="39" t="s">
        <v>460</v>
      </c>
      <c r="B5779" s="39" t="s">
        <v>430</v>
      </c>
      <c r="C5779" s="39" t="s">
        <v>360</v>
      </c>
      <c r="D5779" s="92">
        <f t="shared" si="285"/>
        <v>55.53</v>
      </c>
      <c r="E5779" s="92">
        <f t="shared" si="286"/>
        <v>52.12</v>
      </c>
      <c r="F5779" s="92">
        <f t="shared" si="287"/>
        <v>58.89</v>
      </c>
      <c r="H5779" s="138">
        <v>55.53</v>
      </c>
      <c r="I5779" s="138">
        <v>52.12</v>
      </c>
      <c r="J5779" s="138">
        <v>58.89</v>
      </c>
      <c r="K5779" s="138">
        <v>3.1154330992256436</v>
      </c>
    </row>
    <row r="5780" spans="1:11">
      <c r="A5780" s="39" t="s">
        <v>460</v>
      </c>
      <c r="B5780" s="39" t="s">
        <v>430</v>
      </c>
      <c r="C5780" s="39" t="s">
        <v>0</v>
      </c>
      <c r="D5780" s="92">
        <f t="shared" si="285"/>
        <v>56.88</v>
      </c>
      <c r="E5780" s="92">
        <f t="shared" si="286"/>
        <v>55.25</v>
      </c>
      <c r="F5780" s="92">
        <f t="shared" si="287"/>
        <v>58.5</v>
      </c>
      <c r="H5780" s="138">
        <v>56.88</v>
      </c>
      <c r="I5780" s="138">
        <v>55.25</v>
      </c>
      <c r="J5780" s="138">
        <v>58.5</v>
      </c>
      <c r="K5780" s="138">
        <v>1.4592123769338958</v>
      </c>
    </row>
    <row r="5781" spans="1:11">
      <c r="A5781" s="39" t="s">
        <v>460</v>
      </c>
      <c r="B5781" s="39" t="s">
        <v>431</v>
      </c>
      <c r="C5781" s="39" t="s">
        <v>363</v>
      </c>
      <c r="D5781" s="92">
        <f t="shared" si="285"/>
        <v>26.41</v>
      </c>
      <c r="E5781" s="92">
        <f t="shared" si="286"/>
        <v>20.010000000000002</v>
      </c>
      <c r="F5781" s="92">
        <f t="shared" si="287"/>
        <v>33.99</v>
      </c>
      <c r="H5781" s="138">
        <v>26.41</v>
      </c>
      <c r="I5781" s="138">
        <v>20.010000000000002</v>
      </c>
      <c r="J5781" s="138">
        <v>33.99</v>
      </c>
      <c r="K5781" s="138">
        <v>13.555471412343808</v>
      </c>
    </row>
    <row r="5782" spans="1:11">
      <c r="A5782" s="39" t="s">
        <v>460</v>
      </c>
      <c r="B5782" s="39" t="s">
        <v>431</v>
      </c>
      <c r="C5782" s="39" t="s">
        <v>364</v>
      </c>
      <c r="D5782" s="92">
        <f t="shared" si="285"/>
        <v>22.67</v>
      </c>
      <c r="E5782" s="92">
        <f t="shared" si="286"/>
        <v>17.559999999999999</v>
      </c>
      <c r="F5782" s="92">
        <f t="shared" si="287"/>
        <v>28.74</v>
      </c>
      <c r="H5782" s="138">
        <v>22.67</v>
      </c>
      <c r="I5782" s="138">
        <v>17.559999999999999</v>
      </c>
      <c r="J5782" s="138">
        <v>28.74</v>
      </c>
      <c r="K5782" s="138">
        <v>12.571680635200705</v>
      </c>
    </row>
    <row r="5783" spans="1:11">
      <c r="A5783" s="39" t="s">
        <v>460</v>
      </c>
      <c r="B5783" s="39" t="s">
        <v>431</v>
      </c>
      <c r="C5783" s="39" t="s">
        <v>365</v>
      </c>
      <c r="D5783" s="92">
        <f t="shared" si="285"/>
        <v>21.91</v>
      </c>
      <c r="E5783" s="92">
        <f t="shared" si="286"/>
        <v>14.43</v>
      </c>
      <c r="F5783" s="92">
        <f t="shared" si="287"/>
        <v>31.84</v>
      </c>
      <c r="H5783" s="138">
        <v>21.91</v>
      </c>
      <c r="I5783" s="138">
        <v>14.43</v>
      </c>
      <c r="J5783" s="138">
        <v>31.84</v>
      </c>
      <c r="K5783" s="138">
        <v>20.310360565951623</v>
      </c>
    </row>
    <row r="5784" spans="1:11">
      <c r="A5784" s="39" t="s">
        <v>460</v>
      </c>
      <c r="B5784" s="39" t="s">
        <v>431</v>
      </c>
      <c r="C5784" s="39" t="s">
        <v>366</v>
      </c>
      <c r="D5784" s="92">
        <f t="shared" si="285"/>
        <v>21.16</v>
      </c>
      <c r="E5784" s="92">
        <f t="shared" si="286"/>
        <v>17.45</v>
      </c>
      <c r="F5784" s="92">
        <f t="shared" si="287"/>
        <v>25.41</v>
      </c>
      <c r="H5784" s="138">
        <v>21.16</v>
      </c>
      <c r="I5784" s="138">
        <v>17.45</v>
      </c>
      <c r="J5784" s="138">
        <v>25.41</v>
      </c>
      <c r="K5784" s="138">
        <v>9.5935727788279763</v>
      </c>
    </row>
    <row r="5785" spans="1:11">
      <c r="A5785" s="39" t="s">
        <v>460</v>
      </c>
      <c r="B5785" s="39" t="s">
        <v>431</v>
      </c>
      <c r="C5785" s="39" t="s">
        <v>356</v>
      </c>
      <c r="D5785" s="92">
        <f t="shared" si="285"/>
        <v>22.09</v>
      </c>
      <c r="E5785" s="92">
        <f t="shared" si="286"/>
        <v>19.440000000000001</v>
      </c>
      <c r="F5785" s="92">
        <f t="shared" si="287"/>
        <v>24.99</v>
      </c>
      <c r="H5785" s="138">
        <v>22.09</v>
      </c>
      <c r="I5785" s="138">
        <v>19.440000000000001</v>
      </c>
      <c r="J5785" s="138">
        <v>24.99</v>
      </c>
      <c r="K5785" s="138">
        <v>6.4282480760525118</v>
      </c>
    </row>
    <row r="5786" spans="1:11">
      <c r="A5786" s="39" t="s">
        <v>460</v>
      </c>
      <c r="B5786" s="39" t="s">
        <v>431</v>
      </c>
      <c r="C5786" s="39" t="s">
        <v>367</v>
      </c>
      <c r="D5786" s="92">
        <f t="shared" si="285"/>
        <v>16.57</v>
      </c>
      <c r="E5786" s="92">
        <f t="shared" si="286"/>
        <v>14</v>
      </c>
      <c r="F5786" s="92">
        <f t="shared" si="287"/>
        <v>19.489999999999998</v>
      </c>
      <c r="H5786" s="138">
        <v>16.57</v>
      </c>
      <c r="I5786" s="138">
        <v>14</v>
      </c>
      <c r="J5786" s="138">
        <v>19.489999999999998</v>
      </c>
      <c r="K5786" s="138">
        <v>8.4490042245021115</v>
      </c>
    </row>
    <row r="5787" spans="1:11">
      <c r="A5787" s="39" t="s">
        <v>460</v>
      </c>
      <c r="B5787" s="39" t="s">
        <v>431</v>
      </c>
      <c r="C5787" s="39" t="s">
        <v>368</v>
      </c>
      <c r="D5787" s="92">
        <f t="shared" si="285"/>
        <v>19.87</v>
      </c>
      <c r="E5787" s="92">
        <f t="shared" si="286"/>
        <v>14.79</v>
      </c>
      <c r="F5787" s="92">
        <f t="shared" si="287"/>
        <v>26.14</v>
      </c>
      <c r="H5787" s="138">
        <v>19.87</v>
      </c>
      <c r="I5787" s="138">
        <v>14.79</v>
      </c>
      <c r="J5787" s="138">
        <v>26.14</v>
      </c>
      <c r="K5787" s="138">
        <v>14.544539506794163</v>
      </c>
    </row>
    <row r="5788" spans="1:11">
      <c r="A5788" s="39" t="s">
        <v>460</v>
      </c>
      <c r="B5788" s="39" t="s">
        <v>431</v>
      </c>
      <c r="C5788" s="39" t="s">
        <v>369</v>
      </c>
      <c r="D5788" s="92">
        <f t="shared" si="285"/>
        <v>16.010000000000002</v>
      </c>
      <c r="E5788" s="92">
        <f t="shared" si="286"/>
        <v>11.69</v>
      </c>
      <c r="F5788" s="92">
        <f t="shared" si="287"/>
        <v>21.54</v>
      </c>
      <c r="H5788" s="138">
        <v>16.010000000000002</v>
      </c>
      <c r="I5788" s="138">
        <v>11.69</v>
      </c>
      <c r="J5788" s="138">
        <v>21.54</v>
      </c>
      <c r="K5788" s="138">
        <v>15.61524047470331</v>
      </c>
    </row>
    <row r="5789" spans="1:11">
      <c r="A5789" s="39" t="s">
        <v>460</v>
      </c>
      <c r="B5789" s="39" t="s">
        <v>431</v>
      </c>
      <c r="C5789" s="39" t="s">
        <v>370</v>
      </c>
      <c r="D5789" s="92">
        <f t="shared" si="285"/>
        <v>20.47</v>
      </c>
      <c r="E5789" s="92">
        <f t="shared" si="286"/>
        <v>14.66</v>
      </c>
      <c r="F5789" s="92">
        <f t="shared" si="287"/>
        <v>27.83</v>
      </c>
      <c r="H5789" s="138">
        <v>20.47</v>
      </c>
      <c r="I5789" s="138">
        <v>14.66</v>
      </c>
      <c r="J5789" s="138">
        <v>27.83</v>
      </c>
      <c r="K5789" s="138">
        <v>16.365412799218369</v>
      </c>
    </row>
    <row r="5790" spans="1:11">
      <c r="A5790" s="39" t="s">
        <v>460</v>
      </c>
      <c r="B5790" s="39" t="s">
        <v>431</v>
      </c>
      <c r="C5790" s="39" t="s">
        <v>357</v>
      </c>
      <c r="D5790" s="92">
        <f t="shared" si="285"/>
        <v>17.5</v>
      </c>
      <c r="E5790" s="92">
        <f t="shared" si="286"/>
        <v>15.34</v>
      </c>
      <c r="F5790" s="92">
        <f t="shared" si="287"/>
        <v>19.899999999999999</v>
      </c>
      <c r="H5790" s="138">
        <v>17.5</v>
      </c>
      <c r="I5790" s="138">
        <v>15.34</v>
      </c>
      <c r="J5790" s="138">
        <v>19.899999999999999</v>
      </c>
      <c r="K5790" s="138">
        <v>6.6285714285714281</v>
      </c>
    </row>
    <row r="5791" spans="1:11">
      <c r="A5791" s="39" t="s">
        <v>460</v>
      </c>
      <c r="B5791" s="39" t="s">
        <v>431</v>
      </c>
      <c r="C5791" s="39" t="s">
        <v>371</v>
      </c>
      <c r="D5791" s="92">
        <f t="shared" si="285"/>
        <v>19.28</v>
      </c>
      <c r="E5791" s="92">
        <f t="shared" si="286"/>
        <v>14.24</v>
      </c>
      <c r="F5791" s="92">
        <f t="shared" si="287"/>
        <v>25.58</v>
      </c>
      <c r="H5791" s="138">
        <v>19.28</v>
      </c>
      <c r="I5791" s="138">
        <v>14.24</v>
      </c>
      <c r="J5791" s="138">
        <v>25.58</v>
      </c>
      <c r="K5791" s="138">
        <v>14.989626556016598</v>
      </c>
    </row>
    <row r="5792" spans="1:11">
      <c r="A5792" s="39" t="s">
        <v>460</v>
      </c>
      <c r="B5792" s="39" t="s">
        <v>431</v>
      </c>
      <c r="C5792" s="39" t="s">
        <v>372</v>
      </c>
      <c r="D5792" s="92">
        <f t="shared" si="285"/>
        <v>16.329999999999998</v>
      </c>
      <c r="E5792" s="92">
        <f t="shared" si="286"/>
        <v>12.62</v>
      </c>
      <c r="F5792" s="92">
        <f t="shared" si="287"/>
        <v>20.88</v>
      </c>
      <c r="H5792" s="138">
        <v>16.329999999999998</v>
      </c>
      <c r="I5792" s="138">
        <v>12.62</v>
      </c>
      <c r="J5792" s="138">
        <v>20.88</v>
      </c>
      <c r="K5792" s="138">
        <v>12.859767299448869</v>
      </c>
    </row>
    <row r="5793" spans="1:11">
      <c r="A5793" s="39" t="s">
        <v>460</v>
      </c>
      <c r="B5793" s="39" t="s">
        <v>431</v>
      </c>
      <c r="C5793" s="39" t="s">
        <v>373</v>
      </c>
      <c r="D5793" s="92">
        <f t="shared" si="285"/>
        <v>17.670000000000002</v>
      </c>
      <c r="E5793" s="92">
        <f t="shared" si="286"/>
        <v>12.78</v>
      </c>
      <c r="F5793" s="92">
        <f t="shared" si="287"/>
        <v>23.92</v>
      </c>
      <c r="H5793" s="138">
        <v>17.670000000000002</v>
      </c>
      <c r="I5793" s="138">
        <v>12.78</v>
      </c>
      <c r="J5793" s="138">
        <v>23.92</v>
      </c>
      <c r="K5793" s="138">
        <v>16.015846066779851</v>
      </c>
    </row>
    <row r="5794" spans="1:11">
      <c r="A5794" s="39" t="s">
        <v>460</v>
      </c>
      <c r="B5794" s="39" t="s">
        <v>431</v>
      </c>
      <c r="C5794" s="39" t="s">
        <v>374</v>
      </c>
      <c r="D5794" s="92">
        <f t="shared" si="285"/>
        <v>26.77</v>
      </c>
      <c r="E5794" s="92">
        <f t="shared" si="286"/>
        <v>20.83</v>
      </c>
      <c r="F5794" s="92">
        <f t="shared" si="287"/>
        <v>33.69</v>
      </c>
      <c r="H5794" s="138">
        <v>26.77</v>
      </c>
      <c r="I5794" s="138">
        <v>20.83</v>
      </c>
      <c r="J5794" s="138">
        <v>33.69</v>
      </c>
      <c r="K5794" s="138">
        <v>12.289876727680239</v>
      </c>
    </row>
    <row r="5795" spans="1:11">
      <c r="A5795" s="39" t="s">
        <v>460</v>
      </c>
      <c r="B5795" s="39" t="s">
        <v>431</v>
      </c>
      <c r="C5795" s="39" t="s">
        <v>358</v>
      </c>
      <c r="D5795" s="92">
        <f t="shared" si="285"/>
        <v>18.05</v>
      </c>
      <c r="E5795" s="92">
        <f t="shared" si="286"/>
        <v>15.53</v>
      </c>
      <c r="F5795" s="92">
        <f t="shared" si="287"/>
        <v>20.89</v>
      </c>
      <c r="H5795" s="138">
        <v>18.05</v>
      </c>
      <c r="I5795" s="138">
        <v>15.53</v>
      </c>
      <c r="J5795" s="138">
        <v>20.89</v>
      </c>
      <c r="K5795" s="138">
        <v>7.5900277008310262</v>
      </c>
    </row>
    <row r="5796" spans="1:11">
      <c r="A5796" s="39" t="s">
        <v>460</v>
      </c>
      <c r="B5796" s="39" t="s">
        <v>431</v>
      </c>
      <c r="C5796" s="39" t="s">
        <v>375</v>
      </c>
      <c r="D5796" s="92">
        <f t="shared" si="285"/>
        <v>19.68</v>
      </c>
      <c r="E5796" s="92">
        <f t="shared" si="286"/>
        <v>13.68</v>
      </c>
      <c r="F5796" s="92">
        <f t="shared" si="287"/>
        <v>27.48</v>
      </c>
      <c r="H5796" s="138">
        <v>19.68</v>
      </c>
      <c r="I5796" s="138">
        <v>13.68</v>
      </c>
      <c r="J5796" s="138">
        <v>27.48</v>
      </c>
      <c r="K5796" s="138">
        <v>17.886178861788618</v>
      </c>
    </row>
    <row r="5797" spans="1:11">
      <c r="A5797" s="39" t="s">
        <v>460</v>
      </c>
      <c r="B5797" s="39" t="s">
        <v>431</v>
      </c>
      <c r="C5797" s="39" t="s">
        <v>376</v>
      </c>
      <c r="D5797" s="92">
        <f t="shared" si="285"/>
        <v>10.01</v>
      </c>
      <c r="E5797" s="92">
        <f t="shared" si="286"/>
        <v>4.67</v>
      </c>
      <c r="F5797" s="92">
        <f t="shared" si="287"/>
        <v>20.14</v>
      </c>
      <c r="H5797" s="138">
        <v>10.01</v>
      </c>
      <c r="I5797" s="138">
        <v>4.67</v>
      </c>
      <c r="J5797" s="138">
        <v>20.14</v>
      </c>
      <c r="K5797" s="138">
        <v>37.562437562437559</v>
      </c>
    </row>
    <row r="5798" spans="1:11">
      <c r="A5798" s="39" t="s">
        <v>460</v>
      </c>
      <c r="B5798" s="39" t="s">
        <v>431</v>
      </c>
      <c r="C5798" s="39" t="s">
        <v>377</v>
      </c>
      <c r="D5798" s="92">
        <f t="shared" si="285"/>
        <v>15.99</v>
      </c>
      <c r="E5798" s="92">
        <f t="shared" si="286"/>
        <v>11.72</v>
      </c>
      <c r="F5798" s="92">
        <f t="shared" si="287"/>
        <v>21.45</v>
      </c>
      <c r="H5798" s="138">
        <v>15.99</v>
      </c>
      <c r="I5798" s="138">
        <v>11.72</v>
      </c>
      <c r="J5798" s="138">
        <v>21.45</v>
      </c>
      <c r="K5798" s="138">
        <v>15.447154471544716</v>
      </c>
    </row>
    <row r="5799" spans="1:11">
      <c r="A5799" s="39" t="s">
        <v>460</v>
      </c>
      <c r="B5799" s="39" t="s">
        <v>431</v>
      </c>
      <c r="C5799" s="39" t="s">
        <v>386</v>
      </c>
      <c r="D5799" s="92">
        <f t="shared" si="285"/>
        <v>15.51</v>
      </c>
      <c r="E5799" s="92">
        <f t="shared" si="286"/>
        <v>12.43</v>
      </c>
      <c r="F5799" s="92">
        <f t="shared" si="287"/>
        <v>19.2</v>
      </c>
      <c r="H5799" s="138">
        <v>15.51</v>
      </c>
      <c r="I5799" s="138">
        <v>12.43</v>
      </c>
      <c r="J5799" s="138">
        <v>19.2</v>
      </c>
      <c r="K5799" s="138">
        <v>11.089619600257898</v>
      </c>
    </row>
    <row r="5800" spans="1:11">
      <c r="A5800" s="39" t="s">
        <v>460</v>
      </c>
      <c r="B5800" s="39" t="s">
        <v>431</v>
      </c>
      <c r="C5800" s="39" t="s">
        <v>379</v>
      </c>
      <c r="D5800" s="92">
        <f t="shared" si="285"/>
        <v>20.34</v>
      </c>
      <c r="E5800" s="92">
        <f t="shared" si="286"/>
        <v>16.05</v>
      </c>
      <c r="F5800" s="92">
        <f t="shared" si="287"/>
        <v>25.43</v>
      </c>
      <c r="H5800" s="138">
        <v>20.34</v>
      </c>
      <c r="I5800" s="138">
        <v>16.05</v>
      </c>
      <c r="J5800" s="138">
        <v>25.43</v>
      </c>
      <c r="K5800" s="138">
        <v>11.750245821042283</v>
      </c>
    </row>
    <row r="5801" spans="1:11">
      <c r="A5801" s="39" t="s">
        <v>460</v>
      </c>
      <c r="B5801" s="39" t="s">
        <v>431</v>
      </c>
      <c r="C5801" s="39" t="s">
        <v>360</v>
      </c>
      <c r="D5801" s="92">
        <f t="shared" si="285"/>
        <v>17.100000000000001</v>
      </c>
      <c r="E5801" s="92">
        <f t="shared" si="286"/>
        <v>14.37</v>
      </c>
      <c r="F5801" s="92">
        <f t="shared" si="287"/>
        <v>20.239999999999998</v>
      </c>
      <c r="H5801" s="138">
        <v>17.100000000000001</v>
      </c>
      <c r="I5801" s="138">
        <v>14.37</v>
      </c>
      <c r="J5801" s="138">
        <v>20.239999999999998</v>
      </c>
      <c r="K5801" s="138">
        <v>8.7719298245614024</v>
      </c>
    </row>
    <row r="5802" spans="1:11">
      <c r="A5802" s="39" t="s">
        <v>460</v>
      </c>
      <c r="B5802" s="39" t="s">
        <v>431</v>
      </c>
      <c r="C5802" s="39" t="s">
        <v>0</v>
      </c>
      <c r="D5802" s="92">
        <f t="shared" si="285"/>
        <v>18.600000000000001</v>
      </c>
      <c r="E5802" s="92">
        <f t="shared" si="286"/>
        <v>17.239999999999998</v>
      </c>
      <c r="F5802" s="92">
        <f t="shared" si="287"/>
        <v>20.03</v>
      </c>
      <c r="H5802" s="138">
        <v>18.600000000000001</v>
      </c>
      <c r="I5802" s="138">
        <v>17.239999999999998</v>
      </c>
      <c r="J5802" s="138">
        <v>20.03</v>
      </c>
      <c r="K5802" s="138">
        <v>3.8172043010752685</v>
      </c>
    </row>
    <row r="5803" spans="1:11">
      <c r="A5803" s="39" t="s">
        <v>460</v>
      </c>
      <c r="B5803" s="39" t="s">
        <v>432</v>
      </c>
      <c r="C5803" s="39" t="s">
        <v>363</v>
      </c>
      <c r="D5803" s="92">
        <f t="shared" si="285"/>
        <v>20.95</v>
      </c>
      <c r="E5803" s="92">
        <f t="shared" si="286"/>
        <v>16.21</v>
      </c>
      <c r="F5803" s="92">
        <f t="shared" si="287"/>
        <v>26.64</v>
      </c>
      <c r="H5803" s="138">
        <v>20.95</v>
      </c>
      <c r="I5803" s="138">
        <v>16.21</v>
      </c>
      <c r="J5803" s="138">
        <v>26.64</v>
      </c>
      <c r="K5803" s="138">
        <v>12.69689737470167</v>
      </c>
    </row>
    <row r="5804" spans="1:11">
      <c r="A5804" s="39" t="s">
        <v>460</v>
      </c>
      <c r="B5804" s="39" t="s">
        <v>432</v>
      </c>
      <c r="C5804" s="39" t="s">
        <v>364</v>
      </c>
      <c r="D5804" s="92">
        <f t="shared" si="285"/>
        <v>21.73</v>
      </c>
      <c r="E5804" s="92">
        <f t="shared" si="286"/>
        <v>17.440000000000001</v>
      </c>
      <c r="F5804" s="92">
        <f t="shared" si="287"/>
        <v>26.73</v>
      </c>
      <c r="H5804" s="138">
        <v>21.73</v>
      </c>
      <c r="I5804" s="138">
        <v>17.440000000000001</v>
      </c>
      <c r="J5804" s="138">
        <v>26.73</v>
      </c>
      <c r="K5804" s="138">
        <v>10.906580763920847</v>
      </c>
    </row>
    <row r="5805" spans="1:11">
      <c r="A5805" s="39" t="s">
        <v>460</v>
      </c>
      <c r="B5805" s="39" t="s">
        <v>432</v>
      </c>
      <c r="C5805" s="39" t="s">
        <v>365</v>
      </c>
      <c r="D5805" s="92">
        <f t="shared" si="285"/>
        <v>20.71</v>
      </c>
      <c r="E5805" s="92">
        <f t="shared" si="286"/>
        <v>14.68</v>
      </c>
      <c r="F5805" s="92">
        <f t="shared" si="287"/>
        <v>28.38</v>
      </c>
      <c r="H5805" s="138">
        <v>20.71</v>
      </c>
      <c r="I5805" s="138">
        <v>14.68</v>
      </c>
      <c r="J5805" s="138">
        <v>28.38</v>
      </c>
      <c r="K5805" s="138">
        <v>16.851762433606954</v>
      </c>
    </row>
    <row r="5806" spans="1:11">
      <c r="A5806" s="39" t="s">
        <v>460</v>
      </c>
      <c r="B5806" s="39" t="s">
        <v>432</v>
      </c>
      <c r="C5806" s="39" t="s">
        <v>366</v>
      </c>
      <c r="D5806" s="92">
        <f t="shared" si="285"/>
        <v>17.12</v>
      </c>
      <c r="E5806" s="92">
        <f t="shared" si="286"/>
        <v>13.83</v>
      </c>
      <c r="F5806" s="92">
        <f t="shared" si="287"/>
        <v>21.01</v>
      </c>
      <c r="H5806" s="138">
        <v>17.12</v>
      </c>
      <c r="I5806" s="138">
        <v>13.83</v>
      </c>
      <c r="J5806" s="138">
        <v>21.01</v>
      </c>
      <c r="K5806" s="138">
        <v>10.689252336448597</v>
      </c>
    </row>
    <row r="5807" spans="1:11">
      <c r="A5807" s="39" t="s">
        <v>460</v>
      </c>
      <c r="B5807" s="39" t="s">
        <v>432</v>
      </c>
      <c r="C5807" s="39" t="s">
        <v>356</v>
      </c>
      <c r="D5807" s="92">
        <f t="shared" si="285"/>
        <v>19.28</v>
      </c>
      <c r="E5807" s="92">
        <f t="shared" si="286"/>
        <v>16.91</v>
      </c>
      <c r="F5807" s="92">
        <f t="shared" si="287"/>
        <v>21.89</v>
      </c>
      <c r="H5807" s="138">
        <v>19.28</v>
      </c>
      <c r="I5807" s="138">
        <v>16.91</v>
      </c>
      <c r="J5807" s="138">
        <v>21.89</v>
      </c>
      <c r="K5807" s="138">
        <v>6.5871369294605815</v>
      </c>
    </row>
    <row r="5808" spans="1:11">
      <c r="A5808" s="39" t="s">
        <v>460</v>
      </c>
      <c r="B5808" s="39" t="s">
        <v>432</v>
      </c>
      <c r="C5808" s="39" t="s">
        <v>367</v>
      </c>
      <c r="D5808" s="92">
        <f t="shared" si="285"/>
        <v>15.72</v>
      </c>
      <c r="E5808" s="92">
        <f t="shared" si="286"/>
        <v>13.52</v>
      </c>
      <c r="F5808" s="92">
        <f t="shared" si="287"/>
        <v>18.21</v>
      </c>
      <c r="H5808" s="138">
        <v>15.72</v>
      </c>
      <c r="I5808" s="138">
        <v>13.52</v>
      </c>
      <c r="J5808" s="138">
        <v>18.21</v>
      </c>
      <c r="K5808" s="138">
        <v>7.5699745547073789</v>
      </c>
    </row>
    <row r="5809" spans="1:11">
      <c r="A5809" s="39" t="s">
        <v>460</v>
      </c>
      <c r="B5809" s="39" t="s">
        <v>432</v>
      </c>
      <c r="C5809" s="39" t="s">
        <v>368</v>
      </c>
      <c r="D5809" s="92">
        <f t="shared" si="285"/>
        <v>26.38</v>
      </c>
      <c r="E5809" s="92">
        <f t="shared" si="286"/>
        <v>20.29</v>
      </c>
      <c r="F5809" s="92">
        <f t="shared" si="287"/>
        <v>33.53</v>
      </c>
      <c r="H5809" s="138">
        <v>26.38</v>
      </c>
      <c r="I5809" s="138">
        <v>20.29</v>
      </c>
      <c r="J5809" s="138">
        <v>33.53</v>
      </c>
      <c r="K5809" s="138">
        <v>12.850644427596666</v>
      </c>
    </row>
    <row r="5810" spans="1:11">
      <c r="A5810" s="39" t="s">
        <v>460</v>
      </c>
      <c r="B5810" s="39" t="s">
        <v>432</v>
      </c>
      <c r="C5810" s="39" t="s">
        <v>369</v>
      </c>
      <c r="D5810" s="92">
        <f t="shared" si="285"/>
        <v>26.32</v>
      </c>
      <c r="E5810" s="92">
        <f t="shared" si="286"/>
        <v>20.32</v>
      </c>
      <c r="F5810" s="92">
        <f t="shared" si="287"/>
        <v>33.36</v>
      </c>
      <c r="H5810" s="138">
        <v>26.32</v>
      </c>
      <c r="I5810" s="138">
        <v>20.32</v>
      </c>
      <c r="J5810" s="138">
        <v>33.36</v>
      </c>
      <c r="K5810" s="138">
        <v>12.651975683890578</v>
      </c>
    </row>
    <row r="5811" spans="1:11">
      <c r="A5811" s="39" t="s">
        <v>460</v>
      </c>
      <c r="B5811" s="39" t="s">
        <v>432</v>
      </c>
      <c r="C5811" s="39" t="s">
        <v>370</v>
      </c>
      <c r="D5811" s="92">
        <f t="shared" si="285"/>
        <v>12.96</v>
      </c>
      <c r="E5811" s="92">
        <f t="shared" si="286"/>
        <v>9.56</v>
      </c>
      <c r="F5811" s="92">
        <f t="shared" si="287"/>
        <v>17.329999999999998</v>
      </c>
      <c r="H5811" s="138">
        <v>12.96</v>
      </c>
      <c r="I5811" s="138">
        <v>9.56</v>
      </c>
      <c r="J5811" s="138">
        <v>17.329999999999998</v>
      </c>
      <c r="K5811" s="138">
        <v>15.200617283950615</v>
      </c>
    </row>
    <row r="5812" spans="1:11">
      <c r="A5812" s="39" t="s">
        <v>460</v>
      </c>
      <c r="B5812" s="39" t="s">
        <v>432</v>
      </c>
      <c r="C5812" s="39" t="s">
        <v>357</v>
      </c>
      <c r="D5812" s="92">
        <f t="shared" ref="D5812:D5875" si="288">IF(K5812&gt;=50," ",H5812)</f>
        <v>17.09</v>
      </c>
      <c r="E5812" s="92">
        <f t="shared" ref="E5812:E5875" si="289">IF(K5812&gt;=50," ",I5812)</f>
        <v>15.29</v>
      </c>
      <c r="F5812" s="92">
        <f t="shared" ref="F5812:F5875" si="290">IF(K5812&gt;=50," ",J5812)</f>
        <v>19.059999999999999</v>
      </c>
      <c r="H5812" s="138">
        <v>17.09</v>
      </c>
      <c r="I5812" s="138">
        <v>15.29</v>
      </c>
      <c r="J5812" s="138">
        <v>19.059999999999999</v>
      </c>
      <c r="K5812" s="138">
        <v>5.6173200702165005</v>
      </c>
    </row>
    <row r="5813" spans="1:11">
      <c r="A5813" s="39" t="s">
        <v>460</v>
      </c>
      <c r="B5813" s="39" t="s">
        <v>432</v>
      </c>
      <c r="C5813" s="39" t="s">
        <v>371</v>
      </c>
      <c r="D5813" s="92">
        <f t="shared" si="288"/>
        <v>20.89</v>
      </c>
      <c r="E5813" s="92">
        <f t="shared" si="289"/>
        <v>16.23</v>
      </c>
      <c r="F5813" s="92">
        <f t="shared" si="290"/>
        <v>26.46</v>
      </c>
      <c r="H5813" s="138">
        <v>20.89</v>
      </c>
      <c r="I5813" s="138">
        <v>16.23</v>
      </c>
      <c r="J5813" s="138">
        <v>26.46</v>
      </c>
      <c r="K5813" s="138">
        <v>12.494016275730013</v>
      </c>
    </row>
    <row r="5814" spans="1:11">
      <c r="A5814" s="39" t="s">
        <v>460</v>
      </c>
      <c r="B5814" s="39" t="s">
        <v>432</v>
      </c>
      <c r="C5814" s="39" t="s">
        <v>372</v>
      </c>
      <c r="D5814" s="92">
        <f t="shared" si="288"/>
        <v>15.72</v>
      </c>
      <c r="E5814" s="92">
        <f t="shared" si="289"/>
        <v>11.96</v>
      </c>
      <c r="F5814" s="92">
        <f t="shared" si="290"/>
        <v>20.39</v>
      </c>
      <c r="H5814" s="138">
        <v>15.72</v>
      </c>
      <c r="I5814" s="138">
        <v>11.96</v>
      </c>
      <c r="J5814" s="138">
        <v>20.39</v>
      </c>
      <c r="K5814" s="138">
        <v>13.61323155216285</v>
      </c>
    </row>
    <row r="5815" spans="1:11">
      <c r="A5815" s="39" t="s">
        <v>460</v>
      </c>
      <c r="B5815" s="39" t="s">
        <v>432</v>
      </c>
      <c r="C5815" s="39" t="s">
        <v>373</v>
      </c>
      <c r="D5815" s="92">
        <f t="shared" si="288"/>
        <v>12.79</v>
      </c>
      <c r="E5815" s="92">
        <f t="shared" si="289"/>
        <v>9.3699999999999992</v>
      </c>
      <c r="F5815" s="92">
        <f t="shared" si="290"/>
        <v>17.23</v>
      </c>
      <c r="H5815" s="138">
        <v>12.79</v>
      </c>
      <c r="I5815" s="138">
        <v>9.3699999999999992</v>
      </c>
      <c r="J5815" s="138">
        <v>17.23</v>
      </c>
      <c r="K5815" s="138">
        <v>15.559030492572322</v>
      </c>
    </row>
    <row r="5816" spans="1:11">
      <c r="A5816" s="39" t="s">
        <v>460</v>
      </c>
      <c r="B5816" s="39" t="s">
        <v>432</v>
      </c>
      <c r="C5816" s="39" t="s">
        <v>374</v>
      </c>
      <c r="D5816" s="92">
        <f t="shared" si="288"/>
        <v>22.6</v>
      </c>
      <c r="E5816" s="92">
        <f t="shared" si="289"/>
        <v>19.02</v>
      </c>
      <c r="F5816" s="92">
        <f t="shared" si="290"/>
        <v>26.64</v>
      </c>
      <c r="H5816" s="138">
        <v>22.6</v>
      </c>
      <c r="I5816" s="138">
        <v>19.02</v>
      </c>
      <c r="J5816" s="138">
        <v>26.64</v>
      </c>
      <c r="K5816" s="138">
        <v>8.5840707964601766</v>
      </c>
    </row>
    <row r="5817" spans="1:11">
      <c r="A5817" s="39" t="s">
        <v>460</v>
      </c>
      <c r="B5817" s="39" t="s">
        <v>432</v>
      </c>
      <c r="C5817" s="39" t="s">
        <v>358</v>
      </c>
      <c r="D5817" s="92">
        <f t="shared" si="288"/>
        <v>16.97</v>
      </c>
      <c r="E5817" s="92">
        <f t="shared" si="289"/>
        <v>14.5</v>
      </c>
      <c r="F5817" s="92">
        <f t="shared" si="290"/>
        <v>19.760000000000002</v>
      </c>
      <c r="H5817" s="138">
        <v>16.97</v>
      </c>
      <c r="I5817" s="138">
        <v>14.5</v>
      </c>
      <c r="J5817" s="138">
        <v>19.760000000000002</v>
      </c>
      <c r="K5817" s="138">
        <v>7.8962875662934602</v>
      </c>
    </row>
    <row r="5818" spans="1:11">
      <c r="A5818" s="39" t="s">
        <v>460</v>
      </c>
      <c r="B5818" s="39" t="s">
        <v>432</v>
      </c>
      <c r="C5818" s="39" t="s">
        <v>375</v>
      </c>
      <c r="D5818" s="92">
        <f t="shared" si="288"/>
        <v>25.66</v>
      </c>
      <c r="E5818" s="92">
        <f t="shared" si="289"/>
        <v>18.559999999999999</v>
      </c>
      <c r="F5818" s="92">
        <f t="shared" si="290"/>
        <v>34.32</v>
      </c>
      <c r="H5818" s="138">
        <v>25.66</v>
      </c>
      <c r="I5818" s="138">
        <v>18.559999999999999</v>
      </c>
      <c r="J5818" s="138">
        <v>34.32</v>
      </c>
      <c r="K5818" s="138">
        <v>15.744349181605614</v>
      </c>
    </row>
    <row r="5819" spans="1:11">
      <c r="A5819" s="39" t="s">
        <v>460</v>
      </c>
      <c r="B5819" s="39" t="s">
        <v>432</v>
      </c>
      <c r="C5819" s="39" t="s">
        <v>376</v>
      </c>
      <c r="D5819" s="92">
        <f t="shared" si="288"/>
        <v>20.52</v>
      </c>
      <c r="E5819" s="92">
        <f t="shared" si="289"/>
        <v>14.73</v>
      </c>
      <c r="F5819" s="92">
        <f t="shared" si="290"/>
        <v>27.84</v>
      </c>
      <c r="H5819" s="138">
        <v>20.52</v>
      </c>
      <c r="I5819" s="138">
        <v>14.73</v>
      </c>
      <c r="J5819" s="138">
        <v>27.84</v>
      </c>
      <c r="K5819" s="138">
        <v>16.276803118908383</v>
      </c>
    </row>
    <row r="5820" spans="1:11">
      <c r="A5820" s="39" t="s">
        <v>460</v>
      </c>
      <c r="B5820" s="39" t="s">
        <v>432</v>
      </c>
      <c r="C5820" s="39" t="s">
        <v>377</v>
      </c>
      <c r="D5820" s="92">
        <f t="shared" si="288"/>
        <v>17.850000000000001</v>
      </c>
      <c r="E5820" s="92">
        <f t="shared" si="289"/>
        <v>14.31</v>
      </c>
      <c r="F5820" s="92">
        <f t="shared" si="290"/>
        <v>22.05</v>
      </c>
      <c r="H5820" s="138">
        <v>17.850000000000001</v>
      </c>
      <c r="I5820" s="138">
        <v>14.31</v>
      </c>
      <c r="J5820" s="138">
        <v>22.05</v>
      </c>
      <c r="K5820" s="138">
        <v>11.03641456582633</v>
      </c>
    </row>
    <row r="5821" spans="1:11">
      <c r="A5821" s="39" t="s">
        <v>460</v>
      </c>
      <c r="B5821" s="39" t="s">
        <v>432</v>
      </c>
      <c r="C5821" s="39" t="s">
        <v>386</v>
      </c>
      <c r="D5821" s="92">
        <f t="shared" si="288"/>
        <v>22.77</v>
      </c>
      <c r="E5821" s="92">
        <f t="shared" si="289"/>
        <v>19.600000000000001</v>
      </c>
      <c r="F5821" s="92">
        <f t="shared" si="290"/>
        <v>26.29</v>
      </c>
      <c r="H5821" s="138">
        <v>22.77</v>
      </c>
      <c r="I5821" s="138">
        <v>19.600000000000001</v>
      </c>
      <c r="J5821" s="138">
        <v>26.29</v>
      </c>
      <c r="K5821" s="138">
        <v>7.5098814229249005</v>
      </c>
    </row>
    <row r="5822" spans="1:11">
      <c r="A5822" s="39" t="s">
        <v>460</v>
      </c>
      <c r="B5822" s="39" t="s">
        <v>432</v>
      </c>
      <c r="C5822" s="39" t="s">
        <v>379</v>
      </c>
      <c r="D5822" s="92">
        <f t="shared" si="288"/>
        <v>16.71</v>
      </c>
      <c r="E5822" s="92">
        <f t="shared" si="289"/>
        <v>12.96</v>
      </c>
      <c r="F5822" s="92">
        <f t="shared" si="290"/>
        <v>21.28</v>
      </c>
      <c r="H5822" s="138">
        <v>16.71</v>
      </c>
      <c r="I5822" s="138">
        <v>12.96</v>
      </c>
      <c r="J5822" s="138">
        <v>21.28</v>
      </c>
      <c r="K5822" s="138">
        <v>12.687013764213045</v>
      </c>
    </row>
    <row r="5823" spans="1:11">
      <c r="A5823" s="39" t="s">
        <v>460</v>
      </c>
      <c r="B5823" s="39" t="s">
        <v>432</v>
      </c>
      <c r="C5823" s="39" t="s">
        <v>360</v>
      </c>
      <c r="D5823" s="92">
        <f t="shared" si="288"/>
        <v>19.670000000000002</v>
      </c>
      <c r="E5823" s="92">
        <f t="shared" si="289"/>
        <v>17.04</v>
      </c>
      <c r="F5823" s="92">
        <f t="shared" si="290"/>
        <v>22.61</v>
      </c>
      <c r="H5823" s="138">
        <v>19.670000000000002</v>
      </c>
      <c r="I5823" s="138">
        <v>17.04</v>
      </c>
      <c r="J5823" s="138">
        <v>22.61</v>
      </c>
      <c r="K5823" s="138">
        <v>7.2191154041687842</v>
      </c>
    </row>
    <row r="5824" spans="1:11">
      <c r="A5824" s="39" t="s">
        <v>460</v>
      </c>
      <c r="B5824" s="39" t="s">
        <v>432</v>
      </c>
      <c r="C5824" s="39" t="s">
        <v>0</v>
      </c>
      <c r="D5824" s="92">
        <f t="shared" si="288"/>
        <v>18.05</v>
      </c>
      <c r="E5824" s="92">
        <f t="shared" si="289"/>
        <v>16.79</v>
      </c>
      <c r="F5824" s="92">
        <f t="shared" si="290"/>
        <v>19.38</v>
      </c>
      <c r="H5824" s="138">
        <v>18.05</v>
      </c>
      <c r="I5824" s="138">
        <v>16.79</v>
      </c>
      <c r="J5824" s="138">
        <v>19.38</v>
      </c>
      <c r="K5824" s="138">
        <v>3.6565096952908589</v>
      </c>
    </row>
    <row r="5825" spans="1:11">
      <c r="A5825" s="39" t="s">
        <v>470</v>
      </c>
      <c r="B5825" s="39" t="s">
        <v>511</v>
      </c>
      <c r="C5825" s="39" t="s">
        <v>98</v>
      </c>
      <c r="D5825" s="92">
        <f t="shared" si="288"/>
        <v>24.885090000000002</v>
      </c>
      <c r="E5825" s="92">
        <f t="shared" si="289"/>
        <v>17.381900000000002</v>
      </c>
      <c r="F5825" s="92">
        <f t="shared" si="290"/>
        <v>34.283149999999999</v>
      </c>
      <c r="H5825" s="138">
        <v>24.885090000000002</v>
      </c>
      <c r="I5825" s="138">
        <v>17.381900000000002</v>
      </c>
      <c r="J5825" s="138">
        <v>34.283149999999999</v>
      </c>
      <c r="K5825" s="138">
        <v>17.40062824767762</v>
      </c>
    </row>
    <row r="5826" spans="1:11">
      <c r="A5826" s="39" t="s">
        <v>470</v>
      </c>
      <c r="B5826" s="39" t="s">
        <v>511</v>
      </c>
      <c r="C5826" s="39" t="s">
        <v>99</v>
      </c>
      <c r="D5826" s="92">
        <f t="shared" si="288"/>
        <v>25.211359999999999</v>
      </c>
      <c r="E5826" s="92">
        <f t="shared" si="289"/>
        <v>17.452739999999999</v>
      </c>
      <c r="F5826" s="92">
        <f t="shared" si="290"/>
        <v>34.958379999999998</v>
      </c>
      <c r="H5826" s="138">
        <v>25.211359999999999</v>
      </c>
      <c r="I5826" s="138">
        <v>17.452739999999999</v>
      </c>
      <c r="J5826" s="138">
        <v>34.958379999999998</v>
      </c>
      <c r="K5826" s="138">
        <v>17.800241637103273</v>
      </c>
    </row>
    <row r="5827" spans="1:11">
      <c r="A5827" s="39" t="s">
        <v>470</v>
      </c>
      <c r="B5827" s="39" t="s">
        <v>511</v>
      </c>
      <c r="C5827" s="39" t="s">
        <v>100</v>
      </c>
      <c r="D5827" s="92">
        <f t="shared" si="288"/>
        <v>23.232089999999999</v>
      </c>
      <c r="E5827" s="92">
        <f t="shared" si="289"/>
        <v>18.440429999999999</v>
      </c>
      <c r="F5827" s="92">
        <f t="shared" si="290"/>
        <v>28.828749999999999</v>
      </c>
      <c r="H5827" s="138">
        <v>23.232089999999999</v>
      </c>
      <c r="I5827" s="138">
        <v>18.440429999999999</v>
      </c>
      <c r="J5827" s="138">
        <v>28.828749999999999</v>
      </c>
      <c r="K5827" s="138">
        <v>11.418486240368388</v>
      </c>
    </row>
    <row r="5828" spans="1:11">
      <c r="A5828" s="39" t="s">
        <v>470</v>
      </c>
      <c r="B5828" s="39" t="s">
        <v>511</v>
      </c>
      <c r="C5828" s="39" t="s">
        <v>101</v>
      </c>
      <c r="D5828" s="92">
        <f t="shared" si="288"/>
        <v>19.549900000000001</v>
      </c>
      <c r="E5828" s="92">
        <f t="shared" si="289"/>
        <v>15.20234</v>
      </c>
      <c r="F5828" s="92">
        <f t="shared" si="290"/>
        <v>24.777470000000001</v>
      </c>
      <c r="H5828" s="138">
        <v>19.549900000000001</v>
      </c>
      <c r="I5828" s="138">
        <v>15.20234</v>
      </c>
      <c r="J5828" s="138">
        <v>24.777470000000001</v>
      </c>
      <c r="K5828" s="138">
        <v>12.483956439674882</v>
      </c>
    </row>
    <row r="5829" spans="1:11">
      <c r="A5829" s="39" t="s">
        <v>470</v>
      </c>
      <c r="B5829" s="39" t="s">
        <v>511</v>
      </c>
      <c r="C5829" s="39" t="s">
        <v>102</v>
      </c>
      <c r="D5829" s="92">
        <f t="shared" si="288"/>
        <v>19.074870000000001</v>
      </c>
      <c r="E5829" s="92">
        <f t="shared" si="289"/>
        <v>13.87318</v>
      </c>
      <c r="F5829" s="92">
        <f t="shared" si="290"/>
        <v>25.646139999999999</v>
      </c>
      <c r="H5829" s="138">
        <v>19.074870000000001</v>
      </c>
      <c r="I5829" s="138">
        <v>13.87318</v>
      </c>
      <c r="J5829" s="138">
        <v>25.646139999999999</v>
      </c>
      <c r="K5829" s="138">
        <v>15.718613023312871</v>
      </c>
    </row>
    <row r="5830" spans="1:11">
      <c r="A5830" s="39" t="s">
        <v>470</v>
      </c>
      <c r="B5830" s="39" t="s">
        <v>511</v>
      </c>
      <c r="C5830" s="39" t="s">
        <v>103</v>
      </c>
      <c r="D5830" s="92">
        <f t="shared" si="288"/>
        <v>15.799189999999999</v>
      </c>
      <c r="E5830" s="92">
        <f t="shared" si="289"/>
        <v>11.46682</v>
      </c>
      <c r="F5830" s="92">
        <f t="shared" si="290"/>
        <v>21.373259999999998</v>
      </c>
      <c r="H5830" s="138">
        <v>15.799189999999999</v>
      </c>
      <c r="I5830" s="138">
        <v>11.46682</v>
      </c>
      <c r="J5830" s="138">
        <v>21.373259999999998</v>
      </c>
      <c r="K5830" s="138">
        <v>15.923727735409221</v>
      </c>
    </row>
    <row r="5831" spans="1:11">
      <c r="A5831" s="39" t="s">
        <v>470</v>
      </c>
      <c r="B5831" s="39" t="s">
        <v>511</v>
      </c>
      <c r="C5831" s="39" t="s">
        <v>104</v>
      </c>
      <c r="D5831" s="92">
        <f t="shared" si="288"/>
        <v>25.35727</v>
      </c>
      <c r="E5831" s="92">
        <f t="shared" si="289"/>
        <v>18.772639999999999</v>
      </c>
      <c r="F5831" s="92">
        <f t="shared" si="290"/>
        <v>33.304519999999997</v>
      </c>
      <c r="H5831" s="138">
        <v>25.35727</v>
      </c>
      <c r="I5831" s="138">
        <v>18.772639999999999</v>
      </c>
      <c r="J5831" s="138">
        <v>33.304519999999997</v>
      </c>
      <c r="K5831" s="138">
        <v>14.669465600989382</v>
      </c>
    </row>
    <row r="5832" spans="1:11">
      <c r="A5832" s="39" t="s">
        <v>470</v>
      </c>
      <c r="B5832" s="39" t="s">
        <v>511</v>
      </c>
      <c r="C5832" s="39" t="s">
        <v>105</v>
      </c>
      <c r="D5832" s="92">
        <f t="shared" si="288"/>
        <v>23.329650000000001</v>
      </c>
      <c r="E5832" s="92">
        <f t="shared" si="289"/>
        <v>15.806469999999999</v>
      </c>
      <c r="F5832" s="92">
        <f t="shared" si="290"/>
        <v>33.028849999999998</v>
      </c>
      <c r="H5832" s="138">
        <v>23.329650000000001</v>
      </c>
      <c r="I5832" s="138">
        <v>15.806469999999999</v>
      </c>
      <c r="J5832" s="138">
        <v>33.028849999999998</v>
      </c>
      <c r="K5832" s="138">
        <v>18.889884760380031</v>
      </c>
    </row>
    <row r="5833" spans="1:11">
      <c r="A5833" s="39" t="s">
        <v>470</v>
      </c>
      <c r="B5833" s="39" t="s">
        <v>511</v>
      </c>
      <c r="C5833" s="39" t="s">
        <v>106</v>
      </c>
      <c r="D5833" s="92">
        <f t="shared" si="288"/>
        <v>19.263539999999999</v>
      </c>
      <c r="E5833" s="92">
        <f t="shared" si="289"/>
        <v>15.44576</v>
      </c>
      <c r="F5833" s="92">
        <f t="shared" si="290"/>
        <v>23.759799999999998</v>
      </c>
      <c r="H5833" s="138">
        <v>19.263539999999999</v>
      </c>
      <c r="I5833" s="138">
        <v>15.44576</v>
      </c>
      <c r="J5833" s="138">
        <v>23.759799999999998</v>
      </c>
      <c r="K5833" s="138">
        <v>11.001477402388138</v>
      </c>
    </row>
    <row r="5834" spans="1:11">
      <c r="A5834" s="39" t="s">
        <v>470</v>
      </c>
      <c r="B5834" s="39" t="s">
        <v>511</v>
      </c>
      <c r="C5834" s="39" t="s">
        <v>107</v>
      </c>
      <c r="D5834" s="92">
        <f t="shared" si="288"/>
        <v>13.47827</v>
      </c>
      <c r="E5834" s="92">
        <f t="shared" si="289"/>
        <v>10.129949999999999</v>
      </c>
      <c r="F5834" s="92">
        <f t="shared" si="290"/>
        <v>17.715170000000001</v>
      </c>
      <c r="H5834" s="138">
        <v>13.47827</v>
      </c>
      <c r="I5834" s="138">
        <v>10.129949999999999</v>
      </c>
      <c r="J5834" s="138">
        <v>17.715170000000001</v>
      </c>
      <c r="K5834" s="138">
        <v>14.282515486037898</v>
      </c>
    </row>
    <row r="5835" spans="1:11">
      <c r="A5835" s="39" t="s">
        <v>470</v>
      </c>
      <c r="B5835" s="39" t="s">
        <v>511</v>
      </c>
      <c r="C5835" s="39" t="s">
        <v>108</v>
      </c>
      <c r="D5835" s="92">
        <f t="shared" si="288"/>
        <v>15.621029999999999</v>
      </c>
      <c r="E5835" s="92">
        <f t="shared" si="289"/>
        <v>9.6071639999999991</v>
      </c>
      <c r="F5835" s="92">
        <f t="shared" si="290"/>
        <v>24.383939999999999</v>
      </c>
      <c r="H5835" s="138">
        <v>15.621029999999999</v>
      </c>
      <c r="I5835" s="138">
        <v>9.6071639999999991</v>
      </c>
      <c r="J5835" s="138">
        <v>24.383939999999999</v>
      </c>
      <c r="K5835" s="138">
        <v>23.890710151635329</v>
      </c>
    </row>
    <row r="5836" spans="1:11">
      <c r="A5836" s="39" t="s">
        <v>470</v>
      </c>
      <c r="B5836" s="39" t="s">
        <v>511</v>
      </c>
      <c r="C5836" s="39" t="s">
        <v>109</v>
      </c>
      <c r="D5836" s="92">
        <f t="shared" si="288"/>
        <v>27.668700000000001</v>
      </c>
      <c r="E5836" s="92">
        <f t="shared" si="289"/>
        <v>21.041810000000002</v>
      </c>
      <c r="F5836" s="92">
        <f t="shared" si="290"/>
        <v>35.445740000000001</v>
      </c>
      <c r="H5836" s="138">
        <v>27.668700000000001</v>
      </c>
      <c r="I5836" s="138">
        <v>21.041810000000002</v>
      </c>
      <c r="J5836" s="138">
        <v>35.445740000000001</v>
      </c>
      <c r="K5836" s="138">
        <v>13.338689566188508</v>
      </c>
    </row>
    <row r="5837" spans="1:11">
      <c r="A5837" s="39" t="s">
        <v>470</v>
      </c>
      <c r="B5837" s="39" t="s">
        <v>511</v>
      </c>
      <c r="C5837" s="39" t="s">
        <v>110</v>
      </c>
      <c r="D5837" s="92">
        <f t="shared" si="288"/>
        <v>22.531009999999998</v>
      </c>
      <c r="E5837" s="92">
        <f t="shared" si="289"/>
        <v>17.558509999999998</v>
      </c>
      <c r="F5837" s="92">
        <f t="shared" si="290"/>
        <v>28.426159999999999</v>
      </c>
      <c r="H5837" s="138">
        <v>22.531009999999998</v>
      </c>
      <c r="I5837" s="138">
        <v>17.558509999999998</v>
      </c>
      <c r="J5837" s="138">
        <v>28.426159999999999</v>
      </c>
      <c r="K5837" s="138">
        <v>12.314388036754679</v>
      </c>
    </row>
    <row r="5838" spans="1:11">
      <c r="A5838" s="39" t="s">
        <v>470</v>
      </c>
      <c r="B5838" s="39" t="s">
        <v>511</v>
      </c>
      <c r="C5838" s="39" t="s">
        <v>111</v>
      </c>
      <c r="D5838" s="92">
        <f t="shared" si="288"/>
        <v>16.217369999999999</v>
      </c>
      <c r="E5838" s="92">
        <f t="shared" si="289"/>
        <v>12.794879999999999</v>
      </c>
      <c r="F5838" s="92">
        <f t="shared" si="290"/>
        <v>20.34178</v>
      </c>
      <c r="H5838" s="138">
        <v>16.217369999999999</v>
      </c>
      <c r="I5838" s="138">
        <v>12.794879999999999</v>
      </c>
      <c r="J5838" s="138">
        <v>20.34178</v>
      </c>
      <c r="K5838" s="138">
        <v>11.843683655241263</v>
      </c>
    </row>
    <row r="5839" spans="1:11">
      <c r="A5839" s="39" t="s">
        <v>470</v>
      </c>
      <c r="B5839" s="39" t="s">
        <v>511</v>
      </c>
      <c r="C5839" s="39" t="s">
        <v>112</v>
      </c>
      <c r="D5839" s="92">
        <f t="shared" si="288"/>
        <v>18.332750000000001</v>
      </c>
      <c r="E5839" s="92">
        <f t="shared" si="289"/>
        <v>12.664009999999999</v>
      </c>
      <c r="F5839" s="92">
        <f t="shared" si="290"/>
        <v>25.789670000000001</v>
      </c>
      <c r="H5839" s="138">
        <v>18.332750000000001</v>
      </c>
      <c r="I5839" s="138">
        <v>12.664009999999999</v>
      </c>
      <c r="J5839" s="138">
        <v>25.789670000000001</v>
      </c>
      <c r="K5839" s="138">
        <v>18.209592123385743</v>
      </c>
    </row>
    <row r="5840" spans="1:11">
      <c r="A5840" s="39" t="s">
        <v>470</v>
      </c>
      <c r="B5840" s="39" t="s">
        <v>511</v>
      </c>
      <c r="C5840" s="39" t="s">
        <v>113</v>
      </c>
      <c r="D5840" s="92">
        <f t="shared" si="288"/>
        <v>17.865459999999999</v>
      </c>
      <c r="E5840" s="92">
        <f t="shared" si="289"/>
        <v>12.381080000000001</v>
      </c>
      <c r="F5840" s="92">
        <f t="shared" si="290"/>
        <v>25.083729999999999</v>
      </c>
      <c r="H5840" s="138">
        <v>17.865459999999999</v>
      </c>
      <c r="I5840" s="138">
        <v>12.381080000000001</v>
      </c>
      <c r="J5840" s="138">
        <v>25.083729999999999</v>
      </c>
      <c r="K5840" s="138">
        <v>18.075056561655845</v>
      </c>
    </row>
    <row r="5841" spans="1:11">
      <c r="A5841" s="39" t="s">
        <v>470</v>
      </c>
      <c r="B5841" s="39" t="s">
        <v>511</v>
      </c>
      <c r="C5841" s="39" t="s">
        <v>114</v>
      </c>
      <c r="D5841" s="92">
        <f t="shared" si="288"/>
        <v>21.01369</v>
      </c>
      <c r="E5841" s="92">
        <f t="shared" si="289"/>
        <v>15.8201</v>
      </c>
      <c r="F5841" s="92">
        <f t="shared" si="290"/>
        <v>27.358170000000001</v>
      </c>
      <c r="H5841" s="138">
        <v>21.01369</v>
      </c>
      <c r="I5841" s="138">
        <v>15.8201</v>
      </c>
      <c r="J5841" s="138">
        <v>27.358170000000001</v>
      </c>
      <c r="K5841" s="138">
        <v>14.006711815012023</v>
      </c>
    </row>
    <row r="5842" spans="1:11">
      <c r="A5842" s="39" t="s">
        <v>470</v>
      </c>
      <c r="B5842" s="39" t="s">
        <v>511</v>
      </c>
      <c r="C5842" s="39" t="s">
        <v>115</v>
      </c>
      <c r="D5842" s="92">
        <f t="shared" si="288"/>
        <v>18.725729999999999</v>
      </c>
      <c r="E5842" s="92">
        <f t="shared" si="289"/>
        <v>15.02336</v>
      </c>
      <c r="F5842" s="92">
        <f t="shared" si="290"/>
        <v>23.092569999999998</v>
      </c>
      <c r="H5842" s="138">
        <v>18.725729999999999</v>
      </c>
      <c r="I5842" s="138">
        <v>15.02336</v>
      </c>
      <c r="J5842" s="138">
        <v>23.092569999999998</v>
      </c>
      <c r="K5842" s="138">
        <v>10.981766798944555</v>
      </c>
    </row>
    <row r="5843" spans="1:11">
      <c r="A5843" s="39" t="s">
        <v>470</v>
      </c>
      <c r="B5843" s="39" t="s">
        <v>511</v>
      </c>
      <c r="C5843" s="39" t="s">
        <v>116</v>
      </c>
      <c r="D5843" s="92">
        <f t="shared" si="288"/>
        <v>18.134270000000001</v>
      </c>
      <c r="E5843" s="92">
        <f t="shared" si="289"/>
        <v>12.442869999999999</v>
      </c>
      <c r="F5843" s="92">
        <f t="shared" si="290"/>
        <v>25.66583</v>
      </c>
      <c r="H5843" s="138">
        <v>18.134270000000001</v>
      </c>
      <c r="I5843" s="138">
        <v>12.442869999999999</v>
      </c>
      <c r="J5843" s="138">
        <v>25.66583</v>
      </c>
      <c r="K5843" s="138">
        <v>18.539191266039381</v>
      </c>
    </row>
    <row r="5844" spans="1:11">
      <c r="A5844" s="39" t="s">
        <v>470</v>
      </c>
      <c r="B5844" s="39" t="s">
        <v>511</v>
      </c>
      <c r="C5844" s="39" t="s">
        <v>117</v>
      </c>
      <c r="D5844" s="92">
        <f t="shared" si="288"/>
        <v>20.937080000000002</v>
      </c>
      <c r="E5844" s="92">
        <f t="shared" si="289"/>
        <v>16.21011</v>
      </c>
      <c r="F5844" s="92">
        <f t="shared" si="290"/>
        <v>26.604800000000001</v>
      </c>
      <c r="H5844" s="138">
        <v>20.937080000000002</v>
      </c>
      <c r="I5844" s="138">
        <v>16.21011</v>
      </c>
      <c r="J5844" s="138">
        <v>26.604800000000001</v>
      </c>
      <c r="K5844" s="138">
        <v>12.664168069281867</v>
      </c>
    </row>
    <row r="5845" spans="1:11">
      <c r="A5845" s="39" t="s">
        <v>470</v>
      </c>
      <c r="B5845" s="39" t="s">
        <v>511</v>
      </c>
      <c r="C5845" s="39" t="s">
        <v>118</v>
      </c>
      <c r="D5845" s="92">
        <f t="shared" si="288"/>
        <v>24.225770000000001</v>
      </c>
      <c r="E5845" s="92">
        <f t="shared" si="289"/>
        <v>14.82776</v>
      </c>
      <c r="F5845" s="92">
        <f t="shared" si="290"/>
        <v>36.993209999999998</v>
      </c>
      <c r="H5845" s="138">
        <v>24.225770000000001</v>
      </c>
      <c r="I5845" s="138">
        <v>14.82776</v>
      </c>
      <c r="J5845" s="138">
        <v>36.993209999999998</v>
      </c>
      <c r="K5845" s="138">
        <v>23.498617381408309</v>
      </c>
    </row>
    <row r="5846" spans="1:11">
      <c r="A5846" s="39" t="s">
        <v>470</v>
      </c>
      <c r="B5846" s="39" t="s">
        <v>511</v>
      </c>
      <c r="C5846" s="39" t="s">
        <v>119</v>
      </c>
      <c r="D5846" s="92">
        <f t="shared" si="288"/>
        <v>17.240939999999998</v>
      </c>
      <c r="E5846" s="92">
        <f t="shared" si="289"/>
        <v>13.331860000000001</v>
      </c>
      <c r="F5846" s="92">
        <f t="shared" si="290"/>
        <v>22.005210000000002</v>
      </c>
      <c r="H5846" s="138">
        <v>17.240939999999998</v>
      </c>
      <c r="I5846" s="138">
        <v>13.331860000000001</v>
      </c>
      <c r="J5846" s="138">
        <v>22.005210000000002</v>
      </c>
      <c r="K5846" s="138">
        <v>12.805624287306841</v>
      </c>
    </row>
    <row r="5847" spans="1:11">
      <c r="A5847" s="39" t="s">
        <v>470</v>
      </c>
      <c r="B5847" s="39" t="s">
        <v>511</v>
      </c>
      <c r="C5847" s="39" t="s">
        <v>120</v>
      </c>
      <c r="D5847" s="92">
        <f t="shared" si="288"/>
        <v>18.987349999999999</v>
      </c>
      <c r="E5847" s="92">
        <f t="shared" si="289"/>
        <v>12.846629999999999</v>
      </c>
      <c r="F5847" s="92">
        <f t="shared" si="290"/>
        <v>27.148980000000002</v>
      </c>
      <c r="H5847" s="138">
        <v>18.987349999999999</v>
      </c>
      <c r="I5847" s="138">
        <v>12.846629999999999</v>
      </c>
      <c r="J5847" s="138">
        <v>27.148980000000002</v>
      </c>
      <c r="K5847" s="138">
        <v>19.168051360511079</v>
      </c>
    </row>
    <row r="5848" spans="1:11">
      <c r="A5848" s="39" t="s">
        <v>470</v>
      </c>
      <c r="B5848" s="39" t="s">
        <v>511</v>
      </c>
      <c r="C5848" s="39" t="s">
        <v>121</v>
      </c>
      <c r="D5848" s="92">
        <f t="shared" si="288"/>
        <v>23.649699999999999</v>
      </c>
      <c r="E5848" s="92">
        <f t="shared" si="289"/>
        <v>17.188610000000001</v>
      </c>
      <c r="F5848" s="92">
        <f t="shared" si="290"/>
        <v>31.612359999999999</v>
      </c>
      <c r="H5848" s="138">
        <v>23.649699999999999</v>
      </c>
      <c r="I5848" s="138">
        <v>17.188610000000001</v>
      </c>
      <c r="J5848" s="138">
        <v>31.612359999999999</v>
      </c>
      <c r="K5848" s="138">
        <v>15.594561453210826</v>
      </c>
    </row>
    <row r="5849" spans="1:11">
      <c r="A5849" s="39" t="s">
        <v>470</v>
      </c>
      <c r="B5849" s="39" t="s">
        <v>511</v>
      </c>
      <c r="C5849" s="39" t="s">
        <v>122</v>
      </c>
      <c r="D5849" s="92">
        <f t="shared" si="288"/>
        <v>21.566230000000001</v>
      </c>
      <c r="E5849" s="92">
        <f t="shared" si="289"/>
        <v>16.99851</v>
      </c>
      <c r="F5849" s="92">
        <f t="shared" si="290"/>
        <v>26.962630000000001</v>
      </c>
      <c r="H5849" s="138">
        <v>21.566230000000001</v>
      </c>
      <c r="I5849" s="138">
        <v>16.99851</v>
      </c>
      <c r="J5849" s="138">
        <v>26.962630000000001</v>
      </c>
      <c r="K5849" s="138">
        <v>11.789139780109922</v>
      </c>
    </row>
    <row r="5850" spans="1:11">
      <c r="A5850" s="39" t="s">
        <v>470</v>
      </c>
      <c r="B5850" s="39" t="s">
        <v>511</v>
      </c>
      <c r="C5850" s="39" t="s">
        <v>123</v>
      </c>
      <c r="D5850" s="92">
        <f t="shared" si="288"/>
        <v>12.01882</v>
      </c>
      <c r="E5850" s="92">
        <f t="shared" si="289"/>
        <v>8.6561979999999998</v>
      </c>
      <c r="F5850" s="92">
        <f t="shared" si="290"/>
        <v>16.45242</v>
      </c>
      <c r="H5850" s="138">
        <v>12.01882</v>
      </c>
      <c r="I5850" s="138">
        <v>8.6561979999999998</v>
      </c>
      <c r="J5850" s="138">
        <v>16.45242</v>
      </c>
      <c r="K5850" s="138">
        <v>16.415638140849101</v>
      </c>
    </row>
    <row r="5851" spans="1:11">
      <c r="A5851" s="39" t="s">
        <v>470</v>
      </c>
      <c r="B5851" s="39" t="s">
        <v>511</v>
      </c>
      <c r="C5851" s="39" t="s">
        <v>124</v>
      </c>
      <c r="D5851" s="92">
        <f t="shared" si="288"/>
        <v>19.911989999999999</v>
      </c>
      <c r="E5851" s="92">
        <f t="shared" si="289"/>
        <v>15.200989999999999</v>
      </c>
      <c r="F5851" s="92">
        <f t="shared" si="290"/>
        <v>25.64152</v>
      </c>
      <c r="H5851" s="138">
        <v>19.911989999999999</v>
      </c>
      <c r="I5851" s="138">
        <v>15.200989999999999</v>
      </c>
      <c r="J5851" s="138">
        <v>25.64152</v>
      </c>
      <c r="K5851" s="138">
        <v>13.366263241393753</v>
      </c>
    </row>
    <row r="5852" spans="1:11">
      <c r="A5852" s="39" t="s">
        <v>470</v>
      </c>
      <c r="B5852" s="39" t="s">
        <v>511</v>
      </c>
      <c r="C5852" s="39" t="s">
        <v>125</v>
      </c>
      <c r="D5852" s="92">
        <f t="shared" si="288"/>
        <v>17.787800000000001</v>
      </c>
      <c r="E5852" s="92">
        <f t="shared" si="289"/>
        <v>13.224119999999999</v>
      </c>
      <c r="F5852" s="92">
        <f t="shared" si="290"/>
        <v>23.4999</v>
      </c>
      <c r="H5852" s="138">
        <v>17.787800000000001</v>
      </c>
      <c r="I5852" s="138">
        <v>13.224119999999999</v>
      </c>
      <c r="J5852" s="138">
        <v>23.4999</v>
      </c>
      <c r="K5852" s="138">
        <v>14.701255916976805</v>
      </c>
    </row>
    <row r="5853" spans="1:11">
      <c r="A5853" s="39" t="s">
        <v>470</v>
      </c>
      <c r="B5853" s="39" t="s">
        <v>511</v>
      </c>
      <c r="C5853" s="39" t="s">
        <v>126</v>
      </c>
      <c r="D5853" s="92">
        <f t="shared" si="288"/>
        <v>21.468250000000001</v>
      </c>
      <c r="E5853" s="92">
        <f t="shared" si="289"/>
        <v>14.15971</v>
      </c>
      <c r="F5853" s="92">
        <f t="shared" si="290"/>
        <v>31.178920000000002</v>
      </c>
      <c r="H5853" s="138">
        <v>21.468250000000001</v>
      </c>
      <c r="I5853" s="138">
        <v>14.15971</v>
      </c>
      <c r="J5853" s="138">
        <v>31.178920000000002</v>
      </c>
      <c r="K5853" s="138">
        <v>20.240005589649833</v>
      </c>
    </row>
    <row r="5854" spans="1:11">
      <c r="A5854" s="39" t="s">
        <v>470</v>
      </c>
      <c r="B5854" s="39" t="s">
        <v>511</v>
      </c>
      <c r="C5854" s="39" t="s">
        <v>127</v>
      </c>
      <c r="D5854" s="92">
        <f t="shared" si="288"/>
        <v>20.290939999999999</v>
      </c>
      <c r="E5854" s="92">
        <f t="shared" si="289"/>
        <v>13.555389999999999</v>
      </c>
      <c r="F5854" s="92">
        <f t="shared" si="290"/>
        <v>29.241209999999999</v>
      </c>
      <c r="H5854" s="138">
        <v>20.290939999999999</v>
      </c>
      <c r="I5854" s="138">
        <v>13.555389999999999</v>
      </c>
      <c r="J5854" s="138">
        <v>29.241209999999999</v>
      </c>
      <c r="K5854" s="138">
        <v>19.703695343833257</v>
      </c>
    </row>
    <row r="5855" spans="1:11">
      <c r="A5855" s="39" t="s">
        <v>470</v>
      </c>
      <c r="B5855" s="39" t="s">
        <v>511</v>
      </c>
      <c r="C5855" s="39" t="s">
        <v>128</v>
      </c>
      <c r="D5855" s="92">
        <f t="shared" si="288"/>
        <v>20.74146</v>
      </c>
      <c r="E5855" s="92">
        <f t="shared" si="289"/>
        <v>15.68064</v>
      </c>
      <c r="F5855" s="92">
        <f t="shared" si="290"/>
        <v>26.914269999999998</v>
      </c>
      <c r="H5855" s="138">
        <v>20.74146</v>
      </c>
      <c r="I5855" s="138">
        <v>15.68064</v>
      </c>
      <c r="J5855" s="138">
        <v>26.914269999999998</v>
      </c>
      <c r="K5855" s="138">
        <v>13.813550251525205</v>
      </c>
    </row>
    <row r="5856" spans="1:11">
      <c r="A5856" s="39" t="s">
        <v>470</v>
      </c>
      <c r="B5856" s="39" t="s">
        <v>511</v>
      </c>
      <c r="C5856" s="39" t="s">
        <v>129</v>
      </c>
      <c r="D5856" s="92">
        <f t="shared" si="288"/>
        <v>18.916830000000001</v>
      </c>
      <c r="E5856" s="92">
        <f t="shared" si="289"/>
        <v>12.96604</v>
      </c>
      <c r="F5856" s="92">
        <f t="shared" si="290"/>
        <v>26.759049999999998</v>
      </c>
      <c r="H5856" s="138">
        <v>18.916830000000001</v>
      </c>
      <c r="I5856" s="138">
        <v>12.96604</v>
      </c>
      <c r="J5856" s="138">
        <v>26.759049999999998</v>
      </c>
      <c r="K5856" s="138">
        <v>18.555371063756454</v>
      </c>
    </row>
    <row r="5857" spans="1:11">
      <c r="A5857" s="39" t="s">
        <v>470</v>
      </c>
      <c r="B5857" s="39" t="s">
        <v>511</v>
      </c>
      <c r="C5857" s="39" t="s">
        <v>130</v>
      </c>
      <c r="D5857" s="92">
        <f t="shared" si="288"/>
        <v>16.9772</v>
      </c>
      <c r="E5857" s="92">
        <f t="shared" si="289"/>
        <v>13.338609999999999</v>
      </c>
      <c r="F5857" s="92">
        <f t="shared" si="290"/>
        <v>21.363659999999999</v>
      </c>
      <c r="H5857" s="138">
        <v>16.9772</v>
      </c>
      <c r="I5857" s="138">
        <v>13.338609999999999</v>
      </c>
      <c r="J5857" s="138">
        <v>21.363659999999999</v>
      </c>
      <c r="K5857" s="138">
        <v>12.033910185425158</v>
      </c>
    </row>
    <row r="5858" spans="1:11">
      <c r="A5858" s="39" t="s">
        <v>470</v>
      </c>
      <c r="B5858" s="39" t="s">
        <v>511</v>
      </c>
      <c r="C5858" s="39" t="s">
        <v>131</v>
      </c>
      <c r="D5858" s="92">
        <f t="shared" si="288"/>
        <v>19.527239999999999</v>
      </c>
      <c r="E5858" s="92">
        <f t="shared" si="289"/>
        <v>13.61844</v>
      </c>
      <c r="F5858" s="92">
        <f t="shared" si="290"/>
        <v>27.192699999999999</v>
      </c>
      <c r="H5858" s="138">
        <v>19.527239999999999</v>
      </c>
      <c r="I5858" s="138">
        <v>13.61844</v>
      </c>
      <c r="J5858" s="138">
        <v>27.192699999999999</v>
      </c>
      <c r="K5858" s="138">
        <v>17.705379766930708</v>
      </c>
    </row>
    <row r="5859" spans="1:11">
      <c r="A5859" s="39" t="s">
        <v>470</v>
      </c>
      <c r="B5859" s="39" t="s">
        <v>511</v>
      </c>
      <c r="C5859" s="39" t="s">
        <v>132</v>
      </c>
      <c r="D5859" s="92">
        <f t="shared" si="288"/>
        <v>17.589980000000001</v>
      </c>
      <c r="E5859" s="92">
        <f t="shared" si="289"/>
        <v>13.50751</v>
      </c>
      <c r="F5859" s="92">
        <f t="shared" si="290"/>
        <v>22.584150000000001</v>
      </c>
      <c r="H5859" s="138">
        <v>17.589980000000001</v>
      </c>
      <c r="I5859" s="138">
        <v>13.50751</v>
      </c>
      <c r="J5859" s="138">
        <v>22.584150000000001</v>
      </c>
      <c r="K5859" s="138">
        <v>13.136370820205592</v>
      </c>
    </row>
    <row r="5860" spans="1:11">
      <c r="A5860" s="39" t="s">
        <v>470</v>
      </c>
      <c r="B5860" s="39" t="s">
        <v>511</v>
      </c>
      <c r="C5860" s="39" t="s">
        <v>133</v>
      </c>
      <c r="D5860" s="92">
        <f t="shared" si="288"/>
        <v>20.722809999999999</v>
      </c>
      <c r="E5860" s="92">
        <f t="shared" si="289"/>
        <v>16.49849</v>
      </c>
      <c r="F5860" s="92">
        <f t="shared" si="290"/>
        <v>25.695889999999999</v>
      </c>
      <c r="H5860" s="138">
        <v>20.722809999999999</v>
      </c>
      <c r="I5860" s="138">
        <v>16.49849</v>
      </c>
      <c r="J5860" s="138">
        <v>25.695889999999999</v>
      </c>
      <c r="K5860" s="138">
        <v>11.320269789666556</v>
      </c>
    </row>
    <row r="5861" spans="1:11">
      <c r="A5861" s="39" t="s">
        <v>470</v>
      </c>
      <c r="B5861" s="39" t="s">
        <v>511</v>
      </c>
      <c r="C5861" s="39" t="s">
        <v>134</v>
      </c>
      <c r="D5861" s="92">
        <f t="shared" si="288"/>
        <v>22.838460000000001</v>
      </c>
      <c r="E5861" s="92">
        <f t="shared" si="289"/>
        <v>17.355499999999999</v>
      </c>
      <c r="F5861" s="92">
        <f t="shared" si="290"/>
        <v>29.436640000000001</v>
      </c>
      <c r="H5861" s="138">
        <v>22.838460000000001</v>
      </c>
      <c r="I5861" s="138">
        <v>17.355499999999999</v>
      </c>
      <c r="J5861" s="138">
        <v>29.436640000000001</v>
      </c>
      <c r="K5861" s="138">
        <v>13.510276086916543</v>
      </c>
    </row>
    <row r="5862" spans="1:11">
      <c r="A5862" s="39" t="s">
        <v>470</v>
      </c>
      <c r="B5862" s="39" t="s">
        <v>511</v>
      </c>
      <c r="C5862" s="39" t="s">
        <v>135</v>
      </c>
      <c r="D5862" s="92">
        <f t="shared" si="288"/>
        <v>11.9986</v>
      </c>
      <c r="E5862" s="92">
        <f t="shared" si="289"/>
        <v>6.6210329999999997</v>
      </c>
      <c r="F5862" s="92">
        <f t="shared" si="290"/>
        <v>20.77223</v>
      </c>
      <c r="H5862" s="138">
        <v>11.9986</v>
      </c>
      <c r="I5862" s="138">
        <v>6.6210329999999997</v>
      </c>
      <c r="J5862" s="138">
        <v>20.77223</v>
      </c>
      <c r="K5862" s="138">
        <v>29.356599936659279</v>
      </c>
    </row>
    <row r="5863" spans="1:11">
      <c r="A5863" s="39" t="s">
        <v>470</v>
      </c>
      <c r="B5863" s="39" t="s">
        <v>511</v>
      </c>
      <c r="C5863" s="39" t="s">
        <v>136</v>
      </c>
      <c r="D5863" s="92">
        <f t="shared" si="288"/>
        <v>23.560279999999999</v>
      </c>
      <c r="E5863" s="92">
        <f t="shared" si="289"/>
        <v>17.624639999999999</v>
      </c>
      <c r="F5863" s="92">
        <f t="shared" si="290"/>
        <v>30.748750000000001</v>
      </c>
      <c r="H5863" s="138">
        <v>23.560279999999999</v>
      </c>
      <c r="I5863" s="138">
        <v>17.624639999999999</v>
      </c>
      <c r="J5863" s="138">
        <v>30.748750000000001</v>
      </c>
      <c r="K5863" s="138">
        <v>14.236583775744602</v>
      </c>
    </row>
    <row r="5864" spans="1:11">
      <c r="A5864" s="39" t="s">
        <v>470</v>
      </c>
      <c r="B5864" s="39" t="s">
        <v>511</v>
      </c>
      <c r="C5864" s="39" t="s">
        <v>137</v>
      </c>
      <c r="D5864" s="92">
        <f t="shared" si="288"/>
        <v>21.37236</v>
      </c>
      <c r="E5864" s="92">
        <f t="shared" si="289"/>
        <v>15.87603</v>
      </c>
      <c r="F5864" s="92">
        <f t="shared" si="290"/>
        <v>28.13514</v>
      </c>
      <c r="H5864" s="138">
        <v>21.37236</v>
      </c>
      <c r="I5864" s="138">
        <v>15.87603</v>
      </c>
      <c r="J5864" s="138">
        <v>28.13514</v>
      </c>
      <c r="K5864" s="138">
        <v>14.636390178716811</v>
      </c>
    </row>
    <row r="5865" spans="1:11">
      <c r="A5865" s="39" t="s">
        <v>470</v>
      </c>
      <c r="B5865" s="39" t="s">
        <v>511</v>
      </c>
      <c r="C5865" s="39" t="s">
        <v>138</v>
      </c>
      <c r="D5865" s="92">
        <f t="shared" si="288"/>
        <v>20.64789</v>
      </c>
      <c r="E5865" s="92">
        <f t="shared" si="289"/>
        <v>14.013680000000001</v>
      </c>
      <c r="F5865" s="92">
        <f t="shared" si="290"/>
        <v>29.350739999999998</v>
      </c>
      <c r="H5865" s="138">
        <v>20.64789</v>
      </c>
      <c r="I5865" s="138">
        <v>14.013680000000001</v>
      </c>
      <c r="J5865" s="138">
        <v>29.350739999999998</v>
      </c>
      <c r="K5865" s="138">
        <v>18.941828922955324</v>
      </c>
    </row>
    <row r="5866" spans="1:11">
      <c r="A5866" s="39" t="s">
        <v>470</v>
      </c>
      <c r="B5866" s="39" t="s">
        <v>511</v>
      </c>
      <c r="C5866" s="39" t="s">
        <v>139</v>
      </c>
      <c r="D5866" s="92">
        <f t="shared" si="288"/>
        <v>18.26953</v>
      </c>
      <c r="E5866" s="92">
        <f t="shared" si="289"/>
        <v>14.43852</v>
      </c>
      <c r="F5866" s="92">
        <f t="shared" si="290"/>
        <v>22.84562</v>
      </c>
      <c r="H5866" s="138">
        <v>18.26953</v>
      </c>
      <c r="I5866" s="138">
        <v>14.43852</v>
      </c>
      <c r="J5866" s="138">
        <v>22.84562</v>
      </c>
      <c r="K5866" s="138">
        <v>11.723235354166198</v>
      </c>
    </row>
    <row r="5867" spans="1:11">
      <c r="A5867" s="39" t="s">
        <v>470</v>
      </c>
      <c r="B5867" s="39" t="s">
        <v>511</v>
      </c>
      <c r="C5867" s="39" t="s">
        <v>140</v>
      </c>
      <c r="D5867" s="92">
        <f t="shared" si="288"/>
        <v>21.949829999999999</v>
      </c>
      <c r="E5867" s="92">
        <f t="shared" si="289"/>
        <v>16.828209999999999</v>
      </c>
      <c r="F5867" s="92">
        <f t="shared" si="290"/>
        <v>28.1035</v>
      </c>
      <c r="H5867" s="138">
        <v>21.949829999999999</v>
      </c>
      <c r="I5867" s="138">
        <v>16.828209999999999</v>
      </c>
      <c r="J5867" s="138">
        <v>28.1035</v>
      </c>
      <c r="K5867" s="138">
        <v>13.111358949021476</v>
      </c>
    </row>
    <row r="5868" spans="1:11">
      <c r="A5868" s="39" t="s">
        <v>470</v>
      </c>
      <c r="B5868" s="39" t="s">
        <v>511</v>
      </c>
      <c r="C5868" s="39" t="s">
        <v>141</v>
      </c>
      <c r="D5868" s="92">
        <f t="shared" si="288"/>
        <v>17.296749999999999</v>
      </c>
      <c r="E5868" s="92">
        <f t="shared" si="289"/>
        <v>11.30021</v>
      </c>
      <c r="F5868" s="92">
        <f t="shared" si="290"/>
        <v>25.558489999999999</v>
      </c>
      <c r="H5868" s="138">
        <v>17.296749999999999</v>
      </c>
      <c r="I5868" s="138">
        <v>11.30021</v>
      </c>
      <c r="J5868" s="138">
        <v>25.558489999999999</v>
      </c>
      <c r="K5868" s="138">
        <v>20.915790538685012</v>
      </c>
    </row>
    <row r="5869" spans="1:11">
      <c r="A5869" s="39" t="s">
        <v>470</v>
      </c>
      <c r="B5869" s="39" t="s">
        <v>511</v>
      </c>
      <c r="C5869" s="39" t="s">
        <v>142</v>
      </c>
      <c r="D5869" s="92">
        <f t="shared" si="288"/>
        <v>20.450060000000001</v>
      </c>
      <c r="E5869" s="92">
        <f t="shared" si="289"/>
        <v>16.23216</v>
      </c>
      <c r="F5869" s="92">
        <f t="shared" si="290"/>
        <v>25.431239999999999</v>
      </c>
      <c r="H5869" s="138">
        <v>20.450060000000001</v>
      </c>
      <c r="I5869" s="138">
        <v>16.23216</v>
      </c>
      <c r="J5869" s="138">
        <v>25.431239999999999</v>
      </c>
      <c r="K5869" s="138">
        <v>11.471868542194986</v>
      </c>
    </row>
    <row r="5870" spans="1:11">
      <c r="A5870" s="39" t="s">
        <v>470</v>
      </c>
      <c r="B5870" s="39" t="s">
        <v>511</v>
      </c>
      <c r="C5870" s="39" t="s">
        <v>143</v>
      </c>
      <c r="D5870" s="92">
        <f t="shared" si="288"/>
        <v>24.903320000000001</v>
      </c>
      <c r="E5870" s="92">
        <f t="shared" si="289"/>
        <v>18.647390000000001</v>
      </c>
      <c r="F5870" s="92">
        <f t="shared" si="290"/>
        <v>32.421590000000002</v>
      </c>
      <c r="H5870" s="138">
        <v>24.903320000000001</v>
      </c>
      <c r="I5870" s="138">
        <v>18.647390000000001</v>
      </c>
      <c r="J5870" s="138">
        <v>32.421590000000002</v>
      </c>
      <c r="K5870" s="138">
        <v>14.149784044858277</v>
      </c>
    </row>
    <row r="5871" spans="1:11">
      <c r="A5871" s="39" t="s">
        <v>470</v>
      </c>
      <c r="B5871" s="39" t="s">
        <v>511</v>
      </c>
      <c r="C5871" s="39" t="s">
        <v>144</v>
      </c>
      <c r="D5871" s="92">
        <f t="shared" si="288"/>
        <v>15.89345</v>
      </c>
      <c r="E5871" s="92">
        <f t="shared" si="289"/>
        <v>11.96903</v>
      </c>
      <c r="F5871" s="92">
        <f t="shared" si="290"/>
        <v>20.80058</v>
      </c>
      <c r="H5871" s="138">
        <v>15.89345</v>
      </c>
      <c r="I5871" s="138">
        <v>11.96903</v>
      </c>
      <c r="J5871" s="138">
        <v>20.80058</v>
      </c>
      <c r="K5871" s="138">
        <v>14.12575620774596</v>
      </c>
    </row>
    <row r="5872" spans="1:11">
      <c r="A5872" s="39" t="s">
        <v>470</v>
      </c>
      <c r="B5872" s="39" t="s">
        <v>511</v>
      </c>
      <c r="C5872" s="39" t="s">
        <v>145</v>
      </c>
      <c r="D5872" s="92">
        <f t="shared" si="288"/>
        <v>17.298870000000001</v>
      </c>
      <c r="E5872" s="92">
        <f t="shared" si="289"/>
        <v>12.410349999999999</v>
      </c>
      <c r="F5872" s="92">
        <f t="shared" si="290"/>
        <v>23.5943</v>
      </c>
      <c r="H5872" s="138">
        <v>17.298870000000001</v>
      </c>
      <c r="I5872" s="138">
        <v>12.410349999999999</v>
      </c>
      <c r="J5872" s="138">
        <v>23.5943</v>
      </c>
      <c r="K5872" s="138">
        <v>16.436125596643016</v>
      </c>
    </row>
    <row r="5873" spans="1:11">
      <c r="A5873" s="39" t="s">
        <v>470</v>
      </c>
      <c r="B5873" s="39" t="s">
        <v>511</v>
      </c>
      <c r="C5873" s="39" t="s">
        <v>146</v>
      </c>
      <c r="D5873" s="92">
        <f t="shared" si="288"/>
        <v>13.793060000000001</v>
      </c>
      <c r="E5873" s="92">
        <f t="shared" si="289"/>
        <v>10.43899</v>
      </c>
      <c r="F5873" s="92">
        <f t="shared" si="290"/>
        <v>18.008099999999999</v>
      </c>
      <c r="H5873" s="138">
        <v>13.793060000000001</v>
      </c>
      <c r="I5873" s="138">
        <v>10.43899</v>
      </c>
      <c r="J5873" s="138">
        <v>18.008099999999999</v>
      </c>
      <c r="K5873" s="138">
        <v>13.9330068889717</v>
      </c>
    </row>
    <row r="5874" spans="1:11">
      <c r="A5874" s="39" t="s">
        <v>470</v>
      </c>
      <c r="B5874" s="39" t="s">
        <v>511</v>
      </c>
      <c r="C5874" s="39" t="s">
        <v>147</v>
      </c>
      <c r="D5874" s="92">
        <f t="shared" si="288"/>
        <v>22.765470000000001</v>
      </c>
      <c r="E5874" s="92">
        <f t="shared" si="289"/>
        <v>18.04372</v>
      </c>
      <c r="F5874" s="92">
        <f t="shared" si="290"/>
        <v>28.296230000000001</v>
      </c>
      <c r="H5874" s="138">
        <v>22.765470000000001</v>
      </c>
      <c r="I5874" s="138">
        <v>18.04372</v>
      </c>
      <c r="J5874" s="138">
        <v>28.296230000000001</v>
      </c>
      <c r="K5874" s="138">
        <v>11.497768330721922</v>
      </c>
    </row>
    <row r="5875" spans="1:11">
      <c r="A5875" s="39" t="s">
        <v>470</v>
      </c>
      <c r="B5875" s="39" t="s">
        <v>511</v>
      </c>
      <c r="C5875" s="39" t="s">
        <v>148</v>
      </c>
      <c r="D5875" s="92">
        <f t="shared" si="288"/>
        <v>17.103280000000002</v>
      </c>
      <c r="E5875" s="92">
        <f t="shared" si="289"/>
        <v>12.327970000000001</v>
      </c>
      <c r="F5875" s="92">
        <f t="shared" si="290"/>
        <v>23.238050000000001</v>
      </c>
      <c r="H5875" s="138">
        <v>17.103280000000002</v>
      </c>
      <c r="I5875" s="138">
        <v>12.327970000000001</v>
      </c>
      <c r="J5875" s="138">
        <v>23.238050000000001</v>
      </c>
      <c r="K5875" s="138">
        <v>16.215632323156726</v>
      </c>
    </row>
    <row r="5876" spans="1:11">
      <c r="A5876" s="39" t="s">
        <v>470</v>
      </c>
      <c r="B5876" s="39" t="s">
        <v>511</v>
      </c>
      <c r="C5876" s="39" t="s">
        <v>149</v>
      </c>
      <c r="D5876" s="92">
        <f t="shared" ref="D5876:D5939" si="291">IF(K5876&gt;=50," ",H5876)</f>
        <v>15.352639999999999</v>
      </c>
      <c r="E5876" s="92">
        <f t="shared" ref="E5876:E5939" si="292">IF(K5876&gt;=50," ",I5876)</f>
        <v>12.06254</v>
      </c>
      <c r="F5876" s="92">
        <f t="shared" ref="F5876:F5939" si="293">IF(K5876&gt;=50," ",J5876)</f>
        <v>19.342749999999999</v>
      </c>
      <c r="H5876" s="138">
        <v>15.352639999999999</v>
      </c>
      <c r="I5876" s="138">
        <v>12.06254</v>
      </c>
      <c r="J5876" s="138">
        <v>19.342749999999999</v>
      </c>
      <c r="K5876" s="138">
        <v>12.062681076349085</v>
      </c>
    </row>
    <row r="5877" spans="1:11">
      <c r="A5877" s="39" t="s">
        <v>470</v>
      </c>
      <c r="B5877" s="39" t="s">
        <v>511</v>
      </c>
      <c r="C5877" s="39" t="s">
        <v>150</v>
      </c>
      <c r="D5877" s="92">
        <f t="shared" si="291"/>
        <v>23.153829999999999</v>
      </c>
      <c r="E5877" s="92">
        <f t="shared" si="292"/>
        <v>17.445409999999999</v>
      </c>
      <c r="F5877" s="92">
        <f t="shared" si="293"/>
        <v>30.050229999999999</v>
      </c>
      <c r="H5877" s="138">
        <v>23.153829999999999</v>
      </c>
      <c r="I5877" s="138">
        <v>17.445409999999999</v>
      </c>
      <c r="J5877" s="138">
        <v>30.050229999999999</v>
      </c>
      <c r="K5877" s="138">
        <v>13.908053224887631</v>
      </c>
    </row>
    <row r="5878" spans="1:11">
      <c r="A5878" s="39" t="s">
        <v>470</v>
      </c>
      <c r="B5878" s="39" t="s">
        <v>511</v>
      </c>
      <c r="C5878" s="39" t="s">
        <v>151</v>
      </c>
      <c r="D5878" s="92">
        <f t="shared" si="291"/>
        <v>14.88208</v>
      </c>
      <c r="E5878" s="92">
        <f t="shared" si="292"/>
        <v>10.57466</v>
      </c>
      <c r="F5878" s="92">
        <f t="shared" si="293"/>
        <v>20.54102</v>
      </c>
      <c r="H5878" s="138">
        <v>14.88208</v>
      </c>
      <c r="I5878" s="138">
        <v>10.57466</v>
      </c>
      <c r="J5878" s="138">
        <v>20.54102</v>
      </c>
      <c r="K5878" s="138">
        <v>16.982592487071699</v>
      </c>
    </row>
    <row r="5879" spans="1:11">
      <c r="A5879" s="39" t="s">
        <v>470</v>
      </c>
      <c r="B5879" s="39" t="s">
        <v>511</v>
      </c>
      <c r="C5879" s="39" t="s">
        <v>152</v>
      </c>
      <c r="D5879" s="92">
        <f t="shared" si="291"/>
        <v>17.380320000000001</v>
      </c>
      <c r="E5879" s="92">
        <f t="shared" si="292"/>
        <v>13.585660000000001</v>
      </c>
      <c r="F5879" s="92">
        <f t="shared" si="293"/>
        <v>21.965479999999999</v>
      </c>
      <c r="H5879" s="138">
        <v>17.380320000000001</v>
      </c>
      <c r="I5879" s="138">
        <v>13.585660000000001</v>
      </c>
      <c r="J5879" s="138">
        <v>21.965479999999999</v>
      </c>
      <c r="K5879" s="138">
        <v>12.275970753127673</v>
      </c>
    </row>
    <row r="5880" spans="1:11">
      <c r="A5880" s="39" t="s">
        <v>470</v>
      </c>
      <c r="B5880" s="39" t="s">
        <v>511</v>
      </c>
      <c r="C5880" s="39" t="s">
        <v>153</v>
      </c>
      <c r="D5880" s="92">
        <f t="shared" si="291"/>
        <v>16.09564</v>
      </c>
      <c r="E5880" s="92">
        <f t="shared" si="292"/>
        <v>9.5036000000000005</v>
      </c>
      <c r="F5880" s="92">
        <f t="shared" si="293"/>
        <v>25.94904</v>
      </c>
      <c r="H5880" s="138">
        <v>16.09564</v>
      </c>
      <c r="I5880" s="138">
        <v>9.5036000000000005</v>
      </c>
      <c r="J5880" s="138">
        <v>25.94904</v>
      </c>
      <c r="K5880" s="138">
        <v>25.792009513135234</v>
      </c>
    </row>
    <row r="5881" spans="1:11">
      <c r="A5881" s="39" t="s">
        <v>470</v>
      </c>
      <c r="B5881" s="39" t="s">
        <v>511</v>
      </c>
      <c r="C5881" s="39" t="s">
        <v>154</v>
      </c>
      <c r="D5881" s="92">
        <f t="shared" si="291"/>
        <v>20.604109999999999</v>
      </c>
      <c r="E5881" s="92">
        <f t="shared" si="292"/>
        <v>15.69919</v>
      </c>
      <c r="F5881" s="92">
        <f t="shared" si="293"/>
        <v>26.558679999999999</v>
      </c>
      <c r="H5881" s="138">
        <v>20.604109999999999</v>
      </c>
      <c r="I5881" s="138">
        <v>15.69919</v>
      </c>
      <c r="J5881" s="138">
        <v>26.558679999999999</v>
      </c>
      <c r="K5881" s="138">
        <v>13.441395915669254</v>
      </c>
    </row>
    <row r="5882" spans="1:11">
      <c r="A5882" s="39" t="s">
        <v>470</v>
      </c>
      <c r="B5882" s="39" t="s">
        <v>511</v>
      </c>
      <c r="C5882" s="39" t="s">
        <v>155</v>
      </c>
      <c r="D5882" s="92">
        <f t="shared" si="291"/>
        <v>19.584420000000001</v>
      </c>
      <c r="E5882" s="92">
        <f t="shared" si="292"/>
        <v>14.68689</v>
      </c>
      <c r="F5882" s="92">
        <f t="shared" si="293"/>
        <v>25.624559999999999</v>
      </c>
      <c r="H5882" s="138">
        <v>19.584420000000001</v>
      </c>
      <c r="I5882" s="138">
        <v>14.68689</v>
      </c>
      <c r="J5882" s="138">
        <v>25.624559999999999</v>
      </c>
      <c r="K5882" s="138">
        <v>14.232445995337109</v>
      </c>
    </row>
    <row r="5883" spans="1:11">
      <c r="A5883" s="39" t="s">
        <v>470</v>
      </c>
      <c r="B5883" s="39" t="s">
        <v>511</v>
      </c>
      <c r="C5883" s="39" t="s">
        <v>156</v>
      </c>
      <c r="D5883" s="92">
        <f t="shared" si="291"/>
        <v>15.9115</v>
      </c>
      <c r="E5883" s="92">
        <f t="shared" si="292"/>
        <v>11.99507</v>
      </c>
      <c r="F5883" s="92">
        <f t="shared" si="293"/>
        <v>20.804379999999998</v>
      </c>
      <c r="H5883" s="138">
        <v>15.9115</v>
      </c>
      <c r="I5883" s="138">
        <v>11.99507</v>
      </c>
      <c r="J5883" s="138">
        <v>20.804379999999998</v>
      </c>
      <c r="K5883" s="138">
        <v>14.074700688181505</v>
      </c>
    </row>
    <row r="5884" spans="1:11">
      <c r="A5884" s="39" t="s">
        <v>470</v>
      </c>
      <c r="B5884" s="39" t="s">
        <v>511</v>
      </c>
      <c r="C5884" s="39" t="s">
        <v>157</v>
      </c>
      <c r="D5884" s="92">
        <f t="shared" si="291"/>
        <v>14.14132</v>
      </c>
      <c r="E5884" s="92">
        <f t="shared" si="292"/>
        <v>8.0221789999999995</v>
      </c>
      <c r="F5884" s="92">
        <f t="shared" si="293"/>
        <v>23.7241</v>
      </c>
      <c r="H5884" s="138">
        <v>14.14132</v>
      </c>
      <c r="I5884" s="138">
        <v>8.0221789999999995</v>
      </c>
      <c r="J5884" s="138">
        <v>23.7241</v>
      </c>
      <c r="K5884" s="138">
        <v>27.848199460870692</v>
      </c>
    </row>
    <row r="5885" spans="1:11">
      <c r="A5885" s="39" t="s">
        <v>470</v>
      </c>
      <c r="B5885" s="39" t="s">
        <v>511</v>
      </c>
      <c r="C5885" s="39" t="s">
        <v>158</v>
      </c>
      <c r="D5885" s="92">
        <f t="shared" si="291"/>
        <v>15.80471</v>
      </c>
      <c r="E5885" s="92">
        <f t="shared" si="292"/>
        <v>7.162388</v>
      </c>
      <c r="F5885" s="92">
        <f t="shared" si="293"/>
        <v>31.353280000000002</v>
      </c>
      <c r="H5885" s="138">
        <v>15.80471</v>
      </c>
      <c r="I5885" s="138">
        <v>7.162388</v>
      </c>
      <c r="J5885" s="138">
        <v>31.353280000000002</v>
      </c>
      <c r="K5885" s="138">
        <v>38.195499949065812</v>
      </c>
    </row>
    <row r="5886" spans="1:11">
      <c r="A5886" s="39" t="s">
        <v>470</v>
      </c>
      <c r="B5886" s="39" t="s">
        <v>511</v>
      </c>
      <c r="C5886" s="39" t="s">
        <v>159</v>
      </c>
      <c r="D5886" s="92">
        <f t="shared" si="291"/>
        <v>24.425709999999999</v>
      </c>
      <c r="E5886" s="92">
        <f t="shared" si="292"/>
        <v>16.165749999999999</v>
      </c>
      <c r="F5886" s="92">
        <f t="shared" si="293"/>
        <v>35.137219999999999</v>
      </c>
      <c r="H5886" s="138">
        <v>24.425709999999999</v>
      </c>
      <c r="I5886" s="138">
        <v>16.165749999999999</v>
      </c>
      <c r="J5886" s="138">
        <v>35.137219999999999</v>
      </c>
      <c r="K5886" s="138">
        <v>19.913746621899627</v>
      </c>
    </row>
    <row r="5887" spans="1:11">
      <c r="A5887" s="39" t="s">
        <v>470</v>
      </c>
      <c r="B5887" s="39" t="s">
        <v>511</v>
      </c>
      <c r="C5887" s="39" t="s">
        <v>160</v>
      </c>
      <c r="D5887" s="92">
        <f t="shared" si="291"/>
        <v>20.286570000000001</v>
      </c>
      <c r="E5887" s="92">
        <f t="shared" si="292"/>
        <v>13.448079999999999</v>
      </c>
      <c r="F5887" s="92">
        <f t="shared" si="293"/>
        <v>29.420449999999999</v>
      </c>
      <c r="H5887" s="138">
        <v>20.286570000000001</v>
      </c>
      <c r="I5887" s="138">
        <v>13.448079999999999</v>
      </c>
      <c r="J5887" s="138">
        <v>29.420449999999999</v>
      </c>
      <c r="K5887" s="138">
        <v>20.067443633891781</v>
      </c>
    </row>
    <row r="5888" spans="1:11">
      <c r="A5888" s="39" t="s">
        <v>470</v>
      </c>
      <c r="B5888" s="39" t="s">
        <v>511</v>
      </c>
      <c r="C5888" s="39" t="s">
        <v>161</v>
      </c>
      <c r="D5888" s="92">
        <f t="shared" si="291"/>
        <v>21.953320000000001</v>
      </c>
      <c r="E5888" s="92">
        <f t="shared" si="292"/>
        <v>17.431170000000002</v>
      </c>
      <c r="F5888" s="92">
        <f t="shared" si="293"/>
        <v>27.261310000000002</v>
      </c>
      <c r="H5888" s="138">
        <v>21.953320000000001</v>
      </c>
      <c r="I5888" s="138">
        <v>17.431170000000002</v>
      </c>
      <c r="J5888" s="138">
        <v>27.261310000000002</v>
      </c>
      <c r="K5888" s="138">
        <v>11.427419634023464</v>
      </c>
    </row>
    <row r="5889" spans="1:11">
      <c r="A5889" s="39" t="s">
        <v>470</v>
      </c>
      <c r="B5889" s="39" t="s">
        <v>511</v>
      </c>
      <c r="C5889" s="39" t="s">
        <v>162</v>
      </c>
      <c r="D5889" s="92">
        <f t="shared" si="291"/>
        <v>17.831510000000002</v>
      </c>
      <c r="E5889" s="92">
        <f t="shared" si="292"/>
        <v>10.57816</v>
      </c>
      <c r="F5889" s="92">
        <f t="shared" si="293"/>
        <v>28.474689999999999</v>
      </c>
      <c r="H5889" s="138">
        <v>17.831510000000002</v>
      </c>
      <c r="I5889" s="138">
        <v>10.57816</v>
      </c>
      <c r="J5889" s="138">
        <v>28.474689999999999</v>
      </c>
      <c r="K5889" s="138">
        <v>25.436931589080231</v>
      </c>
    </row>
    <row r="5890" spans="1:11">
      <c r="A5890" s="39" t="s">
        <v>470</v>
      </c>
      <c r="B5890" s="39" t="s">
        <v>511</v>
      </c>
      <c r="C5890" s="39" t="s">
        <v>163</v>
      </c>
      <c r="D5890" s="92">
        <f t="shared" si="291"/>
        <v>19.650379999999998</v>
      </c>
      <c r="E5890" s="92">
        <f t="shared" si="292"/>
        <v>13.367279999999999</v>
      </c>
      <c r="F5890" s="92">
        <f t="shared" si="293"/>
        <v>27.93449</v>
      </c>
      <c r="H5890" s="138">
        <v>19.650379999999998</v>
      </c>
      <c r="I5890" s="138">
        <v>13.367279999999999</v>
      </c>
      <c r="J5890" s="138">
        <v>27.93449</v>
      </c>
      <c r="K5890" s="138">
        <v>18.880891870793342</v>
      </c>
    </row>
    <row r="5891" spans="1:11">
      <c r="A5891" s="39" t="s">
        <v>470</v>
      </c>
      <c r="B5891" s="39" t="s">
        <v>511</v>
      </c>
      <c r="C5891" s="39" t="s">
        <v>164</v>
      </c>
      <c r="D5891" s="92">
        <f t="shared" si="291"/>
        <v>13.17822</v>
      </c>
      <c r="E5891" s="92">
        <f t="shared" si="292"/>
        <v>8.7513179999999995</v>
      </c>
      <c r="F5891" s="92">
        <f t="shared" si="293"/>
        <v>19.369150000000001</v>
      </c>
      <c r="H5891" s="138">
        <v>13.17822</v>
      </c>
      <c r="I5891" s="138">
        <v>8.7513179999999995</v>
      </c>
      <c r="J5891" s="138">
        <v>19.369150000000001</v>
      </c>
      <c r="K5891" s="138">
        <v>20.335971018847765</v>
      </c>
    </row>
    <row r="5892" spans="1:11">
      <c r="A5892" s="39" t="s">
        <v>470</v>
      </c>
      <c r="B5892" s="39" t="s">
        <v>511</v>
      </c>
      <c r="C5892" s="39" t="s">
        <v>165</v>
      </c>
      <c r="D5892" s="92">
        <f t="shared" si="291"/>
        <v>23.544280000000001</v>
      </c>
      <c r="E5892" s="92">
        <f t="shared" si="292"/>
        <v>15.456300000000001</v>
      </c>
      <c r="F5892" s="92">
        <f t="shared" si="293"/>
        <v>34.15475</v>
      </c>
      <c r="H5892" s="138">
        <v>23.544280000000001</v>
      </c>
      <c r="I5892" s="138">
        <v>15.456300000000001</v>
      </c>
      <c r="J5892" s="138">
        <v>34.15475</v>
      </c>
      <c r="K5892" s="138">
        <v>20.33932233221827</v>
      </c>
    </row>
    <row r="5893" spans="1:11">
      <c r="A5893" s="39" t="s">
        <v>470</v>
      </c>
      <c r="B5893" s="39" t="s">
        <v>511</v>
      </c>
      <c r="C5893" s="39" t="s">
        <v>166</v>
      </c>
      <c r="D5893" s="92">
        <f t="shared" si="291"/>
        <v>17.0549</v>
      </c>
      <c r="E5893" s="92">
        <f t="shared" si="292"/>
        <v>12.048640000000001</v>
      </c>
      <c r="F5893" s="92">
        <f t="shared" si="293"/>
        <v>23.583500000000001</v>
      </c>
      <c r="H5893" s="138">
        <v>17.0549</v>
      </c>
      <c r="I5893" s="138">
        <v>12.048640000000001</v>
      </c>
      <c r="J5893" s="138">
        <v>23.583500000000001</v>
      </c>
      <c r="K5893" s="138">
        <v>17.184996687169082</v>
      </c>
    </row>
    <row r="5894" spans="1:11">
      <c r="A5894" s="39" t="s">
        <v>470</v>
      </c>
      <c r="B5894" s="39" t="s">
        <v>511</v>
      </c>
      <c r="C5894" s="39" t="s">
        <v>167</v>
      </c>
      <c r="D5894" s="92">
        <f t="shared" si="291"/>
        <v>13.148479999999999</v>
      </c>
      <c r="E5894" s="92">
        <f t="shared" si="292"/>
        <v>9.5988930000000003</v>
      </c>
      <c r="F5894" s="92">
        <f t="shared" si="293"/>
        <v>17.75292</v>
      </c>
      <c r="H5894" s="138">
        <v>13.148479999999999</v>
      </c>
      <c r="I5894" s="138">
        <v>9.5988930000000003</v>
      </c>
      <c r="J5894" s="138">
        <v>17.75292</v>
      </c>
      <c r="K5894" s="138">
        <v>15.717870050378446</v>
      </c>
    </row>
    <row r="5895" spans="1:11">
      <c r="A5895" s="39" t="s">
        <v>470</v>
      </c>
      <c r="B5895" s="39" t="s">
        <v>511</v>
      </c>
      <c r="C5895" s="39" t="s">
        <v>168</v>
      </c>
      <c r="D5895" s="92">
        <f t="shared" si="291"/>
        <v>16.354839999999999</v>
      </c>
      <c r="E5895" s="92">
        <f t="shared" si="292"/>
        <v>11.29054</v>
      </c>
      <c r="F5895" s="92">
        <f t="shared" si="293"/>
        <v>23.0992</v>
      </c>
      <c r="H5895" s="138">
        <v>16.354839999999999</v>
      </c>
      <c r="I5895" s="138">
        <v>11.29054</v>
      </c>
      <c r="J5895" s="138">
        <v>23.0992</v>
      </c>
      <c r="K5895" s="138">
        <v>18.322307035715422</v>
      </c>
    </row>
    <row r="5896" spans="1:11">
      <c r="A5896" s="39" t="s">
        <v>470</v>
      </c>
      <c r="B5896" s="39" t="s">
        <v>511</v>
      </c>
      <c r="C5896" s="39" t="s">
        <v>169</v>
      </c>
      <c r="D5896" s="92">
        <f t="shared" si="291"/>
        <v>17.709800000000001</v>
      </c>
      <c r="E5896" s="92">
        <f t="shared" si="292"/>
        <v>9.6154309999999992</v>
      </c>
      <c r="F5896" s="92">
        <f t="shared" si="293"/>
        <v>30.33145</v>
      </c>
      <c r="H5896" s="138">
        <v>17.709800000000001</v>
      </c>
      <c r="I5896" s="138">
        <v>9.6154309999999992</v>
      </c>
      <c r="J5896" s="138">
        <v>30.33145</v>
      </c>
      <c r="K5896" s="138">
        <v>29.58071237393985</v>
      </c>
    </row>
    <row r="5897" spans="1:11">
      <c r="A5897" s="39" t="s">
        <v>470</v>
      </c>
      <c r="B5897" s="39" t="s">
        <v>511</v>
      </c>
      <c r="C5897" s="39" t="s">
        <v>170</v>
      </c>
      <c r="D5897" s="92">
        <f t="shared" si="291"/>
        <v>17.074739999999998</v>
      </c>
      <c r="E5897" s="92">
        <f t="shared" si="292"/>
        <v>12.96903</v>
      </c>
      <c r="F5897" s="92">
        <f t="shared" si="293"/>
        <v>22.149450000000002</v>
      </c>
      <c r="H5897" s="138">
        <v>17.074739999999998</v>
      </c>
      <c r="I5897" s="138">
        <v>12.96903</v>
      </c>
      <c r="J5897" s="138">
        <v>22.149450000000002</v>
      </c>
      <c r="K5897" s="138">
        <v>13.680770541747636</v>
      </c>
    </row>
    <row r="5898" spans="1:11">
      <c r="A5898" s="39" t="s">
        <v>470</v>
      </c>
      <c r="B5898" s="39" t="s">
        <v>511</v>
      </c>
      <c r="C5898" s="39" t="s">
        <v>171</v>
      </c>
      <c r="D5898" s="92">
        <f t="shared" si="291"/>
        <v>16.778390000000002</v>
      </c>
      <c r="E5898" s="92">
        <f t="shared" si="292"/>
        <v>12.8634</v>
      </c>
      <c r="F5898" s="92">
        <f t="shared" si="293"/>
        <v>21.589700000000001</v>
      </c>
      <c r="H5898" s="138">
        <v>16.778390000000002</v>
      </c>
      <c r="I5898" s="138">
        <v>12.8634</v>
      </c>
      <c r="J5898" s="138">
        <v>21.589700000000001</v>
      </c>
      <c r="K5898" s="138">
        <v>13.233534325999097</v>
      </c>
    </row>
    <row r="5899" spans="1:11">
      <c r="A5899" s="39" t="s">
        <v>470</v>
      </c>
      <c r="B5899" s="39" t="s">
        <v>511</v>
      </c>
      <c r="C5899" s="39" t="s">
        <v>172</v>
      </c>
      <c r="D5899" s="92">
        <f t="shared" si="291"/>
        <v>24.124970000000001</v>
      </c>
      <c r="E5899" s="92">
        <f t="shared" si="292"/>
        <v>18.3338</v>
      </c>
      <c r="F5899" s="92">
        <f t="shared" si="293"/>
        <v>31.04992</v>
      </c>
      <c r="H5899" s="138">
        <v>24.124970000000001</v>
      </c>
      <c r="I5899" s="138">
        <v>18.3338</v>
      </c>
      <c r="J5899" s="138">
        <v>31.04992</v>
      </c>
      <c r="K5899" s="138">
        <v>13.47353385309909</v>
      </c>
    </row>
    <row r="5900" spans="1:11">
      <c r="A5900" s="39" t="s">
        <v>470</v>
      </c>
      <c r="B5900" s="39" t="s">
        <v>511</v>
      </c>
      <c r="C5900" s="39" t="s">
        <v>173</v>
      </c>
      <c r="D5900" s="92">
        <f t="shared" si="291"/>
        <v>15.05043</v>
      </c>
      <c r="E5900" s="92">
        <f t="shared" si="292"/>
        <v>11.52176</v>
      </c>
      <c r="F5900" s="92">
        <f t="shared" si="293"/>
        <v>19.422560000000001</v>
      </c>
      <c r="H5900" s="138">
        <v>15.05043</v>
      </c>
      <c r="I5900" s="138">
        <v>11.52176</v>
      </c>
      <c r="J5900" s="138">
        <v>19.422560000000001</v>
      </c>
      <c r="K5900" s="138">
        <v>13.34325996001443</v>
      </c>
    </row>
    <row r="5901" spans="1:11">
      <c r="A5901" s="39" t="s">
        <v>470</v>
      </c>
      <c r="B5901" s="39" t="s">
        <v>511</v>
      </c>
      <c r="C5901" s="39" t="s">
        <v>174</v>
      </c>
      <c r="D5901" s="92">
        <f t="shared" si="291"/>
        <v>15.760820000000001</v>
      </c>
      <c r="E5901" s="92">
        <f t="shared" si="292"/>
        <v>11.896520000000001</v>
      </c>
      <c r="F5901" s="92">
        <f t="shared" si="293"/>
        <v>20.587039999999998</v>
      </c>
      <c r="H5901" s="138">
        <v>15.760820000000001</v>
      </c>
      <c r="I5901" s="138">
        <v>11.896520000000001</v>
      </c>
      <c r="J5901" s="138">
        <v>20.587039999999998</v>
      </c>
      <c r="K5901" s="138">
        <v>14.016675528303729</v>
      </c>
    </row>
    <row r="5902" spans="1:11">
      <c r="A5902" s="39" t="s">
        <v>470</v>
      </c>
      <c r="B5902" s="39" t="s">
        <v>511</v>
      </c>
      <c r="C5902" s="39" t="s">
        <v>175</v>
      </c>
      <c r="D5902" s="92">
        <f t="shared" si="291"/>
        <v>26.359500000000001</v>
      </c>
      <c r="E5902" s="92">
        <f t="shared" si="292"/>
        <v>21.21866</v>
      </c>
      <c r="F5902" s="92">
        <f t="shared" si="293"/>
        <v>32.23621</v>
      </c>
      <c r="H5902" s="138">
        <v>26.359500000000001</v>
      </c>
      <c r="I5902" s="138">
        <v>21.21866</v>
      </c>
      <c r="J5902" s="138">
        <v>32.23621</v>
      </c>
      <c r="K5902" s="138">
        <v>10.686276295073881</v>
      </c>
    </row>
    <row r="5903" spans="1:11">
      <c r="A5903" s="39" t="s">
        <v>470</v>
      </c>
      <c r="B5903" s="39" t="s">
        <v>511</v>
      </c>
      <c r="C5903" s="39" t="s">
        <v>176</v>
      </c>
      <c r="D5903" s="92">
        <f t="shared" si="291"/>
        <v>23.599319999999999</v>
      </c>
      <c r="E5903" s="92">
        <f t="shared" si="292"/>
        <v>14.881790000000001</v>
      </c>
      <c r="F5903" s="92">
        <f t="shared" si="293"/>
        <v>35.305340000000001</v>
      </c>
      <c r="H5903" s="138">
        <v>23.599319999999999</v>
      </c>
      <c r="I5903" s="138">
        <v>14.881790000000001</v>
      </c>
      <c r="J5903" s="138">
        <v>35.305340000000001</v>
      </c>
      <c r="K5903" s="138">
        <v>22.184223952215572</v>
      </c>
    </row>
    <row r="5904" spans="1:11">
      <c r="A5904" s="39" t="s">
        <v>470</v>
      </c>
      <c r="B5904" s="39" t="s">
        <v>512</v>
      </c>
      <c r="C5904" s="39" t="s">
        <v>98</v>
      </c>
      <c r="D5904" s="92">
        <f t="shared" si="291"/>
        <v>15.95692</v>
      </c>
      <c r="E5904" s="92">
        <f t="shared" si="292"/>
        <v>9.5228529999999996</v>
      </c>
      <c r="F5904" s="92">
        <f t="shared" si="293"/>
        <v>25.512339999999998</v>
      </c>
      <c r="H5904" s="138">
        <v>15.95692</v>
      </c>
      <c r="I5904" s="138">
        <v>9.5228529999999996</v>
      </c>
      <c r="J5904" s="138">
        <v>25.512339999999998</v>
      </c>
      <c r="K5904" s="138">
        <v>25.296761530420657</v>
      </c>
    </row>
    <row r="5905" spans="1:11">
      <c r="A5905" s="39" t="s">
        <v>470</v>
      </c>
      <c r="B5905" s="39" t="s">
        <v>512</v>
      </c>
      <c r="C5905" s="39" t="s">
        <v>99</v>
      </c>
      <c r="D5905" s="92">
        <f t="shared" si="291"/>
        <v>9.9058530000000005</v>
      </c>
      <c r="E5905" s="92">
        <f t="shared" si="292"/>
        <v>5.6770379999999996</v>
      </c>
      <c r="F5905" s="92">
        <f t="shared" si="293"/>
        <v>16.726109999999998</v>
      </c>
      <c r="H5905" s="138">
        <v>9.9058530000000005</v>
      </c>
      <c r="I5905" s="138">
        <v>5.6770379999999996</v>
      </c>
      <c r="J5905" s="138">
        <v>16.726109999999998</v>
      </c>
      <c r="K5905" s="138">
        <v>27.697281597051759</v>
      </c>
    </row>
    <row r="5906" spans="1:11">
      <c r="A5906" s="39" t="s">
        <v>470</v>
      </c>
      <c r="B5906" s="39" t="s">
        <v>512</v>
      </c>
      <c r="C5906" s="39" t="s">
        <v>100</v>
      </c>
      <c r="D5906" s="92">
        <f t="shared" si="291"/>
        <v>13.40292</v>
      </c>
      <c r="E5906" s="92">
        <f t="shared" si="292"/>
        <v>9.7539250000000006</v>
      </c>
      <c r="F5906" s="92">
        <f t="shared" si="293"/>
        <v>18.142589999999998</v>
      </c>
      <c r="H5906" s="138">
        <v>13.40292</v>
      </c>
      <c r="I5906" s="138">
        <v>9.7539250000000006</v>
      </c>
      <c r="J5906" s="138">
        <v>18.142589999999998</v>
      </c>
      <c r="K5906" s="138">
        <v>15.864520567159992</v>
      </c>
    </row>
    <row r="5907" spans="1:11">
      <c r="A5907" s="39" t="s">
        <v>470</v>
      </c>
      <c r="B5907" s="39" t="s">
        <v>512</v>
      </c>
      <c r="C5907" s="39" t="s">
        <v>101</v>
      </c>
      <c r="D5907" s="92">
        <f t="shared" si="291"/>
        <v>16.78575</v>
      </c>
      <c r="E5907" s="92">
        <f t="shared" si="292"/>
        <v>12.396570000000001</v>
      </c>
      <c r="F5907" s="92">
        <f t="shared" si="293"/>
        <v>22.332809999999998</v>
      </c>
      <c r="H5907" s="138">
        <v>16.78575</v>
      </c>
      <c r="I5907" s="138">
        <v>12.396570000000001</v>
      </c>
      <c r="J5907" s="138">
        <v>22.332809999999998</v>
      </c>
      <c r="K5907" s="138">
        <v>15.050986700028298</v>
      </c>
    </row>
    <row r="5908" spans="1:11">
      <c r="A5908" s="39" t="s">
        <v>470</v>
      </c>
      <c r="B5908" s="39" t="s">
        <v>512</v>
      </c>
      <c r="C5908" s="39" t="s">
        <v>102</v>
      </c>
      <c r="D5908" s="92">
        <f t="shared" si="291"/>
        <v>12.30363</v>
      </c>
      <c r="E5908" s="92">
        <f t="shared" si="292"/>
        <v>7.5067640000000004</v>
      </c>
      <c r="F5908" s="92">
        <f t="shared" si="293"/>
        <v>19.51886</v>
      </c>
      <c r="H5908" s="138">
        <v>12.30363</v>
      </c>
      <c r="I5908" s="138">
        <v>7.5067640000000004</v>
      </c>
      <c r="J5908" s="138">
        <v>19.51886</v>
      </c>
      <c r="K5908" s="138">
        <v>24.489431167874844</v>
      </c>
    </row>
    <row r="5909" spans="1:11">
      <c r="A5909" s="39" t="s">
        <v>470</v>
      </c>
      <c r="B5909" s="39" t="s">
        <v>512</v>
      </c>
      <c r="C5909" s="39" t="s">
        <v>103</v>
      </c>
      <c r="D5909" s="92">
        <f t="shared" si="291"/>
        <v>16.900500000000001</v>
      </c>
      <c r="E5909" s="92">
        <f t="shared" si="292"/>
        <v>11.553660000000001</v>
      </c>
      <c r="F5909" s="92">
        <f t="shared" si="293"/>
        <v>24.04898</v>
      </c>
      <c r="H5909" s="138">
        <v>16.900500000000001</v>
      </c>
      <c r="I5909" s="138">
        <v>11.553660000000001</v>
      </c>
      <c r="J5909" s="138">
        <v>24.04898</v>
      </c>
      <c r="K5909" s="138">
        <v>18.769089671903195</v>
      </c>
    </row>
    <row r="5910" spans="1:11">
      <c r="A5910" s="39" t="s">
        <v>470</v>
      </c>
      <c r="B5910" s="39" t="s">
        <v>512</v>
      </c>
      <c r="C5910" s="39" t="s">
        <v>104</v>
      </c>
      <c r="D5910" s="92">
        <f t="shared" si="291"/>
        <v>18.167079999999999</v>
      </c>
      <c r="E5910" s="92">
        <f t="shared" si="292"/>
        <v>13.20574</v>
      </c>
      <c r="F5910" s="92">
        <f t="shared" si="293"/>
        <v>24.466950000000001</v>
      </c>
      <c r="H5910" s="138">
        <v>18.167079999999999</v>
      </c>
      <c r="I5910" s="138">
        <v>13.20574</v>
      </c>
      <c r="J5910" s="138">
        <v>24.466950000000001</v>
      </c>
      <c r="K5910" s="138">
        <v>15.774307153378528</v>
      </c>
    </row>
    <row r="5911" spans="1:11">
      <c r="A5911" s="39" t="s">
        <v>470</v>
      </c>
      <c r="B5911" s="39" t="s">
        <v>512</v>
      </c>
      <c r="C5911" s="39" t="s">
        <v>105</v>
      </c>
      <c r="D5911" s="92">
        <f t="shared" si="291"/>
        <v>9.9336990000000007</v>
      </c>
      <c r="E5911" s="92">
        <f t="shared" si="292"/>
        <v>6.4436169999999997</v>
      </c>
      <c r="F5911" s="92">
        <f t="shared" si="293"/>
        <v>15.01083</v>
      </c>
      <c r="H5911" s="138">
        <v>9.9336990000000007</v>
      </c>
      <c r="I5911" s="138">
        <v>6.4436169999999997</v>
      </c>
      <c r="J5911" s="138">
        <v>15.01083</v>
      </c>
      <c r="K5911" s="138">
        <v>21.636723641414942</v>
      </c>
    </row>
    <row r="5912" spans="1:11">
      <c r="A5912" s="39" t="s">
        <v>470</v>
      </c>
      <c r="B5912" s="39" t="s">
        <v>512</v>
      </c>
      <c r="C5912" s="39" t="s">
        <v>106</v>
      </c>
      <c r="D5912" s="92">
        <f t="shared" si="291"/>
        <v>14.767760000000001</v>
      </c>
      <c r="E5912" s="92">
        <f t="shared" si="292"/>
        <v>11.413040000000001</v>
      </c>
      <c r="F5912" s="92">
        <f t="shared" si="293"/>
        <v>18.898209999999999</v>
      </c>
      <c r="H5912" s="138">
        <v>14.767760000000001</v>
      </c>
      <c r="I5912" s="138">
        <v>11.413040000000001</v>
      </c>
      <c r="J5912" s="138">
        <v>18.898209999999999</v>
      </c>
      <c r="K5912" s="138">
        <v>12.884425261515625</v>
      </c>
    </row>
    <row r="5913" spans="1:11">
      <c r="A5913" s="39" t="s">
        <v>470</v>
      </c>
      <c r="B5913" s="39" t="s">
        <v>512</v>
      </c>
      <c r="C5913" s="39" t="s">
        <v>107</v>
      </c>
      <c r="D5913" s="92">
        <f t="shared" si="291"/>
        <v>8.1085239999999992</v>
      </c>
      <c r="E5913" s="92">
        <f t="shared" si="292"/>
        <v>5.4599070000000003</v>
      </c>
      <c r="F5913" s="92">
        <f t="shared" si="293"/>
        <v>11.88053</v>
      </c>
      <c r="H5913" s="138">
        <v>8.1085239999999992</v>
      </c>
      <c r="I5913" s="138">
        <v>5.4599070000000003</v>
      </c>
      <c r="J5913" s="138">
        <v>11.88053</v>
      </c>
      <c r="K5913" s="138">
        <v>19.873518287668631</v>
      </c>
    </row>
    <row r="5914" spans="1:11">
      <c r="A5914" s="39" t="s">
        <v>470</v>
      </c>
      <c r="B5914" s="39" t="s">
        <v>512</v>
      </c>
      <c r="C5914" s="39" t="s">
        <v>108</v>
      </c>
      <c r="D5914" s="92">
        <f t="shared" si="291"/>
        <v>7.9971670000000001</v>
      </c>
      <c r="E5914" s="92">
        <f t="shared" si="292"/>
        <v>4.3181859999999999</v>
      </c>
      <c r="F5914" s="92">
        <f t="shared" si="293"/>
        <v>14.34076</v>
      </c>
      <c r="H5914" s="138">
        <v>7.9971670000000001</v>
      </c>
      <c r="I5914" s="138">
        <v>4.3181859999999999</v>
      </c>
      <c r="J5914" s="138">
        <v>14.34076</v>
      </c>
      <c r="K5914" s="138">
        <v>30.766932840091997</v>
      </c>
    </row>
    <row r="5915" spans="1:11">
      <c r="A5915" s="39" t="s">
        <v>470</v>
      </c>
      <c r="B5915" s="39" t="s">
        <v>512</v>
      </c>
      <c r="C5915" s="39" t="s">
        <v>109</v>
      </c>
      <c r="D5915" s="92">
        <f t="shared" si="291"/>
        <v>12.67309</v>
      </c>
      <c r="E5915" s="92">
        <f t="shared" si="292"/>
        <v>8.0529799999999998</v>
      </c>
      <c r="F5915" s="92">
        <f t="shared" si="293"/>
        <v>19.385010000000001</v>
      </c>
      <c r="H5915" s="138">
        <v>12.67309</v>
      </c>
      <c r="I5915" s="138">
        <v>8.0529799999999998</v>
      </c>
      <c r="J5915" s="138">
        <v>19.385010000000001</v>
      </c>
      <c r="K5915" s="138">
        <v>22.499343096277229</v>
      </c>
    </row>
    <row r="5916" spans="1:11">
      <c r="A5916" s="39" t="s">
        <v>470</v>
      </c>
      <c r="B5916" s="39" t="s">
        <v>512</v>
      </c>
      <c r="C5916" s="39" t="s">
        <v>110</v>
      </c>
      <c r="D5916" s="92">
        <f t="shared" si="291"/>
        <v>13.10392</v>
      </c>
      <c r="E5916" s="92">
        <f t="shared" si="292"/>
        <v>9.0696980000000007</v>
      </c>
      <c r="F5916" s="92">
        <f t="shared" si="293"/>
        <v>18.566179999999999</v>
      </c>
      <c r="H5916" s="138">
        <v>13.10392</v>
      </c>
      <c r="I5916" s="138">
        <v>9.0696980000000007</v>
      </c>
      <c r="J5916" s="138">
        <v>18.566179999999999</v>
      </c>
      <c r="K5916" s="138">
        <v>18.325554490564656</v>
      </c>
    </row>
    <row r="5917" spans="1:11">
      <c r="A5917" s="39" t="s">
        <v>470</v>
      </c>
      <c r="B5917" s="39" t="s">
        <v>512</v>
      </c>
      <c r="C5917" s="39" t="s">
        <v>111</v>
      </c>
      <c r="D5917" s="92">
        <f t="shared" si="291"/>
        <v>9.8886979999999998</v>
      </c>
      <c r="E5917" s="92">
        <f t="shared" si="292"/>
        <v>7.1469509999999996</v>
      </c>
      <c r="F5917" s="92">
        <f t="shared" si="293"/>
        <v>13.529</v>
      </c>
      <c r="H5917" s="138">
        <v>9.8886979999999998</v>
      </c>
      <c r="I5917" s="138">
        <v>7.1469509999999996</v>
      </c>
      <c r="J5917" s="138">
        <v>13.529</v>
      </c>
      <c r="K5917" s="138">
        <v>16.30614060617485</v>
      </c>
    </row>
    <row r="5918" spans="1:11">
      <c r="A5918" s="39" t="s">
        <v>470</v>
      </c>
      <c r="B5918" s="39" t="s">
        <v>512</v>
      </c>
      <c r="C5918" s="39" t="s">
        <v>112</v>
      </c>
      <c r="D5918" s="92">
        <f t="shared" si="291"/>
        <v>6.8673989999999998</v>
      </c>
      <c r="E5918" s="92">
        <f t="shared" si="292"/>
        <v>4.0376050000000001</v>
      </c>
      <c r="F5918" s="92">
        <f t="shared" si="293"/>
        <v>11.443960000000001</v>
      </c>
      <c r="H5918" s="138">
        <v>6.8673989999999998</v>
      </c>
      <c r="I5918" s="138">
        <v>4.0376050000000001</v>
      </c>
      <c r="J5918" s="138">
        <v>11.443960000000001</v>
      </c>
      <c r="K5918" s="138">
        <v>26.659481996022077</v>
      </c>
    </row>
    <row r="5919" spans="1:11">
      <c r="A5919" s="39" t="s">
        <v>470</v>
      </c>
      <c r="B5919" s="39" t="s">
        <v>512</v>
      </c>
      <c r="C5919" s="39" t="s">
        <v>113</v>
      </c>
      <c r="D5919" s="92">
        <f t="shared" si="291"/>
        <v>8.1094150000000003</v>
      </c>
      <c r="E5919" s="92">
        <f t="shared" si="292"/>
        <v>4.6509590000000003</v>
      </c>
      <c r="F5919" s="92">
        <f t="shared" si="293"/>
        <v>13.768230000000001</v>
      </c>
      <c r="H5919" s="138">
        <v>8.1094150000000003</v>
      </c>
      <c r="I5919" s="138">
        <v>4.6509590000000003</v>
      </c>
      <c r="J5919" s="138">
        <v>13.768230000000001</v>
      </c>
      <c r="K5919" s="138">
        <v>27.796320696375759</v>
      </c>
    </row>
    <row r="5920" spans="1:11">
      <c r="A5920" s="39" t="s">
        <v>470</v>
      </c>
      <c r="B5920" s="39" t="s">
        <v>512</v>
      </c>
      <c r="C5920" s="39" t="s">
        <v>114</v>
      </c>
      <c r="D5920" s="92">
        <f t="shared" si="291"/>
        <v>18.005030000000001</v>
      </c>
      <c r="E5920" s="92">
        <f t="shared" si="292"/>
        <v>11.972849999999999</v>
      </c>
      <c r="F5920" s="92">
        <f t="shared" si="293"/>
        <v>26.172720000000002</v>
      </c>
      <c r="H5920" s="138">
        <v>18.005030000000001</v>
      </c>
      <c r="I5920" s="138">
        <v>11.972849999999999</v>
      </c>
      <c r="J5920" s="138">
        <v>26.172720000000002</v>
      </c>
      <c r="K5920" s="138">
        <v>20.038067140126952</v>
      </c>
    </row>
    <row r="5921" spans="1:11">
      <c r="A5921" s="39" t="s">
        <v>470</v>
      </c>
      <c r="B5921" s="39" t="s">
        <v>512</v>
      </c>
      <c r="C5921" s="39" t="s">
        <v>115</v>
      </c>
      <c r="D5921" s="92">
        <f t="shared" si="291"/>
        <v>15.602220000000001</v>
      </c>
      <c r="E5921" s="92">
        <f t="shared" si="292"/>
        <v>12.30279</v>
      </c>
      <c r="F5921" s="92">
        <f t="shared" si="293"/>
        <v>19.588850000000001</v>
      </c>
      <c r="H5921" s="138">
        <v>15.602220000000001</v>
      </c>
      <c r="I5921" s="138">
        <v>12.30279</v>
      </c>
      <c r="J5921" s="138">
        <v>19.588850000000001</v>
      </c>
      <c r="K5921" s="138">
        <v>11.881616846833335</v>
      </c>
    </row>
    <row r="5922" spans="1:11">
      <c r="A5922" s="39" t="s">
        <v>470</v>
      </c>
      <c r="B5922" s="39" t="s">
        <v>512</v>
      </c>
      <c r="C5922" s="39" t="s">
        <v>116</v>
      </c>
      <c r="D5922" s="92">
        <f t="shared" si="291"/>
        <v>18.146419999999999</v>
      </c>
      <c r="E5922" s="92">
        <f t="shared" si="292"/>
        <v>11.86768</v>
      </c>
      <c r="F5922" s="92">
        <f t="shared" si="293"/>
        <v>26.739170000000001</v>
      </c>
      <c r="H5922" s="138">
        <v>18.146419999999999</v>
      </c>
      <c r="I5922" s="138">
        <v>11.86768</v>
      </c>
      <c r="J5922" s="138">
        <v>26.739170000000001</v>
      </c>
      <c r="K5922" s="138">
        <v>20.820608141991645</v>
      </c>
    </row>
    <row r="5923" spans="1:11">
      <c r="A5923" s="39" t="s">
        <v>470</v>
      </c>
      <c r="B5923" s="39" t="s">
        <v>512</v>
      </c>
      <c r="C5923" s="39" t="s">
        <v>117</v>
      </c>
      <c r="D5923" s="92">
        <f t="shared" si="291"/>
        <v>14.808059999999999</v>
      </c>
      <c r="E5923" s="92">
        <f t="shared" si="292"/>
        <v>10.700379999999999</v>
      </c>
      <c r="F5923" s="92">
        <f t="shared" si="293"/>
        <v>20.13702</v>
      </c>
      <c r="H5923" s="138">
        <v>14.808059999999999</v>
      </c>
      <c r="I5923" s="138">
        <v>10.700379999999999</v>
      </c>
      <c r="J5923" s="138">
        <v>20.13702</v>
      </c>
      <c r="K5923" s="138">
        <v>16.168046320719935</v>
      </c>
    </row>
    <row r="5924" spans="1:11">
      <c r="A5924" s="39" t="s">
        <v>470</v>
      </c>
      <c r="B5924" s="39" t="s">
        <v>512</v>
      </c>
      <c r="C5924" s="39" t="s">
        <v>118</v>
      </c>
      <c r="D5924" s="92">
        <f t="shared" si="291"/>
        <v>10.46571</v>
      </c>
      <c r="E5924" s="92">
        <f t="shared" si="292"/>
        <v>6.5090830000000004</v>
      </c>
      <c r="F5924" s="92">
        <f t="shared" si="293"/>
        <v>16.405390000000001</v>
      </c>
      <c r="H5924" s="138">
        <v>10.46571</v>
      </c>
      <c r="I5924" s="138">
        <v>6.5090830000000004</v>
      </c>
      <c r="J5924" s="138">
        <v>16.405390000000001</v>
      </c>
      <c r="K5924" s="138">
        <v>23.668981846429912</v>
      </c>
    </row>
    <row r="5925" spans="1:11">
      <c r="A5925" s="39" t="s">
        <v>470</v>
      </c>
      <c r="B5925" s="39" t="s">
        <v>512</v>
      </c>
      <c r="C5925" s="39" t="s">
        <v>119</v>
      </c>
      <c r="D5925" s="92">
        <f t="shared" si="291"/>
        <v>14.965</v>
      </c>
      <c r="E5925" s="92">
        <f t="shared" si="292"/>
        <v>11.33606</v>
      </c>
      <c r="F5925" s="92">
        <f t="shared" si="293"/>
        <v>19.500139999999998</v>
      </c>
      <c r="H5925" s="138">
        <v>14.965</v>
      </c>
      <c r="I5925" s="138">
        <v>11.33606</v>
      </c>
      <c r="J5925" s="138">
        <v>19.500139999999998</v>
      </c>
      <c r="K5925" s="138">
        <v>13.861997995322417</v>
      </c>
    </row>
    <row r="5926" spans="1:11">
      <c r="A5926" s="39" t="s">
        <v>470</v>
      </c>
      <c r="B5926" s="39" t="s">
        <v>512</v>
      </c>
      <c r="C5926" s="39" t="s">
        <v>120</v>
      </c>
      <c r="D5926" s="92">
        <f t="shared" si="291"/>
        <v>20.245460000000001</v>
      </c>
      <c r="E5926" s="92">
        <f t="shared" si="292"/>
        <v>13.02952</v>
      </c>
      <c r="F5926" s="92">
        <f t="shared" si="293"/>
        <v>30.07572</v>
      </c>
      <c r="H5926" s="138">
        <v>20.245460000000001</v>
      </c>
      <c r="I5926" s="138">
        <v>13.02952</v>
      </c>
      <c r="J5926" s="138">
        <v>30.07572</v>
      </c>
      <c r="K5926" s="138">
        <v>21.45718101737377</v>
      </c>
    </row>
    <row r="5927" spans="1:11">
      <c r="A5927" s="39" t="s">
        <v>470</v>
      </c>
      <c r="B5927" s="39" t="s">
        <v>512</v>
      </c>
      <c r="C5927" s="39" t="s">
        <v>121</v>
      </c>
      <c r="D5927" s="92">
        <f t="shared" si="291"/>
        <v>9.8086369999999992</v>
      </c>
      <c r="E5927" s="92">
        <f t="shared" si="292"/>
        <v>6.2553780000000003</v>
      </c>
      <c r="F5927" s="92">
        <f t="shared" si="293"/>
        <v>15.056100000000001</v>
      </c>
      <c r="H5927" s="138">
        <v>9.8086369999999992</v>
      </c>
      <c r="I5927" s="138">
        <v>6.2553780000000003</v>
      </c>
      <c r="J5927" s="138">
        <v>15.056100000000001</v>
      </c>
      <c r="K5927" s="138">
        <v>22.476690696169104</v>
      </c>
    </row>
    <row r="5928" spans="1:11">
      <c r="A5928" s="39" t="s">
        <v>470</v>
      </c>
      <c r="B5928" s="39" t="s">
        <v>512</v>
      </c>
      <c r="C5928" s="39" t="s">
        <v>122</v>
      </c>
      <c r="D5928" s="92">
        <f t="shared" si="291"/>
        <v>15.97198</v>
      </c>
      <c r="E5928" s="92">
        <f t="shared" si="292"/>
        <v>11.903639999999999</v>
      </c>
      <c r="F5928" s="92">
        <f t="shared" si="293"/>
        <v>21.09778</v>
      </c>
      <c r="H5928" s="138">
        <v>15.97198</v>
      </c>
      <c r="I5928" s="138">
        <v>11.903639999999999</v>
      </c>
      <c r="J5928" s="138">
        <v>21.09778</v>
      </c>
      <c r="K5928" s="138">
        <v>14.630584310774243</v>
      </c>
    </row>
    <row r="5929" spans="1:11">
      <c r="A5929" s="39" t="s">
        <v>470</v>
      </c>
      <c r="B5929" s="39" t="s">
        <v>512</v>
      </c>
      <c r="C5929" s="39" t="s">
        <v>123</v>
      </c>
      <c r="D5929" s="92">
        <f t="shared" si="291"/>
        <v>5.8625569999999998</v>
      </c>
      <c r="E5929" s="92">
        <f t="shared" si="292"/>
        <v>3.6892209999999999</v>
      </c>
      <c r="F5929" s="92">
        <f t="shared" si="293"/>
        <v>9.1939919999999997</v>
      </c>
      <c r="H5929" s="138">
        <v>5.8625569999999998</v>
      </c>
      <c r="I5929" s="138">
        <v>3.6892209999999999</v>
      </c>
      <c r="J5929" s="138">
        <v>9.1939919999999997</v>
      </c>
      <c r="K5929" s="138">
        <v>23.341589685183443</v>
      </c>
    </row>
    <row r="5930" spans="1:11">
      <c r="A5930" s="39" t="s">
        <v>470</v>
      </c>
      <c r="B5930" s="39" t="s">
        <v>512</v>
      </c>
      <c r="C5930" s="39" t="s">
        <v>124</v>
      </c>
      <c r="D5930" s="92">
        <f t="shared" si="291"/>
        <v>15.1896</v>
      </c>
      <c r="E5930" s="92">
        <f t="shared" si="292"/>
        <v>10.79734</v>
      </c>
      <c r="F5930" s="92">
        <f t="shared" si="293"/>
        <v>20.948989999999998</v>
      </c>
      <c r="H5930" s="138">
        <v>15.1896</v>
      </c>
      <c r="I5930" s="138">
        <v>10.79734</v>
      </c>
      <c r="J5930" s="138">
        <v>20.948989999999998</v>
      </c>
      <c r="K5930" s="138">
        <v>16.953310159582873</v>
      </c>
    </row>
    <row r="5931" spans="1:11">
      <c r="A5931" s="39" t="s">
        <v>470</v>
      </c>
      <c r="B5931" s="39" t="s">
        <v>512</v>
      </c>
      <c r="C5931" s="39" t="s">
        <v>125</v>
      </c>
      <c r="D5931" s="92">
        <f t="shared" si="291"/>
        <v>11.30132</v>
      </c>
      <c r="E5931" s="92">
        <f t="shared" si="292"/>
        <v>7.650989</v>
      </c>
      <c r="F5931" s="92">
        <f t="shared" si="293"/>
        <v>16.384260000000001</v>
      </c>
      <c r="H5931" s="138">
        <v>11.30132</v>
      </c>
      <c r="I5931" s="138">
        <v>7.650989</v>
      </c>
      <c r="J5931" s="138">
        <v>16.384260000000001</v>
      </c>
      <c r="K5931" s="138">
        <v>19.477830908247888</v>
      </c>
    </row>
    <row r="5932" spans="1:11">
      <c r="A5932" s="39" t="s">
        <v>470</v>
      </c>
      <c r="B5932" s="39" t="s">
        <v>512</v>
      </c>
      <c r="C5932" s="39" t="s">
        <v>126</v>
      </c>
      <c r="D5932" s="92">
        <f t="shared" si="291"/>
        <v>8.5040650000000007</v>
      </c>
      <c r="E5932" s="92">
        <f t="shared" si="292"/>
        <v>5.2288300000000003</v>
      </c>
      <c r="F5932" s="92">
        <f t="shared" si="293"/>
        <v>13.537789999999999</v>
      </c>
      <c r="H5932" s="138">
        <v>8.5040650000000007</v>
      </c>
      <c r="I5932" s="138">
        <v>5.2288300000000003</v>
      </c>
      <c r="J5932" s="138">
        <v>13.537789999999999</v>
      </c>
      <c r="K5932" s="138">
        <v>24.345310154614292</v>
      </c>
    </row>
    <row r="5933" spans="1:11">
      <c r="A5933" s="39" t="s">
        <v>470</v>
      </c>
      <c r="B5933" s="39" t="s">
        <v>512</v>
      </c>
      <c r="C5933" s="39" t="s">
        <v>127</v>
      </c>
      <c r="D5933" s="92">
        <f t="shared" si="291"/>
        <v>15.13524</v>
      </c>
      <c r="E5933" s="92">
        <f t="shared" si="292"/>
        <v>8.6195909999999998</v>
      </c>
      <c r="F5933" s="92">
        <f t="shared" si="293"/>
        <v>25.21698</v>
      </c>
      <c r="H5933" s="138">
        <v>15.13524</v>
      </c>
      <c r="I5933" s="138">
        <v>8.6195909999999998</v>
      </c>
      <c r="J5933" s="138">
        <v>25.21698</v>
      </c>
      <c r="K5933" s="138">
        <v>27.578829275254307</v>
      </c>
    </row>
    <row r="5934" spans="1:11">
      <c r="A5934" s="39" t="s">
        <v>470</v>
      </c>
      <c r="B5934" s="39" t="s">
        <v>512</v>
      </c>
      <c r="C5934" s="39" t="s">
        <v>128</v>
      </c>
      <c r="D5934" s="92">
        <f t="shared" si="291"/>
        <v>13.11782</v>
      </c>
      <c r="E5934" s="92">
        <f t="shared" si="292"/>
        <v>9.2415979999999998</v>
      </c>
      <c r="F5934" s="92">
        <f t="shared" si="293"/>
        <v>18.292179999999998</v>
      </c>
      <c r="H5934" s="138">
        <v>13.11782</v>
      </c>
      <c r="I5934" s="138">
        <v>9.2415979999999998</v>
      </c>
      <c r="J5934" s="138">
        <v>18.292179999999998</v>
      </c>
      <c r="K5934" s="138">
        <v>17.46058415193988</v>
      </c>
    </row>
    <row r="5935" spans="1:11">
      <c r="A5935" s="39" t="s">
        <v>470</v>
      </c>
      <c r="B5935" s="39" t="s">
        <v>512</v>
      </c>
      <c r="C5935" s="39" t="s">
        <v>129</v>
      </c>
      <c r="D5935" s="92">
        <f t="shared" si="291"/>
        <v>12.644869999999999</v>
      </c>
      <c r="E5935" s="92">
        <f t="shared" si="292"/>
        <v>7.6451960000000003</v>
      </c>
      <c r="F5935" s="92">
        <f t="shared" si="293"/>
        <v>20.19905</v>
      </c>
      <c r="H5935" s="138">
        <v>12.644869999999999</v>
      </c>
      <c r="I5935" s="138">
        <v>7.6451960000000003</v>
      </c>
      <c r="J5935" s="138">
        <v>20.19905</v>
      </c>
      <c r="K5935" s="138">
        <v>24.906036993658297</v>
      </c>
    </row>
    <row r="5936" spans="1:11">
      <c r="A5936" s="39" t="s">
        <v>470</v>
      </c>
      <c r="B5936" s="39" t="s">
        <v>512</v>
      </c>
      <c r="C5936" s="39" t="s">
        <v>130</v>
      </c>
      <c r="D5936" s="92">
        <f t="shared" si="291"/>
        <v>8.0298800000000004</v>
      </c>
      <c r="E5936" s="92">
        <f t="shared" si="292"/>
        <v>5.6203649999999996</v>
      </c>
      <c r="F5936" s="92">
        <f t="shared" si="293"/>
        <v>11.348179999999999</v>
      </c>
      <c r="H5936" s="138">
        <v>8.0298800000000004</v>
      </c>
      <c r="I5936" s="138">
        <v>5.6203649999999996</v>
      </c>
      <c r="J5936" s="138">
        <v>11.348179999999999</v>
      </c>
      <c r="K5936" s="138">
        <v>17.954253363686629</v>
      </c>
    </row>
    <row r="5937" spans="1:11">
      <c r="A5937" s="39" t="s">
        <v>470</v>
      </c>
      <c r="B5937" s="39" t="s">
        <v>512</v>
      </c>
      <c r="C5937" s="39" t="s">
        <v>131</v>
      </c>
      <c r="D5937" s="92">
        <f t="shared" si="291"/>
        <v>14.55423</v>
      </c>
      <c r="E5937" s="92">
        <f t="shared" si="292"/>
        <v>10.14391</v>
      </c>
      <c r="F5937" s="92">
        <f t="shared" si="293"/>
        <v>20.445740000000001</v>
      </c>
      <c r="H5937" s="138">
        <v>14.55423</v>
      </c>
      <c r="I5937" s="138">
        <v>10.14391</v>
      </c>
      <c r="J5937" s="138">
        <v>20.445740000000001</v>
      </c>
      <c r="K5937" s="138">
        <v>17.931769664214457</v>
      </c>
    </row>
    <row r="5938" spans="1:11">
      <c r="A5938" s="39" t="s">
        <v>470</v>
      </c>
      <c r="B5938" s="39" t="s">
        <v>512</v>
      </c>
      <c r="C5938" s="39" t="s">
        <v>132</v>
      </c>
      <c r="D5938" s="92">
        <f t="shared" si="291"/>
        <v>14.590059999999999</v>
      </c>
      <c r="E5938" s="92">
        <f t="shared" si="292"/>
        <v>10.78016</v>
      </c>
      <c r="F5938" s="92">
        <f t="shared" si="293"/>
        <v>19.45289</v>
      </c>
      <c r="H5938" s="138">
        <v>14.590059999999999</v>
      </c>
      <c r="I5938" s="138">
        <v>10.78016</v>
      </c>
      <c r="J5938" s="138">
        <v>19.45289</v>
      </c>
      <c r="K5938" s="138">
        <v>15.089177152115893</v>
      </c>
    </row>
    <row r="5939" spans="1:11">
      <c r="A5939" s="39" t="s">
        <v>470</v>
      </c>
      <c r="B5939" s="39" t="s">
        <v>512</v>
      </c>
      <c r="C5939" s="39" t="s">
        <v>133</v>
      </c>
      <c r="D5939" s="92">
        <f t="shared" si="291"/>
        <v>12.03046</v>
      </c>
      <c r="E5939" s="92">
        <f t="shared" si="292"/>
        <v>8.6390820000000001</v>
      </c>
      <c r="F5939" s="92">
        <f t="shared" si="293"/>
        <v>16.512550000000001</v>
      </c>
      <c r="H5939" s="138">
        <v>12.03046</v>
      </c>
      <c r="I5939" s="138">
        <v>8.6390820000000001</v>
      </c>
      <c r="J5939" s="138">
        <v>16.512550000000001</v>
      </c>
      <c r="K5939" s="138">
        <v>16.560114908324373</v>
      </c>
    </row>
    <row r="5940" spans="1:11">
      <c r="A5940" s="39" t="s">
        <v>470</v>
      </c>
      <c r="B5940" s="39" t="s">
        <v>512</v>
      </c>
      <c r="C5940" s="39" t="s">
        <v>134</v>
      </c>
      <c r="D5940" s="92">
        <f t="shared" ref="D5940:D6003" si="294">IF(K5940&gt;=50," ",H5940)</f>
        <v>11.139760000000001</v>
      </c>
      <c r="E5940" s="92">
        <f t="shared" ref="E5940:E6003" si="295">IF(K5940&gt;=50," ",I5940)</f>
        <v>7.3740379999999996</v>
      </c>
      <c r="F5940" s="92">
        <f t="shared" ref="F5940:F6003" si="296">IF(K5940&gt;=50," ",J5940)</f>
        <v>16.486270000000001</v>
      </c>
      <c r="H5940" s="138">
        <v>11.139760000000001</v>
      </c>
      <c r="I5940" s="138">
        <v>7.3740379999999996</v>
      </c>
      <c r="J5940" s="138">
        <v>16.486270000000001</v>
      </c>
      <c r="K5940" s="138">
        <v>20.585308839687748</v>
      </c>
    </row>
    <row r="5941" spans="1:11">
      <c r="A5941" s="39" t="s">
        <v>470</v>
      </c>
      <c r="B5941" s="39" t="s">
        <v>512</v>
      </c>
      <c r="C5941" s="39" t="s">
        <v>135</v>
      </c>
      <c r="D5941" s="92">
        <f t="shared" si="294"/>
        <v>16.644770000000001</v>
      </c>
      <c r="E5941" s="92">
        <f t="shared" si="295"/>
        <v>7.9084329999999996</v>
      </c>
      <c r="F5941" s="92">
        <f t="shared" si="296"/>
        <v>31.709019999999999</v>
      </c>
      <c r="H5941" s="138">
        <v>16.644770000000001</v>
      </c>
      <c r="I5941" s="138">
        <v>7.9084329999999996</v>
      </c>
      <c r="J5941" s="138">
        <v>31.709019999999999</v>
      </c>
      <c r="K5941" s="138">
        <v>35.886287404391886</v>
      </c>
    </row>
    <row r="5942" spans="1:11">
      <c r="A5942" s="39" t="s">
        <v>470</v>
      </c>
      <c r="B5942" s="39" t="s">
        <v>512</v>
      </c>
      <c r="C5942" s="39" t="s">
        <v>136</v>
      </c>
      <c r="D5942" s="92">
        <f t="shared" si="294"/>
        <v>17.09384</v>
      </c>
      <c r="E5942" s="92">
        <f t="shared" si="295"/>
        <v>11.65405</v>
      </c>
      <c r="F5942" s="92">
        <f t="shared" si="296"/>
        <v>24.37229</v>
      </c>
      <c r="H5942" s="138">
        <v>17.09384</v>
      </c>
      <c r="I5942" s="138">
        <v>11.65405</v>
      </c>
      <c r="J5942" s="138">
        <v>24.37229</v>
      </c>
      <c r="K5942" s="138">
        <v>18.891080061589438</v>
      </c>
    </row>
    <row r="5943" spans="1:11">
      <c r="A5943" s="39" t="s">
        <v>470</v>
      </c>
      <c r="B5943" s="39" t="s">
        <v>512</v>
      </c>
      <c r="C5943" s="39" t="s">
        <v>137</v>
      </c>
      <c r="D5943" s="92">
        <f t="shared" si="294"/>
        <v>13.740019999999999</v>
      </c>
      <c r="E5943" s="92">
        <f t="shared" si="295"/>
        <v>9.0349789999999999</v>
      </c>
      <c r="F5943" s="92">
        <f t="shared" si="296"/>
        <v>20.347190000000001</v>
      </c>
      <c r="H5943" s="138">
        <v>13.740019999999999</v>
      </c>
      <c r="I5943" s="138">
        <v>9.0349789999999999</v>
      </c>
      <c r="J5943" s="138">
        <v>20.347190000000001</v>
      </c>
      <c r="K5943" s="138">
        <v>20.786461737319158</v>
      </c>
    </row>
    <row r="5944" spans="1:11">
      <c r="A5944" s="39" t="s">
        <v>470</v>
      </c>
      <c r="B5944" s="39" t="s">
        <v>512</v>
      </c>
      <c r="C5944" s="39" t="s">
        <v>138</v>
      </c>
      <c r="D5944" s="92">
        <f t="shared" si="294"/>
        <v>22.215800000000002</v>
      </c>
      <c r="E5944" s="92">
        <f t="shared" si="295"/>
        <v>14.173920000000001</v>
      </c>
      <c r="F5944" s="92">
        <f t="shared" si="296"/>
        <v>33.062730000000002</v>
      </c>
      <c r="H5944" s="138">
        <v>22.215800000000002</v>
      </c>
      <c r="I5944" s="138">
        <v>14.173920000000001</v>
      </c>
      <c r="J5944" s="138">
        <v>33.062730000000002</v>
      </c>
      <c r="K5944" s="138">
        <v>21.738920047893842</v>
      </c>
    </row>
    <row r="5945" spans="1:11">
      <c r="A5945" s="39" t="s">
        <v>470</v>
      </c>
      <c r="B5945" s="39" t="s">
        <v>512</v>
      </c>
      <c r="C5945" s="39" t="s">
        <v>139</v>
      </c>
      <c r="D5945" s="92">
        <f t="shared" si="294"/>
        <v>10.35507</v>
      </c>
      <c r="E5945" s="92">
        <f t="shared" si="295"/>
        <v>7.2968510000000002</v>
      </c>
      <c r="F5945" s="92">
        <f t="shared" si="296"/>
        <v>14.494630000000001</v>
      </c>
      <c r="H5945" s="138">
        <v>10.35507</v>
      </c>
      <c r="I5945" s="138">
        <v>7.2968510000000002</v>
      </c>
      <c r="J5945" s="138">
        <v>14.494630000000001</v>
      </c>
      <c r="K5945" s="138">
        <v>17.543531815815829</v>
      </c>
    </row>
    <row r="5946" spans="1:11">
      <c r="A5946" s="39" t="s">
        <v>470</v>
      </c>
      <c r="B5946" s="39" t="s">
        <v>512</v>
      </c>
      <c r="C5946" s="39" t="s">
        <v>140</v>
      </c>
      <c r="D5946" s="92">
        <f t="shared" si="294"/>
        <v>13.38411</v>
      </c>
      <c r="E5946" s="92">
        <f t="shared" si="295"/>
        <v>9.4863820000000008</v>
      </c>
      <c r="F5946" s="92">
        <f t="shared" si="296"/>
        <v>18.555029999999999</v>
      </c>
      <c r="H5946" s="138">
        <v>13.38411</v>
      </c>
      <c r="I5946" s="138">
        <v>9.4863820000000008</v>
      </c>
      <c r="J5946" s="138">
        <v>18.555029999999999</v>
      </c>
      <c r="K5946" s="138">
        <v>17.156202392239752</v>
      </c>
    </row>
    <row r="5947" spans="1:11">
      <c r="A5947" s="39" t="s">
        <v>470</v>
      </c>
      <c r="B5947" s="39" t="s">
        <v>512</v>
      </c>
      <c r="C5947" s="39" t="s">
        <v>141</v>
      </c>
      <c r="D5947" s="92">
        <f t="shared" si="294"/>
        <v>13.46001</v>
      </c>
      <c r="E5947" s="92">
        <f t="shared" si="295"/>
        <v>9.1409850000000006</v>
      </c>
      <c r="F5947" s="92">
        <f t="shared" si="296"/>
        <v>19.384350000000001</v>
      </c>
      <c r="H5947" s="138">
        <v>13.46001</v>
      </c>
      <c r="I5947" s="138">
        <v>9.1409850000000006</v>
      </c>
      <c r="J5947" s="138">
        <v>19.384350000000001</v>
      </c>
      <c r="K5947" s="138">
        <v>19.235238309629786</v>
      </c>
    </row>
    <row r="5948" spans="1:11">
      <c r="A5948" s="39" t="s">
        <v>470</v>
      </c>
      <c r="B5948" s="39" t="s">
        <v>512</v>
      </c>
      <c r="C5948" s="39" t="s">
        <v>142</v>
      </c>
      <c r="D5948" s="92">
        <f t="shared" si="294"/>
        <v>9.2027660000000004</v>
      </c>
      <c r="E5948" s="92">
        <f t="shared" si="295"/>
        <v>6.4229240000000001</v>
      </c>
      <c r="F5948" s="92">
        <f t="shared" si="296"/>
        <v>13.01835</v>
      </c>
      <c r="H5948" s="138">
        <v>9.2027660000000004</v>
      </c>
      <c r="I5948" s="138">
        <v>6.4229240000000001</v>
      </c>
      <c r="J5948" s="138">
        <v>13.01835</v>
      </c>
      <c r="K5948" s="138">
        <v>18.056625584090696</v>
      </c>
    </row>
    <row r="5949" spans="1:11">
      <c r="A5949" s="39" t="s">
        <v>470</v>
      </c>
      <c r="B5949" s="39" t="s">
        <v>512</v>
      </c>
      <c r="C5949" s="39" t="s">
        <v>143</v>
      </c>
      <c r="D5949" s="92">
        <f t="shared" si="294"/>
        <v>9.4920629999999999</v>
      </c>
      <c r="E5949" s="92">
        <f t="shared" si="295"/>
        <v>6.1991059999999996</v>
      </c>
      <c r="F5949" s="92">
        <f t="shared" si="296"/>
        <v>14.26816</v>
      </c>
      <c r="H5949" s="138">
        <v>9.4920629999999999</v>
      </c>
      <c r="I5949" s="138">
        <v>6.1991059999999996</v>
      </c>
      <c r="J5949" s="138">
        <v>14.26816</v>
      </c>
      <c r="K5949" s="138">
        <v>21.32383655692129</v>
      </c>
    </row>
    <row r="5950" spans="1:11">
      <c r="A5950" s="39" t="s">
        <v>470</v>
      </c>
      <c r="B5950" s="39" t="s">
        <v>512</v>
      </c>
      <c r="C5950" s="39" t="s">
        <v>144</v>
      </c>
      <c r="D5950" s="92">
        <f t="shared" si="294"/>
        <v>17.673570000000002</v>
      </c>
      <c r="E5950" s="92">
        <f t="shared" si="295"/>
        <v>12.17559</v>
      </c>
      <c r="F5950" s="92">
        <f t="shared" si="296"/>
        <v>24.94895</v>
      </c>
      <c r="H5950" s="138">
        <v>17.673570000000002</v>
      </c>
      <c r="I5950" s="138">
        <v>12.17559</v>
      </c>
      <c r="J5950" s="138">
        <v>24.94895</v>
      </c>
      <c r="K5950" s="138">
        <v>18.36708146684569</v>
      </c>
    </row>
    <row r="5951" spans="1:11">
      <c r="A5951" s="39" t="s">
        <v>470</v>
      </c>
      <c r="B5951" s="39" t="s">
        <v>512</v>
      </c>
      <c r="C5951" s="39" t="s">
        <v>145</v>
      </c>
      <c r="D5951" s="92">
        <f t="shared" si="294"/>
        <v>16.56728</v>
      </c>
      <c r="E5951" s="92">
        <f t="shared" si="295"/>
        <v>11.6906</v>
      </c>
      <c r="F5951" s="92">
        <f t="shared" si="296"/>
        <v>22.949580000000001</v>
      </c>
      <c r="H5951" s="138">
        <v>16.56728</v>
      </c>
      <c r="I5951" s="138">
        <v>11.6906</v>
      </c>
      <c r="J5951" s="138">
        <v>22.949580000000001</v>
      </c>
      <c r="K5951" s="138">
        <v>17.258807722209077</v>
      </c>
    </row>
    <row r="5952" spans="1:11">
      <c r="A5952" s="39" t="s">
        <v>470</v>
      </c>
      <c r="B5952" s="39" t="s">
        <v>512</v>
      </c>
      <c r="C5952" s="39" t="s">
        <v>146</v>
      </c>
      <c r="D5952" s="92">
        <f t="shared" si="294"/>
        <v>8.9124859999999995</v>
      </c>
      <c r="E5952" s="92">
        <f t="shared" si="295"/>
        <v>6.3642250000000002</v>
      </c>
      <c r="F5952" s="92">
        <f t="shared" si="296"/>
        <v>12.346539999999999</v>
      </c>
      <c r="H5952" s="138">
        <v>8.9124859999999995</v>
      </c>
      <c r="I5952" s="138">
        <v>6.3642250000000002</v>
      </c>
      <c r="J5952" s="138">
        <v>12.346539999999999</v>
      </c>
      <c r="K5952" s="138">
        <v>16.932335153177242</v>
      </c>
    </row>
    <row r="5953" spans="1:11">
      <c r="A5953" s="39" t="s">
        <v>470</v>
      </c>
      <c r="B5953" s="39" t="s">
        <v>512</v>
      </c>
      <c r="C5953" s="39" t="s">
        <v>147</v>
      </c>
      <c r="D5953" s="92">
        <f t="shared" si="294"/>
        <v>13.849320000000001</v>
      </c>
      <c r="E5953" s="92">
        <f t="shared" si="295"/>
        <v>10.15546</v>
      </c>
      <c r="F5953" s="92">
        <f t="shared" si="296"/>
        <v>18.608460000000001</v>
      </c>
      <c r="H5953" s="138">
        <v>13.849320000000001</v>
      </c>
      <c r="I5953" s="138">
        <v>10.15546</v>
      </c>
      <c r="J5953" s="138">
        <v>18.608460000000001</v>
      </c>
      <c r="K5953" s="138">
        <v>15.480788948482669</v>
      </c>
    </row>
    <row r="5954" spans="1:11">
      <c r="A5954" s="39" t="s">
        <v>470</v>
      </c>
      <c r="B5954" s="39" t="s">
        <v>512</v>
      </c>
      <c r="C5954" s="39" t="s">
        <v>148</v>
      </c>
      <c r="D5954" s="92">
        <f t="shared" si="294"/>
        <v>19.292899999999999</v>
      </c>
      <c r="E5954" s="92">
        <f t="shared" si="295"/>
        <v>13.97682</v>
      </c>
      <c r="F5954" s="92">
        <f t="shared" si="296"/>
        <v>26.019380000000002</v>
      </c>
      <c r="H5954" s="138">
        <v>19.292899999999999</v>
      </c>
      <c r="I5954" s="138">
        <v>13.97682</v>
      </c>
      <c r="J5954" s="138">
        <v>26.019380000000002</v>
      </c>
      <c r="K5954" s="138">
        <v>15.89933602516988</v>
      </c>
    </row>
    <row r="5955" spans="1:11">
      <c r="A5955" s="39" t="s">
        <v>470</v>
      </c>
      <c r="B5955" s="39" t="s">
        <v>512</v>
      </c>
      <c r="C5955" s="39" t="s">
        <v>149</v>
      </c>
      <c r="D5955" s="92">
        <f t="shared" si="294"/>
        <v>16.924579999999999</v>
      </c>
      <c r="E5955" s="92">
        <f t="shared" si="295"/>
        <v>12.99235</v>
      </c>
      <c r="F5955" s="92">
        <f t="shared" si="296"/>
        <v>21.74945</v>
      </c>
      <c r="H5955" s="138">
        <v>16.924579999999999</v>
      </c>
      <c r="I5955" s="138">
        <v>12.99235</v>
      </c>
      <c r="J5955" s="138">
        <v>21.74945</v>
      </c>
      <c r="K5955" s="138">
        <v>13.166967806586635</v>
      </c>
    </row>
    <row r="5956" spans="1:11">
      <c r="A5956" s="39" t="s">
        <v>470</v>
      </c>
      <c r="B5956" s="39" t="s">
        <v>512</v>
      </c>
      <c r="C5956" s="39" t="s">
        <v>150</v>
      </c>
      <c r="D5956" s="92">
        <f t="shared" si="294"/>
        <v>12.37477</v>
      </c>
      <c r="E5956" s="92">
        <f t="shared" si="295"/>
        <v>7.8758290000000004</v>
      </c>
      <c r="F5956" s="92">
        <f t="shared" si="296"/>
        <v>18.915980000000001</v>
      </c>
      <c r="H5956" s="138">
        <v>12.37477</v>
      </c>
      <c r="I5956" s="138">
        <v>7.8758290000000004</v>
      </c>
      <c r="J5956" s="138">
        <v>18.915980000000001</v>
      </c>
      <c r="K5956" s="138">
        <v>22.43926957834368</v>
      </c>
    </row>
    <row r="5957" spans="1:11">
      <c r="A5957" s="39" t="s">
        <v>470</v>
      </c>
      <c r="B5957" s="39" t="s">
        <v>512</v>
      </c>
      <c r="C5957" s="39" t="s">
        <v>151</v>
      </c>
      <c r="D5957" s="92">
        <f t="shared" si="294"/>
        <v>13.830349999999999</v>
      </c>
      <c r="E5957" s="92">
        <f t="shared" si="295"/>
        <v>7.8173789999999999</v>
      </c>
      <c r="F5957" s="92">
        <f t="shared" si="296"/>
        <v>23.299399999999999</v>
      </c>
      <c r="H5957" s="138">
        <v>13.830349999999999</v>
      </c>
      <c r="I5957" s="138">
        <v>7.8173789999999999</v>
      </c>
      <c r="J5957" s="138">
        <v>23.299399999999999</v>
      </c>
      <c r="K5957" s="138">
        <v>28.047294537014611</v>
      </c>
    </row>
    <row r="5958" spans="1:11">
      <c r="A5958" s="39" t="s">
        <v>470</v>
      </c>
      <c r="B5958" s="39" t="s">
        <v>512</v>
      </c>
      <c r="C5958" s="39" t="s">
        <v>152</v>
      </c>
      <c r="D5958" s="92">
        <f t="shared" si="294"/>
        <v>18.313410000000001</v>
      </c>
      <c r="E5958" s="92">
        <f t="shared" si="295"/>
        <v>9.4159299999999995</v>
      </c>
      <c r="F5958" s="92">
        <f t="shared" si="296"/>
        <v>32.593299999999999</v>
      </c>
      <c r="H5958" s="138">
        <v>18.313410000000001</v>
      </c>
      <c r="I5958" s="138">
        <v>9.4159299999999995</v>
      </c>
      <c r="J5958" s="138">
        <v>32.593299999999999</v>
      </c>
      <c r="K5958" s="138">
        <v>32.0330293484392</v>
      </c>
    </row>
    <row r="5959" spans="1:11">
      <c r="A5959" s="39" t="s">
        <v>470</v>
      </c>
      <c r="B5959" s="39" t="s">
        <v>512</v>
      </c>
      <c r="C5959" s="39" t="s">
        <v>153</v>
      </c>
      <c r="D5959" s="92">
        <f t="shared" si="294"/>
        <v>10.525</v>
      </c>
      <c r="E5959" s="92">
        <f t="shared" si="295"/>
        <v>5.9089309999999999</v>
      </c>
      <c r="F5959" s="92">
        <f t="shared" si="296"/>
        <v>18.05519</v>
      </c>
      <c r="H5959" s="138">
        <v>10.525</v>
      </c>
      <c r="I5959" s="138">
        <v>5.9089309999999999</v>
      </c>
      <c r="J5959" s="138">
        <v>18.05519</v>
      </c>
      <c r="K5959" s="138">
        <v>28.649425178147268</v>
      </c>
    </row>
    <row r="5960" spans="1:11">
      <c r="A5960" s="39" t="s">
        <v>470</v>
      </c>
      <c r="B5960" s="39" t="s">
        <v>512</v>
      </c>
      <c r="C5960" s="39" t="s">
        <v>154</v>
      </c>
      <c r="D5960" s="92">
        <f t="shared" si="294"/>
        <v>14.028420000000001</v>
      </c>
      <c r="E5960" s="92">
        <f t="shared" si="295"/>
        <v>9.5081819999999997</v>
      </c>
      <c r="F5960" s="92">
        <f t="shared" si="296"/>
        <v>20.217490000000002</v>
      </c>
      <c r="H5960" s="138">
        <v>14.028420000000001</v>
      </c>
      <c r="I5960" s="138">
        <v>9.5081819999999997</v>
      </c>
      <c r="J5960" s="138">
        <v>20.217490000000002</v>
      </c>
      <c r="K5960" s="138">
        <v>19.307092316882443</v>
      </c>
    </row>
    <row r="5961" spans="1:11">
      <c r="A5961" s="39" t="s">
        <v>470</v>
      </c>
      <c r="B5961" s="39" t="s">
        <v>512</v>
      </c>
      <c r="C5961" s="39" t="s">
        <v>155</v>
      </c>
      <c r="D5961" s="92">
        <f t="shared" si="294"/>
        <v>18.13692</v>
      </c>
      <c r="E5961" s="92">
        <f t="shared" si="295"/>
        <v>11.20289</v>
      </c>
      <c r="F5961" s="92">
        <f t="shared" si="296"/>
        <v>28.00902</v>
      </c>
      <c r="H5961" s="138">
        <v>18.13692</v>
      </c>
      <c r="I5961" s="138">
        <v>11.20289</v>
      </c>
      <c r="J5961" s="138">
        <v>28.00902</v>
      </c>
      <c r="K5961" s="138">
        <v>23.517851983688519</v>
      </c>
    </row>
    <row r="5962" spans="1:11">
      <c r="A5962" s="39" t="s">
        <v>470</v>
      </c>
      <c r="B5962" s="39" t="s">
        <v>512</v>
      </c>
      <c r="C5962" s="39" t="s">
        <v>156</v>
      </c>
      <c r="D5962" s="92">
        <f t="shared" si="294"/>
        <v>19.408609999999999</v>
      </c>
      <c r="E5962" s="92">
        <f t="shared" si="295"/>
        <v>14.676270000000001</v>
      </c>
      <c r="F5962" s="92">
        <f t="shared" si="296"/>
        <v>25.21593</v>
      </c>
      <c r="H5962" s="138">
        <v>19.408609999999999</v>
      </c>
      <c r="I5962" s="138">
        <v>14.676270000000001</v>
      </c>
      <c r="J5962" s="138">
        <v>25.21593</v>
      </c>
      <c r="K5962" s="138">
        <v>13.83787401570746</v>
      </c>
    </row>
    <row r="5963" spans="1:11">
      <c r="A5963" s="39" t="s">
        <v>470</v>
      </c>
      <c r="B5963" s="39" t="s">
        <v>512</v>
      </c>
      <c r="C5963" s="39" t="s">
        <v>157</v>
      </c>
      <c r="D5963" s="92">
        <f t="shared" si="294"/>
        <v>9.9167349999999992</v>
      </c>
      <c r="E5963" s="92">
        <f t="shared" si="295"/>
        <v>6.1406239999999999</v>
      </c>
      <c r="F5963" s="92">
        <f t="shared" si="296"/>
        <v>15.62828</v>
      </c>
      <c r="H5963" s="138">
        <v>9.9167349999999992</v>
      </c>
      <c r="I5963" s="138">
        <v>6.1406239999999999</v>
      </c>
      <c r="J5963" s="138">
        <v>15.62828</v>
      </c>
      <c r="K5963" s="138">
        <v>23.915794865951344</v>
      </c>
    </row>
    <row r="5964" spans="1:11">
      <c r="A5964" s="39" t="s">
        <v>470</v>
      </c>
      <c r="B5964" s="39" t="s">
        <v>512</v>
      </c>
      <c r="C5964" s="39" t="s">
        <v>158</v>
      </c>
      <c r="D5964" s="92">
        <f t="shared" si="294"/>
        <v>8.7313500000000008</v>
      </c>
      <c r="E5964" s="92">
        <f t="shared" si="295"/>
        <v>3.4296039999999999</v>
      </c>
      <c r="F5964" s="92">
        <f t="shared" si="296"/>
        <v>20.489979999999999</v>
      </c>
      <c r="H5964" s="138">
        <v>8.7313500000000008</v>
      </c>
      <c r="I5964" s="138">
        <v>3.4296039999999999</v>
      </c>
      <c r="J5964" s="138">
        <v>20.489979999999999</v>
      </c>
      <c r="K5964" s="138">
        <v>46.142944676367343</v>
      </c>
    </row>
    <row r="5965" spans="1:11">
      <c r="A5965" s="39" t="s">
        <v>470</v>
      </c>
      <c r="B5965" s="39" t="s">
        <v>512</v>
      </c>
      <c r="C5965" s="39" t="s">
        <v>159</v>
      </c>
      <c r="D5965" s="92">
        <f t="shared" si="294"/>
        <v>7.5903770000000002</v>
      </c>
      <c r="E5965" s="92">
        <f t="shared" si="295"/>
        <v>5.0817579999999998</v>
      </c>
      <c r="F5965" s="92">
        <f t="shared" si="296"/>
        <v>11.191369999999999</v>
      </c>
      <c r="H5965" s="138">
        <v>7.5903770000000002</v>
      </c>
      <c r="I5965" s="138">
        <v>5.0817579999999998</v>
      </c>
      <c r="J5965" s="138">
        <v>11.191369999999999</v>
      </c>
      <c r="K5965" s="138">
        <v>20.179300711940922</v>
      </c>
    </row>
    <row r="5966" spans="1:11">
      <c r="A5966" s="39" t="s">
        <v>470</v>
      </c>
      <c r="B5966" s="39" t="s">
        <v>512</v>
      </c>
      <c r="C5966" s="39" t="s">
        <v>160</v>
      </c>
      <c r="D5966" s="92">
        <f t="shared" si="294"/>
        <v>13.393929999999999</v>
      </c>
      <c r="E5966" s="92">
        <f t="shared" si="295"/>
        <v>8.4393999999999991</v>
      </c>
      <c r="F5966" s="92">
        <f t="shared" si="296"/>
        <v>20.602620000000002</v>
      </c>
      <c r="H5966" s="138">
        <v>13.393929999999999</v>
      </c>
      <c r="I5966" s="138">
        <v>8.4393999999999991</v>
      </c>
      <c r="J5966" s="138">
        <v>20.602620000000002</v>
      </c>
      <c r="K5966" s="138">
        <v>22.867194318620452</v>
      </c>
    </row>
    <row r="5967" spans="1:11">
      <c r="A5967" s="39" t="s">
        <v>470</v>
      </c>
      <c r="B5967" s="39" t="s">
        <v>512</v>
      </c>
      <c r="C5967" s="39" t="s">
        <v>161</v>
      </c>
      <c r="D5967" s="92">
        <f t="shared" si="294"/>
        <v>15.672470000000001</v>
      </c>
      <c r="E5967" s="92">
        <f t="shared" si="295"/>
        <v>11.62846</v>
      </c>
      <c r="F5967" s="92">
        <f t="shared" si="296"/>
        <v>20.791969999999999</v>
      </c>
      <c r="H5967" s="138">
        <v>15.672470000000001</v>
      </c>
      <c r="I5967" s="138">
        <v>11.62846</v>
      </c>
      <c r="J5967" s="138">
        <v>20.791969999999999</v>
      </c>
      <c r="K5967" s="138">
        <v>14.855654533076152</v>
      </c>
    </row>
    <row r="5968" spans="1:11">
      <c r="A5968" s="39" t="s">
        <v>470</v>
      </c>
      <c r="B5968" s="39" t="s">
        <v>512</v>
      </c>
      <c r="C5968" s="39" t="s">
        <v>162</v>
      </c>
      <c r="D5968" s="92">
        <f t="shared" si="294"/>
        <v>14.687430000000001</v>
      </c>
      <c r="E5968" s="92">
        <f t="shared" si="295"/>
        <v>9.2007539999999999</v>
      </c>
      <c r="F5968" s="92">
        <f t="shared" si="296"/>
        <v>22.630490000000002</v>
      </c>
      <c r="H5968" s="138">
        <v>14.687430000000001</v>
      </c>
      <c r="I5968" s="138">
        <v>9.2007539999999999</v>
      </c>
      <c r="J5968" s="138">
        <v>22.630490000000002</v>
      </c>
      <c r="K5968" s="138">
        <v>23.070339739491523</v>
      </c>
    </row>
    <row r="5969" spans="1:11">
      <c r="A5969" s="39" t="s">
        <v>470</v>
      </c>
      <c r="B5969" s="39" t="s">
        <v>512</v>
      </c>
      <c r="C5969" s="39" t="s">
        <v>163</v>
      </c>
      <c r="D5969" s="92">
        <f t="shared" si="294"/>
        <v>15.496029999999999</v>
      </c>
      <c r="E5969" s="92">
        <f t="shared" si="295"/>
        <v>10.880929999999999</v>
      </c>
      <c r="F5969" s="92">
        <f t="shared" si="296"/>
        <v>21.59431</v>
      </c>
      <c r="H5969" s="138">
        <v>15.496029999999999</v>
      </c>
      <c r="I5969" s="138">
        <v>10.880929999999999</v>
      </c>
      <c r="J5969" s="138">
        <v>21.59431</v>
      </c>
      <c r="K5969" s="138">
        <v>17.53631091318228</v>
      </c>
    </row>
    <row r="5970" spans="1:11">
      <c r="A5970" s="39" t="s">
        <v>470</v>
      </c>
      <c r="B5970" s="39" t="s">
        <v>512</v>
      </c>
      <c r="C5970" s="39" t="s">
        <v>164</v>
      </c>
      <c r="D5970" s="92">
        <f t="shared" si="294"/>
        <v>8.7858440000000009</v>
      </c>
      <c r="E5970" s="92">
        <f t="shared" si="295"/>
        <v>4.8384159999999996</v>
      </c>
      <c r="F5970" s="92">
        <f t="shared" si="296"/>
        <v>15.43154</v>
      </c>
      <c r="H5970" s="138">
        <v>8.7858440000000009</v>
      </c>
      <c r="I5970" s="138">
        <v>4.8384159999999996</v>
      </c>
      <c r="J5970" s="138">
        <v>15.43154</v>
      </c>
      <c r="K5970" s="138">
        <v>29.733455317440189</v>
      </c>
    </row>
    <row r="5971" spans="1:11">
      <c r="A5971" s="39" t="s">
        <v>470</v>
      </c>
      <c r="B5971" s="39" t="s">
        <v>512</v>
      </c>
      <c r="C5971" s="39" t="s">
        <v>165</v>
      </c>
      <c r="D5971" s="92">
        <f t="shared" si="294"/>
        <v>17.61515</v>
      </c>
      <c r="E5971" s="92">
        <f t="shared" si="295"/>
        <v>10.6264</v>
      </c>
      <c r="F5971" s="92">
        <f t="shared" si="296"/>
        <v>27.771989999999999</v>
      </c>
      <c r="H5971" s="138">
        <v>17.61515</v>
      </c>
      <c r="I5971" s="138">
        <v>10.6264</v>
      </c>
      <c r="J5971" s="138">
        <v>27.771989999999999</v>
      </c>
      <c r="K5971" s="138">
        <v>24.666352543123391</v>
      </c>
    </row>
    <row r="5972" spans="1:11">
      <c r="A5972" s="39" t="s">
        <v>470</v>
      </c>
      <c r="B5972" s="39" t="s">
        <v>512</v>
      </c>
      <c r="C5972" s="39" t="s">
        <v>166</v>
      </c>
      <c r="D5972" s="92">
        <f t="shared" si="294"/>
        <v>13.01713</v>
      </c>
      <c r="E5972" s="92">
        <f t="shared" si="295"/>
        <v>9.0046180000000007</v>
      </c>
      <c r="F5972" s="92">
        <f t="shared" si="296"/>
        <v>18.455010000000001</v>
      </c>
      <c r="H5972" s="138">
        <v>13.01713</v>
      </c>
      <c r="I5972" s="138">
        <v>9.0046180000000007</v>
      </c>
      <c r="J5972" s="138">
        <v>18.455010000000001</v>
      </c>
      <c r="K5972" s="138">
        <v>18.356004741444544</v>
      </c>
    </row>
    <row r="5973" spans="1:11">
      <c r="A5973" s="39" t="s">
        <v>470</v>
      </c>
      <c r="B5973" s="39" t="s">
        <v>512</v>
      </c>
      <c r="C5973" s="39" t="s">
        <v>167</v>
      </c>
      <c r="D5973" s="92">
        <f t="shared" si="294"/>
        <v>17.205580000000001</v>
      </c>
      <c r="E5973" s="92">
        <f t="shared" si="295"/>
        <v>12.32113</v>
      </c>
      <c r="F5973" s="92">
        <f t="shared" si="296"/>
        <v>23.507200000000001</v>
      </c>
      <c r="H5973" s="138">
        <v>17.205580000000001</v>
      </c>
      <c r="I5973" s="138">
        <v>12.32113</v>
      </c>
      <c r="J5973" s="138">
        <v>23.507200000000001</v>
      </c>
      <c r="K5973" s="138">
        <v>16.52638272002455</v>
      </c>
    </row>
    <row r="5974" spans="1:11">
      <c r="A5974" s="39" t="s">
        <v>470</v>
      </c>
      <c r="B5974" s="39" t="s">
        <v>512</v>
      </c>
      <c r="C5974" s="39" t="s">
        <v>168</v>
      </c>
      <c r="D5974" s="92">
        <f t="shared" si="294"/>
        <v>16.939779999999999</v>
      </c>
      <c r="E5974" s="92">
        <f t="shared" si="295"/>
        <v>11.03317</v>
      </c>
      <c r="F5974" s="92">
        <f t="shared" si="296"/>
        <v>25.11581</v>
      </c>
      <c r="H5974" s="138">
        <v>16.939779999999999</v>
      </c>
      <c r="I5974" s="138">
        <v>11.03317</v>
      </c>
      <c r="J5974" s="138">
        <v>25.11581</v>
      </c>
      <c r="K5974" s="138">
        <v>21.080663385238772</v>
      </c>
    </row>
    <row r="5975" spans="1:11">
      <c r="A5975" s="39" t="s">
        <v>470</v>
      </c>
      <c r="B5975" s="39" t="s">
        <v>512</v>
      </c>
      <c r="C5975" s="39" t="s">
        <v>169</v>
      </c>
      <c r="D5975" s="92">
        <f t="shared" si="294"/>
        <v>12.760260000000001</v>
      </c>
      <c r="E5975" s="92">
        <f t="shared" si="295"/>
        <v>6.9447159999999997</v>
      </c>
      <c r="F5975" s="92">
        <f t="shared" si="296"/>
        <v>22.279779999999999</v>
      </c>
      <c r="H5975" s="138">
        <v>12.760260000000001</v>
      </c>
      <c r="I5975" s="138">
        <v>6.9447159999999997</v>
      </c>
      <c r="J5975" s="138">
        <v>22.279779999999999</v>
      </c>
      <c r="K5975" s="138">
        <v>29.949789424353419</v>
      </c>
    </row>
    <row r="5976" spans="1:11">
      <c r="A5976" s="39" t="s">
        <v>470</v>
      </c>
      <c r="B5976" s="39" t="s">
        <v>512</v>
      </c>
      <c r="C5976" s="39" t="s">
        <v>170</v>
      </c>
      <c r="D5976" s="92">
        <f t="shared" si="294"/>
        <v>12.49272</v>
      </c>
      <c r="E5976" s="92">
        <f t="shared" si="295"/>
        <v>9.3466850000000008</v>
      </c>
      <c r="F5976" s="92">
        <f t="shared" si="296"/>
        <v>16.504899999999999</v>
      </c>
      <c r="H5976" s="138">
        <v>12.49272</v>
      </c>
      <c r="I5976" s="138">
        <v>9.3466850000000008</v>
      </c>
      <c r="J5976" s="138">
        <v>16.504899999999999</v>
      </c>
      <c r="K5976" s="138">
        <v>14.529742121811745</v>
      </c>
    </row>
    <row r="5977" spans="1:11">
      <c r="A5977" s="39" t="s">
        <v>470</v>
      </c>
      <c r="B5977" s="39" t="s">
        <v>512</v>
      </c>
      <c r="C5977" s="39" t="s">
        <v>171</v>
      </c>
      <c r="D5977" s="92">
        <f t="shared" si="294"/>
        <v>10.33794</v>
      </c>
      <c r="E5977" s="92">
        <f t="shared" si="295"/>
        <v>7.3153560000000004</v>
      </c>
      <c r="F5977" s="92">
        <f t="shared" si="296"/>
        <v>14.41516</v>
      </c>
      <c r="H5977" s="138">
        <v>10.33794</v>
      </c>
      <c r="I5977" s="138">
        <v>7.3153560000000004</v>
      </c>
      <c r="J5977" s="138">
        <v>14.41516</v>
      </c>
      <c r="K5977" s="138">
        <v>17.337380561311054</v>
      </c>
    </row>
    <row r="5978" spans="1:11">
      <c r="A5978" s="39" t="s">
        <v>470</v>
      </c>
      <c r="B5978" s="39" t="s">
        <v>512</v>
      </c>
      <c r="C5978" s="39" t="s">
        <v>172</v>
      </c>
      <c r="D5978" s="92">
        <f t="shared" si="294"/>
        <v>14.803699999999999</v>
      </c>
      <c r="E5978" s="92">
        <f t="shared" si="295"/>
        <v>10.109819999999999</v>
      </c>
      <c r="F5978" s="92">
        <f t="shared" si="296"/>
        <v>21.163820000000001</v>
      </c>
      <c r="H5978" s="138">
        <v>14.803699999999999</v>
      </c>
      <c r="I5978" s="138">
        <v>10.109819999999999</v>
      </c>
      <c r="J5978" s="138">
        <v>21.163820000000001</v>
      </c>
      <c r="K5978" s="138">
        <v>18.908090544931337</v>
      </c>
    </row>
    <row r="5979" spans="1:11">
      <c r="A5979" s="39" t="s">
        <v>470</v>
      </c>
      <c r="B5979" s="39" t="s">
        <v>512</v>
      </c>
      <c r="C5979" s="39" t="s">
        <v>173</v>
      </c>
      <c r="D5979" s="92">
        <f t="shared" si="294"/>
        <v>9.8200620000000001</v>
      </c>
      <c r="E5979" s="92">
        <f t="shared" si="295"/>
        <v>7.2009210000000001</v>
      </c>
      <c r="F5979" s="92">
        <f t="shared" si="296"/>
        <v>13.25577</v>
      </c>
      <c r="H5979" s="138">
        <v>9.8200620000000001</v>
      </c>
      <c r="I5979" s="138">
        <v>7.2009210000000001</v>
      </c>
      <c r="J5979" s="138">
        <v>13.25577</v>
      </c>
      <c r="K5979" s="138">
        <v>15.590196884703985</v>
      </c>
    </row>
    <row r="5980" spans="1:11">
      <c r="A5980" s="39" t="s">
        <v>470</v>
      </c>
      <c r="B5980" s="39" t="s">
        <v>512</v>
      </c>
      <c r="C5980" s="39" t="s">
        <v>174</v>
      </c>
      <c r="D5980" s="92">
        <f t="shared" si="294"/>
        <v>15.21884</v>
      </c>
      <c r="E5980" s="92">
        <f t="shared" si="295"/>
        <v>11.43239</v>
      </c>
      <c r="F5980" s="92">
        <f t="shared" si="296"/>
        <v>19.976510000000001</v>
      </c>
      <c r="H5980" s="138">
        <v>15.21884</v>
      </c>
      <c r="I5980" s="138">
        <v>11.43239</v>
      </c>
      <c r="J5980" s="138">
        <v>19.976510000000001</v>
      </c>
      <c r="K5980" s="138">
        <v>14.264444596303003</v>
      </c>
    </row>
    <row r="5981" spans="1:11">
      <c r="A5981" s="39" t="s">
        <v>470</v>
      </c>
      <c r="B5981" s="39" t="s">
        <v>512</v>
      </c>
      <c r="C5981" s="39" t="s">
        <v>175</v>
      </c>
      <c r="D5981" s="92">
        <f t="shared" si="294"/>
        <v>13.108969999999999</v>
      </c>
      <c r="E5981" s="92">
        <f t="shared" si="295"/>
        <v>9.3834470000000003</v>
      </c>
      <c r="F5981" s="92">
        <f t="shared" si="296"/>
        <v>18.019500000000001</v>
      </c>
      <c r="H5981" s="138">
        <v>13.108969999999999</v>
      </c>
      <c r="I5981" s="138">
        <v>9.3834470000000003</v>
      </c>
      <c r="J5981" s="138">
        <v>18.019500000000001</v>
      </c>
      <c r="K5981" s="138">
        <v>16.683278701530323</v>
      </c>
    </row>
    <row r="5982" spans="1:11">
      <c r="A5982" s="39" t="s">
        <v>470</v>
      </c>
      <c r="B5982" s="39" t="s">
        <v>512</v>
      </c>
      <c r="C5982" s="39" t="s">
        <v>176</v>
      </c>
      <c r="D5982" s="92">
        <f t="shared" si="294"/>
        <v>15.657970000000001</v>
      </c>
      <c r="E5982" s="92">
        <f t="shared" si="295"/>
        <v>7.9698180000000001</v>
      </c>
      <c r="F5982" s="92">
        <f t="shared" si="296"/>
        <v>28.468389999999999</v>
      </c>
      <c r="H5982" s="138">
        <v>15.657970000000001</v>
      </c>
      <c r="I5982" s="138">
        <v>7.9698180000000001</v>
      </c>
      <c r="J5982" s="138">
        <v>28.468389999999999</v>
      </c>
      <c r="K5982" s="138">
        <v>32.813423451443576</v>
      </c>
    </row>
    <row r="5983" spans="1:11">
      <c r="A5983" s="39" t="s">
        <v>470</v>
      </c>
      <c r="B5983" s="39" t="s">
        <v>513</v>
      </c>
      <c r="C5983" s="39" t="s">
        <v>98</v>
      </c>
      <c r="D5983" s="92">
        <f t="shared" si="294"/>
        <v>12.800610000000001</v>
      </c>
      <c r="E5983" s="92">
        <f t="shared" si="295"/>
        <v>8.6515629999999994</v>
      </c>
      <c r="F5983" s="92">
        <f t="shared" si="296"/>
        <v>18.535689999999999</v>
      </c>
      <c r="H5983" s="138">
        <v>12.800610000000001</v>
      </c>
      <c r="I5983" s="138">
        <v>8.6515629999999994</v>
      </c>
      <c r="J5983" s="138">
        <v>18.535689999999999</v>
      </c>
      <c r="K5983" s="138">
        <v>19.496602115055452</v>
      </c>
    </row>
    <row r="5984" spans="1:11">
      <c r="A5984" s="39" t="s">
        <v>470</v>
      </c>
      <c r="B5984" s="39" t="s">
        <v>513</v>
      </c>
      <c r="C5984" s="39" t="s">
        <v>99</v>
      </c>
      <c r="D5984" s="92">
        <f t="shared" si="294"/>
        <v>13.852740000000001</v>
      </c>
      <c r="E5984" s="92">
        <f t="shared" si="295"/>
        <v>8.7004979999999996</v>
      </c>
      <c r="F5984" s="92">
        <f t="shared" si="296"/>
        <v>21.342790000000001</v>
      </c>
      <c r="H5984" s="138">
        <v>13.852740000000001</v>
      </c>
      <c r="I5984" s="138">
        <v>8.7004979999999996</v>
      </c>
      <c r="J5984" s="138">
        <v>21.342790000000001</v>
      </c>
      <c r="K5984" s="138">
        <v>22.995198061899668</v>
      </c>
    </row>
    <row r="5985" spans="1:11">
      <c r="A5985" s="39" t="s">
        <v>470</v>
      </c>
      <c r="B5985" s="39" t="s">
        <v>513</v>
      </c>
      <c r="C5985" s="39" t="s">
        <v>100</v>
      </c>
      <c r="D5985" s="92">
        <f t="shared" si="294"/>
        <v>9.2746289999999991</v>
      </c>
      <c r="E5985" s="92">
        <f t="shared" si="295"/>
        <v>6.338743</v>
      </c>
      <c r="F5985" s="92">
        <f t="shared" si="296"/>
        <v>13.37612</v>
      </c>
      <c r="H5985" s="138">
        <v>9.2746289999999991</v>
      </c>
      <c r="I5985" s="138">
        <v>6.338743</v>
      </c>
      <c r="J5985" s="138">
        <v>13.37612</v>
      </c>
      <c r="K5985" s="138">
        <v>19.091318908821044</v>
      </c>
    </row>
    <row r="5986" spans="1:11">
      <c r="A5986" s="39" t="s">
        <v>470</v>
      </c>
      <c r="B5986" s="39" t="s">
        <v>513</v>
      </c>
      <c r="C5986" s="39" t="s">
        <v>101</v>
      </c>
      <c r="D5986" s="92">
        <f t="shared" si="294"/>
        <v>11.8409</v>
      </c>
      <c r="E5986" s="92">
        <f t="shared" si="295"/>
        <v>8.4268680000000007</v>
      </c>
      <c r="F5986" s="92">
        <f t="shared" si="296"/>
        <v>16.390519999999999</v>
      </c>
      <c r="H5986" s="138">
        <v>11.8409</v>
      </c>
      <c r="I5986" s="138">
        <v>8.4268680000000007</v>
      </c>
      <c r="J5986" s="138">
        <v>16.390519999999999</v>
      </c>
      <c r="K5986" s="138">
        <v>17.007626109501814</v>
      </c>
    </row>
    <row r="5987" spans="1:11">
      <c r="A5987" s="39" t="s">
        <v>470</v>
      </c>
      <c r="B5987" s="39" t="s">
        <v>513</v>
      </c>
      <c r="C5987" s="39" t="s">
        <v>102</v>
      </c>
      <c r="D5987" s="92">
        <f t="shared" si="294"/>
        <v>23.080590000000001</v>
      </c>
      <c r="E5987" s="92">
        <f t="shared" si="295"/>
        <v>16.23264</v>
      </c>
      <c r="F5987" s="92">
        <f t="shared" si="296"/>
        <v>31.723379999999999</v>
      </c>
      <c r="H5987" s="138">
        <v>23.080590000000001</v>
      </c>
      <c r="I5987" s="138">
        <v>16.23264</v>
      </c>
      <c r="J5987" s="138">
        <v>31.723379999999999</v>
      </c>
      <c r="K5987" s="138">
        <v>17.159509353963657</v>
      </c>
    </row>
    <row r="5988" spans="1:11">
      <c r="A5988" s="39" t="s">
        <v>470</v>
      </c>
      <c r="B5988" s="39" t="s">
        <v>513</v>
      </c>
      <c r="C5988" s="39" t="s">
        <v>103</v>
      </c>
      <c r="D5988" s="92">
        <f t="shared" si="294"/>
        <v>12.352729999999999</v>
      </c>
      <c r="E5988" s="92">
        <f t="shared" si="295"/>
        <v>7.9714369999999999</v>
      </c>
      <c r="F5988" s="92">
        <f t="shared" si="296"/>
        <v>18.65399</v>
      </c>
      <c r="H5988" s="138">
        <v>12.352729999999999</v>
      </c>
      <c r="I5988" s="138">
        <v>7.9714369999999999</v>
      </c>
      <c r="J5988" s="138">
        <v>18.65399</v>
      </c>
      <c r="K5988" s="138">
        <v>21.767941175756288</v>
      </c>
    </row>
    <row r="5989" spans="1:11">
      <c r="A5989" s="39" t="s">
        <v>470</v>
      </c>
      <c r="B5989" s="39" t="s">
        <v>513</v>
      </c>
      <c r="C5989" s="39" t="s">
        <v>104</v>
      </c>
      <c r="D5989" s="92">
        <f t="shared" si="294"/>
        <v>16.49981</v>
      </c>
      <c r="E5989" s="92">
        <f t="shared" si="295"/>
        <v>12.0053</v>
      </c>
      <c r="F5989" s="92">
        <f t="shared" si="296"/>
        <v>22.251470000000001</v>
      </c>
      <c r="H5989" s="138">
        <v>16.49981</v>
      </c>
      <c r="I5989" s="138">
        <v>12.0053</v>
      </c>
      <c r="J5989" s="138">
        <v>22.251470000000001</v>
      </c>
      <c r="K5989" s="138">
        <v>15.78077565741666</v>
      </c>
    </row>
    <row r="5990" spans="1:11">
      <c r="A5990" s="39" t="s">
        <v>470</v>
      </c>
      <c r="B5990" s="39" t="s">
        <v>513</v>
      </c>
      <c r="C5990" s="39" t="s">
        <v>105</v>
      </c>
      <c r="D5990" s="92">
        <f t="shared" si="294"/>
        <v>13.333769999999999</v>
      </c>
      <c r="E5990" s="92">
        <f t="shared" si="295"/>
        <v>8.4221210000000006</v>
      </c>
      <c r="F5990" s="92">
        <f t="shared" si="296"/>
        <v>20.469560000000001</v>
      </c>
      <c r="H5990" s="138">
        <v>13.333769999999999</v>
      </c>
      <c r="I5990" s="138">
        <v>8.4221210000000006</v>
      </c>
      <c r="J5990" s="138">
        <v>20.469560000000001</v>
      </c>
      <c r="K5990" s="138">
        <v>22.752297362261391</v>
      </c>
    </row>
    <row r="5991" spans="1:11">
      <c r="A5991" s="39" t="s">
        <v>470</v>
      </c>
      <c r="B5991" s="39" t="s">
        <v>513</v>
      </c>
      <c r="C5991" s="39" t="s">
        <v>106</v>
      </c>
      <c r="D5991" s="92">
        <f t="shared" si="294"/>
        <v>10.958930000000001</v>
      </c>
      <c r="E5991" s="92">
        <f t="shared" si="295"/>
        <v>7.7849849999999998</v>
      </c>
      <c r="F5991" s="92">
        <f t="shared" si="296"/>
        <v>15.21341</v>
      </c>
      <c r="H5991" s="138">
        <v>10.958930000000001</v>
      </c>
      <c r="I5991" s="138">
        <v>7.7849849999999998</v>
      </c>
      <c r="J5991" s="138">
        <v>15.21341</v>
      </c>
      <c r="K5991" s="138">
        <v>17.125704790522434</v>
      </c>
    </row>
    <row r="5992" spans="1:11">
      <c r="A5992" s="39" t="s">
        <v>470</v>
      </c>
      <c r="B5992" s="39" t="s">
        <v>513</v>
      </c>
      <c r="C5992" s="39" t="s">
        <v>107</v>
      </c>
      <c r="D5992" s="92">
        <f t="shared" si="294"/>
        <v>4.8741649999999996</v>
      </c>
      <c r="E5992" s="92">
        <f t="shared" si="295"/>
        <v>3.0232969999999999</v>
      </c>
      <c r="F5992" s="92">
        <f t="shared" si="296"/>
        <v>7.7673810000000003</v>
      </c>
      <c r="H5992" s="138">
        <v>4.8741649999999996</v>
      </c>
      <c r="I5992" s="138">
        <v>3.0232969999999999</v>
      </c>
      <c r="J5992" s="138">
        <v>7.7673810000000003</v>
      </c>
      <c r="K5992" s="138">
        <v>24.114509869895667</v>
      </c>
    </row>
    <row r="5993" spans="1:11">
      <c r="A5993" s="39" t="s">
        <v>470</v>
      </c>
      <c r="B5993" s="39" t="s">
        <v>513</v>
      </c>
      <c r="C5993" s="39" t="s">
        <v>108</v>
      </c>
      <c r="D5993" s="92">
        <f t="shared" si="294"/>
        <v>21.245380000000001</v>
      </c>
      <c r="E5993" s="92">
        <f t="shared" si="295"/>
        <v>13.75549</v>
      </c>
      <c r="F5993" s="92">
        <f t="shared" si="296"/>
        <v>31.331939999999999</v>
      </c>
      <c r="H5993" s="138">
        <v>21.245380000000001</v>
      </c>
      <c r="I5993" s="138">
        <v>13.75549</v>
      </c>
      <c r="J5993" s="138">
        <v>31.331939999999999</v>
      </c>
      <c r="K5993" s="138">
        <v>21.116751030106311</v>
      </c>
    </row>
    <row r="5994" spans="1:11">
      <c r="A5994" s="39" t="s">
        <v>470</v>
      </c>
      <c r="B5994" s="39" t="s">
        <v>513</v>
      </c>
      <c r="C5994" s="39" t="s">
        <v>109</v>
      </c>
      <c r="D5994" s="92">
        <f t="shared" si="294"/>
        <v>12.583209999999999</v>
      </c>
      <c r="E5994" s="92">
        <f t="shared" si="295"/>
        <v>8.6653559999999992</v>
      </c>
      <c r="F5994" s="92">
        <f t="shared" si="296"/>
        <v>17.924779999999998</v>
      </c>
      <c r="H5994" s="138">
        <v>12.583209999999999</v>
      </c>
      <c r="I5994" s="138">
        <v>8.6653559999999992</v>
      </c>
      <c r="J5994" s="138">
        <v>17.924779999999998</v>
      </c>
      <c r="K5994" s="138">
        <v>18.592354415129368</v>
      </c>
    </row>
    <row r="5995" spans="1:11">
      <c r="A5995" s="39" t="s">
        <v>470</v>
      </c>
      <c r="B5995" s="39" t="s">
        <v>513</v>
      </c>
      <c r="C5995" s="39" t="s">
        <v>110</v>
      </c>
      <c r="D5995" s="92">
        <f t="shared" si="294"/>
        <v>8.3827970000000001</v>
      </c>
      <c r="E5995" s="92">
        <f t="shared" si="295"/>
        <v>5.5475219999999998</v>
      </c>
      <c r="F5995" s="92">
        <f t="shared" si="296"/>
        <v>12.47575</v>
      </c>
      <c r="H5995" s="138">
        <v>8.3827970000000001</v>
      </c>
      <c r="I5995" s="138">
        <v>5.5475219999999998</v>
      </c>
      <c r="J5995" s="138">
        <v>12.47575</v>
      </c>
      <c r="K5995" s="138">
        <v>20.721389292857744</v>
      </c>
    </row>
    <row r="5996" spans="1:11">
      <c r="A5996" s="39" t="s">
        <v>470</v>
      </c>
      <c r="B5996" s="39" t="s">
        <v>513</v>
      </c>
      <c r="C5996" s="39" t="s">
        <v>111</v>
      </c>
      <c r="D5996" s="92">
        <f t="shared" si="294"/>
        <v>9.5487939999999991</v>
      </c>
      <c r="E5996" s="92">
        <f t="shared" si="295"/>
        <v>6.9327519999999998</v>
      </c>
      <c r="F5996" s="92">
        <f t="shared" si="296"/>
        <v>13.013949999999999</v>
      </c>
      <c r="H5996" s="138">
        <v>9.5487939999999991</v>
      </c>
      <c r="I5996" s="138">
        <v>6.9327519999999998</v>
      </c>
      <c r="J5996" s="138">
        <v>13.013949999999999</v>
      </c>
      <c r="K5996" s="138">
        <v>16.09032512378003</v>
      </c>
    </row>
    <row r="5997" spans="1:11">
      <c r="A5997" s="39" t="s">
        <v>470</v>
      </c>
      <c r="B5997" s="39" t="s">
        <v>513</v>
      </c>
      <c r="C5997" s="39" t="s">
        <v>112</v>
      </c>
      <c r="D5997" s="92">
        <f t="shared" si="294"/>
        <v>9.3103689999999997</v>
      </c>
      <c r="E5997" s="92">
        <f t="shared" si="295"/>
        <v>5.8015340000000002</v>
      </c>
      <c r="F5997" s="92">
        <f t="shared" si="296"/>
        <v>14.61219</v>
      </c>
      <c r="H5997" s="138">
        <v>9.3103689999999997</v>
      </c>
      <c r="I5997" s="138">
        <v>5.8015340000000002</v>
      </c>
      <c r="J5997" s="138">
        <v>14.61219</v>
      </c>
      <c r="K5997" s="138">
        <v>23.642145655021839</v>
      </c>
    </row>
    <row r="5998" spans="1:11">
      <c r="A5998" s="39" t="s">
        <v>470</v>
      </c>
      <c r="B5998" s="39" t="s">
        <v>513</v>
      </c>
      <c r="C5998" s="39" t="s">
        <v>113</v>
      </c>
      <c r="D5998" s="92">
        <f t="shared" si="294"/>
        <v>18.890609999999999</v>
      </c>
      <c r="E5998" s="92">
        <f t="shared" si="295"/>
        <v>12.247350000000001</v>
      </c>
      <c r="F5998" s="92">
        <f t="shared" si="296"/>
        <v>27.988029999999998</v>
      </c>
      <c r="H5998" s="138">
        <v>18.890609999999999</v>
      </c>
      <c r="I5998" s="138">
        <v>12.247350000000001</v>
      </c>
      <c r="J5998" s="138">
        <v>27.988029999999998</v>
      </c>
      <c r="K5998" s="138">
        <v>21.190639158820176</v>
      </c>
    </row>
    <row r="5999" spans="1:11">
      <c r="A5999" s="39" t="s">
        <v>470</v>
      </c>
      <c r="B5999" s="39" t="s">
        <v>513</v>
      </c>
      <c r="C5999" s="39" t="s">
        <v>114</v>
      </c>
      <c r="D5999" s="92">
        <f t="shared" si="294"/>
        <v>10.14568</v>
      </c>
      <c r="E5999" s="92">
        <f t="shared" si="295"/>
        <v>6.4272159999999996</v>
      </c>
      <c r="F5999" s="92">
        <f t="shared" si="296"/>
        <v>15.65551</v>
      </c>
      <c r="H5999" s="138">
        <v>10.14568</v>
      </c>
      <c r="I5999" s="138">
        <v>6.4272159999999996</v>
      </c>
      <c r="J5999" s="138">
        <v>15.65551</v>
      </c>
      <c r="K5999" s="138">
        <v>22.786634311352223</v>
      </c>
    </row>
    <row r="6000" spans="1:11">
      <c r="A6000" s="39" t="s">
        <v>470</v>
      </c>
      <c r="B6000" s="39" t="s">
        <v>513</v>
      </c>
      <c r="C6000" s="39" t="s">
        <v>115</v>
      </c>
      <c r="D6000" s="92">
        <f t="shared" si="294"/>
        <v>12.81467</v>
      </c>
      <c r="E6000" s="92">
        <f t="shared" si="295"/>
        <v>9.8601089999999996</v>
      </c>
      <c r="F6000" s="92">
        <f t="shared" si="296"/>
        <v>16.492570000000001</v>
      </c>
      <c r="H6000" s="138">
        <v>12.81467</v>
      </c>
      <c r="I6000" s="138">
        <v>9.8601089999999996</v>
      </c>
      <c r="J6000" s="138">
        <v>16.492570000000001</v>
      </c>
      <c r="K6000" s="138">
        <v>13.140728555631945</v>
      </c>
    </row>
    <row r="6001" spans="1:11">
      <c r="A6001" s="39" t="s">
        <v>470</v>
      </c>
      <c r="B6001" s="39" t="s">
        <v>513</v>
      </c>
      <c r="C6001" s="39" t="s">
        <v>116</v>
      </c>
      <c r="D6001" s="92">
        <f t="shared" si="294"/>
        <v>19.384720000000002</v>
      </c>
      <c r="E6001" s="92">
        <f t="shared" si="295"/>
        <v>13.708909999999999</v>
      </c>
      <c r="F6001" s="92">
        <f t="shared" si="296"/>
        <v>26.683779999999999</v>
      </c>
      <c r="H6001" s="138">
        <v>19.384720000000002</v>
      </c>
      <c r="I6001" s="138">
        <v>13.708909999999999</v>
      </c>
      <c r="J6001" s="138">
        <v>26.683779999999999</v>
      </c>
      <c r="K6001" s="138">
        <v>17.047246491050682</v>
      </c>
    </row>
    <row r="6002" spans="1:11">
      <c r="A6002" s="39" t="s">
        <v>470</v>
      </c>
      <c r="B6002" s="39" t="s">
        <v>513</v>
      </c>
      <c r="C6002" s="39" t="s">
        <v>117</v>
      </c>
      <c r="D6002" s="92">
        <f t="shared" si="294"/>
        <v>12.719469999999999</v>
      </c>
      <c r="E6002" s="92">
        <f t="shared" si="295"/>
        <v>8.9059419999999996</v>
      </c>
      <c r="F6002" s="92">
        <f t="shared" si="296"/>
        <v>17.846050000000002</v>
      </c>
      <c r="H6002" s="138">
        <v>12.719469999999999</v>
      </c>
      <c r="I6002" s="138">
        <v>8.9059419999999996</v>
      </c>
      <c r="J6002" s="138">
        <v>17.846050000000002</v>
      </c>
      <c r="K6002" s="138">
        <v>17.775559830716219</v>
      </c>
    </row>
    <row r="6003" spans="1:11">
      <c r="A6003" s="39" t="s">
        <v>470</v>
      </c>
      <c r="B6003" s="39" t="s">
        <v>513</v>
      </c>
      <c r="C6003" s="39" t="s">
        <v>118</v>
      </c>
      <c r="D6003" s="92">
        <f t="shared" si="294"/>
        <v>13.030530000000001</v>
      </c>
      <c r="E6003" s="92">
        <f t="shared" si="295"/>
        <v>7.7168390000000002</v>
      </c>
      <c r="F6003" s="92">
        <f t="shared" si="296"/>
        <v>21.164010000000001</v>
      </c>
      <c r="H6003" s="138">
        <v>13.030530000000001</v>
      </c>
      <c r="I6003" s="138">
        <v>7.7168390000000002</v>
      </c>
      <c r="J6003" s="138">
        <v>21.164010000000001</v>
      </c>
      <c r="K6003" s="138">
        <v>25.877159255993426</v>
      </c>
    </row>
    <row r="6004" spans="1:11">
      <c r="A6004" s="39" t="s">
        <v>470</v>
      </c>
      <c r="B6004" s="39" t="s">
        <v>513</v>
      </c>
      <c r="C6004" s="39" t="s">
        <v>119</v>
      </c>
      <c r="D6004" s="92">
        <f t="shared" ref="D6004:D6067" si="297">IF(K6004&gt;=50," ",H6004)</f>
        <v>10.591139999999999</v>
      </c>
      <c r="E6004" s="92">
        <f t="shared" ref="E6004:E6067" si="298">IF(K6004&gt;=50," ",I6004)</f>
        <v>6.919009</v>
      </c>
      <c r="F6004" s="92">
        <f t="shared" ref="F6004:F6067" si="299">IF(K6004&gt;=50," ",J6004)</f>
        <v>15.87969</v>
      </c>
      <c r="H6004" s="138">
        <v>10.591139999999999</v>
      </c>
      <c r="I6004" s="138">
        <v>6.919009</v>
      </c>
      <c r="J6004" s="138">
        <v>15.87969</v>
      </c>
      <c r="K6004" s="138">
        <v>21.256805216435627</v>
      </c>
    </row>
    <row r="6005" spans="1:11">
      <c r="A6005" s="39" t="s">
        <v>470</v>
      </c>
      <c r="B6005" s="39" t="s">
        <v>513</v>
      </c>
      <c r="C6005" s="39" t="s">
        <v>120</v>
      </c>
      <c r="D6005" s="92">
        <f t="shared" si="297"/>
        <v>10.267989999999999</v>
      </c>
      <c r="E6005" s="92">
        <f t="shared" si="298"/>
        <v>5.4245159999999997</v>
      </c>
      <c r="F6005" s="92">
        <f t="shared" si="299"/>
        <v>18.58625</v>
      </c>
      <c r="H6005" s="138">
        <v>10.267989999999999</v>
      </c>
      <c r="I6005" s="138">
        <v>5.4245159999999997</v>
      </c>
      <c r="J6005" s="138">
        <v>18.58625</v>
      </c>
      <c r="K6005" s="138">
        <v>31.619625652148088</v>
      </c>
    </row>
    <row r="6006" spans="1:11">
      <c r="A6006" s="39" t="s">
        <v>470</v>
      </c>
      <c r="B6006" s="39" t="s">
        <v>513</v>
      </c>
      <c r="C6006" s="39" t="s">
        <v>121</v>
      </c>
      <c r="D6006" s="92">
        <f t="shared" si="297"/>
        <v>16.004190000000001</v>
      </c>
      <c r="E6006" s="92">
        <f t="shared" si="298"/>
        <v>9.4077559999999991</v>
      </c>
      <c r="F6006" s="92">
        <f t="shared" si="299"/>
        <v>25.90333</v>
      </c>
      <c r="H6006" s="138">
        <v>16.004190000000001</v>
      </c>
      <c r="I6006" s="138">
        <v>9.4077559999999991</v>
      </c>
      <c r="J6006" s="138">
        <v>25.90333</v>
      </c>
      <c r="K6006" s="138">
        <v>26.008988896032847</v>
      </c>
    </row>
    <row r="6007" spans="1:11">
      <c r="A6007" s="39" t="s">
        <v>470</v>
      </c>
      <c r="B6007" s="39" t="s">
        <v>513</v>
      </c>
      <c r="C6007" s="39" t="s">
        <v>122</v>
      </c>
      <c r="D6007" s="92">
        <f t="shared" si="297"/>
        <v>10.613239999999999</v>
      </c>
      <c r="E6007" s="92">
        <f t="shared" si="298"/>
        <v>7.4040419999999996</v>
      </c>
      <c r="F6007" s="92">
        <f t="shared" si="299"/>
        <v>14.98826</v>
      </c>
      <c r="H6007" s="138">
        <v>10.613239999999999</v>
      </c>
      <c r="I6007" s="138">
        <v>7.4040419999999996</v>
      </c>
      <c r="J6007" s="138">
        <v>14.98826</v>
      </c>
      <c r="K6007" s="138">
        <v>18.029743980160632</v>
      </c>
    </row>
    <row r="6008" spans="1:11">
      <c r="A6008" s="39" t="s">
        <v>470</v>
      </c>
      <c r="B6008" s="39" t="s">
        <v>513</v>
      </c>
      <c r="C6008" s="39" t="s">
        <v>123</v>
      </c>
      <c r="D6008" s="92">
        <f t="shared" si="297"/>
        <v>7.1197379999999999</v>
      </c>
      <c r="E6008" s="92">
        <f t="shared" si="298"/>
        <v>4.6416240000000002</v>
      </c>
      <c r="F6008" s="92">
        <f t="shared" si="299"/>
        <v>10.77144</v>
      </c>
      <c r="H6008" s="138">
        <v>7.1197379999999999</v>
      </c>
      <c r="I6008" s="138">
        <v>4.6416240000000002</v>
      </c>
      <c r="J6008" s="138">
        <v>10.77144</v>
      </c>
      <c r="K6008" s="138">
        <v>21.520244143815404</v>
      </c>
    </row>
    <row r="6009" spans="1:11">
      <c r="A6009" s="39" t="s">
        <v>470</v>
      </c>
      <c r="B6009" s="39" t="s">
        <v>513</v>
      </c>
      <c r="C6009" s="39" t="s">
        <v>124</v>
      </c>
      <c r="D6009" s="92">
        <f t="shared" si="297"/>
        <v>14.93031</v>
      </c>
      <c r="E6009" s="92">
        <f t="shared" si="298"/>
        <v>10.85496</v>
      </c>
      <c r="F6009" s="92">
        <f t="shared" si="299"/>
        <v>20.189170000000001</v>
      </c>
      <c r="H6009" s="138">
        <v>14.93031</v>
      </c>
      <c r="I6009" s="138">
        <v>10.85496</v>
      </c>
      <c r="J6009" s="138">
        <v>20.189170000000001</v>
      </c>
      <c r="K6009" s="138">
        <v>15.866288107882554</v>
      </c>
    </row>
    <row r="6010" spans="1:11">
      <c r="A6010" s="39" t="s">
        <v>470</v>
      </c>
      <c r="B6010" s="39" t="s">
        <v>513</v>
      </c>
      <c r="C6010" s="39" t="s">
        <v>125</v>
      </c>
      <c r="D6010" s="92">
        <f t="shared" si="297"/>
        <v>13.27793</v>
      </c>
      <c r="E6010" s="92">
        <f t="shared" si="298"/>
        <v>9.3702660000000009</v>
      </c>
      <c r="F6010" s="92">
        <f t="shared" si="299"/>
        <v>18.482859999999999</v>
      </c>
      <c r="H6010" s="138">
        <v>13.27793</v>
      </c>
      <c r="I6010" s="138">
        <v>9.3702660000000009</v>
      </c>
      <c r="J6010" s="138">
        <v>18.482859999999999</v>
      </c>
      <c r="K6010" s="138">
        <v>17.372233473139261</v>
      </c>
    </row>
    <row r="6011" spans="1:11">
      <c r="A6011" s="39" t="s">
        <v>470</v>
      </c>
      <c r="B6011" s="39" t="s">
        <v>513</v>
      </c>
      <c r="C6011" s="39" t="s">
        <v>126</v>
      </c>
      <c r="D6011" s="92">
        <f t="shared" si="297"/>
        <v>18.280999999999999</v>
      </c>
      <c r="E6011" s="92">
        <f t="shared" si="298"/>
        <v>10.322100000000001</v>
      </c>
      <c r="F6011" s="92">
        <f t="shared" si="299"/>
        <v>30.302990000000001</v>
      </c>
      <c r="H6011" s="138">
        <v>18.280999999999999</v>
      </c>
      <c r="I6011" s="138">
        <v>10.322100000000001</v>
      </c>
      <c r="J6011" s="138">
        <v>30.302990000000001</v>
      </c>
      <c r="K6011" s="138">
        <v>27.705306055467428</v>
      </c>
    </row>
    <row r="6012" spans="1:11">
      <c r="A6012" s="39" t="s">
        <v>470</v>
      </c>
      <c r="B6012" s="39" t="s">
        <v>513</v>
      </c>
      <c r="C6012" s="39" t="s">
        <v>127</v>
      </c>
      <c r="D6012" s="92">
        <f t="shared" si="297"/>
        <v>11.80058</v>
      </c>
      <c r="E6012" s="92">
        <f t="shared" si="298"/>
        <v>6.7773500000000002</v>
      </c>
      <c r="F6012" s="92">
        <f t="shared" si="299"/>
        <v>19.757850000000001</v>
      </c>
      <c r="H6012" s="138">
        <v>11.80058</v>
      </c>
      <c r="I6012" s="138">
        <v>6.7773500000000002</v>
      </c>
      <c r="J6012" s="138">
        <v>19.757850000000001</v>
      </c>
      <c r="K6012" s="138">
        <v>27.44722717018994</v>
      </c>
    </row>
    <row r="6013" spans="1:11">
      <c r="A6013" s="39" t="s">
        <v>470</v>
      </c>
      <c r="B6013" s="39" t="s">
        <v>513</v>
      </c>
      <c r="C6013" s="39" t="s">
        <v>128</v>
      </c>
      <c r="D6013" s="92">
        <f t="shared" si="297"/>
        <v>12.08681</v>
      </c>
      <c r="E6013" s="92">
        <f t="shared" si="298"/>
        <v>8.4727549999999994</v>
      </c>
      <c r="F6013" s="92">
        <f t="shared" si="299"/>
        <v>16.95684</v>
      </c>
      <c r="H6013" s="138">
        <v>12.08681</v>
      </c>
      <c r="I6013" s="138">
        <v>8.4727549999999994</v>
      </c>
      <c r="J6013" s="138">
        <v>16.95684</v>
      </c>
      <c r="K6013" s="138">
        <v>17.741380893718027</v>
      </c>
    </row>
    <row r="6014" spans="1:11">
      <c r="A6014" s="39" t="s">
        <v>470</v>
      </c>
      <c r="B6014" s="39" t="s">
        <v>513</v>
      </c>
      <c r="C6014" s="39" t="s">
        <v>129</v>
      </c>
      <c r="D6014" s="92">
        <f t="shared" si="297"/>
        <v>13.54227</v>
      </c>
      <c r="E6014" s="92">
        <f t="shared" si="298"/>
        <v>8.9095180000000003</v>
      </c>
      <c r="F6014" s="92">
        <f t="shared" si="299"/>
        <v>20.053619999999999</v>
      </c>
      <c r="H6014" s="138">
        <v>13.54227</v>
      </c>
      <c r="I6014" s="138">
        <v>8.9095180000000003</v>
      </c>
      <c r="J6014" s="138">
        <v>20.053619999999999</v>
      </c>
      <c r="K6014" s="138">
        <v>20.771244407326098</v>
      </c>
    </row>
    <row r="6015" spans="1:11">
      <c r="A6015" s="39" t="s">
        <v>470</v>
      </c>
      <c r="B6015" s="39" t="s">
        <v>513</v>
      </c>
      <c r="C6015" s="39" t="s">
        <v>130</v>
      </c>
      <c r="D6015" s="92">
        <f t="shared" si="297"/>
        <v>8.1329659999999997</v>
      </c>
      <c r="E6015" s="92">
        <f t="shared" si="298"/>
        <v>5.5627760000000004</v>
      </c>
      <c r="F6015" s="92">
        <f t="shared" si="299"/>
        <v>11.74301</v>
      </c>
      <c r="H6015" s="138">
        <v>8.1329659999999997</v>
      </c>
      <c r="I6015" s="138">
        <v>5.5627760000000004</v>
      </c>
      <c r="J6015" s="138">
        <v>11.74301</v>
      </c>
      <c r="K6015" s="138">
        <v>19.095887035553819</v>
      </c>
    </row>
    <row r="6016" spans="1:11">
      <c r="A6016" s="39" t="s">
        <v>470</v>
      </c>
      <c r="B6016" s="39" t="s">
        <v>513</v>
      </c>
      <c r="C6016" s="39" t="s">
        <v>131</v>
      </c>
      <c r="D6016" s="92">
        <f t="shared" si="297"/>
        <v>16.622990000000001</v>
      </c>
      <c r="E6016" s="92">
        <f t="shared" si="298"/>
        <v>11.823779999999999</v>
      </c>
      <c r="F6016" s="92">
        <f t="shared" si="299"/>
        <v>22.86506</v>
      </c>
      <c r="H6016" s="138">
        <v>16.622990000000001</v>
      </c>
      <c r="I6016" s="138">
        <v>11.823779999999999</v>
      </c>
      <c r="J6016" s="138">
        <v>22.86506</v>
      </c>
      <c r="K6016" s="138">
        <v>16.872451947573811</v>
      </c>
    </row>
    <row r="6017" spans="1:11">
      <c r="A6017" s="39" t="s">
        <v>470</v>
      </c>
      <c r="B6017" s="39" t="s">
        <v>513</v>
      </c>
      <c r="C6017" s="39" t="s">
        <v>132</v>
      </c>
      <c r="D6017" s="92">
        <f t="shared" si="297"/>
        <v>11.80951</v>
      </c>
      <c r="E6017" s="92">
        <f t="shared" si="298"/>
        <v>8.4929400000000008</v>
      </c>
      <c r="F6017" s="92">
        <f t="shared" si="299"/>
        <v>16.192049999999998</v>
      </c>
      <c r="H6017" s="138">
        <v>11.80951</v>
      </c>
      <c r="I6017" s="138">
        <v>8.4929400000000008</v>
      </c>
      <c r="J6017" s="138">
        <v>16.192049999999998</v>
      </c>
      <c r="K6017" s="138">
        <v>16.494333803858076</v>
      </c>
    </row>
    <row r="6018" spans="1:11">
      <c r="A6018" s="39" t="s">
        <v>470</v>
      </c>
      <c r="B6018" s="39" t="s">
        <v>513</v>
      </c>
      <c r="C6018" s="39" t="s">
        <v>133</v>
      </c>
      <c r="D6018" s="92">
        <f t="shared" si="297"/>
        <v>12.111179999999999</v>
      </c>
      <c r="E6018" s="92">
        <f t="shared" si="298"/>
        <v>8.7777530000000006</v>
      </c>
      <c r="F6018" s="92">
        <f t="shared" si="299"/>
        <v>16.48179</v>
      </c>
      <c r="H6018" s="138">
        <v>12.111179999999999</v>
      </c>
      <c r="I6018" s="138">
        <v>8.7777530000000006</v>
      </c>
      <c r="J6018" s="138">
        <v>16.48179</v>
      </c>
      <c r="K6018" s="138">
        <v>16.103757024501331</v>
      </c>
    </row>
    <row r="6019" spans="1:11">
      <c r="A6019" s="39" t="s">
        <v>470</v>
      </c>
      <c r="B6019" s="39" t="s">
        <v>513</v>
      </c>
      <c r="C6019" s="39" t="s">
        <v>134</v>
      </c>
      <c r="D6019" s="92">
        <f t="shared" si="297"/>
        <v>13.829800000000001</v>
      </c>
      <c r="E6019" s="92">
        <f t="shared" si="298"/>
        <v>9.2704810000000002</v>
      </c>
      <c r="F6019" s="92">
        <f t="shared" si="299"/>
        <v>20.13383</v>
      </c>
      <c r="H6019" s="138">
        <v>13.829800000000001</v>
      </c>
      <c r="I6019" s="138">
        <v>9.2704810000000002</v>
      </c>
      <c r="J6019" s="138">
        <v>20.13383</v>
      </c>
      <c r="K6019" s="138">
        <v>19.851689829209388</v>
      </c>
    </row>
    <row r="6020" spans="1:11">
      <c r="A6020" s="39" t="s">
        <v>470</v>
      </c>
      <c r="B6020" s="39" t="s">
        <v>513</v>
      </c>
      <c r="C6020" s="39" t="s">
        <v>135</v>
      </c>
      <c r="D6020" s="92">
        <f t="shared" si="297"/>
        <v>28.575659999999999</v>
      </c>
      <c r="E6020" s="92">
        <f t="shared" si="298"/>
        <v>18.06916</v>
      </c>
      <c r="F6020" s="92">
        <f t="shared" si="299"/>
        <v>42.055430000000001</v>
      </c>
      <c r="H6020" s="138">
        <v>28.575659999999999</v>
      </c>
      <c r="I6020" s="138">
        <v>18.06916</v>
      </c>
      <c r="J6020" s="138">
        <v>42.055430000000001</v>
      </c>
      <c r="K6020" s="138">
        <v>21.703327237236167</v>
      </c>
    </row>
    <row r="6021" spans="1:11">
      <c r="A6021" s="39" t="s">
        <v>470</v>
      </c>
      <c r="B6021" s="39" t="s">
        <v>513</v>
      </c>
      <c r="C6021" s="39" t="s">
        <v>136</v>
      </c>
      <c r="D6021" s="92">
        <f t="shared" si="297"/>
        <v>14.89912</v>
      </c>
      <c r="E6021" s="92">
        <f t="shared" si="298"/>
        <v>9.8813849999999999</v>
      </c>
      <c r="F6021" s="92">
        <f t="shared" si="299"/>
        <v>21.84713</v>
      </c>
      <c r="H6021" s="138">
        <v>14.89912</v>
      </c>
      <c r="I6021" s="138">
        <v>9.8813849999999999</v>
      </c>
      <c r="J6021" s="138">
        <v>21.84713</v>
      </c>
      <c r="K6021" s="138">
        <v>20.316971740612868</v>
      </c>
    </row>
    <row r="6022" spans="1:11">
      <c r="A6022" s="39" t="s">
        <v>470</v>
      </c>
      <c r="B6022" s="39" t="s">
        <v>513</v>
      </c>
      <c r="C6022" s="39" t="s">
        <v>137</v>
      </c>
      <c r="D6022" s="92">
        <f t="shared" si="297"/>
        <v>3.279639</v>
      </c>
      <c r="E6022" s="92">
        <f t="shared" si="298"/>
        <v>1.7802910000000001</v>
      </c>
      <c r="F6022" s="92">
        <f t="shared" si="299"/>
        <v>5.9650379999999998</v>
      </c>
      <c r="H6022" s="138">
        <v>3.279639</v>
      </c>
      <c r="I6022" s="138">
        <v>1.7802910000000001</v>
      </c>
      <c r="J6022" s="138">
        <v>5.9650379999999998</v>
      </c>
      <c r="K6022" s="138">
        <v>30.907517565195437</v>
      </c>
    </row>
    <row r="6023" spans="1:11">
      <c r="A6023" s="39" t="s">
        <v>470</v>
      </c>
      <c r="B6023" s="39" t="s">
        <v>513</v>
      </c>
      <c r="C6023" s="39" t="s">
        <v>138</v>
      </c>
      <c r="D6023" s="92">
        <f t="shared" si="297"/>
        <v>11.482060000000001</v>
      </c>
      <c r="E6023" s="92">
        <f t="shared" si="298"/>
        <v>7.6121049999999997</v>
      </c>
      <c r="F6023" s="92">
        <f t="shared" si="299"/>
        <v>16.958349999999999</v>
      </c>
      <c r="H6023" s="138">
        <v>11.482060000000001</v>
      </c>
      <c r="I6023" s="138">
        <v>7.6121049999999997</v>
      </c>
      <c r="J6023" s="138">
        <v>16.958349999999999</v>
      </c>
      <c r="K6023" s="138">
        <v>20.495930172808713</v>
      </c>
    </row>
    <row r="6024" spans="1:11">
      <c r="A6024" s="39" t="s">
        <v>470</v>
      </c>
      <c r="B6024" s="39" t="s">
        <v>513</v>
      </c>
      <c r="C6024" s="39" t="s">
        <v>139</v>
      </c>
      <c r="D6024" s="92">
        <f t="shared" si="297"/>
        <v>12.445489999999999</v>
      </c>
      <c r="E6024" s="92">
        <f t="shared" si="298"/>
        <v>9.1723789999999994</v>
      </c>
      <c r="F6024" s="92">
        <f t="shared" si="299"/>
        <v>16.672180000000001</v>
      </c>
      <c r="H6024" s="138">
        <v>12.445489999999999</v>
      </c>
      <c r="I6024" s="138">
        <v>9.1723789999999994</v>
      </c>
      <c r="J6024" s="138">
        <v>16.672180000000001</v>
      </c>
      <c r="K6024" s="138">
        <v>15.270977679464609</v>
      </c>
    </row>
    <row r="6025" spans="1:11">
      <c r="A6025" s="39" t="s">
        <v>470</v>
      </c>
      <c r="B6025" s="39" t="s">
        <v>513</v>
      </c>
      <c r="C6025" s="39" t="s">
        <v>140</v>
      </c>
      <c r="D6025" s="92">
        <f t="shared" si="297"/>
        <v>11.36727</v>
      </c>
      <c r="E6025" s="92">
        <f t="shared" si="298"/>
        <v>7.7022599999999999</v>
      </c>
      <c r="F6025" s="92">
        <f t="shared" si="299"/>
        <v>16.465129999999998</v>
      </c>
      <c r="H6025" s="138">
        <v>11.36727</v>
      </c>
      <c r="I6025" s="138">
        <v>7.7022599999999999</v>
      </c>
      <c r="J6025" s="138">
        <v>16.465129999999998</v>
      </c>
      <c r="K6025" s="138">
        <v>19.43297731117498</v>
      </c>
    </row>
    <row r="6026" spans="1:11">
      <c r="A6026" s="39" t="s">
        <v>470</v>
      </c>
      <c r="B6026" s="39" t="s">
        <v>513</v>
      </c>
      <c r="C6026" s="39" t="s">
        <v>141</v>
      </c>
      <c r="D6026" s="92">
        <f t="shared" si="297"/>
        <v>10.35305</v>
      </c>
      <c r="E6026" s="92">
        <f t="shared" si="298"/>
        <v>6.6011899999999999</v>
      </c>
      <c r="F6026" s="92">
        <f t="shared" si="299"/>
        <v>15.874890000000001</v>
      </c>
      <c r="H6026" s="138">
        <v>10.35305</v>
      </c>
      <c r="I6026" s="138">
        <v>6.6011899999999999</v>
      </c>
      <c r="J6026" s="138">
        <v>15.874890000000001</v>
      </c>
      <c r="K6026" s="138">
        <v>22.458512225865807</v>
      </c>
    </row>
    <row r="6027" spans="1:11">
      <c r="A6027" s="39" t="s">
        <v>470</v>
      </c>
      <c r="B6027" s="39" t="s">
        <v>513</v>
      </c>
      <c r="C6027" s="39" t="s">
        <v>142</v>
      </c>
      <c r="D6027" s="92">
        <f t="shared" si="297"/>
        <v>7.8698629999999996</v>
      </c>
      <c r="E6027" s="92">
        <f t="shared" si="298"/>
        <v>5.1629569999999996</v>
      </c>
      <c r="F6027" s="92">
        <f t="shared" si="299"/>
        <v>11.81911</v>
      </c>
      <c r="H6027" s="138">
        <v>7.8698629999999996</v>
      </c>
      <c r="I6027" s="138">
        <v>5.1629569999999996</v>
      </c>
      <c r="J6027" s="138">
        <v>11.81911</v>
      </c>
      <c r="K6027" s="138">
        <v>21.174942943733583</v>
      </c>
    </row>
    <row r="6028" spans="1:11">
      <c r="A6028" s="39" t="s">
        <v>470</v>
      </c>
      <c r="B6028" s="39" t="s">
        <v>513</v>
      </c>
      <c r="C6028" s="39" t="s">
        <v>143</v>
      </c>
      <c r="D6028" s="92">
        <f t="shared" si="297"/>
        <v>13.17024</v>
      </c>
      <c r="E6028" s="92">
        <f t="shared" si="298"/>
        <v>9.1945770000000007</v>
      </c>
      <c r="F6028" s="92">
        <f t="shared" si="299"/>
        <v>18.51445</v>
      </c>
      <c r="H6028" s="138">
        <v>13.17024</v>
      </c>
      <c r="I6028" s="138">
        <v>9.1945770000000007</v>
      </c>
      <c r="J6028" s="138">
        <v>18.51445</v>
      </c>
      <c r="K6028" s="138">
        <v>17.902354095293632</v>
      </c>
    </row>
    <row r="6029" spans="1:11">
      <c r="A6029" s="39" t="s">
        <v>470</v>
      </c>
      <c r="B6029" s="39" t="s">
        <v>513</v>
      </c>
      <c r="C6029" s="39" t="s">
        <v>144</v>
      </c>
      <c r="D6029" s="92">
        <f t="shared" si="297"/>
        <v>16.304079999999999</v>
      </c>
      <c r="E6029" s="92">
        <f t="shared" si="298"/>
        <v>11.2254</v>
      </c>
      <c r="F6029" s="92">
        <f t="shared" si="299"/>
        <v>23.083030000000001</v>
      </c>
      <c r="H6029" s="138">
        <v>16.304079999999999</v>
      </c>
      <c r="I6029" s="138">
        <v>11.2254</v>
      </c>
      <c r="J6029" s="138">
        <v>23.083030000000001</v>
      </c>
      <c r="K6029" s="138">
        <v>18.453172457446236</v>
      </c>
    </row>
    <row r="6030" spans="1:11">
      <c r="A6030" s="39" t="s">
        <v>470</v>
      </c>
      <c r="B6030" s="39" t="s">
        <v>513</v>
      </c>
      <c r="C6030" s="39" t="s">
        <v>145</v>
      </c>
      <c r="D6030" s="92">
        <f t="shared" si="297"/>
        <v>17.64725</v>
      </c>
      <c r="E6030" s="92">
        <f t="shared" si="298"/>
        <v>11.80461</v>
      </c>
      <c r="F6030" s="92">
        <f t="shared" si="299"/>
        <v>25.544129999999999</v>
      </c>
      <c r="H6030" s="138">
        <v>17.64725</v>
      </c>
      <c r="I6030" s="138">
        <v>11.80461</v>
      </c>
      <c r="J6030" s="138">
        <v>25.544129999999999</v>
      </c>
      <c r="K6030" s="138">
        <v>19.774089447364322</v>
      </c>
    </row>
    <row r="6031" spans="1:11">
      <c r="A6031" s="39" t="s">
        <v>470</v>
      </c>
      <c r="B6031" s="39" t="s">
        <v>513</v>
      </c>
      <c r="C6031" s="39" t="s">
        <v>146</v>
      </c>
      <c r="D6031" s="92">
        <f t="shared" si="297"/>
        <v>5.8837390000000003</v>
      </c>
      <c r="E6031" s="92">
        <f t="shared" si="298"/>
        <v>3.5800619999999999</v>
      </c>
      <c r="F6031" s="92">
        <f t="shared" si="299"/>
        <v>9.5233600000000003</v>
      </c>
      <c r="H6031" s="138">
        <v>5.8837390000000003</v>
      </c>
      <c r="I6031" s="138">
        <v>3.5800619999999999</v>
      </c>
      <c r="J6031" s="138">
        <v>9.5233600000000003</v>
      </c>
      <c r="K6031" s="138">
        <v>25.016932260251519</v>
      </c>
    </row>
    <row r="6032" spans="1:11">
      <c r="A6032" s="39" t="s">
        <v>470</v>
      </c>
      <c r="B6032" s="39" t="s">
        <v>513</v>
      </c>
      <c r="C6032" s="39" t="s">
        <v>147</v>
      </c>
      <c r="D6032" s="92">
        <f t="shared" si="297"/>
        <v>10.03425</v>
      </c>
      <c r="E6032" s="92">
        <f t="shared" si="298"/>
        <v>6.6555049999999998</v>
      </c>
      <c r="F6032" s="92">
        <f t="shared" si="299"/>
        <v>14.85529</v>
      </c>
      <c r="H6032" s="138">
        <v>10.03425</v>
      </c>
      <c r="I6032" s="138">
        <v>6.6555049999999998</v>
      </c>
      <c r="J6032" s="138">
        <v>14.85529</v>
      </c>
      <c r="K6032" s="138">
        <v>20.537000772354684</v>
      </c>
    </row>
    <row r="6033" spans="1:11">
      <c r="A6033" s="39" t="s">
        <v>470</v>
      </c>
      <c r="B6033" s="39" t="s">
        <v>513</v>
      </c>
      <c r="C6033" s="39" t="s">
        <v>148</v>
      </c>
      <c r="D6033" s="92">
        <f t="shared" si="297"/>
        <v>14.90827</v>
      </c>
      <c r="E6033" s="92">
        <f t="shared" si="298"/>
        <v>10.13935</v>
      </c>
      <c r="F6033" s="92">
        <f t="shared" si="299"/>
        <v>21.38636</v>
      </c>
      <c r="H6033" s="138">
        <v>14.90827</v>
      </c>
      <c r="I6033" s="138">
        <v>10.13935</v>
      </c>
      <c r="J6033" s="138">
        <v>21.38636</v>
      </c>
      <c r="K6033" s="138">
        <v>19.102846943340847</v>
      </c>
    </row>
    <row r="6034" spans="1:11">
      <c r="A6034" s="39" t="s">
        <v>470</v>
      </c>
      <c r="B6034" s="39" t="s">
        <v>513</v>
      </c>
      <c r="C6034" s="39" t="s">
        <v>149</v>
      </c>
      <c r="D6034" s="92">
        <f t="shared" si="297"/>
        <v>11.88813</v>
      </c>
      <c r="E6034" s="92">
        <f t="shared" si="298"/>
        <v>9.0297780000000003</v>
      </c>
      <c r="F6034" s="92">
        <f t="shared" si="299"/>
        <v>15.49714</v>
      </c>
      <c r="H6034" s="138">
        <v>11.88813</v>
      </c>
      <c r="I6034" s="138">
        <v>9.0297780000000003</v>
      </c>
      <c r="J6034" s="138">
        <v>15.49714</v>
      </c>
      <c r="K6034" s="138">
        <v>13.79813309578546</v>
      </c>
    </row>
    <row r="6035" spans="1:11">
      <c r="A6035" s="39" t="s">
        <v>470</v>
      </c>
      <c r="B6035" s="39" t="s">
        <v>513</v>
      </c>
      <c r="C6035" s="39" t="s">
        <v>150</v>
      </c>
      <c r="D6035" s="92">
        <f t="shared" si="297"/>
        <v>20.340129999999998</v>
      </c>
      <c r="E6035" s="92">
        <f t="shared" si="298"/>
        <v>14.77576</v>
      </c>
      <c r="F6035" s="92">
        <f t="shared" si="299"/>
        <v>27.328050000000001</v>
      </c>
      <c r="H6035" s="138">
        <v>20.340129999999998</v>
      </c>
      <c r="I6035" s="138">
        <v>14.77576</v>
      </c>
      <c r="J6035" s="138">
        <v>27.328050000000001</v>
      </c>
      <c r="K6035" s="138">
        <v>15.733694917387453</v>
      </c>
    </row>
    <row r="6036" spans="1:11">
      <c r="A6036" s="39" t="s">
        <v>470</v>
      </c>
      <c r="B6036" s="39" t="s">
        <v>513</v>
      </c>
      <c r="C6036" s="39" t="s">
        <v>151</v>
      </c>
      <c r="D6036" s="92">
        <f t="shared" si="297"/>
        <v>17.05855</v>
      </c>
      <c r="E6036" s="92">
        <f t="shared" si="298"/>
        <v>11.52886</v>
      </c>
      <c r="F6036" s="92">
        <f t="shared" si="299"/>
        <v>24.505839999999999</v>
      </c>
      <c r="H6036" s="138">
        <v>17.05855</v>
      </c>
      <c r="I6036" s="138">
        <v>11.52886</v>
      </c>
      <c r="J6036" s="138">
        <v>24.505839999999999</v>
      </c>
      <c r="K6036" s="138">
        <v>19.31060963563726</v>
      </c>
    </row>
    <row r="6037" spans="1:11">
      <c r="A6037" s="39" t="s">
        <v>470</v>
      </c>
      <c r="B6037" s="39" t="s">
        <v>513</v>
      </c>
      <c r="C6037" s="39" t="s">
        <v>152</v>
      </c>
      <c r="D6037" s="92">
        <f t="shared" si="297"/>
        <v>19.21228</v>
      </c>
      <c r="E6037" s="92">
        <f t="shared" si="298"/>
        <v>14.25569</v>
      </c>
      <c r="F6037" s="92">
        <f t="shared" si="299"/>
        <v>25.382100000000001</v>
      </c>
      <c r="H6037" s="138">
        <v>19.21228</v>
      </c>
      <c r="I6037" s="138">
        <v>14.25569</v>
      </c>
      <c r="J6037" s="138">
        <v>25.382100000000001</v>
      </c>
      <c r="K6037" s="138">
        <v>14.753345256263181</v>
      </c>
    </row>
    <row r="6038" spans="1:11">
      <c r="A6038" s="39" t="s">
        <v>470</v>
      </c>
      <c r="B6038" s="39" t="s">
        <v>513</v>
      </c>
      <c r="C6038" s="39" t="s">
        <v>153</v>
      </c>
      <c r="D6038" s="92">
        <f t="shared" si="297"/>
        <v>17.67259</v>
      </c>
      <c r="E6038" s="92">
        <f t="shared" si="298"/>
        <v>10.886520000000001</v>
      </c>
      <c r="F6038" s="92">
        <f t="shared" si="299"/>
        <v>27.388649999999998</v>
      </c>
      <c r="H6038" s="138">
        <v>17.67259</v>
      </c>
      <c r="I6038" s="138">
        <v>10.886520000000001</v>
      </c>
      <c r="J6038" s="138">
        <v>27.388649999999998</v>
      </c>
      <c r="K6038" s="138">
        <v>23.676970947665282</v>
      </c>
    </row>
    <row r="6039" spans="1:11">
      <c r="A6039" s="39" t="s">
        <v>470</v>
      </c>
      <c r="B6039" s="39" t="s">
        <v>513</v>
      </c>
      <c r="C6039" s="39" t="s">
        <v>154</v>
      </c>
      <c r="D6039" s="92">
        <f t="shared" si="297"/>
        <v>12.27891</v>
      </c>
      <c r="E6039" s="92">
        <f t="shared" si="298"/>
        <v>8.1822320000000008</v>
      </c>
      <c r="F6039" s="92">
        <f t="shared" si="299"/>
        <v>18.024080000000001</v>
      </c>
      <c r="H6039" s="138">
        <v>12.27891</v>
      </c>
      <c r="I6039" s="138">
        <v>8.1822320000000008</v>
      </c>
      <c r="J6039" s="138">
        <v>18.024080000000001</v>
      </c>
      <c r="K6039" s="138">
        <v>20.209595151361153</v>
      </c>
    </row>
    <row r="6040" spans="1:11">
      <c r="A6040" s="39" t="s">
        <v>470</v>
      </c>
      <c r="B6040" s="39" t="s">
        <v>513</v>
      </c>
      <c r="C6040" s="39" t="s">
        <v>155</v>
      </c>
      <c r="D6040" s="92">
        <f t="shared" si="297"/>
        <v>15.43971</v>
      </c>
      <c r="E6040" s="92">
        <f t="shared" si="298"/>
        <v>10.756410000000001</v>
      </c>
      <c r="F6040" s="92">
        <f t="shared" si="299"/>
        <v>21.66705</v>
      </c>
      <c r="H6040" s="138">
        <v>15.43971</v>
      </c>
      <c r="I6040" s="138">
        <v>10.756410000000001</v>
      </c>
      <c r="J6040" s="138">
        <v>21.66705</v>
      </c>
      <c r="K6040" s="138">
        <v>17.918969980653781</v>
      </c>
    </row>
    <row r="6041" spans="1:11">
      <c r="A6041" s="39" t="s">
        <v>470</v>
      </c>
      <c r="B6041" s="39" t="s">
        <v>513</v>
      </c>
      <c r="C6041" s="39" t="s">
        <v>156</v>
      </c>
      <c r="D6041" s="92">
        <f t="shared" si="297"/>
        <v>16.150120000000001</v>
      </c>
      <c r="E6041" s="92">
        <f t="shared" si="298"/>
        <v>11.963380000000001</v>
      </c>
      <c r="F6041" s="92">
        <f t="shared" si="299"/>
        <v>21.445129999999999</v>
      </c>
      <c r="H6041" s="138">
        <v>16.150120000000001</v>
      </c>
      <c r="I6041" s="138">
        <v>11.963380000000001</v>
      </c>
      <c r="J6041" s="138">
        <v>21.445129999999999</v>
      </c>
      <c r="K6041" s="138">
        <v>14.921647641008237</v>
      </c>
    </row>
    <row r="6042" spans="1:11">
      <c r="A6042" s="39" t="s">
        <v>470</v>
      </c>
      <c r="B6042" s="39" t="s">
        <v>513</v>
      </c>
      <c r="C6042" s="39" t="s">
        <v>157</v>
      </c>
      <c r="D6042" s="92">
        <f t="shared" si="297"/>
        <v>30.448170000000001</v>
      </c>
      <c r="E6042" s="92">
        <f t="shared" si="298"/>
        <v>19.35942</v>
      </c>
      <c r="F6042" s="92">
        <f t="shared" si="299"/>
        <v>44.391959999999997</v>
      </c>
      <c r="H6042" s="138">
        <v>30.448170000000001</v>
      </c>
      <c r="I6042" s="138">
        <v>19.35942</v>
      </c>
      <c r="J6042" s="138">
        <v>44.391959999999997</v>
      </c>
      <c r="K6042" s="138">
        <v>21.318565286518041</v>
      </c>
    </row>
    <row r="6043" spans="1:11">
      <c r="A6043" s="39" t="s">
        <v>470</v>
      </c>
      <c r="B6043" s="39" t="s">
        <v>513</v>
      </c>
      <c r="C6043" s="39" t="s">
        <v>158</v>
      </c>
      <c r="D6043" s="92">
        <f t="shared" si="297"/>
        <v>33.668430000000001</v>
      </c>
      <c r="E6043" s="92">
        <f t="shared" si="298"/>
        <v>19.802379999999999</v>
      </c>
      <c r="F6043" s="92">
        <f t="shared" si="299"/>
        <v>51.061869999999999</v>
      </c>
      <c r="H6043" s="138">
        <v>33.668430000000001</v>
      </c>
      <c r="I6043" s="138">
        <v>19.802379999999999</v>
      </c>
      <c r="J6043" s="138">
        <v>51.061869999999999</v>
      </c>
      <c r="K6043" s="138">
        <v>24.386114826263057</v>
      </c>
    </row>
    <row r="6044" spans="1:11">
      <c r="A6044" s="39" t="s">
        <v>470</v>
      </c>
      <c r="B6044" s="39" t="s">
        <v>513</v>
      </c>
      <c r="C6044" s="39" t="s">
        <v>159</v>
      </c>
      <c r="D6044" s="92">
        <f t="shared" si="297"/>
        <v>14.82357</v>
      </c>
      <c r="E6044" s="92">
        <f t="shared" si="298"/>
        <v>9.9797670000000007</v>
      </c>
      <c r="F6044" s="92">
        <f t="shared" si="299"/>
        <v>21.45797</v>
      </c>
      <c r="H6044" s="138">
        <v>14.82357</v>
      </c>
      <c r="I6044" s="138">
        <v>9.9797670000000007</v>
      </c>
      <c r="J6044" s="138">
        <v>21.45797</v>
      </c>
      <c r="K6044" s="138">
        <v>19.597553086064963</v>
      </c>
    </row>
    <row r="6045" spans="1:11">
      <c r="A6045" s="39" t="s">
        <v>470</v>
      </c>
      <c r="B6045" s="39" t="s">
        <v>513</v>
      </c>
      <c r="C6045" s="39" t="s">
        <v>160</v>
      </c>
      <c r="D6045" s="92">
        <f t="shared" si="297"/>
        <v>11.22335</v>
      </c>
      <c r="E6045" s="92">
        <f t="shared" si="298"/>
        <v>7.2311519999999998</v>
      </c>
      <c r="F6045" s="92">
        <f t="shared" si="299"/>
        <v>17.015329999999999</v>
      </c>
      <c r="H6045" s="138">
        <v>11.22335</v>
      </c>
      <c r="I6045" s="138">
        <v>7.2311519999999998</v>
      </c>
      <c r="J6045" s="138">
        <v>17.015329999999999</v>
      </c>
      <c r="K6045" s="138">
        <v>21.903246356925514</v>
      </c>
    </row>
    <row r="6046" spans="1:11">
      <c r="A6046" s="39" t="s">
        <v>470</v>
      </c>
      <c r="B6046" s="39" t="s">
        <v>513</v>
      </c>
      <c r="C6046" s="39" t="s">
        <v>161</v>
      </c>
      <c r="D6046" s="92">
        <f t="shared" si="297"/>
        <v>12.55599</v>
      </c>
      <c r="E6046" s="92">
        <f t="shared" si="298"/>
        <v>8.9988069999999993</v>
      </c>
      <c r="F6046" s="92">
        <f t="shared" si="299"/>
        <v>17.25272</v>
      </c>
      <c r="H6046" s="138">
        <v>12.55599</v>
      </c>
      <c r="I6046" s="138">
        <v>8.9988069999999993</v>
      </c>
      <c r="J6046" s="138">
        <v>17.25272</v>
      </c>
      <c r="K6046" s="138">
        <v>16.639930423646405</v>
      </c>
    </row>
    <row r="6047" spans="1:11">
      <c r="A6047" s="39" t="s">
        <v>470</v>
      </c>
      <c r="B6047" s="39" t="s">
        <v>513</v>
      </c>
      <c r="C6047" s="39" t="s">
        <v>162</v>
      </c>
      <c r="D6047" s="92">
        <f t="shared" si="297"/>
        <v>15.57691</v>
      </c>
      <c r="E6047" s="92">
        <f t="shared" si="298"/>
        <v>9.3278700000000008</v>
      </c>
      <c r="F6047" s="92">
        <f t="shared" si="299"/>
        <v>24.864380000000001</v>
      </c>
      <c r="H6047" s="138">
        <v>15.57691</v>
      </c>
      <c r="I6047" s="138">
        <v>9.3278700000000008</v>
      </c>
      <c r="J6047" s="138">
        <v>24.864380000000001</v>
      </c>
      <c r="K6047" s="138">
        <v>25.162480877144439</v>
      </c>
    </row>
    <row r="6048" spans="1:11">
      <c r="A6048" s="39" t="s">
        <v>470</v>
      </c>
      <c r="B6048" s="39" t="s">
        <v>513</v>
      </c>
      <c r="C6048" s="39" t="s">
        <v>163</v>
      </c>
      <c r="D6048" s="92">
        <f t="shared" si="297"/>
        <v>24.080570000000002</v>
      </c>
      <c r="E6048" s="92">
        <f t="shared" si="298"/>
        <v>16.166519999999998</v>
      </c>
      <c r="F6048" s="92">
        <f t="shared" si="299"/>
        <v>34.284439999999996</v>
      </c>
      <c r="H6048" s="138">
        <v>24.080570000000002</v>
      </c>
      <c r="I6048" s="138">
        <v>16.166519999999998</v>
      </c>
      <c r="J6048" s="138">
        <v>34.284439999999996</v>
      </c>
      <c r="K6048" s="138">
        <v>19.274784608503868</v>
      </c>
    </row>
    <row r="6049" spans="1:11">
      <c r="A6049" s="39" t="s">
        <v>470</v>
      </c>
      <c r="B6049" s="39" t="s">
        <v>513</v>
      </c>
      <c r="C6049" s="39" t="s">
        <v>164</v>
      </c>
      <c r="D6049" s="92">
        <f t="shared" si="297"/>
        <v>16.356380000000001</v>
      </c>
      <c r="E6049" s="92">
        <f t="shared" si="298"/>
        <v>10.958</v>
      </c>
      <c r="F6049" s="92">
        <f t="shared" si="299"/>
        <v>23.706189999999999</v>
      </c>
      <c r="H6049" s="138">
        <v>16.356380000000001</v>
      </c>
      <c r="I6049" s="138">
        <v>10.958</v>
      </c>
      <c r="J6049" s="138">
        <v>23.706189999999999</v>
      </c>
      <c r="K6049" s="138">
        <v>19.762221224989883</v>
      </c>
    </row>
    <row r="6050" spans="1:11">
      <c r="A6050" s="39" t="s">
        <v>470</v>
      </c>
      <c r="B6050" s="39" t="s">
        <v>513</v>
      </c>
      <c r="C6050" s="39" t="s">
        <v>165</v>
      </c>
      <c r="D6050" s="92">
        <f t="shared" si="297"/>
        <v>15.17789</v>
      </c>
      <c r="E6050" s="92">
        <f t="shared" si="298"/>
        <v>10.55608</v>
      </c>
      <c r="F6050" s="92">
        <f t="shared" si="299"/>
        <v>21.34047</v>
      </c>
      <c r="H6050" s="138">
        <v>15.17789</v>
      </c>
      <c r="I6050" s="138">
        <v>10.55608</v>
      </c>
      <c r="J6050" s="138">
        <v>21.34047</v>
      </c>
      <c r="K6050" s="138">
        <v>18.011106945695353</v>
      </c>
    </row>
    <row r="6051" spans="1:11">
      <c r="A6051" s="39" t="s">
        <v>470</v>
      </c>
      <c r="B6051" s="39" t="s">
        <v>513</v>
      </c>
      <c r="C6051" s="39" t="s">
        <v>166</v>
      </c>
      <c r="D6051" s="92">
        <f t="shared" si="297"/>
        <v>19.73554</v>
      </c>
      <c r="E6051" s="92">
        <f t="shared" si="298"/>
        <v>13.72325</v>
      </c>
      <c r="F6051" s="92">
        <f t="shared" si="299"/>
        <v>27.541039999999999</v>
      </c>
      <c r="H6051" s="138">
        <v>19.73554</v>
      </c>
      <c r="I6051" s="138">
        <v>13.72325</v>
      </c>
      <c r="J6051" s="138">
        <v>27.541039999999999</v>
      </c>
      <c r="K6051" s="138">
        <v>17.836527401834456</v>
      </c>
    </row>
    <row r="6052" spans="1:11">
      <c r="A6052" s="39" t="s">
        <v>470</v>
      </c>
      <c r="B6052" s="39" t="s">
        <v>513</v>
      </c>
      <c r="C6052" s="39" t="s">
        <v>167</v>
      </c>
      <c r="D6052" s="92">
        <f t="shared" si="297"/>
        <v>15.472530000000001</v>
      </c>
      <c r="E6052" s="92">
        <f t="shared" si="298"/>
        <v>10.72761</v>
      </c>
      <c r="F6052" s="92">
        <f t="shared" si="299"/>
        <v>21.803599999999999</v>
      </c>
      <c r="H6052" s="138">
        <v>15.472530000000001</v>
      </c>
      <c r="I6052" s="138">
        <v>10.72761</v>
      </c>
      <c r="J6052" s="138">
        <v>21.803599999999999</v>
      </c>
      <c r="K6052" s="138">
        <v>18.149875941426512</v>
      </c>
    </row>
    <row r="6053" spans="1:11">
      <c r="A6053" s="39" t="s">
        <v>470</v>
      </c>
      <c r="B6053" s="39" t="s">
        <v>513</v>
      </c>
      <c r="C6053" s="39" t="s">
        <v>168</v>
      </c>
      <c r="D6053" s="92">
        <f t="shared" si="297"/>
        <v>20.090620000000001</v>
      </c>
      <c r="E6053" s="92">
        <f t="shared" si="298"/>
        <v>13.99464</v>
      </c>
      <c r="F6053" s="92">
        <f t="shared" si="299"/>
        <v>27.978149999999999</v>
      </c>
      <c r="H6053" s="138">
        <v>20.090620000000001</v>
      </c>
      <c r="I6053" s="138">
        <v>13.99464</v>
      </c>
      <c r="J6053" s="138">
        <v>27.978149999999999</v>
      </c>
      <c r="K6053" s="138">
        <v>17.738531712809262</v>
      </c>
    </row>
    <row r="6054" spans="1:11">
      <c r="A6054" s="39" t="s">
        <v>470</v>
      </c>
      <c r="B6054" s="39" t="s">
        <v>513</v>
      </c>
      <c r="C6054" s="39" t="s">
        <v>169</v>
      </c>
      <c r="D6054" s="92">
        <f t="shared" si="297"/>
        <v>19.736920000000001</v>
      </c>
      <c r="E6054" s="92">
        <f t="shared" si="298"/>
        <v>11.83634</v>
      </c>
      <c r="F6054" s="92">
        <f t="shared" si="299"/>
        <v>31.053540000000002</v>
      </c>
      <c r="H6054" s="138">
        <v>19.736920000000001</v>
      </c>
      <c r="I6054" s="138">
        <v>11.83634</v>
      </c>
      <c r="J6054" s="138">
        <v>31.053540000000002</v>
      </c>
      <c r="K6054" s="138">
        <v>24.782884056884253</v>
      </c>
    </row>
    <row r="6055" spans="1:11">
      <c r="A6055" s="39" t="s">
        <v>470</v>
      </c>
      <c r="B6055" s="39" t="s">
        <v>513</v>
      </c>
      <c r="C6055" s="39" t="s">
        <v>170</v>
      </c>
      <c r="D6055" s="92">
        <f t="shared" si="297"/>
        <v>9.5034919999999996</v>
      </c>
      <c r="E6055" s="92">
        <f t="shared" si="298"/>
        <v>6.5592940000000004</v>
      </c>
      <c r="F6055" s="92">
        <f t="shared" si="299"/>
        <v>13.577199999999999</v>
      </c>
      <c r="H6055" s="138">
        <v>9.5034919999999996</v>
      </c>
      <c r="I6055" s="138">
        <v>6.5592940000000004</v>
      </c>
      <c r="J6055" s="138">
        <v>13.577199999999999</v>
      </c>
      <c r="K6055" s="138">
        <v>18.597258776037272</v>
      </c>
    </row>
    <row r="6056" spans="1:11">
      <c r="A6056" s="39" t="s">
        <v>470</v>
      </c>
      <c r="B6056" s="39" t="s">
        <v>513</v>
      </c>
      <c r="C6056" s="39" t="s">
        <v>171</v>
      </c>
      <c r="D6056" s="92">
        <f t="shared" si="297"/>
        <v>6.3295149999999998</v>
      </c>
      <c r="E6056" s="92">
        <f t="shared" si="298"/>
        <v>4.2095320000000003</v>
      </c>
      <c r="F6056" s="92">
        <f t="shared" si="299"/>
        <v>9.4122459999999997</v>
      </c>
      <c r="H6056" s="138">
        <v>6.3295149999999998</v>
      </c>
      <c r="I6056" s="138">
        <v>4.2095320000000003</v>
      </c>
      <c r="J6056" s="138">
        <v>9.4122459999999997</v>
      </c>
      <c r="K6056" s="138">
        <v>20.561843995945981</v>
      </c>
    </row>
    <row r="6057" spans="1:11">
      <c r="A6057" s="39" t="s">
        <v>470</v>
      </c>
      <c r="B6057" s="39" t="s">
        <v>513</v>
      </c>
      <c r="C6057" s="39" t="s">
        <v>172</v>
      </c>
      <c r="D6057" s="92">
        <f t="shared" si="297"/>
        <v>15.626659999999999</v>
      </c>
      <c r="E6057" s="92">
        <f t="shared" si="298"/>
        <v>11.27933</v>
      </c>
      <c r="F6057" s="92">
        <f t="shared" si="299"/>
        <v>21.248249999999999</v>
      </c>
      <c r="H6057" s="138">
        <v>15.626659999999999</v>
      </c>
      <c r="I6057" s="138">
        <v>11.27933</v>
      </c>
      <c r="J6057" s="138">
        <v>21.248249999999999</v>
      </c>
      <c r="K6057" s="138">
        <v>16.19626970830619</v>
      </c>
    </row>
    <row r="6058" spans="1:11">
      <c r="A6058" s="39" t="s">
        <v>470</v>
      </c>
      <c r="B6058" s="39" t="s">
        <v>513</v>
      </c>
      <c r="C6058" s="39" t="s">
        <v>173</v>
      </c>
      <c r="D6058" s="92">
        <f t="shared" si="297"/>
        <v>8.4129559999999994</v>
      </c>
      <c r="E6058" s="92">
        <f t="shared" si="298"/>
        <v>5.7511089999999996</v>
      </c>
      <c r="F6058" s="92">
        <f t="shared" si="299"/>
        <v>12.148020000000001</v>
      </c>
      <c r="H6058" s="138">
        <v>8.4129559999999994</v>
      </c>
      <c r="I6058" s="138">
        <v>5.7511089999999996</v>
      </c>
      <c r="J6058" s="138">
        <v>12.148020000000001</v>
      </c>
      <c r="K6058" s="138">
        <v>19.112818372044263</v>
      </c>
    </row>
    <row r="6059" spans="1:11">
      <c r="A6059" s="39" t="s">
        <v>470</v>
      </c>
      <c r="B6059" s="39" t="s">
        <v>513</v>
      </c>
      <c r="C6059" s="39" t="s">
        <v>174</v>
      </c>
      <c r="D6059" s="92">
        <f t="shared" si="297"/>
        <v>21.83792</v>
      </c>
      <c r="E6059" s="92">
        <f t="shared" si="298"/>
        <v>16.722380000000001</v>
      </c>
      <c r="F6059" s="92">
        <f t="shared" si="299"/>
        <v>27.992339999999999</v>
      </c>
      <c r="H6059" s="138">
        <v>21.83792</v>
      </c>
      <c r="I6059" s="138">
        <v>16.722380000000001</v>
      </c>
      <c r="J6059" s="138">
        <v>27.992339999999999</v>
      </c>
      <c r="K6059" s="138">
        <v>13.171474206334668</v>
      </c>
    </row>
    <row r="6060" spans="1:11">
      <c r="A6060" s="39" t="s">
        <v>470</v>
      </c>
      <c r="B6060" s="39" t="s">
        <v>513</v>
      </c>
      <c r="C6060" s="39" t="s">
        <v>175</v>
      </c>
      <c r="D6060" s="92">
        <f t="shared" si="297"/>
        <v>10.11013</v>
      </c>
      <c r="E6060" s="92">
        <f t="shared" si="298"/>
        <v>6.9471949999999998</v>
      </c>
      <c r="F6060" s="92">
        <f t="shared" si="299"/>
        <v>14.48888</v>
      </c>
      <c r="H6060" s="138">
        <v>10.11013</v>
      </c>
      <c r="I6060" s="138">
        <v>6.9471949999999998</v>
      </c>
      <c r="J6060" s="138">
        <v>14.48888</v>
      </c>
      <c r="K6060" s="138">
        <v>18.793160918801242</v>
      </c>
    </row>
    <row r="6061" spans="1:11">
      <c r="A6061" s="39" t="s">
        <v>470</v>
      </c>
      <c r="B6061" s="39" t="s">
        <v>513</v>
      </c>
      <c r="C6061" s="39" t="s">
        <v>176</v>
      </c>
      <c r="D6061" s="92">
        <f t="shared" si="297"/>
        <v>10.62603</v>
      </c>
      <c r="E6061" s="92">
        <f t="shared" si="298"/>
        <v>6.5469290000000004</v>
      </c>
      <c r="F6061" s="92">
        <f t="shared" si="299"/>
        <v>16.790040000000001</v>
      </c>
      <c r="H6061" s="138">
        <v>10.62603</v>
      </c>
      <c r="I6061" s="138">
        <v>6.5469290000000004</v>
      </c>
      <c r="J6061" s="138">
        <v>16.790040000000001</v>
      </c>
      <c r="K6061" s="138">
        <v>24.118744253498249</v>
      </c>
    </row>
    <row r="6062" spans="1:11">
      <c r="A6062" s="39" t="s">
        <v>470</v>
      </c>
      <c r="B6062" s="39" t="s">
        <v>511</v>
      </c>
      <c r="C6062" s="39" t="s">
        <v>375</v>
      </c>
      <c r="D6062" s="92">
        <f t="shared" si="297"/>
        <v>19.598939999999999</v>
      </c>
      <c r="E6062" s="92">
        <f t="shared" si="298"/>
        <v>15.56892</v>
      </c>
      <c r="F6062" s="92">
        <f t="shared" si="299"/>
        <v>24.371020000000001</v>
      </c>
      <c r="H6062" s="138">
        <v>19.598939999999999</v>
      </c>
      <c r="I6062" s="138">
        <v>15.56892</v>
      </c>
      <c r="J6062" s="138">
        <v>24.371020000000001</v>
      </c>
      <c r="K6062" s="138">
        <v>11.44903244767319</v>
      </c>
    </row>
    <row r="6063" spans="1:11">
      <c r="A6063" s="39" t="s">
        <v>470</v>
      </c>
      <c r="B6063" s="39" t="s">
        <v>511</v>
      </c>
      <c r="C6063" s="39" t="s">
        <v>367</v>
      </c>
      <c r="D6063" s="92">
        <f t="shared" si="297"/>
        <v>19.948049999999999</v>
      </c>
      <c r="E6063" s="92">
        <f t="shared" si="298"/>
        <v>18.08456</v>
      </c>
      <c r="F6063" s="92">
        <f t="shared" si="299"/>
        <v>21.952100000000002</v>
      </c>
      <c r="H6063" s="138">
        <v>19.948049999999999</v>
      </c>
      <c r="I6063" s="138">
        <v>18.08456</v>
      </c>
      <c r="J6063" s="138">
        <v>21.952100000000002</v>
      </c>
      <c r="K6063" s="138">
        <v>4.9453515506528216</v>
      </c>
    </row>
    <row r="6064" spans="1:11">
      <c r="A6064" s="39" t="s">
        <v>470</v>
      </c>
      <c r="B6064" s="39" t="s">
        <v>511</v>
      </c>
      <c r="C6064" s="39" t="s">
        <v>376</v>
      </c>
      <c r="D6064" s="92">
        <f t="shared" si="297"/>
        <v>16.21414</v>
      </c>
      <c r="E6064" s="92">
        <f t="shared" si="298"/>
        <v>13.468059999999999</v>
      </c>
      <c r="F6064" s="92">
        <f t="shared" si="299"/>
        <v>19.394629999999999</v>
      </c>
      <c r="H6064" s="138">
        <v>16.21414</v>
      </c>
      <c r="I6064" s="138">
        <v>13.468059999999999</v>
      </c>
      <c r="J6064" s="138">
        <v>19.394629999999999</v>
      </c>
      <c r="K6064" s="138">
        <v>9.3108422648379747</v>
      </c>
    </row>
    <row r="6065" spans="1:11">
      <c r="A6065" s="39" t="s">
        <v>470</v>
      </c>
      <c r="B6065" s="39" t="s">
        <v>511</v>
      </c>
      <c r="C6065" s="39" t="s">
        <v>377</v>
      </c>
      <c r="D6065" s="92">
        <f t="shared" si="297"/>
        <v>21.929410000000001</v>
      </c>
      <c r="E6065" s="92">
        <f t="shared" si="298"/>
        <v>18.822849999999999</v>
      </c>
      <c r="F6065" s="92">
        <f t="shared" si="299"/>
        <v>25.388339999999999</v>
      </c>
      <c r="H6065" s="138">
        <v>21.929410000000001</v>
      </c>
      <c r="I6065" s="138">
        <v>18.822849999999999</v>
      </c>
      <c r="J6065" s="138">
        <v>25.388339999999999</v>
      </c>
      <c r="K6065" s="138">
        <v>7.638746322860487</v>
      </c>
    </row>
    <row r="6066" spans="1:11">
      <c r="A6066" s="39" t="s">
        <v>470</v>
      </c>
      <c r="B6066" s="39" t="s">
        <v>511</v>
      </c>
      <c r="C6066" s="39" t="s">
        <v>371</v>
      </c>
      <c r="D6066" s="92">
        <f t="shared" si="297"/>
        <v>17.277290000000001</v>
      </c>
      <c r="E6066" s="92">
        <f t="shared" si="298"/>
        <v>14.60197</v>
      </c>
      <c r="F6066" s="92">
        <f t="shared" si="299"/>
        <v>20.3261</v>
      </c>
      <c r="H6066" s="138">
        <v>17.277290000000001</v>
      </c>
      <c r="I6066" s="138">
        <v>14.60197</v>
      </c>
      <c r="J6066" s="138">
        <v>20.3261</v>
      </c>
      <c r="K6066" s="138">
        <v>8.4436853233348508</v>
      </c>
    </row>
    <row r="6067" spans="1:11">
      <c r="A6067" s="39" t="s">
        <v>470</v>
      </c>
      <c r="B6067" s="39" t="s">
        <v>511</v>
      </c>
      <c r="C6067" s="39" t="s">
        <v>363</v>
      </c>
      <c r="D6067" s="92">
        <f t="shared" si="297"/>
        <v>16.132400000000001</v>
      </c>
      <c r="E6067" s="92">
        <f t="shared" si="298"/>
        <v>13.58494</v>
      </c>
      <c r="F6067" s="92">
        <f t="shared" si="299"/>
        <v>19.052240000000001</v>
      </c>
      <c r="H6067" s="138">
        <v>16.132400000000001</v>
      </c>
      <c r="I6067" s="138">
        <v>13.58494</v>
      </c>
      <c r="J6067" s="138">
        <v>19.052240000000001</v>
      </c>
      <c r="K6067" s="138">
        <v>8.6343755423867492</v>
      </c>
    </row>
    <row r="6068" spans="1:11">
      <c r="A6068" s="39" t="s">
        <v>470</v>
      </c>
      <c r="B6068" s="39" t="s">
        <v>511</v>
      </c>
      <c r="C6068" s="39" t="s">
        <v>372</v>
      </c>
      <c r="D6068" s="92">
        <f t="shared" ref="D6068:D6333" si="300">IF(K6068&gt;=50," ",H6068)</f>
        <v>17.418369999999999</v>
      </c>
      <c r="E6068" s="92">
        <f t="shared" ref="E6068:E6333" si="301">IF(K6068&gt;=50," ",I6068)</f>
        <v>15.279159999999999</v>
      </c>
      <c r="F6068" s="92">
        <f t="shared" ref="F6068:F6333" si="302">IF(K6068&gt;=50," ",J6068)</f>
        <v>19.787140000000001</v>
      </c>
      <c r="H6068" s="138">
        <v>17.418369999999999</v>
      </c>
      <c r="I6068" s="138">
        <v>15.279159999999999</v>
      </c>
      <c r="J6068" s="138">
        <v>19.787140000000001</v>
      </c>
      <c r="K6068" s="138">
        <v>6.5984130547232605</v>
      </c>
    </row>
    <row r="6069" spans="1:11">
      <c r="A6069" s="39" t="s">
        <v>470</v>
      </c>
      <c r="B6069" s="39" t="s">
        <v>511</v>
      </c>
      <c r="C6069" s="39" t="s">
        <v>368</v>
      </c>
      <c r="D6069" s="92">
        <f t="shared" si="300"/>
        <v>20.65418</v>
      </c>
      <c r="E6069" s="92">
        <f t="shared" si="301"/>
        <v>17.336690000000001</v>
      </c>
      <c r="F6069" s="92">
        <f t="shared" si="302"/>
        <v>24.418970000000002</v>
      </c>
      <c r="H6069" s="138">
        <v>20.65418</v>
      </c>
      <c r="I6069" s="138">
        <v>17.336690000000001</v>
      </c>
      <c r="J6069" s="138">
        <v>24.418970000000002</v>
      </c>
      <c r="K6069" s="138">
        <v>8.7462247351383589</v>
      </c>
    </row>
    <row r="6070" spans="1:11">
      <c r="A6070" s="39" t="s">
        <v>470</v>
      </c>
      <c r="B6070" s="39" t="s">
        <v>511</v>
      </c>
      <c r="C6070" s="39" t="s">
        <v>364</v>
      </c>
      <c r="D6070" s="92">
        <f t="shared" si="300"/>
        <v>22.219159999999999</v>
      </c>
      <c r="E6070" s="92">
        <f t="shared" si="301"/>
        <v>19.249269999999999</v>
      </c>
      <c r="F6070" s="92">
        <f t="shared" si="302"/>
        <v>25.502549999999999</v>
      </c>
      <c r="H6070" s="138">
        <v>22.219159999999999</v>
      </c>
      <c r="I6070" s="138">
        <v>19.249269999999999</v>
      </c>
      <c r="J6070" s="138">
        <v>25.502549999999999</v>
      </c>
      <c r="K6070" s="138">
        <v>7.1808610226489211</v>
      </c>
    </row>
    <row r="6071" spans="1:11">
      <c r="A6071" s="39" t="s">
        <v>470</v>
      </c>
      <c r="B6071" s="39" t="s">
        <v>511</v>
      </c>
      <c r="C6071" s="39" t="s">
        <v>365</v>
      </c>
      <c r="D6071" s="92">
        <f t="shared" si="300"/>
        <v>21.264489999999999</v>
      </c>
      <c r="E6071" s="92">
        <f t="shared" si="301"/>
        <v>16.98809</v>
      </c>
      <c r="F6071" s="92">
        <f t="shared" si="302"/>
        <v>26.276620000000001</v>
      </c>
      <c r="H6071" s="138">
        <v>21.264489999999999</v>
      </c>
      <c r="I6071" s="138">
        <v>16.98809</v>
      </c>
      <c r="J6071" s="138">
        <v>26.276620000000001</v>
      </c>
      <c r="K6071" s="138">
        <v>11.143921156820598</v>
      </c>
    </row>
    <row r="6072" spans="1:11">
      <c r="A6072" s="39" t="s">
        <v>470</v>
      </c>
      <c r="B6072" s="39" t="s">
        <v>511</v>
      </c>
      <c r="C6072" s="39" t="s">
        <v>366</v>
      </c>
      <c r="D6072" s="92">
        <f t="shared" si="300"/>
        <v>18.1309</v>
      </c>
      <c r="E6072" s="92">
        <f t="shared" si="301"/>
        <v>16.126359999999998</v>
      </c>
      <c r="F6072" s="92">
        <f t="shared" si="302"/>
        <v>20.32423</v>
      </c>
      <c r="H6072" s="138">
        <v>18.1309</v>
      </c>
      <c r="I6072" s="138">
        <v>16.126359999999998</v>
      </c>
      <c r="J6072" s="138">
        <v>20.32423</v>
      </c>
      <c r="K6072" s="138">
        <v>5.9041636101903379</v>
      </c>
    </row>
    <row r="6073" spans="1:11">
      <c r="A6073" s="39" t="s">
        <v>470</v>
      </c>
      <c r="B6073" s="39" t="s">
        <v>511</v>
      </c>
      <c r="C6073" s="39" t="s">
        <v>373</v>
      </c>
      <c r="D6073" s="92">
        <f t="shared" si="300"/>
        <v>23.041899999999998</v>
      </c>
      <c r="E6073" s="92">
        <f t="shared" si="301"/>
        <v>20.138539999999999</v>
      </c>
      <c r="F6073" s="92">
        <f t="shared" si="302"/>
        <v>26.226389999999999</v>
      </c>
      <c r="H6073" s="138">
        <v>23.041899999999998</v>
      </c>
      <c r="I6073" s="138">
        <v>20.138539999999999</v>
      </c>
      <c r="J6073" s="138">
        <v>26.226389999999999</v>
      </c>
      <c r="K6073" s="138">
        <v>6.742017802351369</v>
      </c>
    </row>
    <row r="6074" spans="1:11">
      <c r="A6074" s="39" t="s">
        <v>470</v>
      </c>
      <c r="B6074" s="39" t="s">
        <v>511</v>
      </c>
      <c r="C6074" s="39" t="s">
        <v>369</v>
      </c>
      <c r="D6074" s="92">
        <f t="shared" si="300"/>
        <v>17.61551</v>
      </c>
      <c r="E6074" s="92">
        <f t="shared" si="301"/>
        <v>13.469939999999999</v>
      </c>
      <c r="F6074" s="92">
        <f t="shared" si="302"/>
        <v>22.702200000000001</v>
      </c>
      <c r="H6074" s="138">
        <v>17.61551</v>
      </c>
      <c r="I6074" s="138">
        <v>13.469939999999999</v>
      </c>
      <c r="J6074" s="138">
        <v>22.702200000000001</v>
      </c>
      <c r="K6074" s="138">
        <v>13.341583638509475</v>
      </c>
    </row>
    <row r="6075" spans="1:11">
      <c r="A6075" s="39" t="s">
        <v>470</v>
      </c>
      <c r="B6075" s="39" t="s">
        <v>511</v>
      </c>
      <c r="C6075" s="39" t="s">
        <v>374</v>
      </c>
      <c r="D6075" s="92">
        <f t="shared" si="300"/>
        <v>21.94453</v>
      </c>
      <c r="E6075" s="92">
        <f t="shared" si="301"/>
        <v>18.93281</v>
      </c>
      <c r="F6075" s="92">
        <f t="shared" si="302"/>
        <v>25.285920000000001</v>
      </c>
      <c r="H6075" s="138">
        <v>21.94453</v>
      </c>
      <c r="I6075" s="138">
        <v>18.93281</v>
      </c>
      <c r="J6075" s="138">
        <v>25.285920000000001</v>
      </c>
      <c r="K6075" s="138">
        <v>7.386487657744321</v>
      </c>
    </row>
    <row r="6076" spans="1:11">
      <c r="A6076" s="39" t="s">
        <v>470</v>
      </c>
      <c r="B6076" s="39" t="s">
        <v>511</v>
      </c>
      <c r="C6076" s="39" t="s">
        <v>370</v>
      </c>
      <c r="D6076" s="92">
        <f t="shared" si="300"/>
        <v>15.94088</v>
      </c>
      <c r="E6076" s="92">
        <f t="shared" si="301"/>
        <v>13.60379</v>
      </c>
      <c r="F6076" s="92">
        <f t="shared" si="302"/>
        <v>18.593050000000002</v>
      </c>
      <c r="H6076" s="138">
        <v>15.94088</v>
      </c>
      <c r="I6076" s="138">
        <v>13.60379</v>
      </c>
      <c r="J6076" s="138">
        <v>18.593050000000002</v>
      </c>
      <c r="K6076" s="138">
        <v>7.9752309784654312</v>
      </c>
    </row>
    <row r="6077" spans="1:11">
      <c r="A6077" s="39" t="s">
        <v>470</v>
      </c>
      <c r="B6077" s="39" t="s">
        <v>511</v>
      </c>
      <c r="C6077" s="39" t="s">
        <v>386</v>
      </c>
      <c r="D6077" s="92">
        <f t="shared" si="300"/>
        <v>17.935479999999998</v>
      </c>
      <c r="E6077" s="92">
        <f t="shared" si="301"/>
        <v>15.8596</v>
      </c>
      <c r="F6077" s="92">
        <f t="shared" si="302"/>
        <v>20.2178</v>
      </c>
      <c r="H6077" s="138">
        <v>17.935479999999998</v>
      </c>
      <c r="I6077" s="138">
        <v>15.8596</v>
      </c>
      <c r="J6077" s="138">
        <v>20.2178</v>
      </c>
      <c r="K6077" s="138">
        <v>6.1960761574265097</v>
      </c>
    </row>
    <row r="6078" spans="1:11">
      <c r="A6078" s="39" t="s">
        <v>470</v>
      </c>
      <c r="B6078" s="39" t="s">
        <v>511</v>
      </c>
      <c r="C6078" s="39" t="s">
        <v>379</v>
      </c>
      <c r="D6078" s="92">
        <f t="shared" si="300"/>
        <v>17.731349999999999</v>
      </c>
      <c r="E6078" s="92">
        <f t="shared" si="301"/>
        <v>15.653499999999999</v>
      </c>
      <c r="F6078" s="92">
        <f t="shared" si="302"/>
        <v>20.019549999999999</v>
      </c>
      <c r="H6078" s="138">
        <v>17.731349999999999</v>
      </c>
      <c r="I6078" s="138">
        <v>15.653499999999999</v>
      </c>
      <c r="J6078" s="138">
        <v>20.019549999999999</v>
      </c>
      <c r="K6078" s="138">
        <v>6.2784390359448095</v>
      </c>
    </row>
    <row r="6079" spans="1:11">
      <c r="A6079" s="39" t="s">
        <v>470</v>
      </c>
      <c r="B6079" s="39" t="s">
        <v>512</v>
      </c>
      <c r="C6079" s="39" t="s">
        <v>375</v>
      </c>
      <c r="D6079" s="92">
        <f t="shared" si="300"/>
        <v>14.81244</v>
      </c>
      <c r="E6079" s="92">
        <f t="shared" si="301"/>
        <v>11.04426</v>
      </c>
      <c r="F6079" s="92">
        <f t="shared" si="302"/>
        <v>19.58324</v>
      </c>
      <c r="H6079" s="138">
        <v>14.81244</v>
      </c>
      <c r="I6079" s="138">
        <v>11.04426</v>
      </c>
      <c r="J6079" s="138">
        <v>19.58324</v>
      </c>
      <c r="K6079" s="138">
        <v>14.639829764711282</v>
      </c>
    </row>
    <row r="6080" spans="1:11">
      <c r="A6080" s="39" t="s">
        <v>470</v>
      </c>
      <c r="B6080" s="39" t="s">
        <v>512</v>
      </c>
      <c r="C6080" s="39" t="s">
        <v>367</v>
      </c>
      <c r="D6080" s="92">
        <f t="shared" si="300"/>
        <v>15.54565</v>
      </c>
      <c r="E6080" s="92">
        <f t="shared" si="301"/>
        <v>13.81803</v>
      </c>
      <c r="F6080" s="92">
        <f t="shared" si="302"/>
        <v>17.445530000000002</v>
      </c>
      <c r="H6080" s="138">
        <v>15.54565</v>
      </c>
      <c r="I6080" s="138">
        <v>13.81803</v>
      </c>
      <c r="J6080" s="138">
        <v>17.445530000000002</v>
      </c>
      <c r="K6080" s="138">
        <v>5.9485727518630611</v>
      </c>
    </row>
    <row r="6081" spans="1:11">
      <c r="A6081" s="39" t="s">
        <v>470</v>
      </c>
      <c r="B6081" s="39" t="s">
        <v>512</v>
      </c>
      <c r="C6081" s="39" t="s">
        <v>376</v>
      </c>
      <c r="D6081" s="92">
        <f t="shared" si="300"/>
        <v>8.5264330000000008</v>
      </c>
      <c r="E6081" s="92">
        <f t="shared" si="301"/>
        <v>6.4799910000000001</v>
      </c>
      <c r="F6081" s="92">
        <f t="shared" si="302"/>
        <v>11.142160000000001</v>
      </c>
      <c r="H6081" s="138">
        <v>8.5264330000000008</v>
      </c>
      <c r="I6081" s="138">
        <v>6.4799910000000001</v>
      </c>
      <c r="J6081" s="138">
        <v>11.142160000000001</v>
      </c>
      <c r="K6081" s="138">
        <v>13.841075160034682</v>
      </c>
    </row>
    <row r="6082" spans="1:11">
      <c r="A6082" s="39" t="s">
        <v>470</v>
      </c>
      <c r="B6082" s="39" t="s">
        <v>512</v>
      </c>
      <c r="C6082" s="39" t="s">
        <v>377</v>
      </c>
      <c r="D6082" s="92">
        <f t="shared" si="300"/>
        <v>13.46635</v>
      </c>
      <c r="E6082" s="92">
        <f t="shared" si="301"/>
        <v>10.985939999999999</v>
      </c>
      <c r="F6082" s="92">
        <f t="shared" si="302"/>
        <v>16.403580000000002</v>
      </c>
      <c r="H6082" s="138">
        <v>13.46635</v>
      </c>
      <c r="I6082" s="138">
        <v>10.985939999999999</v>
      </c>
      <c r="J6082" s="138">
        <v>16.403580000000002</v>
      </c>
      <c r="K6082" s="138">
        <v>10.235446130540199</v>
      </c>
    </row>
    <row r="6083" spans="1:11">
      <c r="A6083" s="39" t="s">
        <v>470</v>
      </c>
      <c r="B6083" s="39" t="s">
        <v>512</v>
      </c>
      <c r="C6083" s="39" t="s">
        <v>371</v>
      </c>
      <c r="D6083" s="92">
        <f t="shared" si="300"/>
        <v>13.95</v>
      </c>
      <c r="E6083" s="92">
        <f t="shared" si="301"/>
        <v>11.390750000000001</v>
      </c>
      <c r="F6083" s="92">
        <f t="shared" si="302"/>
        <v>16.97411</v>
      </c>
      <c r="H6083" s="138">
        <v>13.95</v>
      </c>
      <c r="I6083" s="138">
        <v>11.390750000000001</v>
      </c>
      <c r="J6083" s="138">
        <v>16.97411</v>
      </c>
      <c r="K6083" s="138">
        <v>10.184702508960573</v>
      </c>
    </row>
    <row r="6084" spans="1:11">
      <c r="A6084" s="39" t="s">
        <v>470</v>
      </c>
      <c r="B6084" s="39" t="s">
        <v>512</v>
      </c>
      <c r="C6084" s="39" t="s">
        <v>363</v>
      </c>
      <c r="D6084" s="92">
        <f t="shared" si="300"/>
        <v>12.310639999999999</v>
      </c>
      <c r="E6084" s="92">
        <f t="shared" si="301"/>
        <v>9.9635320000000007</v>
      </c>
      <c r="F6084" s="92">
        <f t="shared" si="302"/>
        <v>15.11783</v>
      </c>
      <c r="H6084" s="138">
        <v>12.310639999999999</v>
      </c>
      <c r="I6084" s="138">
        <v>9.9635320000000007</v>
      </c>
      <c r="J6084" s="138">
        <v>15.11783</v>
      </c>
      <c r="K6084" s="138">
        <v>10.645425420611764</v>
      </c>
    </row>
    <row r="6085" spans="1:11">
      <c r="A6085" s="39" t="s">
        <v>470</v>
      </c>
      <c r="B6085" s="39" t="s">
        <v>512</v>
      </c>
      <c r="C6085" s="39" t="s">
        <v>372</v>
      </c>
      <c r="D6085" s="92">
        <f t="shared" si="300"/>
        <v>12.17098</v>
      </c>
      <c r="E6085" s="92">
        <f t="shared" si="301"/>
        <v>10.41985</v>
      </c>
      <c r="F6085" s="92">
        <f t="shared" si="302"/>
        <v>14.16985</v>
      </c>
      <c r="H6085" s="138">
        <v>12.17098</v>
      </c>
      <c r="I6085" s="138">
        <v>10.41985</v>
      </c>
      <c r="J6085" s="138">
        <v>14.16985</v>
      </c>
      <c r="K6085" s="138">
        <v>7.8455005266626019</v>
      </c>
    </row>
    <row r="6086" spans="1:11">
      <c r="A6086" s="39" t="s">
        <v>470</v>
      </c>
      <c r="B6086" s="39" t="s">
        <v>512</v>
      </c>
      <c r="C6086" s="39" t="s">
        <v>368</v>
      </c>
      <c r="D6086" s="92">
        <f t="shared" si="300"/>
        <v>12.32687</v>
      </c>
      <c r="E6086" s="92">
        <f t="shared" si="301"/>
        <v>9.7135599999999993</v>
      </c>
      <c r="F6086" s="92">
        <f t="shared" si="302"/>
        <v>15.52237</v>
      </c>
      <c r="H6086" s="138">
        <v>12.32687</v>
      </c>
      <c r="I6086" s="138">
        <v>9.7135599999999993</v>
      </c>
      <c r="J6086" s="138">
        <v>15.52237</v>
      </c>
      <c r="K6086" s="138">
        <v>11.971197879104754</v>
      </c>
    </row>
    <row r="6087" spans="1:11">
      <c r="A6087" s="39" t="s">
        <v>470</v>
      </c>
      <c r="B6087" s="39" t="s">
        <v>512</v>
      </c>
      <c r="C6087" s="39" t="s">
        <v>364</v>
      </c>
      <c r="D6087" s="92">
        <f t="shared" si="300"/>
        <v>15.07869</v>
      </c>
      <c r="E6087" s="92">
        <f t="shared" si="301"/>
        <v>12.408659999999999</v>
      </c>
      <c r="F6087" s="92">
        <f t="shared" si="302"/>
        <v>18.20384</v>
      </c>
      <c r="H6087" s="138">
        <v>15.07869</v>
      </c>
      <c r="I6087" s="138">
        <v>12.408659999999999</v>
      </c>
      <c r="J6087" s="138">
        <v>18.20384</v>
      </c>
      <c r="K6087" s="138">
        <v>9.7850609038318321</v>
      </c>
    </row>
    <row r="6088" spans="1:11">
      <c r="A6088" s="39" t="s">
        <v>470</v>
      </c>
      <c r="B6088" s="39" t="s">
        <v>512</v>
      </c>
      <c r="C6088" s="39" t="s">
        <v>365</v>
      </c>
      <c r="D6088" s="92">
        <f t="shared" si="300"/>
        <v>9.5418629999999993</v>
      </c>
      <c r="E6088" s="92">
        <f t="shared" si="301"/>
        <v>7.0432490000000003</v>
      </c>
      <c r="F6088" s="92">
        <f t="shared" si="302"/>
        <v>12.80477</v>
      </c>
      <c r="H6088" s="138">
        <v>9.5418629999999993</v>
      </c>
      <c r="I6088" s="138">
        <v>7.0432490000000003</v>
      </c>
      <c r="J6088" s="138">
        <v>12.80477</v>
      </c>
      <c r="K6088" s="138">
        <v>15.269911127418201</v>
      </c>
    </row>
    <row r="6089" spans="1:11">
      <c r="A6089" s="39" t="s">
        <v>470</v>
      </c>
      <c r="B6089" s="39" t="s">
        <v>512</v>
      </c>
      <c r="C6089" s="39" t="s">
        <v>366</v>
      </c>
      <c r="D6089" s="92">
        <f t="shared" si="300"/>
        <v>13.943009999999999</v>
      </c>
      <c r="E6089" s="92">
        <f t="shared" si="301"/>
        <v>12.162509999999999</v>
      </c>
      <c r="F6089" s="92">
        <f t="shared" si="302"/>
        <v>15.936870000000001</v>
      </c>
      <c r="H6089" s="138">
        <v>13.943009999999999</v>
      </c>
      <c r="I6089" s="138">
        <v>12.162509999999999</v>
      </c>
      <c r="J6089" s="138">
        <v>15.936870000000001</v>
      </c>
      <c r="K6089" s="138">
        <v>6.8975622910691454</v>
      </c>
    </row>
    <row r="6090" spans="1:11">
      <c r="A6090" s="39" t="s">
        <v>470</v>
      </c>
      <c r="B6090" s="39" t="s">
        <v>512</v>
      </c>
      <c r="C6090" s="39" t="s">
        <v>373</v>
      </c>
      <c r="D6090" s="92">
        <f t="shared" si="300"/>
        <v>12.76112</v>
      </c>
      <c r="E6090" s="92">
        <f t="shared" si="301"/>
        <v>10.49192</v>
      </c>
      <c r="F6090" s="92">
        <f t="shared" si="302"/>
        <v>15.43648</v>
      </c>
      <c r="H6090" s="138">
        <v>12.76112</v>
      </c>
      <c r="I6090" s="138">
        <v>10.49192</v>
      </c>
      <c r="J6090" s="138">
        <v>15.43648</v>
      </c>
      <c r="K6090" s="138">
        <v>9.8576927417029232</v>
      </c>
    </row>
    <row r="6091" spans="1:11">
      <c r="A6091" s="39" t="s">
        <v>470</v>
      </c>
      <c r="B6091" s="39" t="s">
        <v>512</v>
      </c>
      <c r="C6091" s="39" t="s">
        <v>369</v>
      </c>
      <c r="D6091" s="92">
        <f t="shared" si="300"/>
        <v>17.122479999999999</v>
      </c>
      <c r="E6091" s="92">
        <f t="shared" si="301"/>
        <v>12.579879999999999</v>
      </c>
      <c r="F6091" s="92">
        <f t="shared" si="302"/>
        <v>22.876180000000002</v>
      </c>
      <c r="H6091" s="138">
        <v>17.122479999999999</v>
      </c>
      <c r="I6091" s="138">
        <v>12.579879999999999</v>
      </c>
      <c r="J6091" s="138">
        <v>22.876180000000002</v>
      </c>
      <c r="K6091" s="138">
        <v>15.292136419490637</v>
      </c>
    </row>
    <row r="6092" spans="1:11">
      <c r="A6092" s="39" t="s">
        <v>470</v>
      </c>
      <c r="B6092" s="39" t="s">
        <v>512</v>
      </c>
      <c r="C6092" s="39" t="s">
        <v>374</v>
      </c>
      <c r="D6092" s="92">
        <f t="shared" si="300"/>
        <v>14.55256</v>
      </c>
      <c r="E6092" s="92">
        <f t="shared" si="301"/>
        <v>12.02008</v>
      </c>
      <c r="F6092" s="92">
        <f t="shared" si="302"/>
        <v>17.51239</v>
      </c>
      <c r="H6092" s="138">
        <v>14.55256</v>
      </c>
      <c r="I6092" s="138">
        <v>12.02008</v>
      </c>
      <c r="J6092" s="138">
        <v>17.51239</v>
      </c>
      <c r="K6092" s="138">
        <v>9.608096444886673</v>
      </c>
    </row>
    <row r="6093" spans="1:11">
      <c r="A6093" s="39" t="s">
        <v>470</v>
      </c>
      <c r="B6093" s="39" t="s">
        <v>512</v>
      </c>
      <c r="C6093" s="39" t="s">
        <v>370</v>
      </c>
      <c r="D6093" s="92">
        <f t="shared" si="300"/>
        <v>9.1523059999999994</v>
      </c>
      <c r="E6093" s="92">
        <f t="shared" si="301"/>
        <v>7.3186720000000003</v>
      </c>
      <c r="F6093" s="92">
        <f t="shared" si="302"/>
        <v>11.38889</v>
      </c>
      <c r="H6093" s="138">
        <v>9.1523059999999994</v>
      </c>
      <c r="I6093" s="138">
        <v>7.3186720000000003</v>
      </c>
      <c r="J6093" s="138">
        <v>11.38889</v>
      </c>
      <c r="K6093" s="138">
        <v>11.288990993089612</v>
      </c>
    </row>
    <row r="6094" spans="1:11">
      <c r="A6094" s="39" t="s">
        <v>470</v>
      </c>
      <c r="B6094" s="39" t="s">
        <v>512</v>
      </c>
      <c r="C6094" s="39" t="s">
        <v>386</v>
      </c>
      <c r="D6094" s="92">
        <f t="shared" si="300"/>
        <v>16.337530000000001</v>
      </c>
      <c r="E6094" s="92">
        <f t="shared" si="301"/>
        <v>13.70659</v>
      </c>
      <c r="F6094" s="92">
        <f t="shared" si="302"/>
        <v>19.36018</v>
      </c>
      <c r="H6094" s="138">
        <v>16.337530000000001</v>
      </c>
      <c r="I6094" s="138">
        <v>13.70659</v>
      </c>
      <c r="J6094" s="138">
        <v>19.36018</v>
      </c>
      <c r="K6094" s="138">
        <v>8.8164734816095205</v>
      </c>
    </row>
    <row r="6095" spans="1:11">
      <c r="A6095" s="39" t="s">
        <v>470</v>
      </c>
      <c r="B6095" s="39" t="s">
        <v>512</v>
      </c>
      <c r="C6095" s="39" t="s">
        <v>379</v>
      </c>
      <c r="D6095" s="92">
        <f t="shared" si="300"/>
        <v>11.24811</v>
      </c>
      <c r="E6095" s="92">
        <f t="shared" si="301"/>
        <v>9.7116769999999999</v>
      </c>
      <c r="F6095" s="92">
        <f t="shared" si="302"/>
        <v>12.99263</v>
      </c>
      <c r="H6095" s="138">
        <v>11.24811</v>
      </c>
      <c r="I6095" s="138">
        <v>9.7116769999999999</v>
      </c>
      <c r="J6095" s="138">
        <v>12.99263</v>
      </c>
      <c r="K6095" s="138">
        <v>7.4276016148490722</v>
      </c>
    </row>
    <row r="6096" spans="1:11">
      <c r="A6096" s="39" t="s">
        <v>470</v>
      </c>
      <c r="B6096" s="39" t="s">
        <v>513</v>
      </c>
      <c r="C6096" s="39" t="s">
        <v>375</v>
      </c>
      <c r="D6096" s="92">
        <f t="shared" si="300"/>
        <v>16.03912</v>
      </c>
      <c r="E6096" s="92">
        <f t="shared" si="301"/>
        <v>12.4183</v>
      </c>
      <c r="F6096" s="92">
        <f t="shared" si="302"/>
        <v>20.46893</v>
      </c>
      <c r="H6096" s="138">
        <v>16.03912</v>
      </c>
      <c r="I6096" s="138">
        <v>12.4183</v>
      </c>
      <c r="J6096" s="138">
        <v>20.46893</v>
      </c>
      <c r="K6096" s="138">
        <v>12.768711749771807</v>
      </c>
    </row>
    <row r="6097" spans="1:11">
      <c r="A6097" s="39" t="s">
        <v>470</v>
      </c>
      <c r="B6097" s="39" t="s">
        <v>513</v>
      </c>
      <c r="C6097" s="39" t="s">
        <v>367</v>
      </c>
      <c r="D6097" s="92">
        <f t="shared" si="300"/>
        <v>14.21194</v>
      </c>
      <c r="E6097" s="92">
        <f t="shared" si="301"/>
        <v>12.52707</v>
      </c>
      <c r="F6097" s="92">
        <f t="shared" si="302"/>
        <v>16.08175</v>
      </c>
      <c r="H6097" s="138">
        <v>14.21194</v>
      </c>
      <c r="I6097" s="138">
        <v>12.52707</v>
      </c>
      <c r="J6097" s="138">
        <v>16.08175</v>
      </c>
      <c r="K6097" s="138">
        <v>6.3744407871128077</v>
      </c>
    </row>
    <row r="6098" spans="1:11">
      <c r="A6098" s="39" t="s">
        <v>470</v>
      </c>
      <c r="B6098" s="39" t="s">
        <v>513</v>
      </c>
      <c r="C6098" s="39" t="s">
        <v>376</v>
      </c>
      <c r="D6098" s="92">
        <f t="shared" si="300"/>
        <v>5.8679699999999997</v>
      </c>
      <c r="E6098" s="92">
        <f t="shared" si="301"/>
        <v>4.2774099999999997</v>
      </c>
      <c r="F6098" s="92">
        <f t="shared" si="302"/>
        <v>8.0005480000000002</v>
      </c>
      <c r="H6098" s="138">
        <v>5.8679699999999997</v>
      </c>
      <c r="I6098" s="138">
        <v>4.2774099999999997</v>
      </c>
      <c r="J6098" s="138">
        <v>8.0005480000000002</v>
      </c>
      <c r="K6098" s="138">
        <v>15.98857185704767</v>
      </c>
    </row>
    <row r="6099" spans="1:11">
      <c r="A6099" s="39" t="s">
        <v>470</v>
      </c>
      <c r="B6099" s="39" t="s">
        <v>513</v>
      </c>
      <c r="C6099" s="39" t="s">
        <v>377</v>
      </c>
      <c r="D6099" s="92">
        <f t="shared" si="300"/>
        <v>12.502929999999999</v>
      </c>
      <c r="E6099" s="92">
        <f t="shared" si="301"/>
        <v>10.198370000000001</v>
      </c>
      <c r="F6099" s="92">
        <f t="shared" si="302"/>
        <v>15.23987</v>
      </c>
      <c r="H6099" s="138">
        <v>12.502929999999999</v>
      </c>
      <c r="I6099" s="138">
        <v>10.198370000000001</v>
      </c>
      <c r="J6099" s="138">
        <v>15.23987</v>
      </c>
      <c r="K6099" s="138">
        <v>10.255396135145922</v>
      </c>
    </row>
    <row r="6100" spans="1:11">
      <c r="A6100" s="39" t="s">
        <v>470</v>
      </c>
      <c r="B6100" s="39" t="s">
        <v>513</v>
      </c>
      <c r="C6100" s="39" t="s">
        <v>371</v>
      </c>
      <c r="D6100" s="92">
        <f t="shared" si="300"/>
        <v>15.615819999999999</v>
      </c>
      <c r="E6100" s="92">
        <f t="shared" si="301"/>
        <v>12.88519</v>
      </c>
      <c r="F6100" s="92">
        <f t="shared" si="302"/>
        <v>18.800239999999999</v>
      </c>
      <c r="H6100" s="138">
        <v>15.615819999999999</v>
      </c>
      <c r="I6100" s="138">
        <v>12.88519</v>
      </c>
      <c r="J6100" s="138">
        <v>18.800239999999999</v>
      </c>
      <c r="K6100" s="138">
        <v>9.6460128254552124</v>
      </c>
    </row>
    <row r="6101" spans="1:11">
      <c r="A6101" s="39" t="s">
        <v>470</v>
      </c>
      <c r="B6101" s="39" t="s">
        <v>513</v>
      </c>
      <c r="C6101" s="39" t="s">
        <v>363</v>
      </c>
      <c r="D6101" s="92">
        <f t="shared" si="300"/>
        <v>9.8859499999999993</v>
      </c>
      <c r="E6101" s="92">
        <f t="shared" si="301"/>
        <v>7.8957639999999998</v>
      </c>
      <c r="F6101" s="92">
        <f t="shared" si="302"/>
        <v>12.31073</v>
      </c>
      <c r="H6101" s="138">
        <v>9.8859499999999993</v>
      </c>
      <c r="I6101" s="138">
        <v>7.8957639999999998</v>
      </c>
      <c r="J6101" s="138">
        <v>12.31073</v>
      </c>
      <c r="K6101" s="138">
        <v>11.339142925060312</v>
      </c>
    </row>
    <row r="6102" spans="1:11">
      <c r="A6102" s="39" t="s">
        <v>470</v>
      </c>
      <c r="B6102" s="39" t="s">
        <v>513</v>
      </c>
      <c r="C6102" s="39" t="s">
        <v>372</v>
      </c>
      <c r="D6102" s="92">
        <f t="shared" si="300"/>
        <v>7.8466360000000002</v>
      </c>
      <c r="E6102" s="92">
        <f t="shared" si="301"/>
        <v>6.3298420000000002</v>
      </c>
      <c r="F6102" s="92">
        <f t="shared" si="302"/>
        <v>9.6892980000000009</v>
      </c>
      <c r="H6102" s="138">
        <v>7.8466360000000002</v>
      </c>
      <c r="I6102" s="138">
        <v>6.3298420000000002</v>
      </c>
      <c r="J6102" s="138">
        <v>9.6892980000000009</v>
      </c>
      <c r="K6102" s="138">
        <v>10.867097696388617</v>
      </c>
    </row>
    <row r="6103" spans="1:11">
      <c r="A6103" s="39" t="s">
        <v>470</v>
      </c>
      <c r="B6103" s="39" t="s">
        <v>513</v>
      </c>
      <c r="C6103" s="39" t="s">
        <v>368</v>
      </c>
      <c r="D6103" s="92">
        <f t="shared" si="300"/>
        <v>15.23845</v>
      </c>
      <c r="E6103" s="92">
        <f t="shared" si="301"/>
        <v>12.275370000000001</v>
      </c>
      <c r="F6103" s="92">
        <f t="shared" si="302"/>
        <v>18.763780000000001</v>
      </c>
      <c r="H6103" s="138">
        <v>15.23845</v>
      </c>
      <c r="I6103" s="138">
        <v>12.275370000000001</v>
      </c>
      <c r="J6103" s="138">
        <v>18.763780000000001</v>
      </c>
      <c r="K6103" s="138">
        <v>10.836633647122902</v>
      </c>
    </row>
    <row r="6104" spans="1:11">
      <c r="A6104" s="39" t="s">
        <v>470</v>
      </c>
      <c r="B6104" s="39" t="s">
        <v>513</v>
      </c>
      <c r="C6104" s="39" t="s">
        <v>364</v>
      </c>
      <c r="D6104" s="92">
        <f t="shared" si="300"/>
        <v>12.60375</v>
      </c>
      <c r="E6104" s="92">
        <f t="shared" si="301"/>
        <v>10.38463</v>
      </c>
      <c r="F6104" s="92">
        <f t="shared" si="302"/>
        <v>15.216559999999999</v>
      </c>
      <c r="H6104" s="138">
        <v>12.60375</v>
      </c>
      <c r="I6104" s="138">
        <v>10.38463</v>
      </c>
      <c r="J6104" s="138">
        <v>15.216559999999999</v>
      </c>
      <c r="K6104" s="138">
        <v>9.7535257363879779</v>
      </c>
    </row>
    <row r="6105" spans="1:11">
      <c r="A6105" s="39" t="s">
        <v>470</v>
      </c>
      <c r="B6105" s="39" t="s">
        <v>513</v>
      </c>
      <c r="C6105" s="39" t="s">
        <v>365</v>
      </c>
      <c r="D6105" s="92">
        <f t="shared" si="300"/>
        <v>14.2029</v>
      </c>
      <c r="E6105" s="92">
        <f t="shared" si="301"/>
        <v>11.227209999999999</v>
      </c>
      <c r="F6105" s="92">
        <f t="shared" si="302"/>
        <v>17.809069999999998</v>
      </c>
      <c r="H6105" s="138">
        <v>14.2029</v>
      </c>
      <c r="I6105" s="138">
        <v>11.227209999999999</v>
      </c>
      <c r="J6105" s="138">
        <v>17.809069999999998</v>
      </c>
      <c r="K6105" s="138">
        <v>11.783825838385118</v>
      </c>
    </row>
    <row r="6106" spans="1:11">
      <c r="A6106" s="39" t="s">
        <v>470</v>
      </c>
      <c r="B6106" s="39" t="s">
        <v>513</v>
      </c>
      <c r="C6106" s="39" t="s">
        <v>366</v>
      </c>
      <c r="D6106" s="92">
        <f t="shared" si="300"/>
        <v>12.08483</v>
      </c>
      <c r="E6106" s="92">
        <f t="shared" si="301"/>
        <v>10.46819</v>
      </c>
      <c r="F6106" s="92">
        <f t="shared" si="302"/>
        <v>13.912330000000001</v>
      </c>
      <c r="H6106" s="138">
        <v>12.08483</v>
      </c>
      <c r="I6106" s="138">
        <v>10.46819</v>
      </c>
      <c r="J6106" s="138">
        <v>13.912330000000001</v>
      </c>
      <c r="K6106" s="138">
        <v>7.2587525021038779</v>
      </c>
    </row>
    <row r="6107" spans="1:11">
      <c r="A6107" s="39" t="s">
        <v>470</v>
      </c>
      <c r="B6107" s="39" t="s">
        <v>513</v>
      </c>
      <c r="C6107" s="39" t="s">
        <v>373</v>
      </c>
      <c r="D6107" s="92">
        <f t="shared" si="300"/>
        <v>11.198650000000001</v>
      </c>
      <c r="E6107" s="92">
        <f t="shared" si="301"/>
        <v>9.1112199999999994</v>
      </c>
      <c r="F6107" s="92">
        <f t="shared" si="302"/>
        <v>13.692270000000001</v>
      </c>
      <c r="H6107" s="138">
        <v>11.198650000000001</v>
      </c>
      <c r="I6107" s="138">
        <v>9.1112199999999994</v>
      </c>
      <c r="J6107" s="138">
        <v>13.692270000000001</v>
      </c>
      <c r="K6107" s="138">
        <v>10.398681983989141</v>
      </c>
    </row>
    <row r="6108" spans="1:11">
      <c r="A6108" s="39" t="s">
        <v>470</v>
      </c>
      <c r="B6108" s="39" t="s">
        <v>513</v>
      </c>
      <c r="C6108" s="39" t="s">
        <v>369</v>
      </c>
      <c r="D6108" s="92">
        <f t="shared" si="300"/>
        <v>20.103370000000002</v>
      </c>
      <c r="E6108" s="92">
        <f t="shared" si="301"/>
        <v>15.59873</v>
      </c>
      <c r="F6108" s="92">
        <f t="shared" si="302"/>
        <v>25.515599999999999</v>
      </c>
      <c r="H6108" s="138">
        <v>20.103370000000002</v>
      </c>
      <c r="I6108" s="138">
        <v>15.59873</v>
      </c>
      <c r="J6108" s="138">
        <v>25.515599999999999</v>
      </c>
      <c r="K6108" s="138">
        <v>12.577249486031445</v>
      </c>
    </row>
    <row r="6109" spans="1:11">
      <c r="A6109" s="39" t="s">
        <v>470</v>
      </c>
      <c r="B6109" s="39" t="s">
        <v>513</v>
      </c>
      <c r="C6109" s="39" t="s">
        <v>374</v>
      </c>
      <c r="D6109" s="92">
        <f t="shared" si="300"/>
        <v>16.078060000000001</v>
      </c>
      <c r="E6109" s="92">
        <f t="shared" si="301"/>
        <v>13.603490000000001</v>
      </c>
      <c r="F6109" s="92">
        <f t="shared" si="302"/>
        <v>18.90428</v>
      </c>
      <c r="H6109" s="138">
        <v>16.078060000000001</v>
      </c>
      <c r="I6109" s="138">
        <v>13.603490000000001</v>
      </c>
      <c r="J6109" s="138">
        <v>18.90428</v>
      </c>
      <c r="K6109" s="138">
        <v>8.4001614622659702</v>
      </c>
    </row>
    <row r="6110" spans="1:11">
      <c r="A6110" s="39" t="s">
        <v>470</v>
      </c>
      <c r="B6110" s="39" t="s">
        <v>513</v>
      </c>
      <c r="C6110" s="39" t="s">
        <v>370</v>
      </c>
      <c r="D6110" s="92">
        <f t="shared" si="300"/>
        <v>8.6788749999999997</v>
      </c>
      <c r="E6110" s="92">
        <f t="shared" si="301"/>
        <v>6.9326319999999999</v>
      </c>
      <c r="F6110" s="92">
        <f t="shared" si="302"/>
        <v>10.81387</v>
      </c>
      <c r="H6110" s="138">
        <v>8.6788749999999997</v>
      </c>
      <c r="I6110" s="138">
        <v>6.9326319999999999</v>
      </c>
      <c r="J6110" s="138">
        <v>10.81387</v>
      </c>
      <c r="K6110" s="138">
        <v>11.349424896659993</v>
      </c>
    </row>
    <row r="6111" spans="1:11">
      <c r="A6111" s="39" t="s">
        <v>470</v>
      </c>
      <c r="B6111" s="39" t="s">
        <v>513</v>
      </c>
      <c r="C6111" s="39" t="s">
        <v>386</v>
      </c>
      <c r="D6111" s="92">
        <f t="shared" si="300"/>
        <v>14.168469999999999</v>
      </c>
      <c r="E6111" s="92">
        <f t="shared" si="301"/>
        <v>11.97268</v>
      </c>
      <c r="F6111" s="92">
        <f t="shared" si="302"/>
        <v>16.69061</v>
      </c>
      <c r="H6111" s="138">
        <v>14.168469999999999</v>
      </c>
      <c r="I6111" s="138">
        <v>11.97268</v>
      </c>
      <c r="J6111" s="138">
        <v>16.69061</v>
      </c>
      <c r="K6111" s="138">
        <v>8.480195815073893</v>
      </c>
    </row>
    <row r="6112" spans="1:11">
      <c r="A6112" s="39" t="s">
        <v>470</v>
      </c>
      <c r="B6112" s="39" t="s">
        <v>513</v>
      </c>
      <c r="C6112" s="39" t="s">
        <v>379</v>
      </c>
      <c r="D6112" s="92">
        <f t="shared" si="300"/>
        <v>10.511839999999999</v>
      </c>
      <c r="E6112" s="92">
        <f t="shared" si="301"/>
        <v>8.7210719999999995</v>
      </c>
      <c r="F6112" s="92">
        <f t="shared" si="302"/>
        <v>12.619490000000001</v>
      </c>
      <c r="H6112" s="138">
        <v>10.511839999999999</v>
      </c>
      <c r="I6112" s="138">
        <v>8.7210719999999995</v>
      </c>
      <c r="J6112" s="138">
        <v>12.619490000000001</v>
      </c>
      <c r="K6112" s="138">
        <v>9.4314344586675585</v>
      </c>
    </row>
    <row r="6113" spans="1:11">
      <c r="A6113" s="39" t="s">
        <v>470</v>
      </c>
      <c r="B6113" s="39" t="s">
        <v>511</v>
      </c>
      <c r="C6113" s="39" t="s">
        <v>356</v>
      </c>
      <c r="D6113" s="92">
        <f t="shared" si="300"/>
        <v>18.301590000000001</v>
      </c>
      <c r="E6113" s="92">
        <f t="shared" si="301"/>
        <v>16.938089999999999</v>
      </c>
      <c r="F6113" s="92">
        <f t="shared" si="302"/>
        <v>19.748750000000001</v>
      </c>
      <c r="H6113" s="138">
        <v>18.301590000000001</v>
      </c>
      <c r="I6113" s="138">
        <v>16.938089999999999</v>
      </c>
      <c r="J6113" s="138">
        <v>19.748750000000001</v>
      </c>
      <c r="K6113" s="138">
        <v>3.9170520156991824</v>
      </c>
    </row>
    <row r="6114" spans="1:11">
      <c r="A6114" s="39" t="s">
        <v>470</v>
      </c>
      <c r="B6114" s="39" t="s">
        <v>511</v>
      </c>
      <c r="C6114" s="39" t="s">
        <v>357</v>
      </c>
      <c r="D6114" s="92">
        <f t="shared" si="300"/>
        <v>18.706040000000002</v>
      </c>
      <c r="E6114" s="92">
        <f t="shared" si="301"/>
        <v>17.372420000000002</v>
      </c>
      <c r="F6114" s="92">
        <f t="shared" si="302"/>
        <v>20.11712</v>
      </c>
      <c r="H6114" s="138">
        <v>18.706040000000002</v>
      </c>
      <c r="I6114" s="138">
        <v>17.372420000000002</v>
      </c>
      <c r="J6114" s="138">
        <v>20.11712</v>
      </c>
      <c r="K6114" s="138">
        <v>3.7425521382398408</v>
      </c>
    </row>
    <row r="6115" spans="1:11">
      <c r="A6115" s="39" t="s">
        <v>470</v>
      </c>
      <c r="B6115" s="39" t="s">
        <v>511</v>
      </c>
      <c r="C6115" s="39" t="s">
        <v>358</v>
      </c>
      <c r="D6115" s="92">
        <f t="shared" si="300"/>
        <v>19.482309999999998</v>
      </c>
      <c r="E6115" s="92">
        <f t="shared" si="301"/>
        <v>18.014600000000002</v>
      </c>
      <c r="F6115" s="92">
        <f t="shared" si="302"/>
        <v>21.038920000000001</v>
      </c>
      <c r="H6115" s="138">
        <v>19.482309999999998</v>
      </c>
      <c r="I6115" s="138">
        <v>18.014600000000002</v>
      </c>
      <c r="J6115" s="138">
        <v>21.038920000000001</v>
      </c>
      <c r="K6115" s="138">
        <v>3.9596320970151901</v>
      </c>
    </row>
    <row r="6116" spans="1:11">
      <c r="A6116" s="39" t="s">
        <v>470</v>
      </c>
      <c r="B6116" s="39" t="s">
        <v>511</v>
      </c>
      <c r="C6116" s="39" t="s">
        <v>360</v>
      </c>
      <c r="D6116" s="92">
        <f t="shared" si="300"/>
        <v>18.094950000000001</v>
      </c>
      <c r="E6116" s="92">
        <f t="shared" si="301"/>
        <v>16.76107</v>
      </c>
      <c r="F6116" s="92">
        <f t="shared" si="302"/>
        <v>19.510110000000001</v>
      </c>
      <c r="H6116" s="138">
        <v>18.094950000000001</v>
      </c>
      <c r="I6116" s="138">
        <v>16.76107</v>
      </c>
      <c r="J6116" s="138">
        <v>19.510110000000001</v>
      </c>
      <c r="K6116" s="138">
        <v>3.8749142716614302</v>
      </c>
    </row>
    <row r="6117" spans="1:11">
      <c r="A6117" s="39" t="s">
        <v>470</v>
      </c>
      <c r="B6117" s="39" t="s">
        <v>512</v>
      </c>
      <c r="C6117" s="39" t="s">
        <v>356</v>
      </c>
      <c r="D6117" s="92">
        <f t="shared" si="300"/>
        <v>13.55233</v>
      </c>
      <c r="E6117" s="92">
        <f t="shared" si="301"/>
        <v>12.316689999999999</v>
      </c>
      <c r="F6117" s="92">
        <f t="shared" si="302"/>
        <v>14.890879999999999</v>
      </c>
      <c r="H6117" s="138">
        <v>13.55233</v>
      </c>
      <c r="I6117" s="138">
        <v>12.316689999999999</v>
      </c>
      <c r="J6117" s="138">
        <v>14.890879999999999</v>
      </c>
      <c r="K6117" s="138">
        <v>4.8425591761711821</v>
      </c>
    </row>
    <row r="6118" spans="1:11">
      <c r="A6118" s="39" t="s">
        <v>470</v>
      </c>
      <c r="B6118" s="39" t="s">
        <v>512</v>
      </c>
      <c r="C6118" s="39" t="s">
        <v>357</v>
      </c>
      <c r="D6118" s="92">
        <f t="shared" si="300"/>
        <v>13.258699999999999</v>
      </c>
      <c r="E6118" s="92">
        <f t="shared" si="301"/>
        <v>12.07892</v>
      </c>
      <c r="F6118" s="92">
        <f t="shared" si="302"/>
        <v>14.534660000000001</v>
      </c>
      <c r="H6118" s="138">
        <v>13.258699999999999</v>
      </c>
      <c r="I6118" s="138">
        <v>12.07892</v>
      </c>
      <c r="J6118" s="138">
        <v>14.534660000000001</v>
      </c>
      <c r="K6118" s="138">
        <v>4.7220745623628257</v>
      </c>
    </row>
    <row r="6119" spans="1:11">
      <c r="A6119" s="39" t="s">
        <v>470</v>
      </c>
      <c r="B6119" s="39" t="s">
        <v>512</v>
      </c>
      <c r="C6119" s="39" t="s">
        <v>358</v>
      </c>
      <c r="D6119" s="92">
        <f t="shared" si="300"/>
        <v>12.766080000000001</v>
      </c>
      <c r="E6119" s="92">
        <f t="shared" si="301"/>
        <v>11.55475</v>
      </c>
      <c r="F6119" s="92">
        <f t="shared" si="302"/>
        <v>14.08417</v>
      </c>
      <c r="H6119" s="138">
        <v>12.766080000000001</v>
      </c>
      <c r="I6119" s="138">
        <v>11.55475</v>
      </c>
      <c r="J6119" s="138">
        <v>14.08417</v>
      </c>
      <c r="K6119" s="138">
        <v>5.0508033789542282</v>
      </c>
    </row>
    <row r="6120" spans="1:11">
      <c r="A6120" s="39" t="s">
        <v>470</v>
      </c>
      <c r="B6120" s="39" t="s">
        <v>512</v>
      </c>
      <c r="C6120" s="39" t="s">
        <v>360</v>
      </c>
      <c r="D6120" s="92">
        <f t="shared" si="300"/>
        <v>11.73034</v>
      </c>
      <c r="E6120" s="92">
        <f t="shared" si="301"/>
        <v>10.641159999999999</v>
      </c>
      <c r="F6120" s="92">
        <f t="shared" si="302"/>
        <v>12.914899999999999</v>
      </c>
      <c r="H6120" s="138">
        <v>11.73034</v>
      </c>
      <c r="I6120" s="138">
        <v>10.641159999999999</v>
      </c>
      <c r="J6120" s="138">
        <v>12.914899999999999</v>
      </c>
      <c r="K6120" s="138">
        <v>4.9409019687408895</v>
      </c>
    </row>
    <row r="6121" spans="1:11">
      <c r="A6121" s="39" t="s">
        <v>470</v>
      </c>
      <c r="B6121" s="39" t="s">
        <v>513</v>
      </c>
      <c r="C6121" s="39" t="s">
        <v>356</v>
      </c>
      <c r="D6121" s="92">
        <f t="shared" si="300"/>
        <v>11.78126</v>
      </c>
      <c r="E6121" s="92">
        <f t="shared" si="301"/>
        <v>10.689410000000001</v>
      </c>
      <c r="F6121" s="92">
        <f t="shared" si="302"/>
        <v>12.968450000000001</v>
      </c>
      <c r="H6121" s="138">
        <v>11.78126</v>
      </c>
      <c r="I6121" s="138">
        <v>10.689410000000001</v>
      </c>
      <c r="J6121" s="138">
        <v>12.968450000000001</v>
      </c>
      <c r="K6121" s="138">
        <v>4.9310625518832456</v>
      </c>
    </row>
    <row r="6122" spans="1:11">
      <c r="A6122" s="39" t="s">
        <v>470</v>
      </c>
      <c r="B6122" s="39" t="s">
        <v>513</v>
      </c>
      <c r="C6122" s="39" t="s">
        <v>357</v>
      </c>
      <c r="D6122" s="92">
        <f t="shared" si="300"/>
        <v>12.756629999999999</v>
      </c>
      <c r="E6122" s="92">
        <f t="shared" si="301"/>
        <v>11.605549999999999</v>
      </c>
      <c r="F6122" s="92">
        <f t="shared" si="302"/>
        <v>14.00379</v>
      </c>
      <c r="H6122" s="138">
        <v>12.756629999999999</v>
      </c>
      <c r="I6122" s="138">
        <v>11.605549999999999</v>
      </c>
      <c r="J6122" s="138">
        <v>14.00379</v>
      </c>
      <c r="K6122" s="138">
        <v>4.7927634492808835</v>
      </c>
    </row>
    <row r="6123" spans="1:11">
      <c r="A6123" s="39" t="s">
        <v>470</v>
      </c>
      <c r="B6123" s="39" t="s">
        <v>513</v>
      </c>
      <c r="C6123" s="39" t="s">
        <v>358</v>
      </c>
      <c r="D6123" s="92">
        <f t="shared" si="300"/>
        <v>10.60824</v>
      </c>
      <c r="E6123" s="92">
        <f t="shared" si="301"/>
        <v>9.4810440000000007</v>
      </c>
      <c r="F6123" s="92">
        <f t="shared" si="302"/>
        <v>11.85191</v>
      </c>
      <c r="H6123" s="138">
        <v>10.60824</v>
      </c>
      <c r="I6123" s="138">
        <v>9.4810440000000007</v>
      </c>
      <c r="J6123" s="138">
        <v>11.85191</v>
      </c>
      <c r="K6123" s="138">
        <v>5.6948720994245976</v>
      </c>
    </row>
    <row r="6124" spans="1:11">
      <c r="A6124" s="39" t="s">
        <v>470</v>
      </c>
      <c r="B6124" s="39" t="s">
        <v>513</v>
      </c>
      <c r="C6124" s="39" t="s">
        <v>360</v>
      </c>
      <c r="D6124" s="92">
        <f t="shared" si="300"/>
        <v>10.992369999999999</v>
      </c>
      <c r="E6124" s="92">
        <f t="shared" si="301"/>
        <v>9.8650660000000006</v>
      </c>
      <c r="F6124" s="92">
        <f t="shared" si="302"/>
        <v>12.231009999999999</v>
      </c>
      <c r="H6124" s="138">
        <v>10.992369999999999</v>
      </c>
      <c r="I6124" s="138">
        <v>9.8650660000000006</v>
      </c>
      <c r="J6124" s="138">
        <v>12.231009999999999</v>
      </c>
      <c r="K6124" s="138">
        <v>5.4850983000026385</v>
      </c>
    </row>
    <row r="6125" spans="1:11">
      <c r="A6125" s="39" t="s">
        <v>470</v>
      </c>
      <c r="B6125" s="39" t="s">
        <v>511</v>
      </c>
      <c r="C6125" s="39" t="s">
        <v>0</v>
      </c>
      <c r="D6125" s="92">
        <f t="shared" si="300"/>
        <v>18.657599999999999</v>
      </c>
      <c r="E6125" s="92">
        <f t="shared" si="301"/>
        <v>17.958749999999998</v>
      </c>
      <c r="F6125" s="92">
        <f t="shared" si="302"/>
        <v>19.377230000000001</v>
      </c>
      <c r="H6125" s="138">
        <v>18.657599999999999</v>
      </c>
      <c r="I6125" s="138">
        <v>17.958749999999998</v>
      </c>
      <c r="J6125" s="138">
        <v>19.377230000000001</v>
      </c>
      <c r="K6125" s="138">
        <v>1.9393775190806963</v>
      </c>
    </row>
    <row r="6126" spans="1:11">
      <c r="A6126" s="39" t="s">
        <v>470</v>
      </c>
      <c r="B6126" s="39" t="s">
        <v>512</v>
      </c>
      <c r="C6126" s="39" t="s">
        <v>0</v>
      </c>
      <c r="D6126" s="92">
        <f t="shared" si="300"/>
        <v>12.79641</v>
      </c>
      <c r="E6126" s="92">
        <f t="shared" si="301"/>
        <v>12.19483</v>
      </c>
      <c r="F6126" s="92">
        <f t="shared" si="302"/>
        <v>13.42313</v>
      </c>
      <c r="H6126" s="138">
        <v>12.79641</v>
      </c>
      <c r="I6126" s="138">
        <v>12.19483</v>
      </c>
      <c r="J6126" s="138">
        <v>13.42313</v>
      </c>
      <c r="K6126" s="138">
        <v>2.4482202430212849</v>
      </c>
    </row>
    <row r="6127" spans="1:11">
      <c r="A6127" s="39" t="s">
        <v>470</v>
      </c>
      <c r="B6127" s="39" t="s">
        <v>513</v>
      </c>
      <c r="C6127" s="39" t="s">
        <v>0</v>
      </c>
      <c r="D6127" s="92">
        <f t="shared" si="300"/>
        <v>11.531470000000001</v>
      </c>
      <c r="E6127" s="92">
        <f t="shared" si="301"/>
        <v>10.95473</v>
      </c>
      <c r="F6127" s="92">
        <f t="shared" si="302"/>
        <v>12.134449999999999</v>
      </c>
      <c r="H6127" s="138">
        <v>11.531470000000001</v>
      </c>
      <c r="I6127" s="138">
        <v>10.95473</v>
      </c>
      <c r="J6127" s="138">
        <v>12.134449999999999</v>
      </c>
      <c r="K6127" s="138">
        <v>2.609183391189501</v>
      </c>
    </row>
    <row r="6128" spans="1:11">
      <c r="A6128" s="39" t="s">
        <v>470</v>
      </c>
      <c r="B6128" s="39" t="s">
        <v>425</v>
      </c>
      <c r="C6128" s="39" t="s">
        <v>98</v>
      </c>
      <c r="D6128" s="92">
        <f t="shared" ref="D6128:D6191" si="303">IF(K6128&gt;=50," ",H6128)</f>
        <v>14.194900000000001</v>
      </c>
      <c r="E6128" s="92">
        <f t="shared" ref="E6128:E6191" si="304">IF(K6128&gt;=50," ",I6128)</f>
        <v>9.2891890000000004</v>
      </c>
      <c r="F6128" s="92">
        <f t="shared" ref="F6128:F6191" si="305">IF(K6128&gt;=50," ",J6128)</f>
        <v>21.089040000000001</v>
      </c>
      <c r="H6128" s="138">
        <v>14.194900000000001</v>
      </c>
      <c r="I6128" s="138">
        <v>9.2891890000000004</v>
      </c>
      <c r="J6128" s="138">
        <v>21.089040000000001</v>
      </c>
      <c r="K6128" s="138">
        <v>20.996886205609055</v>
      </c>
    </row>
    <row r="6129" spans="1:11">
      <c r="A6129" s="39" t="s">
        <v>470</v>
      </c>
      <c r="B6129" s="39" t="s">
        <v>425</v>
      </c>
      <c r="C6129" s="39" t="s">
        <v>99</v>
      </c>
      <c r="D6129" s="92">
        <f t="shared" si="303"/>
        <v>21.661110000000001</v>
      </c>
      <c r="E6129" s="92">
        <f t="shared" si="304"/>
        <v>15.954040000000001</v>
      </c>
      <c r="F6129" s="92">
        <f t="shared" si="305"/>
        <v>28.712250000000001</v>
      </c>
      <c r="H6129" s="138">
        <v>21.661110000000001</v>
      </c>
      <c r="I6129" s="138">
        <v>15.954040000000001</v>
      </c>
      <c r="J6129" s="138">
        <v>28.712250000000001</v>
      </c>
      <c r="K6129" s="138">
        <v>15.033020006823289</v>
      </c>
    </row>
    <row r="6130" spans="1:11">
      <c r="A6130" s="39" t="s">
        <v>470</v>
      </c>
      <c r="B6130" s="39" t="s">
        <v>425</v>
      </c>
      <c r="C6130" s="39" t="s">
        <v>100</v>
      </c>
      <c r="D6130" s="92">
        <f t="shared" si="303"/>
        <v>21.360040000000001</v>
      </c>
      <c r="E6130" s="92">
        <f t="shared" si="304"/>
        <v>16.1539</v>
      </c>
      <c r="F6130" s="92">
        <f t="shared" si="305"/>
        <v>27.689920000000001</v>
      </c>
      <c r="H6130" s="138">
        <v>21.360040000000001</v>
      </c>
      <c r="I6130" s="138">
        <v>16.1539</v>
      </c>
      <c r="J6130" s="138">
        <v>27.689920000000001</v>
      </c>
      <c r="K6130" s="138">
        <v>13.780339362660369</v>
      </c>
    </row>
    <row r="6131" spans="1:11">
      <c r="A6131" s="39" t="s">
        <v>470</v>
      </c>
      <c r="B6131" s="39" t="s">
        <v>425</v>
      </c>
      <c r="C6131" s="39" t="s">
        <v>101</v>
      </c>
      <c r="D6131" s="92">
        <f t="shared" si="303"/>
        <v>15.90132</v>
      </c>
      <c r="E6131" s="92">
        <f t="shared" si="304"/>
        <v>12.164899999999999</v>
      </c>
      <c r="F6131" s="92">
        <f t="shared" si="305"/>
        <v>20.517289999999999</v>
      </c>
      <c r="H6131" s="138">
        <v>15.90132</v>
      </c>
      <c r="I6131" s="138">
        <v>12.164899999999999</v>
      </c>
      <c r="J6131" s="138">
        <v>20.517289999999999</v>
      </c>
      <c r="K6131" s="138">
        <v>13.357595470061604</v>
      </c>
    </row>
    <row r="6132" spans="1:11">
      <c r="A6132" s="39" t="s">
        <v>470</v>
      </c>
      <c r="B6132" s="39" t="s">
        <v>425</v>
      </c>
      <c r="C6132" s="39" t="s">
        <v>102</v>
      </c>
      <c r="D6132" s="92">
        <f t="shared" si="303"/>
        <v>12.776960000000001</v>
      </c>
      <c r="E6132" s="92">
        <f t="shared" si="304"/>
        <v>8.8967930000000006</v>
      </c>
      <c r="F6132" s="92">
        <f t="shared" si="305"/>
        <v>18.014759999999999</v>
      </c>
      <c r="H6132" s="138">
        <v>12.776960000000001</v>
      </c>
      <c r="I6132" s="138">
        <v>8.8967930000000006</v>
      </c>
      <c r="J6132" s="138">
        <v>18.014759999999999</v>
      </c>
      <c r="K6132" s="138">
        <v>18.044049601783207</v>
      </c>
    </row>
    <row r="6133" spans="1:11">
      <c r="A6133" s="39" t="s">
        <v>470</v>
      </c>
      <c r="B6133" s="39" t="s">
        <v>425</v>
      </c>
      <c r="C6133" s="39" t="s">
        <v>103</v>
      </c>
      <c r="D6133" s="92">
        <f t="shared" si="303"/>
        <v>19.322320000000001</v>
      </c>
      <c r="E6133" s="92">
        <f t="shared" si="304"/>
        <v>13.91489</v>
      </c>
      <c r="F6133" s="92">
        <f t="shared" si="305"/>
        <v>26.191770000000002</v>
      </c>
      <c r="H6133" s="138">
        <v>19.322320000000001</v>
      </c>
      <c r="I6133" s="138">
        <v>13.91489</v>
      </c>
      <c r="J6133" s="138">
        <v>26.191770000000002</v>
      </c>
      <c r="K6133" s="138">
        <v>16.18366221033499</v>
      </c>
    </row>
    <row r="6134" spans="1:11">
      <c r="A6134" s="39" t="s">
        <v>470</v>
      </c>
      <c r="B6134" s="39" t="s">
        <v>425</v>
      </c>
      <c r="C6134" s="39" t="s">
        <v>104</v>
      </c>
      <c r="D6134" s="92">
        <f t="shared" si="303"/>
        <v>9.1199779999999997</v>
      </c>
      <c r="E6134" s="92">
        <f t="shared" si="304"/>
        <v>5.7136509999999996</v>
      </c>
      <c r="F6134" s="92">
        <f t="shared" si="305"/>
        <v>14.25014</v>
      </c>
      <c r="H6134" s="138">
        <v>9.1199779999999997</v>
      </c>
      <c r="I6134" s="138">
        <v>5.7136509999999996</v>
      </c>
      <c r="J6134" s="138">
        <v>14.25014</v>
      </c>
      <c r="K6134" s="138">
        <v>23.387534487473545</v>
      </c>
    </row>
    <row r="6135" spans="1:11">
      <c r="A6135" s="39" t="s">
        <v>470</v>
      </c>
      <c r="B6135" s="39" t="s">
        <v>425</v>
      </c>
      <c r="C6135" s="39" t="s">
        <v>105</v>
      </c>
      <c r="D6135" s="92">
        <f t="shared" si="303"/>
        <v>22.84882</v>
      </c>
      <c r="E6135" s="92">
        <f t="shared" si="304"/>
        <v>13.43178</v>
      </c>
      <c r="F6135" s="92">
        <f t="shared" si="305"/>
        <v>36.113860000000003</v>
      </c>
      <c r="H6135" s="138">
        <v>22.84882</v>
      </c>
      <c r="I6135" s="138">
        <v>13.43178</v>
      </c>
      <c r="J6135" s="138">
        <v>36.113860000000003</v>
      </c>
      <c r="K6135" s="138">
        <v>25.445340284531103</v>
      </c>
    </row>
    <row r="6136" spans="1:11">
      <c r="A6136" s="39" t="s">
        <v>470</v>
      </c>
      <c r="B6136" s="39" t="s">
        <v>425</v>
      </c>
      <c r="C6136" s="39" t="s">
        <v>106</v>
      </c>
      <c r="D6136" s="92">
        <f t="shared" si="303"/>
        <v>15.520860000000001</v>
      </c>
      <c r="E6136" s="92">
        <f t="shared" si="304"/>
        <v>11.73494</v>
      </c>
      <c r="F6136" s="92">
        <f t="shared" si="305"/>
        <v>20.247990000000001</v>
      </c>
      <c r="H6136" s="138">
        <v>15.520860000000001</v>
      </c>
      <c r="I6136" s="138">
        <v>11.73494</v>
      </c>
      <c r="J6136" s="138">
        <v>20.247990000000001</v>
      </c>
      <c r="K6136" s="138">
        <v>13.941108933396732</v>
      </c>
    </row>
    <row r="6137" spans="1:11">
      <c r="A6137" s="39" t="s">
        <v>470</v>
      </c>
      <c r="B6137" s="39" t="s">
        <v>425</v>
      </c>
      <c r="C6137" s="39" t="s">
        <v>107</v>
      </c>
      <c r="D6137" s="92">
        <f t="shared" si="303"/>
        <v>37.340449999999997</v>
      </c>
      <c r="E6137" s="92">
        <f t="shared" si="304"/>
        <v>32.19238</v>
      </c>
      <c r="F6137" s="92">
        <f t="shared" si="305"/>
        <v>42.79224</v>
      </c>
      <c r="H6137" s="138">
        <v>37.340449999999997</v>
      </c>
      <c r="I6137" s="138">
        <v>32.19238</v>
      </c>
      <c r="J6137" s="138">
        <v>42.79224</v>
      </c>
      <c r="K6137" s="138">
        <v>7.2666531870933539</v>
      </c>
    </row>
    <row r="6138" spans="1:11">
      <c r="A6138" s="39" t="s">
        <v>470</v>
      </c>
      <c r="B6138" s="39" t="s">
        <v>425</v>
      </c>
      <c r="C6138" s="39" t="s">
        <v>108</v>
      </c>
      <c r="D6138" s="92">
        <f t="shared" si="303"/>
        <v>16.935020000000002</v>
      </c>
      <c r="E6138" s="92">
        <f t="shared" si="304"/>
        <v>11.915649999999999</v>
      </c>
      <c r="F6138" s="92">
        <f t="shared" si="305"/>
        <v>23.504570000000001</v>
      </c>
      <c r="H6138" s="138">
        <v>16.935020000000002</v>
      </c>
      <c r="I6138" s="138">
        <v>11.915649999999999</v>
      </c>
      <c r="J6138" s="138">
        <v>23.504570000000001</v>
      </c>
      <c r="K6138" s="138">
        <v>17.384136540730392</v>
      </c>
    </row>
    <row r="6139" spans="1:11">
      <c r="A6139" s="39" t="s">
        <v>470</v>
      </c>
      <c r="B6139" s="39" t="s">
        <v>425</v>
      </c>
      <c r="C6139" s="39" t="s">
        <v>109</v>
      </c>
      <c r="D6139" s="92">
        <f t="shared" si="303"/>
        <v>18.523890000000002</v>
      </c>
      <c r="E6139" s="92">
        <f t="shared" si="304"/>
        <v>14.00844</v>
      </c>
      <c r="F6139" s="92">
        <f t="shared" si="305"/>
        <v>24.087140000000002</v>
      </c>
      <c r="H6139" s="138">
        <v>18.523890000000002</v>
      </c>
      <c r="I6139" s="138">
        <v>14.00844</v>
      </c>
      <c r="J6139" s="138">
        <v>24.087140000000002</v>
      </c>
      <c r="K6139" s="138">
        <v>13.856533373929555</v>
      </c>
    </row>
    <row r="6140" spans="1:11">
      <c r="A6140" s="39" t="s">
        <v>470</v>
      </c>
      <c r="B6140" s="39" t="s">
        <v>425</v>
      </c>
      <c r="C6140" s="39" t="s">
        <v>110</v>
      </c>
      <c r="D6140" s="92">
        <f t="shared" si="303"/>
        <v>23.446110000000001</v>
      </c>
      <c r="E6140" s="92">
        <f t="shared" si="304"/>
        <v>19.085049999999999</v>
      </c>
      <c r="F6140" s="92">
        <f t="shared" si="305"/>
        <v>28.453279999999999</v>
      </c>
      <c r="H6140" s="138">
        <v>23.446110000000001</v>
      </c>
      <c r="I6140" s="138">
        <v>19.085049999999999</v>
      </c>
      <c r="J6140" s="138">
        <v>28.453279999999999</v>
      </c>
      <c r="K6140" s="138">
        <v>10.20191409150601</v>
      </c>
    </row>
    <row r="6141" spans="1:11">
      <c r="A6141" s="39" t="s">
        <v>470</v>
      </c>
      <c r="B6141" s="39" t="s">
        <v>425</v>
      </c>
      <c r="C6141" s="39" t="s">
        <v>111</v>
      </c>
      <c r="D6141" s="92">
        <f t="shared" si="303"/>
        <v>27.292069999999999</v>
      </c>
      <c r="E6141" s="92">
        <f t="shared" si="304"/>
        <v>22.471489999999999</v>
      </c>
      <c r="F6141" s="92">
        <f t="shared" si="305"/>
        <v>32.710450000000002</v>
      </c>
      <c r="H6141" s="138">
        <v>27.292069999999999</v>
      </c>
      <c r="I6141" s="138">
        <v>22.471489999999999</v>
      </c>
      <c r="J6141" s="138">
        <v>32.710450000000002</v>
      </c>
      <c r="K6141" s="138">
        <v>9.5907529183385503</v>
      </c>
    </row>
    <row r="6142" spans="1:11">
      <c r="A6142" s="39" t="s">
        <v>470</v>
      </c>
      <c r="B6142" s="39" t="s">
        <v>425</v>
      </c>
      <c r="C6142" s="39" t="s">
        <v>112</v>
      </c>
      <c r="D6142" s="92">
        <f t="shared" si="303"/>
        <v>23.594080000000002</v>
      </c>
      <c r="E6142" s="92">
        <f t="shared" si="304"/>
        <v>18.212730000000001</v>
      </c>
      <c r="F6142" s="92">
        <f t="shared" si="305"/>
        <v>29.982569999999999</v>
      </c>
      <c r="H6142" s="138">
        <v>23.594080000000002</v>
      </c>
      <c r="I6142" s="138">
        <v>18.212730000000001</v>
      </c>
      <c r="J6142" s="138">
        <v>29.982569999999999</v>
      </c>
      <c r="K6142" s="138">
        <v>12.744607969456744</v>
      </c>
    </row>
    <row r="6143" spans="1:11">
      <c r="A6143" s="39" t="s">
        <v>470</v>
      </c>
      <c r="B6143" s="39" t="s">
        <v>425</v>
      </c>
      <c r="C6143" s="39" t="s">
        <v>113</v>
      </c>
      <c r="D6143" s="92">
        <f t="shared" si="303"/>
        <v>18.78819</v>
      </c>
      <c r="E6143" s="92">
        <f t="shared" si="304"/>
        <v>14.05484</v>
      </c>
      <c r="F6143" s="92">
        <f t="shared" si="305"/>
        <v>24.658270000000002</v>
      </c>
      <c r="H6143" s="138">
        <v>18.78819</v>
      </c>
      <c r="I6143" s="138">
        <v>14.05484</v>
      </c>
      <c r="J6143" s="138">
        <v>24.658270000000002</v>
      </c>
      <c r="K6143" s="138">
        <v>14.373832710867838</v>
      </c>
    </row>
    <row r="6144" spans="1:11">
      <c r="A6144" s="39" t="s">
        <v>470</v>
      </c>
      <c r="B6144" s="39" t="s">
        <v>425</v>
      </c>
      <c r="C6144" s="39" t="s">
        <v>114</v>
      </c>
      <c r="D6144" s="92">
        <f t="shared" si="303"/>
        <v>16.04955</v>
      </c>
      <c r="E6144" s="92">
        <f t="shared" si="304"/>
        <v>11.976100000000001</v>
      </c>
      <c r="F6144" s="92">
        <f t="shared" si="305"/>
        <v>21.175219999999999</v>
      </c>
      <c r="H6144" s="138">
        <v>16.04955</v>
      </c>
      <c r="I6144" s="138">
        <v>11.976100000000001</v>
      </c>
      <c r="J6144" s="138">
        <v>21.175219999999999</v>
      </c>
      <c r="K6144" s="138">
        <v>14.569000376957607</v>
      </c>
    </row>
    <row r="6145" spans="1:11">
      <c r="A6145" s="39" t="s">
        <v>470</v>
      </c>
      <c r="B6145" s="39" t="s">
        <v>425</v>
      </c>
      <c r="C6145" s="39" t="s">
        <v>115</v>
      </c>
      <c r="D6145" s="92">
        <f t="shared" si="303"/>
        <v>21.536339999999999</v>
      </c>
      <c r="E6145" s="92">
        <f t="shared" si="304"/>
        <v>16.91638</v>
      </c>
      <c r="F6145" s="92">
        <f t="shared" si="305"/>
        <v>27.00787</v>
      </c>
      <c r="H6145" s="138">
        <v>21.536339999999999</v>
      </c>
      <c r="I6145" s="138">
        <v>16.91638</v>
      </c>
      <c r="J6145" s="138">
        <v>27.00787</v>
      </c>
      <c r="K6145" s="138">
        <v>11.956325912388085</v>
      </c>
    </row>
    <row r="6146" spans="1:11">
      <c r="A6146" s="39" t="s">
        <v>470</v>
      </c>
      <c r="B6146" s="39" t="s">
        <v>425</v>
      </c>
      <c r="C6146" s="39" t="s">
        <v>116</v>
      </c>
      <c r="D6146" s="92">
        <f t="shared" si="303"/>
        <v>13.240399999999999</v>
      </c>
      <c r="E6146" s="92">
        <f t="shared" si="304"/>
        <v>8.4996039999999997</v>
      </c>
      <c r="F6146" s="92">
        <f t="shared" si="305"/>
        <v>20.046150000000001</v>
      </c>
      <c r="H6146" s="138">
        <v>13.240399999999999</v>
      </c>
      <c r="I6146" s="138">
        <v>8.4996039999999997</v>
      </c>
      <c r="J6146" s="138">
        <v>20.046150000000001</v>
      </c>
      <c r="K6146" s="138">
        <v>21.9752726503731</v>
      </c>
    </row>
    <row r="6147" spans="1:11">
      <c r="A6147" s="39" t="s">
        <v>470</v>
      </c>
      <c r="B6147" s="39" t="s">
        <v>425</v>
      </c>
      <c r="C6147" s="39" t="s">
        <v>117</v>
      </c>
      <c r="D6147" s="92">
        <f t="shared" si="303"/>
        <v>18.31709</v>
      </c>
      <c r="E6147" s="92">
        <f t="shared" si="304"/>
        <v>14.27251</v>
      </c>
      <c r="F6147" s="92">
        <f t="shared" si="305"/>
        <v>23.197679999999998</v>
      </c>
      <c r="H6147" s="138">
        <v>18.31709</v>
      </c>
      <c r="I6147" s="138">
        <v>14.27251</v>
      </c>
      <c r="J6147" s="138">
        <v>23.197679999999998</v>
      </c>
      <c r="K6147" s="138">
        <v>12.411742258186207</v>
      </c>
    </row>
    <row r="6148" spans="1:11">
      <c r="A6148" s="39" t="s">
        <v>470</v>
      </c>
      <c r="B6148" s="39" t="s">
        <v>425</v>
      </c>
      <c r="C6148" s="39" t="s">
        <v>118</v>
      </c>
      <c r="D6148" s="92">
        <f t="shared" si="303"/>
        <v>18.800560000000001</v>
      </c>
      <c r="E6148" s="92">
        <f t="shared" si="304"/>
        <v>12.73461</v>
      </c>
      <c r="F6148" s="92">
        <f t="shared" si="305"/>
        <v>26.86636</v>
      </c>
      <c r="H6148" s="138">
        <v>18.800560000000001</v>
      </c>
      <c r="I6148" s="138">
        <v>12.73461</v>
      </c>
      <c r="J6148" s="138">
        <v>26.86636</v>
      </c>
      <c r="K6148" s="138">
        <v>19.123302710132037</v>
      </c>
    </row>
    <row r="6149" spans="1:11">
      <c r="A6149" s="39" t="s">
        <v>470</v>
      </c>
      <c r="B6149" s="39" t="s">
        <v>425</v>
      </c>
      <c r="C6149" s="39" t="s">
        <v>119</v>
      </c>
      <c r="D6149" s="92">
        <f t="shared" si="303"/>
        <v>15.42698</v>
      </c>
      <c r="E6149" s="92">
        <f t="shared" si="304"/>
        <v>12.07663</v>
      </c>
      <c r="F6149" s="92">
        <f t="shared" si="305"/>
        <v>19.50066</v>
      </c>
      <c r="H6149" s="138">
        <v>15.42698</v>
      </c>
      <c r="I6149" s="138">
        <v>12.07663</v>
      </c>
      <c r="J6149" s="138">
        <v>19.50066</v>
      </c>
      <c r="K6149" s="138">
        <v>12.241145058851441</v>
      </c>
    </row>
    <row r="6150" spans="1:11">
      <c r="A6150" s="39" t="s">
        <v>470</v>
      </c>
      <c r="B6150" s="39" t="s">
        <v>425</v>
      </c>
      <c r="C6150" s="39" t="s">
        <v>120</v>
      </c>
      <c r="D6150" s="92">
        <f t="shared" si="303"/>
        <v>19.84571</v>
      </c>
      <c r="E6150" s="92">
        <f t="shared" si="304"/>
        <v>13.59257</v>
      </c>
      <c r="F6150" s="92">
        <f t="shared" si="305"/>
        <v>28.041969999999999</v>
      </c>
      <c r="H6150" s="138">
        <v>19.84571</v>
      </c>
      <c r="I6150" s="138">
        <v>13.59257</v>
      </c>
      <c r="J6150" s="138">
        <v>28.041969999999999</v>
      </c>
      <c r="K6150" s="138">
        <v>18.549041581278775</v>
      </c>
    </row>
    <row r="6151" spans="1:11">
      <c r="A6151" s="39" t="s">
        <v>470</v>
      </c>
      <c r="B6151" s="39" t="s">
        <v>425</v>
      </c>
      <c r="C6151" s="39" t="s">
        <v>121</v>
      </c>
      <c r="D6151" s="92">
        <f t="shared" si="303"/>
        <v>17.192060000000001</v>
      </c>
      <c r="E6151" s="92">
        <f t="shared" si="304"/>
        <v>13.19261</v>
      </c>
      <c r="F6151" s="92">
        <f t="shared" si="305"/>
        <v>22.095359999999999</v>
      </c>
      <c r="H6151" s="138">
        <v>17.192060000000001</v>
      </c>
      <c r="I6151" s="138">
        <v>13.19261</v>
      </c>
      <c r="J6151" s="138">
        <v>22.095359999999999</v>
      </c>
      <c r="K6151" s="138">
        <v>13.17969457993981</v>
      </c>
    </row>
    <row r="6152" spans="1:11">
      <c r="A6152" s="39" t="s">
        <v>470</v>
      </c>
      <c r="B6152" s="39" t="s">
        <v>425</v>
      </c>
      <c r="C6152" s="39" t="s">
        <v>122</v>
      </c>
      <c r="D6152" s="92">
        <f t="shared" si="303"/>
        <v>19.470700000000001</v>
      </c>
      <c r="E6152" s="92">
        <f t="shared" si="304"/>
        <v>15.27623</v>
      </c>
      <c r="F6152" s="92">
        <f t="shared" si="305"/>
        <v>24.48404</v>
      </c>
      <c r="H6152" s="138">
        <v>19.470700000000001</v>
      </c>
      <c r="I6152" s="138">
        <v>15.27623</v>
      </c>
      <c r="J6152" s="138">
        <v>24.48404</v>
      </c>
      <c r="K6152" s="138">
        <v>12.054029901338934</v>
      </c>
    </row>
    <row r="6153" spans="1:11">
      <c r="A6153" s="39" t="s">
        <v>470</v>
      </c>
      <c r="B6153" s="39" t="s">
        <v>425</v>
      </c>
      <c r="C6153" s="39" t="s">
        <v>123</v>
      </c>
      <c r="D6153" s="92">
        <f t="shared" si="303"/>
        <v>38.650100000000002</v>
      </c>
      <c r="E6153" s="92">
        <f t="shared" si="304"/>
        <v>33.099539999999998</v>
      </c>
      <c r="F6153" s="92">
        <f t="shared" si="305"/>
        <v>44.512149999999998</v>
      </c>
      <c r="H6153" s="138">
        <v>38.650100000000002</v>
      </c>
      <c r="I6153" s="138">
        <v>33.099539999999998</v>
      </c>
      <c r="J6153" s="138">
        <v>44.512149999999998</v>
      </c>
      <c r="K6153" s="138">
        <v>7.5635043635074686</v>
      </c>
    </row>
    <row r="6154" spans="1:11">
      <c r="A6154" s="39" t="s">
        <v>470</v>
      </c>
      <c r="B6154" s="39" t="s">
        <v>425</v>
      </c>
      <c r="C6154" s="39" t="s">
        <v>124</v>
      </c>
      <c r="D6154" s="92">
        <f t="shared" si="303"/>
        <v>17.465250000000001</v>
      </c>
      <c r="E6154" s="92">
        <f t="shared" si="304"/>
        <v>12.98593</v>
      </c>
      <c r="F6154" s="92">
        <f t="shared" si="305"/>
        <v>23.079820000000002</v>
      </c>
      <c r="H6154" s="138">
        <v>17.465250000000001</v>
      </c>
      <c r="I6154" s="138">
        <v>12.98593</v>
      </c>
      <c r="J6154" s="138">
        <v>23.079820000000002</v>
      </c>
      <c r="K6154" s="138">
        <v>14.704267044559913</v>
      </c>
    </row>
    <row r="6155" spans="1:11">
      <c r="A6155" s="39" t="s">
        <v>470</v>
      </c>
      <c r="B6155" s="39" t="s">
        <v>425</v>
      </c>
      <c r="C6155" s="39" t="s">
        <v>125</v>
      </c>
      <c r="D6155" s="92">
        <f t="shared" si="303"/>
        <v>23.475460000000002</v>
      </c>
      <c r="E6155" s="92">
        <f t="shared" si="304"/>
        <v>18.588419999999999</v>
      </c>
      <c r="F6155" s="92">
        <f t="shared" si="305"/>
        <v>29.186710000000001</v>
      </c>
      <c r="H6155" s="138">
        <v>23.475460000000002</v>
      </c>
      <c r="I6155" s="138">
        <v>18.588419999999999</v>
      </c>
      <c r="J6155" s="138">
        <v>29.186710000000001</v>
      </c>
      <c r="K6155" s="138">
        <v>11.53011272196583</v>
      </c>
    </row>
    <row r="6156" spans="1:11">
      <c r="A6156" s="39" t="s">
        <v>470</v>
      </c>
      <c r="B6156" s="39" t="s">
        <v>425</v>
      </c>
      <c r="C6156" s="39" t="s">
        <v>126</v>
      </c>
      <c r="D6156" s="92">
        <f t="shared" si="303"/>
        <v>18.940709999999999</v>
      </c>
      <c r="E6156" s="92">
        <f t="shared" si="304"/>
        <v>13.058820000000001</v>
      </c>
      <c r="F6156" s="92">
        <f t="shared" si="305"/>
        <v>26.65953</v>
      </c>
      <c r="H6156" s="138">
        <v>18.940709999999999</v>
      </c>
      <c r="I6156" s="138">
        <v>13.058820000000001</v>
      </c>
      <c r="J6156" s="138">
        <v>26.65953</v>
      </c>
      <c r="K6156" s="138">
        <v>18.275296966164415</v>
      </c>
    </row>
    <row r="6157" spans="1:11">
      <c r="A6157" s="39" t="s">
        <v>470</v>
      </c>
      <c r="B6157" s="39" t="s">
        <v>425</v>
      </c>
      <c r="C6157" s="39" t="s">
        <v>127</v>
      </c>
      <c r="D6157" s="92">
        <f t="shared" si="303"/>
        <v>21.755050000000001</v>
      </c>
      <c r="E6157" s="92">
        <f t="shared" si="304"/>
        <v>16.630970000000001</v>
      </c>
      <c r="F6157" s="92">
        <f t="shared" si="305"/>
        <v>27.929010000000002</v>
      </c>
      <c r="H6157" s="138">
        <v>21.755050000000001</v>
      </c>
      <c r="I6157" s="138">
        <v>16.630970000000001</v>
      </c>
      <c r="J6157" s="138">
        <v>27.929010000000002</v>
      </c>
      <c r="K6157" s="138">
        <v>13.253993900266833</v>
      </c>
    </row>
    <row r="6158" spans="1:11">
      <c r="A6158" s="39" t="s">
        <v>470</v>
      </c>
      <c r="B6158" s="39" t="s">
        <v>425</v>
      </c>
      <c r="C6158" s="39" t="s">
        <v>128</v>
      </c>
      <c r="D6158" s="92">
        <f t="shared" si="303"/>
        <v>15.736980000000001</v>
      </c>
      <c r="E6158" s="92">
        <f t="shared" si="304"/>
        <v>12.017609999999999</v>
      </c>
      <c r="F6158" s="92">
        <f t="shared" si="305"/>
        <v>20.341339999999999</v>
      </c>
      <c r="H6158" s="138">
        <v>15.736980000000001</v>
      </c>
      <c r="I6158" s="138">
        <v>12.017609999999999</v>
      </c>
      <c r="J6158" s="138">
        <v>20.341339999999999</v>
      </c>
      <c r="K6158" s="138">
        <v>13.448920949254559</v>
      </c>
    </row>
    <row r="6159" spans="1:11">
      <c r="A6159" s="39" t="s">
        <v>470</v>
      </c>
      <c r="B6159" s="39" t="s">
        <v>425</v>
      </c>
      <c r="C6159" s="39" t="s">
        <v>129</v>
      </c>
      <c r="D6159" s="92">
        <f t="shared" si="303"/>
        <v>20.0124</v>
      </c>
      <c r="E6159" s="92">
        <f t="shared" si="304"/>
        <v>14.09918</v>
      </c>
      <c r="F6159" s="92">
        <f t="shared" si="305"/>
        <v>27.608540000000001</v>
      </c>
      <c r="H6159" s="138">
        <v>20.0124</v>
      </c>
      <c r="I6159" s="138">
        <v>14.09918</v>
      </c>
      <c r="J6159" s="138">
        <v>27.608540000000001</v>
      </c>
      <c r="K6159" s="138">
        <v>17.203423877196141</v>
      </c>
    </row>
    <row r="6160" spans="1:11">
      <c r="A6160" s="39" t="s">
        <v>470</v>
      </c>
      <c r="B6160" s="39" t="s">
        <v>425</v>
      </c>
      <c r="C6160" s="39" t="s">
        <v>130</v>
      </c>
      <c r="D6160" s="92">
        <f t="shared" si="303"/>
        <v>33.870289999999997</v>
      </c>
      <c r="E6160" s="92">
        <f t="shared" si="304"/>
        <v>29.00892</v>
      </c>
      <c r="F6160" s="92">
        <f t="shared" si="305"/>
        <v>39.097659999999998</v>
      </c>
      <c r="H6160" s="138">
        <v>33.870289999999997</v>
      </c>
      <c r="I6160" s="138">
        <v>29.00892</v>
      </c>
      <c r="J6160" s="138">
        <v>39.097659999999998</v>
      </c>
      <c r="K6160" s="138">
        <v>7.6206758194275874</v>
      </c>
    </row>
    <row r="6161" spans="1:11">
      <c r="A6161" s="39" t="s">
        <v>470</v>
      </c>
      <c r="B6161" s="39" t="s">
        <v>425</v>
      </c>
      <c r="C6161" s="39" t="s">
        <v>131</v>
      </c>
      <c r="D6161" s="92">
        <f t="shared" si="303"/>
        <v>15.881449999999999</v>
      </c>
      <c r="E6161" s="92">
        <f t="shared" si="304"/>
        <v>10.38449</v>
      </c>
      <c r="F6161" s="92">
        <f t="shared" si="305"/>
        <v>23.524360000000001</v>
      </c>
      <c r="H6161" s="138">
        <v>15.881449999999999</v>
      </c>
      <c r="I6161" s="138">
        <v>10.38449</v>
      </c>
      <c r="J6161" s="138">
        <v>23.524360000000001</v>
      </c>
      <c r="K6161" s="138">
        <v>20.949415827899848</v>
      </c>
    </row>
    <row r="6162" spans="1:11">
      <c r="A6162" s="39" t="s">
        <v>470</v>
      </c>
      <c r="B6162" s="39" t="s">
        <v>425</v>
      </c>
      <c r="C6162" s="39" t="s">
        <v>132</v>
      </c>
      <c r="D6162" s="92">
        <f t="shared" si="303"/>
        <v>15.854480000000001</v>
      </c>
      <c r="E6162" s="92">
        <f t="shared" si="304"/>
        <v>12.247669999999999</v>
      </c>
      <c r="F6162" s="92">
        <f t="shared" si="305"/>
        <v>20.278030000000001</v>
      </c>
      <c r="H6162" s="138">
        <v>15.854480000000001</v>
      </c>
      <c r="I6162" s="138">
        <v>12.247669999999999</v>
      </c>
      <c r="J6162" s="138">
        <v>20.278030000000001</v>
      </c>
      <c r="K6162" s="138">
        <v>12.882958003037629</v>
      </c>
    </row>
    <row r="6163" spans="1:11">
      <c r="A6163" s="39" t="s">
        <v>470</v>
      </c>
      <c r="B6163" s="39" t="s">
        <v>425</v>
      </c>
      <c r="C6163" s="39" t="s">
        <v>133</v>
      </c>
      <c r="D6163" s="92">
        <f t="shared" si="303"/>
        <v>20.87726</v>
      </c>
      <c r="E6163" s="92">
        <f t="shared" si="304"/>
        <v>16.634920000000001</v>
      </c>
      <c r="F6163" s="92">
        <f t="shared" si="305"/>
        <v>25.86581</v>
      </c>
      <c r="H6163" s="138">
        <v>20.87726</v>
      </c>
      <c r="I6163" s="138">
        <v>16.634920000000001</v>
      </c>
      <c r="J6163" s="138">
        <v>25.86581</v>
      </c>
      <c r="K6163" s="138">
        <v>11.278232871554984</v>
      </c>
    </row>
    <row r="6164" spans="1:11">
      <c r="A6164" s="39" t="s">
        <v>470</v>
      </c>
      <c r="B6164" s="39" t="s">
        <v>425</v>
      </c>
      <c r="C6164" s="39" t="s">
        <v>134</v>
      </c>
      <c r="D6164" s="92">
        <f t="shared" si="303"/>
        <v>14.558669999999999</v>
      </c>
      <c r="E6164" s="92">
        <f t="shared" si="304"/>
        <v>11.038819999999999</v>
      </c>
      <c r="F6164" s="92">
        <f t="shared" si="305"/>
        <v>18.96163</v>
      </c>
      <c r="H6164" s="138">
        <v>14.558669999999999</v>
      </c>
      <c r="I6164" s="138">
        <v>11.038819999999999</v>
      </c>
      <c r="J6164" s="138">
        <v>18.96163</v>
      </c>
      <c r="K6164" s="138">
        <v>13.824614473712229</v>
      </c>
    </row>
    <row r="6165" spans="1:11">
      <c r="A6165" s="39" t="s">
        <v>470</v>
      </c>
      <c r="B6165" s="39" t="s">
        <v>425</v>
      </c>
      <c r="C6165" s="39" t="s">
        <v>135</v>
      </c>
      <c r="D6165" s="92">
        <f t="shared" si="303"/>
        <v>18.789390000000001</v>
      </c>
      <c r="E6165" s="92">
        <f t="shared" si="304"/>
        <v>13.070119999999999</v>
      </c>
      <c r="F6165" s="92">
        <f t="shared" si="305"/>
        <v>26.25543</v>
      </c>
      <c r="H6165" s="138">
        <v>18.789390000000001</v>
      </c>
      <c r="I6165" s="138">
        <v>13.070119999999999</v>
      </c>
      <c r="J6165" s="138">
        <v>26.25543</v>
      </c>
      <c r="K6165" s="138">
        <v>17.858525476345957</v>
      </c>
    </row>
    <row r="6166" spans="1:11">
      <c r="A6166" s="39" t="s">
        <v>470</v>
      </c>
      <c r="B6166" s="39" t="s">
        <v>425</v>
      </c>
      <c r="C6166" s="39" t="s">
        <v>136</v>
      </c>
      <c r="D6166" s="92">
        <f t="shared" si="303"/>
        <v>10.38583</v>
      </c>
      <c r="E6166" s="92">
        <f t="shared" si="304"/>
        <v>7.400334</v>
      </c>
      <c r="F6166" s="92">
        <f t="shared" si="305"/>
        <v>14.3886</v>
      </c>
      <c r="H6166" s="138">
        <v>10.38583</v>
      </c>
      <c r="I6166" s="138">
        <v>7.400334</v>
      </c>
      <c r="J6166" s="138">
        <v>14.3886</v>
      </c>
      <c r="K6166" s="138">
        <v>16.993884937458052</v>
      </c>
    </row>
    <row r="6167" spans="1:11">
      <c r="A6167" s="39" t="s">
        <v>470</v>
      </c>
      <c r="B6167" s="39" t="s">
        <v>425</v>
      </c>
      <c r="C6167" s="39" t="s">
        <v>137</v>
      </c>
      <c r="D6167" s="92">
        <f t="shared" si="303"/>
        <v>17.99464</v>
      </c>
      <c r="E6167" s="92">
        <f t="shared" si="304"/>
        <v>13.494619999999999</v>
      </c>
      <c r="F6167" s="92">
        <f t="shared" si="305"/>
        <v>23.586120000000001</v>
      </c>
      <c r="H6167" s="138">
        <v>17.99464</v>
      </c>
      <c r="I6167" s="138">
        <v>13.494619999999999</v>
      </c>
      <c r="J6167" s="138">
        <v>23.586120000000001</v>
      </c>
      <c r="K6167" s="138">
        <v>14.275573170677491</v>
      </c>
    </row>
    <row r="6168" spans="1:11">
      <c r="A6168" s="39" t="s">
        <v>470</v>
      </c>
      <c r="B6168" s="39" t="s">
        <v>425</v>
      </c>
      <c r="C6168" s="39" t="s">
        <v>138</v>
      </c>
      <c r="D6168" s="92">
        <f t="shared" si="303"/>
        <v>12.49117</v>
      </c>
      <c r="E6168" s="92">
        <f t="shared" si="304"/>
        <v>6.8984560000000004</v>
      </c>
      <c r="F6168" s="92">
        <f t="shared" si="305"/>
        <v>21.567640000000001</v>
      </c>
      <c r="H6168" s="138">
        <v>12.49117</v>
      </c>
      <c r="I6168" s="138">
        <v>6.8984560000000004</v>
      </c>
      <c r="J6168" s="138">
        <v>21.567640000000001</v>
      </c>
      <c r="K6168" s="138">
        <v>29.273646904173106</v>
      </c>
    </row>
    <row r="6169" spans="1:11">
      <c r="A6169" s="39" t="s">
        <v>470</v>
      </c>
      <c r="B6169" s="39" t="s">
        <v>425</v>
      </c>
      <c r="C6169" s="39" t="s">
        <v>139</v>
      </c>
      <c r="D6169" s="92">
        <f t="shared" si="303"/>
        <v>29.873059999999999</v>
      </c>
      <c r="E6169" s="92">
        <f t="shared" si="304"/>
        <v>24.73462</v>
      </c>
      <c r="F6169" s="92">
        <f t="shared" si="305"/>
        <v>35.574420000000003</v>
      </c>
      <c r="H6169" s="138">
        <v>29.873059999999999</v>
      </c>
      <c r="I6169" s="138">
        <v>24.73462</v>
      </c>
      <c r="J6169" s="138">
        <v>35.574420000000003</v>
      </c>
      <c r="K6169" s="138">
        <v>9.2832940448685211</v>
      </c>
    </row>
    <row r="6170" spans="1:11">
      <c r="A6170" s="39" t="s">
        <v>470</v>
      </c>
      <c r="B6170" s="39" t="s">
        <v>425</v>
      </c>
      <c r="C6170" s="39" t="s">
        <v>140</v>
      </c>
      <c r="D6170" s="92">
        <f t="shared" si="303"/>
        <v>17.915679999999998</v>
      </c>
      <c r="E6170" s="92">
        <f t="shared" si="304"/>
        <v>12.94964</v>
      </c>
      <c r="F6170" s="92">
        <f t="shared" si="305"/>
        <v>24.255500000000001</v>
      </c>
      <c r="H6170" s="138">
        <v>17.915679999999998</v>
      </c>
      <c r="I6170" s="138">
        <v>12.94964</v>
      </c>
      <c r="J6170" s="138">
        <v>24.255500000000001</v>
      </c>
      <c r="K6170" s="138">
        <v>16.054244103489236</v>
      </c>
    </row>
    <row r="6171" spans="1:11">
      <c r="A6171" s="39" t="s">
        <v>470</v>
      </c>
      <c r="B6171" s="39" t="s">
        <v>425</v>
      </c>
      <c r="C6171" s="39" t="s">
        <v>141</v>
      </c>
      <c r="D6171" s="92">
        <f t="shared" si="303"/>
        <v>27.809349999999998</v>
      </c>
      <c r="E6171" s="92">
        <f t="shared" si="304"/>
        <v>20.357089999999999</v>
      </c>
      <c r="F6171" s="92">
        <f t="shared" si="305"/>
        <v>36.73151</v>
      </c>
      <c r="H6171" s="138">
        <v>27.809349999999998</v>
      </c>
      <c r="I6171" s="138">
        <v>20.357089999999999</v>
      </c>
      <c r="J6171" s="138">
        <v>36.73151</v>
      </c>
      <c r="K6171" s="138">
        <v>15.107677813397293</v>
      </c>
    </row>
    <row r="6172" spans="1:11">
      <c r="A6172" s="39" t="s">
        <v>470</v>
      </c>
      <c r="B6172" s="39" t="s">
        <v>425</v>
      </c>
      <c r="C6172" s="39" t="s">
        <v>142</v>
      </c>
      <c r="D6172" s="92">
        <f t="shared" si="303"/>
        <v>26.805060000000001</v>
      </c>
      <c r="E6172" s="92">
        <f t="shared" si="304"/>
        <v>22.107150000000001</v>
      </c>
      <c r="F6172" s="92">
        <f t="shared" si="305"/>
        <v>32.090000000000003</v>
      </c>
      <c r="H6172" s="138">
        <v>26.805060000000001</v>
      </c>
      <c r="I6172" s="138">
        <v>22.107150000000001</v>
      </c>
      <c r="J6172" s="138">
        <v>32.090000000000003</v>
      </c>
      <c r="K6172" s="138">
        <v>9.5187998086928367</v>
      </c>
    </row>
    <row r="6173" spans="1:11">
      <c r="A6173" s="39" t="s">
        <v>470</v>
      </c>
      <c r="B6173" s="39" t="s">
        <v>425</v>
      </c>
      <c r="C6173" s="39" t="s">
        <v>143</v>
      </c>
      <c r="D6173" s="92">
        <f t="shared" si="303"/>
        <v>22.68674</v>
      </c>
      <c r="E6173" s="92">
        <f t="shared" si="304"/>
        <v>17.333629999999999</v>
      </c>
      <c r="F6173" s="92">
        <f t="shared" si="305"/>
        <v>29.110880000000002</v>
      </c>
      <c r="H6173" s="138">
        <v>22.68674</v>
      </c>
      <c r="I6173" s="138">
        <v>17.333629999999999</v>
      </c>
      <c r="J6173" s="138">
        <v>29.110880000000002</v>
      </c>
      <c r="K6173" s="138">
        <v>13.256620387063103</v>
      </c>
    </row>
    <row r="6174" spans="1:11">
      <c r="A6174" s="39" t="s">
        <v>470</v>
      </c>
      <c r="B6174" s="39" t="s">
        <v>425</v>
      </c>
      <c r="C6174" s="39" t="s">
        <v>144</v>
      </c>
      <c r="D6174" s="92">
        <f t="shared" si="303"/>
        <v>16.706689999999998</v>
      </c>
      <c r="E6174" s="92">
        <f t="shared" si="304"/>
        <v>12.7681</v>
      </c>
      <c r="F6174" s="92">
        <f t="shared" si="305"/>
        <v>21.559940000000001</v>
      </c>
      <c r="H6174" s="138">
        <v>16.706689999999998</v>
      </c>
      <c r="I6174" s="138">
        <v>12.7681</v>
      </c>
      <c r="J6174" s="138">
        <v>21.559940000000001</v>
      </c>
      <c r="K6174" s="138">
        <v>13.388792154520136</v>
      </c>
    </row>
    <row r="6175" spans="1:11">
      <c r="A6175" s="39" t="s">
        <v>470</v>
      </c>
      <c r="B6175" s="39" t="s">
        <v>425</v>
      </c>
      <c r="C6175" s="39" t="s">
        <v>145</v>
      </c>
      <c r="D6175" s="92">
        <f t="shared" si="303"/>
        <v>17.64659</v>
      </c>
      <c r="E6175" s="92">
        <f t="shared" si="304"/>
        <v>12.070740000000001</v>
      </c>
      <c r="F6175" s="92">
        <f t="shared" si="305"/>
        <v>25.06391</v>
      </c>
      <c r="H6175" s="138">
        <v>17.64659</v>
      </c>
      <c r="I6175" s="138">
        <v>12.070740000000001</v>
      </c>
      <c r="J6175" s="138">
        <v>25.06391</v>
      </c>
      <c r="K6175" s="138">
        <v>18.708634359386149</v>
      </c>
    </row>
    <row r="6176" spans="1:11">
      <c r="A6176" s="39" t="s">
        <v>470</v>
      </c>
      <c r="B6176" s="39" t="s">
        <v>425</v>
      </c>
      <c r="C6176" s="39" t="s">
        <v>146</v>
      </c>
      <c r="D6176" s="92">
        <f t="shared" si="303"/>
        <v>30.062360000000002</v>
      </c>
      <c r="E6176" s="92">
        <f t="shared" si="304"/>
        <v>24.913889999999999</v>
      </c>
      <c r="F6176" s="92">
        <f t="shared" si="305"/>
        <v>35.767960000000002</v>
      </c>
      <c r="H6176" s="138">
        <v>30.062360000000002</v>
      </c>
      <c r="I6176" s="138">
        <v>24.913889999999999</v>
      </c>
      <c r="J6176" s="138">
        <v>35.767960000000002</v>
      </c>
      <c r="K6176" s="138">
        <v>9.237322019961173</v>
      </c>
    </row>
    <row r="6177" spans="1:11">
      <c r="A6177" s="39" t="s">
        <v>470</v>
      </c>
      <c r="B6177" s="39" t="s">
        <v>425</v>
      </c>
      <c r="C6177" s="39" t="s">
        <v>147</v>
      </c>
      <c r="D6177" s="92">
        <f t="shared" si="303"/>
        <v>19.16039</v>
      </c>
      <c r="E6177" s="92">
        <f t="shared" si="304"/>
        <v>14.845409999999999</v>
      </c>
      <c r="F6177" s="92">
        <f t="shared" si="305"/>
        <v>24.370619999999999</v>
      </c>
      <c r="H6177" s="138">
        <v>19.16039</v>
      </c>
      <c r="I6177" s="138">
        <v>14.845409999999999</v>
      </c>
      <c r="J6177" s="138">
        <v>24.370619999999999</v>
      </c>
      <c r="K6177" s="138">
        <v>12.668312075067364</v>
      </c>
    </row>
    <row r="6178" spans="1:11">
      <c r="A6178" s="39" t="s">
        <v>470</v>
      </c>
      <c r="B6178" s="39" t="s">
        <v>425</v>
      </c>
      <c r="C6178" s="39" t="s">
        <v>148</v>
      </c>
      <c r="D6178" s="92">
        <f t="shared" si="303"/>
        <v>13.693709999999999</v>
      </c>
      <c r="E6178" s="92">
        <f t="shared" si="304"/>
        <v>10.388350000000001</v>
      </c>
      <c r="F6178" s="92">
        <f t="shared" si="305"/>
        <v>17.841370000000001</v>
      </c>
      <c r="H6178" s="138">
        <v>13.693709999999999</v>
      </c>
      <c r="I6178" s="138">
        <v>10.388350000000001</v>
      </c>
      <c r="J6178" s="138">
        <v>17.841370000000001</v>
      </c>
      <c r="K6178" s="138">
        <v>13.819067294400131</v>
      </c>
    </row>
    <row r="6179" spans="1:11">
      <c r="A6179" s="39" t="s">
        <v>470</v>
      </c>
      <c r="B6179" s="39" t="s">
        <v>425</v>
      </c>
      <c r="C6179" s="39" t="s">
        <v>149</v>
      </c>
      <c r="D6179" s="92">
        <f t="shared" si="303"/>
        <v>22.175840000000001</v>
      </c>
      <c r="E6179" s="92">
        <f t="shared" si="304"/>
        <v>17.728950000000001</v>
      </c>
      <c r="F6179" s="92">
        <f t="shared" si="305"/>
        <v>27.367100000000001</v>
      </c>
      <c r="H6179" s="138">
        <v>22.175840000000001</v>
      </c>
      <c r="I6179" s="138">
        <v>17.728950000000001</v>
      </c>
      <c r="J6179" s="138">
        <v>27.367100000000001</v>
      </c>
      <c r="K6179" s="138">
        <v>11.092607991399648</v>
      </c>
    </row>
    <row r="6180" spans="1:11">
      <c r="A6180" s="39" t="s">
        <v>470</v>
      </c>
      <c r="B6180" s="39" t="s">
        <v>425</v>
      </c>
      <c r="C6180" s="39" t="s">
        <v>150</v>
      </c>
      <c r="D6180" s="92">
        <f t="shared" si="303"/>
        <v>13.042289999999999</v>
      </c>
      <c r="E6180" s="92">
        <f t="shared" si="304"/>
        <v>8.6333400000000005</v>
      </c>
      <c r="F6180" s="92">
        <f t="shared" si="305"/>
        <v>19.22897</v>
      </c>
      <c r="H6180" s="138">
        <v>13.042289999999999</v>
      </c>
      <c r="I6180" s="138">
        <v>8.6333400000000005</v>
      </c>
      <c r="J6180" s="138">
        <v>19.22897</v>
      </c>
      <c r="K6180" s="138">
        <v>20.497888024265677</v>
      </c>
    </row>
    <row r="6181" spans="1:11">
      <c r="A6181" s="39" t="s">
        <v>470</v>
      </c>
      <c r="B6181" s="39" t="s">
        <v>425</v>
      </c>
      <c r="C6181" s="39" t="s">
        <v>151</v>
      </c>
      <c r="D6181" s="92">
        <f t="shared" si="303"/>
        <v>12.197469999999999</v>
      </c>
      <c r="E6181" s="92">
        <f t="shared" si="304"/>
        <v>8.7249250000000007</v>
      </c>
      <c r="F6181" s="92">
        <f t="shared" si="305"/>
        <v>16.797740000000001</v>
      </c>
      <c r="H6181" s="138">
        <v>12.197469999999999</v>
      </c>
      <c r="I6181" s="138">
        <v>8.7249250000000007</v>
      </c>
      <c r="J6181" s="138">
        <v>16.797740000000001</v>
      </c>
      <c r="K6181" s="138">
        <v>16.746325262533954</v>
      </c>
    </row>
    <row r="6182" spans="1:11">
      <c r="A6182" s="39" t="s">
        <v>470</v>
      </c>
      <c r="B6182" s="39" t="s">
        <v>425</v>
      </c>
      <c r="C6182" s="39" t="s">
        <v>152</v>
      </c>
      <c r="D6182" s="92">
        <f t="shared" si="303"/>
        <v>12.514200000000001</v>
      </c>
      <c r="E6182" s="92">
        <f t="shared" si="304"/>
        <v>7.7296279999999999</v>
      </c>
      <c r="F6182" s="92">
        <f t="shared" si="305"/>
        <v>19.630299999999998</v>
      </c>
      <c r="H6182" s="138">
        <v>12.514200000000001</v>
      </c>
      <c r="I6182" s="138">
        <v>7.7296279999999999</v>
      </c>
      <c r="J6182" s="138">
        <v>19.630299999999998</v>
      </c>
      <c r="K6182" s="138">
        <v>23.881846222691021</v>
      </c>
    </row>
    <row r="6183" spans="1:11">
      <c r="A6183" s="39" t="s">
        <v>470</v>
      </c>
      <c r="B6183" s="39" t="s">
        <v>425</v>
      </c>
      <c r="C6183" s="39" t="s">
        <v>153</v>
      </c>
      <c r="D6183" s="92">
        <f t="shared" si="303"/>
        <v>17.411090000000002</v>
      </c>
      <c r="E6183" s="92">
        <f t="shared" si="304"/>
        <v>9.4749280000000002</v>
      </c>
      <c r="F6183" s="92">
        <f t="shared" si="305"/>
        <v>29.805890000000002</v>
      </c>
      <c r="H6183" s="138">
        <v>17.411090000000002</v>
      </c>
      <c r="I6183" s="138">
        <v>9.4749280000000002</v>
      </c>
      <c r="J6183" s="138">
        <v>29.805890000000002</v>
      </c>
      <c r="K6183" s="138">
        <v>29.504350388172135</v>
      </c>
    </row>
    <row r="6184" spans="1:11">
      <c r="A6184" s="39" t="s">
        <v>470</v>
      </c>
      <c r="B6184" s="39" t="s">
        <v>425</v>
      </c>
      <c r="C6184" s="39" t="s">
        <v>154</v>
      </c>
      <c r="D6184" s="92">
        <f t="shared" si="303"/>
        <v>11.397880000000001</v>
      </c>
      <c r="E6184" s="92">
        <f t="shared" si="304"/>
        <v>8.0959579999999995</v>
      </c>
      <c r="F6184" s="92">
        <f t="shared" si="305"/>
        <v>15.81476</v>
      </c>
      <c r="H6184" s="138">
        <v>11.397880000000001</v>
      </c>
      <c r="I6184" s="138">
        <v>8.0959579999999995</v>
      </c>
      <c r="J6184" s="138">
        <v>15.81476</v>
      </c>
      <c r="K6184" s="138">
        <v>17.11672697027868</v>
      </c>
    </row>
    <row r="6185" spans="1:11">
      <c r="A6185" s="39" t="s">
        <v>470</v>
      </c>
      <c r="B6185" s="39" t="s">
        <v>425</v>
      </c>
      <c r="C6185" s="39" t="s">
        <v>155</v>
      </c>
      <c r="D6185" s="92">
        <f t="shared" si="303"/>
        <v>15.46527</v>
      </c>
      <c r="E6185" s="92">
        <f t="shared" si="304"/>
        <v>10.7188</v>
      </c>
      <c r="F6185" s="92">
        <f t="shared" si="305"/>
        <v>21.800339999999998</v>
      </c>
      <c r="H6185" s="138">
        <v>15.46527</v>
      </c>
      <c r="I6185" s="138">
        <v>10.7188</v>
      </c>
      <c r="J6185" s="138">
        <v>21.800339999999998</v>
      </c>
      <c r="K6185" s="138">
        <v>18.167138368744936</v>
      </c>
    </row>
    <row r="6186" spans="1:11">
      <c r="A6186" s="39" t="s">
        <v>470</v>
      </c>
      <c r="B6186" s="39" t="s">
        <v>425</v>
      </c>
      <c r="C6186" s="39" t="s">
        <v>156</v>
      </c>
      <c r="D6186" s="92">
        <f t="shared" si="303"/>
        <v>15.7424</v>
      </c>
      <c r="E6186" s="92">
        <f t="shared" si="304"/>
        <v>11.25595</v>
      </c>
      <c r="F6186" s="92">
        <f t="shared" si="305"/>
        <v>21.582190000000001</v>
      </c>
      <c r="H6186" s="138">
        <v>15.7424</v>
      </c>
      <c r="I6186" s="138">
        <v>11.25595</v>
      </c>
      <c r="J6186" s="138">
        <v>21.582190000000001</v>
      </c>
      <c r="K6186" s="138">
        <v>16.650834688484601</v>
      </c>
    </row>
    <row r="6187" spans="1:11">
      <c r="A6187" s="39" t="s">
        <v>470</v>
      </c>
      <c r="B6187" s="39" t="s">
        <v>425</v>
      </c>
      <c r="C6187" s="39" t="s">
        <v>157</v>
      </c>
      <c r="D6187" s="92">
        <f t="shared" si="303"/>
        <v>12.458629999999999</v>
      </c>
      <c r="E6187" s="92">
        <f t="shared" si="304"/>
        <v>7.8270309999999998</v>
      </c>
      <c r="F6187" s="92">
        <f t="shared" si="305"/>
        <v>19.258299999999998</v>
      </c>
      <c r="H6187" s="138">
        <v>12.458629999999999</v>
      </c>
      <c r="I6187" s="138">
        <v>7.8270309999999998</v>
      </c>
      <c r="J6187" s="138">
        <v>19.258299999999998</v>
      </c>
      <c r="K6187" s="138">
        <v>23.063410663933354</v>
      </c>
    </row>
    <row r="6188" spans="1:11">
      <c r="A6188" s="39" t="s">
        <v>470</v>
      </c>
      <c r="B6188" s="39" t="s">
        <v>425</v>
      </c>
      <c r="C6188" s="39" t="s">
        <v>158</v>
      </c>
      <c r="D6188" s="92">
        <f t="shared" si="303"/>
        <v>11.50253</v>
      </c>
      <c r="E6188" s="92">
        <f t="shared" si="304"/>
        <v>6.1084680000000002</v>
      </c>
      <c r="F6188" s="92">
        <f t="shared" si="305"/>
        <v>20.614039999999999</v>
      </c>
      <c r="H6188" s="138">
        <v>11.50253</v>
      </c>
      <c r="I6188" s="138">
        <v>6.1084680000000002</v>
      </c>
      <c r="J6188" s="138">
        <v>20.614039999999999</v>
      </c>
      <c r="K6188" s="138">
        <v>31.247064776184018</v>
      </c>
    </row>
    <row r="6189" spans="1:11">
      <c r="A6189" s="39" t="s">
        <v>470</v>
      </c>
      <c r="B6189" s="39" t="s">
        <v>425</v>
      </c>
      <c r="C6189" s="39" t="s">
        <v>159</v>
      </c>
      <c r="D6189" s="92">
        <f t="shared" si="303"/>
        <v>16.686070000000001</v>
      </c>
      <c r="E6189" s="92">
        <f t="shared" si="304"/>
        <v>11.286899999999999</v>
      </c>
      <c r="F6189" s="92">
        <f t="shared" si="305"/>
        <v>23.970120000000001</v>
      </c>
      <c r="H6189" s="138">
        <v>16.686070000000001</v>
      </c>
      <c r="I6189" s="138">
        <v>11.286899999999999</v>
      </c>
      <c r="J6189" s="138">
        <v>23.970120000000001</v>
      </c>
      <c r="K6189" s="138">
        <v>19.286111109446381</v>
      </c>
    </row>
    <row r="6190" spans="1:11">
      <c r="A6190" s="39" t="s">
        <v>470</v>
      </c>
      <c r="B6190" s="39" t="s">
        <v>425</v>
      </c>
      <c r="C6190" s="39" t="s">
        <v>160</v>
      </c>
      <c r="D6190" s="92">
        <f t="shared" si="303"/>
        <v>27.21003</v>
      </c>
      <c r="E6190" s="92">
        <f t="shared" si="304"/>
        <v>16.980139999999999</v>
      </c>
      <c r="F6190" s="92">
        <f t="shared" si="305"/>
        <v>40.589790000000001</v>
      </c>
      <c r="H6190" s="138">
        <v>27.21003</v>
      </c>
      <c r="I6190" s="138">
        <v>16.980139999999999</v>
      </c>
      <c r="J6190" s="138">
        <v>40.589790000000001</v>
      </c>
      <c r="K6190" s="138">
        <v>22.395252779949157</v>
      </c>
    </row>
    <row r="6191" spans="1:11">
      <c r="A6191" s="39" t="s">
        <v>470</v>
      </c>
      <c r="B6191" s="39" t="s">
        <v>425</v>
      </c>
      <c r="C6191" s="39" t="s">
        <v>161</v>
      </c>
      <c r="D6191" s="92">
        <f t="shared" si="303"/>
        <v>11.61382</v>
      </c>
      <c r="E6191" s="92">
        <f t="shared" si="304"/>
        <v>8.4760519999999993</v>
      </c>
      <c r="F6191" s="92">
        <f t="shared" si="305"/>
        <v>15.71372</v>
      </c>
      <c r="H6191" s="138">
        <v>11.61382</v>
      </c>
      <c r="I6191" s="138">
        <v>8.4760519999999993</v>
      </c>
      <c r="J6191" s="138">
        <v>15.71372</v>
      </c>
      <c r="K6191" s="138">
        <v>15.775550163512092</v>
      </c>
    </row>
    <row r="6192" spans="1:11">
      <c r="A6192" s="39" t="s">
        <v>470</v>
      </c>
      <c r="B6192" s="39" t="s">
        <v>425</v>
      </c>
      <c r="C6192" s="39" t="s">
        <v>162</v>
      </c>
      <c r="D6192" s="92">
        <f t="shared" ref="D6192:D6255" si="306">IF(K6192&gt;=50," ",H6192)</f>
        <v>15.867039999999999</v>
      </c>
      <c r="E6192" s="92">
        <f t="shared" ref="E6192:E6255" si="307">IF(K6192&gt;=50," ",I6192)</f>
        <v>9.9997100000000003</v>
      </c>
      <c r="F6192" s="92">
        <f t="shared" ref="F6192:F6255" si="308">IF(K6192&gt;=50," ",J6192)</f>
        <v>24.24943</v>
      </c>
      <c r="H6192" s="138">
        <v>15.867039999999999</v>
      </c>
      <c r="I6192" s="138">
        <v>9.9997100000000003</v>
      </c>
      <c r="J6192" s="138">
        <v>24.24943</v>
      </c>
      <c r="K6192" s="138">
        <v>22.711287045346833</v>
      </c>
    </row>
    <row r="6193" spans="1:11">
      <c r="A6193" s="39" t="s">
        <v>470</v>
      </c>
      <c r="B6193" s="39" t="s">
        <v>425</v>
      </c>
      <c r="C6193" s="39" t="s">
        <v>163</v>
      </c>
      <c r="D6193" s="92">
        <f t="shared" si="306"/>
        <v>14.609389999999999</v>
      </c>
      <c r="E6193" s="92">
        <f t="shared" si="307"/>
        <v>8.4046400000000006</v>
      </c>
      <c r="F6193" s="92">
        <f t="shared" si="308"/>
        <v>24.185320000000001</v>
      </c>
      <c r="H6193" s="138">
        <v>14.609389999999999</v>
      </c>
      <c r="I6193" s="138">
        <v>8.4046400000000006</v>
      </c>
      <c r="J6193" s="138">
        <v>24.185320000000001</v>
      </c>
      <c r="K6193" s="138">
        <v>27.142639083493563</v>
      </c>
    </row>
    <row r="6194" spans="1:11">
      <c r="A6194" s="39" t="s">
        <v>470</v>
      </c>
      <c r="B6194" s="39" t="s">
        <v>425</v>
      </c>
      <c r="C6194" s="39" t="s">
        <v>164</v>
      </c>
      <c r="D6194" s="92">
        <f t="shared" si="306"/>
        <v>26.347899999999999</v>
      </c>
      <c r="E6194" s="92">
        <f t="shared" si="307"/>
        <v>19.77103</v>
      </c>
      <c r="F6194" s="92">
        <f t="shared" si="308"/>
        <v>34.180500000000002</v>
      </c>
      <c r="H6194" s="138">
        <v>26.347899999999999</v>
      </c>
      <c r="I6194" s="138">
        <v>19.77103</v>
      </c>
      <c r="J6194" s="138">
        <v>34.180500000000002</v>
      </c>
      <c r="K6194" s="138">
        <v>14.00504784062487</v>
      </c>
    </row>
    <row r="6195" spans="1:11">
      <c r="A6195" s="39" t="s">
        <v>470</v>
      </c>
      <c r="B6195" s="39" t="s">
        <v>425</v>
      </c>
      <c r="C6195" s="39" t="s">
        <v>165</v>
      </c>
      <c r="D6195" s="92">
        <f t="shared" si="306"/>
        <v>7.481376</v>
      </c>
      <c r="E6195" s="92">
        <f t="shared" si="307"/>
        <v>5.4234859999999996</v>
      </c>
      <c r="F6195" s="92">
        <f t="shared" si="308"/>
        <v>10.235609999999999</v>
      </c>
      <c r="H6195" s="138">
        <v>7.481376</v>
      </c>
      <c r="I6195" s="138">
        <v>5.4234859999999996</v>
      </c>
      <c r="J6195" s="138">
        <v>10.235609999999999</v>
      </c>
      <c r="K6195" s="138">
        <v>16.222443571877687</v>
      </c>
    </row>
    <row r="6196" spans="1:11">
      <c r="A6196" s="39" t="s">
        <v>470</v>
      </c>
      <c r="B6196" s="39" t="s">
        <v>425</v>
      </c>
      <c r="C6196" s="39" t="s">
        <v>166</v>
      </c>
      <c r="D6196" s="92">
        <f t="shared" si="306"/>
        <v>15.818490000000001</v>
      </c>
      <c r="E6196" s="92">
        <f t="shared" si="307"/>
        <v>11.87349</v>
      </c>
      <c r="F6196" s="92">
        <f t="shared" si="308"/>
        <v>20.765370000000001</v>
      </c>
      <c r="H6196" s="138">
        <v>15.818490000000001</v>
      </c>
      <c r="I6196" s="138">
        <v>11.87349</v>
      </c>
      <c r="J6196" s="138">
        <v>20.765370000000001</v>
      </c>
      <c r="K6196" s="138">
        <v>14.287804967477932</v>
      </c>
    </row>
    <row r="6197" spans="1:11">
      <c r="A6197" s="39" t="s">
        <v>470</v>
      </c>
      <c r="B6197" s="39" t="s">
        <v>425</v>
      </c>
      <c r="C6197" s="39" t="s">
        <v>167</v>
      </c>
      <c r="D6197" s="92">
        <f t="shared" si="306"/>
        <v>15.1625</v>
      </c>
      <c r="E6197" s="92">
        <f t="shared" si="307"/>
        <v>11.15507</v>
      </c>
      <c r="F6197" s="92">
        <f t="shared" si="308"/>
        <v>20.28096</v>
      </c>
      <c r="H6197" s="138">
        <v>15.1625</v>
      </c>
      <c r="I6197" s="138">
        <v>11.15507</v>
      </c>
      <c r="J6197" s="138">
        <v>20.28096</v>
      </c>
      <c r="K6197" s="138">
        <v>15.282882110469911</v>
      </c>
    </row>
    <row r="6198" spans="1:11">
      <c r="A6198" s="39" t="s">
        <v>470</v>
      </c>
      <c r="B6198" s="39" t="s">
        <v>425</v>
      </c>
      <c r="C6198" s="39" t="s">
        <v>168</v>
      </c>
      <c r="D6198" s="92">
        <f t="shared" si="306"/>
        <v>18.466750000000001</v>
      </c>
      <c r="E6198" s="92">
        <f t="shared" si="307"/>
        <v>13.976699999999999</v>
      </c>
      <c r="F6198" s="92">
        <f t="shared" si="308"/>
        <v>23.996849999999998</v>
      </c>
      <c r="H6198" s="138">
        <v>18.466750000000001</v>
      </c>
      <c r="I6198" s="138">
        <v>13.976699999999999</v>
      </c>
      <c r="J6198" s="138">
        <v>23.996849999999998</v>
      </c>
      <c r="K6198" s="138">
        <v>13.818267968104836</v>
      </c>
    </row>
    <row r="6199" spans="1:11">
      <c r="A6199" s="39" t="s">
        <v>470</v>
      </c>
      <c r="B6199" s="39" t="s">
        <v>425</v>
      </c>
      <c r="C6199" s="39" t="s">
        <v>169</v>
      </c>
      <c r="D6199" s="92">
        <f t="shared" si="306"/>
        <v>16.067710000000002</v>
      </c>
      <c r="E6199" s="92">
        <f t="shared" si="307"/>
        <v>11.26843</v>
      </c>
      <c r="F6199" s="92">
        <f t="shared" si="308"/>
        <v>22.395119999999999</v>
      </c>
      <c r="H6199" s="138">
        <v>16.067710000000002</v>
      </c>
      <c r="I6199" s="138">
        <v>11.26843</v>
      </c>
      <c r="J6199" s="138">
        <v>22.395119999999999</v>
      </c>
      <c r="K6199" s="138">
        <v>17.574582812360941</v>
      </c>
    </row>
    <row r="6200" spans="1:11">
      <c r="A6200" s="39" t="s">
        <v>470</v>
      </c>
      <c r="B6200" s="39" t="s">
        <v>425</v>
      </c>
      <c r="C6200" s="39" t="s">
        <v>170</v>
      </c>
      <c r="D6200" s="92">
        <f t="shared" si="306"/>
        <v>24.406610000000001</v>
      </c>
      <c r="E6200" s="92">
        <f t="shared" si="307"/>
        <v>18.826059999999998</v>
      </c>
      <c r="F6200" s="92">
        <f t="shared" si="308"/>
        <v>31.009440000000001</v>
      </c>
      <c r="H6200" s="138">
        <v>24.406610000000001</v>
      </c>
      <c r="I6200" s="138">
        <v>18.826059999999998</v>
      </c>
      <c r="J6200" s="138">
        <v>31.009440000000001</v>
      </c>
      <c r="K6200" s="138">
        <v>12.759518835266348</v>
      </c>
    </row>
    <row r="6201" spans="1:11">
      <c r="A6201" s="39" t="s">
        <v>470</v>
      </c>
      <c r="B6201" s="39" t="s">
        <v>425</v>
      </c>
      <c r="C6201" s="39" t="s">
        <v>171</v>
      </c>
      <c r="D6201" s="92">
        <f t="shared" si="306"/>
        <v>29.47409</v>
      </c>
      <c r="E6201" s="92">
        <f t="shared" si="307"/>
        <v>24.414480000000001</v>
      </c>
      <c r="F6201" s="92">
        <f t="shared" si="308"/>
        <v>35.095379999999999</v>
      </c>
      <c r="H6201" s="138">
        <v>29.47409</v>
      </c>
      <c r="I6201" s="138">
        <v>24.414480000000001</v>
      </c>
      <c r="J6201" s="138">
        <v>35.095379999999999</v>
      </c>
      <c r="K6201" s="138">
        <v>9.2696568409745641</v>
      </c>
    </row>
    <row r="6202" spans="1:11">
      <c r="A6202" s="39" t="s">
        <v>470</v>
      </c>
      <c r="B6202" s="39" t="s">
        <v>425</v>
      </c>
      <c r="C6202" s="39" t="s">
        <v>172</v>
      </c>
      <c r="D6202" s="92">
        <f t="shared" si="306"/>
        <v>12.78632</v>
      </c>
      <c r="E6202" s="92">
        <f t="shared" si="307"/>
        <v>9.9465160000000008</v>
      </c>
      <c r="F6202" s="92">
        <f t="shared" si="308"/>
        <v>16.290240000000001</v>
      </c>
      <c r="H6202" s="138">
        <v>12.78632</v>
      </c>
      <c r="I6202" s="138">
        <v>9.9465160000000008</v>
      </c>
      <c r="J6202" s="138">
        <v>16.290240000000001</v>
      </c>
      <c r="K6202" s="138">
        <v>12.601092417521226</v>
      </c>
    </row>
    <row r="6203" spans="1:11">
      <c r="A6203" s="39" t="s">
        <v>470</v>
      </c>
      <c r="B6203" s="39" t="s">
        <v>425</v>
      </c>
      <c r="C6203" s="39" t="s">
        <v>173</v>
      </c>
      <c r="D6203" s="92">
        <f t="shared" si="306"/>
        <v>32.166440000000001</v>
      </c>
      <c r="E6203" s="92">
        <f t="shared" si="307"/>
        <v>27.00441</v>
      </c>
      <c r="F6203" s="92">
        <f t="shared" si="308"/>
        <v>37.804180000000002</v>
      </c>
      <c r="H6203" s="138">
        <v>32.166440000000001</v>
      </c>
      <c r="I6203" s="138">
        <v>27.00441</v>
      </c>
      <c r="J6203" s="138">
        <v>37.804180000000002</v>
      </c>
      <c r="K6203" s="138">
        <v>8.5920512185992592</v>
      </c>
    </row>
    <row r="6204" spans="1:11">
      <c r="A6204" s="39" t="s">
        <v>470</v>
      </c>
      <c r="B6204" s="39" t="s">
        <v>425</v>
      </c>
      <c r="C6204" s="39" t="s">
        <v>174</v>
      </c>
      <c r="D6204" s="92">
        <f t="shared" si="306"/>
        <v>17.495470000000001</v>
      </c>
      <c r="E6204" s="92">
        <f t="shared" si="307"/>
        <v>12.282439999999999</v>
      </c>
      <c r="F6204" s="92">
        <f t="shared" si="308"/>
        <v>24.30791</v>
      </c>
      <c r="H6204" s="138">
        <v>17.495470000000001</v>
      </c>
      <c r="I6204" s="138">
        <v>12.282439999999999</v>
      </c>
      <c r="J6204" s="138">
        <v>24.30791</v>
      </c>
      <c r="K6204" s="138">
        <v>17.470430917260295</v>
      </c>
    </row>
    <row r="6205" spans="1:11">
      <c r="A6205" s="39" t="s">
        <v>470</v>
      </c>
      <c r="B6205" s="39" t="s">
        <v>425</v>
      </c>
      <c r="C6205" s="39" t="s">
        <v>175</v>
      </c>
      <c r="D6205" s="92">
        <f t="shared" si="306"/>
        <v>17.012070000000001</v>
      </c>
      <c r="E6205" s="92">
        <f t="shared" si="307"/>
        <v>13.01914</v>
      </c>
      <c r="F6205" s="92">
        <f t="shared" si="308"/>
        <v>21.92099</v>
      </c>
      <c r="H6205" s="138">
        <v>17.012070000000001</v>
      </c>
      <c r="I6205" s="138">
        <v>13.01914</v>
      </c>
      <c r="J6205" s="138">
        <v>21.92099</v>
      </c>
      <c r="K6205" s="138">
        <v>13.315757576826334</v>
      </c>
    </row>
    <row r="6206" spans="1:11">
      <c r="A6206" s="39" t="s">
        <v>470</v>
      </c>
      <c r="B6206" s="39" t="s">
        <v>425</v>
      </c>
      <c r="C6206" s="39" t="s">
        <v>176</v>
      </c>
      <c r="D6206" s="92">
        <f t="shared" si="306"/>
        <v>20.311810000000001</v>
      </c>
      <c r="E6206" s="92">
        <f t="shared" si="307"/>
        <v>15.47354</v>
      </c>
      <c r="F6206" s="92">
        <f t="shared" si="308"/>
        <v>26.19408</v>
      </c>
      <c r="H6206" s="138">
        <v>20.311810000000001</v>
      </c>
      <c r="I6206" s="138">
        <v>15.47354</v>
      </c>
      <c r="J6206" s="138">
        <v>26.19408</v>
      </c>
      <c r="K6206" s="138">
        <v>13.457865153327052</v>
      </c>
    </row>
    <row r="6207" spans="1:11">
      <c r="A6207" s="39" t="s">
        <v>470</v>
      </c>
      <c r="B6207" s="39" t="s">
        <v>425</v>
      </c>
      <c r="C6207" s="39" t="s">
        <v>375</v>
      </c>
      <c r="D6207" s="92">
        <f t="shared" si="306"/>
        <v>17.172280000000001</v>
      </c>
      <c r="E6207" s="92">
        <f t="shared" si="307"/>
        <v>13.283010000000001</v>
      </c>
      <c r="F6207" s="92">
        <f t="shared" si="308"/>
        <v>21.912569999999999</v>
      </c>
      <c r="H6207" s="138">
        <v>17.172280000000001</v>
      </c>
      <c r="I6207" s="138">
        <v>13.283010000000001</v>
      </c>
      <c r="J6207" s="138">
        <v>21.912569999999999</v>
      </c>
      <c r="K6207" s="138">
        <v>12.791487210783892</v>
      </c>
    </row>
    <row r="6208" spans="1:11">
      <c r="A6208" s="39" t="s">
        <v>470</v>
      </c>
      <c r="B6208" s="39" t="s">
        <v>425</v>
      </c>
      <c r="C6208" s="39" t="s">
        <v>367</v>
      </c>
      <c r="D6208" s="92">
        <f t="shared" si="306"/>
        <v>14.448510000000001</v>
      </c>
      <c r="E6208" s="92">
        <f t="shared" si="307"/>
        <v>12.83944</v>
      </c>
      <c r="F6208" s="92">
        <f t="shared" si="308"/>
        <v>16.221699999999998</v>
      </c>
      <c r="H6208" s="138">
        <v>14.448510000000001</v>
      </c>
      <c r="I6208" s="138">
        <v>12.83944</v>
      </c>
      <c r="J6208" s="138">
        <v>16.221699999999998</v>
      </c>
      <c r="K6208" s="138">
        <v>5.9667951920301814</v>
      </c>
    </row>
    <row r="6209" spans="1:11">
      <c r="A6209" s="39" t="s">
        <v>470</v>
      </c>
      <c r="B6209" s="39" t="s">
        <v>425</v>
      </c>
      <c r="C6209" s="39" t="s">
        <v>376</v>
      </c>
      <c r="D6209" s="92">
        <f t="shared" si="306"/>
        <v>32.950960000000002</v>
      </c>
      <c r="E6209" s="92">
        <f t="shared" si="307"/>
        <v>29.236460000000001</v>
      </c>
      <c r="F6209" s="92">
        <f t="shared" si="308"/>
        <v>36.891370000000002</v>
      </c>
      <c r="H6209" s="138">
        <v>32.950960000000002</v>
      </c>
      <c r="I6209" s="138">
        <v>29.236460000000001</v>
      </c>
      <c r="J6209" s="138">
        <v>36.891370000000002</v>
      </c>
      <c r="K6209" s="138">
        <v>5.935912034125864</v>
      </c>
    </row>
    <row r="6210" spans="1:11">
      <c r="A6210" s="39" t="s">
        <v>470</v>
      </c>
      <c r="B6210" s="39" t="s">
        <v>425</v>
      </c>
      <c r="C6210" s="39" t="s">
        <v>377</v>
      </c>
      <c r="D6210" s="92">
        <f t="shared" si="306"/>
        <v>19.08456</v>
      </c>
      <c r="E6210" s="92">
        <f t="shared" si="307"/>
        <v>15.80978</v>
      </c>
      <c r="F6210" s="92">
        <f t="shared" si="308"/>
        <v>22.853539999999999</v>
      </c>
      <c r="H6210" s="138">
        <v>19.08456</v>
      </c>
      <c r="I6210" s="138">
        <v>15.80978</v>
      </c>
      <c r="J6210" s="138">
        <v>22.853539999999999</v>
      </c>
      <c r="K6210" s="138">
        <v>9.4093549969189763</v>
      </c>
    </row>
    <row r="6211" spans="1:11">
      <c r="A6211" s="39" t="s">
        <v>470</v>
      </c>
      <c r="B6211" s="39" t="s">
        <v>425</v>
      </c>
      <c r="C6211" s="39" t="s">
        <v>371</v>
      </c>
      <c r="D6211" s="92">
        <f t="shared" si="306"/>
        <v>19.716270000000002</v>
      </c>
      <c r="E6211" s="92">
        <f t="shared" si="307"/>
        <v>16.877359999999999</v>
      </c>
      <c r="F6211" s="92">
        <f t="shared" si="308"/>
        <v>22.901160000000001</v>
      </c>
      <c r="H6211" s="138">
        <v>19.716270000000002</v>
      </c>
      <c r="I6211" s="138">
        <v>16.877359999999999</v>
      </c>
      <c r="J6211" s="138">
        <v>22.901160000000001</v>
      </c>
      <c r="K6211" s="138">
        <v>7.7915447495900594</v>
      </c>
    </row>
    <row r="6212" spans="1:11">
      <c r="A6212" s="39" t="s">
        <v>470</v>
      </c>
      <c r="B6212" s="39" t="s">
        <v>425</v>
      </c>
      <c r="C6212" s="39" t="s">
        <v>363</v>
      </c>
      <c r="D6212" s="92">
        <f t="shared" si="306"/>
        <v>28.575839999999999</v>
      </c>
      <c r="E6212" s="92">
        <f t="shared" si="307"/>
        <v>25.090630000000001</v>
      </c>
      <c r="F6212" s="92">
        <f t="shared" si="308"/>
        <v>32.336179999999999</v>
      </c>
      <c r="H6212" s="138">
        <v>28.575839999999999</v>
      </c>
      <c r="I6212" s="138">
        <v>25.090630000000001</v>
      </c>
      <c r="J6212" s="138">
        <v>32.336179999999999</v>
      </c>
      <c r="K6212" s="138">
        <v>6.4757956371536238</v>
      </c>
    </row>
    <row r="6213" spans="1:11">
      <c r="A6213" s="39" t="s">
        <v>470</v>
      </c>
      <c r="B6213" s="39" t="s">
        <v>425</v>
      </c>
      <c r="C6213" s="39" t="s">
        <v>372</v>
      </c>
      <c r="D6213" s="92">
        <f t="shared" si="306"/>
        <v>22.757169999999999</v>
      </c>
      <c r="E6213" s="92">
        <f t="shared" si="307"/>
        <v>20.093039999999998</v>
      </c>
      <c r="F6213" s="92">
        <f t="shared" si="308"/>
        <v>25.661090000000002</v>
      </c>
      <c r="H6213" s="138">
        <v>22.757169999999999</v>
      </c>
      <c r="I6213" s="138">
        <v>20.093039999999998</v>
      </c>
      <c r="J6213" s="138">
        <v>25.661090000000002</v>
      </c>
      <c r="K6213" s="138">
        <v>6.2429730937546291</v>
      </c>
    </row>
    <row r="6214" spans="1:11">
      <c r="A6214" s="39" t="s">
        <v>470</v>
      </c>
      <c r="B6214" s="39" t="s">
        <v>425</v>
      </c>
      <c r="C6214" s="39" t="s">
        <v>368</v>
      </c>
      <c r="D6214" s="92">
        <f t="shared" si="306"/>
        <v>15.67338</v>
      </c>
      <c r="E6214" s="92">
        <f t="shared" si="307"/>
        <v>13.207689999999999</v>
      </c>
      <c r="F6214" s="92">
        <f t="shared" si="308"/>
        <v>18.501270000000002</v>
      </c>
      <c r="H6214" s="138">
        <v>15.67338</v>
      </c>
      <c r="I6214" s="138">
        <v>13.207689999999999</v>
      </c>
      <c r="J6214" s="138">
        <v>18.501270000000002</v>
      </c>
      <c r="K6214" s="138">
        <v>8.6039705538945643</v>
      </c>
    </row>
    <row r="6215" spans="1:11">
      <c r="A6215" s="39" t="s">
        <v>470</v>
      </c>
      <c r="B6215" s="39" t="s">
        <v>425</v>
      </c>
      <c r="C6215" s="39" t="s">
        <v>364</v>
      </c>
      <c r="D6215" s="92">
        <f t="shared" si="306"/>
        <v>17.456320000000002</v>
      </c>
      <c r="E6215" s="92">
        <f t="shared" si="307"/>
        <v>14.970940000000001</v>
      </c>
      <c r="F6215" s="92">
        <f t="shared" si="308"/>
        <v>20.256019999999999</v>
      </c>
      <c r="H6215" s="138">
        <v>17.456320000000002</v>
      </c>
      <c r="I6215" s="138">
        <v>14.970940000000001</v>
      </c>
      <c r="J6215" s="138">
        <v>20.256019999999999</v>
      </c>
      <c r="K6215" s="138">
        <v>7.7175487158805511</v>
      </c>
    </row>
    <row r="6216" spans="1:11">
      <c r="A6216" s="39" t="s">
        <v>470</v>
      </c>
      <c r="B6216" s="39" t="s">
        <v>425</v>
      </c>
      <c r="C6216" s="39" t="s">
        <v>365</v>
      </c>
      <c r="D6216" s="92">
        <f t="shared" si="306"/>
        <v>23.030460000000001</v>
      </c>
      <c r="E6216" s="92">
        <f t="shared" si="307"/>
        <v>19.10088</v>
      </c>
      <c r="F6216" s="92">
        <f t="shared" si="308"/>
        <v>27.493729999999999</v>
      </c>
      <c r="H6216" s="138">
        <v>23.030460000000001</v>
      </c>
      <c r="I6216" s="138">
        <v>19.10088</v>
      </c>
      <c r="J6216" s="138">
        <v>27.493729999999999</v>
      </c>
      <c r="K6216" s="138">
        <v>9.3020243625181607</v>
      </c>
    </row>
    <row r="6217" spans="1:11">
      <c r="A6217" s="39" t="s">
        <v>470</v>
      </c>
      <c r="B6217" s="39" t="s">
        <v>425</v>
      </c>
      <c r="C6217" s="39" t="s">
        <v>366</v>
      </c>
      <c r="D6217" s="92">
        <f t="shared" si="306"/>
        <v>21.01454</v>
      </c>
      <c r="E6217" s="92">
        <f t="shared" si="307"/>
        <v>18.654610000000002</v>
      </c>
      <c r="F6217" s="92">
        <f t="shared" si="308"/>
        <v>23.586459999999999</v>
      </c>
      <c r="H6217" s="138">
        <v>21.01454</v>
      </c>
      <c r="I6217" s="138">
        <v>18.654610000000002</v>
      </c>
      <c r="J6217" s="138">
        <v>23.586459999999999</v>
      </c>
      <c r="K6217" s="138">
        <v>5.9867501263410956</v>
      </c>
    </row>
    <row r="6218" spans="1:11">
      <c r="A6218" s="39" t="s">
        <v>470</v>
      </c>
      <c r="B6218" s="39" t="s">
        <v>425</v>
      </c>
      <c r="C6218" s="39" t="s">
        <v>373</v>
      </c>
      <c r="D6218" s="92">
        <f t="shared" si="306"/>
        <v>18.763020000000001</v>
      </c>
      <c r="E6218" s="92">
        <f t="shared" si="307"/>
        <v>16.087990000000001</v>
      </c>
      <c r="F6218" s="92">
        <f t="shared" si="308"/>
        <v>21.76745</v>
      </c>
      <c r="H6218" s="138">
        <v>18.763020000000001</v>
      </c>
      <c r="I6218" s="138">
        <v>16.087990000000001</v>
      </c>
      <c r="J6218" s="138">
        <v>21.76745</v>
      </c>
      <c r="K6218" s="138">
        <v>7.7179100166177932</v>
      </c>
    </row>
    <row r="6219" spans="1:11">
      <c r="A6219" s="39" t="s">
        <v>470</v>
      </c>
      <c r="B6219" s="39" t="s">
        <v>425</v>
      </c>
      <c r="C6219" s="39" t="s">
        <v>369</v>
      </c>
      <c r="D6219" s="92">
        <f t="shared" si="306"/>
        <v>15.29867</v>
      </c>
      <c r="E6219" s="92">
        <f t="shared" si="307"/>
        <v>11.955859999999999</v>
      </c>
      <c r="F6219" s="92">
        <f t="shared" si="308"/>
        <v>19.3705</v>
      </c>
      <c r="H6219" s="138">
        <v>15.29867</v>
      </c>
      <c r="I6219" s="138">
        <v>11.955859999999999</v>
      </c>
      <c r="J6219" s="138">
        <v>19.3705</v>
      </c>
      <c r="K6219" s="138">
        <v>12.326927765616228</v>
      </c>
    </row>
    <row r="6220" spans="1:11">
      <c r="A6220" s="39" t="s">
        <v>470</v>
      </c>
      <c r="B6220" s="39" t="s">
        <v>425</v>
      </c>
      <c r="C6220" s="39" t="s">
        <v>374</v>
      </c>
      <c r="D6220" s="92">
        <f t="shared" si="306"/>
        <v>14.272130000000001</v>
      </c>
      <c r="E6220" s="92">
        <f t="shared" si="307"/>
        <v>12.13522</v>
      </c>
      <c r="F6220" s="92">
        <f t="shared" si="308"/>
        <v>16.713760000000001</v>
      </c>
      <c r="H6220" s="138">
        <v>14.272130000000001</v>
      </c>
      <c r="I6220" s="138">
        <v>12.13522</v>
      </c>
      <c r="J6220" s="138">
        <v>16.713760000000001</v>
      </c>
      <c r="K6220" s="138">
        <v>8.1710228256048687</v>
      </c>
    </row>
    <row r="6221" spans="1:11">
      <c r="A6221" s="39" t="s">
        <v>470</v>
      </c>
      <c r="B6221" s="39" t="s">
        <v>425</v>
      </c>
      <c r="C6221" s="39" t="s">
        <v>370</v>
      </c>
      <c r="D6221" s="92">
        <f t="shared" si="306"/>
        <v>30.18159</v>
      </c>
      <c r="E6221" s="92">
        <f t="shared" si="307"/>
        <v>26.94276</v>
      </c>
      <c r="F6221" s="92">
        <f t="shared" si="308"/>
        <v>33.63053</v>
      </c>
      <c r="H6221" s="138">
        <v>30.18159</v>
      </c>
      <c r="I6221" s="138">
        <v>26.94276</v>
      </c>
      <c r="J6221" s="138">
        <v>33.63053</v>
      </c>
      <c r="K6221" s="138">
        <v>5.6588569389485439</v>
      </c>
    </row>
    <row r="6222" spans="1:11">
      <c r="A6222" s="39" t="s">
        <v>470</v>
      </c>
      <c r="B6222" s="39" t="s">
        <v>425</v>
      </c>
      <c r="C6222" s="39" t="s">
        <v>386</v>
      </c>
      <c r="D6222" s="92">
        <f t="shared" si="306"/>
        <v>18.098210000000002</v>
      </c>
      <c r="E6222" s="92">
        <f t="shared" si="307"/>
        <v>15.17347</v>
      </c>
      <c r="F6222" s="92">
        <f t="shared" si="308"/>
        <v>21.444179999999999</v>
      </c>
      <c r="H6222" s="138">
        <v>18.098210000000002</v>
      </c>
      <c r="I6222" s="138">
        <v>15.17347</v>
      </c>
      <c r="J6222" s="138">
        <v>21.444179999999999</v>
      </c>
      <c r="K6222" s="138">
        <v>8.8315253276428987</v>
      </c>
    </row>
    <row r="6223" spans="1:11">
      <c r="A6223" s="39" t="s">
        <v>470</v>
      </c>
      <c r="B6223" s="39" t="s">
        <v>425</v>
      </c>
      <c r="C6223" s="39" t="s">
        <v>379</v>
      </c>
      <c r="D6223" s="92">
        <f t="shared" si="306"/>
        <v>25.81296</v>
      </c>
      <c r="E6223" s="92">
        <f t="shared" si="307"/>
        <v>23.17409</v>
      </c>
      <c r="F6223" s="92">
        <f t="shared" si="308"/>
        <v>28.6403</v>
      </c>
      <c r="H6223" s="138">
        <v>25.81296</v>
      </c>
      <c r="I6223" s="138">
        <v>23.17409</v>
      </c>
      <c r="J6223" s="138">
        <v>28.6403</v>
      </c>
      <c r="K6223" s="138">
        <v>5.4047501720066196</v>
      </c>
    </row>
    <row r="6224" spans="1:11">
      <c r="A6224" s="39" t="s">
        <v>470</v>
      </c>
      <c r="B6224" s="39" t="s">
        <v>425</v>
      </c>
      <c r="C6224" s="39" t="s">
        <v>356</v>
      </c>
      <c r="D6224" s="92">
        <f t="shared" si="306"/>
        <v>22.763400000000001</v>
      </c>
      <c r="E6224" s="92">
        <f t="shared" si="307"/>
        <v>21.179459999999999</v>
      </c>
      <c r="F6224" s="92">
        <f t="shared" si="308"/>
        <v>24.429079999999999</v>
      </c>
      <c r="H6224" s="138">
        <v>22.763400000000001</v>
      </c>
      <c r="I6224" s="138">
        <v>21.179459999999999</v>
      </c>
      <c r="J6224" s="138">
        <v>24.429079999999999</v>
      </c>
      <c r="K6224" s="138">
        <v>3.6419612184471566</v>
      </c>
    </row>
    <row r="6225" spans="1:11">
      <c r="A6225" s="39" t="s">
        <v>470</v>
      </c>
      <c r="B6225" s="39" t="s">
        <v>425</v>
      </c>
      <c r="C6225" s="39" t="s">
        <v>357</v>
      </c>
      <c r="D6225" s="92">
        <f t="shared" si="306"/>
        <v>19.60116</v>
      </c>
      <c r="E6225" s="92">
        <f t="shared" si="307"/>
        <v>18.208960000000001</v>
      </c>
      <c r="F6225" s="92">
        <f t="shared" si="308"/>
        <v>21.072379999999999</v>
      </c>
      <c r="H6225" s="138">
        <v>19.60116</v>
      </c>
      <c r="I6225" s="138">
        <v>18.208960000000001</v>
      </c>
      <c r="J6225" s="138">
        <v>21.072379999999999</v>
      </c>
      <c r="K6225" s="138">
        <v>3.7263054839611529</v>
      </c>
    </row>
    <row r="6226" spans="1:11">
      <c r="A6226" s="39" t="s">
        <v>470</v>
      </c>
      <c r="B6226" s="39" t="s">
        <v>425</v>
      </c>
      <c r="C6226" s="39" t="s">
        <v>358</v>
      </c>
      <c r="D6226" s="92">
        <f t="shared" si="306"/>
        <v>20.387720000000002</v>
      </c>
      <c r="E6226" s="92">
        <f t="shared" si="307"/>
        <v>18.769559999999998</v>
      </c>
      <c r="F6226" s="92">
        <f t="shared" si="308"/>
        <v>22.107410000000002</v>
      </c>
      <c r="H6226" s="138">
        <v>20.387720000000002</v>
      </c>
      <c r="I6226" s="138">
        <v>18.769559999999998</v>
      </c>
      <c r="J6226" s="138">
        <v>22.107410000000002</v>
      </c>
      <c r="K6226" s="138">
        <v>4.1762310842016666</v>
      </c>
    </row>
    <row r="6227" spans="1:11">
      <c r="A6227" s="39" t="s">
        <v>470</v>
      </c>
      <c r="B6227" s="39" t="s">
        <v>425</v>
      </c>
      <c r="C6227" s="39" t="s">
        <v>360</v>
      </c>
      <c r="D6227" s="92">
        <f t="shared" si="306"/>
        <v>24.430489999999999</v>
      </c>
      <c r="E6227" s="92">
        <f t="shared" si="307"/>
        <v>22.820920000000001</v>
      </c>
      <c r="F6227" s="92">
        <f t="shared" si="308"/>
        <v>26.115169999999999</v>
      </c>
      <c r="H6227" s="138">
        <v>24.430489999999999</v>
      </c>
      <c r="I6227" s="138">
        <v>22.820920000000001</v>
      </c>
      <c r="J6227" s="138">
        <v>26.115169999999999</v>
      </c>
      <c r="K6227" s="138">
        <v>3.4402670597274145</v>
      </c>
    </row>
    <row r="6228" spans="1:11">
      <c r="A6228" s="39" t="s">
        <v>470</v>
      </c>
      <c r="B6228" s="39" t="s">
        <v>425</v>
      </c>
      <c r="C6228" s="39" t="s">
        <v>0</v>
      </c>
      <c r="D6228" s="92">
        <f t="shared" si="306"/>
        <v>21.78744</v>
      </c>
      <c r="E6228" s="92">
        <f t="shared" si="307"/>
        <v>20.99954</v>
      </c>
      <c r="F6228" s="92">
        <f t="shared" si="308"/>
        <v>22.596450000000001</v>
      </c>
      <c r="H6228" s="138">
        <v>21.78744</v>
      </c>
      <c r="I6228" s="138">
        <v>20.99954</v>
      </c>
      <c r="J6228" s="138">
        <v>22.596450000000001</v>
      </c>
      <c r="K6228" s="138">
        <v>1.8697428426653153</v>
      </c>
    </row>
    <row r="6229" spans="1:11">
      <c r="A6229" s="39" t="s">
        <v>470</v>
      </c>
      <c r="B6229" s="39" t="s">
        <v>426</v>
      </c>
      <c r="C6229" s="39" t="s">
        <v>98</v>
      </c>
      <c r="D6229" s="92">
        <f t="shared" si="306"/>
        <v>31.97635</v>
      </c>
      <c r="E6229" s="92">
        <f t="shared" si="307"/>
        <v>22.99531</v>
      </c>
      <c r="F6229" s="92">
        <f t="shared" si="308"/>
        <v>42.527839999999998</v>
      </c>
      <c r="H6229" s="138">
        <v>31.97635</v>
      </c>
      <c r="I6229" s="138">
        <v>22.99531</v>
      </c>
      <c r="J6229" s="138">
        <v>42.527839999999998</v>
      </c>
      <c r="K6229" s="138">
        <v>15.746400073804544</v>
      </c>
    </row>
    <row r="6230" spans="1:11">
      <c r="A6230" s="39" t="s">
        <v>470</v>
      </c>
      <c r="B6230" s="39" t="s">
        <v>426</v>
      </c>
      <c r="C6230" s="39" t="s">
        <v>99</v>
      </c>
      <c r="D6230" s="92">
        <f t="shared" si="306"/>
        <v>28.764500000000002</v>
      </c>
      <c r="E6230" s="92">
        <f t="shared" si="307"/>
        <v>22.968689999999999</v>
      </c>
      <c r="F6230" s="92">
        <f t="shared" si="308"/>
        <v>35.351610000000001</v>
      </c>
      <c r="H6230" s="138">
        <v>28.764500000000002</v>
      </c>
      <c r="I6230" s="138">
        <v>22.968689999999999</v>
      </c>
      <c r="J6230" s="138">
        <v>35.351610000000001</v>
      </c>
      <c r="K6230" s="138">
        <v>11.020601783448347</v>
      </c>
    </row>
    <row r="6231" spans="1:11">
      <c r="A6231" s="39" t="s">
        <v>470</v>
      </c>
      <c r="B6231" s="39" t="s">
        <v>426</v>
      </c>
      <c r="C6231" s="39" t="s">
        <v>100</v>
      </c>
      <c r="D6231" s="92">
        <f t="shared" si="306"/>
        <v>31.571370000000002</v>
      </c>
      <c r="E6231" s="92">
        <f t="shared" si="307"/>
        <v>26.756869999999999</v>
      </c>
      <c r="F6231" s="92">
        <f t="shared" si="308"/>
        <v>36.81671</v>
      </c>
      <c r="H6231" s="138">
        <v>31.571370000000002</v>
      </c>
      <c r="I6231" s="138">
        <v>26.756869999999999</v>
      </c>
      <c r="J6231" s="138">
        <v>36.81671</v>
      </c>
      <c r="K6231" s="138">
        <v>8.1502829937376795</v>
      </c>
    </row>
    <row r="6232" spans="1:11">
      <c r="A6232" s="39" t="s">
        <v>470</v>
      </c>
      <c r="B6232" s="39" t="s">
        <v>426</v>
      </c>
      <c r="C6232" s="39" t="s">
        <v>101</v>
      </c>
      <c r="D6232" s="92">
        <f t="shared" si="306"/>
        <v>35.48997</v>
      </c>
      <c r="E6232" s="92">
        <f t="shared" si="307"/>
        <v>30.523050000000001</v>
      </c>
      <c r="F6232" s="92">
        <f t="shared" si="308"/>
        <v>40.790599999999998</v>
      </c>
      <c r="H6232" s="138">
        <v>35.48997</v>
      </c>
      <c r="I6232" s="138">
        <v>30.523050000000001</v>
      </c>
      <c r="J6232" s="138">
        <v>40.790599999999998</v>
      </c>
      <c r="K6232" s="138">
        <v>7.4034466639447709</v>
      </c>
    </row>
    <row r="6233" spans="1:11">
      <c r="A6233" s="39" t="s">
        <v>470</v>
      </c>
      <c r="B6233" s="39" t="s">
        <v>426</v>
      </c>
      <c r="C6233" s="39" t="s">
        <v>102</v>
      </c>
      <c r="D6233" s="92">
        <f t="shared" si="306"/>
        <v>31.227720000000001</v>
      </c>
      <c r="E6233" s="92">
        <f t="shared" si="307"/>
        <v>24.246110000000002</v>
      </c>
      <c r="F6233" s="92">
        <f t="shared" si="308"/>
        <v>39.17991</v>
      </c>
      <c r="H6233" s="138">
        <v>31.227720000000001</v>
      </c>
      <c r="I6233" s="138">
        <v>24.246110000000002</v>
      </c>
      <c r="J6233" s="138">
        <v>39.17991</v>
      </c>
      <c r="K6233" s="138">
        <v>12.271379402658919</v>
      </c>
    </row>
    <row r="6234" spans="1:11">
      <c r="A6234" s="39" t="s">
        <v>470</v>
      </c>
      <c r="B6234" s="39" t="s">
        <v>426</v>
      </c>
      <c r="C6234" s="39" t="s">
        <v>103</v>
      </c>
      <c r="D6234" s="92">
        <f t="shared" si="306"/>
        <v>33.434489999999997</v>
      </c>
      <c r="E6234" s="92">
        <f t="shared" si="307"/>
        <v>27.915849999999999</v>
      </c>
      <c r="F6234" s="92">
        <f t="shared" si="308"/>
        <v>39.447069999999997</v>
      </c>
      <c r="H6234" s="138">
        <v>33.434489999999997</v>
      </c>
      <c r="I6234" s="138">
        <v>27.915849999999999</v>
      </c>
      <c r="J6234" s="138">
        <v>39.447069999999997</v>
      </c>
      <c r="K6234" s="138">
        <v>8.831344518788832</v>
      </c>
    </row>
    <row r="6235" spans="1:11">
      <c r="A6235" s="39" t="s">
        <v>470</v>
      </c>
      <c r="B6235" s="39" t="s">
        <v>426</v>
      </c>
      <c r="C6235" s="39" t="s">
        <v>104</v>
      </c>
      <c r="D6235" s="92">
        <f t="shared" si="306"/>
        <v>29.73593</v>
      </c>
      <c r="E6235" s="92">
        <f t="shared" si="307"/>
        <v>24.815049999999999</v>
      </c>
      <c r="F6235" s="92">
        <f t="shared" si="308"/>
        <v>35.176079999999999</v>
      </c>
      <c r="H6235" s="138">
        <v>29.73593</v>
      </c>
      <c r="I6235" s="138">
        <v>24.815049999999999</v>
      </c>
      <c r="J6235" s="138">
        <v>35.176079999999999</v>
      </c>
      <c r="K6235" s="138">
        <v>8.9117676830689323</v>
      </c>
    </row>
    <row r="6236" spans="1:11">
      <c r="A6236" s="39" t="s">
        <v>470</v>
      </c>
      <c r="B6236" s="39" t="s">
        <v>426</v>
      </c>
      <c r="C6236" s="39" t="s">
        <v>105</v>
      </c>
      <c r="D6236" s="92">
        <f t="shared" si="306"/>
        <v>30.019369999999999</v>
      </c>
      <c r="E6236" s="92">
        <f t="shared" si="307"/>
        <v>22.703250000000001</v>
      </c>
      <c r="F6236" s="92">
        <f t="shared" si="308"/>
        <v>38.518270000000001</v>
      </c>
      <c r="H6236" s="138">
        <v>30.019369999999999</v>
      </c>
      <c r="I6236" s="138">
        <v>22.703250000000001</v>
      </c>
      <c r="J6236" s="138">
        <v>38.518270000000001</v>
      </c>
      <c r="K6236" s="138">
        <v>13.523455022540448</v>
      </c>
    </row>
    <row r="6237" spans="1:11">
      <c r="A6237" s="39" t="s">
        <v>470</v>
      </c>
      <c r="B6237" s="39" t="s">
        <v>426</v>
      </c>
      <c r="C6237" s="39" t="s">
        <v>106</v>
      </c>
      <c r="D6237" s="92">
        <f t="shared" si="306"/>
        <v>38.722070000000002</v>
      </c>
      <c r="E6237" s="92">
        <f t="shared" si="307"/>
        <v>33.782739999999997</v>
      </c>
      <c r="F6237" s="92">
        <f t="shared" si="308"/>
        <v>43.90475</v>
      </c>
      <c r="H6237" s="138">
        <v>38.722070000000002</v>
      </c>
      <c r="I6237" s="138">
        <v>33.782739999999997</v>
      </c>
      <c r="J6237" s="138">
        <v>43.90475</v>
      </c>
      <c r="K6237" s="138">
        <v>6.689848967268536</v>
      </c>
    </row>
    <row r="6238" spans="1:11">
      <c r="A6238" s="39" t="s">
        <v>470</v>
      </c>
      <c r="B6238" s="39" t="s">
        <v>426</v>
      </c>
      <c r="C6238" s="39" t="s">
        <v>107</v>
      </c>
      <c r="D6238" s="92">
        <f t="shared" si="306"/>
        <v>35.479759999999999</v>
      </c>
      <c r="E6238" s="92">
        <f t="shared" si="307"/>
        <v>30.591270000000002</v>
      </c>
      <c r="F6238" s="92">
        <f t="shared" si="308"/>
        <v>40.691459999999999</v>
      </c>
      <c r="H6238" s="138">
        <v>35.479759999999999</v>
      </c>
      <c r="I6238" s="138">
        <v>30.591270000000002</v>
      </c>
      <c r="J6238" s="138">
        <v>40.691459999999999</v>
      </c>
      <c r="K6238" s="138">
        <v>7.284127626567936</v>
      </c>
    </row>
    <row r="6239" spans="1:11">
      <c r="A6239" s="39" t="s">
        <v>470</v>
      </c>
      <c r="B6239" s="39" t="s">
        <v>426</v>
      </c>
      <c r="C6239" s="39" t="s">
        <v>108</v>
      </c>
      <c r="D6239" s="92">
        <f t="shared" si="306"/>
        <v>37.941989999999997</v>
      </c>
      <c r="E6239" s="92">
        <f t="shared" si="307"/>
        <v>29.07723</v>
      </c>
      <c r="F6239" s="92">
        <f t="shared" si="308"/>
        <v>47.691989999999997</v>
      </c>
      <c r="H6239" s="138">
        <v>37.941989999999997</v>
      </c>
      <c r="I6239" s="138">
        <v>29.07723</v>
      </c>
      <c r="J6239" s="138">
        <v>47.691989999999997</v>
      </c>
      <c r="K6239" s="138">
        <v>12.652799708186102</v>
      </c>
    </row>
    <row r="6240" spans="1:11">
      <c r="A6240" s="39" t="s">
        <v>470</v>
      </c>
      <c r="B6240" s="39" t="s">
        <v>426</v>
      </c>
      <c r="C6240" s="39" t="s">
        <v>109</v>
      </c>
      <c r="D6240" s="92">
        <f t="shared" si="306"/>
        <v>28.215689999999999</v>
      </c>
      <c r="E6240" s="92">
        <f t="shared" si="307"/>
        <v>23.235849999999999</v>
      </c>
      <c r="F6240" s="92">
        <f t="shared" si="308"/>
        <v>33.792969999999997</v>
      </c>
      <c r="H6240" s="138">
        <v>28.215689999999999</v>
      </c>
      <c r="I6240" s="138">
        <v>23.235849999999999</v>
      </c>
      <c r="J6240" s="138">
        <v>33.792969999999997</v>
      </c>
      <c r="K6240" s="138">
        <v>9.5681587088602118</v>
      </c>
    </row>
    <row r="6241" spans="1:11">
      <c r="A6241" s="39" t="s">
        <v>470</v>
      </c>
      <c r="B6241" s="39" t="s">
        <v>426</v>
      </c>
      <c r="C6241" s="39" t="s">
        <v>110</v>
      </c>
      <c r="D6241" s="92">
        <f t="shared" si="306"/>
        <v>29.816680000000002</v>
      </c>
      <c r="E6241" s="92">
        <f t="shared" si="307"/>
        <v>25.065899999999999</v>
      </c>
      <c r="F6241" s="92">
        <f t="shared" si="308"/>
        <v>35.046750000000003</v>
      </c>
      <c r="H6241" s="138">
        <v>29.816680000000002</v>
      </c>
      <c r="I6241" s="138">
        <v>25.065899999999999</v>
      </c>
      <c r="J6241" s="138">
        <v>35.046750000000003</v>
      </c>
      <c r="K6241" s="138">
        <v>8.5599939362799606</v>
      </c>
    </row>
    <row r="6242" spans="1:11">
      <c r="A6242" s="39" t="s">
        <v>470</v>
      </c>
      <c r="B6242" s="39" t="s">
        <v>426</v>
      </c>
      <c r="C6242" s="39" t="s">
        <v>111</v>
      </c>
      <c r="D6242" s="92">
        <f t="shared" si="306"/>
        <v>35.316549999999999</v>
      </c>
      <c r="E6242" s="92">
        <f t="shared" si="307"/>
        <v>30.237169999999999</v>
      </c>
      <c r="F6242" s="92">
        <f t="shared" si="308"/>
        <v>40.750770000000003</v>
      </c>
      <c r="H6242" s="138">
        <v>35.316549999999999</v>
      </c>
      <c r="I6242" s="138">
        <v>30.237169999999999</v>
      </c>
      <c r="J6242" s="138">
        <v>40.750770000000003</v>
      </c>
      <c r="K6242" s="138">
        <v>7.6191672176359244</v>
      </c>
    </row>
    <row r="6243" spans="1:11">
      <c r="A6243" s="39" t="s">
        <v>470</v>
      </c>
      <c r="B6243" s="39" t="s">
        <v>426</v>
      </c>
      <c r="C6243" s="39" t="s">
        <v>112</v>
      </c>
      <c r="D6243" s="92">
        <f t="shared" si="306"/>
        <v>41.191549999999999</v>
      </c>
      <c r="E6243" s="92">
        <f t="shared" si="307"/>
        <v>33.423389999999998</v>
      </c>
      <c r="F6243" s="92">
        <f t="shared" si="308"/>
        <v>49.42483</v>
      </c>
      <c r="H6243" s="138">
        <v>41.191549999999999</v>
      </c>
      <c r="I6243" s="138">
        <v>33.423389999999998</v>
      </c>
      <c r="J6243" s="138">
        <v>49.42483</v>
      </c>
      <c r="K6243" s="138">
        <v>9.9926052794808644</v>
      </c>
    </row>
    <row r="6244" spans="1:11">
      <c r="A6244" s="39" t="s">
        <v>470</v>
      </c>
      <c r="B6244" s="39" t="s">
        <v>426</v>
      </c>
      <c r="C6244" s="39" t="s">
        <v>113</v>
      </c>
      <c r="D6244" s="92">
        <f t="shared" si="306"/>
        <v>34.58202</v>
      </c>
      <c r="E6244" s="92">
        <f t="shared" si="307"/>
        <v>27.197700000000001</v>
      </c>
      <c r="F6244" s="92">
        <f t="shared" si="308"/>
        <v>42.792769999999997</v>
      </c>
      <c r="H6244" s="138">
        <v>34.58202</v>
      </c>
      <c r="I6244" s="138">
        <v>27.197700000000001</v>
      </c>
      <c r="J6244" s="138">
        <v>42.792769999999997</v>
      </c>
      <c r="K6244" s="138">
        <v>11.586526755811256</v>
      </c>
    </row>
    <row r="6245" spans="1:11">
      <c r="A6245" s="39" t="s">
        <v>470</v>
      </c>
      <c r="B6245" s="39" t="s">
        <v>426</v>
      </c>
      <c r="C6245" s="39" t="s">
        <v>114</v>
      </c>
      <c r="D6245" s="92">
        <f t="shared" si="306"/>
        <v>32.654319999999998</v>
      </c>
      <c r="E6245" s="92">
        <f t="shared" si="307"/>
        <v>25.368449999999999</v>
      </c>
      <c r="F6245" s="92">
        <f t="shared" si="308"/>
        <v>40.886330000000001</v>
      </c>
      <c r="H6245" s="138">
        <v>32.654319999999998</v>
      </c>
      <c r="I6245" s="138">
        <v>25.368449999999999</v>
      </c>
      <c r="J6245" s="138">
        <v>40.886330000000001</v>
      </c>
      <c r="K6245" s="138">
        <v>12.20431171128353</v>
      </c>
    </row>
    <row r="6246" spans="1:11">
      <c r="A6246" s="39" t="s">
        <v>470</v>
      </c>
      <c r="B6246" s="39" t="s">
        <v>426</v>
      </c>
      <c r="C6246" s="39" t="s">
        <v>115</v>
      </c>
      <c r="D6246" s="92">
        <f t="shared" si="306"/>
        <v>29.823419999999999</v>
      </c>
      <c r="E6246" s="92">
        <f t="shared" si="307"/>
        <v>25.713539999999998</v>
      </c>
      <c r="F6246" s="92">
        <f t="shared" si="308"/>
        <v>34.287010000000002</v>
      </c>
      <c r="H6246" s="138">
        <v>29.823419999999999</v>
      </c>
      <c r="I6246" s="138">
        <v>25.713539999999998</v>
      </c>
      <c r="J6246" s="138">
        <v>34.287010000000002</v>
      </c>
      <c r="K6246" s="138">
        <v>7.3465886876823649</v>
      </c>
    </row>
    <row r="6247" spans="1:11">
      <c r="A6247" s="39" t="s">
        <v>470</v>
      </c>
      <c r="B6247" s="39" t="s">
        <v>426</v>
      </c>
      <c r="C6247" s="39" t="s">
        <v>116</v>
      </c>
      <c r="D6247" s="92">
        <f t="shared" si="306"/>
        <v>30.91534</v>
      </c>
      <c r="E6247" s="92">
        <f t="shared" si="307"/>
        <v>24.872589999999999</v>
      </c>
      <c r="F6247" s="92">
        <f t="shared" si="308"/>
        <v>37.68967</v>
      </c>
      <c r="H6247" s="138">
        <v>30.91534</v>
      </c>
      <c r="I6247" s="138">
        <v>24.872589999999999</v>
      </c>
      <c r="J6247" s="138">
        <v>37.68967</v>
      </c>
      <c r="K6247" s="138">
        <v>10.621186763593737</v>
      </c>
    </row>
    <row r="6248" spans="1:11">
      <c r="A6248" s="39" t="s">
        <v>470</v>
      </c>
      <c r="B6248" s="39" t="s">
        <v>426</v>
      </c>
      <c r="C6248" s="39" t="s">
        <v>117</v>
      </c>
      <c r="D6248" s="92">
        <f t="shared" si="306"/>
        <v>30.708649999999999</v>
      </c>
      <c r="E6248" s="92">
        <f t="shared" si="307"/>
        <v>25.701229999999999</v>
      </c>
      <c r="F6248" s="92">
        <f t="shared" si="308"/>
        <v>36.21613</v>
      </c>
      <c r="H6248" s="138">
        <v>30.708649999999999</v>
      </c>
      <c r="I6248" s="138">
        <v>25.701229999999999</v>
      </c>
      <c r="J6248" s="138">
        <v>36.21613</v>
      </c>
      <c r="K6248" s="138">
        <v>8.7595416926501155</v>
      </c>
    </row>
    <row r="6249" spans="1:11">
      <c r="A6249" s="39" t="s">
        <v>470</v>
      </c>
      <c r="B6249" s="39" t="s">
        <v>426</v>
      </c>
      <c r="C6249" s="39" t="s">
        <v>118</v>
      </c>
      <c r="D6249" s="92">
        <f t="shared" si="306"/>
        <v>29.552610000000001</v>
      </c>
      <c r="E6249" s="92">
        <f t="shared" si="307"/>
        <v>22.71508</v>
      </c>
      <c r="F6249" s="92">
        <f t="shared" si="308"/>
        <v>37.450969999999998</v>
      </c>
      <c r="H6249" s="138">
        <v>29.552610000000001</v>
      </c>
      <c r="I6249" s="138">
        <v>22.71508</v>
      </c>
      <c r="J6249" s="138">
        <v>37.450969999999998</v>
      </c>
      <c r="K6249" s="138">
        <v>12.787266505394953</v>
      </c>
    </row>
    <row r="6250" spans="1:11">
      <c r="A6250" s="39" t="s">
        <v>470</v>
      </c>
      <c r="B6250" s="39" t="s">
        <v>426</v>
      </c>
      <c r="C6250" s="39" t="s">
        <v>119</v>
      </c>
      <c r="D6250" s="92">
        <f t="shared" si="306"/>
        <v>40.796880000000002</v>
      </c>
      <c r="E6250" s="92">
        <f t="shared" si="307"/>
        <v>35.629370000000002</v>
      </c>
      <c r="F6250" s="92">
        <f t="shared" si="308"/>
        <v>46.176229999999997</v>
      </c>
      <c r="H6250" s="138">
        <v>40.796880000000002</v>
      </c>
      <c r="I6250" s="138">
        <v>35.629370000000002</v>
      </c>
      <c r="J6250" s="138">
        <v>46.176229999999997</v>
      </c>
      <c r="K6250" s="138">
        <v>6.618508572224151</v>
      </c>
    </row>
    <row r="6251" spans="1:11">
      <c r="A6251" s="39" t="s">
        <v>470</v>
      </c>
      <c r="B6251" s="39" t="s">
        <v>426</v>
      </c>
      <c r="C6251" s="39" t="s">
        <v>120</v>
      </c>
      <c r="D6251" s="92">
        <f t="shared" si="306"/>
        <v>29.81504</v>
      </c>
      <c r="E6251" s="92">
        <f t="shared" si="307"/>
        <v>23.035329999999998</v>
      </c>
      <c r="F6251" s="92">
        <f t="shared" si="308"/>
        <v>37.614919999999998</v>
      </c>
      <c r="H6251" s="138">
        <v>29.81504</v>
      </c>
      <c r="I6251" s="138">
        <v>23.035329999999998</v>
      </c>
      <c r="J6251" s="138">
        <v>37.614919999999998</v>
      </c>
      <c r="K6251" s="138">
        <v>12.539822183703258</v>
      </c>
    </row>
    <row r="6252" spans="1:11">
      <c r="A6252" s="39" t="s">
        <v>470</v>
      </c>
      <c r="B6252" s="39" t="s">
        <v>426</v>
      </c>
      <c r="C6252" s="39" t="s">
        <v>121</v>
      </c>
      <c r="D6252" s="92">
        <f t="shared" si="306"/>
        <v>28.423079999999999</v>
      </c>
      <c r="E6252" s="92">
        <f t="shared" si="307"/>
        <v>22.962540000000001</v>
      </c>
      <c r="F6252" s="92">
        <f t="shared" si="308"/>
        <v>34.598950000000002</v>
      </c>
      <c r="H6252" s="138">
        <v>28.423079999999999</v>
      </c>
      <c r="I6252" s="138">
        <v>22.962540000000001</v>
      </c>
      <c r="J6252" s="138">
        <v>34.598950000000002</v>
      </c>
      <c r="K6252" s="138">
        <v>10.475472749610528</v>
      </c>
    </row>
    <row r="6253" spans="1:11">
      <c r="A6253" s="39" t="s">
        <v>470</v>
      </c>
      <c r="B6253" s="39" t="s">
        <v>426</v>
      </c>
      <c r="C6253" s="39" t="s">
        <v>122</v>
      </c>
      <c r="D6253" s="92">
        <f t="shared" si="306"/>
        <v>31.385100000000001</v>
      </c>
      <c r="E6253" s="92">
        <f t="shared" si="307"/>
        <v>26.28875</v>
      </c>
      <c r="F6253" s="92">
        <f t="shared" si="308"/>
        <v>36.973849999999999</v>
      </c>
      <c r="H6253" s="138">
        <v>31.385100000000001</v>
      </c>
      <c r="I6253" s="138">
        <v>26.28875</v>
      </c>
      <c r="J6253" s="138">
        <v>36.973849999999999</v>
      </c>
      <c r="K6253" s="138">
        <v>8.7110507852452272</v>
      </c>
    </row>
    <row r="6254" spans="1:11">
      <c r="A6254" s="39" t="s">
        <v>470</v>
      </c>
      <c r="B6254" s="39" t="s">
        <v>426</v>
      </c>
      <c r="C6254" s="39" t="s">
        <v>123</v>
      </c>
      <c r="D6254" s="92">
        <f t="shared" si="306"/>
        <v>33.96058</v>
      </c>
      <c r="E6254" s="92">
        <f t="shared" si="307"/>
        <v>28.651150000000001</v>
      </c>
      <c r="F6254" s="92">
        <f t="shared" si="308"/>
        <v>39.70637</v>
      </c>
      <c r="H6254" s="138">
        <v>33.96058</v>
      </c>
      <c r="I6254" s="138">
        <v>28.651150000000001</v>
      </c>
      <c r="J6254" s="138">
        <v>39.70637</v>
      </c>
      <c r="K6254" s="138">
        <v>8.333500193459594</v>
      </c>
    </row>
    <row r="6255" spans="1:11">
      <c r="A6255" s="39" t="s">
        <v>470</v>
      </c>
      <c r="B6255" s="39" t="s">
        <v>426</v>
      </c>
      <c r="C6255" s="39" t="s">
        <v>124</v>
      </c>
      <c r="D6255" s="92">
        <f t="shared" si="306"/>
        <v>30.492999999999999</v>
      </c>
      <c r="E6255" s="92">
        <f t="shared" si="307"/>
        <v>25.230149999999998</v>
      </c>
      <c r="F6255" s="92">
        <f t="shared" si="308"/>
        <v>36.320390000000003</v>
      </c>
      <c r="H6255" s="138">
        <v>30.492999999999999</v>
      </c>
      <c r="I6255" s="138">
        <v>25.230149999999998</v>
      </c>
      <c r="J6255" s="138">
        <v>36.320390000000003</v>
      </c>
      <c r="K6255" s="138">
        <v>9.3068507526317514</v>
      </c>
    </row>
    <row r="6256" spans="1:11">
      <c r="A6256" s="39" t="s">
        <v>470</v>
      </c>
      <c r="B6256" s="39" t="s">
        <v>426</v>
      </c>
      <c r="C6256" s="39" t="s">
        <v>125</v>
      </c>
      <c r="D6256" s="92">
        <f t="shared" ref="D6256:D6319" si="309">IF(K6256&gt;=50," ",H6256)</f>
        <v>33.547080000000001</v>
      </c>
      <c r="E6256" s="92">
        <f t="shared" ref="E6256:E6319" si="310">IF(K6256&gt;=50," ",I6256)</f>
        <v>28.38043</v>
      </c>
      <c r="F6256" s="92">
        <f t="shared" ref="F6256:F6319" si="311">IF(K6256&gt;=50," ",J6256)</f>
        <v>39.14029</v>
      </c>
      <c r="H6256" s="138">
        <v>33.547080000000001</v>
      </c>
      <c r="I6256" s="138">
        <v>28.38043</v>
      </c>
      <c r="J6256" s="138">
        <v>39.14029</v>
      </c>
      <c r="K6256" s="138">
        <v>8.208985700096699</v>
      </c>
    </row>
    <row r="6257" spans="1:11">
      <c r="A6257" s="39" t="s">
        <v>470</v>
      </c>
      <c r="B6257" s="39" t="s">
        <v>426</v>
      </c>
      <c r="C6257" s="39" t="s">
        <v>126</v>
      </c>
      <c r="D6257" s="92">
        <f t="shared" si="309"/>
        <v>32.805970000000002</v>
      </c>
      <c r="E6257" s="92">
        <f t="shared" si="310"/>
        <v>26.359369999999998</v>
      </c>
      <c r="F6257" s="92">
        <f t="shared" si="311"/>
        <v>39.973379999999999</v>
      </c>
      <c r="H6257" s="138">
        <v>32.805970000000002</v>
      </c>
      <c r="I6257" s="138">
        <v>26.359369999999998</v>
      </c>
      <c r="J6257" s="138">
        <v>39.973379999999999</v>
      </c>
      <c r="K6257" s="138">
        <v>10.641127209468275</v>
      </c>
    </row>
    <row r="6258" spans="1:11">
      <c r="A6258" s="39" t="s">
        <v>470</v>
      </c>
      <c r="B6258" s="39" t="s">
        <v>426</v>
      </c>
      <c r="C6258" s="39" t="s">
        <v>127</v>
      </c>
      <c r="D6258" s="92">
        <f t="shared" si="309"/>
        <v>28.253689999999999</v>
      </c>
      <c r="E6258" s="92">
        <f t="shared" si="310"/>
        <v>20.988890000000001</v>
      </c>
      <c r="F6258" s="92">
        <f t="shared" si="311"/>
        <v>36.859949999999998</v>
      </c>
      <c r="H6258" s="138">
        <v>28.253689999999999</v>
      </c>
      <c r="I6258" s="138">
        <v>20.988890000000001</v>
      </c>
      <c r="J6258" s="138">
        <v>36.859949999999998</v>
      </c>
      <c r="K6258" s="138">
        <v>14.410602650485652</v>
      </c>
    </row>
    <row r="6259" spans="1:11">
      <c r="A6259" s="39" t="s">
        <v>470</v>
      </c>
      <c r="B6259" s="39" t="s">
        <v>426</v>
      </c>
      <c r="C6259" s="39" t="s">
        <v>128</v>
      </c>
      <c r="D6259" s="92">
        <f t="shared" si="309"/>
        <v>36.531599999999997</v>
      </c>
      <c r="E6259" s="92">
        <f t="shared" si="310"/>
        <v>31.109249999999999</v>
      </c>
      <c r="F6259" s="92">
        <f t="shared" si="311"/>
        <v>42.318480000000001</v>
      </c>
      <c r="H6259" s="138">
        <v>36.531599999999997</v>
      </c>
      <c r="I6259" s="138">
        <v>31.109249999999999</v>
      </c>
      <c r="J6259" s="138">
        <v>42.318480000000001</v>
      </c>
      <c r="K6259" s="138">
        <v>7.8573755324157721</v>
      </c>
    </row>
    <row r="6260" spans="1:11">
      <c r="A6260" s="39" t="s">
        <v>470</v>
      </c>
      <c r="B6260" s="39" t="s">
        <v>426</v>
      </c>
      <c r="C6260" s="39" t="s">
        <v>129</v>
      </c>
      <c r="D6260" s="92">
        <f t="shared" si="309"/>
        <v>34.194299999999998</v>
      </c>
      <c r="E6260" s="92">
        <f t="shared" si="310"/>
        <v>25.72485</v>
      </c>
      <c r="F6260" s="92">
        <f t="shared" si="311"/>
        <v>43.807560000000002</v>
      </c>
      <c r="H6260" s="138">
        <v>34.194299999999998</v>
      </c>
      <c r="I6260" s="138">
        <v>25.72485</v>
      </c>
      <c r="J6260" s="138">
        <v>43.807560000000002</v>
      </c>
      <c r="K6260" s="138">
        <v>13.61991618486122</v>
      </c>
    </row>
    <row r="6261" spans="1:11">
      <c r="A6261" s="39" t="s">
        <v>470</v>
      </c>
      <c r="B6261" s="39" t="s">
        <v>426</v>
      </c>
      <c r="C6261" s="39" t="s">
        <v>130</v>
      </c>
      <c r="D6261" s="92">
        <f t="shared" si="309"/>
        <v>32.797649999999997</v>
      </c>
      <c r="E6261" s="92">
        <f t="shared" si="310"/>
        <v>28.074449999999999</v>
      </c>
      <c r="F6261" s="92">
        <f t="shared" si="311"/>
        <v>37.896790000000003</v>
      </c>
      <c r="H6261" s="138">
        <v>32.797649999999997</v>
      </c>
      <c r="I6261" s="138">
        <v>28.074449999999999</v>
      </c>
      <c r="J6261" s="138">
        <v>37.896790000000003</v>
      </c>
      <c r="K6261" s="138">
        <v>7.6602561464007328</v>
      </c>
    </row>
    <row r="6262" spans="1:11">
      <c r="A6262" s="39" t="s">
        <v>470</v>
      </c>
      <c r="B6262" s="39" t="s">
        <v>426</v>
      </c>
      <c r="C6262" s="39" t="s">
        <v>131</v>
      </c>
      <c r="D6262" s="92">
        <f t="shared" si="309"/>
        <v>33.215249999999997</v>
      </c>
      <c r="E6262" s="92">
        <f t="shared" si="310"/>
        <v>26.54111</v>
      </c>
      <c r="F6262" s="92">
        <f t="shared" si="311"/>
        <v>40.639220000000002</v>
      </c>
      <c r="H6262" s="138">
        <v>33.215249999999997</v>
      </c>
      <c r="I6262" s="138">
        <v>26.54111</v>
      </c>
      <c r="J6262" s="138">
        <v>40.639220000000002</v>
      </c>
      <c r="K6262" s="138">
        <v>10.888630975229754</v>
      </c>
    </row>
    <row r="6263" spans="1:11">
      <c r="A6263" s="39" t="s">
        <v>470</v>
      </c>
      <c r="B6263" s="39" t="s">
        <v>426</v>
      </c>
      <c r="C6263" s="39" t="s">
        <v>132</v>
      </c>
      <c r="D6263" s="92">
        <f t="shared" si="309"/>
        <v>38.420540000000003</v>
      </c>
      <c r="E6263" s="92">
        <f t="shared" si="310"/>
        <v>32.928519999999999</v>
      </c>
      <c r="F6263" s="92">
        <f t="shared" si="311"/>
        <v>44.224589999999999</v>
      </c>
      <c r="H6263" s="138">
        <v>38.420540000000003</v>
      </c>
      <c r="I6263" s="138">
        <v>32.928519999999999</v>
      </c>
      <c r="J6263" s="138">
        <v>44.224589999999999</v>
      </c>
      <c r="K6263" s="138">
        <v>7.5302741710553773</v>
      </c>
    </row>
    <row r="6264" spans="1:11">
      <c r="A6264" s="39" t="s">
        <v>470</v>
      </c>
      <c r="B6264" s="39" t="s">
        <v>426</v>
      </c>
      <c r="C6264" s="39" t="s">
        <v>133</v>
      </c>
      <c r="D6264" s="92">
        <f t="shared" si="309"/>
        <v>33.095950000000002</v>
      </c>
      <c r="E6264" s="92">
        <f t="shared" si="310"/>
        <v>28.299060000000001</v>
      </c>
      <c r="F6264" s="92">
        <f t="shared" si="311"/>
        <v>38.271929999999998</v>
      </c>
      <c r="H6264" s="138">
        <v>33.095950000000002</v>
      </c>
      <c r="I6264" s="138">
        <v>28.299060000000001</v>
      </c>
      <c r="J6264" s="138">
        <v>38.271929999999998</v>
      </c>
      <c r="K6264" s="138">
        <v>7.7083933230500996</v>
      </c>
    </row>
    <row r="6265" spans="1:11">
      <c r="A6265" s="39" t="s">
        <v>470</v>
      </c>
      <c r="B6265" s="39" t="s">
        <v>426</v>
      </c>
      <c r="C6265" s="39" t="s">
        <v>134</v>
      </c>
      <c r="D6265" s="92">
        <f t="shared" si="309"/>
        <v>33.502369999999999</v>
      </c>
      <c r="E6265" s="92">
        <f t="shared" si="310"/>
        <v>28.48678</v>
      </c>
      <c r="F6265" s="92">
        <f t="shared" si="311"/>
        <v>38.920430000000003</v>
      </c>
      <c r="H6265" s="138">
        <v>33.502369999999999</v>
      </c>
      <c r="I6265" s="138">
        <v>28.48678</v>
      </c>
      <c r="J6265" s="138">
        <v>38.920430000000003</v>
      </c>
      <c r="K6265" s="138">
        <v>7.9691227814629242</v>
      </c>
    </row>
    <row r="6266" spans="1:11">
      <c r="A6266" s="39" t="s">
        <v>470</v>
      </c>
      <c r="B6266" s="39" t="s">
        <v>426</v>
      </c>
      <c r="C6266" s="39" t="s">
        <v>135</v>
      </c>
      <c r="D6266" s="92">
        <f t="shared" si="309"/>
        <v>23.44463</v>
      </c>
      <c r="E6266" s="92">
        <f t="shared" si="310"/>
        <v>18.393719999999998</v>
      </c>
      <c r="F6266" s="92">
        <f t="shared" si="311"/>
        <v>29.383140000000001</v>
      </c>
      <c r="H6266" s="138">
        <v>23.44463</v>
      </c>
      <c r="I6266" s="138">
        <v>18.393719999999998</v>
      </c>
      <c r="J6266" s="138">
        <v>29.383140000000001</v>
      </c>
      <c r="K6266" s="138">
        <v>11.972285337836427</v>
      </c>
    </row>
    <row r="6267" spans="1:11">
      <c r="A6267" s="39" t="s">
        <v>470</v>
      </c>
      <c r="B6267" s="39" t="s">
        <v>426</v>
      </c>
      <c r="C6267" s="39" t="s">
        <v>136</v>
      </c>
      <c r="D6267" s="92">
        <f t="shared" si="309"/>
        <v>32.255850000000002</v>
      </c>
      <c r="E6267" s="92">
        <f t="shared" si="310"/>
        <v>26.901450000000001</v>
      </c>
      <c r="F6267" s="92">
        <f t="shared" si="311"/>
        <v>38.120199999999997</v>
      </c>
      <c r="H6267" s="138">
        <v>32.255850000000002</v>
      </c>
      <c r="I6267" s="138">
        <v>26.901450000000001</v>
      </c>
      <c r="J6267" s="138">
        <v>38.120199999999997</v>
      </c>
      <c r="K6267" s="138">
        <v>8.9029927904550643</v>
      </c>
    </row>
    <row r="6268" spans="1:11">
      <c r="A6268" s="39" t="s">
        <v>470</v>
      </c>
      <c r="B6268" s="39" t="s">
        <v>426</v>
      </c>
      <c r="C6268" s="39" t="s">
        <v>137</v>
      </c>
      <c r="D6268" s="92">
        <f t="shared" si="309"/>
        <v>42.055500000000002</v>
      </c>
      <c r="E6268" s="92">
        <f t="shared" si="310"/>
        <v>35.734059999999999</v>
      </c>
      <c r="F6268" s="92">
        <f t="shared" si="311"/>
        <v>48.648679999999999</v>
      </c>
      <c r="H6268" s="138">
        <v>42.055500000000002</v>
      </c>
      <c r="I6268" s="138">
        <v>35.734059999999999</v>
      </c>
      <c r="J6268" s="138">
        <v>48.648679999999999</v>
      </c>
      <c r="K6268" s="138">
        <v>7.876460867187407</v>
      </c>
    </row>
    <row r="6269" spans="1:11">
      <c r="A6269" s="39" t="s">
        <v>470</v>
      </c>
      <c r="B6269" s="39" t="s">
        <v>426</v>
      </c>
      <c r="C6269" s="39" t="s">
        <v>138</v>
      </c>
      <c r="D6269" s="92">
        <f t="shared" si="309"/>
        <v>30.68562</v>
      </c>
      <c r="E6269" s="92">
        <f t="shared" si="310"/>
        <v>24.283709999999999</v>
      </c>
      <c r="F6269" s="92">
        <f t="shared" si="311"/>
        <v>37.929810000000003</v>
      </c>
      <c r="H6269" s="138">
        <v>30.68562</v>
      </c>
      <c r="I6269" s="138">
        <v>24.283709999999999</v>
      </c>
      <c r="J6269" s="138">
        <v>37.929810000000003</v>
      </c>
      <c r="K6269" s="138">
        <v>11.39881481944963</v>
      </c>
    </row>
    <row r="6270" spans="1:11">
      <c r="A6270" s="39" t="s">
        <v>470</v>
      </c>
      <c r="B6270" s="39" t="s">
        <v>426</v>
      </c>
      <c r="C6270" s="39" t="s">
        <v>139</v>
      </c>
      <c r="D6270" s="92">
        <f t="shared" si="309"/>
        <v>28.497389999999999</v>
      </c>
      <c r="E6270" s="92">
        <f t="shared" si="310"/>
        <v>23.544630000000002</v>
      </c>
      <c r="F6270" s="92">
        <f t="shared" si="311"/>
        <v>34.028300000000002</v>
      </c>
      <c r="H6270" s="138">
        <v>28.497389999999999</v>
      </c>
      <c r="I6270" s="138">
        <v>23.544630000000002</v>
      </c>
      <c r="J6270" s="138">
        <v>34.028300000000002</v>
      </c>
      <c r="K6270" s="138">
        <v>9.4078229620326645</v>
      </c>
    </row>
    <row r="6271" spans="1:11">
      <c r="A6271" s="39" t="s">
        <v>470</v>
      </c>
      <c r="B6271" s="39" t="s">
        <v>426</v>
      </c>
      <c r="C6271" s="39" t="s">
        <v>140</v>
      </c>
      <c r="D6271" s="92">
        <f t="shared" si="309"/>
        <v>34.167200000000001</v>
      </c>
      <c r="E6271" s="92">
        <f t="shared" si="310"/>
        <v>28.535160000000001</v>
      </c>
      <c r="F6271" s="92">
        <f t="shared" si="311"/>
        <v>40.28425</v>
      </c>
      <c r="H6271" s="138">
        <v>34.167200000000001</v>
      </c>
      <c r="I6271" s="138">
        <v>28.535160000000001</v>
      </c>
      <c r="J6271" s="138">
        <v>40.28425</v>
      </c>
      <c r="K6271" s="138">
        <v>8.807221545810016</v>
      </c>
    </row>
    <row r="6272" spans="1:11">
      <c r="A6272" s="39" t="s">
        <v>470</v>
      </c>
      <c r="B6272" s="39" t="s">
        <v>426</v>
      </c>
      <c r="C6272" s="39" t="s">
        <v>141</v>
      </c>
      <c r="D6272" s="92">
        <f t="shared" si="309"/>
        <v>29.64667</v>
      </c>
      <c r="E6272" s="92">
        <f t="shared" si="310"/>
        <v>23.180789999999998</v>
      </c>
      <c r="F6272" s="92">
        <f t="shared" si="311"/>
        <v>37.046320000000001</v>
      </c>
      <c r="H6272" s="138">
        <v>29.64667</v>
      </c>
      <c r="I6272" s="138">
        <v>23.180789999999998</v>
      </c>
      <c r="J6272" s="138">
        <v>37.046320000000001</v>
      </c>
      <c r="K6272" s="138">
        <v>11.986783001261186</v>
      </c>
    </row>
    <row r="6273" spans="1:11">
      <c r="A6273" s="39" t="s">
        <v>470</v>
      </c>
      <c r="B6273" s="39" t="s">
        <v>426</v>
      </c>
      <c r="C6273" s="39" t="s">
        <v>142</v>
      </c>
      <c r="D6273" s="92">
        <f t="shared" si="309"/>
        <v>33.876550000000002</v>
      </c>
      <c r="E6273" s="92">
        <f t="shared" si="310"/>
        <v>28.68261</v>
      </c>
      <c r="F6273" s="92">
        <f t="shared" si="311"/>
        <v>39.490229999999997</v>
      </c>
      <c r="H6273" s="138">
        <v>33.876550000000002</v>
      </c>
      <c r="I6273" s="138">
        <v>28.68261</v>
      </c>
      <c r="J6273" s="138">
        <v>39.490229999999997</v>
      </c>
      <c r="K6273" s="138">
        <v>8.1657223064332118</v>
      </c>
    </row>
    <row r="6274" spans="1:11">
      <c r="A6274" s="39" t="s">
        <v>470</v>
      </c>
      <c r="B6274" s="39" t="s">
        <v>426</v>
      </c>
      <c r="C6274" s="39" t="s">
        <v>143</v>
      </c>
      <c r="D6274" s="92">
        <f t="shared" si="309"/>
        <v>29.08259</v>
      </c>
      <c r="E6274" s="92">
        <f t="shared" si="310"/>
        <v>23.074929999999998</v>
      </c>
      <c r="F6274" s="92">
        <f t="shared" si="311"/>
        <v>35.923940000000002</v>
      </c>
      <c r="H6274" s="138">
        <v>29.08259</v>
      </c>
      <c r="I6274" s="138">
        <v>23.074929999999998</v>
      </c>
      <c r="J6274" s="138">
        <v>35.923940000000002</v>
      </c>
      <c r="K6274" s="138">
        <v>11.314353363988557</v>
      </c>
    </row>
    <row r="6275" spans="1:11">
      <c r="A6275" s="39" t="s">
        <v>470</v>
      </c>
      <c r="B6275" s="39" t="s">
        <v>426</v>
      </c>
      <c r="C6275" s="39" t="s">
        <v>144</v>
      </c>
      <c r="D6275" s="92">
        <f t="shared" si="309"/>
        <v>30.254729999999999</v>
      </c>
      <c r="E6275" s="92">
        <f t="shared" si="310"/>
        <v>24.646909999999998</v>
      </c>
      <c r="F6275" s="92">
        <f t="shared" si="311"/>
        <v>36.520099999999999</v>
      </c>
      <c r="H6275" s="138">
        <v>30.254729999999999</v>
      </c>
      <c r="I6275" s="138">
        <v>24.646909999999998</v>
      </c>
      <c r="J6275" s="138">
        <v>36.520099999999999</v>
      </c>
      <c r="K6275" s="138">
        <v>10.046577840886368</v>
      </c>
    </row>
    <row r="6276" spans="1:11">
      <c r="A6276" s="39" t="s">
        <v>470</v>
      </c>
      <c r="B6276" s="39" t="s">
        <v>426</v>
      </c>
      <c r="C6276" s="39" t="s">
        <v>145</v>
      </c>
      <c r="D6276" s="92">
        <f t="shared" si="309"/>
        <v>28.167169999999999</v>
      </c>
      <c r="E6276" s="92">
        <f t="shared" si="310"/>
        <v>23.056010000000001</v>
      </c>
      <c r="F6276" s="92">
        <f t="shared" si="311"/>
        <v>33.912010000000002</v>
      </c>
      <c r="H6276" s="138">
        <v>28.167169999999999</v>
      </c>
      <c r="I6276" s="138">
        <v>23.056010000000001</v>
      </c>
      <c r="J6276" s="138">
        <v>33.912010000000002</v>
      </c>
      <c r="K6276" s="138">
        <v>9.8572984080402826</v>
      </c>
    </row>
    <row r="6277" spans="1:11">
      <c r="A6277" s="39" t="s">
        <v>470</v>
      </c>
      <c r="B6277" s="39" t="s">
        <v>426</v>
      </c>
      <c r="C6277" s="39" t="s">
        <v>146</v>
      </c>
      <c r="D6277" s="92">
        <f t="shared" si="309"/>
        <v>40.095359999999999</v>
      </c>
      <c r="E6277" s="92">
        <f t="shared" si="310"/>
        <v>34.678849999999997</v>
      </c>
      <c r="F6277" s="92">
        <f t="shared" si="311"/>
        <v>45.765160000000002</v>
      </c>
      <c r="H6277" s="138">
        <v>40.095359999999999</v>
      </c>
      <c r="I6277" s="138">
        <v>34.678849999999997</v>
      </c>
      <c r="J6277" s="138">
        <v>45.765160000000002</v>
      </c>
      <c r="K6277" s="138">
        <v>7.0812408218806366</v>
      </c>
    </row>
    <row r="6278" spans="1:11">
      <c r="A6278" s="39" t="s">
        <v>470</v>
      </c>
      <c r="B6278" s="39" t="s">
        <v>426</v>
      </c>
      <c r="C6278" s="39" t="s">
        <v>147</v>
      </c>
      <c r="D6278" s="92">
        <f t="shared" si="309"/>
        <v>33.54759</v>
      </c>
      <c r="E6278" s="92">
        <f t="shared" si="310"/>
        <v>28.228670000000001</v>
      </c>
      <c r="F6278" s="92">
        <f t="shared" si="311"/>
        <v>39.319659999999999</v>
      </c>
      <c r="H6278" s="138">
        <v>33.54759</v>
      </c>
      <c r="I6278" s="138">
        <v>28.228670000000001</v>
      </c>
      <c r="J6278" s="138">
        <v>39.319659999999999</v>
      </c>
      <c r="K6278" s="138">
        <v>8.4632428141634026</v>
      </c>
    </row>
    <row r="6279" spans="1:11">
      <c r="A6279" s="39" t="s">
        <v>470</v>
      </c>
      <c r="B6279" s="39" t="s">
        <v>426</v>
      </c>
      <c r="C6279" s="39" t="s">
        <v>148</v>
      </c>
      <c r="D6279" s="92">
        <f t="shared" si="309"/>
        <v>32.855310000000003</v>
      </c>
      <c r="E6279" s="92">
        <f t="shared" si="310"/>
        <v>27.455190000000002</v>
      </c>
      <c r="F6279" s="92">
        <f t="shared" si="311"/>
        <v>38.750219999999999</v>
      </c>
      <c r="H6279" s="138">
        <v>32.855310000000003</v>
      </c>
      <c r="I6279" s="138">
        <v>27.455190000000002</v>
      </c>
      <c r="J6279" s="138">
        <v>38.750219999999999</v>
      </c>
      <c r="K6279" s="138">
        <v>8.8010309444652925</v>
      </c>
    </row>
    <row r="6280" spans="1:11">
      <c r="A6280" s="39" t="s">
        <v>470</v>
      </c>
      <c r="B6280" s="39" t="s">
        <v>426</v>
      </c>
      <c r="C6280" s="39" t="s">
        <v>149</v>
      </c>
      <c r="D6280" s="92">
        <f t="shared" si="309"/>
        <v>32.825490000000002</v>
      </c>
      <c r="E6280" s="92">
        <f t="shared" si="310"/>
        <v>27.743739999999999</v>
      </c>
      <c r="F6280" s="92">
        <f t="shared" si="311"/>
        <v>38.344099999999997</v>
      </c>
      <c r="H6280" s="138">
        <v>32.825490000000002</v>
      </c>
      <c r="I6280" s="138">
        <v>27.743739999999999</v>
      </c>
      <c r="J6280" s="138">
        <v>38.344099999999997</v>
      </c>
      <c r="K6280" s="138">
        <v>8.2637029942279607</v>
      </c>
    </row>
    <row r="6281" spans="1:11">
      <c r="A6281" s="39" t="s">
        <v>470</v>
      </c>
      <c r="B6281" s="39" t="s">
        <v>426</v>
      </c>
      <c r="C6281" s="39" t="s">
        <v>150</v>
      </c>
      <c r="D6281" s="92">
        <f t="shared" si="309"/>
        <v>29.592269999999999</v>
      </c>
      <c r="E6281" s="92">
        <f t="shared" si="310"/>
        <v>24.761099999999999</v>
      </c>
      <c r="F6281" s="92">
        <f t="shared" si="311"/>
        <v>34.928449999999998</v>
      </c>
      <c r="H6281" s="138">
        <v>29.592269999999999</v>
      </c>
      <c r="I6281" s="138">
        <v>24.761099999999999</v>
      </c>
      <c r="J6281" s="138">
        <v>34.928449999999998</v>
      </c>
      <c r="K6281" s="138">
        <v>8.7865919038992288</v>
      </c>
    </row>
    <row r="6282" spans="1:11">
      <c r="A6282" s="39" t="s">
        <v>470</v>
      </c>
      <c r="B6282" s="39" t="s">
        <v>426</v>
      </c>
      <c r="C6282" s="39" t="s">
        <v>151</v>
      </c>
      <c r="D6282" s="92">
        <f t="shared" si="309"/>
        <v>39.46781</v>
      </c>
      <c r="E6282" s="92">
        <f t="shared" si="310"/>
        <v>31.180859999999999</v>
      </c>
      <c r="F6282" s="92">
        <f t="shared" si="311"/>
        <v>48.407980000000002</v>
      </c>
      <c r="H6282" s="138">
        <v>39.46781</v>
      </c>
      <c r="I6282" s="138">
        <v>31.180859999999999</v>
      </c>
      <c r="J6282" s="138">
        <v>48.407980000000002</v>
      </c>
      <c r="K6282" s="138">
        <v>11.241112694117053</v>
      </c>
    </row>
    <row r="6283" spans="1:11">
      <c r="A6283" s="39" t="s">
        <v>470</v>
      </c>
      <c r="B6283" s="39" t="s">
        <v>426</v>
      </c>
      <c r="C6283" s="39" t="s">
        <v>152</v>
      </c>
      <c r="D6283" s="92">
        <f t="shared" si="309"/>
        <v>27.07179</v>
      </c>
      <c r="E6283" s="92">
        <f t="shared" si="310"/>
        <v>22.296690000000002</v>
      </c>
      <c r="F6283" s="92">
        <f t="shared" si="311"/>
        <v>32.44256</v>
      </c>
      <c r="H6283" s="138">
        <v>27.07179</v>
      </c>
      <c r="I6283" s="138">
        <v>22.296690000000002</v>
      </c>
      <c r="J6283" s="138">
        <v>32.44256</v>
      </c>
      <c r="K6283" s="138">
        <v>9.5800794849546325</v>
      </c>
    </row>
    <row r="6284" spans="1:11">
      <c r="A6284" s="39" t="s">
        <v>470</v>
      </c>
      <c r="B6284" s="39" t="s">
        <v>426</v>
      </c>
      <c r="C6284" s="39" t="s">
        <v>153</v>
      </c>
      <c r="D6284" s="92">
        <f t="shared" si="309"/>
        <v>37.796250000000001</v>
      </c>
      <c r="E6284" s="92">
        <f t="shared" si="310"/>
        <v>26.026250000000001</v>
      </c>
      <c r="F6284" s="92">
        <f t="shared" si="311"/>
        <v>51.204619999999998</v>
      </c>
      <c r="H6284" s="138">
        <v>37.796250000000001</v>
      </c>
      <c r="I6284" s="138">
        <v>26.026250000000001</v>
      </c>
      <c r="J6284" s="138">
        <v>51.204619999999998</v>
      </c>
      <c r="K6284" s="138">
        <v>17.340558917882063</v>
      </c>
    </row>
    <row r="6285" spans="1:11">
      <c r="A6285" s="39" t="s">
        <v>470</v>
      </c>
      <c r="B6285" s="39" t="s">
        <v>426</v>
      </c>
      <c r="C6285" s="39" t="s">
        <v>154</v>
      </c>
      <c r="D6285" s="92">
        <f t="shared" si="309"/>
        <v>40.636949999999999</v>
      </c>
      <c r="E6285" s="92">
        <f t="shared" si="310"/>
        <v>34.293959999999998</v>
      </c>
      <c r="F6285" s="92">
        <f t="shared" si="311"/>
        <v>47.308419999999998</v>
      </c>
      <c r="H6285" s="138">
        <v>40.636949999999999</v>
      </c>
      <c r="I6285" s="138">
        <v>34.293959999999998</v>
      </c>
      <c r="J6285" s="138">
        <v>47.308419999999998</v>
      </c>
      <c r="K6285" s="138">
        <v>8.2145830334215546</v>
      </c>
    </row>
    <row r="6286" spans="1:11">
      <c r="A6286" s="39" t="s">
        <v>470</v>
      </c>
      <c r="B6286" s="39" t="s">
        <v>426</v>
      </c>
      <c r="C6286" s="39" t="s">
        <v>155</v>
      </c>
      <c r="D6286" s="92">
        <f t="shared" si="309"/>
        <v>30.333020000000001</v>
      </c>
      <c r="E6286" s="92">
        <f t="shared" si="310"/>
        <v>22.797740000000001</v>
      </c>
      <c r="F6286" s="92">
        <f t="shared" si="311"/>
        <v>39.097610000000003</v>
      </c>
      <c r="H6286" s="138">
        <v>30.333020000000001</v>
      </c>
      <c r="I6286" s="138">
        <v>22.797740000000001</v>
      </c>
      <c r="J6286" s="138">
        <v>39.097610000000003</v>
      </c>
      <c r="K6286" s="138">
        <v>13.800864536402905</v>
      </c>
    </row>
    <row r="6287" spans="1:11">
      <c r="A6287" s="39" t="s">
        <v>470</v>
      </c>
      <c r="B6287" s="39" t="s">
        <v>426</v>
      </c>
      <c r="C6287" s="39" t="s">
        <v>156</v>
      </c>
      <c r="D6287" s="92">
        <f t="shared" si="309"/>
        <v>31.985299999999999</v>
      </c>
      <c r="E6287" s="92">
        <f t="shared" si="310"/>
        <v>26.706910000000001</v>
      </c>
      <c r="F6287" s="92">
        <f t="shared" si="311"/>
        <v>37.769329999999997</v>
      </c>
      <c r="H6287" s="138">
        <v>31.985299999999999</v>
      </c>
      <c r="I6287" s="138">
        <v>26.706910000000001</v>
      </c>
      <c r="J6287" s="138">
        <v>37.769329999999997</v>
      </c>
      <c r="K6287" s="138">
        <v>8.8520476593935342</v>
      </c>
    </row>
    <row r="6288" spans="1:11">
      <c r="A6288" s="39" t="s">
        <v>470</v>
      </c>
      <c r="B6288" s="39" t="s">
        <v>426</v>
      </c>
      <c r="C6288" s="39" t="s">
        <v>157</v>
      </c>
      <c r="D6288" s="92">
        <f t="shared" si="309"/>
        <v>32.286200000000001</v>
      </c>
      <c r="E6288" s="92">
        <f t="shared" si="310"/>
        <v>22.32704</v>
      </c>
      <c r="F6288" s="92">
        <f t="shared" si="311"/>
        <v>44.161949999999997</v>
      </c>
      <c r="H6288" s="138">
        <v>32.286200000000001</v>
      </c>
      <c r="I6288" s="138">
        <v>22.32704</v>
      </c>
      <c r="J6288" s="138">
        <v>44.161949999999997</v>
      </c>
      <c r="K6288" s="138">
        <v>17.482924593169837</v>
      </c>
    </row>
    <row r="6289" spans="1:11">
      <c r="A6289" s="39" t="s">
        <v>470</v>
      </c>
      <c r="B6289" s="39" t="s">
        <v>426</v>
      </c>
      <c r="C6289" s="39" t="s">
        <v>158</v>
      </c>
      <c r="D6289" s="92">
        <f t="shared" si="309"/>
        <v>29.96904</v>
      </c>
      <c r="E6289" s="92">
        <f t="shared" si="310"/>
        <v>19.642769999999999</v>
      </c>
      <c r="F6289" s="92">
        <f t="shared" si="311"/>
        <v>42.830440000000003</v>
      </c>
      <c r="H6289" s="138">
        <v>29.96904</v>
      </c>
      <c r="I6289" s="138">
        <v>19.642769999999999</v>
      </c>
      <c r="J6289" s="138">
        <v>42.830440000000003</v>
      </c>
      <c r="K6289" s="138">
        <v>20.008495433954508</v>
      </c>
    </row>
    <row r="6290" spans="1:11">
      <c r="A6290" s="39" t="s">
        <v>470</v>
      </c>
      <c r="B6290" s="39" t="s">
        <v>426</v>
      </c>
      <c r="C6290" s="39" t="s">
        <v>159</v>
      </c>
      <c r="D6290" s="92">
        <f t="shared" si="309"/>
        <v>34.94164</v>
      </c>
      <c r="E6290" s="92">
        <f t="shared" si="310"/>
        <v>28.87717</v>
      </c>
      <c r="F6290" s="92">
        <f t="shared" si="311"/>
        <v>41.53593</v>
      </c>
      <c r="H6290" s="138">
        <v>34.94164</v>
      </c>
      <c r="I6290" s="138">
        <v>28.87717</v>
      </c>
      <c r="J6290" s="138">
        <v>41.53593</v>
      </c>
      <c r="K6290" s="138">
        <v>9.2856431466868763</v>
      </c>
    </row>
    <row r="6291" spans="1:11">
      <c r="A6291" s="39" t="s">
        <v>470</v>
      </c>
      <c r="B6291" s="39" t="s">
        <v>426</v>
      </c>
      <c r="C6291" s="39" t="s">
        <v>160</v>
      </c>
      <c r="D6291" s="92">
        <f t="shared" si="309"/>
        <v>25.376619999999999</v>
      </c>
      <c r="E6291" s="92">
        <f t="shared" si="310"/>
        <v>21.004539999999999</v>
      </c>
      <c r="F6291" s="92">
        <f t="shared" si="311"/>
        <v>30.30958</v>
      </c>
      <c r="H6291" s="138">
        <v>25.376619999999999</v>
      </c>
      <c r="I6291" s="138">
        <v>21.004539999999999</v>
      </c>
      <c r="J6291" s="138">
        <v>30.30958</v>
      </c>
      <c r="K6291" s="138">
        <v>9.3668423927221198</v>
      </c>
    </row>
    <row r="6292" spans="1:11">
      <c r="A6292" s="39" t="s">
        <v>470</v>
      </c>
      <c r="B6292" s="39" t="s">
        <v>426</v>
      </c>
      <c r="C6292" s="39" t="s">
        <v>161</v>
      </c>
      <c r="D6292" s="92">
        <f t="shared" si="309"/>
        <v>36.853099999999998</v>
      </c>
      <c r="E6292" s="92">
        <f t="shared" si="310"/>
        <v>31.538399999999999</v>
      </c>
      <c r="F6292" s="92">
        <f t="shared" si="311"/>
        <v>42.507330000000003</v>
      </c>
      <c r="H6292" s="138">
        <v>36.853099999999998</v>
      </c>
      <c r="I6292" s="138">
        <v>31.538399999999999</v>
      </c>
      <c r="J6292" s="138">
        <v>42.507330000000003</v>
      </c>
      <c r="K6292" s="138">
        <v>7.6207673167250505</v>
      </c>
    </row>
    <row r="6293" spans="1:11">
      <c r="A6293" s="39" t="s">
        <v>470</v>
      </c>
      <c r="B6293" s="39" t="s">
        <v>426</v>
      </c>
      <c r="C6293" s="39" t="s">
        <v>162</v>
      </c>
      <c r="D6293" s="92">
        <f t="shared" si="309"/>
        <v>33.983939999999997</v>
      </c>
      <c r="E6293" s="92">
        <f t="shared" si="310"/>
        <v>26.033629999999999</v>
      </c>
      <c r="F6293" s="92">
        <f t="shared" si="311"/>
        <v>42.952280000000002</v>
      </c>
      <c r="H6293" s="138">
        <v>33.983939999999997</v>
      </c>
      <c r="I6293" s="138">
        <v>26.033629999999999</v>
      </c>
      <c r="J6293" s="138">
        <v>42.952280000000002</v>
      </c>
      <c r="K6293" s="138">
        <v>12.805934214808525</v>
      </c>
    </row>
    <row r="6294" spans="1:11">
      <c r="A6294" s="39" t="s">
        <v>470</v>
      </c>
      <c r="B6294" s="39" t="s">
        <v>426</v>
      </c>
      <c r="C6294" s="39" t="s">
        <v>163</v>
      </c>
      <c r="D6294" s="92">
        <f t="shared" si="309"/>
        <v>25.417339999999999</v>
      </c>
      <c r="E6294" s="92">
        <f t="shared" si="310"/>
        <v>21.096139999999998</v>
      </c>
      <c r="F6294" s="92">
        <f t="shared" si="311"/>
        <v>30.28396</v>
      </c>
      <c r="H6294" s="138">
        <v>25.417339999999999</v>
      </c>
      <c r="I6294" s="138">
        <v>21.096139999999998</v>
      </c>
      <c r="J6294" s="138">
        <v>30.28396</v>
      </c>
      <c r="K6294" s="138">
        <v>9.2337829214229359</v>
      </c>
    </row>
    <row r="6295" spans="1:11">
      <c r="A6295" s="39" t="s">
        <v>470</v>
      </c>
      <c r="B6295" s="39" t="s">
        <v>426</v>
      </c>
      <c r="C6295" s="39" t="s">
        <v>164</v>
      </c>
      <c r="D6295" s="92">
        <f t="shared" si="309"/>
        <v>34.553109999999997</v>
      </c>
      <c r="E6295" s="92">
        <f t="shared" si="310"/>
        <v>26.808250000000001</v>
      </c>
      <c r="F6295" s="92">
        <f t="shared" si="311"/>
        <v>43.214390000000002</v>
      </c>
      <c r="H6295" s="138">
        <v>34.553109999999997</v>
      </c>
      <c r="I6295" s="138">
        <v>26.808250000000001</v>
      </c>
      <c r="J6295" s="138">
        <v>43.214390000000002</v>
      </c>
      <c r="K6295" s="138">
        <v>12.208692647347808</v>
      </c>
    </row>
    <row r="6296" spans="1:11">
      <c r="A6296" s="39" t="s">
        <v>470</v>
      </c>
      <c r="B6296" s="39" t="s">
        <v>426</v>
      </c>
      <c r="C6296" s="39" t="s">
        <v>165</v>
      </c>
      <c r="D6296" s="92">
        <f t="shared" si="309"/>
        <v>36.037350000000004</v>
      </c>
      <c r="E6296" s="92">
        <f t="shared" si="310"/>
        <v>27.612950000000001</v>
      </c>
      <c r="F6296" s="92">
        <f t="shared" si="311"/>
        <v>45.419260000000001</v>
      </c>
      <c r="H6296" s="138">
        <v>36.037350000000004</v>
      </c>
      <c r="I6296" s="138">
        <v>27.612950000000001</v>
      </c>
      <c r="J6296" s="138">
        <v>45.419260000000001</v>
      </c>
      <c r="K6296" s="138">
        <v>12.726998516816579</v>
      </c>
    </row>
    <row r="6297" spans="1:11">
      <c r="A6297" s="39" t="s">
        <v>470</v>
      </c>
      <c r="B6297" s="39" t="s">
        <v>426</v>
      </c>
      <c r="C6297" s="39" t="s">
        <v>166</v>
      </c>
      <c r="D6297" s="92">
        <f t="shared" si="309"/>
        <v>31.53004</v>
      </c>
      <c r="E6297" s="92">
        <f t="shared" si="310"/>
        <v>24.991710000000001</v>
      </c>
      <c r="F6297" s="92">
        <f t="shared" si="311"/>
        <v>38.892009999999999</v>
      </c>
      <c r="H6297" s="138">
        <v>31.53004</v>
      </c>
      <c r="I6297" s="138">
        <v>24.991710000000001</v>
      </c>
      <c r="J6297" s="138">
        <v>38.892009999999999</v>
      </c>
      <c r="K6297" s="138">
        <v>11.304343413455866</v>
      </c>
    </row>
    <row r="6298" spans="1:11">
      <c r="A6298" s="39" t="s">
        <v>470</v>
      </c>
      <c r="B6298" s="39" t="s">
        <v>426</v>
      </c>
      <c r="C6298" s="39" t="s">
        <v>167</v>
      </c>
      <c r="D6298" s="92">
        <f t="shared" si="309"/>
        <v>37.460349999999998</v>
      </c>
      <c r="E6298" s="92">
        <f t="shared" si="310"/>
        <v>31.401499999999999</v>
      </c>
      <c r="F6298" s="92">
        <f t="shared" si="311"/>
        <v>43.939430000000002</v>
      </c>
      <c r="H6298" s="138">
        <v>37.460349999999998</v>
      </c>
      <c r="I6298" s="138">
        <v>31.401499999999999</v>
      </c>
      <c r="J6298" s="138">
        <v>43.939430000000002</v>
      </c>
      <c r="K6298" s="138">
        <v>8.5798157251600706</v>
      </c>
    </row>
    <row r="6299" spans="1:11">
      <c r="A6299" s="39" t="s">
        <v>470</v>
      </c>
      <c r="B6299" s="39" t="s">
        <v>426</v>
      </c>
      <c r="C6299" s="39" t="s">
        <v>168</v>
      </c>
      <c r="D6299" s="92">
        <f t="shared" si="309"/>
        <v>24.346579999999999</v>
      </c>
      <c r="E6299" s="92">
        <f t="shared" si="310"/>
        <v>19.25948</v>
      </c>
      <c r="F6299" s="92">
        <f t="shared" si="311"/>
        <v>30.27355</v>
      </c>
      <c r="H6299" s="138">
        <v>24.346579999999999</v>
      </c>
      <c r="I6299" s="138">
        <v>19.25948</v>
      </c>
      <c r="J6299" s="138">
        <v>30.27355</v>
      </c>
      <c r="K6299" s="138">
        <v>11.558781561927795</v>
      </c>
    </row>
    <row r="6300" spans="1:11">
      <c r="A6300" s="39" t="s">
        <v>470</v>
      </c>
      <c r="B6300" s="39" t="s">
        <v>426</v>
      </c>
      <c r="C6300" s="39" t="s">
        <v>169</v>
      </c>
      <c r="D6300" s="92">
        <f t="shared" si="309"/>
        <v>33.6539</v>
      </c>
      <c r="E6300" s="92">
        <f t="shared" si="310"/>
        <v>25.58201</v>
      </c>
      <c r="F6300" s="92">
        <f t="shared" si="311"/>
        <v>42.807639999999999</v>
      </c>
      <c r="H6300" s="138">
        <v>33.6539</v>
      </c>
      <c r="I6300" s="138">
        <v>25.58201</v>
      </c>
      <c r="J6300" s="138">
        <v>42.807639999999999</v>
      </c>
      <c r="K6300" s="138">
        <v>13.169213672115267</v>
      </c>
    </row>
    <row r="6301" spans="1:11">
      <c r="A6301" s="39" t="s">
        <v>470</v>
      </c>
      <c r="B6301" s="39" t="s">
        <v>426</v>
      </c>
      <c r="C6301" s="39" t="s">
        <v>170</v>
      </c>
      <c r="D6301" s="92">
        <f t="shared" si="309"/>
        <v>34.81109</v>
      </c>
      <c r="E6301" s="92">
        <f t="shared" si="310"/>
        <v>29.85116</v>
      </c>
      <c r="F6301" s="92">
        <f t="shared" si="311"/>
        <v>40.123750000000001</v>
      </c>
      <c r="H6301" s="138">
        <v>34.81109</v>
      </c>
      <c r="I6301" s="138">
        <v>29.85116</v>
      </c>
      <c r="J6301" s="138">
        <v>40.123750000000001</v>
      </c>
      <c r="K6301" s="138">
        <v>7.5512056646315866</v>
      </c>
    </row>
    <row r="6302" spans="1:11">
      <c r="A6302" s="39" t="s">
        <v>470</v>
      </c>
      <c r="B6302" s="39" t="s">
        <v>426</v>
      </c>
      <c r="C6302" s="39" t="s">
        <v>171</v>
      </c>
      <c r="D6302" s="92">
        <f t="shared" si="309"/>
        <v>34.010820000000002</v>
      </c>
      <c r="E6302" s="92">
        <f t="shared" si="310"/>
        <v>28.978570000000001</v>
      </c>
      <c r="F6302" s="92">
        <f t="shared" si="311"/>
        <v>39.431759999999997</v>
      </c>
      <c r="H6302" s="138">
        <v>34.010820000000002</v>
      </c>
      <c r="I6302" s="138">
        <v>28.978570000000001</v>
      </c>
      <c r="J6302" s="138">
        <v>39.431759999999997</v>
      </c>
      <c r="K6302" s="138">
        <v>7.8651264509353194</v>
      </c>
    </row>
    <row r="6303" spans="1:11">
      <c r="A6303" s="39" t="s">
        <v>470</v>
      </c>
      <c r="B6303" s="39" t="s">
        <v>426</v>
      </c>
      <c r="C6303" s="39" t="s">
        <v>172</v>
      </c>
      <c r="D6303" s="92">
        <f t="shared" si="309"/>
        <v>30.01127</v>
      </c>
      <c r="E6303" s="92">
        <f t="shared" si="310"/>
        <v>23.785979999999999</v>
      </c>
      <c r="F6303" s="92">
        <f t="shared" si="311"/>
        <v>37.073309999999999</v>
      </c>
      <c r="H6303" s="138">
        <v>30.01127</v>
      </c>
      <c r="I6303" s="138">
        <v>23.785979999999999</v>
      </c>
      <c r="J6303" s="138">
        <v>37.073309999999999</v>
      </c>
      <c r="K6303" s="138">
        <v>11.343975113349085</v>
      </c>
    </row>
    <row r="6304" spans="1:11">
      <c r="A6304" s="39" t="s">
        <v>470</v>
      </c>
      <c r="B6304" s="39" t="s">
        <v>426</v>
      </c>
      <c r="C6304" s="39" t="s">
        <v>173</v>
      </c>
      <c r="D6304" s="92">
        <f t="shared" si="309"/>
        <v>33.59442</v>
      </c>
      <c r="E6304" s="92">
        <f t="shared" si="310"/>
        <v>28.645050000000001</v>
      </c>
      <c r="F6304" s="92">
        <f t="shared" si="311"/>
        <v>38.932360000000003</v>
      </c>
      <c r="H6304" s="138">
        <v>33.59442</v>
      </c>
      <c r="I6304" s="138">
        <v>28.645050000000001</v>
      </c>
      <c r="J6304" s="138">
        <v>38.932360000000003</v>
      </c>
      <c r="K6304" s="138">
        <v>7.8352029890678283</v>
      </c>
    </row>
    <row r="6305" spans="1:11">
      <c r="A6305" s="39" t="s">
        <v>470</v>
      </c>
      <c r="B6305" s="39" t="s">
        <v>426</v>
      </c>
      <c r="C6305" s="39" t="s">
        <v>174</v>
      </c>
      <c r="D6305" s="92">
        <f t="shared" si="309"/>
        <v>27.713529999999999</v>
      </c>
      <c r="E6305" s="92">
        <f t="shared" si="310"/>
        <v>22.410599999999999</v>
      </c>
      <c r="F6305" s="92">
        <f t="shared" si="311"/>
        <v>33.725839999999998</v>
      </c>
      <c r="H6305" s="138">
        <v>27.713529999999999</v>
      </c>
      <c r="I6305" s="138">
        <v>22.410599999999999</v>
      </c>
      <c r="J6305" s="138">
        <v>33.725839999999998</v>
      </c>
      <c r="K6305" s="138">
        <v>10.443754368353652</v>
      </c>
    </row>
    <row r="6306" spans="1:11">
      <c r="A6306" s="39" t="s">
        <v>470</v>
      </c>
      <c r="B6306" s="39" t="s">
        <v>426</v>
      </c>
      <c r="C6306" s="39" t="s">
        <v>175</v>
      </c>
      <c r="D6306" s="92">
        <f t="shared" si="309"/>
        <v>32.253779999999999</v>
      </c>
      <c r="E6306" s="92">
        <f t="shared" si="310"/>
        <v>27.07986</v>
      </c>
      <c r="F6306" s="92">
        <f t="shared" si="311"/>
        <v>37.902430000000003</v>
      </c>
      <c r="H6306" s="138">
        <v>32.253779999999999</v>
      </c>
      <c r="I6306" s="138">
        <v>27.07986</v>
      </c>
      <c r="J6306" s="138">
        <v>37.902430000000003</v>
      </c>
      <c r="K6306" s="138">
        <v>8.5870772355984322</v>
      </c>
    </row>
    <row r="6307" spans="1:11">
      <c r="A6307" s="39" t="s">
        <v>470</v>
      </c>
      <c r="B6307" s="39" t="s">
        <v>426</v>
      </c>
      <c r="C6307" s="39" t="s">
        <v>176</v>
      </c>
      <c r="D6307" s="92">
        <f t="shared" si="309"/>
        <v>29.145399999999999</v>
      </c>
      <c r="E6307" s="92">
        <f t="shared" si="310"/>
        <v>22.370760000000001</v>
      </c>
      <c r="F6307" s="92">
        <f t="shared" si="311"/>
        <v>36.993949999999998</v>
      </c>
      <c r="H6307" s="138">
        <v>29.145399999999999</v>
      </c>
      <c r="I6307" s="138">
        <v>22.370760000000001</v>
      </c>
      <c r="J6307" s="138">
        <v>36.993949999999998</v>
      </c>
      <c r="K6307" s="138">
        <v>12.864088329547716</v>
      </c>
    </row>
    <row r="6308" spans="1:11">
      <c r="A6308" s="39" t="s">
        <v>470</v>
      </c>
      <c r="B6308" s="39" t="s">
        <v>426</v>
      </c>
      <c r="C6308" s="39" t="s">
        <v>375</v>
      </c>
      <c r="D6308" s="92">
        <f t="shared" si="309"/>
        <v>30.49061</v>
      </c>
      <c r="E6308" s="92">
        <f t="shared" si="310"/>
        <v>25.96256</v>
      </c>
      <c r="F6308" s="92">
        <f t="shared" si="311"/>
        <v>35.430459999999997</v>
      </c>
      <c r="H6308" s="138">
        <v>30.49061</v>
      </c>
      <c r="I6308" s="138">
        <v>25.96256</v>
      </c>
      <c r="J6308" s="138">
        <v>35.430459999999997</v>
      </c>
      <c r="K6308" s="138">
        <v>7.9392573648083786</v>
      </c>
    </row>
    <row r="6309" spans="1:11">
      <c r="A6309" s="39" t="s">
        <v>470</v>
      </c>
      <c r="B6309" s="39" t="s">
        <v>426</v>
      </c>
      <c r="C6309" s="39" t="s">
        <v>367</v>
      </c>
      <c r="D6309" s="92">
        <f t="shared" si="309"/>
        <v>34.343679999999999</v>
      </c>
      <c r="E6309" s="92">
        <f t="shared" si="310"/>
        <v>32.292490000000001</v>
      </c>
      <c r="F6309" s="92">
        <f t="shared" si="311"/>
        <v>36.455010000000001</v>
      </c>
      <c r="H6309" s="138">
        <v>34.343679999999999</v>
      </c>
      <c r="I6309" s="138">
        <v>32.292490000000001</v>
      </c>
      <c r="J6309" s="138">
        <v>36.455010000000001</v>
      </c>
      <c r="K6309" s="138">
        <v>3.0933813732250011</v>
      </c>
    </row>
    <row r="6310" spans="1:11">
      <c r="A6310" s="39" t="s">
        <v>470</v>
      </c>
      <c r="B6310" s="39" t="s">
        <v>426</v>
      </c>
      <c r="C6310" s="39" t="s">
        <v>376</v>
      </c>
      <c r="D6310" s="92">
        <f t="shared" si="309"/>
        <v>35.243250000000003</v>
      </c>
      <c r="E6310" s="92">
        <f t="shared" si="310"/>
        <v>31.532589999999999</v>
      </c>
      <c r="F6310" s="92">
        <f t="shared" si="311"/>
        <v>39.140949999999997</v>
      </c>
      <c r="H6310" s="138">
        <v>35.243250000000003</v>
      </c>
      <c r="I6310" s="138">
        <v>31.532589999999999</v>
      </c>
      <c r="J6310" s="138">
        <v>39.140949999999997</v>
      </c>
      <c r="K6310" s="138">
        <v>5.5165315344072967</v>
      </c>
    </row>
    <row r="6311" spans="1:11">
      <c r="A6311" s="39" t="s">
        <v>470</v>
      </c>
      <c r="B6311" s="39" t="s">
        <v>426</v>
      </c>
      <c r="C6311" s="39" t="s">
        <v>377</v>
      </c>
      <c r="D6311" s="92">
        <f t="shared" si="309"/>
        <v>31.46827</v>
      </c>
      <c r="E6311" s="92">
        <f t="shared" si="310"/>
        <v>28.460789999999999</v>
      </c>
      <c r="F6311" s="92">
        <f t="shared" si="311"/>
        <v>34.639679999999998</v>
      </c>
      <c r="H6311" s="138">
        <v>31.46827</v>
      </c>
      <c r="I6311" s="138">
        <v>28.460789999999999</v>
      </c>
      <c r="J6311" s="138">
        <v>34.639679999999998</v>
      </c>
      <c r="K6311" s="138">
        <v>5.0139680382811003</v>
      </c>
    </row>
    <row r="6312" spans="1:11">
      <c r="A6312" s="39" t="s">
        <v>470</v>
      </c>
      <c r="B6312" s="39" t="s">
        <v>426</v>
      </c>
      <c r="C6312" s="39" t="s">
        <v>371</v>
      </c>
      <c r="D6312" s="92">
        <f t="shared" si="309"/>
        <v>31.684840000000001</v>
      </c>
      <c r="E6312" s="92">
        <f t="shared" si="310"/>
        <v>28.664059999999999</v>
      </c>
      <c r="F6312" s="92">
        <f t="shared" si="311"/>
        <v>34.86835</v>
      </c>
      <c r="H6312" s="138">
        <v>31.684840000000001</v>
      </c>
      <c r="I6312" s="138">
        <v>28.664059999999999</v>
      </c>
      <c r="J6312" s="138">
        <v>34.86835</v>
      </c>
      <c r="K6312" s="138">
        <v>5.0002556427616485</v>
      </c>
    </row>
    <row r="6313" spans="1:11">
      <c r="A6313" s="39" t="s">
        <v>470</v>
      </c>
      <c r="B6313" s="39" t="s">
        <v>426</v>
      </c>
      <c r="C6313" s="39" t="s">
        <v>363</v>
      </c>
      <c r="D6313" s="92">
        <f t="shared" si="309"/>
        <v>32.628639999999997</v>
      </c>
      <c r="E6313" s="92">
        <f t="shared" si="310"/>
        <v>29.078510000000001</v>
      </c>
      <c r="F6313" s="92">
        <f t="shared" si="311"/>
        <v>36.389809999999997</v>
      </c>
      <c r="H6313" s="138">
        <v>32.628639999999997</v>
      </c>
      <c r="I6313" s="138">
        <v>29.078510000000001</v>
      </c>
      <c r="J6313" s="138">
        <v>36.389809999999997</v>
      </c>
      <c r="K6313" s="138">
        <v>5.7245628380465758</v>
      </c>
    </row>
    <row r="6314" spans="1:11">
      <c r="A6314" s="39" t="s">
        <v>470</v>
      </c>
      <c r="B6314" s="39" t="s">
        <v>426</v>
      </c>
      <c r="C6314" s="39" t="s">
        <v>372</v>
      </c>
      <c r="D6314" s="92">
        <f t="shared" si="309"/>
        <v>38.467170000000003</v>
      </c>
      <c r="E6314" s="92">
        <f t="shared" si="310"/>
        <v>35.686480000000003</v>
      </c>
      <c r="F6314" s="92">
        <f t="shared" si="311"/>
        <v>41.325299999999999</v>
      </c>
      <c r="H6314" s="138">
        <v>38.467170000000003</v>
      </c>
      <c r="I6314" s="138">
        <v>35.686480000000003</v>
      </c>
      <c r="J6314" s="138">
        <v>41.325299999999999</v>
      </c>
      <c r="K6314" s="138">
        <v>3.7431477283096202</v>
      </c>
    </row>
    <row r="6315" spans="1:11">
      <c r="A6315" s="39" t="s">
        <v>470</v>
      </c>
      <c r="B6315" s="39" t="s">
        <v>426</v>
      </c>
      <c r="C6315" s="39" t="s">
        <v>368</v>
      </c>
      <c r="D6315" s="92">
        <f t="shared" si="309"/>
        <v>33.203159999999997</v>
      </c>
      <c r="E6315" s="92">
        <f t="shared" si="310"/>
        <v>30.202639999999999</v>
      </c>
      <c r="F6315" s="92">
        <f t="shared" si="311"/>
        <v>36.346539999999997</v>
      </c>
      <c r="H6315" s="138">
        <v>33.203159999999997</v>
      </c>
      <c r="I6315" s="138">
        <v>30.202639999999999</v>
      </c>
      <c r="J6315" s="138">
        <v>36.346539999999997</v>
      </c>
      <c r="K6315" s="138">
        <v>4.7253213248377568</v>
      </c>
    </row>
    <row r="6316" spans="1:11">
      <c r="A6316" s="39" t="s">
        <v>470</v>
      </c>
      <c r="B6316" s="39" t="s">
        <v>426</v>
      </c>
      <c r="C6316" s="39" t="s">
        <v>364</v>
      </c>
      <c r="D6316" s="92">
        <f t="shared" si="309"/>
        <v>31.47391</v>
      </c>
      <c r="E6316" s="92">
        <f t="shared" si="310"/>
        <v>28.467700000000001</v>
      </c>
      <c r="F6316" s="92">
        <f t="shared" si="311"/>
        <v>34.643819999999998</v>
      </c>
      <c r="H6316" s="138">
        <v>31.47391</v>
      </c>
      <c r="I6316" s="138">
        <v>28.467700000000001</v>
      </c>
      <c r="J6316" s="138">
        <v>34.643819999999998</v>
      </c>
      <c r="K6316" s="138">
        <v>5.0108168956446786</v>
      </c>
    </row>
    <row r="6317" spans="1:11">
      <c r="A6317" s="39" t="s">
        <v>470</v>
      </c>
      <c r="B6317" s="39" t="s">
        <v>426</v>
      </c>
      <c r="C6317" s="39" t="s">
        <v>365</v>
      </c>
      <c r="D6317" s="92">
        <f t="shared" si="309"/>
        <v>31.047260000000001</v>
      </c>
      <c r="E6317" s="92">
        <f t="shared" si="310"/>
        <v>26.634239999999998</v>
      </c>
      <c r="F6317" s="92">
        <f t="shared" si="311"/>
        <v>35.834319999999998</v>
      </c>
      <c r="H6317" s="138">
        <v>31.047260000000001</v>
      </c>
      <c r="I6317" s="138">
        <v>26.634239999999998</v>
      </c>
      <c r="J6317" s="138">
        <v>35.834319999999998</v>
      </c>
      <c r="K6317" s="138">
        <v>7.5758215056658793</v>
      </c>
    </row>
    <row r="6318" spans="1:11">
      <c r="A6318" s="39" t="s">
        <v>470</v>
      </c>
      <c r="B6318" s="39" t="s">
        <v>426</v>
      </c>
      <c r="C6318" s="39" t="s">
        <v>366</v>
      </c>
      <c r="D6318" s="92">
        <f t="shared" si="309"/>
        <v>33.153750000000002</v>
      </c>
      <c r="E6318" s="92">
        <f t="shared" si="310"/>
        <v>30.745539999999998</v>
      </c>
      <c r="F6318" s="92">
        <f t="shared" si="311"/>
        <v>35.653489999999998</v>
      </c>
      <c r="H6318" s="138">
        <v>33.153750000000002</v>
      </c>
      <c r="I6318" s="138">
        <v>30.745539999999998</v>
      </c>
      <c r="J6318" s="138">
        <v>35.653489999999998</v>
      </c>
      <c r="K6318" s="138">
        <v>3.7789149040455454</v>
      </c>
    </row>
    <row r="6319" spans="1:11">
      <c r="A6319" s="39" t="s">
        <v>470</v>
      </c>
      <c r="B6319" s="39" t="s">
        <v>426</v>
      </c>
      <c r="C6319" s="39" t="s">
        <v>373</v>
      </c>
      <c r="D6319" s="92">
        <f t="shared" si="309"/>
        <v>33.06964</v>
      </c>
      <c r="E6319" s="92">
        <f t="shared" si="310"/>
        <v>30.008990000000001</v>
      </c>
      <c r="F6319" s="92">
        <f t="shared" si="311"/>
        <v>36.280630000000002</v>
      </c>
      <c r="H6319" s="138">
        <v>33.06964</v>
      </c>
      <c r="I6319" s="138">
        <v>30.008990000000001</v>
      </c>
      <c r="J6319" s="138">
        <v>36.280630000000002</v>
      </c>
      <c r="K6319" s="138">
        <v>4.8432338543751907</v>
      </c>
    </row>
    <row r="6320" spans="1:11">
      <c r="A6320" s="39" t="s">
        <v>470</v>
      </c>
      <c r="B6320" s="39" t="s">
        <v>426</v>
      </c>
      <c r="C6320" s="39" t="s">
        <v>369</v>
      </c>
      <c r="D6320" s="92">
        <f t="shared" ref="D6320:D6329" si="312">IF(K6320&gt;=50," ",H6320)</f>
        <v>27.64716</v>
      </c>
      <c r="E6320" s="92">
        <f t="shared" ref="E6320:E6329" si="313">IF(K6320&gt;=50," ",I6320)</f>
        <v>23.68027</v>
      </c>
      <c r="F6320" s="92">
        <f t="shared" ref="F6320:F6329" si="314">IF(K6320&gt;=50," ",J6320)</f>
        <v>31.999939999999999</v>
      </c>
      <c r="H6320" s="138">
        <v>27.64716</v>
      </c>
      <c r="I6320" s="138">
        <v>23.68027</v>
      </c>
      <c r="J6320" s="138">
        <v>31.999939999999999</v>
      </c>
      <c r="K6320" s="138">
        <v>7.6876286750610205</v>
      </c>
    </row>
    <row r="6321" spans="1:11">
      <c r="A6321" s="39" t="s">
        <v>470</v>
      </c>
      <c r="B6321" s="39" t="s">
        <v>426</v>
      </c>
      <c r="C6321" s="39" t="s">
        <v>374</v>
      </c>
      <c r="D6321" s="92">
        <f t="shared" si="312"/>
        <v>31.26932</v>
      </c>
      <c r="E6321" s="92">
        <f t="shared" si="313"/>
        <v>28.062670000000001</v>
      </c>
      <c r="F6321" s="92">
        <f t="shared" si="314"/>
        <v>34.665819999999997</v>
      </c>
      <c r="H6321" s="138">
        <v>31.26932</v>
      </c>
      <c r="I6321" s="138">
        <v>28.062670000000001</v>
      </c>
      <c r="J6321" s="138">
        <v>34.665819999999997</v>
      </c>
      <c r="K6321" s="138">
        <v>5.393056196936806</v>
      </c>
    </row>
    <row r="6322" spans="1:11">
      <c r="A6322" s="39" t="s">
        <v>470</v>
      </c>
      <c r="B6322" s="39" t="s">
        <v>426</v>
      </c>
      <c r="C6322" s="39" t="s">
        <v>370</v>
      </c>
      <c r="D6322" s="92">
        <f t="shared" si="312"/>
        <v>33.947409999999998</v>
      </c>
      <c r="E6322" s="92">
        <f t="shared" si="313"/>
        <v>30.63673</v>
      </c>
      <c r="F6322" s="92">
        <f t="shared" si="314"/>
        <v>37.422829999999998</v>
      </c>
      <c r="H6322" s="138">
        <v>33.947409999999998</v>
      </c>
      <c r="I6322" s="138">
        <v>30.63673</v>
      </c>
      <c r="J6322" s="138">
        <v>37.422829999999998</v>
      </c>
      <c r="K6322" s="138">
        <v>5.1061480095241443</v>
      </c>
    </row>
    <row r="6323" spans="1:11">
      <c r="A6323" s="39" t="s">
        <v>470</v>
      </c>
      <c r="B6323" s="39" t="s">
        <v>426</v>
      </c>
      <c r="C6323" s="39" t="s">
        <v>386</v>
      </c>
      <c r="D6323" s="92">
        <f t="shared" si="312"/>
        <v>31.778179999999999</v>
      </c>
      <c r="E6323" s="92">
        <f t="shared" si="313"/>
        <v>29.087859999999999</v>
      </c>
      <c r="F6323" s="92">
        <f t="shared" si="314"/>
        <v>34.595950000000002</v>
      </c>
      <c r="H6323" s="138">
        <v>31.778179999999999</v>
      </c>
      <c r="I6323" s="138">
        <v>29.087859999999999</v>
      </c>
      <c r="J6323" s="138">
        <v>34.595950000000002</v>
      </c>
      <c r="K6323" s="138">
        <v>4.4251716114642186</v>
      </c>
    </row>
    <row r="6324" spans="1:11">
      <c r="A6324" s="39" t="s">
        <v>470</v>
      </c>
      <c r="B6324" s="39" t="s">
        <v>426</v>
      </c>
      <c r="C6324" s="39" t="s">
        <v>379</v>
      </c>
      <c r="D6324" s="92">
        <f t="shared" si="312"/>
        <v>33.517719999999997</v>
      </c>
      <c r="E6324" s="92">
        <f t="shared" si="313"/>
        <v>30.869240000000001</v>
      </c>
      <c r="F6324" s="92">
        <f t="shared" si="314"/>
        <v>36.2742</v>
      </c>
      <c r="H6324" s="138">
        <v>33.517719999999997</v>
      </c>
      <c r="I6324" s="138">
        <v>30.869240000000001</v>
      </c>
      <c r="J6324" s="138">
        <v>36.2742</v>
      </c>
      <c r="K6324" s="138">
        <v>4.117028246551377</v>
      </c>
    </row>
    <row r="6325" spans="1:11">
      <c r="A6325" s="39" t="s">
        <v>470</v>
      </c>
      <c r="B6325" s="39" t="s">
        <v>426</v>
      </c>
      <c r="C6325" s="39" t="s">
        <v>356</v>
      </c>
      <c r="D6325" s="92">
        <f t="shared" si="312"/>
        <v>32.425190000000001</v>
      </c>
      <c r="E6325" s="92">
        <f t="shared" si="313"/>
        <v>30.8032</v>
      </c>
      <c r="F6325" s="92">
        <f t="shared" si="314"/>
        <v>34.090510000000002</v>
      </c>
      <c r="H6325" s="138">
        <v>32.425190000000001</v>
      </c>
      <c r="I6325" s="138">
        <v>30.8032</v>
      </c>
      <c r="J6325" s="138">
        <v>34.090510000000002</v>
      </c>
      <c r="K6325" s="138">
        <v>2.5869766684482034</v>
      </c>
    </row>
    <row r="6326" spans="1:11">
      <c r="A6326" s="39" t="s">
        <v>470</v>
      </c>
      <c r="B6326" s="39" t="s">
        <v>426</v>
      </c>
      <c r="C6326" s="39" t="s">
        <v>357</v>
      </c>
      <c r="D6326" s="92">
        <f t="shared" si="312"/>
        <v>33.848329999999997</v>
      </c>
      <c r="E6326" s="92">
        <f t="shared" si="313"/>
        <v>32.308889999999998</v>
      </c>
      <c r="F6326" s="92">
        <f t="shared" si="314"/>
        <v>35.422730000000001</v>
      </c>
      <c r="H6326" s="138">
        <v>33.848329999999997</v>
      </c>
      <c r="I6326" s="138">
        <v>32.308889999999998</v>
      </c>
      <c r="J6326" s="138">
        <v>35.422730000000001</v>
      </c>
      <c r="K6326" s="138">
        <v>2.3473864146325685</v>
      </c>
    </row>
    <row r="6327" spans="1:11">
      <c r="A6327" s="39" t="s">
        <v>470</v>
      </c>
      <c r="B6327" s="39" t="s">
        <v>426</v>
      </c>
      <c r="C6327" s="39" t="s">
        <v>358</v>
      </c>
      <c r="D6327" s="92">
        <f t="shared" si="312"/>
        <v>35.384900000000002</v>
      </c>
      <c r="E6327" s="92">
        <f t="shared" si="313"/>
        <v>33.666730000000001</v>
      </c>
      <c r="F6327" s="92">
        <f t="shared" si="314"/>
        <v>37.141669999999998</v>
      </c>
      <c r="H6327" s="138">
        <v>35.384900000000002</v>
      </c>
      <c r="I6327" s="138">
        <v>33.666730000000001</v>
      </c>
      <c r="J6327" s="138">
        <v>37.141669999999998</v>
      </c>
      <c r="K6327" s="138">
        <v>2.5060539947830853</v>
      </c>
    </row>
    <row r="6328" spans="1:11">
      <c r="A6328" s="39" t="s">
        <v>470</v>
      </c>
      <c r="B6328" s="39" t="s">
        <v>426</v>
      </c>
      <c r="C6328" s="39" t="s">
        <v>360</v>
      </c>
      <c r="D6328" s="92">
        <f t="shared" si="312"/>
        <v>33.253799999999998</v>
      </c>
      <c r="E6328" s="92">
        <f t="shared" si="313"/>
        <v>31.62</v>
      </c>
      <c r="F6328" s="92">
        <f t="shared" si="314"/>
        <v>34.928890000000003</v>
      </c>
      <c r="H6328" s="138">
        <v>33.253799999999998</v>
      </c>
      <c r="I6328" s="138">
        <v>31.62</v>
      </c>
      <c r="J6328" s="138">
        <v>34.928890000000003</v>
      </c>
      <c r="K6328" s="138">
        <v>2.5391001930606429</v>
      </c>
    </row>
    <row r="6329" spans="1:11">
      <c r="A6329" s="39" t="s">
        <v>470</v>
      </c>
      <c r="B6329" s="39" t="s">
        <v>426</v>
      </c>
      <c r="C6329" s="39" t="s">
        <v>0</v>
      </c>
      <c r="D6329" s="92">
        <f t="shared" si="312"/>
        <v>33.745489999999997</v>
      </c>
      <c r="E6329" s="92">
        <f t="shared" si="313"/>
        <v>32.919730000000001</v>
      </c>
      <c r="F6329" s="92">
        <f t="shared" si="314"/>
        <v>34.58128</v>
      </c>
      <c r="H6329" s="138">
        <v>33.745489999999997</v>
      </c>
      <c r="I6329" s="138">
        <v>32.919730000000001</v>
      </c>
      <c r="J6329" s="138">
        <v>34.58128</v>
      </c>
      <c r="K6329" s="138">
        <v>1.2561337826180625</v>
      </c>
    </row>
    <row r="6330" spans="1:11">
      <c r="A6330" s="39" t="s">
        <v>461</v>
      </c>
      <c r="B6330" s="39" t="s">
        <v>427</v>
      </c>
      <c r="C6330" s="39" t="s">
        <v>101</v>
      </c>
      <c r="D6330" s="92">
        <f t="shared" si="300"/>
        <v>19.55</v>
      </c>
      <c r="E6330" s="92">
        <f t="shared" si="301"/>
        <v>15.2</v>
      </c>
      <c r="F6330" s="92">
        <f t="shared" si="302"/>
        <v>24.78</v>
      </c>
      <c r="H6330" s="138">
        <v>19.55</v>
      </c>
      <c r="I6330" s="138">
        <v>15.2</v>
      </c>
      <c r="J6330" s="138">
        <v>24.78</v>
      </c>
      <c r="K6330" s="138">
        <v>12.48081841432225</v>
      </c>
    </row>
    <row r="6331" spans="1:11">
      <c r="A6331" s="39" t="s">
        <v>461</v>
      </c>
      <c r="B6331" s="39" t="s">
        <v>427</v>
      </c>
      <c r="C6331" s="39" t="s">
        <v>108</v>
      </c>
      <c r="D6331" s="92">
        <f t="shared" si="300"/>
        <v>15.62</v>
      </c>
      <c r="E6331" s="92">
        <f t="shared" si="301"/>
        <v>9.61</v>
      </c>
      <c r="F6331" s="92">
        <f t="shared" si="302"/>
        <v>24.39</v>
      </c>
      <c r="H6331" s="138">
        <v>15.62</v>
      </c>
      <c r="I6331" s="138">
        <v>9.61</v>
      </c>
      <c r="J6331" s="138">
        <v>24.39</v>
      </c>
      <c r="K6331" s="138">
        <v>23.87964148527529</v>
      </c>
    </row>
    <row r="6332" spans="1:11">
      <c r="A6332" s="39" t="s">
        <v>461</v>
      </c>
      <c r="B6332" s="39" t="s">
        <v>427</v>
      </c>
      <c r="C6332" s="39" t="s">
        <v>109</v>
      </c>
      <c r="D6332" s="92">
        <f t="shared" si="300"/>
        <v>27.67</v>
      </c>
      <c r="E6332" s="92">
        <f t="shared" si="301"/>
        <v>21.04</v>
      </c>
      <c r="F6332" s="92">
        <f t="shared" si="302"/>
        <v>35.450000000000003</v>
      </c>
      <c r="H6332" s="138">
        <v>27.67</v>
      </c>
      <c r="I6332" s="138">
        <v>21.04</v>
      </c>
      <c r="J6332" s="138">
        <v>35.450000000000003</v>
      </c>
      <c r="K6332" s="138">
        <v>13.335742681604627</v>
      </c>
    </row>
    <row r="6333" spans="1:11">
      <c r="A6333" s="39" t="s">
        <v>461</v>
      </c>
      <c r="B6333" s="39" t="s">
        <v>427</v>
      </c>
      <c r="C6333" s="39" t="s">
        <v>112</v>
      </c>
      <c r="D6333" s="92">
        <f t="shared" si="300"/>
        <v>18.329999999999998</v>
      </c>
      <c r="E6333" s="92">
        <f t="shared" si="301"/>
        <v>12.66</v>
      </c>
      <c r="F6333" s="92">
        <f t="shared" si="302"/>
        <v>25.79</v>
      </c>
      <c r="H6333" s="138">
        <v>18.329999999999998</v>
      </c>
      <c r="I6333" s="138">
        <v>12.66</v>
      </c>
      <c r="J6333" s="138">
        <v>25.79</v>
      </c>
      <c r="K6333" s="138">
        <v>18.221494817239499</v>
      </c>
    </row>
    <row r="6334" spans="1:11">
      <c r="A6334" s="39" t="s">
        <v>461</v>
      </c>
      <c r="B6334" s="39" t="s">
        <v>427</v>
      </c>
      <c r="C6334" s="39" t="s">
        <v>115</v>
      </c>
      <c r="D6334" s="92">
        <f t="shared" ref="D6334:D6397" si="315">IF(K6334&gt;=50," ",H6334)</f>
        <v>18.73</v>
      </c>
      <c r="E6334" s="92">
        <f t="shared" ref="E6334:E6397" si="316">IF(K6334&gt;=50," ",I6334)</f>
        <v>15.02</v>
      </c>
      <c r="F6334" s="92">
        <f t="shared" ref="F6334:F6397" si="317">IF(K6334&gt;=50," ",J6334)</f>
        <v>23.09</v>
      </c>
      <c r="H6334" s="138">
        <v>18.73</v>
      </c>
      <c r="I6334" s="138">
        <v>15.02</v>
      </c>
      <c r="J6334" s="138">
        <v>23.09</v>
      </c>
      <c r="K6334" s="138">
        <v>10.998398291510945</v>
      </c>
    </row>
    <row r="6335" spans="1:11">
      <c r="A6335" s="39" t="s">
        <v>461</v>
      </c>
      <c r="B6335" s="39" t="s">
        <v>427</v>
      </c>
      <c r="C6335" s="39" t="s">
        <v>118</v>
      </c>
      <c r="D6335" s="92">
        <f t="shared" si="315"/>
        <v>24.23</v>
      </c>
      <c r="E6335" s="92">
        <f t="shared" si="316"/>
        <v>14.83</v>
      </c>
      <c r="F6335" s="92">
        <f t="shared" si="317"/>
        <v>37</v>
      </c>
      <c r="H6335" s="138">
        <v>24.23</v>
      </c>
      <c r="I6335" s="138">
        <v>14.83</v>
      </c>
      <c r="J6335" s="138">
        <v>37</v>
      </c>
      <c r="K6335" s="138">
        <v>23.483285183656623</v>
      </c>
    </row>
    <row r="6336" spans="1:11">
      <c r="A6336" s="39" t="s">
        <v>461</v>
      </c>
      <c r="B6336" s="39" t="s">
        <v>427</v>
      </c>
      <c r="C6336" s="39" t="s">
        <v>122</v>
      </c>
      <c r="D6336" s="92">
        <f t="shared" si="315"/>
        <v>21.57</v>
      </c>
      <c r="E6336" s="92">
        <f t="shared" si="316"/>
        <v>17</v>
      </c>
      <c r="F6336" s="92">
        <f t="shared" si="317"/>
        <v>26.96</v>
      </c>
      <c r="H6336" s="138">
        <v>21.57</v>
      </c>
      <c r="I6336" s="138">
        <v>17</v>
      </c>
      <c r="J6336" s="138">
        <v>26.96</v>
      </c>
      <c r="K6336" s="138">
        <v>11.775614279091331</v>
      </c>
    </row>
    <row r="6337" spans="1:11">
      <c r="A6337" s="39" t="s">
        <v>461</v>
      </c>
      <c r="B6337" s="39" t="s">
        <v>427</v>
      </c>
      <c r="C6337" s="39" t="s">
        <v>130</v>
      </c>
      <c r="D6337" s="92">
        <f t="shared" si="315"/>
        <v>16.98</v>
      </c>
      <c r="E6337" s="92">
        <f t="shared" si="316"/>
        <v>13.34</v>
      </c>
      <c r="F6337" s="92">
        <f t="shared" si="317"/>
        <v>21.36</v>
      </c>
      <c r="H6337" s="138">
        <v>16.98</v>
      </c>
      <c r="I6337" s="138">
        <v>13.34</v>
      </c>
      <c r="J6337" s="138">
        <v>21.36</v>
      </c>
      <c r="K6337" s="138">
        <v>12.014134275618375</v>
      </c>
    </row>
    <row r="6338" spans="1:11">
      <c r="A6338" s="39" t="s">
        <v>461</v>
      </c>
      <c r="B6338" s="39" t="s">
        <v>427</v>
      </c>
      <c r="C6338" s="39" t="s">
        <v>135</v>
      </c>
      <c r="D6338" s="92">
        <f t="shared" si="315"/>
        <v>12</v>
      </c>
      <c r="E6338" s="92">
        <f t="shared" si="316"/>
        <v>6.62</v>
      </c>
      <c r="F6338" s="92">
        <f t="shared" si="317"/>
        <v>20.77</v>
      </c>
      <c r="H6338" s="138">
        <v>12</v>
      </c>
      <c r="I6338" s="138">
        <v>6.62</v>
      </c>
      <c r="J6338" s="138">
        <v>20.77</v>
      </c>
      <c r="K6338" s="138">
        <v>29.333333333333332</v>
      </c>
    </row>
    <row r="6339" spans="1:11">
      <c r="A6339" s="39" t="s">
        <v>461</v>
      </c>
      <c r="B6339" s="39" t="s">
        <v>427</v>
      </c>
      <c r="C6339" s="39" t="s">
        <v>136</v>
      </c>
      <c r="D6339" s="92">
        <f t="shared" si="315"/>
        <v>23.56</v>
      </c>
      <c r="E6339" s="92">
        <f t="shared" si="316"/>
        <v>17.62</v>
      </c>
      <c r="F6339" s="92">
        <f t="shared" si="317"/>
        <v>30.75</v>
      </c>
      <c r="H6339" s="138">
        <v>23.56</v>
      </c>
      <c r="I6339" s="138">
        <v>17.62</v>
      </c>
      <c r="J6339" s="138">
        <v>30.75</v>
      </c>
      <c r="K6339" s="138">
        <v>14.219015280135824</v>
      </c>
    </row>
    <row r="6340" spans="1:11">
      <c r="A6340" s="39" t="s">
        <v>461</v>
      </c>
      <c r="B6340" s="39" t="s">
        <v>427</v>
      </c>
      <c r="C6340" s="39" t="s">
        <v>143</v>
      </c>
      <c r="D6340" s="92">
        <f t="shared" si="315"/>
        <v>24.9</v>
      </c>
      <c r="E6340" s="92">
        <f t="shared" si="316"/>
        <v>18.649999999999999</v>
      </c>
      <c r="F6340" s="92">
        <f t="shared" si="317"/>
        <v>32.42</v>
      </c>
      <c r="H6340" s="138">
        <v>24.9</v>
      </c>
      <c r="I6340" s="138">
        <v>18.649999999999999</v>
      </c>
      <c r="J6340" s="138">
        <v>32.42</v>
      </c>
      <c r="K6340" s="138">
        <v>14.136546184738958</v>
      </c>
    </row>
    <row r="6341" spans="1:11">
      <c r="A6341" s="39" t="s">
        <v>461</v>
      </c>
      <c r="B6341" s="39" t="s">
        <v>427</v>
      </c>
      <c r="C6341" s="39" t="s">
        <v>149</v>
      </c>
      <c r="D6341" s="92">
        <f t="shared" si="315"/>
        <v>15.35</v>
      </c>
      <c r="E6341" s="92">
        <f t="shared" si="316"/>
        <v>12.06</v>
      </c>
      <c r="F6341" s="92">
        <f t="shared" si="317"/>
        <v>19.34</v>
      </c>
      <c r="H6341" s="138">
        <v>15.35</v>
      </c>
      <c r="I6341" s="138">
        <v>12.06</v>
      </c>
      <c r="J6341" s="138">
        <v>19.34</v>
      </c>
      <c r="K6341" s="138">
        <v>12.05211726384365</v>
      </c>
    </row>
    <row r="6342" spans="1:11">
      <c r="A6342" s="39" t="s">
        <v>461</v>
      </c>
      <c r="B6342" s="39" t="s">
        <v>427</v>
      </c>
      <c r="C6342" s="39" t="s">
        <v>151</v>
      </c>
      <c r="D6342" s="92">
        <f t="shared" si="315"/>
        <v>14.88</v>
      </c>
      <c r="E6342" s="92">
        <f t="shared" si="316"/>
        <v>10.57</v>
      </c>
      <c r="F6342" s="92">
        <f t="shared" si="317"/>
        <v>20.54</v>
      </c>
      <c r="H6342" s="138">
        <v>14.88</v>
      </c>
      <c r="I6342" s="138">
        <v>10.57</v>
      </c>
      <c r="J6342" s="138">
        <v>20.54</v>
      </c>
      <c r="K6342" s="138">
        <v>17.002688172043008</v>
      </c>
    </row>
    <row r="6343" spans="1:11">
      <c r="A6343" s="39" t="s">
        <v>461</v>
      </c>
      <c r="B6343" s="39" t="s">
        <v>427</v>
      </c>
      <c r="C6343" s="39" t="s">
        <v>154</v>
      </c>
      <c r="D6343" s="92">
        <f t="shared" si="315"/>
        <v>20.6</v>
      </c>
      <c r="E6343" s="92">
        <f t="shared" si="316"/>
        <v>15.7</v>
      </c>
      <c r="F6343" s="92">
        <f t="shared" si="317"/>
        <v>26.56</v>
      </c>
      <c r="H6343" s="138">
        <v>20.6</v>
      </c>
      <c r="I6343" s="138">
        <v>15.7</v>
      </c>
      <c r="J6343" s="138">
        <v>26.56</v>
      </c>
      <c r="K6343" s="138">
        <v>13.446601941747572</v>
      </c>
    </row>
    <row r="6344" spans="1:11">
      <c r="A6344" s="39" t="s">
        <v>461</v>
      </c>
      <c r="B6344" s="39" t="s">
        <v>427</v>
      </c>
      <c r="C6344" s="39" t="s">
        <v>164</v>
      </c>
      <c r="D6344" s="92">
        <f t="shared" si="315"/>
        <v>13.18</v>
      </c>
      <c r="E6344" s="92">
        <f t="shared" si="316"/>
        <v>8.75</v>
      </c>
      <c r="F6344" s="92">
        <f t="shared" si="317"/>
        <v>19.37</v>
      </c>
      <c r="H6344" s="138">
        <v>13.18</v>
      </c>
      <c r="I6344" s="138">
        <v>8.75</v>
      </c>
      <c r="J6344" s="138">
        <v>19.37</v>
      </c>
      <c r="K6344" s="138">
        <v>20.333839150227622</v>
      </c>
    </row>
    <row r="6345" spans="1:11">
      <c r="A6345" s="39" t="s">
        <v>461</v>
      </c>
      <c r="B6345" s="39" t="s">
        <v>427</v>
      </c>
      <c r="C6345" s="39" t="s">
        <v>171</v>
      </c>
      <c r="D6345" s="92">
        <f t="shared" si="315"/>
        <v>16.78</v>
      </c>
      <c r="E6345" s="92">
        <f t="shared" si="316"/>
        <v>12.86</v>
      </c>
      <c r="F6345" s="92">
        <f t="shared" si="317"/>
        <v>21.59</v>
      </c>
      <c r="H6345" s="138">
        <v>16.78</v>
      </c>
      <c r="I6345" s="138">
        <v>12.86</v>
      </c>
      <c r="J6345" s="138">
        <v>21.59</v>
      </c>
      <c r="K6345" s="138">
        <v>13.230035756853397</v>
      </c>
    </row>
    <row r="6346" spans="1:11">
      <c r="A6346" s="39" t="s">
        <v>461</v>
      </c>
      <c r="B6346" s="39" t="s">
        <v>427</v>
      </c>
      <c r="C6346" s="39" t="s">
        <v>174</v>
      </c>
      <c r="D6346" s="92">
        <f t="shared" si="315"/>
        <v>15.76</v>
      </c>
      <c r="E6346" s="92">
        <f t="shared" si="316"/>
        <v>11.9</v>
      </c>
      <c r="F6346" s="92">
        <f t="shared" si="317"/>
        <v>20.59</v>
      </c>
      <c r="H6346" s="138">
        <v>15.76</v>
      </c>
      <c r="I6346" s="138">
        <v>11.9</v>
      </c>
      <c r="J6346" s="138">
        <v>20.59</v>
      </c>
      <c r="K6346" s="138">
        <v>14.022842639593907</v>
      </c>
    </row>
    <row r="6347" spans="1:11">
      <c r="A6347" s="39" t="s">
        <v>461</v>
      </c>
      <c r="B6347" s="39" t="s">
        <v>428</v>
      </c>
      <c r="C6347" s="39" t="s">
        <v>101</v>
      </c>
      <c r="D6347" s="92">
        <f t="shared" si="315"/>
        <v>16.79</v>
      </c>
      <c r="E6347" s="92">
        <f t="shared" si="316"/>
        <v>12.4</v>
      </c>
      <c r="F6347" s="92">
        <f t="shared" si="317"/>
        <v>22.33</v>
      </c>
      <c r="H6347" s="138">
        <v>16.79</v>
      </c>
      <c r="I6347" s="138">
        <v>12.4</v>
      </c>
      <c r="J6347" s="138">
        <v>22.33</v>
      </c>
      <c r="K6347" s="138">
        <v>15.068493150684931</v>
      </c>
    </row>
    <row r="6348" spans="1:11">
      <c r="A6348" s="39" t="s">
        <v>461</v>
      </c>
      <c r="B6348" s="39" t="s">
        <v>428</v>
      </c>
      <c r="C6348" s="39" t="s">
        <v>108</v>
      </c>
      <c r="D6348" s="92">
        <f t="shared" si="315"/>
        <v>8</v>
      </c>
      <c r="E6348" s="92">
        <f t="shared" si="316"/>
        <v>4.32</v>
      </c>
      <c r="F6348" s="92">
        <f t="shared" si="317"/>
        <v>14.34</v>
      </c>
      <c r="H6348" s="138">
        <v>8</v>
      </c>
      <c r="I6348" s="138">
        <v>4.32</v>
      </c>
      <c r="J6348" s="138">
        <v>14.34</v>
      </c>
      <c r="K6348" s="138">
        <v>30.75</v>
      </c>
    </row>
    <row r="6349" spans="1:11">
      <c r="A6349" s="39" t="s">
        <v>461</v>
      </c>
      <c r="B6349" s="39" t="s">
        <v>428</v>
      </c>
      <c r="C6349" s="39" t="s">
        <v>109</v>
      </c>
      <c r="D6349" s="92">
        <f t="shared" si="315"/>
        <v>12.67</v>
      </c>
      <c r="E6349" s="92">
        <f t="shared" si="316"/>
        <v>8.0500000000000007</v>
      </c>
      <c r="F6349" s="92">
        <f t="shared" si="317"/>
        <v>19.39</v>
      </c>
      <c r="H6349" s="138">
        <v>12.67</v>
      </c>
      <c r="I6349" s="138">
        <v>8.0500000000000007</v>
      </c>
      <c r="J6349" s="138">
        <v>19.39</v>
      </c>
      <c r="K6349" s="138">
        <v>22.494080505130228</v>
      </c>
    </row>
    <row r="6350" spans="1:11">
      <c r="A6350" s="39" t="s">
        <v>461</v>
      </c>
      <c r="B6350" s="39" t="s">
        <v>428</v>
      </c>
      <c r="C6350" s="39" t="s">
        <v>112</v>
      </c>
      <c r="D6350" s="92">
        <f t="shared" si="315"/>
        <v>6.87</v>
      </c>
      <c r="E6350" s="92">
        <f t="shared" si="316"/>
        <v>4.04</v>
      </c>
      <c r="F6350" s="92">
        <f t="shared" si="317"/>
        <v>11.44</v>
      </c>
      <c r="H6350" s="138">
        <v>6.87</v>
      </c>
      <c r="I6350" s="138">
        <v>4.04</v>
      </c>
      <c r="J6350" s="138">
        <v>11.44</v>
      </c>
      <c r="K6350" s="138">
        <v>26.637554585152838</v>
      </c>
    </row>
    <row r="6351" spans="1:11">
      <c r="A6351" s="39" t="s">
        <v>461</v>
      </c>
      <c r="B6351" s="39" t="s">
        <v>428</v>
      </c>
      <c r="C6351" s="39" t="s">
        <v>115</v>
      </c>
      <c r="D6351" s="92">
        <f t="shared" si="315"/>
        <v>15.6</v>
      </c>
      <c r="E6351" s="92">
        <f t="shared" si="316"/>
        <v>12.3</v>
      </c>
      <c r="F6351" s="92">
        <f t="shared" si="317"/>
        <v>19.59</v>
      </c>
      <c r="H6351" s="138">
        <v>15.6</v>
      </c>
      <c r="I6351" s="138">
        <v>12.3</v>
      </c>
      <c r="J6351" s="138">
        <v>19.59</v>
      </c>
      <c r="K6351" s="138">
        <v>11.858974358974359</v>
      </c>
    </row>
    <row r="6352" spans="1:11">
      <c r="A6352" s="39" t="s">
        <v>461</v>
      </c>
      <c r="B6352" s="39" t="s">
        <v>428</v>
      </c>
      <c r="C6352" s="39" t="s">
        <v>118</v>
      </c>
      <c r="D6352" s="92">
        <f t="shared" si="315"/>
        <v>10.47</v>
      </c>
      <c r="E6352" s="92">
        <f t="shared" si="316"/>
        <v>6.51</v>
      </c>
      <c r="F6352" s="92">
        <f t="shared" si="317"/>
        <v>16.41</v>
      </c>
      <c r="H6352" s="138">
        <v>10.47</v>
      </c>
      <c r="I6352" s="138">
        <v>6.51</v>
      </c>
      <c r="J6352" s="138">
        <v>16.41</v>
      </c>
      <c r="K6352" s="138">
        <v>23.686723973256925</v>
      </c>
    </row>
    <row r="6353" spans="1:11">
      <c r="A6353" s="39" t="s">
        <v>461</v>
      </c>
      <c r="B6353" s="39" t="s">
        <v>428</v>
      </c>
      <c r="C6353" s="39" t="s">
        <v>122</v>
      </c>
      <c r="D6353" s="92">
        <f t="shared" si="315"/>
        <v>15.97</v>
      </c>
      <c r="E6353" s="92">
        <f t="shared" si="316"/>
        <v>11.9</v>
      </c>
      <c r="F6353" s="92">
        <f t="shared" si="317"/>
        <v>21.1</v>
      </c>
      <c r="H6353" s="138">
        <v>15.97</v>
      </c>
      <c r="I6353" s="138">
        <v>11.9</v>
      </c>
      <c r="J6353" s="138">
        <v>21.1</v>
      </c>
      <c r="K6353" s="138">
        <v>14.652473387601752</v>
      </c>
    </row>
    <row r="6354" spans="1:11">
      <c r="A6354" s="39" t="s">
        <v>461</v>
      </c>
      <c r="B6354" s="39" t="s">
        <v>428</v>
      </c>
      <c r="C6354" s="39" t="s">
        <v>130</v>
      </c>
      <c r="D6354" s="92">
        <f t="shared" si="315"/>
        <v>8.0299999999999994</v>
      </c>
      <c r="E6354" s="92">
        <f t="shared" si="316"/>
        <v>5.62</v>
      </c>
      <c r="F6354" s="92">
        <f t="shared" si="317"/>
        <v>11.35</v>
      </c>
      <c r="H6354" s="138">
        <v>8.0299999999999994</v>
      </c>
      <c r="I6354" s="138">
        <v>5.62</v>
      </c>
      <c r="J6354" s="138">
        <v>11.35</v>
      </c>
      <c r="K6354" s="138">
        <v>17.932752179327522</v>
      </c>
    </row>
    <row r="6355" spans="1:11">
      <c r="A6355" s="39" t="s">
        <v>461</v>
      </c>
      <c r="B6355" s="39" t="s">
        <v>428</v>
      </c>
      <c r="C6355" s="39" t="s">
        <v>135</v>
      </c>
      <c r="D6355" s="92">
        <f t="shared" si="315"/>
        <v>16.64</v>
      </c>
      <c r="E6355" s="92">
        <f t="shared" si="316"/>
        <v>7.91</v>
      </c>
      <c r="F6355" s="92">
        <f t="shared" si="317"/>
        <v>31.71</v>
      </c>
      <c r="H6355" s="138">
        <v>16.64</v>
      </c>
      <c r="I6355" s="138">
        <v>7.91</v>
      </c>
      <c r="J6355" s="138">
        <v>31.71</v>
      </c>
      <c r="K6355" s="138">
        <v>35.877403846153847</v>
      </c>
    </row>
    <row r="6356" spans="1:11">
      <c r="A6356" s="39" t="s">
        <v>461</v>
      </c>
      <c r="B6356" s="39" t="s">
        <v>428</v>
      </c>
      <c r="C6356" s="39" t="s">
        <v>136</v>
      </c>
      <c r="D6356" s="92">
        <f t="shared" si="315"/>
        <v>17.09</v>
      </c>
      <c r="E6356" s="92">
        <f t="shared" si="316"/>
        <v>11.65</v>
      </c>
      <c r="F6356" s="92">
        <f t="shared" si="317"/>
        <v>24.37</v>
      </c>
      <c r="H6356" s="138">
        <v>17.09</v>
      </c>
      <c r="I6356" s="138">
        <v>11.65</v>
      </c>
      <c r="J6356" s="138">
        <v>24.37</v>
      </c>
      <c r="K6356" s="138">
        <v>18.899941486249269</v>
      </c>
    </row>
    <row r="6357" spans="1:11">
      <c r="A6357" s="39" t="s">
        <v>461</v>
      </c>
      <c r="B6357" s="39" t="s">
        <v>428</v>
      </c>
      <c r="C6357" s="39" t="s">
        <v>143</v>
      </c>
      <c r="D6357" s="92">
        <f t="shared" si="315"/>
        <v>9.49</v>
      </c>
      <c r="E6357" s="92">
        <f t="shared" si="316"/>
        <v>6.2</v>
      </c>
      <c r="F6357" s="92">
        <f t="shared" si="317"/>
        <v>14.27</v>
      </c>
      <c r="H6357" s="138">
        <v>9.49</v>
      </c>
      <c r="I6357" s="138">
        <v>6.2</v>
      </c>
      <c r="J6357" s="138">
        <v>14.27</v>
      </c>
      <c r="K6357" s="138">
        <v>21.285563751317177</v>
      </c>
    </row>
    <row r="6358" spans="1:11">
      <c r="A6358" s="39" t="s">
        <v>461</v>
      </c>
      <c r="B6358" s="39" t="s">
        <v>428</v>
      </c>
      <c r="C6358" s="39" t="s">
        <v>149</v>
      </c>
      <c r="D6358" s="92">
        <f t="shared" si="315"/>
        <v>16.920000000000002</v>
      </c>
      <c r="E6358" s="92">
        <f t="shared" si="316"/>
        <v>12.99</v>
      </c>
      <c r="F6358" s="92">
        <f t="shared" si="317"/>
        <v>21.75</v>
      </c>
      <c r="H6358" s="138">
        <v>16.920000000000002</v>
      </c>
      <c r="I6358" s="138">
        <v>12.99</v>
      </c>
      <c r="J6358" s="138">
        <v>21.75</v>
      </c>
      <c r="K6358" s="138">
        <v>13.17966903073286</v>
      </c>
    </row>
    <row r="6359" spans="1:11">
      <c r="A6359" s="39" t="s">
        <v>461</v>
      </c>
      <c r="B6359" s="39" t="s">
        <v>428</v>
      </c>
      <c r="C6359" s="39" t="s">
        <v>151</v>
      </c>
      <c r="D6359" s="92">
        <f t="shared" si="315"/>
        <v>13.83</v>
      </c>
      <c r="E6359" s="92">
        <f t="shared" si="316"/>
        <v>7.82</v>
      </c>
      <c r="F6359" s="92">
        <f t="shared" si="317"/>
        <v>23.3</v>
      </c>
      <c r="H6359" s="138">
        <v>13.83</v>
      </c>
      <c r="I6359" s="138">
        <v>7.82</v>
      </c>
      <c r="J6359" s="138">
        <v>23.3</v>
      </c>
      <c r="K6359" s="138">
        <v>28.054953000723064</v>
      </c>
    </row>
    <row r="6360" spans="1:11">
      <c r="A6360" s="39" t="s">
        <v>461</v>
      </c>
      <c r="B6360" s="39" t="s">
        <v>428</v>
      </c>
      <c r="C6360" s="39" t="s">
        <v>154</v>
      </c>
      <c r="D6360" s="92">
        <f t="shared" si="315"/>
        <v>14.03</v>
      </c>
      <c r="E6360" s="92">
        <f t="shared" si="316"/>
        <v>9.51</v>
      </c>
      <c r="F6360" s="92">
        <f t="shared" si="317"/>
        <v>20.22</v>
      </c>
      <c r="H6360" s="138">
        <v>14.03</v>
      </c>
      <c r="I6360" s="138">
        <v>9.51</v>
      </c>
      <c r="J6360" s="138">
        <v>20.22</v>
      </c>
      <c r="K6360" s="138">
        <v>19.315751960085532</v>
      </c>
    </row>
    <row r="6361" spans="1:11">
      <c r="A6361" s="39" t="s">
        <v>461</v>
      </c>
      <c r="B6361" s="39" t="s">
        <v>428</v>
      </c>
      <c r="C6361" s="39" t="s">
        <v>164</v>
      </c>
      <c r="D6361" s="92">
        <f t="shared" si="315"/>
        <v>8.7899999999999991</v>
      </c>
      <c r="E6361" s="92">
        <f t="shared" si="316"/>
        <v>4.84</v>
      </c>
      <c r="F6361" s="92">
        <f t="shared" si="317"/>
        <v>15.43</v>
      </c>
      <c r="H6361" s="138">
        <v>8.7899999999999991</v>
      </c>
      <c r="I6361" s="138">
        <v>4.84</v>
      </c>
      <c r="J6361" s="138">
        <v>15.43</v>
      </c>
      <c r="K6361" s="138">
        <v>29.692832764505123</v>
      </c>
    </row>
    <row r="6362" spans="1:11">
      <c r="A6362" s="39" t="s">
        <v>461</v>
      </c>
      <c r="B6362" s="39" t="s">
        <v>428</v>
      </c>
      <c r="C6362" s="39" t="s">
        <v>171</v>
      </c>
      <c r="D6362" s="92">
        <f t="shared" si="315"/>
        <v>10.34</v>
      </c>
      <c r="E6362" s="92">
        <f t="shared" si="316"/>
        <v>7.32</v>
      </c>
      <c r="F6362" s="92">
        <f t="shared" si="317"/>
        <v>14.42</v>
      </c>
      <c r="H6362" s="138">
        <v>10.34</v>
      </c>
      <c r="I6362" s="138">
        <v>7.32</v>
      </c>
      <c r="J6362" s="138">
        <v>14.42</v>
      </c>
      <c r="K6362" s="138">
        <v>17.311411992263057</v>
      </c>
    </row>
    <row r="6363" spans="1:11">
      <c r="A6363" s="39" t="s">
        <v>461</v>
      </c>
      <c r="B6363" s="39" t="s">
        <v>428</v>
      </c>
      <c r="C6363" s="39" t="s">
        <v>174</v>
      </c>
      <c r="D6363" s="92">
        <f t="shared" si="315"/>
        <v>15.22</v>
      </c>
      <c r="E6363" s="92">
        <f t="shared" si="316"/>
        <v>11.43</v>
      </c>
      <c r="F6363" s="92">
        <f t="shared" si="317"/>
        <v>19.98</v>
      </c>
      <c r="H6363" s="138">
        <v>15.22</v>
      </c>
      <c r="I6363" s="138">
        <v>11.43</v>
      </c>
      <c r="J6363" s="138">
        <v>19.98</v>
      </c>
      <c r="K6363" s="138">
        <v>14.257555847568987</v>
      </c>
    </row>
    <row r="6364" spans="1:11">
      <c r="A6364" s="39" t="s">
        <v>461</v>
      </c>
      <c r="B6364" s="39" t="s">
        <v>429</v>
      </c>
      <c r="C6364" s="39" t="s">
        <v>101</v>
      </c>
      <c r="D6364" s="92">
        <f t="shared" si="315"/>
        <v>11.84</v>
      </c>
      <c r="E6364" s="92">
        <f t="shared" si="316"/>
        <v>8.43</v>
      </c>
      <c r="F6364" s="92">
        <f t="shared" si="317"/>
        <v>16.39</v>
      </c>
      <c r="H6364" s="138">
        <v>11.84</v>
      </c>
      <c r="I6364" s="138">
        <v>8.43</v>
      </c>
      <c r="J6364" s="138">
        <v>16.39</v>
      </c>
      <c r="K6364" s="138">
        <v>16.976351351351347</v>
      </c>
    </row>
    <row r="6365" spans="1:11">
      <c r="A6365" s="39" t="s">
        <v>461</v>
      </c>
      <c r="B6365" s="39" t="s">
        <v>429</v>
      </c>
      <c r="C6365" s="39" t="s">
        <v>108</v>
      </c>
      <c r="D6365" s="92">
        <f t="shared" si="315"/>
        <v>21.25</v>
      </c>
      <c r="E6365" s="92">
        <f t="shared" si="316"/>
        <v>13.75</v>
      </c>
      <c r="F6365" s="92">
        <f t="shared" si="317"/>
        <v>31.33</v>
      </c>
      <c r="H6365" s="138">
        <v>21.25</v>
      </c>
      <c r="I6365" s="138">
        <v>13.75</v>
      </c>
      <c r="J6365" s="138">
        <v>31.33</v>
      </c>
      <c r="K6365" s="138">
        <v>21.129411764705882</v>
      </c>
    </row>
    <row r="6366" spans="1:11">
      <c r="A6366" s="39" t="s">
        <v>461</v>
      </c>
      <c r="B6366" s="39" t="s">
        <v>429</v>
      </c>
      <c r="C6366" s="39" t="s">
        <v>109</v>
      </c>
      <c r="D6366" s="92">
        <f t="shared" si="315"/>
        <v>12.58</v>
      </c>
      <c r="E6366" s="92">
        <f t="shared" si="316"/>
        <v>8.66</v>
      </c>
      <c r="F6366" s="92">
        <f t="shared" si="317"/>
        <v>17.93</v>
      </c>
      <c r="H6366" s="138">
        <v>12.58</v>
      </c>
      <c r="I6366" s="138">
        <v>8.66</v>
      </c>
      <c r="J6366" s="138">
        <v>17.93</v>
      </c>
      <c r="K6366" s="138">
        <v>18.600953895071541</v>
      </c>
    </row>
    <row r="6367" spans="1:11">
      <c r="A6367" s="39" t="s">
        <v>461</v>
      </c>
      <c r="B6367" s="39" t="s">
        <v>429</v>
      </c>
      <c r="C6367" s="39" t="s">
        <v>112</v>
      </c>
      <c r="D6367" s="92">
        <f t="shared" si="315"/>
        <v>9.31</v>
      </c>
      <c r="E6367" s="92">
        <f t="shared" si="316"/>
        <v>5.8</v>
      </c>
      <c r="F6367" s="92">
        <f t="shared" si="317"/>
        <v>14.61</v>
      </c>
      <c r="H6367" s="138">
        <v>9.31</v>
      </c>
      <c r="I6367" s="138">
        <v>5.8</v>
      </c>
      <c r="J6367" s="138">
        <v>14.61</v>
      </c>
      <c r="K6367" s="138">
        <v>23.630504833512354</v>
      </c>
    </row>
    <row r="6368" spans="1:11">
      <c r="A6368" s="39" t="s">
        <v>461</v>
      </c>
      <c r="B6368" s="39" t="s">
        <v>429</v>
      </c>
      <c r="C6368" s="39" t="s">
        <v>115</v>
      </c>
      <c r="D6368" s="92">
        <f t="shared" si="315"/>
        <v>12.81</v>
      </c>
      <c r="E6368" s="92">
        <f t="shared" si="316"/>
        <v>9.86</v>
      </c>
      <c r="F6368" s="92">
        <f t="shared" si="317"/>
        <v>16.489999999999998</v>
      </c>
      <c r="H6368" s="138">
        <v>12.81</v>
      </c>
      <c r="I6368" s="138">
        <v>9.86</v>
      </c>
      <c r="J6368" s="138">
        <v>16.489999999999998</v>
      </c>
      <c r="K6368" s="138">
        <v>13.114754098360654</v>
      </c>
    </row>
    <row r="6369" spans="1:11">
      <c r="A6369" s="39" t="s">
        <v>461</v>
      </c>
      <c r="B6369" s="39" t="s">
        <v>429</v>
      </c>
      <c r="C6369" s="39" t="s">
        <v>118</v>
      </c>
      <c r="D6369" s="92">
        <f t="shared" si="315"/>
        <v>13.03</v>
      </c>
      <c r="E6369" s="92">
        <f t="shared" si="316"/>
        <v>7.72</v>
      </c>
      <c r="F6369" s="92">
        <f t="shared" si="317"/>
        <v>21.17</v>
      </c>
      <c r="H6369" s="138">
        <v>13.03</v>
      </c>
      <c r="I6369" s="138">
        <v>7.72</v>
      </c>
      <c r="J6369" s="138">
        <v>21.17</v>
      </c>
      <c r="K6369" s="138">
        <v>25.863392171910977</v>
      </c>
    </row>
    <row r="6370" spans="1:11">
      <c r="A6370" s="39" t="s">
        <v>461</v>
      </c>
      <c r="B6370" s="39" t="s">
        <v>429</v>
      </c>
      <c r="C6370" s="39" t="s">
        <v>122</v>
      </c>
      <c r="D6370" s="92">
        <f t="shared" si="315"/>
        <v>10.61</v>
      </c>
      <c r="E6370" s="92">
        <f t="shared" si="316"/>
        <v>7.4</v>
      </c>
      <c r="F6370" s="92">
        <f t="shared" si="317"/>
        <v>14.99</v>
      </c>
      <c r="H6370" s="138">
        <v>10.61</v>
      </c>
      <c r="I6370" s="138">
        <v>7.4</v>
      </c>
      <c r="J6370" s="138">
        <v>14.99</v>
      </c>
      <c r="K6370" s="138">
        <v>18.001885014137606</v>
      </c>
    </row>
    <row r="6371" spans="1:11">
      <c r="A6371" s="39" t="s">
        <v>461</v>
      </c>
      <c r="B6371" s="39" t="s">
        <v>429</v>
      </c>
      <c r="C6371" s="39" t="s">
        <v>130</v>
      </c>
      <c r="D6371" s="92">
        <f t="shared" si="315"/>
        <v>8.1300000000000008</v>
      </c>
      <c r="E6371" s="92">
        <f t="shared" si="316"/>
        <v>5.56</v>
      </c>
      <c r="F6371" s="92">
        <f t="shared" si="317"/>
        <v>11.74</v>
      </c>
      <c r="H6371" s="138">
        <v>8.1300000000000008</v>
      </c>
      <c r="I6371" s="138">
        <v>5.56</v>
      </c>
      <c r="J6371" s="138">
        <v>11.74</v>
      </c>
      <c r="K6371" s="138">
        <v>19.065190651906519</v>
      </c>
    </row>
    <row r="6372" spans="1:11">
      <c r="A6372" s="39" t="s">
        <v>461</v>
      </c>
      <c r="B6372" s="39" t="s">
        <v>429</v>
      </c>
      <c r="C6372" s="39" t="s">
        <v>135</v>
      </c>
      <c r="D6372" s="92">
        <f t="shared" si="315"/>
        <v>28.58</v>
      </c>
      <c r="E6372" s="92">
        <f t="shared" si="316"/>
        <v>18.07</v>
      </c>
      <c r="F6372" s="92">
        <f t="shared" si="317"/>
        <v>42.06</v>
      </c>
      <c r="H6372" s="138">
        <v>28.58</v>
      </c>
      <c r="I6372" s="138">
        <v>18.07</v>
      </c>
      <c r="J6372" s="138">
        <v>42.06</v>
      </c>
      <c r="K6372" s="138">
        <v>21.693491952414277</v>
      </c>
    </row>
    <row r="6373" spans="1:11">
      <c r="A6373" s="39" t="s">
        <v>461</v>
      </c>
      <c r="B6373" s="39" t="s">
        <v>429</v>
      </c>
      <c r="C6373" s="39" t="s">
        <v>136</v>
      </c>
      <c r="D6373" s="92">
        <f t="shared" si="315"/>
        <v>14.9</v>
      </c>
      <c r="E6373" s="92">
        <f t="shared" si="316"/>
        <v>9.8800000000000008</v>
      </c>
      <c r="F6373" s="92">
        <f t="shared" si="317"/>
        <v>21.85</v>
      </c>
      <c r="H6373" s="138">
        <v>14.9</v>
      </c>
      <c r="I6373" s="138">
        <v>9.8800000000000008</v>
      </c>
      <c r="J6373" s="138">
        <v>21.85</v>
      </c>
      <c r="K6373" s="138">
        <v>20.335570469798654</v>
      </c>
    </row>
    <row r="6374" spans="1:11">
      <c r="A6374" s="39" t="s">
        <v>461</v>
      </c>
      <c r="B6374" s="39" t="s">
        <v>429</v>
      </c>
      <c r="C6374" s="39" t="s">
        <v>143</v>
      </c>
      <c r="D6374" s="92">
        <f t="shared" si="315"/>
        <v>13.17</v>
      </c>
      <c r="E6374" s="92">
        <f t="shared" si="316"/>
        <v>9.19</v>
      </c>
      <c r="F6374" s="92">
        <f t="shared" si="317"/>
        <v>18.52</v>
      </c>
      <c r="H6374" s="138">
        <v>13.17</v>
      </c>
      <c r="I6374" s="138">
        <v>9.19</v>
      </c>
      <c r="J6374" s="138">
        <v>18.52</v>
      </c>
      <c r="K6374" s="138">
        <v>17.919514047076689</v>
      </c>
    </row>
    <row r="6375" spans="1:11">
      <c r="A6375" s="39" t="s">
        <v>461</v>
      </c>
      <c r="B6375" s="39" t="s">
        <v>429</v>
      </c>
      <c r="C6375" s="39" t="s">
        <v>149</v>
      </c>
      <c r="D6375" s="92">
        <f t="shared" si="315"/>
        <v>11.89</v>
      </c>
      <c r="E6375" s="92">
        <f t="shared" si="316"/>
        <v>9.0299999999999994</v>
      </c>
      <c r="F6375" s="92">
        <f t="shared" si="317"/>
        <v>15.5</v>
      </c>
      <c r="H6375" s="138">
        <v>11.89</v>
      </c>
      <c r="I6375" s="138">
        <v>9.0299999999999994</v>
      </c>
      <c r="J6375" s="138">
        <v>15.5</v>
      </c>
      <c r="K6375" s="138">
        <v>13.793103448275861</v>
      </c>
    </row>
    <row r="6376" spans="1:11">
      <c r="A6376" s="39" t="s">
        <v>461</v>
      </c>
      <c r="B6376" s="39" t="s">
        <v>429</v>
      </c>
      <c r="C6376" s="39" t="s">
        <v>151</v>
      </c>
      <c r="D6376" s="92">
        <f t="shared" si="315"/>
        <v>17.059999999999999</v>
      </c>
      <c r="E6376" s="92">
        <f t="shared" si="316"/>
        <v>11.53</v>
      </c>
      <c r="F6376" s="92">
        <f t="shared" si="317"/>
        <v>24.51</v>
      </c>
      <c r="H6376" s="138">
        <v>17.059999999999999</v>
      </c>
      <c r="I6376" s="138">
        <v>11.53</v>
      </c>
      <c r="J6376" s="138">
        <v>24.51</v>
      </c>
      <c r="K6376" s="138">
        <v>19.284876905041035</v>
      </c>
    </row>
    <row r="6377" spans="1:11">
      <c r="A6377" s="39" t="s">
        <v>461</v>
      </c>
      <c r="B6377" s="39" t="s">
        <v>429</v>
      </c>
      <c r="C6377" s="39" t="s">
        <v>154</v>
      </c>
      <c r="D6377" s="92">
        <f t="shared" si="315"/>
        <v>12.28</v>
      </c>
      <c r="E6377" s="92">
        <f t="shared" si="316"/>
        <v>8.18</v>
      </c>
      <c r="F6377" s="92">
        <f t="shared" si="317"/>
        <v>18.02</v>
      </c>
      <c r="H6377" s="138">
        <v>12.28</v>
      </c>
      <c r="I6377" s="138">
        <v>8.18</v>
      </c>
      <c r="J6377" s="138">
        <v>18.02</v>
      </c>
      <c r="K6377" s="138">
        <v>20.195439739413683</v>
      </c>
    </row>
    <row r="6378" spans="1:11">
      <c r="A6378" s="39" t="s">
        <v>461</v>
      </c>
      <c r="B6378" s="39" t="s">
        <v>429</v>
      </c>
      <c r="C6378" s="39" t="s">
        <v>164</v>
      </c>
      <c r="D6378" s="92">
        <f t="shared" si="315"/>
        <v>16.36</v>
      </c>
      <c r="E6378" s="92">
        <f t="shared" si="316"/>
        <v>10.96</v>
      </c>
      <c r="F6378" s="92">
        <f t="shared" si="317"/>
        <v>23.71</v>
      </c>
      <c r="H6378" s="138">
        <v>16.36</v>
      </c>
      <c r="I6378" s="138">
        <v>10.96</v>
      </c>
      <c r="J6378" s="138">
        <v>23.71</v>
      </c>
      <c r="K6378" s="138">
        <v>19.743276283618584</v>
      </c>
    </row>
    <row r="6379" spans="1:11">
      <c r="A6379" s="39" t="s">
        <v>461</v>
      </c>
      <c r="B6379" s="39" t="s">
        <v>429</v>
      </c>
      <c r="C6379" s="39" t="s">
        <v>171</v>
      </c>
      <c r="D6379" s="92">
        <f t="shared" si="315"/>
        <v>6.33</v>
      </c>
      <c r="E6379" s="92">
        <f t="shared" si="316"/>
        <v>4.21</v>
      </c>
      <c r="F6379" s="92">
        <f t="shared" si="317"/>
        <v>9.41</v>
      </c>
      <c r="H6379" s="138">
        <v>6.33</v>
      </c>
      <c r="I6379" s="138">
        <v>4.21</v>
      </c>
      <c r="J6379" s="138">
        <v>9.41</v>
      </c>
      <c r="K6379" s="138">
        <v>20.537124802527646</v>
      </c>
    </row>
    <row r="6380" spans="1:11">
      <c r="A6380" s="39" t="s">
        <v>461</v>
      </c>
      <c r="B6380" s="39" t="s">
        <v>429</v>
      </c>
      <c r="C6380" s="39" t="s">
        <v>174</v>
      </c>
      <c r="D6380" s="92">
        <f t="shared" si="315"/>
        <v>21.84</v>
      </c>
      <c r="E6380" s="92">
        <f t="shared" si="316"/>
        <v>16.72</v>
      </c>
      <c r="F6380" s="92">
        <f t="shared" si="317"/>
        <v>27.99</v>
      </c>
      <c r="H6380" s="138">
        <v>21.84</v>
      </c>
      <c r="I6380" s="138">
        <v>16.72</v>
      </c>
      <c r="J6380" s="138">
        <v>27.99</v>
      </c>
      <c r="K6380" s="138">
        <v>13.186813186813188</v>
      </c>
    </row>
    <row r="6381" spans="1:11">
      <c r="A6381" s="39" t="s">
        <v>461</v>
      </c>
      <c r="B6381" s="39" t="s">
        <v>427</v>
      </c>
      <c r="C6381" s="39" t="s">
        <v>102</v>
      </c>
      <c r="D6381" s="92">
        <f t="shared" si="315"/>
        <v>19.07</v>
      </c>
      <c r="E6381" s="92">
        <f t="shared" si="316"/>
        <v>13.87</v>
      </c>
      <c r="F6381" s="92">
        <f t="shared" si="317"/>
        <v>25.65</v>
      </c>
      <c r="H6381" s="138">
        <v>19.07</v>
      </c>
      <c r="I6381" s="138">
        <v>13.87</v>
      </c>
      <c r="J6381" s="138">
        <v>25.65</v>
      </c>
      <c r="K6381" s="138">
        <v>15.731515469323545</v>
      </c>
    </row>
    <row r="6382" spans="1:11">
      <c r="A6382" s="39" t="s">
        <v>461</v>
      </c>
      <c r="B6382" s="39" t="s">
        <v>427</v>
      </c>
      <c r="C6382" s="39" t="s">
        <v>103</v>
      </c>
      <c r="D6382" s="92">
        <f t="shared" si="315"/>
        <v>15.8</v>
      </c>
      <c r="E6382" s="92">
        <f t="shared" si="316"/>
        <v>11.47</v>
      </c>
      <c r="F6382" s="92">
        <f t="shared" si="317"/>
        <v>21.37</v>
      </c>
      <c r="H6382" s="138">
        <v>15.8</v>
      </c>
      <c r="I6382" s="138">
        <v>11.47</v>
      </c>
      <c r="J6382" s="138">
        <v>21.37</v>
      </c>
      <c r="K6382" s="138">
        <v>15.949367088607595</v>
      </c>
    </row>
    <row r="6383" spans="1:11">
      <c r="A6383" s="39" t="s">
        <v>461</v>
      </c>
      <c r="B6383" s="39" t="s">
        <v>427</v>
      </c>
      <c r="C6383" s="39" t="s">
        <v>104</v>
      </c>
      <c r="D6383" s="92">
        <f t="shared" si="315"/>
        <v>25.36</v>
      </c>
      <c r="E6383" s="92">
        <f t="shared" si="316"/>
        <v>18.77</v>
      </c>
      <c r="F6383" s="92">
        <f t="shared" si="317"/>
        <v>33.31</v>
      </c>
      <c r="H6383" s="138">
        <v>25.36</v>
      </c>
      <c r="I6383" s="138">
        <v>18.77</v>
      </c>
      <c r="J6383" s="138">
        <v>33.31</v>
      </c>
      <c r="K6383" s="138">
        <v>14.668769716088329</v>
      </c>
    </row>
    <row r="6384" spans="1:11">
      <c r="A6384" s="39" t="s">
        <v>461</v>
      </c>
      <c r="B6384" s="39" t="s">
        <v>427</v>
      </c>
      <c r="C6384" s="39" t="s">
        <v>110</v>
      </c>
      <c r="D6384" s="92">
        <f t="shared" si="315"/>
        <v>22.53</v>
      </c>
      <c r="E6384" s="92">
        <f t="shared" si="316"/>
        <v>17.559999999999999</v>
      </c>
      <c r="F6384" s="92">
        <f t="shared" si="317"/>
        <v>28.43</v>
      </c>
      <c r="H6384" s="138">
        <v>22.53</v>
      </c>
      <c r="I6384" s="138">
        <v>17.559999999999999</v>
      </c>
      <c r="J6384" s="138">
        <v>28.43</v>
      </c>
      <c r="K6384" s="138">
        <v>12.294718153573013</v>
      </c>
    </row>
    <row r="6385" spans="1:11">
      <c r="A6385" s="39" t="s">
        <v>461</v>
      </c>
      <c r="B6385" s="39" t="s">
        <v>427</v>
      </c>
      <c r="C6385" s="39" t="s">
        <v>111</v>
      </c>
      <c r="D6385" s="92">
        <f t="shared" si="315"/>
        <v>16.22</v>
      </c>
      <c r="E6385" s="92">
        <f t="shared" si="316"/>
        <v>12.79</v>
      </c>
      <c r="F6385" s="92">
        <f t="shared" si="317"/>
        <v>20.34</v>
      </c>
      <c r="H6385" s="138">
        <v>16.22</v>
      </c>
      <c r="I6385" s="138">
        <v>12.79</v>
      </c>
      <c r="J6385" s="138">
        <v>20.34</v>
      </c>
      <c r="K6385" s="138">
        <v>11.837237977805179</v>
      </c>
    </row>
    <row r="6386" spans="1:11">
      <c r="A6386" s="39" t="s">
        <v>461</v>
      </c>
      <c r="B6386" s="39" t="s">
        <v>427</v>
      </c>
      <c r="C6386" s="39" t="s">
        <v>116</v>
      </c>
      <c r="D6386" s="92">
        <f t="shared" si="315"/>
        <v>18.13</v>
      </c>
      <c r="E6386" s="92">
        <f t="shared" si="316"/>
        <v>12.44</v>
      </c>
      <c r="F6386" s="92">
        <f t="shared" si="317"/>
        <v>25.67</v>
      </c>
      <c r="H6386" s="138">
        <v>18.13</v>
      </c>
      <c r="I6386" s="138">
        <v>12.44</v>
      </c>
      <c r="J6386" s="138">
        <v>25.67</v>
      </c>
      <c r="K6386" s="138">
        <v>18.532818532818531</v>
      </c>
    </row>
    <row r="6387" spans="1:11">
      <c r="A6387" s="39" t="s">
        <v>461</v>
      </c>
      <c r="B6387" s="39" t="s">
        <v>427</v>
      </c>
      <c r="C6387" s="39" t="s">
        <v>117</v>
      </c>
      <c r="D6387" s="92">
        <f t="shared" si="315"/>
        <v>20.94</v>
      </c>
      <c r="E6387" s="92">
        <f t="shared" si="316"/>
        <v>16.21</v>
      </c>
      <c r="F6387" s="92">
        <f t="shared" si="317"/>
        <v>26.61</v>
      </c>
      <c r="H6387" s="138">
        <v>20.94</v>
      </c>
      <c r="I6387" s="138">
        <v>16.21</v>
      </c>
      <c r="J6387" s="138">
        <v>26.61</v>
      </c>
      <c r="K6387" s="138">
        <v>12.655205348615089</v>
      </c>
    </row>
    <row r="6388" spans="1:11">
      <c r="A6388" s="39" t="s">
        <v>461</v>
      </c>
      <c r="B6388" s="39" t="s">
        <v>427</v>
      </c>
      <c r="C6388" s="39" t="s">
        <v>119</v>
      </c>
      <c r="D6388" s="92">
        <f t="shared" si="315"/>
        <v>17.239999999999998</v>
      </c>
      <c r="E6388" s="92">
        <f t="shared" si="316"/>
        <v>13.33</v>
      </c>
      <c r="F6388" s="92">
        <f t="shared" si="317"/>
        <v>22.01</v>
      </c>
      <c r="H6388" s="138">
        <v>17.239999999999998</v>
      </c>
      <c r="I6388" s="138">
        <v>13.33</v>
      </c>
      <c r="J6388" s="138">
        <v>22.01</v>
      </c>
      <c r="K6388" s="138">
        <v>12.819025522041763</v>
      </c>
    </row>
    <row r="6389" spans="1:11">
      <c r="A6389" s="39" t="s">
        <v>461</v>
      </c>
      <c r="B6389" s="39" t="s">
        <v>427</v>
      </c>
      <c r="C6389" s="39" t="s">
        <v>123</v>
      </c>
      <c r="D6389" s="92">
        <f t="shared" si="315"/>
        <v>12.02</v>
      </c>
      <c r="E6389" s="92">
        <f t="shared" si="316"/>
        <v>8.66</v>
      </c>
      <c r="F6389" s="92">
        <f t="shared" si="317"/>
        <v>16.45</v>
      </c>
      <c r="H6389" s="138">
        <v>12.02</v>
      </c>
      <c r="I6389" s="138">
        <v>8.66</v>
      </c>
      <c r="J6389" s="138">
        <v>16.45</v>
      </c>
      <c r="K6389" s="138">
        <v>16.38935108153078</v>
      </c>
    </row>
    <row r="6390" spans="1:11">
      <c r="A6390" s="39" t="s">
        <v>461</v>
      </c>
      <c r="B6390" s="39" t="s">
        <v>427</v>
      </c>
      <c r="C6390" s="39" t="s">
        <v>132</v>
      </c>
      <c r="D6390" s="92">
        <f t="shared" si="315"/>
        <v>17.59</v>
      </c>
      <c r="E6390" s="92">
        <f t="shared" si="316"/>
        <v>13.51</v>
      </c>
      <c r="F6390" s="92">
        <f t="shared" si="317"/>
        <v>22.58</v>
      </c>
      <c r="H6390" s="138">
        <v>17.59</v>
      </c>
      <c r="I6390" s="138">
        <v>13.51</v>
      </c>
      <c r="J6390" s="138">
        <v>22.58</v>
      </c>
      <c r="K6390" s="138">
        <v>13.132461625923822</v>
      </c>
    </row>
    <row r="6391" spans="1:11">
      <c r="A6391" s="39" t="s">
        <v>461</v>
      </c>
      <c r="B6391" s="39" t="s">
        <v>427</v>
      </c>
      <c r="C6391" s="39" t="s">
        <v>134</v>
      </c>
      <c r="D6391" s="92">
        <f t="shared" si="315"/>
        <v>22.84</v>
      </c>
      <c r="E6391" s="92">
        <f t="shared" si="316"/>
        <v>17.350000000000001</v>
      </c>
      <c r="F6391" s="92">
        <f t="shared" si="317"/>
        <v>29.44</v>
      </c>
      <c r="H6391" s="138">
        <v>22.84</v>
      </c>
      <c r="I6391" s="138">
        <v>17.350000000000001</v>
      </c>
      <c r="J6391" s="138">
        <v>29.44</v>
      </c>
      <c r="K6391" s="138">
        <v>13.528896672504379</v>
      </c>
    </row>
    <row r="6392" spans="1:11">
      <c r="A6392" s="39" t="s">
        <v>461</v>
      </c>
      <c r="B6392" s="39" t="s">
        <v>427</v>
      </c>
      <c r="C6392" s="39" t="s">
        <v>150</v>
      </c>
      <c r="D6392" s="92">
        <f t="shared" si="315"/>
        <v>23.15</v>
      </c>
      <c r="E6392" s="92">
        <f t="shared" si="316"/>
        <v>17.440000000000001</v>
      </c>
      <c r="F6392" s="92">
        <f t="shared" si="317"/>
        <v>30.05</v>
      </c>
      <c r="H6392" s="138">
        <v>23.15</v>
      </c>
      <c r="I6392" s="138">
        <v>17.440000000000001</v>
      </c>
      <c r="J6392" s="138">
        <v>30.05</v>
      </c>
      <c r="K6392" s="138">
        <v>13.909287257019439</v>
      </c>
    </row>
    <row r="6393" spans="1:11">
      <c r="A6393" s="39" t="s">
        <v>461</v>
      </c>
      <c r="B6393" s="39" t="s">
        <v>427</v>
      </c>
      <c r="C6393" s="39" t="s">
        <v>156</v>
      </c>
      <c r="D6393" s="92">
        <f t="shared" si="315"/>
        <v>15.91</v>
      </c>
      <c r="E6393" s="92">
        <f t="shared" si="316"/>
        <v>11.99</v>
      </c>
      <c r="F6393" s="92">
        <f t="shared" si="317"/>
        <v>20.81</v>
      </c>
      <c r="H6393" s="138">
        <v>15.91</v>
      </c>
      <c r="I6393" s="138">
        <v>11.99</v>
      </c>
      <c r="J6393" s="138">
        <v>20.81</v>
      </c>
      <c r="K6393" s="138">
        <v>14.079195474544312</v>
      </c>
    </row>
    <row r="6394" spans="1:11">
      <c r="A6394" s="39" t="s">
        <v>461</v>
      </c>
      <c r="B6394" s="39" t="s">
        <v>427</v>
      </c>
      <c r="C6394" s="39" t="s">
        <v>159</v>
      </c>
      <c r="D6394" s="92">
        <f t="shared" si="315"/>
        <v>24.43</v>
      </c>
      <c r="E6394" s="92">
        <f t="shared" si="316"/>
        <v>16.16</v>
      </c>
      <c r="F6394" s="92">
        <f t="shared" si="317"/>
        <v>35.14</v>
      </c>
      <c r="H6394" s="138">
        <v>24.43</v>
      </c>
      <c r="I6394" s="138">
        <v>16.16</v>
      </c>
      <c r="J6394" s="138">
        <v>35.14</v>
      </c>
      <c r="K6394" s="138">
        <v>19.893573475235367</v>
      </c>
    </row>
    <row r="6395" spans="1:11">
      <c r="A6395" s="39" t="s">
        <v>461</v>
      </c>
      <c r="B6395" s="39" t="s">
        <v>427</v>
      </c>
      <c r="C6395" s="39" t="s">
        <v>161</v>
      </c>
      <c r="D6395" s="92">
        <f t="shared" si="315"/>
        <v>21.95</v>
      </c>
      <c r="E6395" s="92">
        <f t="shared" si="316"/>
        <v>17.43</v>
      </c>
      <c r="F6395" s="92">
        <f t="shared" si="317"/>
        <v>27.26</v>
      </c>
      <c r="H6395" s="138">
        <v>21.95</v>
      </c>
      <c r="I6395" s="138">
        <v>17.43</v>
      </c>
      <c r="J6395" s="138">
        <v>27.26</v>
      </c>
      <c r="K6395" s="138">
        <v>11.43507972665148</v>
      </c>
    </row>
    <row r="6396" spans="1:11">
      <c r="A6396" s="39" t="s">
        <v>461</v>
      </c>
      <c r="B6396" s="39" t="s">
        <v>427</v>
      </c>
      <c r="C6396" s="39" t="s">
        <v>168</v>
      </c>
      <c r="D6396" s="92">
        <f t="shared" si="315"/>
        <v>16.350000000000001</v>
      </c>
      <c r="E6396" s="92">
        <f t="shared" si="316"/>
        <v>11.29</v>
      </c>
      <c r="F6396" s="92">
        <f t="shared" si="317"/>
        <v>23.1</v>
      </c>
      <c r="H6396" s="138">
        <v>16.350000000000001</v>
      </c>
      <c r="I6396" s="138">
        <v>11.29</v>
      </c>
      <c r="J6396" s="138">
        <v>23.1</v>
      </c>
      <c r="K6396" s="138">
        <v>18.348623853211006</v>
      </c>
    </row>
    <row r="6397" spans="1:11">
      <c r="A6397" s="39" t="s">
        <v>461</v>
      </c>
      <c r="B6397" s="39" t="s">
        <v>428</v>
      </c>
      <c r="C6397" s="39" t="s">
        <v>102</v>
      </c>
      <c r="D6397" s="92">
        <f t="shared" si="315"/>
        <v>12.3</v>
      </c>
      <c r="E6397" s="92">
        <f t="shared" si="316"/>
        <v>7.51</v>
      </c>
      <c r="F6397" s="92">
        <f t="shared" si="317"/>
        <v>19.52</v>
      </c>
      <c r="H6397" s="138">
        <v>12.3</v>
      </c>
      <c r="I6397" s="138">
        <v>7.51</v>
      </c>
      <c r="J6397" s="138">
        <v>19.52</v>
      </c>
      <c r="K6397" s="138">
        <v>24.471544715447152</v>
      </c>
    </row>
    <row r="6398" spans="1:11">
      <c r="A6398" s="39" t="s">
        <v>461</v>
      </c>
      <c r="B6398" s="39" t="s">
        <v>428</v>
      </c>
      <c r="C6398" s="39" t="s">
        <v>103</v>
      </c>
      <c r="D6398" s="92">
        <f t="shared" ref="D6398:D6461" si="318">IF(K6398&gt;=50," ",H6398)</f>
        <v>16.899999999999999</v>
      </c>
      <c r="E6398" s="92">
        <f t="shared" ref="E6398:E6461" si="319">IF(K6398&gt;=50," ",I6398)</f>
        <v>11.55</v>
      </c>
      <c r="F6398" s="92">
        <f t="shared" ref="F6398:F6461" si="320">IF(K6398&gt;=50," ",J6398)</f>
        <v>24.05</v>
      </c>
      <c r="H6398" s="138">
        <v>16.899999999999999</v>
      </c>
      <c r="I6398" s="138">
        <v>11.55</v>
      </c>
      <c r="J6398" s="138">
        <v>24.05</v>
      </c>
      <c r="K6398" s="138">
        <v>18.757396449704146</v>
      </c>
    </row>
    <row r="6399" spans="1:11">
      <c r="A6399" s="39" t="s">
        <v>461</v>
      </c>
      <c r="B6399" s="39" t="s">
        <v>428</v>
      </c>
      <c r="C6399" s="39" t="s">
        <v>104</v>
      </c>
      <c r="D6399" s="92">
        <f t="shared" si="318"/>
        <v>18.170000000000002</v>
      </c>
      <c r="E6399" s="92">
        <f t="shared" si="319"/>
        <v>13.21</v>
      </c>
      <c r="F6399" s="92">
        <f t="shared" si="320"/>
        <v>24.47</v>
      </c>
      <c r="H6399" s="138">
        <v>18.170000000000002</v>
      </c>
      <c r="I6399" s="138">
        <v>13.21</v>
      </c>
      <c r="J6399" s="138">
        <v>24.47</v>
      </c>
      <c r="K6399" s="138">
        <v>15.795266923500273</v>
      </c>
    </row>
    <row r="6400" spans="1:11">
      <c r="A6400" s="39" t="s">
        <v>461</v>
      </c>
      <c r="B6400" s="39" t="s">
        <v>428</v>
      </c>
      <c r="C6400" s="39" t="s">
        <v>110</v>
      </c>
      <c r="D6400" s="92">
        <f t="shared" si="318"/>
        <v>13.1</v>
      </c>
      <c r="E6400" s="92">
        <f t="shared" si="319"/>
        <v>9.07</v>
      </c>
      <c r="F6400" s="92">
        <f t="shared" si="320"/>
        <v>18.57</v>
      </c>
      <c r="H6400" s="138">
        <v>13.1</v>
      </c>
      <c r="I6400" s="138">
        <v>9.07</v>
      </c>
      <c r="J6400" s="138">
        <v>18.57</v>
      </c>
      <c r="K6400" s="138">
        <v>18.320610687022899</v>
      </c>
    </row>
    <row r="6401" spans="1:11">
      <c r="A6401" s="39" t="s">
        <v>461</v>
      </c>
      <c r="B6401" s="39" t="s">
        <v>428</v>
      </c>
      <c r="C6401" s="39" t="s">
        <v>111</v>
      </c>
      <c r="D6401" s="92">
        <f t="shared" si="318"/>
        <v>9.89</v>
      </c>
      <c r="E6401" s="92">
        <f t="shared" si="319"/>
        <v>7.15</v>
      </c>
      <c r="F6401" s="92">
        <f t="shared" si="320"/>
        <v>13.53</v>
      </c>
      <c r="H6401" s="138">
        <v>9.89</v>
      </c>
      <c r="I6401" s="138">
        <v>7.15</v>
      </c>
      <c r="J6401" s="138">
        <v>13.53</v>
      </c>
      <c r="K6401" s="138">
        <v>16.279069767441861</v>
      </c>
    </row>
    <row r="6402" spans="1:11">
      <c r="A6402" s="39" t="s">
        <v>461</v>
      </c>
      <c r="B6402" s="39" t="s">
        <v>428</v>
      </c>
      <c r="C6402" s="39" t="s">
        <v>116</v>
      </c>
      <c r="D6402" s="92">
        <f t="shared" si="318"/>
        <v>18.149999999999999</v>
      </c>
      <c r="E6402" s="92">
        <f t="shared" si="319"/>
        <v>11.87</v>
      </c>
      <c r="F6402" s="92">
        <f t="shared" si="320"/>
        <v>26.74</v>
      </c>
      <c r="H6402" s="138">
        <v>18.149999999999999</v>
      </c>
      <c r="I6402" s="138">
        <v>11.87</v>
      </c>
      <c r="J6402" s="138">
        <v>26.74</v>
      </c>
      <c r="K6402" s="138">
        <v>20.826446280991735</v>
      </c>
    </row>
    <row r="6403" spans="1:11">
      <c r="A6403" s="39" t="s">
        <v>461</v>
      </c>
      <c r="B6403" s="39" t="s">
        <v>428</v>
      </c>
      <c r="C6403" s="39" t="s">
        <v>117</v>
      </c>
      <c r="D6403" s="92">
        <f t="shared" si="318"/>
        <v>14.81</v>
      </c>
      <c r="E6403" s="92">
        <f t="shared" si="319"/>
        <v>10.7</v>
      </c>
      <c r="F6403" s="92">
        <f t="shared" si="320"/>
        <v>20.14</v>
      </c>
      <c r="H6403" s="138">
        <v>14.81</v>
      </c>
      <c r="I6403" s="138">
        <v>10.7</v>
      </c>
      <c r="J6403" s="138">
        <v>20.14</v>
      </c>
      <c r="K6403" s="138">
        <v>16.137744767049291</v>
      </c>
    </row>
    <row r="6404" spans="1:11">
      <c r="A6404" s="39" t="s">
        <v>461</v>
      </c>
      <c r="B6404" s="39" t="s">
        <v>428</v>
      </c>
      <c r="C6404" s="39" t="s">
        <v>119</v>
      </c>
      <c r="D6404" s="92">
        <f t="shared" si="318"/>
        <v>14.97</v>
      </c>
      <c r="E6404" s="92">
        <f t="shared" si="319"/>
        <v>11.34</v>
      </c>
      <c r="F6404" s="92">
        <f t="shared" si="320"/>
        <v>19.5</v>
      </c>
      <c r="H6404" s="138">
        <v>14.97</v>
      </c>
      <c r="I6404" s="138">
        <v>11.34</v>
      </c>
      <c r="J6404" s="138">
        <v>19.5</v>
      </c>
      <c r="K6404" s="138">
        <v>13.827655310621239</v>
      </c>
    </row>
    <row r="6405" spans="1:11">
      <c r="A6405" s="39" t="s">
        <v>461</v>
      </c>
      <c r="B6405" s="39" t="s">
        <v>428</v>
      </c>
      <c r="C6405" s="39" t="s">
        <v>123</v>
      </c>
      <c r="D6405" s="92">
        <f t="shared" si="318"/>
        <v>5.86</v>
      </c>
      <c r="E6405" s="92">
        <f t="shared" si="319"/>
        <v>3.69</v>
      </c>
      <c r="F6405" s="92">
        <f t="shared" si="320"/>
        <v>9.19</v>
      </c>
      <c r="H6405" s="138">
        <v>5.86</v>
      </c>
      <c r="I6405" s="138">
        <v>3.69</v>
      </c>
      <c r="J6405" s="138">
        <v>9.19</v>
      </c>
      <c r="K6405" s="138">
        <v>23.378839590443686</v>
      </c>
    </row>
    <row r="6406" spans="1:11">
      <c r="A6406" s="39" t="s">
        <v>461</v>
      </c>
      <c r="B6406" s="39" t="s">
        <v>428</v>
      </c>
      <c r="C6406" s="39" t="s">
        <v>132</v>
      </c>
      <c r="D6406" s="92">
        <f t="shared" si="318"/>
        <v>14.59</v>
      </c>
      <c r="E6406" s="92">
        <f t="shared" si="319"/>
        <v>10.78</v>
      </c>
      <c r="F6406" s="92">
        <f t="shared" si="320"/>
        <v>19.45</v>
      </c>
      <c r="H6406" s="138">
        <v>14.59</v>
      </c>
      <c r="I6406" s="138">
        <v>10.78</v>
      </c>
      <c r="J6406" s="138">
        <v>19.45</v>
      </c>
      <c r="K6406" s="138">
        <v>15.078821110349555</v>
      </c>
    </row>
    <row r="6407" spans="1:11">
      <c r="A6407" s="39" t="s">
        <v>461</v>
      </c>
      <c r="B6407" s="39" t="s">
        <v>428</v>
      </c>
      <c r="C6407" s="39" t="s">
        <v>134</v>
      </c>
      <c r="D6407" s="92">
        <f t="shared" si="318"/>
        <v>11.14</v>
      </c>
      <c r="E6407" s="92">
        <f t="shared" si="319"/>
        <v>7.37</v>
      </c>
      <c r="F6407" s="92">
        <f t="shared" si="320"/>
        <v>16.489999999999998</v>
      </c>
      <c r="H6407" s="138">
        <v>11.14</v>
      </c>
      <c r="I6407" s="138">
        <v>7.37</v>
      </c>
      <c r="J6407" s="138">
        <v>16.489999999999998</v>
      </c>
      <c r="K6407" s="138">
        <v>20.556552962298024</v>
      </c>
    </row>
    <row r="6408" spans="1:11">
      <c r="A6408" s="39" t="s">
        <v>461</v>
      </c>
      <c r="B6408" s="39" t="s">
        <v>428</v>
      </c>
      <c r="C6408" s="39" t="s">
        <v>150</v>
      </c>
      <c r="D6408" s="92">
        <f t="shared" si="318"/>
        <v>12.37</v>
      </c>
      <c r="E6408" s="92">
        <f t="shared" si="319"/>
        <v>7.88</v>
      </c>
      <c r="F6408" s="92">
        <f t="shared" si="320"/>
        <v>18.920000000000002</v>
      </c>
      <c r="H6408" s="138">
        <v>12.37</v>
      </c>
      <c r="I6408" s="138">
        <v>7.88</v>
      </c>
      <c r="J6408" s="138">
        <v>18.920000000000002</v>
      </c>
      <c r="K6408" s="138">
        <v>22.473726758286176</v>
      </c>
    </row>
    <row r="6409" spans="1:11">
      <c r="A6409" s="39" t="s">
        <v>461</v>
      </c>
      <c r="B6409" s="39" t="s">
        <v>428</v>
      </c>
      <c r="C6409" s="39" t="s">
        <v>156</v>
      </c>
      <c r="D6409" s="92">
        <f t="shared" si="318"/>
        <v>19.41</v>
      </c>
      <c r="E6409" s="92">
        <f t="shared" si="319"/>
        <v>14.68</v>
      </c>
      <c r="F6409" s="92">
        <f t="shared" si="320"/>
        <v>25.22</v>
      </c>
      <c r="H6409" s="138">
        <v>19.41</v>
      </c>
      <c r="I6409" s="138">
        <v>14.68</v>
      </c>
      <c r="J6409" s="138">
        <v>25.22</v>
      </c>
      <c r="K6409" s="138">
        <v>13.858835651725915</v>
      </c>
    </row>
    <row r="6410" spans="1:11">
      <c r="A6410" s="39" t="s">
        <v>461</v>
      </c>
      <c r="B6410" s="39" t="s">
        <v>428</v>
      </c>
      <c r="C6410" s="39" t="s">
        <v>159</v>
      </c>
      <c r="D6410" s="92">
        <f t="shared" si="318"/>
        <v>7.59</v>
      </c>
      <c r="E6410" s="92">
        <f t="shared" si="319"/>
        <v>5.08</v>
      </c>
      <c r="F6410" s="92">
        <f t="shared" si="320"/>
        <v>11.19</v>
      </c>
      <c r="H6410" s="138">
        <v>7.59</v>
      </c>
      <c r="I6410" s="138">
        <v>5.08</v>
      </c>
      <c r="J6410" s="138">
        <v>11.19</v>
      </c>
      <c r="K6410" s="138">
        <v>20.158102766798418</v>
      </c>
    </row>
    <row r="6411" spans="1:11">
      <c r="A6411" s="39" t="s">
        <v>461</v>
      </c>
      <c r="B6411" s="39" t="s">
        <v>428</v>
      </c>
      <c r="C6411" s="39" t="s">
        <v>161</v>
      </c>
      <c r="D6411" s="92">
        <f t="shared" si="318"/>
        <v>15.67</v>
      </c>
      <c r="E6411" s="92">
        <f t="shared" si="319"/>
        <v>11.63</v>
      </c>
      <c r="F6411" s="92">
        <f t="shared" si="320"/>
        <v>20.79</v>
      </c>
      <c r="H6411" s="138">
        <v>15.67</v>
      </c>
      <c r="I6411" s="138">
        <v>11.63</v>
      </c>
      <c r="J6411" s="138">
        <v>20.79</v>
      </c>
      <c r="K6411" s="138">
        <v>14.869176770899809</v>
      </c>
    </row>
    <row r="6412" spans="1:11">
      <c r="A6412" s="39" t="s">
        <v>461</v>
      </c>
      <c r="B6412" s="39" t="s">
        <v>428</v>
      </c>
      <c r="C6412" s="39" t="s">
        <v>168</v>
      </c>
      <c r="D6412" s="92">
        <f t="shared" si="318"/>
        <v>16.940000000000001</v>
      </c>
      <c r="E6412" s="92">
        <f t="shared" si="319"/>
        <v>11.03</v>
      </c>
      <c r="F6412" s="92">
        <f t="shared" si="320"/>
        <v>25.12</v>
      </c>
      <c r="H6412" s="138">
        <v>16.940000000000001</v>
      </c>
      <c r="I6412" s="138">
        <v>11.03</v>
      </c>
      <c r="J6412" s="138">
        <v>25.12</v>
      </c>
      <c r="K6412" s="138">
        <v>21.074380165289252</v>
      </c>
    </row>
    <row r="6413" spans="1:11">
      <c r="A6413" s="39" t="s">
        <v>461</v>
      </c>
      <c r="B6413" s="39" t="s">
        <v>429</v>
      </c>
      <c r="C6413" s="39" t="s">
        <v>102</v>
      </c>
      <c r="D6413" s="92">
        <f t="shared" si="318"/>
        <v>23.08</v>
      </c>
      <c r="E6413" s="92">
        <f t="shared" si="319"/>
        <v>16.23</v>
      </c>
      <c r="F6413" s="92">
        <f t="shared" si="320"/>
        <v>31.72</v>
      </c>
      <c r="H6413" s="138">
        <v>23.08</v>
      </c>
      <c r="I6413" s="138">
        <v>16.23</v>
      </c>
      <c r="J6413" s="138">
        <v>31.72</v>
      </c>
      <c r="K6413" s="138">
        <v>17.157712305025999</v>
      </c>
    </row>
    <row r="6414" spans="1:11">
      <c r="A6414" s="39" t="s">
        <v>461</v>
      </c>
      <c r="B6414" s="39" t="s">
        <v>429</v>
      </c>
      <c r="C6414" s="39" t="s">
        <v>103</v>
      </c>
      <c r="D6414" s="92">
        <f t="shared" si="318"/>
        <v>12.35</v>
      </c>
      <c r="E6414" s="92">
        <f t="shared" si="319"/>
        <v>7.97</v>
      </c>
      <c r="F6414" s="92">
        <f t="shared" si="320"/>
        <v>18.66</v>
      </c>
      <c r="H6414" s="138">
        <v>12.35</v>
      </c>
      <c r="I6414" s="138">
        <v>7.97</v>
      </c>
      <c r="J6414" s="138">
        <v>18.66</v>
      </c>
      <c r="K6414" s="138">
        <v>21.781376518218622</v>
      </c>
    </row>
    <row r="6415" spans="1:11">
      <c r="A6415" s="39" t="s">
        <v>461</v>
      </c>
      <c r="B6415" s="39" t="s">
        <v>429</v>
      </c>
      <c r="C6415" s="39" t="s">
        <v>104</v>
      </c>
      <c r="D6415" s="92">
        <f t="shared" si="318"/>
        <v>16.5</v>
      </c>
      <c r="E6415" s="92">
        <f t="shared" si="319"/>
        <v>12</v>
      </c>
      <c r="F6415" s="92">
        <f t="shared" si="320"/>
        <v>22.25</v>
      </c>
      <c r="H6415" s="138">
        <v>16.5</v>
      </c>
      <c r="I6415" s="138">
        <v>12</v>
      </c>
      <c r="J6415" s="138">
        <v>22.25</v>
      </c>
      <c r="K6415" s="138">
        <v>15.75757575757576</v>
      </c>
    </row>
    <row r="6416" spans="1:11">
      <c r="A6416" s="39" t="s">
        <v>461</v>
      </c>
      <c r="B6416" s="39" t="s">
        <v>429</v>
      </c>
      <c r="C6416" s="39" t="s">
        <v>110</v>
      </c>
      <c r="D6416" s="92">
        <f t="shared" si="318"/>
        <v>8.3800000000000008</v>
      </c>
      <c r="E6416" s="92">
        <f t="shared" si="319"/>
        <v>5.55</v>
      </c>
      <c r="F6416" s="92">
        <f t="shared" si="320"/>
        <v>12.48</v>
      </c>
      <c r="H6416" s="138">
        <v>8.3800000000000008</v>
      </c>
      <c r="I6416" s="138">
        <v>5.55</v>
      </c>
      <c r="J6416" s="138">
        <v>12.48</v>
      </c>
      <c r="K6416" s="138">
        <v>20.763723150357993</v>
      </c>
    </row>
    <row r="6417" spans="1:11">
      <c r="A6417" s="39" t="s">
        <v>461</v>
      </c>
      <c r="B6417" s="39" t="s">
        <v>429</v>
      </c>
      <c r="C6417" s="39" t="s">
        <v>111</v>
      </c>
      <c r="D6417" s="92">
        <f t="shared" si="318"/>
        <v>9.5500000000000007</v>
      </c>
      <c r="E6417" s="92">
        <f t="shared" si="319"/>
        <v>6.93</v>
      </c>
      <c r="F6417" s="92">
        <f t="shared" si="320"/>
        <v>13.01</v>
      </c>
      <c r="H6417" s="138">
        <v>9.5500000000000007</v>
      </c>
      <c r="I6417" s="138">
        <v>6.93</v>
      </c>
      <c r="J6417" s="138">
        <v>13.01</v>
      </c>
      <c r="K6417" s="138">
        <v>16.125654450261777</v>
      </c>
    </row>
    <row r="6418" spans="1:11">
      <c r="A6418" s="39" t="s">
        <v>461</v>
      </c>
      <c r="B6418" s="39" t="s">
        <v>429</v>
      </c>
      <c r="C6418" s="39" t="s">
        <v>116</v>
      </c>
      <c r="D6418" s="92">
        <f t="shared" si="318"/>
        <v>19.38</v>
      </c>
      <c r="E6418" s="92">
        <f t="shared" si="319"/>
        <v>13.71</v>
      </c>
      <c r="F6418" s="92">
        <f t="shared" si="320"/>
        <v>26.68</v>
      </c>
      <c r="H6418" s="138">
        <v>19.38</v>
      </c>
      <c r="I6418" s="138">
        <v>13.71</v>
      </c>
      <c r="J6418" s="138">
        <v>26.68</v>
      </c>
      <c r="K6418" s="138">
        <v>17.027863777089784</v>
      </c>
    </row>
    <row r="6419" spans="1:11">
      <c r="A6419" s="39" t="s">
        <v>461</v>
      </c>
      <c r="B6419" s="39" t="s">
        <v>429</v>
      </c>
      <c r="C6419" s="39" t="s">
        <v>117</v>
      </c>
      <c r="D6419" s="92">
        <f t="shared" si="318"/>
        <v>12.72</v>
      </c>
      <c r="E6419" s="92">
        <f t="shared" si="319"/>
        <v>8.91</v>
      </c>
      <c r="F6419" s="92">
        <f t="shared" si="320"/>
        <v>17.850000000000001</v>
      </c>
      <c r="H6419" s="138">
        <v>12.72</v>
      </c>
      <c r="I6419" s="138">
        <v>8.91</v>
      </c>
      <c r="J6419" s="138">
        <v>17.850000000000001</v>
      </c>
      <c r="K6419" s="138">
        <v>17.767295597484274</v>
      </c>
    </row>
    <row r="6420" spans="1:11">
      <c r="A6420" s="39" t="s">
        <v>461</v>
      </c>
      <c r="B6420" s="39" t="s">
        <v>429</v>
      </c>
      <c r="C6420" s="39" t="s">
        <v>119</v>
      </c>
      <c r="D6420" s="92">
        <f t="shared" si="318"/>
        <v>10.59</v>
      </c>
      <c r="E6420" s="92">
        <f t="shared" si="319"/>
        <v>6.92</v>
      </c>
      <c r="F6420" s="92">
        <f t="shared" si="320"/>
        <v>15.88</v>
      </c>
      <c r="H6420" s="138">
        <v>10.59</v>
      </c>
      <c r="I6420" s="138">
        <v>6.92</v>
      </c>
      <c r="J6420" s="138">
        <v>15.88</v>
      </c>
      <c r="K6420" s="138">
        <v>21.246458923512748</v>
      </c>
    </row>
    <row r="6421" spans="1:11">
      <c r="A6421" s="39" t="s">
        <v>461</v>
      </c>
      <c r="B6421" s="39" t="s">
        <v>429</v>
      </c>
      <c r="C6421" s="39" t="s">
        <v>123</v>
      </c>
      <c r="D6421" s="92">
        <f t="shared" si="318"/>
        <v>7.12</v>
      </c>
      <c r="E6421" s="92">
        <f t="shared" si="319"/>
        <v>4.6399999999999997</v>
      </c>
      <c r="F6421" s="92">
        <f t="shared" si="320"/>
        <v>10.77</v>
      </c>
      <c r="H6421" s="138">
        <v>7.12</v>
      </c>
      <c r="I6421" s="138">
        <v>4.6399999999999997</v>
      </c>
      <c r="J6421" s="138">
        <v>10.77</v>
      </c>
      <c r="K6421" s="138">
        <v>21.488764044943821</v>
      </c>
    </row>
    <row r="6422" spans="1:11">
      <c r="A6422" s="39" t="s">
        <v>461</v>
      </c>
      <c r="B6422" s="39" t="s">
        <v>429</v>
      </c>
      <c r="C6422" s="39" t="s">
        <v>132</v>
      </c>
      <c r="D6422" s="92">
        <f t="shared" si="318"/>
        <v>11.81</v>
      </c>
      <c r="E6422" s="92">
        <f t="shared" si="319"/>
        <v>8.49</v>
      </c>
      <c r="F6422" s="92">
        <f t="shared" si="320"/>
        <v>16.190000000000001</v>
      </c>
      <c r="H6422" s="138">
        <v>11.81</v>
      </c>
      <c r="I6422" s="138">
        <v>8.49</v>
      </c>
      <c r="J6422" s="138">
        <v>16.190000000000001</v>
      </c>
      <c r="K6422" s="138">
        <v>16.511430990685856</v>
      </c>
    </row>
    <row r="6423" spans="1:11">
      <c r="A6423" s="39" t="s">
        <v>461</v>
      </c>
      <c r="B6423" s="39" t="s">
        <v>429</v>
      </c>
      <c r="C6423" s="39" t="s">
        <v>134</v>
      </c>
      <c r="D6423" s="92">
        <f t="shared" si="318"/>
        <v>13.83</v>
      </c>
      <c r="E6423" s="92">
        <f t="shared" si="319"/>
        <v>9.27</v>
      </c>
      <c r="F6423" s="92">
        <f t="shared" si="320"/>
        <v>20.13</v>
      </c>
      <c r="H6423" s="138">
        <v>13.83</v>
      </c>
      <c r="I6423" s="138">
        <v>9.27</v>
      </c>
      <c r="J6423" s="138">
        <v>20.13</v>
      </c>
      <c r="K6423" s="138">
        <v>19.884309472161966</v>
      </c>
    </row>
    <row r="6424" spans="1:11">
      <c r="A6424" s="39" t="s">
        <v>461</v>
      </c>
      <c r="B6424" s="39" t="s">
        <v>429</v>
      </c>
      <c r="C6424" s="39" t="s">
        <v>150</v>
      </c>
      <c r="D6424" s="92">
        <f t="shared" si="318"/>
        <v>20.34</v>
      </c>
      <c r="E6424" s="92">
        <f t="shared" si="319"/>
        <v>14.78</v>
      </c>
      <c r="F6424" s="92">
        <f t="shared" si="320"/>
        <v>27.33</v>
      </c>
      <c r="H6424" s="138">
        <v>20.34</v>
      </c>
      <c r="I6424" s="138">
        <v>14.78</v>
      </c>
      <c r="J6424" s="138">
        <v>27.33</v>
      </c>
      <c r="K6424" s="138">
        <v>15.732546705998034</v>
      </c>
    </row>
    <row r="6425" spans="1:11">
      <c r="A6425" s="39" t="s">
        <v>461</v>
      </c>
      <c r="B6425" s="39" t="s">
        <v>429</v>
      </c>
      <c r="C6425" s="39" t="s">
        <v>156</v>
      </c>
      <c r="D6425" s="92">
        <f t="shared" si="318"/>
        <v>16.149999999999999</v>
      </c>
      <c r="E6425" s="92">
        <f t="shared" si="319"/>
        <v>11.96</v>
      </c>
      <c r="F6425" s="92">
        <f t="shared" si="320"/>
        <v>21.45</v>
      </c>
      <c r="H6425" s="138">
        <v>16.149999999999999</v>
      </c>
      <c r="I6425" s="138">
        <v>11.96</v>
      </c>
      <c r="J6425" s="138">
        <v>21.45</v>
      </c>
      <c r="K6425" s="138">
        <v>14.922600619195048</v>
      </c>
    </row>
    <row r="6426" spans="1:11">
      <c r="A6426" s="39" t="s">
        <v>461</v>
      </c>
      <c r="B6426" s="39" t="s">
        <v>429</v>
      </c>
      <c r="C6426" s="39" t="s">
        <v>159</v>
      </c>
      <c r="D6426" s="92">
        <f t="shared" si="318"/>
        <v>14.82</v>
      </c>
      <c r="E6426" s="92">
        <f t="shared" si="319"/>
        <v>9.98</v>
      </c>
      <c r="F6426" s="92">
        <f t="shared" si="320"/>
        <v>21.46</v>
      </c>
      <c r="H6426" s="138">
        <v>14.82</v>
      </c>
      <c r="I6426" s="138">
        <v>9.98</v>
      </c>
      <c r="J6426" s="138">
        <v>21.46</v>
      </c>
      <c r="K6426" s="138">
        <v>19.635627530364371</v>
      </c>
    </row>
    <row r="6427" spans="1:11">
      <c r="A6427" s="39" t="s">
        <v>461</v>
      </c>
      <c r="B6427" s="39" t="s">
        <v>429</v>
      </c>
      <c r="C6427" s="39" t="s">
        <v>161</v>
      </c>
      <c r="D6427" s="92">
        <f t="shared" si="318"/>
        <v>12.56</v>
      </c>
      <c r="E6427" s="92">
        <f t="shared" si="319"/>
        <v>9</v>
      </c>
      <c r="F6427" s="92">
        <f t="shared" si="320"/>
        <v>17.25</v>
      </c>
      <c r="H6427" s="138">
        <v>12.56</v>
      </c>
      <c r="I6427" s="138">
        <v>9</v>
      </c>
      <c r="J6427" s="138">
        <v>17.25</v>
      </c>
      <c r="K6427" s="138">
        <v>16.640127388535031</v>
      </c>
    </row>
    <row r="6428" spans="1:11">
      <c r="A6428" s="39" t="s">
        <v>461</v>
      </c>
      <c r="B6428" s="39" t="s">
        <v>429</v>
      </c>
      <c r="C6428" s="39" t="s">
        <v>168</v>
      </c>
      <c r="D6428" s="92">
        <f t="shared" si="318"/>
        <v>20.09</v>
      </c>
      <c r="E6428" s="92">
        <f t="shared" si="319"/>
        <v>13.99</v>
      </c>
      <c r="F6428" s="92">
        <f t="shared" si="320"/>
        <v>27.98</v>
      </c>
      <c r="H6428" s="138">
        <v>20.09</v>
      </c>
      <c r="I6428" s="138">
        <v>13.99</v>
      </c>
      <c r="J6428" s="138">
        <v>27.98</v>
      </c>
      <c r="K6428" s="138">
        <v>17.720258835241413</v>
      </c>
    </row>
    <row r="6429" spans="1:11">
      <c r="A6429" s="39" t="s">
        <v>461</v>
      </c>
      <c r="B6429" s="39" t="s">
        <v>427</v>
      </c>
      <c r="C6429" s="39" t="s">
        <v>98</v>
      </c>
      <c r="D6429" s="92">
        <f t="shared" si="318"/>
        <v>24.89</v>
      </c>
      <c r="E6429" s="92">
        <f t="shared" si="319"/>
        <v>17.38</v>
      </c>
      <c r="F6429" s="92">
        <f t="shared" si="320"/>
        <v>34.28</v>
      </c>
      <c r="H6429" s="138">
        <v>24.89</v>
      </c>
      <c r="I6429" s="138">
        <v>17.38</v>
      </c>
      <c r="J6429" s="138">
        <v>34.28</v>
      </c>
      <c r="K6429" s="138">
        <v>17.396544797107271</v>
      </c>
    </row>
    <row r="6430" spans="1:11">
      <c r="A6430" s="39" t="s">
        <v>461</v>
      </c>
      <c r="B6430" s="39" t="s">
        <v>427</v>
      </c>
      <c r="C6430" s="39" t="s">
        <v>105</v>
      </c>
      <c r="D6430" s="92">
        <f t="shared" si="318"/>
        <v>23.33</v>
      </c>
      <c r="E6430" s="92">
        <f t="shared" si="319"/>
        <v>15.81</v>
      </c>
      <c r="F6430" s="92">
        <f t="shared" si="320"/>
        <v>33.03</v>
      </c>
      <c r="H6430" s="138">
        <v>23.33</v>
      </c>
      <c r="I6430" s="138">
        <v>15.81</v>
      </c>
      <c r="J6430" s="138">
        <v>33.03</v>
      </c>
      <c r="K6430" s="138">
        <v>18.902700385769396</v>
      </c>
    </row>
    <row r="6431" spans="1:11">
      <c r="A6431" s="39" t="s">
        <v>461</v>
      </c>
      <c r="B6431" s="39" t="s">
        <v>427</v>
      </c>
      <c r="C6431" s="39" t="s">
        <v>106</v>
      </c>
      <c r="D6431" s="92">
        <f t="shared" si="318"/>
        <v>19.260000000000002</v>
      </c>
      <c r="E6431" s="92">
        <f t="shared" si="319"/>
        <v>15.45</v>
      </c>
      <c r="F6431" s="92">
        <f t="shared" si="320"/>
        <v>23.76</v>
      </c>
      <c r="H6431" s="138">
        <v>19.260000000000002</v>
      </c>
      <c r="I6431" s="138">
        <v>15.45</v>
      </c>
      <c r="J6431" s="138">
        <v>23.76</v>
      </c>
      <c r="K6431" s="138">
        <v>11.007268951194185</v>
      </c>
    </row>
    <row r="6432" spans="1:11">
      <c r="A6432" s="39" t="s">
        <v>461</v>
      </c>
      <c r="B6432" s="39" t="s">
        <v>427</v>
      </c>
      <c r="C6432" s="39" t="s">
        <v>125</v>
      </c>
      <c r="D6432" s="92">
        <f t="shared" si="318"/>
        <v>17.79</v>
      </c>
      <c r="E6432" s="92">
        <f t="shared" si="319"/>
        <v>13.22</v>
      </c>
      <c r="F6432" s="92">
        <f t="shared" si="320"/>
        <v>23.5</v>
      </c>
      <c r="H6432" s="138">
        <v>17.79</v>
      </c>
      <c r="I6432" s="138">
        <v>13.22</v>
      </c>
      <c r="J6432" s="138">
        <v>23.5</v>
      </c>
      <c r="K6432" s="138">
        <v>14.727374929735809</v>
      </c>
    </row>
    <row r="6433" spans="1:11">
      <c r="A6433" s="39" t="s">
        <v>461</v>
      </c>
      <c r="B6433" s="39" t="s">
        <v>427</v>
      </c>
      <c r="C6433" s="39" t="s">
        <v>131</v>
      </c>
      <c r="D6433" s="92">
        <f t="shared" si="318"/>
        <v>19.53</v>
      </c>
      <c r="E6433" s="92">
        <f t="shared" si="319"/>
        <v>13.62</v>
      </c>
      <c r="F6433" s="92">
        <f t="shared" si="320"/>
        <v>27.19</v>
      </c>
      <c r="H6433" s="138">
        <v>19.53</v>
      </c>
      <c r="I6433" s="138">
        <v>13.62</v>
      </c>
      <c r="J6433" s="138">
        <v>27.19</v>
      </c>
      <c r="K6433" s="138">
        <v>17.716333845366101</v>
      </c>
    </row>
    <row r="6434" spans="1:11">
      <c r="A6434" s="39" t="s">
        <v>461</v>
      </c>
      <c r="B6434" s="39" t="s">
        <v>427</v>
      </c>
      <c r="C6434" s="39" t="s">
        <v>133</v>
      </c>
      <c r="D6434" s="92">
        <f t="shared" si="318"/>
        <v>20.72</v>
      </c>
      <c r="E6434" s="92">
        <f t="shared" si="319"/>
        <v>16.5</v>
      </c>
      <c r="F6434" s="92">
        <f t="shared" si="320"/>
        <v>25.7</v>
      </c>
      <c r="H6434" s="138">
        <v>20.72</v>
      </c>
      <c r="I6434" s="138">
        <v>16.5</v>
      </c>
      <c r="J6434" s="138">
        <v>25.7</v>
      </c>
      <c r="K6434" s="138">
        <v>11.341698841698843</v>
      </c>
    </row>
    <row r="6435" spans="1:11">
      <c r="A6435" s="39" t="s">
        <v>461</v>
      </c>
      <c r="B6435" s="39" t="s">
        <v>427</v>
      </c>
      <c r="C6435" s="39" t="s">
        <v>137</v>
      </c>
      <c r="D6435" s="92">
        <f t="shared" si="318"/>
        <v>21.37</v>
      </c>
      <c r="E6435" s="92">
        <f t="shared" si="319"/>
        <v>15.88</v>
      </c>
      <c r="F6435" s="92">
        <f t="shared" si="320"/>
        <v>28.14</v>
      </c>
      <c r="H6435" s="138">
        <v>21.37</v>
      </c>
      <c r="I6435" s="138">
        <v>15.88</v>
      </c>
      <c r="J6435" s="138">
        <v>28.14</v>
      </c>
      <c r="K6435" s="138">
        <v>14.646700982686006</v>
      </c>
    </row>
    <row r="6436" spans="1:11">
      <c r="A6436" s="39" t="s">
        <v>461</v>
      </c>
      <c r="B6436" s="39" t="s">
        <v>427</v>
      </c>
      <c r="C6436" s="39" t="s">
        <v>138</v>
      </c>
      <c r="D6436" s="92">
        <f t="shared" si="318"/>
        <v>20.65</v>
      </c>
      <c r="E6436" s="92">
        <f t="shared" si="319"/>
        <v>14.01</v>
      </c>
      <c r="F6436" s="92">
        <f t="shared" si="320"/>
        <v>29.35</v>
      </c>
      <c r="H6436" s="138">
        <v>20.65</v>
      </c>
      <c r="I6436" s="138">
        <v>14.01</v>
      </c>
      <c r="J6436" s="138">
        <v>29.35</v>
      </c>
      <c r="K6436" s="138">
        <v>18.934624697336563</v>
      </c>
    </row>
    <row r="6437" spans="1:11">
      <c r="A6437" s="39" t="s">
        <v>461</v>
      </c>
      <c r="B6437" s="39" t="s">
        <v>427</v>
      </c>
      <c r="C6437" s="39" t="s">
        <v>140</v>
      </c>
      <c r="D6437" s="92">
        <f t="shared" si="318"/>
        <v>21.95</v>
      </c>
      <c r="E6437" s="92">
        <f t="shared" si="319"/>
        <v>16.829999999999998</v>
      </c>
      <c r="F6437" s="92">
        <f t="shared" si="320"/>
        <v>28.1</v>
      </c>
      <c r="H6437" s="138">
        <v>21.95</v>
      </c>
      <c r="I6437" s="138">
        <v>16.829999999999998</v>
      </c>
      <c r="J6437" s="138">
        <v>28.1</v>
      </c>
      <c r="K6437" s="138">
        <v>13.120728929384967</v>
      </c>
    </row>
    <row r="6438" spans="1:11">
      <c r="A6438" s="39" t="s">
        <v>461</v>
      </c>
      <c r="B6438" s="39" t="s">
        <v>427</v>
      </c>
      <c r="C6438" s="39" t="s">
        <v>144</v>
      </c>
      <c r="D6438" s="92">
        <f t="shared" si="318"/>
        <v>15.89</v>
      </c>
      <c r="E6438" s="92">
        <f t="shared" si="319"/>
        <v>11.97</v>
      </c>
      <c r="F6438" s="92">
        <f t="shared" si="320"/>
        <v>20.8</v>
      </c>
      <c r="H6438" s="138">
        <v>15.89</v>
      </c>
      <c r="I6438" s="138">
        <v>11.97</v>
      </c>
      <c r="J6438" s="138">
        <v>20.8</v>
      </c>
      <c r="K6438" s="138">
        <v>14.159848961611077</v>
      </c>
    </row>
    <row r="6439" spans="1:11">
      <c r="A6439" s="39" t="s">
        <v>461</v>
      </c>
      <c r="B6439" s="39" t="s">
        <v>427</v>
      </c>
      <c r="C6439" s="39" t="s">
        <v>145</v>
      </c>
      <c r="D6439" s="92">
        <f t="shared" si="318"/>
        <v>17.3</v>
      </c>
      <c r="E6439" s="92">
        <f t="shared" si="319"/>
        <v>12.41</v>
      </c>
      <c r="F6439" s="92">
        <f t="shared" si="320"/>
        <v>23.6</v>
      </c>
      <c r="H6439" s="138">
        <v>17.3</v>
      </c>
      <c r="I6439" s="138">
        <v>12.41</v>
      </c>
      <c r="J6439" s="138">
        <v>23.6</v>
      </c>
      <c r="K6439" s="138">
        <v>16.416184971098264</v>
      </c>
    </row>
    <row r="6440" spans="1:11">
      <c r="A6440" s="39" t="s">
        <v>461</v>
      </c>
      <c r="B6440" s="39" t="s">
        <v>427</v>
      </c>
      <c r="C6440" s="39" t="s">
        <v>146</v>
      </c>
      <c r="D6440" s="92">
        <f t="shared" si="318"/>
        <v>13.79</v>
      </c>
      <c r="E6440" s="92">
        <f t="shared" si="319"/>
        <v>10.44</v>
      </c>
      <c r="F6440" s="92">
        <f t="shared" si="320"/>
        <v>18.010000000000002</v>
      </c>
      <c r="H6440" s="138">
        <v>13.79</v>
      </c>
      <c r="I6440" s="138">
        <v>10.44</v>
      </c>
      <c r="J6440" s="138">
        <v>18.010000000000002</v>
      </c>
      <c r="K6440" s="138">
        <v>13.923132704858594</v>
      </c>
    </row>
    <row r="6441" spans="1:11">
      <c r="A6441" s="39" t="s">
        <v>461</v>
      </c>
      <c r="B6441" s="39" t="s">
        <v>427</v>
      </c>
      <c r="C6441" s="39" t="s">
        <v>153</v>
      </c>
      <c r="D6441" s="92">
        <f t="shared" si="318"/>
        <v>16.100000000000001</v>
      </c>
      <c r="E6441" s="92">
        <f t="shared" si="319"/>
        <v>9.5</v>
      </c>
      <c r="F6441" s="92">
        <f t="shared" si="320"/>
        <v>25.95</v>
      </c>
      <c r="H6441" s="138">
        <v>16.100000000000001</v>
      </c>
      <c r="I6441" s="138">
        <v>9.5</v>
      </c>
      <c r="J6441" s="138">
        <v>25.95</v>
      </c>
      <c r="K6441" s="138">
        <v>25.77639751552795</v>
      </c>
    </row>
    <row r="6442" spans="1:11">
      <c r="A6442" s="39" t="s">
        <v>461</v>
      </c>
      <c r="B6442" s="39" t="s">
        <v>427</v>
      </c>
      <c r="C6442" s="39" t="s">
        <v>162</v>
      </c>
      <c r="D6442" s="92">
        <f t="shared" si="318"/>
        <v>17.829999999999998</v>
      </c>
      <c r="E6442" s="92">
        <f t="shared" si="319"/>
        <v>10.58</v>
      </c>
      <c r="F6442" s="92">
        <f t="shared" si="320"/>
        <v>28.48</v>
      </c>
      <c r="H6442" s="138">
        <v>17.829999999999998</v>
      </c>
      <c r="I6442" s="138">
        <v>10.58</v>
      </c>
      <c r="J6442" s="138">
        <v>28.48</v>
      </c>
      <c r="K6442" s="138">
        <v>25.462703309029727</v>
      </c>
    </row>
    <row r="6443" spans="1:11">
      <c r="A6443" s="39" t="s">
        <v>461</v>
      </c>
      <c r="B6443" s="39" t="s">
        <v>427</v>
      </c>
      <c r="C6443" s="39" t="s">
        <v>165</v>
      </c>
      <c r="D6443" s="92">
        <f t="shared" si="318"/>
        <v>23.54</v>
      </c>
      <c r="E6443" s="92">
        <f t="shared" si="319"/>
        <v>15.46</v>
      </c>
      <c r="F6443" s="92">
        <f t="shared" si="320"/>
        <v>34.159999999999997</v>
      </c>
      <c r="H6443" s="138">
        <v>23.54</v>
      </c>
      <c r="I6443" s="138">
        <v>15.46</v>
      </c>
      <c r="J6443" s="138">
        <v>34.159999999999997</v>
      </c>
      <c r="K6443" s="138">
        <v>20.348343245539507</v>
      </c>
    </row>
    <row r="6444" spans="1:11">
      <c r="A6444" s="39" t="s">
        <v>461</v>
      </c>
      <c r="B6444" s="39" t="s">
        <v>427</v>
      </c>
      <c r="C6444" s="39" t="s">
        <v>166</v>
      </c>
      <c r="D6444" s="92">
        <f t="shared" si="318"/>
        <v>17.05</v>
      </c>
      <c r="E6444" s="92">
        <f t="shared" si="319"/>
        <v>12.05</v>
      </c>
      <c r="F6444" s="92">
        <f t="shared" si="320"/>
        <v>23.58</v>
      </c>
      <c r="H6444" s="138">
        <v>17.05</v>
      </c>
      <c r="I6444" s="138">
        <v>12.05</v>
      </c>
      <c r="J6444" s="138">
        <v>23.58</v>
      </c>
      <c r="K6444" s="138">
        <v>17.184750733137829</v>
      </c>
    </row>
    <row r="6445" spans="1:11">
      <c r="A6445" s="39" t="s">
        <v>461</v>
      </c>
      <c r="B6445" s="39" t="s">
        <v>427</v>
      </c>
      <c r="C6445" s="39" t="s">
        <v>170</v>
      </c>
      <c r="D6445" s="92">
        <f t="shared" si="318"/>
        <v>17.07</v>
      </c>
      <c r="E6445" s="92">
        <f t="shared" si="319"/>
        <v>12.97</v>
      </c>
      <c r="F6445" s="92">
        <f t="shared" si="320"/>
        <v>22.15</v>
      </c>
      <c r="H6445" s="138">
        <v>17.07</v>
      </c>
      <c r="I6445" s="138">
        <v>12.97</v>
      </c>
      <c r="J6445" s="138">
        <v>22.15</v>
      </c>
      <c r="K6445" s="138">
        <v>13.708260105448153</v>
      </c>
    </row>
    <row r="6446" spans="1:11">
      <c r="A6446" s="39" t="s">
        <v>461</v>
      </c>
      <c r="B6446" s="39" t="s">
        <v>427</v>
      </c>
      <c r="C6446" s="39" t="s">
        <v>172</v>
      </c>
      <c r="D6446" s="92">
        <f t="shared" si="318"/>
        <v>24.12</v>
      </c>
      <c r="E6446" s="92">
        <f t="shared" si="319"/>
        <v>18.329999999999998</v>
      </c>
      <c r="F6446" s="92">
        <f t="shared" si="320"/>
        <v>31.05</v>
      </c>
      <c r="H6446" s="138">
        <v>24.12</v>
      </c>
      <c r="I6446" s="138">
        <v>18.329999999999998</v>
      </c>
      <c r="J6446" s="138">
        <v>31.05</v>
      </c>
      <c r="K6446" s="138">
        <v>13.4742951907131</v>
      </c>
    </row>
    <row r="6447" spans="1:11">
      <c r="A6447" s="39" t="s">
        <v>461</v>
      </c>
      <c r="B6447" s="39" t="s">
        <v>427</v>
      </c>
      <c r="C6447" s="39" t="s">
        <v>175</v>
      </c>
      <c r="D6447" s="92">
        <f t="shared" si="318"/>
        <v>26.36</v>
      </c>
      <c r="E6447" s="92">
        <f t="shared" si="319"/>
        <v>21.22</v>
      </c>
      <c r="F6447" s="92">
        <f t="shared" si="320"/>
        <v>32.24</v>
      </c>
      <c r="H6447" s="138">
        <v>26.36</v>
      </c>
      <c r="I6447" s="138">
        <v>21.22</v>
      </c>
      <c r="J6447" s="138">
        <v>32.24</v>
      </c>
      <c r="K6447" s="138">
        <v>10.698027314112291</v>
      </c>
    </row>
    <row r="6448" spans="1:11">
      <c r="A6448" s="39" t="s">
        <v>461</v>
      </c>
      <c r="B6448" s="39" t="s">
        <v>428</v>
      </c>
      <c r="C6448" s="39" t="s">
        <v>98</v>
      </c>
      <c r="D6448" s="92">
        <f t="shared" si="318"/>
        <v>15.96</v>
      </c>
      <c r="E6448" s="92">
        <f t="shared" si="319"/>
        <v>9.52</v>
      </c>
      <c r="F6448" s="92">
        <f t="shared" si="320"/>
        <v>25.51</v>
      </c>
      <c r="H6448" s="138">
        <v>15.96</v>
      </c>
      <c r="I6448" s="138">
        <v>9.52</v>
      </c>
      <c r="J6448" s="138">
        <v>25.51</v>
      </c>
      <c r="K6448" s="138">
        <v>25.313283208020049</v>
      </c>
    </row>
    <row r="6449" spans="1:11">
      <c r="A6449" s="39" t="s">
        <v>461</v>
      </c>
      <c r="B6449" s="39" t="s">
        <v>428</v>
      </c>
      <c r="C6449" s="39" t="s">
        <v>105</v>
      </c>
      <c r="D6449" s="92">
        <f t="shared" si="318"/>
        <v>9.93</v>
      </c>
      <c r="E6449" s="92">
        <f t="shared" si="319"/>
        <v>6.44</v>
      </c>
      <c r="F6449" s="92">
        <f t="shared" si="320"/>
        <v>15.01</v>
      </c>
      <c r="H6449" s="138">
        <v>9.93</v>
      </c>
      <c r="I6449" s="138">
        <v>6.44</v>
      </c>
      <c r="J6449" s="138">
        <v>15.01</v>
      </c>
      <c r="K6449" s="138">
        <v>21.651560926485399</v>
      </c>
    </row>
    <row r="6450" spans="1:11">
      <c r="A6450" s="39" t="s">
        <v>461</v>
      </c>
      <c r="B6450" s="39" t="s">
        <v>428</v>
      </c>
      <c r="C6450" s="39" t="s">
        <v>106</v>
      </c>
      <c r="D6450" s="92">
        <f t="shared" si="318"/>
        <v>14.77</v>
      </c>
      <c r="E6450" s="92">
        <f t="shared" si="319"/>
        <v>11.41</v>
      </c>
      <c r="F6450" s="92">
        <f t="shared" si="320"/>
        <v>18.899999999999999</v>
      </c>
      <c r="H6450" s="138">
        <v>14.77</v>
      </c>
      <c r="I6450" s="138">
        <v>11.41</v>
      </c>
      <c r="J6450" s="138">
        <v>18.899999999999999</v>
      </c>
      <c r="K6450" s="138">
        <v>12.863913337846986</v>
      </c>
    </row>
    <row r="6451" spans="1:11">
      <c r="A6451" s="39" t="s">
        <v>461</v>
      </c>
      <c r="B6451" s="39" t="s">
        <v>428</v>
      </c>
      <c r="C6451" s="39" t="s">
        <v>125</v>
      </c>
      <c r="D6451" s="92">
        <f t="shared" si="318"/>
        <v>11.3</v>
      </c>
      <c r="E6451" s="92">
        <f t="shared" si="319"/>
        <v>7.65</v>
      </c>
      <c r="F6451" s="92">
        <f t="shared" si="320"/>
        <v>16.38</v>
      </c>
      <c r="H6451" s="138">
        <v>11.3</v>
      </c>
      <c r="I6451" s="138">
        <v>7.65</v>
      </c>
      <c r="J6451" s="138">
        <v>16.38</v>
      </c>
      <c r="K6451" s="138">
        <v>19.469026548672566</v>
      </c>
    </row>
    <row r="6452" spans="1:11">
      <c r="A6452" s="39" t="s">
        <v>461</v>
      </c>
      <c r="B6452" s="39" t="s">
        <v>428</v>
      </c>
      <c r="C6452" s="39" t="s">
        <v>131</v>
      </c>
      <c r="D6452" s="92">
        <f t="shared" si="318"/>
        <v>14.55</v>
      </c>
      <c r="E6452" s="92">
        <f t="shared" si="319"/>
        <v>10.14</v>
      </c>
      <c r="F6452" s="92">
        <f t="shared" si="320"/>
        <v>20.45</v>
      </c>
      <c r="H6452" s="138">
        <v>14.55</v>
      </c>
      <c r="I6452" s="138">
        <v>10.14</v>
      </c>
      <c r="J6452" s="138">
        <v>20.45</v>
      </c>
      <c r="K6452" s="138">
        <v>17.938144329896904</v>
      </c>
    </row>
    <row r="6453" spans="1:11">
      <c r="A6453" s="39" t="s">
        <v>461</v>
      </c>
      <c r="B6453" s="39" t="s">
        <v>428</v>
      </c>
      <c r="C6453" s="39" t="s">
        <v>133</v>
      </c>
      <c r="D6453" s="92">
        <f t="shared" si="318"/>
        <v>12.03</v>
      </c>
      <c r="E6453" s="92">
        <f t="shared" si="319"/>
        <v>8.64</v>
      </c>
      <c r="F6453" s="92">
        <f t="shared" si="320"/>
        <v>16.510000000000002</v>
      </c>
      <c r="H6453" s="138">
        <v>12.03</v>
      </c>
      <c r="I6453" s="138">
        <v>8.64</v>
      </c>
      <c r="J6453" s="138">
        <v>16.510000000000002</v>
      </c>
      <c r="K6453" s="138">
        <v>16.541978387364921</v>
      </c>
    </row>
    <row r="6454" spans="1:11">
      <c r="A6454" s="39" t="s">
        <v>461</v>
      </c>
      <c r="B6454" s="39" t="s">
        <v>428</v>
      </c>
      <c r="C6454" s="39" t="s">
        <v>137</v>
      </c>
      <c r="D6454" s="92">
        <f t="shared" si="318"/>
        <v>13.74</v>
      </c>
      <c r="E6454" s="92">
        <f t="shared" si="319"/>
        <v>9.0299999999999994</v>
      </c>
      <c r="F6454" s="92">
        <f t="shared" si="320"/>
        <v>20.350000000000001</v>
      </c>
      <c r="H6454" s="138">
        <v>13.74</v>
      </c>
      <c r="I6454" s="138">
        <v>9.0299999999999994</v>
      </c>
      <c r="J6454" s="138">
        <v>20.350000000000001</v>
      </c>
      <c r="K6454" s="138">
        <v>20.815138282387188</v>
      </c>
    </row>
    <row r="6455" spans="1:11">
      <c r="A6455" s="39" t="s">
        <v>461</v>
      </c>
      <c r="B6455" s="39" t="s">
        <v>428</v>
      </c>
      <c r="C6455" s="39" t="s">
        <v>138</v>
      </c>
      <c r="D6455" s="92">
        <f t="shared" si="318"/>
        <v>22.22</v>
      </c>
      <c r="E6455" s="92">
        <f t="shared" si="319"/>
        <v>14.17</v>
      </c>
      <c r="F6455" s="92">
        <f t="shared" si="320"/>
        <v>33.06</v>
      </c>
      <c r="H6455" s="138">
        <v>22.22</v>
      </c>
      <c r="I6455" s="138">
        <v>14.17</v>
      </c>
      <c r="J6455" s="138">
        <v>33.06</v>
      </c>
      <c r="K6455" s="138">
        <v>21.737173717371739</v>
      </c>
    </row>
    <row r="6456" spans="1:11">
      <c r="A6456" s="39" t="s">
        <v>461</v>
      </c>
      <c r="B6456" s="39" t="s">
        <v>428</v>
      </c>
      <c r="C6456" s="39" t="s">
        <v>140</v>
      </c>
      <c r="D6456" s="92">
        <f t="shared" si="318"/>
        <v>13.38</v>
      </c>
      <c r="E6456" s="92">
        <f t="shared" si="319"/>
        <v>9.49</v>
      </c>
      <c r="F6456" s="92">
        <f t="shared" si="320"/>
        <v>18.559999999999999</v>
      </c>
      <c r="H6456" s="138">
        <v>13.38</v>
      </c>
      <c r="I6456" s="138">
        <v>9.49</v>
      </c>
      <c r="J6456" s="138">
        <v>18.559999999999999</v>
      </c>
      <c r="K6456" s="138">
        <v>17.189835575485798</v>
      </c>
    </row>
    <row r="6457" spans="1:11">
      <c r="A6457" s="39" t="s">
        <v>461</v>
      </c>
      <c r="B6457" s="39" t="s">
        <v>428</v>
      </c>
      <c r="C6457" s="39" t="s">
        <v>144</v>
      </c>
      <c r="D6457" s="92">
        <f t="shared" si="318"/>
        <v>17.670000000000002</v>
      </c>
      <c r="E6457" s="92">
        <f t="shared" si="319"/>
        <v>12.18</v>
      </c>
      <c r="F6457" s="92">
        <f t="shared" si="320"/>
        <v>24.95</v>
      </c>
      <c r="H6457" s="138">
        <v>17.670000000000002</v>
      </c>
      <c r="I6457" s="138">
        <v>12.18</v>
      </c>
      <c r="J6457" s="138">
        <v>24.95</v>
      </c>
      <c r="K6457" s="138">
        <v>18.392756083757781</v>
      </c>
    </row>
    <row r="6458" spans="1:11">
      <c r="A6458" s="39" t="s">
        <v>461</v>
      </c>
      <c r="B6458" s="39" t="s">
        <v>428</v>
      </c>
      <c r="C6458" s="39" t="s">
        <v>145</v>
      </c>
      <c r="D6458" s="92">
        <f t="shared" si="318"/>
        <v>16.57</v>
      </c>
      <c r="E6458" s="92">
        <f t="shared" si="319"/>
        <v>11.69</v>
      </c>
      <c r="F6458" s="92">
        <f t="shared" si="320"/>
        <v>22.95</v>
      </c>
      <c r="H6458" s="138">
        <v>16.57</v>
      </c>
      <c r="I6458" s="138">
        <v>11.69</v>
      </c>
      <c r="J6458" s="138">
        <v>22.95</v>
      </c>
      <c r="K6458" s="138">
        <v>17.260108630054312</v>
      </c>
    </row>
    <row r="6459" spans="1:11">
      <c r="A6459" s="39" t="s">
        <v>461</v>
      </c>
      <c r="B6459" s="39" t="s">
        <v>428</v>
      </c>
      <c r="C6459" s="39" t="s">
        <v>146</v>
      </c>
      <c r="D6459" s="92">
        <f t="shared" si="318"/>
        <v>8.91</v>
      </c>
      <c r="E6459" s="92">
        <f t="shared" si="319"/>
        <v>6.36</v>
      </c>
      <c r="F6459" s="92">
        <f t="shared" si="320"/>
        <v>12.35</v>
      </c>
      <c r="H6459" s="138">
        <v>8.91</v>
      </c>
      <c r="I6459" s="138">
        <v>6.36</v>
      </c>
      <c r="J6459" s="138">
        <v>12.35</v>
      </c>
      <c r="K6459" s="138">
        <v>16.947250280583614</v>
      </c>
    </row>
    <row r="6460" spans="1:11">
      <c r="A6460" s="39" t="s">
        <v>461</v>
      </c>
      <c r="B6460" s="39" t="s">
        <v>428</v>
      </c>
      <c r="C6460" s="39" t="s">
        <v>153</v>
      </c>
      <c r="D6460" s="92">
        <f t="shared" si="318"/>
        <v>10.53</v>
      </c>
      <c r="E6460" s="92">
        <f t="shared" si="319"/>
        <v>5.91</v>
      </c>
      <c r="F6460" s="92">
        <f t="shared" si="320"/>
        <v>18.059999999999999</v>
      </c>
      <c r="H6460" s="138">
        <v>10.53</v>
      </c>
      <c r="I6460" s="138">
        <v>5.91</v>
      </c>
      <c r="J6460" s="138">
        <v>18.059999999999999</v>
      </c>
      <c r="K6460" s="138">
        <v>28.679962013295345</v>
      </c>
    </row>
    <row r="6461" spans="1:11">
      <c r="A6461" s="39" t="s">
        <v>461</v>
      </c>
      <c r="B6461" s="39" t="s">
        <v>428</v>
      </c>
      <c r="C6461" s="39" t="s">
        <v>162</v>
      </c>
      <c r="D6461" s="92">
        <f t="shared" si="318"/>
        <v>14.69</v>
      </c>
      <c r="E6461" s="92">
        <f t="shared" si="319"/>
        <v>9.1999999999999993</v>
      </c>
      <c r="F6461" s="92">
        <f t="shared" si="320"/>
        <v>22.63</v>
      </c>
      <c r="H6461" s="138">
        <v>14.69</v>
      </c>
      <c r="I6461" s="138">
        <v>9.1999999999999993</v>
      </c>
      <c r="J6461" s="138">
        <v>22.63</v>
      </c>
      <c r="K6461" s="138">
        <v>23.076923076923077</v>
      </c>
    </row>
    <row r="6462" spans="1:11">
      <c r="A6462" s="39" t="s">
        <v>461</v>
      </c>
      <c r="B6462" s="39" t="s">
        <v>428</v>
      </c>
      <c r="C6462" s="39" t="s">
        <v>165</v>
      </c>
      <c r="D6462" s="92">
        <f t="shared" ref="D6462:D6525" si="321">IF(K6462&gt;=50," ",H6462)</f>
        <v>17.62</v>
      </c>
      <c r="E6462" s="92">
        <f t="shared" ref="E6462:E6525" si="322">IF(K6462&gt;=50," ",I6462)</f>
        <v>10.63</v>
      </c>
      <c r="F6462" s="92">
        <f t="shared" ref="F6462:F6525" si="323">IF(K6462&gt;=50," ",J6462)</f>
        <v>27.77</v>
      </c>
      <c r="H6462" s="138">
        <v>17.62</v>
      </c>
      <c r="I6462" s="138">
        <v>10.63</v>
      </c>
      <c r="J6462" s="138">
        <v>27.77</v>
      </c>
      <c r="K6462" s="138">
        <v>24.687854710556184</v>
      </c>
    </row>
    <row r="6463" spans="1:11">
      <c r="A6463" s="39" t="s">
        <v>461</v>
      </c>
      <c r="B6463" s="39" t="s">
        <v>428</v>
      </c>
      <c r="C6463" s="39" t="s">
        <v>166</v>
      </c>
      <c r="D6463" s="92">
        <f t="shared" si="321"/>
        <v>13.02</v>
      </c>
      <c r="E6463" s="92">
        <f t="shared" si="322"/>
        <v>9</v>
      </c>
      <c r="F6463" s="92">
        <f t="shared" si="323"/>
        <v>18.46</v>
      </c>
      <c r="H6463" s="138">
        <v>13.02</v>
      </c>
      <c r="I6463" s="138">
        <v>9</v>
      </c>
      <c r="J6463" s="138">
        <v>18.46</v>
      </c>
      <c r="K6463" s="138">
        <v>18.356374807987713</v>
      </c>
    </row>
    <row r="6464" spans="1:11">
      <c r="A6464" s="39" t="s">
        <v>461</v>
      </c>
      <c r="B6464" s="39" t="s">
        <v>428</v>
      </c>
      <c r="C6464" s="39" t="s">
        <v>170</v>
      </c>
      <c r="D6464" s="92">
        <f t="shared" si="321"/>
        <v>12.49</v>
      </c>
      <c r="E6464" s="92">
        <f t="shared" si="322"/>
        <v>9.35</v>
      </c>
      <c r="F6464" s="92">
        <f t="shared" si="323"/>
        <v>16.510000000000002</v>
      </c>
      <c r="H6464" s="138">
        <v>12.49</v>
      </c>
      <c r="I6464" s="138">
        <v>9.35</v>
      </c>
      <c r="J6464" s="138">
        <v>16.510000000000002</v>
      </c>
      <c r="K6464" s="138">
        <v>14.57165732586069</v>
      </c>
    </row>
    <row r="6465" spans="1:11">
      <c r="A6465" s="39" t="s">
        <v>461</v>
      </c>
      <c r="B6465" s="39" t="s">
        <v>428</v>
      </c>
      <c r="C6465" s="39" t="s">
        <v>172</v>
      </c>
      <c r="D6465" s="92">
        <f t="shared" si="321"/>
        <v>14.8</v>
      </c>
      <c r="E6465" s="92">
        <f t="shared" si="322"/>
        <v>10.11</v>
      </c>
      <c r="F6465" s="92">
        <f t="shared" si="323"/>
        <v>21.16</v>
      </c>
      <c r="H6465" s="138">
        <v>14.8</v>
      </c>
      <c r="I6465" s="138">
        <v>10.11</v>
      </c>
      <c r="J6465" s="138">
        <v>21.16</v>
      </c>
      <c r="K6465" s="138">
        <v>18.918918918918916</v>
      </c>
    </row>
    <row r="6466" spans="1:11">
      <c r="A6466" s="39" t="s">
        <v>461</v>
      </c>
      <c r="B6466" s="39" t="s">
        <v>428</v>
      </c>
      <c r="C6466" s="39" t="s">
        <v>175</v>
      </c>
      <c r="D6466" s="92">
        <f t="shared" si="321"/>
        <v>13.11</v>
      </c>
      <c r="E6466" s="92">
        <f t="shared" si="322"/>
        <v>9.3800000000000008</v>
      </c>
      <c r="F6466" s="92">
        <f t="shared" si="323"/>
        <v>18.02</v>
      </c>
      <c r="H6466" s="138">
        <v>13.11</v>
      </c>
      <c r="I6466" s="138">
        <v>9.3800000000000008</v>
      </c>
      <c r="J6466" s="138">
        <v>18.02</v>
      </c>
      <c r="K6466" s="138">
        <v>16.704805491990847</v>
      </c>
    </row>
    <row r="6467" spans="1:11">
      <c r="A6467" s="39" t="s">
        <v>461</v>
      </c>
      <c r="B6467" s="39" t="s">
        <v>429</v>
      </c>
      <c r="C6467" s="39" t="s">
        <v>98</v>
      </c>
      <c r="D6467" s="92">
        <f t="shared" si="321"/>
        <v>12.8</v>
      </c>
      <c r="E6467" s="92">
        <f t="shared" si="322"/>
        <v>8.65</v>
      </c>
      <c r="F6467" s="92">
        <f t="shared" si="323"/>
        <v>18.54</v>
      </c>
      <c r="H6467" s="138">
        <v>12.8</v>
      </c>
      <c r="I6467" s="138">
        <v>8.65</v>
      </c>
      <c r="J6467" s="138">
        <v>18.54</v>
      </c>
      <c r="K6467" s="138">
        <v>19.53125</v>
      </c>
    </row>
    <row r="6468" spans="1:11">
      <c r="A6468" s="39" t="s">
        <v>461</v>
      </c>
      <c r="B6468" s="39" t="s">
        <v>429</v>
      </c>
      <c r="C6468" s="39" t="s">
        <v>105</v>
      </c>
      <c r="D6468" s="92">
        <f t="shared" si="321"/>
        <v>13.33</v>
      </c>
      <c r="E6468" s="92">
        <f t="shared" si="322"/>
        <v>8.42</v>
      </c>
      <c r="F6468" s="92">
        <f t="shared" si="323"/>
        <v>20.47</v>
      </c>
      <c r="H6468" s="138">
        <v>13.33</v>
      </c>
      <c r="I6468" s="138">
        <v>8.42</v>
      </c>
      <c r="J6468" s="138">
        <v>20.47</v>
      </c>
      <c r="K6468" s="138">
        <v>22.730682670667665</v>
      </c>
    </row>
    <row r="6469" spans="1:11">
      <c r="A6469" s="39" t="s">
        <v>461</v>
      </c>
      <c r="B6469" s="39" t="s">
        <v>429</v>
      </c>
      <c r="C6469" s="39" t="s">
        <v>106</v>
      </c>
      <c r="D6469" s="92">
        <f t="shared" si="321"/>
        <v>10.96</v>
      </c>
      <c r="E6469" s="92">
        <f t="shared" si="322"/>
        <v>7.78</v>
      </c>
      <c r="F6469" s="92">
        <f t="shared" si="323"/>
        <v>15.21</v>
      </c>
      <c r="H6469" s="138">
        <v>10.96</v>
      </c>
      <c r="I6469" s="138">
        <v>7.78</v>
      </c>
      <c r="J6469" s="138">
        <v>15.21</v>
      </c>
      <c r="K6469" s="138">
        <v>17.153284671532845</v>
      </c>
    </row>
    <row r="6470" spans="1:11">
      <c r="A6470" s="39" t="s">
        <v>461</v>
      </c>
      <c r="B6470" s="39" t="s">
        <v>429</v>
      </c>
      <c r="C6470" s="39" t="s">
        <v>125</v>
      </c>
      <c r="D6470" s="92">
        <f t="shared" si="321"/>
        <v>13.28</v>
      </c>
      <c r="E6470" s="92">
        <f t="shared" si="322"/>
        <v>9.3699999999999992</v>
      </c>
      <c r="F6470" s="92">
        <f t="shared" si="323"/>
        <v>18.48</v>
      </c>
      <c r="H6470" s="138">
        <v>13.28</v>
      </c>
      <c r="I6470" s="138">
        <v>9.3699999999999992</v>
      </c>
      <c r="J6470" s="138">
        <v>18.48</v>
      </c>
      <c r="K6470" s="138">
        <v>17.394578313253014</v>
      </c>
    </row>
    <row r="6471" spans="1:11">
      <c r="A6471" s="39" t="s">
        <v>461</v>
      </c>
      <c r="B6471" s="39" t="s">
        <v>429</v>
      </c>
      <c r="C6471" s="39" t="s">
        <v>131</v>
      </c>
      <c r="D6471" s="92">
        <f t="shared" si="321"/>
        <v>16.62</v>
      </c>
      <c r="E6471" s="92">
        <f t="shared" si="322"/>
        <v>11.82</v>
      </c>
      <c r="F6471" s="92">
        <f t="shared" si="323"/>
        <v>22.87</v>
      </c>
      <c r="H6471" s="138">
        <v>16.62</v>
      </c>
      <c r="I6471" s="138">
        <v>11.82</v>
      </c>
      <c r="J6471" s="138">
        <v>22.87</v>
      </c>
      <c r="K6471" s="138">
        <v>16.847172081829122</v>
      </c>
    </row>
    <row r="6472" spans="1:11">
      <c r="A6472" s="39" t="s">
        <v>461</v>
      </c>
      <c r="B6472" s="39" t="s">
        <v>429</v>
      </c>
      <c r="C6472" s="39" t="s">
        <v>133</v>
      </c>
      <c r="D6472" s="92">
        <f t="shared" si="321"/>
        <v>12.11</v>
      </c>
      <c r="E6472" s="92">
        <f t="shared" si="322"/>
        <v>8.7799999999999994</v>
      </c>
      <c r="F6472" s="92">
        <f t="shared" si="323"/>
        <v>16.48</v>
      </c>
      <c r="H6472" s="138">
        <v>12.11</v>
      </c>
      <c r="I6472" s="138">
        <v>8.7799999999999994</v>
      </c>
      <c r="J6472" s="138">
        <v>16.48</v>
      </c>
      <c r="K6472" s="138">
        <v>16.10239471511148</v>
      </c>
    </row>
    <row r="6473" spans="1:11">
      <c r="A6473" s="39" t="s">
        <v>461</v>
      </c>
      <c r="B6473" s="39" t="s">
        <v>429</v>
      </c>
      <c r="C6473" s="39" t="s">
        <v>137</v>
      </c>
      <c r="D6473" s="92">
        <f t="shared" si="321"/>
        <v>3.28</v>
      </c>
      <c r="E6473" s="92">
        <f t="shared" si="322"/>
        <v>1.78</v>
      </c>
      <c r="F6473" s="92">
        <f t="shared" si="323"/>
        <v>5.97</v>
      </c>
      <c r="H6473" s="138">
        <v>3.28</v>
      </c>
      <c r="I6473" s="138">
        <v>1.78</v>
      </c>
      <c r="J6473" s="138">
        <v>5.97</v>
      </c>
      <c r="K6473" s="138">
        <v>30.792682926829269</v>
      </c>
    </row>
    <row r="6474" spans="1:11">
      <c r="A6474" s="39" t="s">
        <v>461</v>
      </c>
      <c r="B6474" s="39" t="s">
        <v>429</v>
      </c>
      <c r="C6474" s="39" t="s">
        <v>138</v>
      </c>
      <c r="D6474" s="92">
        <f t="shared" si="321"/>
        <v>11.48</v>
      </c>
      <c r="E6474" s="92">
        <f t="shared" si="322"/>
        <v>7.61</v>
      </c>
      <c r="F6474" s="92">
        <f t="shared" si="323"/>
        <v>16.96</v>
      </c>
      <c r="H6474" s="138">
        <v>11.48</v>
      </c>
      <c r="I6474" s="138">
        <v>7.61</v>
      </c>
      <c r="J6474" s="138">
        <v>16.96</v>
      </c>
      <c r="K6474" s="138">
        <v>20.470383275261327</v>
      </c>
    </row>
    <row r="6475" spans="1:11">
      <c r="A6475" s="39" t="s">
        <v>461</v>
      </c>
      <c r="B6475" s="39" t="s">
        <v>429</v>
      </c>
      <c r="C6475" s="39" t="s">
        <v>140</v>
      </c>
      <c r="D6475" s="92">
        <f t="shared" si="321"/>
        <v>11.37</v>
      </c>
      <c r="E6475" s="92">
        <f t="shared" si="322"/>
        <v>7.7</v>
      </c>
      <c r="F6475" s="92">
        <f t="shared" si="323"/>
        <v>16.47</v>
      </c>
      <c r="H6475" s="138">
        <v>11.37</v>
      </c>
      <c r="I6475" s="138">
        <v>7.7</v>
      </c>
      <c r="J6475" s="138">
        <v>16.47</v>
      </c>
      <c r="K6475" s="138">
        <v>19.437115215479334</v>
      </c>
    </row>
    <row r="6476" spans="1:11">
      <c r="A6476" s="39" t="s">
        <v>461</v>
      </c>
      <c r="B6476" s="39" t="s">
        <v>429</v>
      </c>
      <c r="C6476" s="39" t="s">
        <v>144</v>
      </c>
      <c r="D6476" s="92">
        <f t="shared" si="321"/>
        <v>16.3</v>
      </c>
      <c r="E6476" s="92">
        <f t="shared" si="322"/>
        <v>11.22</v>
      </c>
      <c r="F6476" s="92">
        <f t="shared" si="323"/>
        <v>23.08</v>
      </c>
      <c r="H6476" s="138">
        <v>16.3</v>
      </c>
      <c r="I6476" s="138">
        <v>11.22</v>
      </c>
      <c r="J6476" s="138">
        <v>23.08</v>
      </c>
      <c r="K6476" s="138">
        <v>18.466257668711656</v>
      </c>
    </row>
    <row r="6477" spans="1:11">
      <c r="A6477" s="39" t="s">
        <v>461</v>
      </c>
      <c r="B6477" s="39" t="s">
        <v>429</v>
      </c>
      <c r="C6477" s="39" t="s">
        <v>145</v>
      </c>
      <c r="D6477" s="92">
        <f t="shared" si="321"/>
        <v>17.649999999999999</v>
      </c>
      <c r="E6477" s="92">
        <f t="shared" si="322"/>
        <v>11.8</v>
      </c>
      <c r="F6477" s="92">
        <f t="shared" si="323"/>
        <v>25.55</v>
      </c>
      <c r="H6477" s="138">
        <v>17.649999999999999</v>
      </c>
      <c r="I6477" s="138">
        <v>11.8</v>
      </c>
      <c r="J6477" s="138">
        <v>25.55</v>
      </c>
      <c r="K6477" s="138">
        <v>19.773371104815869</v>
      </c>
    </row>
    <row r="6478" spans="1:11">
      <c r="A6478" s="39" t="s">
        <v>461</v>
      </c>
      <c r="B6478" s="39" t="s">
        <v>429</v>
      </c>
      <c r="C6478" s="39" t="s">
        <v>146</v>
      </c>
      <c r="D6478" s="92">
        <f t="shared" si="321"/>
        <v>5.88</v>
      </c>
      <c r="E6478" s="92">
        <f t="shared" si="322"/>
        <v>3.58</v>
      </c>
      <c r="F6478" s="92">
        <f t="shared" si="323"/>
        <v>9.52</v>
      </c>
      <c r="H6478" s="138">
        <v>5.88</v>
      </c>
      <c r="I6478" s="138">
        <v>3.58</v>
      </c>
      <c r="J6478" s="138">
        <v>9.52</v>
      </c>
      <c r="K6478" s="138">
        <v>25</v>
      </c>
    </row>
    <row r="6479" spans="1:11">
      <c r="A6479" s="39" t="s">
        <v>461</v>
      </c>
      <c r="B6479" s="39" t="s">
        <v>429</v>
      </c>
      <c r="C6479" s="39" t="s">
        <v>153</v>
      </c>
      <c r="D6479" s="92">
        <f t="shared" si="321"/>
        <v>17.670000000000002</v>
      </c>
      <c r="E6479" s="92">
        <f t="shared" si="322"/>
        <v>10.89</v>
      </c>
      <c r="F6479" s="92">
        <f t="shared" si="323"/>
        <v>27.39</v>
      </c>
      <c r="H6479" s="138">
        <v>17.670000000000002</v>
      </c>
      <c r="I6479" s="138">
        <v>10.89</v>
      </c>
      <c r="J6479" s="138">
        <v>27.39</v>
      </c>
      <c r="K6479" s="138">
        <v>23.65591397849462</v>
      </c>
    </row>
    <row r="6480" spans="1:11">
      <c r="A6480" s="39" t="s">
        <v>461</v>
      </c>
      <c r="B6480" s="39" t="s">
        <v>429</v>
      </c>
      <c r="C6480" s="39" t="s">
        <v>162</v>
      </c>
      <c r="D6480" s="92">
        <f t="shared" si="321"/>
        <v>15.58</v>
      </c>
      <c r="E6480" s="92">
        <f t="shared" si="322"/>
        <v>9.33</v>
      </c>
      <c r="F6480" s="92">
        <f t="shared" si="323"/>
        <v>24.87</v>
      </c>
      <c r="H6480" s="138">
        <v>15.58</v>
      </c>
      <c r="I6480" s="138">
        <v>9.33</v>
      </c>
      <c r="J6480" s="138">
        <v>24.87</v>
      </c>
      <c r="K6480" s="138">
        <v>25.160462130937098</v>
      </c>
    </row>
    <row r="6481" spans="1:11">
      <c r="A6481" s="39" t="s">
        <v>461</v>
      </c>
      <c r="B6481" s="39" t="s">
        <v>429</v>
      </c>
      <c r="C6481" s="39" t="s">
        <v>165</v>
      </c>
      <c r="D6481" s="92">
        <f t="shared" si="321"/>
        <v>15.18</v>
      </c>
      <c r="E6481" s="92">
        <f t="shared" si="322"/>
        <v>10.56</v>
      </c>
      <c r="F6481" s="92">
        <f t="shared" si="323"/>
        <v>21.34</v>
      </c>
      <c r="H6481" s="138">
        <v>15.18</v>
      </c>
      <c r="I6481" s="138">
        <v>10.56</v>
      </c>
      <c r="J6481" s="138">
        <v>21.34</v>
      </c>
      <c r="K6481" s="138">
        <v>17.984189723320156</v>
      </c>
    </row>
    <row r="6482" spans="1:11">
      <c r="A6482" s="39" t="s">
        <v>461</v>
      </c>
      <c r="B6482" s="39" t="s">
        <v>429</v>
      </c>
      <c r="C6482" s="39" t="s">
        <v>166</v>
      </c>
      <c r="D6482" s="92">
        <f t="shared" si="321"/>
        <v>19.739999999999998</v>
      </c>
      <c r="E6482" s="92">
        <f t="shared" si="322"/>
        <v>13.72</v>
      </c>
      <c r="F6482" s="92">
        <f t="shared" si="323"/>
        <v>27.54</v>
      </c>
      <c r="H6482" s="138">
        <v>19.739999999999998</v>
      </c>
      <c r="I6482" s="138">
        <v>13.72</v>
      </c>
      <c r="J6482" s="138">
        <v>27.54</v>
      </c>
      <c r="K6482" s="138">
        <v>17.831813576494429</v>
      </c>
    </row>
    <row r="6483" spans="1:11">
      <c r="A6483" s="39" t="s">
        <v>461</v>
      </c>
      <c r="B6483" s="39" t="s">
        <v>429</v>
      </c>
      <c r="C6483" s="39" t="s">
        <v>170</v>
      </c>
      <c r="D6483" s="92">
        <f t="shared" si="321"/>
        <v>9.5</v>
      </c>
      <c r="E6483" s="92">
        <f t="shared" si="322"/>
        <v>6.56</v>
      </c>
      <c r="F6483" s="92">
        <f t="shared" si="323"/>
        <v>13.58</v>
      </c>
      <c r="H6483" s="138">
        <v>9.5</v>
      </c>
      <c r="I6483" s="138">
        <v>6.56</v>
      </c>
      <c r="J6483" s="138">
        <v>13.58</v>
      </c>
      <c r="K6483" s="138">
        <v>18.631578947368421</v>
      </c>
    </row>
    <row r="6484" spans="1:11">
      <c r="A6484" s="39" t="s">
        <v>461</v>
      </c>
      <c r="B6484" s="39" t="s">
        <v>429</v>
      </c>
      <c r="C6484" s="39" t="s">
        <v>172</v>
      </c>
      <c r="D6484" s="92">
        <f t="shared" si="321"/>
        <v>15.63</v>
      </c>
      <c r="E6484" s="92">
        <f t="shared" si="322"/>
        <v>11.28</v>
      </c>
      <c r="F6484" s="92">
        <f t="shared" si="323"/>
        <v>21.25</v>
      </c>
      <c r="H6484" s="138">
        <v>15.63</v>
      </c>
      <c r="I6484" s="138">
        <v>11.28</v>
      </c>
      <c r="J6484" s="138">
        <v>21.25</v>
      </c>
      <c r="K6484" s="138">
        <v>16.186820217530386</v>
      </c>
    </row>
    <row r="6485" spans="1:11">
      <c r="A6485" s="39" t="s">
        <v>461</v>
      </c>
      <c r="B6485" s="39" t="s">
        <v>429</v>
      </c>
      <c r="C6485" s="39" t="s">
        <v>175</v>
      </c>
      <c r="D6485" s="92">
        <f t="shared" si="321"/>
        <v>10.11</v>
      </c>
      <c r="E6485" s="92">
        <f t="shared" si="322"/>
        <v>6.95</v>
      </c>
      <c r="F6485" s="92">
        <f t="shared" si="323"/>
        <v>14.49</v>
      </c>
      <c r="H6485" s="138">
        <v>10.11</v>
      </c>
      <c r="I6485" s="138">
        <v>6.95</v>
      </c>
      <c r="J6485" s="138">
        <v>14.49</v>
      </c>
      <c r="K6485" s="138">
        <v>18.793273986152325</v>
      </c>
    </row>
    <row r="6486" spans="1:11">
      <c r="A6486" s="39" t="s">
        <v>461</v>
      </c>
      <c r="B6486" s="39" t="s">
        <v>427</v>
      </c>
      <c r="C6486" s="39" t="s">
        <v>99</v>
      </c>
      <c r="D6486" s="92">
        <f t="shared" si="321"/>
        <v>25.21</v>
      </c>
      <c r="E6486" s="92">
        <f t="shared" si="322"/>
        <v>17.45</v>
      </c>
      <c r="F6486" s="92">
        <f t="shared" si="323"/>
        <v>34.96</v>
      </c>
      <c r="H6486" s="138">
        <v>25.21</v>
      </c>
      <c r="I6486" s="138">
        <v>17.45</v>
      </c>
      <c r="J6486" s="138">
        <v>34.96</v>
      </c>
      <c r="K6486" s="138">
        <v>17.810392701309006</v>
      </c>
    </row>
    <row r="6487" spans="1:11">
      <c r="A6487" s="39" t="s">
        <v>461</v>
      </c>
      <c r="B6487" s="39" t="s">
        <v>427</v>
      </c>
      <c r="C6487" s="39" t="s">
        <v>100</v>
      </c>
      <c r="D6487" s="92">
        <f t="shared" si="321"/>
        <v>23.23</v>
      </c>
      <c r="E6487" s="92">
        <f t="shared" si="322"/>
        <v>18.440000000000001</v>
      </c>
      <c r="F6487" s="92">
        <f t="shared" si="323"/>
        <v>28.83</v>
      </c>
      <c r="H6487" s="138">
        <v>23.23</v>
      </c>
      <c r="I6487" s="138">
        <v>18.440000000000001</v>
      </c>
      <c r="J6487" s="138">
        <v>28.83</v>
      </c>
      <c r="K6487" s="138">
        <v>11.407662505380973</v>
      </c>
    </row>
    <row r="6488" spans="1:11">
      <c r="A6488" s="39" t="s">
        <v>461</v>
      </c>
      <c r="B6488" s="39" t="s">
        <v>427</v>
      </c>
      <c r="C6488" s="39" t="s">
        <v>107</v>
      </c>
      <c r="D6488" s="92">
        <f t="shared" si="321"/>
        <v>13.48</v>
      </c>
      <c r="E6488" s="92">
        <f t="shared" si="322"/>
        <v>10.130000000000001</v>
      </c>
      <c r="F6488" s="92">
        <f t="shared" si="323"/>
        <v>17.72</v>
      </c>
      <c r="H6488" s="138">
        <v>13.48</v>
      </c>
      <c r="I6488" s="138">
        <v>10.130000000000001</v>
      </c>
      <c r="J6488" s="138">
        <v>17.72</v>
      </c>
      <c r="K6488" s="138">
        <v>14.317507418397627</v>
      </c>
    </row>
    <row r="6489" spans="1:11">
      <c r="A6489" s="39" t="s">
        <v>461</v>
      </c>
      <c r="B6489" s="39" t="s">
        <v>427</v>
      </c>
      <c r="C6489" s="39" t="s">
        <v>113</v>
      </c>
      <c r="D6489" s="92">
        <f t="shared" si="321"/>
        <v>17.87</v>
      </c>
      <c r="E6489" s="92">
        <f t="shared" si="322"/>
        <v>12.38</v>
      </c>
      <c r="F6489" s="92">
        <f t="shared" si="323"/>
        <v>25.08</v>
      </c>
      <c r="H6489" s="138">
        <v>17.87</v>
      </c>
      <c r="I6489" s="138">
        <v>12.38</v>
      </c>
      <c r="J6489" s="138">
        <v>25.08</v>
      </c>
      <c r="K6489" s="138">
        <v>18.074986010072745</v>
      </c>
    </row>
    <row r="6490" spans="1:11">
      <c r="A6490" s="39" t="s">
        <v>461</v>
      </c>
      <c r="B6490" s="39" t="s">
        <v>427</v>
      </c>
      <c r="C6490" s="39" t="s">
        <v>114</v>
      </c>
      <c r="D6490" s="92">
        <f t="shared" si="321"/>
        <v>21.01</v>
      </c>
      <c r="E6490" s="92">
        <f t="shared" si="322"/>
        <v>15.82</v>
      </c>
      <c r="F6490" s="92">
        <f t="shared" si="323"/>
        <v>27.36</v>
      </c>
      <c r="H6490" s="138">
        <v>21.01</v>
      </c>
      <c r="I6490" s="138">
        <v>15.82</v>
      </c>
      <c r="J6490" s="138">
        <v>27.36</v>
      </c>
      <c r="K6490" s="138">
        <v>13.993336506425511</v>
      </c>
    </row>
    <row r="6491" spans="1:11">
      <c r="A6491" s="39" t="s">
        <v>461</v>
      </c>
      <c r="B6491" s="39" t="s">
        <v>427</v>
      </c>
      <c r="C6491" s="39" t="s">
        <v>120</v>
      </c>
      <c r="D6491" s="92">
        <f t="shared" si="321"/>
        <v>18.989999999999998</v>
      </c>
      <c r="E6491" s="92">
        <f t="shared" si="322"/>
        <v>12.85</v>
      </c>
      <c r="F6491" s="92">
        <f t="shared" si="323"/>
        <v>27.15</v>
      </c>
      <c r="H6491" s="138">
        <v>18.989999999999998</v>
      </c>
      <c r="I6491" s="138">
        <v>12.85</v>
      </c>
      <c r="J6491" s="138">
        <v>27.15</v>
      </c>
      <c r="K6491" s="138">
        <v>19.167983149025805</v>
      </c>
    </row>
    <row r="6492" spans="1:11">
      <c r="A6492" s="39" t="s">
        <v>461</v>
      </c>
      <c r="B6492" s="39" t="s">
        <v>427</v>
      </c>
      <c r="C6492" s="39" t="s">
        <v>121</v>
      </c>
      <c r="D6492" s="92">
        <f t="shared" si="321"/>
        <v>23.65</v>
      </c>
      <c r="E6492" s="92">
        <f t="shared" si="322"/>
        <v>17.190000000000001</v>
      </c>
      <c r="F6492" s="92">
        <f t="shared" si="323"/>
        <v>31.61</v>
      </c>
      <c r="H6492" s="138">
        <v>23.65</v>
      </c>
      <c r="I6492" s="138">
        <v>17.190000000000001</v>
      </c>
      <c r="J6492" s="138">
        <v>31.61</v>
      </c>
      <c r="K6492" s="138">
        <v>15.602536997885835</v>
      </c>
    </row>
    <row r="6493" spans="1:11">
      <c r="A6493" s="39" t="s">
        <v>461</v>
      </c>
      <c r="B6493" s="39" t="s">
        <v>427</v>
      </c>
      <c r="C6493" s="39" t="s">
        <v>124</v>
      </c>
      <c r="D6493" s="92">
        <f t="shared" si="321"/>
        <v>19.91</v>
      </c>
      <c r="E6493" s="92">
        <f t="shared" si="322"/>
        <v>15.2</v>
      </c>
      <c r="F6493" s="92">
        <f t="shared" si="323"/>
        <v>25.64</v>
      </c>
      <c r="H6493" s="138">
        <v>19.91</v>
      </c>
      <c r="I6493" s="138">
        <v>15.2</v>
      </c>
      <c r="J6493" s="138">
        <v>25.64</v>
      </c>
      <c r="K6493" s="138">
        <v>13.360120542440985</v>
      </c>
    </row>
    <row r="6494" spans="1:11">
      <c r="A6494" s="39" t="s">
        <v>461</v>
      </c>
      <c r="B6494" s="39" t="s">
        <v>427</v>
      </c>
      <c r="C6494" s="39" t="s">
        <v>126</v>
      </c>
      <c r="D6494" s="92">
        <f t="shared" si="321"/>
        <v>21.47</v>
      </c>
      <c r="E6494" s="92">
        <f t="shared" si="322"/>
        <v>14.16</v>
      </c>
      <c r="F6494" s="92">
        <f t="shared" si="323"/>
        <v>31.18</v>
      </c>
      <c r="H6494" s="138">
        <v>21.47</v>
      </c>
      <c r="I6494" s="138">
        <v>14.16</v>
      </c>
      <c r="J6494" s="138">
        <v>31.18</v>
      </c>
      <c r="K6494" s="138">
        <v>20.260829063809968</v>
      </c>
    </row>
    <row r="6495" spans="1:11">
      <c r="A6495" s="39" t="s">
        <v>461</v>
      </c>
      <c r="B6495" s="39" t="s">
        <v>427</v>
      </c>
      <c r="C6495" s="39" t="s">
        <v>127</v>
      </c>
      <c r="D6495" s="92">
        <f t="shared" si="321"/>
        <v>20.29</v>
      </c>
      <c r="E6495" s="92">
        <f t="shared" si="322"/>
        <v>13.56</v>
      </c>
      <c r="F6495" s="92">
        <f t="shared" si="323"/>
        <v>29.24</v>
      </c>
      <c r="H6495" s="138">
        <v>20.29</v>
      </c>
      <c r="I6495" s="138">
        <v>13.56</v>
      </c>
      <c r="J6495" s="138">
        <v>29.24</v>
      </c>
      <c r="K6495" s="138">
        <v>19.714144898965007</v>
      </c>
    </row>
    <row r="6496" spans="1:11">
      <c r="A6496" s="39" t="s">
        <v>461</v>
      </c>
      <c r="B6496" s="39" t="s">
        <v>427</v>
      </c>
      <c r="C6496" s="39" t="s">
        <v>128</v>
      </c>
      <c r="D6496" s="92">
        <f t="shared" si="321"/>
        <v>20.74</v>
      </c>
      <c r="E6496" s="92">
        <f t="shared" si="322"/>
        <v>15.68</v>
      </c>
      <c r="F6496" s="92">
        <f t="shared" si="323"/>
        <v>26.91</v>
      </c>
      <c r="H6496" s="138">
        <v>20.74</v>
      </c>
      <c r="I6496" s="138">
        <v>15.68</v>
      </c>
      <c r="J6496" s="138">
        <v>26.91</v>
      </c>
      <c r="K6496" s="138">
        <v>13.837994214079075</v>
      </c>
    </row>
    <row r="6497" spans="1:11">
      <c r="A6497" s="39" t="s">
        <v>461</v>
      </c>
      <c r="B6497" s="39" t="s">
        <v>427</v>
      </c>
      <c r="C6497" s="39" t="s">
        <v>129</v>
      </c>
      <c r="D6497" s="92">
        <f t="shared" si="321"/>
        <v>18.920000000000002</v>
      </c>
      <c r="E6497" s="92">
        <f t="shared" si="322"/>
        <v>12.97</v>
      </c>
      <c r="F6497" s="92">
        <f t="shared" si="323"/>
        <v>26.76</v>
      </c>
      <c r="H6497" s="138">
        <v>18.920000000000002</v>
      </c>
      <c r="I6497" s="138">
        <v>12.97</v>
      </c>
      <c r="J6497" s="138">
        <v>26.76</v>
      </c>
      <c r="K6497" s="138">
        <v>18.551797040169131</v>
      </c>
    </row>
    <row r="6498" spans="1:11">
      <c r="A6498" s="39" t="s">
        <v>461</v>
      </c>
      <c r="B6498" s="39" t="s">
        <v>427</v>
      </c>
      <c r="C6498" s="39" t="s">
        <v>139</v>
      </c>
      <c r="D6498" s="92">
        <f t="shared" si="321"/>
        <v>18.27</v>
      </c>
      <c r="E6498" s="92">
        <f t="shared" si="322"/>
        <v>14.44</v>
      </c>
      <c r="F6498" s="92">
        <f t="shared" si="323"/>
        <v>22.85</v>
      </c>
      <c r="H6498" s="138">
        <v>18.27</v>
      </c>
      <c r="I6498" s="138">
        <v>14.44</v>
      </c>
      <c r="J6498" s="138">
        <v>22.85</v>
      </c>
      <c r="K6498" s="138">
        <v>11.713191023535853</v>
      </c>
    </row>
    <row r="6499" spans="1:11">
      <c r="A6499" s="39" t="s">
        <v>461</v>
      </c>
      <c r="B6499" s="39" t="s">
        <v>427</v>
      </c>
      <c r="C6499" s="39" t="s">
        <v>141</v>
      </c>
      <c r="D6499" s="92">
        <f t="shared" si="321"/>
        <v>17.3</v>
      </c>
      <c r="E6499" s="92">
        <f t="shared" si="322"/>
        <v>11.3</v>
      </c>
      <c r="F6499" s="92">
        <f t="shared" si="323"/>
        <v>25.56</v>
      </c>
      <c r="H6499" s="138">
        <v>17.3</v>
      </c>
      <c r="I6499" s="138">
        <v>11.3</v>
      </c>
      <c r="J6499" s="138">
        <v>25.56</v>
      </c>
      <c r="K6499" s="138">
        <v>20.924855491329481</v>
      </c>
    </row>
    <row r="6500" spans="1:11">
      <c r="A6500" s="39" t="s">
        <v>461</v>
      </c>
      <c r="B6500" s="39" t="s">
        <v>427</v>
      </c>
      <c r="C6500" s="39" t="s">
        <v>142</v>
      </c>
      <c r="D6500" s="92">
        <f t="shared" si="321"/>
        <v>20.45</v>
      </c>
      <c r="E6500" s="92">
        <f t="shared" si="322"/>
        <v>16.23</v>
      </c>
      <c r="F6500" s="92">
        <f t="shared" si="323"/>
        <v>25.43</v>
      </c>
      <c r="H6500" s="138">
        <v>20.45</v>
      </c>
      <c r="I6500" s="138">
        <v>16.23</v>
      </c>
      <c r="J6500" s="138">
        <v>25.43</v>
      </c>
      <c r="K6500" s="138">
        <v>11.491442542787286</v>
      </c>
    </row>
    <row r="6501" spans="1:11">
      <c r="A6501" s="39" t="s">
        <v>461</v>
      </c>
      <c r="B6501" s="39" t="s">
        <v>427</v>
      </c>
      <c r="C6501" s="39" t="s">
        <v>147</v>
      </c>
      <c r="D6501" s="92">
        <f t="shared" si="321"/>
        <v>22.77</v>
      </c>
      <c r="E6501" s="92">
        <f t="shared" si="322"/>
        <v>18.04</v>
      </c>
      <c r="F6501" s="92">
        <f t="shared" si="323"/>
        <v>28.3</v>
      </c>
      <c r="H6501" s="138">
        <v>22.77</v>
      </c>
      <c r="I6501" s="138">
        <v>18.04</v>
      </c>
      <c r="J6501" s="138">
        <v>28.3</v>
      </c>
      <c r="K6501" s="138">
        <v>11.506368028107159</v>
      </c>
    </row>
    <row r="6502" spans="1:11">
      <c r="A6502" s="39" t="s">
        <v>461</v>
      </c>
      <c r="B6502" s="39" t="s">
        <v>427</v>
      </c>
      <c r="C6502" s="39" t="s">
        <v>148</v>
      </c>
      <c r="D6502" s="92">
        <f t="shared" si="321"/>
        <v>17.100000000000001</v>
      </c>
      <c r="E6502" s="92">
        <f t="shared" si="322"/>
        <v>12.33</v>
      </c>
      <c r="F6502" s="92">
        <f t="shared" si="323"/>
        <v>23.24</v>
      </c>
      <c r="H6502" s="138">
        <v>17.100000000000001</v>
      </c>
      <c r="I6502" s="138">
        <v>12.33</v>
      </c>
      <c r="J6502" s="138">
        <v>23.24</v>
      </c>
      <c r="K6502" s="138">
        <v>16.198830409356724</v>
      </c>
    </row>
    <row r="6503" spans="1:11">
      <c r="A6503" s="39" t="s">
        <v>461</v>
      </c>
      <c r="B6503" s="39" t="s">
        <v>427</v>
      </c>
      <c r="C6503" s="39" t="s">
        <v>152</v>
      </c>
      <c r="D6503" s="92">
        <f t="shared" si="321"/>
        <v>17.38</v>
      </c>
      <c r="E6503" s="92">
        <f t="shared" si="322"/>
        <v>13.59</v>
      </c>
      <c r="F6503" s="92">
        <f t="shared" si="323"/>
        <v>21.97</v>
      </c>
      <c r="H6503" s="138">
        <v>17.38</v>
      </c>
      <c r="I6503" s="138">
        <v>13.59</v>
      </c>
      <c r="J6503" s="138">
        <v>21.97</v>
      </c>
      <c r="K6503" s="138">
        <v>12.255466052934407</v>
      </c>
    </row>
    <row r="6504" spans="1:11">
      <c r="A6504" s="39" t="s">
        <v>461</v>
      </c>
      <c r="B6504" s="39" t="s">
        <v>427</v>
      </c>
      <c r="C6504" s="39" t="s">
        <v>155</v>
      </c>
      <c r="D6504" s="92">
        <f t="shared" si="321"/>
        <v>19.579999999999998</v>
      </c>
      <c r="E6504" s="92">
        <f t="shared" si="322"/>
        <v>14.69</v>
      </c>
      <c r="F6504" s="92">
        <f t="shared" si="323"/>
        <v>25.63</v>
      </c>
      <c r="H6504" s="138">
        <v>19.579999999999998</v>
      </c>
      <c r="I6504" s="138">
        <v>14.69</v>
      </c>
      <c r="J6504" s="138">
        <v>25.63</v>
      </c>
      <c r="K6504" s="138">
        <v>14.249233912155262</v>
      </c>
    </row>
    <row r="6505" spans="1:11">
      <c r="A6505" s="39" t="s">
        <v>461</v>
      </c>
      <c r="B6505" s="39" t="s">
        <v>427</v>
      </c>
      <c r="C6505" s="39" t="s">
        <v>157</v>
      </c>
      <c r="D6505" s="92">
        <f t="shared" si="321"/>
        <v>14.14</v>
      </c>
      <c r="E6505" s="92">
        <f t="shared" si="322"/>
        <v>8.02</v>
      </c>
      <c r="F6505" s="92">
        <f t="shared" si="323"/>
        <v>23.72</v>
      </c>
      <c r="H6505" s="138">
        <v>14.14</v>
      </c>
      <c r="I6505" s="138">
        <v>8.02</v>
      </c>
      <c r="J6505" s="138">
        <v>23.72</v>
      </c>
      <c r="K6505" s="138">
        <v>27.86421499292786</v>
      </c>
    </row>
    <row r="6506" spans="1:11">
      <c r="A6506" s="39" t="s">
        <v>461</v>
      </c>
      <c r="B6506" s="39" t="s">
        <v>427</v>
      </c>
      <c r="C6506" s="39" t="s">
        <v>158</v>
      </c>
      <c r="D6506" s="92">
        <f t="shared" si="321"/>
        <v>15.8</v>
      </c>
      <c r="E6506" s="92">
        <f t="shared" si="322"/>
        <v>7.16</v>
      </c>
      <c r="F6506" s="92">
        <f t="shared" si="323"/>
        <v>31.35</v>
      </c>
      <c r="H6506" s="138">
        <v>15.8</v>
      </c>
      <c r="I6506" s="138">
        <v>7.16</v>
      </c>
      <c r="J6506" s="138">
        <v>31.35</v>
      </c>
      <c r="K6506" s="138">
        <v>38.22784810126582</v>
      </c>
    </row>
    <row r="6507" spans="1:11">
      <c r="A6507" s="39" t="s">
        <v>461</v>
      </c>
      <c r="B6507" s="39" t="s">
        <v>427</v>
      </c>
      <c r="C6507" s="39" t="s">
        <v>160</v>
      </c>
      <c r="D6507" s="92">
        <f t="shared" si="321"/>
        <v>20.29</v>
      </c>
      <c r="E6507" s="92">
        <f t="shared" si="322"/>
        <v>13.45</v>
      </c>
      <c r="F6507" s="92">
        <f t="shared" si="323"/>
        <v>29.42</v>
      </c>
      <c r="H6507" s="138">
        <v>20.29</v>
      </c>
      <c r="I6507" s="138">
        <v>13.45</v>
      </c>
      <c r="J6507" s="138">
        <v>29.42</v>
      </c>
      <c r="K6507" s="138">
        <v>20.059142434696899</v>
      </c>
    </row>
    <row r="6508" spans="1:11">
      <c r="A6508" s="39" t="s">
        <v>461</v>
      </c>
      <c r="B6508" s="39" t="s">
        <v>427</v>
      </c>
      <c r="C6508" s="39" t="s">
        <v>163</v>
      </c>
      <c r="D6508" s="92">
        <f t="shared" si="321"/>
        <v>19.649999999999999</v>
      </c>
      <c r="E6508" s="92">
        <f t="shared" si="322"/>
        <v>13.37</v>
      </c>
      <c r="F6508" s="92">
        <f t="shared" si="323"/>
        <v>27.94</v>
      </c>
      <c r="H6508" s="138">
        <v>19.649999999999999</v>
      </c>
      <c r="I6508" s="138">
        <v>13.37</v>
      </c>
      <c r="J6508" s="138">
        <v>27.94</v>
      </c>
      <c r="K6508" s="138">
        <v>18.880407124681938</v>
      </c>
    </row>
    <row r="6509" spans="1:11">
      <c r="A6509" s="39" t="s">
        <v>461</v>
      </c>
      <c r="B6509" s="39" t="s">
        <v>427</v>
      </c>
      <c r="C6509" s="39" t="s">
        <v>167</v>
      </c>
      <c r="D6509" s="92">
        <f t="shared" si="321"/>
        <v>13.15</v>
      </c>
      <c r="E6509" s="92">
        <f t="shared" si="322"/>
        <v>9.6</v>
      </c>
      <c r="F6509" s="92">
        <f t="shared" si="323"/>
        <v>17.75</v>
      </c>
      <c r="H6509" s="138">
        <v>13.15</v>
      </c>
      <c r="I6509" s="138">
        <v>9.6</v>
      </c>
      <c r="J6509" s="138">
        <v>17.75</v>
      </c>
      <c r="K6509" s="138">
        <v>15.741444866920151</v>
      </c>
    </row>
    <row r="6510" spans="1:11">
      <c r="A6510" s="39" t="s">
        <v>461</v>
      </c>
      <c r="B6510" s="39" t="s">
        <v>427</v>
      </c>
      <c r="C6510" s="39" t="s">
        <v>169</v>
      </c>
      <c r="D6510" s="92">
        <f t="shared" si="321"/>
        <v>17.71</v>
      </c>
      <c r="E6510" s="92">
        <f t="shared" si="322"/>
        <v>9.6199999999999992</v>
      </c>
      <c r="F6510" s="92">
        <f t="shared" si="323"/>
        <v>30.33</v>
      </c>
      <c r="H6510" s="138">
        <v>17.71</v>
      </c>
      <c r="I6510" s="138">
        <v>9.6199999999999992</v>
      </c>
      <c r="J6510" s="138">
        <v>30.33</v>
      </c>
      <c r="K6510" s="138">
        <v>29.587803500846977</v>
      </c>
    </row>
    <row r="6511" spans="1:11">
      <c r="A6511" s="39" t="s">
        <v>461</v>
      </c>
      <c r="B6511" s="39" t="s">
        <v>427</v>
      </c>
      <c r="C6511" s="39" t="s">
        <v>173</v>
      </c>
      <c r="D6511" s="92">
        <f t="shared" si="321"/>
        <v>15.05</v>
      </c>
      <c r="E6511" s="92">
        <f t="shared" si="322"/>
        <v>11.52</v>
      </c>
      <c r="F6511" s="92">
        <f t="shared" si="323"/>
        <v>19.420000000000002</v>
      </c>
      <c r="H6511" s="138">
        <v>15.05</v>
      </c>
      <c r="I6511" s="138">
        <v>11.52</v>
      </c>
      <c r="J6511" s="138">
        <v>19.420000000000002</v>
      </c>
      <c r="K6511" s="138">
        <v>13.35548172757475</v>
      </c>
    </row>
    <row r="6512" spans="1:11">
      <c r="A6512" s="39" t="s">
        <v>461</v>
      </c>
      <c r="B6512" s="39" t="s">
        <v>427</v>
      </c>
      <c r="C6512" s="39" t="s">
        <v>176</v>
      </c>
      <c r="D6512" s="92">
        <f t="shared" si="321"/>
        <v>23.6</v>
      </c>
      <c r="E6512" s="92">
        <f t="shared" si="322"/>
        <v>14.88</v>
      </c>
      <c r="F6512" s="92">
        <f t="shared" si="323"/>
        <v>35.31</v>
      </c>
      <c r="H6512" s="138">
        <v>23.6</v>
      </c>
      <c r="I6512" s="138">
        <v>14.88</v>
      </c>
      <c r="J6512" s="138">
        <v>35.31</v>
      </c>
      <c r="K6512" s="138">
        <v>22.203389830508474</v>
      </c>
    </row>
    <row r="6513" spans="1:11">
      <c r="A6513" s="39" t="s">
        <v>461</v>
      </c>
      <c r="B6513" s="39" t="s">
        <v>428</v>
      </c>
      <c r="C6513" s="39" t="s">
        <v>99</v>
      </c>
      <c r="D6513" s="92">
        <f t="shared" si="321"/>
        <v>9.91</v>
      </c>
      <c r="E6513" s="92">
        <f t="shared" si="322"/>
        <v>5.68</v>
      </c>
      <c r="F6513" s="92">
        <f t="shared" si="323"/>
        <v>16.73</v>
      </c>
      <c r="H6513" s="138">
        <v>9.91</v>
      </c>
      <c r="I6513" s="138">
        <v>5.68</v>
      </c>
      <c r="J6513" s="138">
        <v>16.73</v>
      </c>
      <c r="K6513" s="138">
        <v>27.648839556004042</v>
      </c>
    </row>
    <row r="6514" spans="1:11">
      <c r="A6514" s="39" t="s">
        <v>461</v>
      </c>
      <c r="B6514" s="39" t="s">
        <v>428</v>
      </c>
      <c r="C6514" s="39" t="s">
        <v>100</v>
      </c>
      <c r="D6514" s="92">
        <f t="shared" si="321"/>
        <v>13.4</v>
      </c>
      <c r="E6514" s="92">
        <f t="shared" si="322"/>
        <v>9.75</v>
      </c>
      <c r="F6514" s="92">
        <f t="shared" si="323"/>
        <v>18.14</v>
      </c>
      <c r="H6514" s="138">
        <v>13.4</v>
      </c>
      <c r="I6514" s="138">
        <v>9.75</v>
      </c>
      <c r="J6514" s="138">
        <v>18.14</v>
      </c>
      <c r="K6514" s="138">
        <v>15.8955223880597</v>
      </c>
    </row>
    <row r="6515" spans="1:11">
      <c r="A6515" s="39" t="s">
        <v>461</v>
      </c>
      <c r="B6515" s="39" t="s">
        <v>428</v>
      </c>
      <c r="C6515" s="39" t="s">
        <v>107</v>
      </c>
      <c r="D6515" s="92">
        <f t="shared" si="321"/>
        <v>8.11</v>
      </c>
      <c r="E6515" s="92">
        <f t="shared" si="322"/>
        <v>5.46</v>
      </c>
      <c r="F6515" s="92">
        <f t="shared" si="323"/>
        <v>11.88</v>
      </c>
      <c r="H6515" s="138">
        <v>8.11</v>
      </c>
      <c r="I6515" s="138">
        <v>5.46</v>
      </c>
      <c r="J6515" s="138">
        <v>11.88</v>
      </c>
      <c r="K6515" s="138">
        <v>19.852034525277436</v>
      </c>
    </row>
    <row r="6516" spans="1:11">
      <c r="A6516" s="39" t="s">
        <v>461</v>
      </c>
      <c r="B6516" s="39" t="s">
        <v>428</v>
      </c>
      <c r="C6516" s="39" t="s">
        <v>113</v>
      </c>
      <c r="D6516" s="92">
        <f t="shared" si="321"/>
        <v>8.11</v>
      </c>
      <c r="E6516" s="92">
        <f t="shared" si="322"/>
        <v>4.6500000000000004</v>
      </c>
      <c r="F6516" s="92">
        <f t="shared" si="323"/>
        <v>13.77</v>
      </c>
      <c r="H6516" s="138">
        <v>8.11</v>
      </c>
      <c r="I6516" s="138">
        <v>4.6500000000000004</v>
      </c>
      <c r="J6516" s="138">
        <v>13.77</v>
      </c>
      <c r="K6516" s="138">
        <v>27.743526510480887</v>
      </c>
    </row>
    <row r="6517" spans="1:11">
      <c r="A6517" s="39" t="s">
        <v>461</v>
      </c>
      <c r="B6517" s="39" t="s">
        <v>428</v>
      </c>
      <c r="C6517" s="39" t="s">
        <v>114</v>
      </c>
      <c r="D6517" s="92">
        <f t="shared" si="321"/>
        <v>18.010000000000002</v>
      </c>
      <c r="E6517" s="92">
        <f t="shared" si="322"/>
        <v>11.97</v>
      </c>
      <c r="F6517" s="92">
        <f t="shared" si="323"/>
        <v>26.17</v>
      </c>
      <c r="H6517" s="138">
        <v>18.010000000000002</v>
      </c>
      <c r="I6517" s="138">
        <v>11.97</v>
      </c>
      <c r="J6517" s="138">
        <v>26.17</v>
      </c>
      <c r="K6517" s="138">
        <v>20.044419766796224</v>
      </c>
    </row>
    <row r="6518" spans="1:11">
      <c r="A6518" s="39" t="s">
        <v>461</v>
      </c>
      <c r="B6518" s="39" t="s">
        <v>428</v>
      </c>
      <c r="C6518" s="39" t="s">
        <v>120</v>
      </c>
      <c r="D6518" s="92">
        <f t="shared" si="321"/>
        <v>20.25</v>
      </c>
      <c r="E6518" s="92">
        <f t="shared" si="322"/>
        <v>13.03</v>
      </c>
      <c r="F6518" s="92">
        <f t="shared" si="323"/>
        <v>30.08</v>
      </c>
      <c r="H6518" s="138">
        <v>20.25</v>
      </c>
      <c r="I6518" s="138">
        <v>13.03</v>
      </c>
      <c r="J6518" s="138">
        <v>30.08</v>
      </c>
      <c r="K6518" s="138">
        <v>21.432098765432098</v>
      </c>
    </row>
    <row r="6519" spans="1:11">
      <c r="A6519" s="39" t="s">
        <v>461</v>
      </c>
      <c r="B6519" s="39" t="s">
        <v>428</v>
      </c>
      <c r="C6519" s="39" t="s">
        <v>121</v>
      </c>
      <c r="D6519" s="92">
        <f t="shared" si="321"/>
        <v>9.81</v>
      </c>
      <c r="E6519" s="92">
        <f t="shared" si="322"/>
        <v>6.26</v>
      </c>
      <c r="F6519" s="92">
        <f t="shared" si="323"/>
        <v>15.06</v>
      </c>
      <c r="H6519" s="138">
        <v>9.81</v>
      </c>
      <c r="I6519" s="138">
        <v>6.26</v>
      </c>
      <c r="J6519" s="138">
        <v>15.06</v>
      </c>
      <c r="K6519" s="138">
        <v>22.426095820591236</v>
      </c>
    </row>
    <row r="6520" spans="1:11">
      <c r="A6520" s="39" t="s">
        <v>461</v>
      </c>
      <c r="B6520" s="39" t="s">
        <v>428</v>
      </c>
      <c r="C6520" s="39" t="s">
        <v>124</v>
      </c>
      <c r="D6520" s="92">
        <f t="shared" si="321"/>
        <v>15.19</v>
      </c>
      <c r="E6520" s="92">
        <f t="shared" si="322"/>
        <v>10.8</v>
      </c>
      <c r="F6520" s="92">
        <f t="shared" si="323"/>
        <v>20.95</v>
      </c>
      <c r="H6520" s="138">
        <v>15.19</v>
      </c>
      <c r="I6520" s="138">
        <v>10.8</v>
      </c>
      <c r="J6520" s="138">
        <v>20.95</v>
      </c>
      <c r="K6520" s="138">
        <v>16.984858459512839</v>
      </c>
    </row>
    <row r="6521" spans="1:11">
      <c r="A6521" s="39" t="s">
        <v>461</v>
      </c>
      <c r="B6521" s="39" t="s">
        <v>428</v>
      </c>
      <c r="C6521" s="39" t="s">
        <v>126</v>
      </c>
      <c r="D6521" s="92">
        <f t="shared" si="321"/>
        <v>8.5</v>
      </c>
      <c r="E6521" s="92">
        <f t="shared" si="322"/>
        <v>5.23</v>
      </c>
      <c r="F6521" s="92">
        <f t="shared" si="323"/>
        <v>13.54</v>
      </c>
      <c r="H6521" s="138">
        <v>8.5</v>
      </c>
      <c r="I6521" s="138">
        <v>5.23</v>
      </c>
      <c r="J6521" s="138">
        <v>13.54</v>
      </c>
      <c r="K6521" s="138">
        <v>24.352941176470587</v>
      </c>
    </row>
    <row r="6522" spans="1:11">
      <c r="A6522" s="39" t="s">
        <v>461</v>
      </c>
      <c r="B6522" s="39" t="s">
        <v>428</v>
      </c>
      <c r="C6522" s="39" t="s">
        <v>127</v>
      </c>
      <c r="D6522" s="92">
        <f t="shared" si="321"/>
        <v>15.14</v>
      </c>
      <c r="E6522" s="92">
        <f t="shared" si="322"/>
        <v>8.6199999999999992</v>
      </c>
      <c r="F6522" s="92">
        <f t="shared" si="323"/>
        <v>25.22</v>
      </c>
      <c r="H6522" s="138">
        <v>15.14</v>
      </c>
      <c r="I6522" s="138">
        <v>8.6199999999999992</v>
      </c>
      <c r="J6522" s="138">
        <v>25.22</v>
      </c>
      <c r="K6522" s="138">
        <v>27.542932628797885</v>
      </c>
    </row>
    <row r="6523" spans="1:11">
      <c r="A6523" s="39" t="s">
        <v>461</v>
      </c>
      <c r="B6523" s="39" t="s">
        <v>428</v>
      </c>
      <c r="C6523" s="39" t="s">
        <v>128</v>
      </c>
      <c r="D6523" s="92">
        <f t="shared" si="321"/>
        <v>13.12</v>
      </c>
      <c r="E6523" s="92">
        <f t="shared" si="322"/>
        <v>9.24</v>
      </c>
      <c r="F6523" s="92">
        <f t="shared" si="323"/>
        <v>18.29</v>
      </c>
      <c r="H6523" s="138">
        <v>13.12</v>
      </c>
      <c r="I6523" s="138">
        <v>9.24</v>
      </c>
      <c r="J6523" s="138">
        <v>18.29</v>
      </c>
      <c r="K6523" s="138">
        <v>17.454268292682929</v>
      </c>
    </row>
    <row r="6524" spans="1:11">
      <c r="A6524" s="39" t="s">
        <v>461</v>
      </c>
      <c r="B6524" s="39" t="s">
        <v>428</v>
      </c>
      <c r="C6524" s="39" t="s">
        <v>129</v>
      </c>
      <c r="D6524" s="92">
        <f t="shared" si="321"/>
        <v>12.64</v>
      </c>
      <c r="E6524" s="92">
        <f t="shared" si="322"/>
        <v>7.64</v>
      </c>
      <c r="F6524" s="92">
        <f t="shared" si="323"/>
        <v>20.2</v>
      </c>
      <c r="H6524" s="138">
        <v>12.64</v>
      </c>
      <c r="I6524" s="138">
        <v>7.64</v>
      </c>
      <c r="J6524" s="138">
        <v>20.2</v>
      </c>
      <c r="K6524" s="138">
        <v>24.920886075949365</v>
      </c>
    </row>
    <row r="6525" spans="1:11">
      <c r="A6525" s="39" t="s">
        <v>461</v>
      </c>
      <c r="B6525" s="39" t="s">
        <v>428</v>
      </c>
      <c r="C6525" s="39" t="s">
        <v>139</v>
      </c>
      <c r="D6525" s="92">
        <f t="shared" si="321"/>
        <v>10.36</v>
      </c>
      <c r="E6525" s="92">
        <f t="shared" si="322"/>
        <v>7.3</v>
      </c>
      <c r="F6525" s="92">
        <f t="shared" si="323"/>
        <v>14.49</v>
      </c>
      <c r="H6525" s="138">
        <v>10.36</v>
      </c>
      <c r="I6525" s="138">
        <v>7.3</v>
      </c>
      <c r="J6525" s="138">
        <v>14.49</v>
      </c>
      <c r="K6525" s="138">
        <v>17.567567567567568</v>
      </c>
    </row>
    <row r="6526" spans="1:11">
      <c r="A6526" s="39" t="s">
        <v>461</v>
      </c>
      <c r="B6526" s="39" t="s">
        <v>428</v>
      </c>
      <c r="C6526" s="39" t="s">
        <v>141</v>
      </c>
      <c r="D6526" s="92">
        <f t="shared" ref="D6526:D6589" si="324">IF(K6526&gt;=50," ",H6526)</f>
        <v>13.46</v>
      </c>
      <c r="E6526" s="92">
        <f t="shared" ref="E6526:E6589" si="325">IF(K6526&gt;=50," ",I6526)</f>
        <v>9.14</v>
      </c>
      <c r="F6526" s="92">
        <f t="shared" ref="F6526:F6589" si="326">IF(K6526&gt;=50," ",J6526)</f>
        <v>19.38</v>
      </c>
      <c r="H6526" s="138">
        <v>13.46</v>
      </c>
      <c r="I6526" s="138">
        <v>9.14</v>
      </c>
      <c r="J6526" s="138">
        <v>19.38</v>
      </c>
      <c r="K6526" s="138">
        <v>19.242199108469539</v>
      </c>
    </row>
    <row r="6527" spans="1:11">
      <c r="A6527" s="39" t="s">
        <v>461</v>
      </c>
      <c r="B6527" s="39" t="s">
        <v>428</v>
      </c>
      <c r="C6527" s="39" t="s">
        <v>142</v>
      </c>
      <c r="D6527" s="92">
        <f t="shared" si="324"/>
        <v>9.1999999999999993</v>
      </c>
      <c r="E6527" s="92">
        <f t="shared" si="325"/>
        <v>6.42</v>
      </c>
      <c r="F6527" s="92">
        <f t="shared" si="326"/>
        <v>13.02</v>
      </c>
      <c r="H6527" s="138">
        <v>9.1999999999999993</v>
      </c>
      <c r="I6527" s="138">
        <v>6.42</v>
      </c>
      <c r="J6527" s="138">
        <v>13.02</v>
      </c>
      <c r="K6527" s="138">
        <v>18.043478260869566</v>
      </c>
    </row>
    <row r="6528" spans="1:11">
      <c r="A6528" s="39" t="s">
        <v>461</v>
      </c>
      <c r="B6528" s="39" t="s">
        <v>428</v>
      </c>
      <c r="C6528" s="39" t="s">
        <v>147</v>
      </c>
      <c r="D6528" s="92">
        <f t="shared" si="324"/>
        <v>13.85</v>
      </c>
      <c r="E6528" s="92">
        <f t="shared" si="325"/>
        <v>10.16</v>
      </c>
      <c r="F6528" s="92">
        <f t="shared" si="326"/>
        <v>18.61</v>
      </c>
      <c r="H6528" s="138">
        <v>13.85</v>
      </c>
      <c r="I6528" s="138">
        <v>10.16</v>
      </c>
      <c r="J6528" s="138">
        <v>18.61</v>
      </c>
      <c r="K6528" s="138">
        <v>15.451263537906138</v>
      </c>
    </row>
    <row r="6529" spans="1:11">
      <c r="A6529" s="39" t="s">
        <v>461</v>
      </c>
      <c r="B6529" s="39" t="s">
        <v>428</v>
      </c>
      <c r="C6529" s="39" t="s">
        <v>148</v>
      </c>
      <c r="D6529" s="92">
        <f t="shared" si="324"/>
        <v>19.29</v>
      </c>
      <c r="E6529" s="92">
        <f t="shared" si="325"/>
        <v>13.98</v>
      </c>
      <c r="F6529" s="92">
        <f t="shared" si="326"/>
        <v>26.02</v>
      </c>
      <c r="H6529" s="138">
        <v>19.29</v>
      </c>
      <c r="I6529" s="138">
        <v>13.98</v>
      </c>
      <c r="J6529" s="138">
        <v>26.02</v>
      </c>
      <c r="K6529" s="138">
        <v>15.914981855883878</v>
      </c>
    </row>
    <row r="6530" spans="1:11">
      <c r="A6530" s="39" t="s">
        <v>461</v>
      </c>
      <c r="B6530" s="39" t="s">
        <v>428</v>
      </c>
      <c r="C6530" s="39" t="s">
        <v>152</v>
      </c>
      <c r="D6530" s="92">
        <f t="shared" si="324"/>
        <v>18.309999999999999</v>
      </c>
      <c r="E6530" s="92">
        <f t="shared" si="325"/>
        <v>9.42</v>
      </c>
      <c r="F6530" s="92">
        <f t="shared" si="326"/>
        <v>32.590000000000003</v>
      </c>
      <c r="H6530" s="138">
        <v>18.309999999999999</v>
      </c>
      <c r="I6530" s="138">
        <v>9.42</v>
      </c>
      <c r="J6530" s="138">
        <v>32.590000000000003</v>
      </c>
      <c r="K6530" s="138">
        <v>32.058984161660298</v>
      </c>
    </row>
    <row r="6531" spans="1:11">
      <c r="A6531" s="39" t="s">
        <v>461</v>
      </c>
      <c r="B6531" s="39" t="s">
        <v>428</v>
      </c>
      <c r="C6531" s="39" t="s">
        <v>155</v>
      </c>
      <c r="D6531" s="92">
        <f t="shared" si="324"/>
        <v>18.14</v>
      </c>
      <c r="E6531" s="92">
        <f t="shared" si="325"/>
        <v>11.2</v>
      </c>
      <c r="F6531" s="92">
        <f t="shared" si="326"/>
        <v>28.01</v>
      </c>
      <c r="H6531" s="138">
        <v>18.14</v>
      </c>
      <c r="I6531" s="138">
        <v>11.2</v>
      </c>
      <c r="J6531" s="138">
        <v>28.01</v>
      </c>
      <c r="K6531" s="138">
        <v>23.539140022050713</v>
      </c>
    </row>
    <row r="6532" spans="1:11">
      <c r="A6532" s="39" t="s">
        <v>461</v>
      </c>
      <c r="B6532" s="39" t="s">
        <v>428</v>
      </c>
      <c r="C6532" s="39" t="s">
        <v>157</v>
      </c>
      <c r="D6532" s="92">
        <f t="shared" si="324"/>
        <v>9.92</v>
      </c>
      <c r="E6532" s="92">
        <f t="shared" si="325"/>
        <v>6.14</v>
      </c>
      <c r="F6532" s="92">
        <f t="shared" si="326"/>
        <v>15.63</v>
      </c>
      <c r="H6532" s="138">
        <v>9.92</v>
      </c>
      <c r="I6532" s="138">
        <v>6.14</v>
      </c>
      <c r="J6532" s="138">
        <v>15.63</v>
      </c>
      <c r="K6532" s="138">
        <v>23.891129032258064</v>
      </c>
    </row>
    <row r="6533" spans="1:11">
      <c r="A6533" s="39" t="s">
        <v>461</v>
      </c>
      <c r="B6533" s="39" t="s">
        <v>428</v>
      </c>
      <c r="C6533" s="39" t="s">
        <v>158</v>
      </c>
      <c r="D6533" s="92">
        <f t="shared" si="324"/>
        <v>8.73</v>
      </c>
      <c r="E6533" s="92">
        <f t="shared" si="325"/>
        <v>3.43</v>
      </c>
      <c r="F6533" s="92">
        <f t="shared" si="326"/>
        <v>20.49</v>
      </c>
      <c r="H6533" s="138">
        <v>8.73</v>
      </c>
      <c r="I6533" s="138">
        <v>3.43</v>
      </c>
      <c r="J6533" s="138">
        <v>20.49</v>
      </c>
      <c r="K6533" s="138">
        <v>46.162657502863688</v>
      </c>
    </row>
    <row r="6534" spans="1:11">
      <c r="A6534" s="39" t="s">
        <v>461</v>
      </c>
      <c r="B6534" s="39" t="s">
        <v>428</v>
      </c>
      <c r="C6534" s="39" t="s">
        <v>160</v>
      </c>
      <c r="D6534" s="92">
        <f t="shared" si="324"/>
        <v>13.39</v>
      </c>
      <c r="E6534" s="92">
        <f t="shared" si="325"/>
        <v>8.44</v>
      </c>
      <c r="F6534" s="92">
        <f t="shared" si="326"/>
        <v>20.6</v>
      </c>
      <c r="H6534" s="138">
        <v>13.39</v>
      </c>
      <c r="I6534" s="138">
        <v>8.44</v>
      </c>
      <c r="J6534" s="138">
        <v>20.6</v>
      </c>
      <c r="K6534" s="138">
        <v>22.852875280059745</v>
      </c>
    </row>
    <row r="6535" spans="1:11">
      <c r="A6535" s="39" t="s">
        <v>461</v>
      </c>
      <c r="B6535" s="39" t="s">
        <v>428</v>
      </c>
      <c r="C6535" s="39" t="s">
        <v>163</v>
      </c>
      <c r="D6535" s="92">
        <f t="shared" si="324"/>
        <v>15.5</v>
      </c>
      <c r="E6535" s="92">
        <f t="shared" si="325"/>
        <v>10.88</v>
      </c>
      <c r="F6535" s="92">
        <f t="shared" si="326"/>
        <v>21.59</v>
      </c>
      <c r="H6535" s="138">
        <v>15.5</v>
      </c>
      <c r="I6535" s="138">
        <v>10.88</v>
      </c>
      <c r="J6535" s="138">
        <v>21.59</v>
      </c>
      <c r="K6535" s="138">
        <v>17.548387096774196</v>
      </c>
    </row>
    <row r="6536" spans="1:11">
      <c r="A6536" s="39" t="s">
        <v>461</v>
      </c>
      <c r="B6536" s="39" t="s">
        <v>428</v>
      </c>
      <c r="C6536" s="39" t="s">
        <v>167</v>
      </c>
      <c r="D6536" s="92">
        <f t="shared" si="324"/>
        <v>17.21</v>
      </c>
      <c r="E6536" s="92">
        <f t="shared" si="325"/>
        <v>12.32</v>
      </c>
      <c r="F6536" s="92">
        <f t="shared" si="326"/>
        <v>23.51</v>
      </c>
      <c r="H6536" s="138">
        <v>17.21</v>
      </c>
      <c r="I6536" s="138">
        <v>12.32</v>
      </c>
      <c r="J6536" s="138">
        <v>23.51</v>
      </c>
      <c r="K6536" s="138">
        <v>16.50203370133643</v>
      </c>
    </row>
    <row r="6537" spans="1:11">
      <c r="A6537" s="39" t="s">
        <v>461</v>
      </c>
      <c r="B6537" s="39" t="s">
        <v>428</v>
      </c>
      <c r="C6537" s="39" t="s">
        <v>169</v>
      </c>
      <c r="D6537" s="92">
        <f t="shared" si="324"/>
        <v>12.76</v>
      </c>
      <c r="E6537" s="92">
        <f t="shared" si="325"/>
        <v>6.94</v>
      </c>
      <c r="F6537" s="92">
        <f t="shared" si="326"/>
        <v>22.28</v>
      </c>
      <c r="H6537" s="138">
        <v>12.76</v>
      </c>
      <c r="I6537" s="138">
        <v>6.94</v>
      </c>
      <c r="J6537" s="138">
        <v>22.28</v>
      </c>
      <c r="K6537" s="138">
        <v>29.937304075235112</v>
      </c>
    </row>
    <row r="6538" spans="1:11">
      <c r="A6538" s="39" t="s">
        <v>461</v>
      </c>
      <c r="B6538" s="39" t="s">
        <v>428</v>
      </c>
      <c r="C6538" s="39" t="s">
        <v>173</v>
      </c>
      <c r="D6538" s="92">
        <f t="shared" si="324"/>
        <v>9.82</v>
      </c>
      <c r="E6538" s="92">
        <f t="shared" si="325"/>
        <v>7.2</v>
      </c>
      <c r="F6538" s="92">
        <f t="shared" si="326"/>
        <v>13.26</v>
      </c>
      <c r="H6538" s="138">
        <v>9.82</v>
      </c>
      <c r="I6538" s="138">
        <v>7.2</v>
      </c>
      <c r="J6538" s="138">
        <v>13.26</v>
      </c>
      <c r="K6538" s="138">
        <v>15.580448065173117</v>
      </c>
    </row>
    <row r="6539" spans="1:11">
      <c r="A6539" s="39" t="s">
        <v>461</v>
      </c>
      <c r="B6539" s="39" t="s">
        <v>428</v>
      </c>
      <c r="C6539" s="39" t="s">
        <v>176</v>
      </c>
      <c r="D6539" s="92">
        <f t="shared" si="324"/>
        <v>15.66</v>
      </c>
      <c r="E6539" s="92">
        <f t="shared" si="325"/>
        <v>7.97</v>
      </c>
      <c r="F6539" s="92">
        <f t="shared" si="326"/>
        <v>28.47</v>
      </c>
      <c r="H6539" s="138">
        <v>15.66</v>
      </c>
      <c r="I6539" s="138">
        <v>7.97</v>
      </c>
      <c r="J6539" s="138">
        <v>28.47</v>
      </c>
      <c r="K6539" s="138">
        <v>32.822477650063853</v>
      </c>
    </row>
    <row r="6540" spans="1:11">
      <c r="A6540" s="39" t="s">
        <v>461</v>
      </c>
      <c r="B6540" s="39" t="s">
        <v>429</v>
      </c>
      <c r="C6540" s="39" t="s">
        <v>99</v>
      </c>
      <c r="D6540" s="92">
        <f t="shared" si="324"/>
        <v>13.85</v>
      </c>
      <c r="E6540" s="92">
        <f t="shared" si="325"/>
        <v>8.6999999999999993</v>
      </c>
      <c r="F6540" s="92">
        <f t="shared" si="326"/>
        <v>21.34</v>
      </c>
      <c r="H6540" s="138">
        <v>13.85</v>
      </c>
      <c r="I6540" s="138">
        <v>8.6999999999999993</v>
      </c>
      <c r="J6540" s="138">
        <v>21.34</v>
      </c>
      <c r="K6540" s="138">
        <v>23.032490974729242</v>
      </c>
    </row>
    <row r="6541" spans="1:11">
      <c r="A6541" s="39" t="s">
        <v>461</v>
      </c>
      <c r="B6541" s="39" t="s">
        <v>429</v>
      </c>
      <c r="C6541" s="39" t="s">
        <v>100</v>
      </c>
      <c r="D6541" s="92">
        <f t="shared" si="324"/>
        <v>9.27</v>
      </c>
      <c r="E6541" s="92">
        <f t="shared" si="325"/>
        <v>6.34</v>
      </c>
      <c r="F6541" s="92">
        <f t="shared" si="326"/>
        <v>13.38</v>
      </c>
      <c r="H6541" s="138">
        <v>9.27</v>
      </c>
      <c r="I6541" s="138">
        <v>6.34</v>
      </c>
      <c r="J6541" s="138">
        <v>13.38</v>
      </c>
      <c r="K6541" s="138">
        <v>19.093851132686083</v>
      </c>
    </row>
    <row r="6542" spans="1:11">
      <c r="A6542" s="39" t="s">
        <v>461</v>
      </c>
      <c r="B6542" s="39" t="s">
        <v>429</v>
      </c>
      <c r="C6542" s="39" t="s">
        <v>107</v>
      </c>
      <c r="D6542" s="92">
        <f t="shared" si="324"/>
        <v>4.87</v>
      </c>
      <c r="E6542" s="92">
        <f t="shared" si="325"/>
        <v>3.02</v>
      </c>
      <c r="F6542" s="92">
        <f t="shared" si="326"/>
        <v>7.77</v>
      </c>
      <c r="H6542" s="138">
        <v>4.87</v>
      </c>
      <c r="I6542" s="138">
        <v>3.02</v>
      </c>
      <c r="J6542" s="138">
        <v>7.77</v>
      </c>
      <c r="K6542" s="138">
        <v>24.229979466119094</v>
      </c>
    </row>
    <row r="6543" spans="1:11">
      <c r="A6543" s="39" t="s">
        <v>461</v>
      </c>
      <c r="B6543" s="39" t="s">
        <v>429</v>
      </c>
      <c r="C6543" s="39" t="s">
        <v>113</v>
      </c>
      <c r="D6543" s="92">
        <f t="shared" si="324"/>
        <v>18.89</v>
      </c>
      <c r="E6543" s="92">
        <f t="shared" si="325"/>
        <v>12.25</v>
      </c>
      <c r="F6543" s="92">
        <f t="shared" si="326"/>
        <v>27.99</v>
      </c>
      <c r="H6543" s="138">
        <v>18.89</v>
      </c>
      <c r="I6543" s="138">
        <v>12.25</v>
      </c>
      <c r="J6543" s="138">
        <v>27.99</v>
      </c>
      <c r="K6543" s="138">
        <v>21.175224986765485</v>
      </c>
    </row>
    <row r="6544" spans="1:11">
      <c r="A6544" s="39" t="s">
        <v>461</v>
      </c>
      <c r="B6544" s="39" t="s">
        <v>429</v>
      </c>
      <c r="C6544" s="39" t="s">
        <v>114</v>
      </c>
      <c r="D6544" s="92">
        <f t="shared" si="324"/>
        <v>10.15</v>
      </c>
      <c r="E6544" s="92">
        <f t="shared" si="325"/>
        <v>6.43</v>
      </c>
      <c r="F6544" s="92">
        <f t="shared" si="326"/>
        <v>15.66</v>
      </c>
      <c r="H6544" s="138">
        <v>10.15</v>
      </c>
      <c r="I6544" s="138">
        <v>6.43</v>
      </c>
      <c r="J6544" s="138">
        <v>15.66</v>
      </c>
      <c r="K6544" s="138">
        <v>22.758620689655174</v>
      </c>
    </row>
    <row r="6545" spans="1:11">
      <c r="A6545" s="39" t="s">
        <v>461</v>
      </c>
      <c r="B6545" s="39" t="s">
        <v>429</v>
      </c>
      <c r="C6545" s="39" t="s">
        <v>120</v>
      </c>
      <c r="D6545" s="92">
        <f t="shared" si="324"/>
        <v>10.27</v>
      </c>
      <c r="E6545" s="92">
        <f t="shared" si="325"/>
        <v>5.42</v>
      </c>
      <c r="F6545" s="92">
        <f t="shared" si="326"/>
        <v>18.59</v>
      </c>
      <c r="H6545" s="138">
        <v>10.27</v>
      </c>
      <c r="I6545" s="138">
        <v>5.42</v>
      </c>
      <c r="J6545" s="138">
        <v>18.59</v>
      </c>
      <c r="K6545" s="138">
        <v>31.645569620253166</v>
      </c>
    </row>
    <row r="6546" spans="1:11">
      <c r="A6546" s="39" t="s">
        <v>461</v>
      </c>
      <c r="B6546" s="39" t="s">
        <v>429</v>
      </c>
      <c r="C6546" s="39" t="s">
        <v>121</v>
      </c>
      <c r="D6546" s="92">
        <f t="shared" si="324"/>
        <v>16</v>
      </c>
      <c r="E6546" s="92">
        <f t="shared" si="325"/>
        <v>9.41</v>
      </c>
      <c r="F6546" s="92">
        <f t="shared" si="326"/>
        <v>25.9</v>
      </c>
      <c r="H6546" s="138">
        <v>16</v>
      </c>
      <c r="I6546" s="138">
        <v>9.41</v>
      </c>
      <c r="J6546" s="138">
        <v>25.9</v>
      </c>
      <c r="K6546" s="138">
        <v>26</v>
      </c>
    </row>
    <row r="6547" spans="1:11">
      <c r="A6547" s="39" t="s">
        <v>461</v>
      </c>
      <c r="B6547" s="39" t="s">
        <v>429</v>
      </c>
      <c r="C6547" s="39" t="s">
        <v>124</v>
      </c>
      <c r="D6547" s="92">
        <f t="shared" si="324"/>
        <v>14.93</v>
      </c>
      <c r="E6547" s="92">
        <f t="shared" si="325"/>
        <v>10.85</v>
      </c>
      <c r="F6547" s="92">
        <f t="shared" si="326"/>
        <v>20.190000000000001</v>
      </c>
      <c r="H6547" s="138">
        <v>14.93</v>
      </c>
      <c r="I6547" s="138">
        <v>10.85</v>
      </c>
      <c r="J6547" s="138">
        <v>20.190000000000001</v>
      </c>
      <c r="K6547" s="138">
        <v>15.874079035498998</v>
      </c>
    </row>
    <row r="6548" spans="1:11">
      <c r="A6548" s="39" t="s">
        <v>461</v>
      </c>
      <c r="B6548" s="39" t="s">
        <v>429</v>
      </c>
      <c r="C6548" s="39" t="s">
        <v>126</v>
      </c>
      <c r="D6548" s="92">
        <f t="shared" si="324"/>
        <v>18.28</v>
      </c>
      <c r="E6548" s="92">
        <f t="shared" si="325"/>
        <v>10.32</v>
      </c>
      <c r="F6548" s="92">
        <f t="shared" si="326"/>
        <v>30.3</v>
      </c>
      <c r="H6548" s="138">
        <v>18.28</v>
      </c>
      <c r="I6548" s="138">
        <v>10.32</v>
      </c>
      <c r="J6548" s="138">
        <v>30.3</v>
      </c>
      <c r="K6548" s="138">
        <v>27.680525164113785</v>
      </c>
    </row>
    <row r="6549" spans="1:11">
      <c r="A6549" s="39" t="s">
        <v>461</v>
      </c>
      <c r="B6549" s="39" t="s">
        <v>429</v>
      </c>
      <c r="C6549" s="39" t="s">
        <v>127</v>
      </c>
      <c r="D6549" s="92">
        <f t="shared" si="324"/>
        <v>11.8</v>
      </c>
      <c r="E6549" s="92">
        <f t="shared" si="325"/>
        <v>6.78</v>
      </c>
      <c r="F6549" s="92">
        <f t="shared" si="326"/>
        <v>19.760000000000002</v>
      </c>
      <c r="H6549" s="138">
        <v>11.8</v>
      </c>
      <c r="I6549" s="138">
        <v>6.78</v>
      </c>
      <c r="J6549" s="138">
        <v>19.760000000000002</v>
      </c>
      <c r="K6549" s="138">
        <v>27.457627118644069</v>
      </c>
    </row>
    <row r="6550" spans="1:11">
      <c r="A6550" s="39" t="s">
        <v>461</v>
      </c>
      <c r="B6550" s="39" t="s">
        <v>429</v>
      </c>
      <c r="C6550" s="39" t="s">
        <v>128</v>
      </c>
      <c r="D6550" s="92">
        <f t="shared" si="324"/>
        <v>12.09</v>
      </c>
      <c r="E6550" s="92">
        <f t="shared" si="325"/>
        <v>8.4700000000000006</v>
      </c>
      <c r="F6550" s="92">
        <f t="shared" si="326"/>
        <v>16.96</v>
      </c>
      <c r="H6550" s="138">
        <v>12.09</v>
      </c>
      <c r="I6550" s="138">
        <v>8.4700000000000006</v>
      </c>
      <c r="J6550" s="138">
        <v>16.96</v>
      </c>
      <c r="K6550" s="138">
        <v>17.700578990901572</v>
      </c>
    </row>
    <row r="6551" spans="1:11">
      <c r="A6551" s="39" t="s">
        <v>461</v>
      </c>
      <c r="B6551" s="39" t="s">
        <v>429</v>
      </c>
      <c r="C6551" s="39" t="s">
        <v>129</v>
      </c>
      <c r="D6551" s="92">
        <f t="shared" si="324"/>
        <v>13.54</v>
      </c>
      <c r="E6551" s="92">
        <f t="shared" si="325"/>
        <v>8.91</v>
      </c>
      <c r="F6551" s="92">
        <f t="shared" si="326"/>
        <v>20.05</v>
      </c>
      <c r="H6551" s="138">
        <v>13.54</v>
      </c>
      <c r="I6551" s="138">
        <v>8.91</v>
      </c>
      <c r="J6551" s="138">
        <v>20.05</v>
      </c>
      <c r="K6551" s="138">
        <v>20.753323485967506</v>
      </c>
    </row>
    <row r="6552" spans="1:11">
      <c r="A6552" s="39" t="s">
        <v>461</v>
      </c>
      <c r="B6552" s="39" t="s">
        <v>429</v>
      </c>
      <c r="C6552" s="39" t="s">
        <v>139</v>
      </c>
      <c r="D6552" s="92">
        <f t="shared" si="324"/>
        <v>12.45</v>
      </c>
      <c r="E6552" s="92">
        <f t="shared" si="325"/>
        <v>9.17</v>
      </c>
      <c r="F6552" s="92">
        <f t="shared" si="326"/>
        <v>16.670000000000002</v>
      </c>
      <c r="H6552" s="138">
        <v>12.45</v>
      </c>
      <c r="I6552" s="138">
        <v>9.17</v>
      </c>
      <c r="J6552" s="138">
        <v>16.670000000000002</v>
      </c>
      <c r="K6552" s="138">
        <v>15.261044176706829</v>
      </c>
    </row>
    <row r="6553" spans="1:11">
      <c r="A6553" s="39" t="s">
        <v>461</v>
      </c>
      <c r="B6553" s="39" t="s">
        <v>429</v>
      </c>
      <c r="C6553" s="39" t="s">
        <v>141</v>
      </c>
      <c r="D6553" s="92">
        <f t="shared" si="324"/>
        <v>10.35</v>
      </c>
      <c r="E6553" s="92">
        <f t="shared" si="325"/>
        <v>6.6</v>
      </c>
      <c r="F6553" s="92">
        <f t="shared" si="326"/>
        <v>15.88</v>
      </c>
      <c r="H6553" s="138">
        <v>10.35</v>
      </c>
      <c r="I6553" s="138">
        <v>6.6</v>
      </c>
      <c r="J6553" s="138">
        <v>15.88</v>
      </c>
      <c r="K6553" s="138">
        <v>22.512077294685991</v>
      </c>
    </row>
    <row r="6554" spans="1:11">
      <c r="A6554" s="39" t="s">
        <v>461</v>
      </c>
      <c r="B6554" s="39" t="s">
        <v>429</v>
      </c>
      <c r="C6554" s="39" t="s">
        <v>142</v>
      </c>
      <c r="D6554" s="92">
        <f t="shared" si="324"/>
        <v>7.87</v>
      </c>
      <c r="E6554" s="92">
        <f t="shared" si="325"/>
        <v>5.16</v>
      </c>
      <c r="F6554" s="92">
        <f t="shared" si="326"/>
        <v>11.82</v>
      </c>
      <c r="H6554" s="138">
        <v>7.87</v>
      </c>
      <c r="I6554" s="138">
        <v>5.16</v>
      </c>
      <c r="J6554" s="138">
        <v>11.82</v>
      </c>
      <c r="K6554" s="138">
        <v>21.219822109275729</v>
      </c>
    </row>
    <row r="6555" spans="1:11">
      <c r="A6555" s="39" t="s">
        <v>461</v>
      </c>
      <c r="B6555" s="39" t="s">
        <v>429</v>
      </c>
      <c r="C6555" s="39" t="s">
        <v>147</v>
      </c>
      <c r="D6555" s="92">
        <f t="shared" si="324"/>
        <v>10.029999999999999</v>
      </c>
      <c r="E6555" s="92">
        <f t="shared" si="325"/>
        <v>6.66</v>
      </c>
      <c r="F6555" s="92">
        <f t="shared" si="326"/>
        <v>14.86</v>
      </c>
      <c r="H6555" s="138">
        <v>10.029999999999999</v>
      </c>
      <c r="I6555" s="138">
        <v>6.66</v>
      </c>
      <c r="J6555" s="138">
        <v>14.86</v>
      </c>
      <c r="K6555" s="138">
        <v>20.538384845463611</v>
      </c>
    </row>
    <row r="6556" spans="1:11">
      <c r="A6556" s="39" t="s">
        <v>461</v>
      </c>
      <c r="B6556" s="39" t="s">
        <v>429</v>
      </c>
      <c r="C6556" s="39" t="s">
        <v>148</v>
      </c>
      <c r="D6556" s="92">
        <f t="shared" si="324"/>
        <v>14.91</v>
      </c>
      <c r="E6556" s="92">
        <f t="shared" si="325"/>
        <v>10.14</v>
      </c>
      <c r="F6556" s="92">
        <f t="shared" si="326"/>
        <v>21.39</v>
      </c>
      <c r="H6556" s="138">
        <v>14.91</v>
      </c>
      <c r="I6556" s="138">
        <v>10.14</v>
      </c>
      <c r="J6556" s="138">
        <v>21.39</v>
      </c>
      <c r="K6556" s="138">
        <v>19.114688128772634</v>
      </c>
    </row>
    <row r="6557" spans="1:11">
      <c r="A6557" s="39" t="s">
        <v>461</v>
      </c>
      <c r="B6557" s="39" t="s">
        <v>429</v>
      </c>
      <c r="C6557" s="39" t="s">
        <v>152</v>
      </c>
      <c r="D6557" s="92">
        <f t="shared" si="324"/>
        <v>19.21</v>
      </c>
      <c r="E6557" s="92">
        <f t="shared" si="325"/>
        <v>14.26</v>
      </c>
      <c r="F6557" s="92">
        <f t="shared" si="326"/>
        <v>25.38</v>
      </c>
      <c r="H6557" s="138">
        <v>19.21</v>
      </c>
      <c r="I6557" s="138">
        <v>14.26</v>
      </c>
      <c r="J6557" s="138">
        <v>25.38</v>
      </c>
      <c r="K6557" s="138">
        <v>14.731910463300363</v>
      </c>
    </row>
    <row r="6558" spans="1:11">
      <c r="A6558" s="39" t="s">
        <v>461</v>
      </c>
      <c r="B6558" s="39" t="s">
        <v>429</v>
      </c>
      <c r="C6558" s="39" t="s">
        <v>155</v>
      </c>
      <c r="D6558" s="92">
        <f t="shared" si="324"/>
        <v>15.44</v>
      </c>
      <c r="E6558" s="92">
        <f t="shared" si="325"/>
        <v>10.76</v>
      </c>
      <c r="F6558" s="92">
        <f t="shared" si="326"/>
        <v>21.67</v>
      </c>
      <c r="H6558" s="138">
        <v>15.44</v>
      </c>
      <c r="I6558" s="138">
        <v>10.76</v>
      </c>
      <c r="J6558" s="138">
        <v>21.67</v>
      </c>
      <c r="K6558" s="138">
        <v>17.940414507772022</v>
      </c>
    </row>
    <row r="6559" spans="1:11">
      <c r="A6559" s="39" t="s">
        <v>461</v>
      </c>
      <c r="B6559" s="39" t="s">
        <v>429</v>
      </c>
      <c r="C6559" s="39" t="s">
        <v>157</v>
      </c>
      <c r="D6559" s="92">
        <f t="shared" si="324"/>
        <v>30.45</v>
      </c>
      <c r="E6559" s="92">
        <f t="shared" si="325"/>
        <v>19.36</v>
      </c>
      <c r="F6559" s="92">
        <f t="shared" si="326"/>
        <v>44.39</v>
      </c>
      <c r="H6559" s="138">
        <v>30.45</v>
      </c>
      <c r="I6559" s="138">
        <v>19.36</v>
      </c>
      <c r="J6559" s="138">
        <v>44.39</v>
      </c>
      <c r="K6559" s="138">
        <v>21.313628899835798</v>
      </c>
    </row>
    <row r="6560" spans="1:11">
      <c r="A6560" s="39" t="s">
        <v>461</v>
      </c>
      <c r="B6560" s="39" t="s">
        <v>429</v>
      </c>
      <c r="C6560" s="39" t="s">
        <v>158</v>
      </c>
      <c r="D6560" s="92">
        <f t="shared" si="324"/>
        <v>33.67</v>
      </c>
      <c r="E6560" s="92">
        <f t="shared" si="325"/>
        <v>19.8</v>
      </c>
      <c r="F6560" s="92">
        <f t="shared" si="326"/>
        <v>51.06</v>
      </c>
      <c r="H6560" s="138">
        <v>33.67</v>
      </c>
      <c r="I6560" s="138">
        <v>19.8</v>
      </c>
      <c r="J6560" s="138">
        <v>51.06</v>
      </c>
      <c r="K6560" s="138">
        <v>24.383724383724385</v>
      </c>
    </row>
    <row r="6561" spans="1:11">
      <c r="A6561" s="39" t="s">
        <v>461</v>
      </c>
      <c r="B6561" s="39" t="s">
        <v>429</v>
      </c>
      <c r="C6561" s="39" t="s">
        <v>160</v>
      </c>
      <c r="D6561" s="92">
        <f t="shared" si="324"/>
        <v>11.22</v>
      </c>
      <c r="E6561" s="92">
        <f t="shared" si="325"/>
        <v>7.23</v>
      </c>
      <c r="F6561" s="92">
        <f t="shared" si="326"/>
        <v>17.02</v>
      </c>
      <c r="H6561" s="138">
        <v>11.22</v>
      </c>
      <c r="I6561" s="138">
        <v>7.23</v>
      </c>
      <c r="J6561" s="138">
        <v>17.02</v>
      </c>
      <c r="K6561" s="138">
        <v>21.925133689839569</v>
      </c>
    </row>
    <row r="6562" spans="1:11">
      <c r="A6562" s="39" t="s">
        <v>461</v>
      </c>
      <c r="B6562" s="39" t="s">
        <v>429</v>
      </c>
      <c r="C6562" s="39" t="s">
        <v>163</v>
      </c>
      <c r="D6562" s="92">
        <f t="shared" si="324"/>
        <v>24.08</v>
      </c>
      <c r="E6562" s="92">
        <f t="shared" si="325"/>
        <v>16.170000000000002</v>
      </c>
      <c r="F6562" s="92">
        <f t="shared" si="326"/>
        <v>34.29</v>
      </c>
      <c r="H6562" s="138">
        <v>24.08</v>
      </c>
      <c r="I6562" s="138">
        <v>16.170000000000002</v>
      </c>
      <c r="J6562" s="138">
        <v>34.29</v>
      </c>
      <c r="K6562" s="138">
        <v>19.269102990033225</v>
      </c>
    </row>
    <row r="6563" spans="1:11">
      <c r="A6563" s="39" t="s">
        <v>461</v>
      </c>
      <c r="B6563" s="39" t="s">
        <v>429</v>
      </c>
      <c r="C6563" s="39" t="s">
        <v>167</v>
      </c>
      <c r="D6563" s="92">
        <f t="shared" si="324"/>
        <v>15.47</v>
      </c>
      <c r="E6563" s="92">
        <f t="shared" si="325"/>
        <v>10.73</v>
      </c>
      <c r="F6563" s="92">
        <f t="shared" si="326"/>
        <v>21.8</v>
      </c>
      <c r="H6563" s="138">
        <v>15.47</v>
      </c>
      <c r="I6563" s="138">
        <v>10.73</v>
      </c>
      <c r="J6563" s="138">
        <v>21.8</v>
      </c>
      <c r="K6563" s="138">
        <v>18.164188752424046</v>
      </c>
    </row>
    <row r="6564" spans="1:11">
      <c r="A6564" s="39" t="s">
        <v>461</v>
      </c>
      <c r="B6564" s="39" t="s">
        <v>429</v>
      </c>
      <c r="C6564" s="39" t="s">
        <v>169</v>
      </c>
      <c r="D6564" s="92">
        <f t="shared" si="324"/>
        <v>19.739999999999998</v>
      </c>
      <c r="E6564" s="92">
        <f t="shared" si="325"/>
        <v>11.84</v>
      </c>
      <c r="F6564" s="92">
        <f t="shared" si="326"/>
        <v>31.05</v>
      </c>
      <c r="H6564" s="138">
        <v>19.739999999999998</v>
      </c>
      <c r="I6564" s="138">
        <v>11.84</v>
      </c>
      <c r="J6564" s="138">
        <v>31.05</v>
      </c>
      <c r="K6564" s="138">
        <v>24.772036474164132</v>
      </c>
    </row>
    <row r="6565" spans="1:11">
      <c r="A6565" s="39" t="s">
        <v>461</v>
      </c>
      <c r="B6565" s="39" t="s">
        <v>429</v>
      </c>
      <c r="C6565" s="39" t="s">
        <v>173</v>
      </c>
      <c r="D6565" s="92">
        <f t="shared" si="324"/>
        <v>8.41</v>
      </c>
      <c r="E6565" s="92">
        <f t="shared" si="325"/>
        <v>5.75</v>
      </c>
      <c r="F6565" s="92">
        <f t="shared" si="326"/>
        <v>12.15</v>
      </c>
      <c r="H6565" s="138">
        <v>8.41</v>
      </c>
      <c r="I6565" s="138">
        <v>5.75</v>
      </c>
      <c r="J6565" s="138">
        <v>12.15</v>
      </c>
      <c r="K6565" s="138">
        <v>19.143876337693222</v>
      </c>
    </row>
    <row r="6566" spans="1:11">
      <c r="A6566" s="39" t="s">
        <v>461</v>
      </c>
      <c r="B6566" s="39" t="s">
        <v>429</v>
      </c>
      <c r="C6566" s="39" t="s">
        <v>176</v>
      </c>
      <c r="D6566" s="92">
        <f t="shared" si="324"/>
        <v>10.63</v>
      </c>
      <c r="E6566" s="92">
        <f t="shared" si="325"/>
        <v>6.55</v>
      </c>
      <c r="F6566" s="92">
        <f t="shared" si="326"/>
        <v>16.79</v>
      </c>
      <c r="H6566" s="138">
        <v>10.63</v>
      </c>
      <c r="I6566" s="138">
        <v>6.55</v>
      </c>
      <c r="J6566" s="138">
        <v>16.79</v>
      </c>
      <c r="K6566" s="138">
        <v>24.08278457196613</v>
      </c>
    </row>
    <row r="6567" spans="1:11">
      <c r="A6567" s="39" t="s">
        <v>461</v>
      </c>
      <c r="B6567" s="39" t="s">
        <v>427</v>
      </c>
      <c r="C6567" s="39" t="s">
        <v>363</v>
      </c>
      <c r="D6567" s="92">
        <f t="shared" si="324"/>
        <v>16.13</v>
      </c>
      <c r="E6567" s="92">
        <f t="shared" si="325"/>
        <v>13.58</v>
      </c>
      <c r="F6567" s="92">
        <f t="shared" si="326"/>
        <v>19.05</v>
      </c>
      <c r="H6567" s="138">
        <v>16.13</v>
      </c>
      <c r="I6567" s="138">
        <v>13.58</v>
      </c>
      <c r="J6567" s="138">
        <v>19.05</v>
      </c>
      <c r="K6567" s="138">
        <v>8.6174829510229376</v>
      </c>
    </row>
    <row r="6568" spans="1:11">
      <c r="A6568" s="39" t="s">
        <v>461</v>
      </c>
      <c r="B6568" s="39" t="s">
        <v>427</v>
      </c>
      <c r="C6568" s="39" t="s">
        <v>364</v>
      </c>
      <c r="D6568" s="92">
        <f t="shared" si="324"/>
        <v>22.22</v>
      </c>
      <c r="E6568" s="92">
        <f t="shared" si="325"/>
        <v>19.25</v>
      </c>
      <c r="F6568" s="92">
        <f t="shared" si="326"/>
        <v>25.5</v>
      </c>
      <c r="H6568" s="138">
        <v>22.22</v>
      </c>
      <c r="I6568" s="138">
        <v>19.25</v>
      </c>
      <c r="J6568" s="138">
        <v>25.5</v>
      </c>
      <c r="K6568" s="138">
        <v>7.2007200720072007</v>
      </c>
    </row>
    <row r="6569" spans="1:11">
      <c r="A6569" s="39" t="s">
        <v>461</v>
      </c>
      <c r="B6569" s="39" t="s">
        <v>427</v>
      </c>
      <c r="C6569" s="39" t="s">
        <v>365</v>
      </c>
      <c r="D6569" s="92">
        <f t="shared" si="324"/>
        <v>21.26</v>
      </c>
      <c r="E6569" s="92">
        <f t="shared" si="325"/>
        <v>16.989999999999998</v>
      </c>
      <c r="F6569" s="92">
        <f t="shared" si="326"/>
        <v>26.28</v>
      </c>
      <c r="H6569" s="138">
        <v>21.26</v>
      </c>
      <c r="I6569" s="138">
        <v>16.989999999999998</v>
      </c>
      <c r="J6569" s="138">
        <v>26.28</v>
      </c>
      <c r="K6569" s="138">
        <v>11.147695202257761</v>
      </c>
    </row>
    <row r="6570" spans="1:11">
      <c r="A6570" s="39" t="s">
        <v>461</v>
      </c>
      <c r="B6570" s="39" t="s">
        <v>427</v>
      </c>
      <c r="C6570" s="39" t="s">
        <v>366</v>
      </c>
      <c r="D6570" s="92">
        <f t="shared" si="324"/>
        <v>18.13</v>
      </c>
      <c r="E6570" s="92">
        <f t="shared" si="325"/>
        <v>16.13</v>
      </c>
      <c r="F6570" s="92">
        <f t="shared" si="326"/>
        <v>20.32</v>
      </c>
      <c r="H6570" s="138">
        <v>18.13</v>
      </c>
      <c r="I6570" s="138">
        <v>16.13</v>
      </c>
      <c r="J6570" s="138">
        <v>20.32</v>
      </c>
      <c r="K6570" s="138">
        <v>5.901820187534474</v>
      </c>
    </row>
    <row r="6571" spans="1:11">
      <c r="A6571" s="39" t="s">
        <v>461</v>
      </c>
      <c r="B6571" s="39" t="s">
        <v>427</v>
      </c>
      <c r="C6571" s="39" t="s">
        <v>356</v>
      </c>
      <c r="D6571" s="92">
        <f t="shared" si="324"/>
        <v>18.3</v>
      </c>
      <c r="E6571" s="92">
        <f t="shared" si="325"/>
        <v>16.940000000000001</v>
      </c>
      <c r="F6571" s="92">
        <f t="shared" si="326"/>
        <v>19.75</v>
      </c>
      <c r="H6571" s="138">
        <v>18.3</v>
      </c>
      <c r="I6571" s="138">
        <v>16.940000000000001</v>
      </c>
      <c r="J6571" s="138">
        <v>19.75</v>
      </c>
      <c r="K6571" s="138">
        <v>3.9344262295081962</v>
      </c>
    </row>
    <row r="6572" spans="1:11">
      <c r="A6572" s="39" t="s">
        <v>461</v>
      </c>
      <c r="B6572" s="39" t="s">
        <v>427</v>
      </c>
      <c r="C6572" s="39" t="s">
        <v>367</v>
      </c>
      <c r="D6572" s="92">
        <f t="shared" si="324"/>
        <v>19.95</v>
      </c>
      <c r="E6572" s="92">
        <f t="shared" si="325"/>
        <v>18.079999999999998</v>
      </c>
      <c r="F6572" s="92">
        <f t="shared" si="326"/>
        <v>21.95</v>
      </c>
      <c r="H6572" s="138">
        <v>19.95</v>
      </c>
      <c r="I6572" s="138">
        <v>18.079999999999998</v>
      </c>
      <c r="J6572" s="138">
        <v>21.95</v>
      </c>
      <c r="K6572" s="138">
        <v>4.9624060150375939</v>
      </c>
    </row>
    <row r="6573" spans="1:11">
      <c r="A6573" s="39" t="s">
        <v>461</v>
      </c>
      <c r="B6573" s="39" t="s">
        <v>427</v>
      </c>
      <c r="C6573" s="39" t="s">
        <v>368</v>
      </c>
      <c r="D6573" s="92">
        <f t="shared" si="324"/>
        <v>20.65</v>
      </c>
      <c r="E6573" s="92">
        <f t="shared" si="325"/>
        <v>17.34</v>
      </c>
      <c r="F6573" s="92">
        <f t="shared" si="326"/>
        <v>24.42</v>
      </c>
      <c r="H6573" s="138">
        <v>20.65</v>
      </c>
      <c r="I6573" s="138">
        <v>17.34</v>
      </c>
      <c r="J6573" s="138">
        <v>24.42</v>
      </c>
      <c r="K6573" s="138">
        <v>8.7651331719128347</v>
      </c>
    </row>
    <row r="6574" spans="1:11">
      <c r="A6574" s="39" t="s">
        <v>461</v>
      </c>
      <c r="B6574" s="39" t="s">
        <v>427</v>
      </c>
      <c r="C6574" s="39" t="s">
        <v>369</v>
      </c>
      <c r="D6574" s="92">
        <f t="shared" si="324"/>
        <v>17.62</v>
      </c>
      <c r="E6574" s="92">
        <f t="shared" si="325"/>
        <v>13.47</v>
      </c>
      <c r="F6574" s="92">
        <f t="shared" si="326"/>
        <v>22.7</v>
      </c>
      <c r="H6574" s="138">
        <v>17.62</v>
      </c>
      <c r="I6574" s="138">
        <v>13.47</v>
      </c>
      <c r="J6574" s="138">
        <v>22.7</v>
      </c>
      <c r="K6574" s="138">
        <v>13.337116912599321</v>
      </c>
    </row>
    <row r="6575" spans="1:11">
      <c r="A6575" s="39" t="s">
        <v>461</v>
      </c>
      <c r="B6575" s="39" t="s">
        <v>427</v>
      </c>
      <c r="C6575" s="39" t="s">
        <v>370</v>
      </c>
      <c r="D6575" s="92">
        <f t="shared" si="324"/>
        <v>15.94</v>
      </c>
      <c r="E6575" s="92">
        <f t="shared" si="325"/>
        <v>13.6</v>
      </c>
      <c r="F6575" s="92">
        <f t="shared" si="326"/>
        <v>18.59</v>
      </c>
      <c r="H6575" s="138">
        <v>15.94</v>
      </c>
      <c r="I6575" s="138">
        <v>13.6</v>
      </c>
      <c r="J6575" s="138">
        <v>18.59</v>
      </c>
      <c r="K6575" s="138">
        <v>7.9673776662484315</v>
      </c>
    </row>
    <row r="6576" spans="1:11">
      <c r="A6576" s="39" t="s">
        <v>461</v>
      </c>
      <c r="B6576" s="39" t="s">
        <v>427</v>
      </c>
      <c r="C6576" s="39" t="s">
        <v>357</v>
      </c>
      <c r="D6576" s="92">
        <f t="shared" si="324"/>
        <v>18.71</v>
      </c>
      <c r="E6576" s="92">
        <f t="shared" si="325"/>
        <v>17.37</v>
      </c>
      <c r="F6576" s="92">
        <f t="shared" si="326"/>
        <v>20.12</v>
      </c>
      <c r="H6576" s="138">
        <v>18.71</v>
      </c>
      <c r="I6576" s="138">
        <v>17.37</v>
      </c>
      <c r="J6576" s="138">
        <v>20.12</v>
      </c>
      <c r="K6576" s="138">
        <v>3.7413148049171561</v>
      </c>
    </row>
    <row r="6577" spans="1:11">
      <c r="A6577" s="39" t="s">
        <v>461</v>
      </c>
      <c r="B6577" s="39" t="s">
        <v>427</v>
      </c>
      <c r="C6577" s="39" t="s">
        <v>371</v>
      </c>
      <c r="D6577" s="92">
        <f t="shared" si="324"/>
        <v>17.28</v>
      </c>
      <c r="E6577" s="92">
        <f t="shared" si="325"/>
        <v>14.6</v>
      </c>
      <c r="F6577" s="92">
        <f t="shared" si="326"/>
        <v>20.329999999999998</v>
      </c>
      <c r="H6577" s="138">
        <v>17.28</v>
      </c>
      <c r="I6577" s="138">
        <v>14.6</v>
      </c>
      <c r="J6577" s="138">
        <v>20.329999999999998</v>
      </c>
      <c r="K6577" s="138">
        <v>8.4490740740740726</v>
      </c>
    </row>
    <row r="6578" spans="1:11">
      <c r="A6578" s="39" t="s">
        <v>461</v>
      </c>
      <c r="B6578" s="39" t="s">
        <v>427</v>
      </c>
      <c r="C6578" s="39" t="s">
        <v>372</v>
      </c>
      <c r="D6578" s="92">
        <f t="shared" si="324"/>
        <v>17.420000000000002</v>
      </c>
      <c r="E6578" s="92">
        <f t="shared" si="325"/>
        <v>15.28</v>
      </c>
      <c r="F6578" s="92">
        <f t="shared" si="326"/>
        <v>19.79</v>
      </c>
      <c r="H6578" s="138">
        <v>17.420000000000002</v>
      </c>
      <c r="I6578" s="138">
        <v>15.28</v>
      </c>
      <c r="J6578" s="138">
        <v>19.79</v>
      </c>
      <c r="K6578" s="138">
        <v>6.601607347876004</v>
      </c>
    </row>
    <row r="6579" spans="1:11">
      <c r="A6579" s="39" t="s">
        <v>461</v>
      </c>
      <c r="B6579" s="39" t="s">
        <v>427</v>
      </c>
      <c r="C6579" s="39" t="s">
        <v>373</v>
      </c>
      <c r="D6579" s="92">
        <f t="shared" si="324"/>
        <v>23.04</v>
      </c>
      <c r="E6579" s="92">
        <f t="shared" si="325"/>
        <v>20.14</v>
      </c>
      <c r="F6579" s="92">
        <f t="shared" si="326"/>
        <v>26.23</v>
      </c>
      <c r="H6579" s="138">
        <v>23.04</v>
      </c>
      <c r="I6579" s="138">
        <v>20.14</v>
      </c>
      <c r="J6579" s="138">
        <v>26.23</v>
      </c>
      <c r="K6579" s="138">
        <v>6.7274305555555562</v>
      </c>
    </row>
    <row r="6580" spans="1:11">
      <c r="A6580" s="39" t="s">
        <v>461</v>
      </c>
      <c r="B6580" s="39" t="s">
        <v>427</v>
      </c>
      <c r="C6580" s="39" t="s">
        <v>374</v>
      </c>
      <c r="D6580" s="92">
        <f t="shared" si="324"/>
        <v>21.94</v>
      </c>
      <c r="E6580" s="92">
        <f t="shared" si="325"/>
        <v>18.93</v>
      </c>
      <c r="F6580" s="92">
        <f t="shared" si="326"/>
        <v>25.29</v>
      </c>
      <c r="H6580" s="138">
        <v>21.94</v>
      </c>
      <c r="I6580" s="138">
        <v>18.93</v>
      </c>
      <c r="J6580" s="138">
        <v>25.29</v>
      </c>
      <c r="K6580" s="138">
        <v>7.3837739288969919</v>
      </c>
    </row>
    <row r="6581" spans="1:11">
      <c r="A6581" s="39" t="s">
        <v>461</v>
      </c>
      <c r="B6581" s="39" t="s">
        <v>427</v>
      </c>
      <c r="C6581" s="39" t="s">
        <v>358</v>
      </c>
      <c r="D6581" s="92">
        <f t="shared" si="324"/>
        <v>19.48</v>
      </c>
      <c r="E6581" s="92">
        <f t="shared" si="325"/>
        <v>18.010000000000002</v>
      </c>
      <c r="F6581" s="92">
        <f t="shared" si="326"/>
        <v>21.04</v>
      </c>
      <c r="H6581" s="138">
        <v>19.48</v>
      </c>
      <c r="I6581" s="138">
        <v>18.010000000000002</v>
      </c>
      <c r="J6581" s="138">
        <v>21.04</v>
      </c>
      <c r="K6581" s="138">
        <v>3.9527720739219716</v>
      </c>
    </row>
    <row r="6582" spans="1:11">
      <c r="A6582" s="39" t="s">
        <v>461</v>
      </c>
      <c r="B6582" s="39" t="s">
        <v>427</v>
      </c>
      <c r="C6582" s="39" t="s">
        <v>375</v>
      </c>
      <c r="D6582" s="92">
        <f t="shared" si="324"/>
        <v>19.600000000000001</v>
      </c>
      <c r="E6582" s="92">
        <f t="shared" si="325"/>
        <v>15.57</v>
      </c>
      <c r="F6582" s="92">
        <f t="shared" si="326"/>
        <v>24.37</v>
      </c>
      <c r="H6582" s="138">
        <v>19.600000000000001</v>
      </c>
      <c r="I6582" s="138">
        <v>15.57</v>
      </c>
      <c r="J6582" s="138">
        <v>24.37</v>
      </c>
      <c r="K6582" s="138">
        <v>11.428571428571429</v>
      </c>
    </row>
    <row r="6583" spans="1:11">
      <c r="A6583" s="39" t="s">
        <v>461</v>
      </c>
      <c r="B6583" s="39" t="s">
        <v>427</v>
      </c>
      <c r="C6583" s="39" t="s">
        <v>376</v>
      </c>
      <c r="D6583" s="92">
        <f t="shared" si="324"/>
        <v>16.21</v>
      </c>
      <c r="E6583" s="92">
        <f t="shared" si="325"/>
        <v>13.47</v>
      </c>
      <c r="F6583" s="92">
        <f t="shared" si="326"/>
        <v>19.39</v>
      </c>
      <c r="H6583" s="138">
        <v>16.21</v>
      </c>
      <c r="I6583" s="138">
        <v>13.47</v>
      </c>
      <c r="J6583" s="138">
        <v>19.39</v>
      </c>
      <c r="K6583" s="138">
        <v>9.3152375077112897</v>
      </c>
    </row>
    <row r="6584" spans="1:11">
      <c r="A6584" s="39" t="s">
        <v>461</v>
      </c>
      <c r="B6584" s="39" t="s">
        <v>427</v>
      </c>
      <c r="C6584" s="39" t="s">
        <v>377</v>
      </c>
      <c r="D6584" s="92">
        <f t="shared" si="324"/>
        <v>21.93</v>
      </c>
      <c r="E6584" s="92">
        <f t="shared" si="325"/>
        <v>18.82</v>
      </c>
      <c r="F6584" s="92">
        <f t="shared" si="326"/>
        <v>25.39</v>
      </c>
      <c r="H6584" s="138">
        <v>21.93</v>
      </c>
      <c r="I6584" s="138">
        <v>18.82</v>
      </c>
      <c r="J6584" s="138">
        <v>25.39</v>
      </c>
      <c r="K6584" s="138">
        <v>7.6607387140902876</v>
      </c>
    </row>
    <row r="6585" spans="1:11">
      <c r="A6585" s="39" t="s">
        <v>461</v>
      </c>
      <c r="B6585" s="39" t="s">
        <v>427</v>
      </c>
      <c r="C6585" s="39" t="s">
        <v>386</v>
      </c>
      <c r="D6585" s="92">
        <f t="shared" si="324"/>
        <v>17.940000000000001</v>
      </c>
      <c r="E6585" s="92">
        <f t="shared" si="325"/>
        <v>15.86</v>
      </c>
      <c r="F6585" s="92">
        <f t="shared" si="326"/>
        <v>20.22</v>
      </c>
      <c r="H6585" s="138">
        <v>17.940000000000001</v>
      </c>
      <c r="I6585" s="138">
        <v>15.86</v>
      </c>
      <c r="J6585" s="138">
        <v>20.22</v>
      </c>
      <c r="K6585" s="138">
        <v>6.1872909698996654</v>
      </c>
    </row>
    <row r="6586" spans="1:11">
      <c r="A6586" s="39" t="s">
        <v>461</v>
      </c>
      <c r="B6586" s="39" t="s">
        <v>427</v>
      </c>
      <c r="C6586" s="39" t="s">
        <v>379</v>
      </c>
      <c r="D6586" s="92">
        <f t="shared" si="324"/>
        <v>17.73</v>
      </c>
      <c r="E6586" s="92">
        <f t="shared" si="325"/>
        <v>15.65</v>
      </c>
      <c r="F6586" s="92">
        <f t="shared" si="326"/>
        <v>20.02</v>
      </c>
      <c r="H6586" s="138">
        <v>17.73</v>
      </c>
      <c r="I6586" s="138">
        <v>15.65</v>
      </c>
      <c r="J6586" s="138">
        <v>20.02</v>
      </c>
      <c r="K6586" s="138">
        <v>6.260575296108291</v>
      </c>
    </row>
    <row r="6587" spans="1:11">
      <c r="A6587" s="39" t="s">
        <v>461</v>
      </c>
      <c r="B6587" s="39" t="s">
        <v>427</v>
      </c>
      <c r="C6587" s="39" t="s">
        <v>360</v>
      </c>
      <c r="D6587" s="92">
        <f t="shared" si="324"/>
        <v>18.09</v>
      </c>
      <c r="E6587" s="92">
        <f t="shared" si="325"/>
        <v>16.760000000000002</v>
      </c>
      <c r="F6587" s="92">
        <f t="shared" si="326"/>
        <v>19.510000000000002</v>
      </c>
      <c r="H6587" s="138">
        <v>18.09</v>
      </c>
      <c r="I6587" s="138">
        <v>16.760000000000002</v>
      </c>
      <c r="J6587" s="138">
        <v>19.510000000000002</v>
      </c>
      <c r="K6587" s="138">
        <v>3.8695411829740185</v>
      </c>
    </row>
    <row r="6588" spans="1:11">
      <c r="A6588" s="39" t="s">
        <v>461</v>
      </c>
      <c r="B6588" s="39" t="s">
        <v>427</v>
      </c>
      <c r="C6588" s="39" t="s">
        <v>0</v>
      </c>
      <c r="D6588" s="92">
        <f t="shared" si="324"/>
        <v>18.66</v>
      </c>
      <c r="E6588" s="92">
        <f t="shared" si="325"/>
        <v>17.96</v>
      </c>
      <c r="F6588" s="92">
        <f t="shared" si="326"/>
        <v>19.38</v>
      </c>
      <c r="H6588" s="138">
        <v>18.66</v>
      </c>
      <c r="I6588" s="138">
        <v>17.96</v>
      </c>
      <c r="J6588" s="138">
        <v>19.38</v>
      </c>
      <c r="K6588" s="138">
        <v>1.9292604501607715</v>
      </c>
    </row>
    <row r="6589" spans="1:11">
      <c r="A6589" s="39" t="s">
        <v>461</v>
      </c>
      <c r="B6589" s="39" t="s">
        <v>428</v>
      </c>
      <c r="C6589" s="39" t="s">
        <v>363</v>
      </c>
      <c r="D6589" s="92">
        <f t="shared" si="324"/>
        <v>12.31</v>
      </c>
      <c r="E6589" s="92">
        <f t="shared" si="325"/>
        <v>9.9600000000000009</v>
      </c>
      <c r="F6589" s="92">
        <f t="shared" si="326"/>
        <v>15.12</v>
      </c>
      <c r="H6589" s="138">
        <v>12.31</v>
      </c>
      <c r="I6589" s="138">
        <v>9.9600000000000009</v>
      </c>
      <c r="J6589" s="138">
        <v>15.12</v>
      </c>
      <c r="K6589" s="138">
        <v>10.641754670999187</v>
      </c>
    </row>
    <row r="6590" spans="1:11">
      <c r="A6590" s="39" t="s">
        <v>461</v>
      </c>
      <c r="B6590" s="39" t="s">
        <v>428</v>
      </c>
      <c r="C6590" s="39" t="s">
        <v>364</v>
      </c>
      <c r="D6590" s="92">
        <f t="shared" ref="D6590:D6653" si="327">IF(K6590&gt;=50," ",H6590)</f>
        <v>15.08</v>
      </c>
      <c r="E6590" s="92">
        <f t="shared" ref="E6590:E6653" si="328">IF(K6590&gt;=50," ",I6590)</f>
        <v>12.41</v>
      </c>
      <c r="F6590" s="92">
        <f t="shared" ref="F6590:F6653" si="329">IF(K6590&gt;=50," ",J6590)</f>
        <v>18.2</v>
      </c>
      <c r="H6590" s="138">
        <v>15.08</v>
      </c>
      <c r="I6590" s="138">
        <v>12.41</v>
      </c>
      <c r="J6590" s="138">
        <v>18.2</v>
      </c>
      <c r="K6590" s="138">
        <v>9.8143236074270561</v>
      </c>
    </row>
    <row r="6591" spans="1:11">
      <c r="A6591" s="39" t="s">
        <v>461</v>
      </c>
      <c r="B6591" s="39" t="s">
        <v>428</v>
      </c>
      <c r="C6591" s="39" t="s">
        <v>365</v>
      </c>
      <c r="D6591" s="92">
        <f t="shared" si="327"/>
        <v>9.5399999999999991</v>
      </c>
      <c r="E6591" s="92">
        <f t="shared" si="328"/>
        <v>7.04</v>
      </c>
      <c r="F6591" s="92">
        <f t="shared" si="329"/>
        <v>12.81</v>
      </c>
      <c r="H6591" s="138">
        <v>9.5399999999999991</v>
      </c>
      <c r="I6591" s="138">
        <v>7.04</v>
      </c>
      <c r="J6591" s="138">
        <v>12.81</v>
      </c>
      <c r="K6591" s="138">
        <v>15.30398322851153</v>
      </c>
    </row>
    <row r="6592" spans="1:11">
      <c r="A6592" s="39" t="s">
        <v>461</v>
      </c>
      <c r="B6592" s="39" t="s">
        <v>428</v>
      </c>
      <c r="C6592" s="39" t="s">
        <v>366</v>
      </c>
      <c r="D6592" s="92">
        <f t="shared" si="327"/>
        <v>13.94</v>
      </c>
      <c r="E6592" s="92">
        <f t="shared" si="328"/>
        <v>12.16</v>
      </c>
      <c r="F6592" s="92">
        <f t="shared" si="329"/>
        <v>15.94</v>
      </c>
      <c r="H6592" s="138">
        <v>13.94</v>
      </c>
      <c r="I6592" s="138">
        <v>12.16</v>
      </c>
      <c r="J6592" s="138">
        <v>15.94</v>
      </c>
      <c r="K6592" s="138">
        <v>6.8866571018651364</v>
      </c>
    </row>
    <row r="6593" spans="1:11">
      <c r="A6593" s="39" t="s">
        <v>461</v>
      </c>
      <c r="B6593" s="39" t="s">
        <v>428</v>
      </c>
      <c r="C6593" s="39" t="s">
        <v>356</v>
      </c>
      <c r="D6593" s="92">
        <f t="shared" si="327"/>
        <v>13.55</v>
      </c>
      <c r="E6593" s="92">
        <f t="shared" si="328"/>
        <v>12.32</v>
      </c>
      <c r="F6593" s="92">
        <f t="shared" si="329"/>
        <v>14.89</v>
      </c>
      <c r="H6593" s="138">
        <v>13.55</v>
      </c>
      <c r="I6593" s="138">
        <v>12.32</v>
      </c>
      <c r="J6593" s="138">
        <v>14.89</v>
      </c>
      <c r="K6593" s="138">
        <v>4.8708487084870846</v>
      </c>
    </row>
    <row r="6594" spans="1:11">
      <c r="A6594" s="39" t="s">
        <v>461</v>
      </c>
      <c r="B6594" s="39" t="s">
        <v>428</v>
      </c>
      <c r="C6594" s="39" t="s">
        <v>367</v>
      </c>
      <c r="D6594" s="92">
        <f t="shared" si="327"/>
        <v>15.55</v>
      </c>
      <c r="E6594" s="92">
        <f t="shared" si="328"/>
        <v>13.82</v>
      </c>
      <c r="F6594" s="92">
        <f t="shared" si="329"/>
        <v>17.45</v>
      </c>
      <c r="H6594" s="138">
        <v>15.55</v>
      </c>
      <c r="I6594" s="138">
        <v>13.82</v>
      </c>
      <c r="J6594" s="138">
        <v>17.45</v>
      </c>
      <c r="K6594" s="138">
        <v>5.916398713826367</v>
      </c>
    </row>
    <row r="6595" spans="1:11">
      <c r="A6595" s="39" t="s">
        <v>461</v>
      </c>
      <c r="B6595" s="39" t="s">
        <v>428</v>
      </c>
      <c r="C6595" s="39" t="s">
        <v>368</v>
      </c>
      <c r="D6595" s="92">
        <f t="shared" si="327"/>
        <v>12.33</v>
      </c>
      <c r="E6595" s="92">
        <f t="shared" si="328"/>
        <v>9.7100000000000009</v>
      </c>
      <c r="F6595" s="92">
        <f t="shared" si="329"/>
        <v>15.52</v>
      </c>
      <c r="H6595" s="138">
        <v>12.33</v>
      </c>
      <c r="I6595" s="138">
        <v>9.7100000000000009</v>
      </c>
      <c r="J6595" s="138">
        <v>15.52</v>
      </c>
      <c r="K6595" s="138">
        <v>12.003244120032441</v>
      </c>
    </row>
    <row r="6596" spans="1:11">
      <c r="A6596" s="39" t="s">
        <v>461</v>
      </c>
      <c r="B6596" s="39" t="s">
        <v>428</v>
      </c>
      <c r="C6596" s="39" t="s">
        <v>369</v>
      </c>
      <c r="D6596" s="92">
        <f t="shared" si="327"/>
        <v>17.12</v>
      </c>
      <c r="E6596" s="92">
        <f t="shared" si="328"/>
        <v>12.58</v>
      </c>
      <c r="F6596" s="92">
        <f t="shared" si="329"/>
        <v>22.88</v>
      </c>
      <c r="H6596" s="138">
        <v>17.12</v>
      </c>
      <c r="I6596" s="138">
        <v>12.58</v>
      </c>
      <c r="J6596" s="138">
        <v>22.88</v>
      </c>
      <c r="K6596" s="138">
        <v>15.303738317757009</v>
      </c>
    </row>
    <row r="6597" spans="1:11">
      <c r="A6597" s="39" t="s">
        <v>461</v>
      </c>
      <c r="B6597" s="39" t="s">
        <v>428</v>
      </c>
      <c r="C6597" s="39" t="s">
        <v>370</v>
      </c>
      <c r="D6597" s="92">
        <f t="shared" si="327"/>
        <v>9.15</v>
      </c>
      <c r="E6597" s="92">
        <f t="shared" si="328"/>
        <v>7.32</v>
      </c>
      <c r="F6597" s="92">
        <f t="shared" si="329"/>
        <v>11.39</v>
      </c>
      <c r="H6597" s="138">
        <v>9.15</v>
      </c>
      <c r="I6597" s="138">
        <v>7.32</v>
      </c>
      <c r="J6597" s="138">
        <v>11.39</v>
      </c>
      <c r="K6597" s="138">
        <v>11.256830601092895</v>
      </c>
    </row>
    <row r="6598" spans="1:11">
      <c r="A6598" s="39" t="s">
        <v>461</v>
      </c>
      <c r="B6598" s="39" t="s">
        <v>428</v>
      </c>
      <c r="C6598" s="39" t="s">
        <v>357</v>
      </c>
      <c r="D6598" s="92">
        <f t="shared" si="327"/>
        <v>13.26</v>
      </c>
      <c r="E6598" s="92">
        <f t="shared" si="328"/>
        <v>12.08</v>
      </c>
      <c r="F6598" s="92">
        <f t="shared" si="329"/>
        <v>14.53</v>
      </c>
      <c r="H6598" s="138">
        <v>13.26</v>
      </c>
      <c r="I6598" s="138">
        <v>12.08</v>
      </c>
      <c r="J6598" s="138">
        <v>14.53</v>
      </c>
      <c r="K6598" s="138">
        <v>4.751131221719457</v>
      </c>
    </row>
    <row r="6599" spans="1:11">
      <c r="A6599" s="39" t="s">
        <v>461</v>
      </c>
      <c r="B6599" s="39" t="s">
        <v>428</v>
      </c>
      <c r="C6599" s="39" t="s">
        <v>371</v>
      </c>
      <c r="D6599" s="92">
        <f t="shared" si="327"/>
        <v>13.95</v>
      </c>
      <c r="E6599" s="92">
        <f t="shared" si="328"/>
        <v>11.39</v>
      </c>
      <c r="F6599" s="92">
        <f t="shared" si="329"/>
        <v>16.97</v>
      </c>
      <c r="H6599" s="138">
        <v>13.95</v>
      </c>
      <c r="I6599" s="138">
        <v>11.39</v>
      </c>
      <c r="J6599" s="138">
        <v>16.97</v>
      </c>
      <c r="K6599" s="138">
        <v>10.179211469534049</v>
      </c>
    </row>
    <row r="6600" spans="1:11">
      <c r="A6600" s="39" t="s">
        <v>461</v>
      </c>
      <c r="B6600" s="39" t="s">
        <v>428</v>
      </c>
      <c r="C6600" s="39" t="s">
        <v>372</v>
      </c>
      <c r="D6600" s="92">
        <f t="shared" si="327"/>
        <v>12.17</v>
      </c>
      <c r="E6600" s="92">
        <f t="shared" si="328"/>
        <v>10.42</v>
      </c>
      <c r="F6600" s="92">
        <f t="shared" si="329"/>
        <v>14.17</v>
      </c>
      <c r="H6600" s="138">
        <v>12.17</v>
      </c>
      <c r="I6600" s="138">
        <v>10.42</v>
      </c>
      <c r="J6600" s="138">
        <v>14.17</v>
      </c>
      <c r="K6600" s="138">
        <v>7.8060805258833188</v>
      </c>
    </row>
    <row r="6601" spans="1:11">
      <c r="A6601" s="39" t="s">
        <v>461</v>
      </c>
      <c r="B6601" s="39" t="s">
        <v>428</v>
      </c>
      <c r="C6601" s="39" t="s">
        <v>373</v>
      </c>
      <c r="D6601" s="92">
        <f t="shared" si="327"/>
        <v>12.76</v>
      </c>
      <c r="E6601" s="92">
        <f t="shared" si="328"/>
        <v>10.49</v>
      </c>
      <c r="F6601" s="92">
        <f t="shared" si="329"/>
        <v>15.44</v>
      </c>
      <c r="H6601" s="138">
        <v>12.76</v>
      </c>
      <c r="I6601" s="138">
        <v>10.49</v>
      </c>
      <c r="J6601" s="138">
        <v>15.44</v>
      </c>
      <c r="K6601" s="138">
        <v>9.8746081504702197</v>
      </c>
    </row>
    <row r="6602" spans="1:11">
      <c r="A6602" s="39" t="s">
        <v>461</v>
      </c>
      <c r="B6602" s="39" t="s">
        <v>428</v>
      </c>
      <c r="C6602" s="39" t="s">
        <v>374</v>
      </c>
      <c r="D6602" s="92">
        <f t="shared" si="327"/>
        <v>14.55</v>
      </c>
      <c r="E6602" s="92">
        <f t="shared" si="328"/>
        <v>12.02</v>
      </c>
      <c r="F6602" s="92">
        <f t="shared" si="329"/>
        <v>17.510000000000002</v>
      </c>
      <c r="H6602" s="138">
        <v>14.55</v>
      </c>
      <c r="I6602" s="138">
        <v>12.02</v>
      </c>
      <c r="J6602" s="138">
        <v>17.510000000000002</v>
      </c>
      <c r="K6602" s="138">
        <v>9.6219931271477659</v>
      </c>
    </row>
    <row r="6603" spans="1:11">
      <c r="A6603" s="39" t="s">
        <v>461</v>
      </c>
      <c r="B6603" s="39" t="s">
        <v>428</v>
      </c>
      <c r="C6603" s="39" t="s">
        <v>358</v>
      </c>
      <c r="D6603" s="92">
        <f t="shared" si="327"/>
        <v>12.77</v>
      </c>
      <c r="E6603" s="92">
        <f t="shared" si="328"/>
        <v>11.55</v>
      </c>
      <c r="F6603" s="92">
        <f t="shared" si="329"/>
        <v>14.08</v>
      </c>
      <c r="H6603" s="138">
        <v>12.77</v>
      </c>
      <c r="I6603" s="138">
        <v>11.55</v>
      </c>
      <c r="J6603" s="138">
        <v>14.08</v>
      </c>
      <c r="K6603" s="138">
        <v>5.0117462803445578</v>
      </c>
    </row>
    <row r="6604" spans="1:11">
      <c r="A6604" s="39" t="s">
        <v>461</v>
      </c>
      <c r="B6604" s="39" t="s">
        <v>428</v>
      </c>
      <c r="C6604" s="39" t="s">
        <v>375</v>
      </c>
      <c r="D6604" s="92">
        <f t="shared" si="327"/>
        <v>14.81</v>
      </c>
      <c r="E6604" s="92">
        <f t="shared" si="328"/>
        <v>11.04</v>
      </c>
      <c r="F6604" s="92">
        <f t="shared" si="329"/>
        <v>19.579999999999998</v>
      </c>
      <c r="H6604" s="138">
        <v>14.81</v>
      </c>
      <c r="I6604" s="138">
        <v>11.04</v>
      </c>
      <c r="J6604" s="138">
        <v>19.579999999999998</v>
      </c>
      <c r="K6604" s="138">
        <v>14.65226198514517</v>
      </c>
    </row>
    <row r="6605" spans="1:11">
      <c r="A6605" s="39" t="s">
        <v>461</v>
      </c>
      <c r="B6605" s="39" t="s">
        <v>428</v>
      </c>
      <c r="C6605" s="39" t="s">
        <v>376</v>
      </c>
      <c r="D6605" s="92">
        <f t="shared" si="327"/>
        <v>8.5299999999999994</v>
      </c>
      <c r="E6605" s="92">
        <f t="shared" si="328"/>
        <v>6.48</v>
      </c>
      <c r="F6605" s="92">
        <f t="shared" si="329"/>
        <v>11.14</v>
      </c>
      <c r="H6605" s="138">
        <v>8.5299999999999994</v>
      </c>
      <c r="I6605" s="138">
        <v>6.48</v>
      </c>
      <c r="J6605" s="138">
        <v>11.14</v>
      </c>
      <c r="K6605" s="138">
        <v>13.833528722157093</v>
      </c>
    </row>
    <row r="6606" spans="1:11">
      <c r="A6606" s="39" t="s">
        <v>461</v>
      </c>
      <c r="B6606" s="39" t="s">
        <v>428</v>
      </c>
      <c r="C6606" s="39" t="s">
        <v>377</v>
      </c>
      <c r="D6606" s="92">
        <f t="shared" si="327"/>
        <v>13.47</v>
      </c>
      <c r="E6606" s="92">
        <f t="shared" si="328"/>
        <v>10.99</v>
      </c>
      <c r="F6606" s="92">
        <f t="shared" si="329"/>
        <v>16.399999999999999</v>
      </c>
      <c r="H6606" s="138">
        <v>13.47</v>
      </c>
      <c r="I6606" s="138">
        <v>10.99</v>
      </c>
      <c r="J6606" s="138">
        <v>16.399999999999999</v>
      </c>
      <c r="K6606" s="138">
        <v>10.244988864142538</v>
      </c>
    </row>
    <row r="6607" spans="1:11">
      <c r="A6607" s="39" t="s">
        <v>461</v>
      </c>
      <c r="B6607" s="39" t="s">
        <v>428</v>
      </c>
      <c r="C6607" s="39" t="s">
        <v>386</v>
      </c>
      <c r="D6607" s="92">
        <f t="shared" si="327"/>
        <v>16.34</v>
      </c>
      <c r="E6607" s="92">
        <f t="shared" si="328"/>
        <v>13.71</v>
      </c>
      <c r="F6607" s="92">
        <f t="shared" si="329"/>
        <v>19.36</v>
      </c>
      <c r="H6607" s="138">
        <v>16.34</v>
      </c>
      <c r="I6607" s="138">
        <v>13.71</v>
      </c>
      <c r="J6607" s="138">
        <v>19.36</v>
      </c>
      <c r="K6607" s="138">
        <v>8.8127294981640141</v>
      </c>
    </row>
    <row r="6608" spans="1:11">
      <c r="A6608" s="39" t="s">
        <v>461</v>
      </c>
      <c r="B6608" s="39" t="s">
        <v>428</v>
      </c>
      <c r="C6608" s="39" t="s">
        <v>379</v>
      </c>
      <c r="D6608" s="92">
        <f t="shared" si="327"/>
        <v>11.25</v>
      </c>
      <c r="E6608" s="92">
        <f t="shared" si="328"/>
        <v>9.7100000000000009</v>
      </c>
      <c r="F6608" s="92">
        <f t="shared" si="329"/>
        <v>12.99</v>
      </c>
      <c r="H6608" s="138">
        <v>11.25</v>
      </c>
      <c r="I6608" s="138">
        <v>9.7100000000000009</v>
      </c>
      <c r="J6608" s="138">
        <v>12.99</v>
      </c>
      <c r="K6608" s="138">
        <v>7.4666666666666659</v>
      </c>
    </row>
    <row r="6609" spans="1:11">
      <c r="A6609" s="39" t="s">
        <v>461</v>
      </c>
      <c r="B6609" s="39" t="s">
        <v>428</v>
      </c>
      <c r="C6609" s="39" t="s">
        <v>360</v>
      </c>
      <c r="D6609" s="92">
        <f t="shared" si="327"/>
        <v>11.73</v>
      </c>
      <c r="E6609" s="92">
        <f t="shared" si="328"/>
        <v>10.64</v>
      </c>
      <c r="F6609" s="92">
        <f t="shared" si="329"/>
        <v>12.91</v>
      </c>
      <c r="H6609" s="138">
        <v>11.73</v>
      </c>
      <c r="I6609" s="138">
        <v>10.64</v>
      </c>
      <c r="J6609" s="138">
        <v>12.91</v>
      </c>
      <c r="K6609" s="138">
        <v>4.9445865302642789</v>
      </c>
    </row>
    <row r="6610" spans="1:11">
      <c r="A6610" s="39" t="s">
        <v>461</v>
      </c>
      <c r="B6610" s="39" t="s">
        <v>428</v>
      </c>
      <c r="C6610" s="39" t="s">
        <v>0</v>
      </c>
      <c r="D6610" s="92">
        <f t="shared" si="327"/>
        <v>12.8</v>
      </c>
      <c r="E6610" s="92">
        <f t="shared" si="328"/>
        <v>12.19</v>
      </c>
      <c r="F6610" s="92">
        <f t="shared" si="329"/>
        <v>13.42</v>
      </c>
      <c r="H6610" s="138">
        <v>12.8</v>
      </c>
      <c r="I6610" s="138">
        <v>12.19</v>
      </c>
      <c r="J6610" s="138">
        <v>13.42</v>
      </c>
      <c r="K6610" s="138">
        <v>2.4218749999999996</v>
      </c>
    </row>
    <row r="6611" spans="1:11">
      <c r="A6611" s="39" t="s">
        <v>461</v>
      </c>
      <c r="B6611" s="39" t="s">
        <v>429</v>
      </c>
      <c r="C6611" s="39" t="s">
        <v>363</v>
      </c>
      <c r="D6611" s="92">
        <f t="shared" si="327"/>
        <v>9.89</v>
      </c>
      <c r="E6611" s="92">
        <f t="shared" si="328"/>
        <v>7.9</v>
      </c>
      <c r="F6611" s="92">
        <f t="shared" si="329"/>
        <v>12.31</v>
      </c>
      <c r="H6611" s="138">
        <v>9.89</v>
      </c>
      <c r="I6611" s="138">
        <v>7.9</v>
      </c>
      <c r="J6611" s="138">
        <v>12.31</v>
      </c>
      <c r="K6611" s="138">
        <v>11.324570273003033</v>
      </c>
    </row>
    <row r="6612" spans="1:11">
      <c r="A6612" s="39" t="s">
        <v>461</v>
      </c>
      <c r="B6612" s="39" t="s">
        <v>429</v>
      </c>
      <c r="C6612" s="39" t="s">
        <v>364</v>
      </c>
      <c r="D6612" s="92">
        <f t="shared" si="327"/>
        <v>12.6</v>
      </c>
      <c r="E6612" s="92">
        <f t="shared" si="328"/>
        <v>10.38</v>
      </c>
      <c r="F6612" s="92">
        <f t="shared" si="329"/>
        <v>15.22</v>
      </c>
      <c r="H6612" s="138">
        <v>12.6</v>
      </c>
      <c r="I6612" s="138">
        <v>10.38</v>
      </c>
      <c r="J6612" s="138">
        <v>15.22</v>
      </c>
      <c r="K6612" s="138">
        <v>9.7619047619047628</v>
      </c>
    </row>
    <row r="6613" spans="1:11">
      <c r="A6613" s="39" t="s">
        <v>461</v>
      </c>
      <c r="B6613" s="39" t="s">
        <v>429</v>
      </c>
      <c r="C6613" s="39" t="s">
        <v>365</v>
      </c>
      <c r="D6613" s="92">
        <f t="shared" si="327"/>
        <v>14.2</v>
      </c>
      <c r="E6613" s="92">
        <f t="shared" si="328"/>
        <v>11.23</v>
      </c>
      <c r="F6613" s="92">
        <f t="shared" si="329"/>
        <v>17.809999999999999</v>
      </c>
      <c r="H6613" s="138">
        <v>14.2</v>
      </c>
      <c r="I6613" s="138">
        <v>11.23</v>
      </c>
      <c r="J6613" s="138">
        <v>17.809999999999999</v>
      </c>
      <c r="K6613" s="138">
        <v>11.76056338028169</v>
      </c>
    </row>
    <row r="6614" spans="1:11">
      <c r="A6614" s="39" t="s">
        <v>461</v>
      </c>
      <c r="B6614" s="39" t="s">
        <v>429</v>
      </c>
      <c r="C6614" s="39" t="s">
        <v>366</v>
      </c>
      <c r="D6614" s="92">
        <f t="shared" si="327"/>
        <v>12.08</v>
      </c>
      <c r="E6614" s="92">
        <f t="shared" si="328"/>
        <v>10.47</v>
      </c>
      <c r="F6614" s="92">
        <f t="shared" si="329"/>
        <v>13.91</v>
      </c>
      <c r="H6614" s="138">
        <v>12.08</v>
      </c>
      <c r="I6614" s="138">
        <v>10.47</v>
      </c>
      <c r="J6614" s="138">
        <v>13.91</v>
      </c>
      <c r="K6614" s="138">
        <v>7.2847682119205297</v>
      </c>
    </row>
    <row r="6615" spans="1:11">
      <c r="A6615" s="39" t="s">
        <v>461</v>
      </c>
      <c r="B6615" s="39" t="s">
        <v>429</v>
      </c>
      <c r="C6615" s="39" t="s">
        <v>356</v>
      </c>
      <c r="D6615" s="92">
        <f t="shared" si="327"/>
        <v>11.78</v>
      </c>
      <c r="E6615" s="92">
        <f t="shared" si="328"/>
        <v>10.69</v>
      </c>
      <c r="F6615" s="92">
        <f t="shared" si="329"/>
        <v>12.97</v>
      </c>
      <c r="H6615" s="138">
        <v>11.78</v>
      </c>
      <c r="I6615" s="138">
        <v>10.69</v>
      </c>
      <c r="J6615" s="138">
        <v>12.97</v>
      </c>
      <c r="K6615" s="138">
        <v>4.9235993208828521</v>
      </c>
    </row>
    <row r="6616" spans="1:11">
      <c r="A6616" s="39" t="s">
        <v>461</v>
      </c>
      <c r="B6616" s="39" t="s">
        <v>429</v>
      </c>
      <c r="C6616" s="39" t="s">
        <v>367</v>
      </c>
      <c r="D6616" s="92">
        <f t="shared" si="327"/>
        <v>14.21</v>
      </c>
      <c r="E6616" s="92">
        <f t="shared" si="328"/>
        <v>12.53</v>
      </c>
      <c r="F6616" s="92">
        <f t="shared" si="329"/>
        <v>16.079999999999998</v>
      </c>
      <c r="H6616" s="138">
        <v>14.21</v>
      </c>
      <c r="I6616" s="138">
        <v>12.53</v>
      </c>
      <c r="J6616" s="138">
        <v>16.079999999999998</v>
      </c>
      <c r="K6616" s="138">
        <v>6.403940886699508</v>
      </c>
    </row>
    <row r="6617" spans="1:11">
      <c r="A6617" s="39" t="s">
        <v>461</v>
      </c>
      <c r="B6617" s="39" t="s">
        <v>429</v>
      </c>
      <c r="C6617" s="39" t="s">
        <v>368</v>
      </c>
      <c r="D6617" s="92">
        <f t="shared" si="327"/>
        <v>15.24</v>
      </c>
      <c r="E6617" s="92">
        <f t="shared" si="328"/>
        <v>12.27</v>
      </c>
      <c r="F6617" s="92">
        <f t="shared" si="329"/>
        <v>18.760000000000002</v>
      </c>
      <c r="H6617" s="138">
        <v>15.24</v>
      </c>
      <c r="I6617" s="138">
        <v>12.27</v>
      </c>
      <c r="J6617" s="138">
        <v>18.760000000000002</v>
      </c>
      <c r="K6617" s="138">
        <v>10.826771653543306</v>
      </c>
    </row>
    <row r="6618" spans="1:11">
      <c r="A6618" s="39" t="s">
        <v>461</v>
      </c>
      <c r="B6618" s="39" t="s">
        <v>429</v>
      </c>
      <c r="C6618" s="39" t="s">
        <v>369</v>
      </c>
      <c r="D6618" s="92">
        <f t="shared" si="327"/>
        <v>20.100000000000001</v>
      </c>
      <c r="E6618" s="92">
        <f t="shared" si="328"/>
        <v>15.6</v>
      </c>
      <c r="F6618" s="92">
        <f t="shared" si="329"/>
        <v>25.52</v>
      </c>
      <c r="H6618" s="138">
        <v>20.100000000000001</v>
      </c>
      <c r="I6618" s="138">
        <v>15.6</v>
      </c>
      <c r="J6618" s="138">
        <v>25.52</v>
      </c>
      <c r="K6618" s="138">
        <v>12.587064676616913</v>
      </c>
    </row>
    <row r="6619" spans="1:11">
      <c r="A6619" s="39" t="s">
        <v>461</v>
      </c>
      <c r="B6619" s="39" t="s">
        <v>429</v>
      </c>
      <c r="C6619" s="39" t="s">
        <v>370</v>
      </c>
      <c r="D6619" s="92">
        <f t="shared" si="327"/>
        <v>8.68</v>
      </c>
      <c r="E6619" s="92">
        <f t="shared" si="328"/>
        <v>6.93</v>
      </c>
      <c r="F6619" s="92">
        <f t="shared" si="329"/>
        <v>10.81</v>
      </c>
      <c r="H6619" s="138">
        <v>8.68</v>
      </c>
      <c r="I6619" s="138">
        <v>6.93</v>
      </c>
      <c r="J6619" s="138">
        <v>10.81</v>
      </c>
      <c r="K6619" s="138">
        <v>11.405529953917052</v>
      </c>
    </row>
    <row r="6620" spans="1:11">
      <c r="A6620" s="39" t="s">
        <v>461</v>
      </c>
      <c r="B6620" s="39" t="s">
        <v>429</v>
      </c>
      <c r="C6620" s="39" t="s">
        <v>357</v>
      </c>
      <c r="D6620" s="92">
        <f t="shared" si="327"/>
        <v>12.76</v>
      </c>
      <c r="E6620" s="92">
        <f t="shared" si="328"/>
        <v>11.61</v>
      </c>
      <c r="F6620" s="92">
        <f t="shared" si="329"/>
        <v>14</v>
      </c>
      <c r="H6620" s="138">
        <v>12.76</v>
      </c>
      <c r="I6620" s="138">
        <v>11.61</v>
      </c>
      <c r="J6620" s="138">
        <v>14</v>
      </c>
      <c r="K6620" s="138">
        <v>4.7805642633228835</v>
      </c>
    </row>
    <row r="6621" spans="1:11">
      <c r="A6621" s="39" t="s">
        <v>461</v>
      </c>
      <c r="B6621" s="39" t="s">
        <v>429</v>
      </c>
      <c r="C6621" s="39" t="s">
        <v>371</v>
      </c>
      <c r="D6621" s="92">
        <f t="shared" si="327"/>
        <v>15.62</v>
      </c>
      <c r="E6621" s="92">
        <f t="shared" si="328"/>
        <v>12.88</v>
      </c>
      <c r="F6621" s="92">
        <f t="shared" si="329"/>
        <v>18.8</v>
      </c>
      <c r="H6621" s="138">
        <v>15.62</v>
      </c>
      <c r="I6621" s="138">
        <v>12.88</v>
      </c>
      <c r="J6621" s="138">
        <v>18.8</v>
      </c>
      <c r="K6621" s="138">
        <v>9.6670934699103714</v>
      </c>
    </row>
    <row r="6622" spans="1:11">
      <c r="A6622" s="39" t="s">
        <v>461</v>
      </c>
      <c r="B6622" s="39" t="s">
        <v>429</v>
      </c>
      <c r="C6622" s="39" t="s">
        <v>372</v>
      </c>
      <c r="D6622" s="92">
        <f t="shared" si="327"/>
        <v>7.85</v>
      </c>
      <c r="E6622" s="92">
        <f t="shared" si="328"/>
        <v>6.33</v>
      </c>
      <c r="F6622" s="92">
        <f t="shared" si="329"/>
        <v>9.69</v>
      </c>
      <c r="H6622" s="138">
        <v>7.85</v>
      </c>
      <c r="I6622" s="138">
        <v>6.33</v>
      </c>
      <c r="J6622" s="138">
        <v>9.69</v>
      </c>
      <c r="K6622" s="138">
        <v>10.828025477707007</v>
      </c>
    </row>
    <row r="6623" spans="1:11">
      <c r="A6623" s="39" t="s">
        <v>461</v>
      </c>
      <c r="B6623" s="39" t="s">
        <v>429</v>
      </c>
      <c r="C6623" s="39" t="s">
        <v>373</v>
      </c>
      <c r="D6623" s="92">
        <f t="shared" si="327"/>
        <v>11.2</v>
      </c>
      <c r="E6623" s="92">
        <f t="shared" si="328"/>
        <v>9.11</v>
      </c>
      <c r="F6623" s="92">
        <f t="shared" si="329"/>
        <v>13.69</v>
      </c>
      <c r="H6623" s="138">
        <v>11.2</v>
      </c>
      <c r="I6623" s="138">
        <v>9.11</v>
      </c>
      <c r="J6623" s="138">
        <v>13.69</v>
      </c>
      <c r="K6623" s="138">
        <v>10.357142857142856</v>
      </c>
    </row>
    <row r="6624" spans="1:11">
      <c r="A6624" s="39" t="s">
        <v>461</v>
      </c>
      <c r="B6624" s="39" t="s">
        <v>429</v>
      </c>
      <c r="C6624" s="39" t="s">
        <v>374</v>
      </c>
      <c r="D6624" s="92">
        <f t="shared" si="327"/>
        <v>16.079999999999998</v>
      </c>
      <c r="E6624" s="92">
        <f t="shared" si="328"/>
        <v>13.6</v>
      </c>
      <c r="F6624" s="92">
        <f t="shared" si="329"/>
        <v>18.899999999999999</v>
      </c>
      <c r="H6624" s="138">
        <v>16.079999999999998</v>
      </c>
      <c r="I6624" s="138">
        <v>13.6</v>
      </c>
      <c r="J6624" s="138">
        <v>18.899999999999999</v>
      </c>
      <c r="K6624" s="138">
        <v>8.3955223880597032</v>
      </c>
    </row>
    <row r="6625" spans="1:11">
      <c r="A6625" s="39" t="s">
        <v>461</v>
      </c>
      <c r="B6625" s="39" t="s">
        <v>429</v>
      </c>
      <c r="C6625" s="39" t="s">
        <v>358</v>
      </c>
      <c r="D6625" s="92">
        <f t="shared" si="327"/>
        <v>10.61</v>
      </c>
      <c r="E6625" s="92">
        <f t="shared" si="328"/>
        <v>9.48</v>
      </c>
      <c r="F6625" s="92">
        <f t="shared" si="329"/>
        <v>11.85</v>
      </c>
      <c r="H6625" s="138">
        <v>10.61</v>
      </c>
      <c r="I6625" s="138">
        <v>9.48</v>
      </c>
      <c r="J6625" s="138">
        <v>11.85</v>
      </c>
      <c r="K6625" s="138">
        <v>5.6550424128180961</v>
      </c>
    </row>
    <row r="6626" spans="1:11">
      <c r="A6626" s="39" t="s">
        <v>461</v>
      </c>
      <c r="B6626" s="39" t="s">
        <v>429</v>
      </c>
      <c r="C6626" s="39" t="s">
        <v>375</v>
      </c>
      <c r="D6626" s="92">
        <f t="shared" si="327"/>
        <v>16.04</v>
      </c>
      <c r="E6626" s="92">
        <f t="shared" si="328"/>
        <v>12.42</v>
      </c>
      <c r="F6626" s="92">
        <f t="shared" si="329"/>
        <v>20.47</v>
      </c>
      <c r="H6626" s="138">
        <v>16.04</v>
      </c>
      <c r="I6626" s="138">
        <v>12.42</v>
      </c>
      <c r="J6626" s="138">
        <v>20.47</v>
      </c>
      <c r="K6626" s="138">
        <v>12.780548628428928</v>
      </c>
    </row>
    <row r="6627" spans="1:11">
      <c r="A6627" s="39" t="s">
        <v>461</v>
      </c>
      <c r="B6627" s="39" t="s">
        <v>429</v>
      </c>
      <c r="C6627" s="39" t="s">
        <v>376</v>
      </c>
      <c r="D6627" s="92">
        <f t="shared" si="327"/>
        <v>5.87</v>
      </c>
      <c r="E6627" s="92">
        <f t="shared" si="328"/>
        <v>4.28</v>
      </c>
      <c r="F6627" s="92">
        <f t="shared" si="329"/>
        <v>8</v>
      </c>
      <c r="H6627" s="138">
        <v>5.87</v>
      </c>
      <c r="I6627" s="138">
        <v>4.28</v>
      </c>
      <c r="J6627" s="138">
        <v>8</v>
      </c>
      <c r="K6627" s="138">
        <v>16.013628620102214</v>
      </c>
    </row>
    <row r="6628" spans="1:11">
      <c r="A6628" s="39" t="s">
        <v>461</v>
      </c>
      <c r="B6628" s="39" t="s">
        <v>429</v>
      </c>
      <c r="C6628" s="39" t="s">
        <v>377</v>
      </c>
      <c r="D6628" s="92">
        <f t="shared" si="327"/>
        <v>12.5</v>
      </c>
      <c r="E6628" s="92">
        <f t="shared" si="328"/>
        <v>10.199999999999999</v>
      </c>
      <c r="F6628" s="92">
        <f t="shared" si="329"/>
        <v>15.24</v>
      </c>
      <c r="H6628" s="138">
        <v>12.5</v>
      </c>
      <c r="I6628" s="138">
        <v>10.199999999999999</v>
      </c>
      <c r="J6628" s="138">
        <v>15.24</v>
      </c>
      <c r="K6628" s="138">
        <v>10.24</v>
      </c>
    </row>
    <row r="6629" spans="1:11">
      <c r="A6629" s="39" t="s">
        <v>461</v>
      </c>
      <c r="B6629" s="39" t="s">
        <v>429</v>
      </c>
      <c r="C6629" s="39" t="s">
        <v>386</v>
      </c>
      <c r="D6629" s="92">
        <f t="shared" si="327"/>
        <v>14.17</v>
      </c>
      <c r="E6629" s="92">
        <f t="shared" si="328"/>
        <v>11.97</v>
      </c>
      <c r="F6629" s="92">
        <f t="shared" si="329"/>
        <v>16.690000000000001</v>
      </c>
      <c r="H6629" s="138">
        <v>14.17</v>
      </c>
      <c r="I6629" s="138">
        <v>11.97</v>
      </c>
      <c r="J6629" s="138">
        <v>16.690000000000001</v>
      </c>
      <c r="K6629" s="138">
        <v>8.468595624558926</v>
      </c>
    </row>
    <row r="6630" spans="1:11">
      <c r="A6630" s="39" t="s">
        <v>461</v>
      </c>
      <c r="B6630" s="39" t="s">
        <v>429</v>
      </c>
      <c r="C6630" s="39" t="s">
        <v>379</v>
      </c>
      <c r="D6630" s="92">
        <f t="shared" si="327"/>
        <v>10.51</v>
      </c>
      <c r="E6630" s="92">
        <f t="shared" si="328"/>
        <v>8.7200000000000006</v>
      </c>
      <c r="F6630" s="92">
        <f t="shared" si="329"/>
        <v>12.62</v>
      </c>
      <c r="H6630" s="138">
        <v>10.51</v>
      </c>
      <c r="I6630" s="138">
        <v>8.7200000000000006</v>
      </c>
      <c r="J6630" s="138">
        <v>12.62</v>
      </c>
      <c r="K6630" s="138">
        <v>9.4196003805899142</v>
      </c>
    </row>
    <row r="6631" spans="1:11">
      <c r="A6631" s="39" t="s">
        <v>461</v>
      </c>
      <c r="B6631" s="39" t="s">
        <v>429</v>
      </c>
      <c r="C6631" s="39" t="s">
        <v>360</v>
      </c>
      <c r="D6631" s="92">
        <f t="shared" si="327"/>
        <v>10.99</v>
      </c>
      <c r="E6631" s="92">
        <f t="shared" si="328"/>
        <v>9.86</v>
      </c>
      <c r="F6631" s="92">
        <f t="shared" si="329"/>
        <v>12.23</v>
      </c>
      <c r="H6631" s="138">
        <v>10.99</v>
      </c>
      <c r="I6631" s="138">
        <v>9.86</v>
      </c>
      <c r="J6631" s="138">
        <v>12.23</v>
      </c>
      <c r="K6631" s="138">
        <v>5.4595086442220202</v>
      </c>
    </row>
    <row r="6632" spans="1:11">
      <c r="A6632" s="39" t="s">
        <v>461</v>
      </c>
      <c r="B6632" s="39" t="s">
        <v>429</v>
      </c>
      <c r="C6632" s="39" t="s">
        <v>0</v>
      </c>
      <c r="D6632" s="92">
        <f t="shared" si="327"/>
        <v>11.53</v>
      </c>
      <c r="E6632" s="92">
        <f t="shared" si="328"/>
        <v>10.95</v>
      </c>
      <c r="F6632" s="92">
        <f t="shared" si="329"/>
        <v>12.13</v>
      </c>
      <c r="H6632" s="138">
        <v>11.53</v>
      </c>
      <c r="I6632" s="138">
        <v>10.95</v>
      </c>
      <c r="J6632" s="138">
        <v>12.13</v>
      </c>
      <c r="K6632" s="138">
        <v>2.6019080659150045</v>
      </c>
    </row>
    <row r="6633" spans="1:11">
      <c r="A6633" s="39" t="s">
        <v>462</v>
      </c>
      <c r="B6633" s="39" t="s">
        <v>430</v>
      </c>
      <c r="C6633" s="39" t="s">
        <v>101</v>
      </c>
      <c r="D6633" s="92">
        <f t="shared" si="327"/>
        <v>67.14</v>
      </c>
      <c r="E6633" s="92">
        <f t="shared" si="328"/>
        <v>55.42</v>
      </c>
      <c r="F6633" s="92">
        <f t="shared" si="329"/>
        <v>77.05</v>
      </c>
      <c r="H6633" s="138">
        <v>67.14</v>
      </c>
      <c r="I6633" s="138">
        <v>55.42</v>
      </c>
      <c r="J6633" s="138">
        <v>77.05</v>
      </c>
      <c r="K6633" s="138">
        <v>8.310991957104557</v>
      </c>
    </row>
    <row r="6634" spans="1:11">
      <c r="A6634" s="39" t="s">
        <v>462</v>
      </c>
      <c r="B6634" s="39" t="s">
        <v>430</v>
      </c>
      <c r="C6634" s="39" t="s">
        <v>108</v>
      </c>
      <c r="D6634" s="92">
        <f t="shared" si="327"/>
        <v>47.76</v>
      </c>
      <c r="E6634" s="92">
        <f t="shared" si="328"/>
        <v>32.26</v>
      </c>
      <c r="F6634" s="92">
        <f t="shared" si="329"/>
        <v>63.7</v>
      </c>
      <c r="H6634" s="138">
        <v>47.76</v>
      </c>
      <c r="I6634" s="138">
        <v>32.26</v>
      </c>
      <c r="J6634" s="138">
        <v>63.7</v>
      </c>
      <c r="K6634" s="138">
        <v>17.357621440536011</v>
      </c>
    </row>
    <row r="6635" spans="1:11">
      <c r="A6635" s="39" t="s">
        <v>462</v>
      </c>
      <c r="B6635" s="39" t="s">
        <v>430</v>
      </c>
      <c r="C6635" s="39" t="s">
        <v>109</v>
      </c>
      <c r="D6635" s="92">
        <f t="shared" si="327"/>
        <v>46.64</v>
      </c>
      <c r="E6635" s="92">
        <f t="shared" si="328"/>
        <v>30.87</v>
      </c>
      <c r="F6635" s="92">
        <f t="shared" si="329"/>
        <v>63.11</v>
      </c>
      <c r="H6635" s="138">
        <v>46.64</v>
      </c>
      <c r="I6635" s="138">
        <v>30.87</v>
      </c>
      <c r="J6635" s="138">
        <v>63.11</v>
      </c>
      <c r="K6635" s="138">
        <v>18.267581475128644</v>
      </c>
    </row>
    <row r="6636" spans="1:11">
      <c r="A6636" s="39" t="s">
        <v>462</v>
      </c>
      <c r="B6636" s="39" t="s">
        <v>430</v>
      </c>
      <c r="C6636" s="39" t="s">
        <v>112</v>
      </c>
      <c r="D6636" s="92">
        <f t="shared" si="327"/>
        <v>73.569999999999993</v>
      </c>
      <c r="E6636" s="92">
        <f t="shared" si="328"/>
        <v>62.52</v>
      </c>
      <c r="F6636" s="92">
        <f t="shared" si="329"/>
        <v>82.29</v>
      </c>
      <c r="H6636" s="138">
        <v>73.569999999999993</v>
      </c>
      <c r="I6636" s="138">
        <v>62.52</v>
      </c>
      <c r="J6636" s="138">
        <v>82.29</v>
      </c>
      <c r="K6636" s="138">
        <v>6.8913959494359123</v>
      </c>
    </row>
    <row r="6637" spans="1:11">
      <c r="A6637" s="39" t="s">
        <v>462</v>
      </c>
      <c r="B6637" s="39" t="s">
        <v>430</v>
      </c>
      <c r="C6637" s="39" t="s">
        <v>115</v>
      </c>
      <c r="D6637" s="92">
        <f t="shared" si="327"/>
        <v>65.06</v>
      </c>
      <c r="E6637" s="92">
        <f t="shared" si="328"/>
        <v>52.67</v>
      </c>
      <c r="F6637" s="92">
        <f t="shared" si="329"/>
        <v>75.709999999999994</v>
      </c>
      <c r="H6637" s="138">
        <v>65.06</v>
      </c>
      <c r="I6637" s="138">
        <v>52.67</v>
      </c>
      <c r="J6637" s="138">
        <v>75.709999999999994</v>
      </c>
      <c r="K6637" s="138">
        <v>9.1607746695358117</v>
      </c>
    </row>
    <row r="6638" spans="1:11">
      <c r="A6638" s="39" t="s">
        <v>462</v>
      </c>
      <c r="B6638" s="39" t="s">
        <v>430</v>
      </c>
      <c r="C6638" s="39" t="s">
        <v>118</v>
      </c>
      <c r="D6638" s="92">
        <f t="shared" si="327"/>
        <v>46.5</v>
      </c>
      <c r="E6638" s="92">
        <f t="shared" si="328"/>
        <v>33.1</v>
      </c>
      <c r="F6638" s="92">
        <f t="shared" si="329"/>
        <v>60.43</v>
      </c>
      <c r="H6638" s="138">
        <v>46.5</v>
      </c>
      <c r="I6638" s="138">
        <v>33.1</v>
      </c>
      <c r="J6638" s="138">
        <v>60.43</v>
      </c>
      <c r="K6638" s="138">
        <v>15.354838709677418</v>
      </c>
    </row>
    <row r="6639" spans="1:11">
      <c r="A6639" s="39" t="s">
        <v>462</v>
      </c>
      <c r="B6639" s="39" t="s">
        <v>430</v>
      </c>
      <c r="C6639" s="39" t="s">
        <v>122</v>
      </c>
      <c r="D6639" s="92">
        <f t="shared" si="327"/>
        <v>56.68</v>
      </c>
      <c r="E6639" s="92">
        <f t="shared" si="328"/>
        <v>40.28</v>
      </c>
      <c r="F6639" s="92">
        <f t="shared" si="329"/>
        <v>71.739999999999995</v>
      </c>
      <c r="H6639" s="138">
        <v>56.68</v>
      </c>
      <c r="I6639" s="138">
        <v>40.28</v>
      </c>
      <c r="J6639" s="138">
        <v>71.739999999999995</v>
      </c>
      <c r="K6639" s="138">
        <v>14.625970359915314</v>
      </c>
    </row>
    <row r="6640" spans="1:11">
      <c r="A6640" s="39" t="s">
        <v>462</v>
      </c>
      <c r="B6640" s="39" t="s">
        <v>430</v>
      </c>
      <c r="C6640" s="39" t="s">
        <v>130</v>
      </c>
      <c r="D6640" s="92">
        <f t="shared" si="327"/>
        <v>63.63</v>
      </c>
      <c r="E6640" s="92">
        <f t="shared" si="328"/>
        <v>50.32</v>
      </c>
      <c r="F6640" s="92">
        <f t="shared" si="329"/>
        <v>75.14</v>
      </c>
      <c r="H6640" s="138">
        <v>63.63</v>
      </c>
      <c r="I6640" s="138">
        <v>50.32</v>
      </c>
      <c r="J6640" s="138">
        <v>75.14</v>
      </c>
      <c r="K6640" s="138">
        <v>10.136727958510136</v>
      </c>
    </row>
    <row r="6641" spans="1:11">
      <c r="A6641" s="39" t="s">
        <v>462</v>
      </c>
      <c r="B6641" s="39" t="s">
        <v>430</v>
      </c>
      <c r="C6641" s="39" t="s">
        <v>135</v>
      </c>
      <c r="D6641" s="92">
        <f t="shared" si="327"/>
        <v>50.24</v>
      </c>
      <c r="E6641" s="92">
        <f t="shared" si="328"/>
        <v>36.4</v>
      </c>
      <c r="F6641" s="92">
        <f t="shared" si="329"/>
        <v>64.05</v>
      </c>
      <c r="H6641" s="138">
        <v>50.24</v>
      </c>
      <c r="I6641" s="138">
        <v>36.4</v>
      </c>
      <c r="J6641" s="138">
        <v>64.05</v>
      </c>
      <c r="K6641" s="138">
        <v>14.390923566878982</v>
      </c>
    </row>
    <row r="6642" spans="1:11">
      <c r="A6642" s="39" t="s">
        <v>462</v>
      </c>
      <c r="B6642" s="39" t="s">
        <v>430</v>
      </c>
      <c r="C6642" s="39" t="s">
        <v>136</v>
      </c>
      <c r="D6642" s="92">
        <f t="shared" si="327"/>
        <v>59.23</v>
      </c>
      <c r="E6642" s="92">
        <f t="shared" si="328"/>
        <v>44.64</v>
      </c>
      <c r="F6642" s="92">
        <f t="shared" si="329"/>
        <v>72.37</v>
      </c>
      <c r="H6642" s="138">
        <v>59.23</v>
      </c>
      <c r="I6642" s="138">
        <v>44.64</v>
      </c>
      <c r="J6642" s="138">
        <v>72.37</v>
      </c>
      <c r="K6642" s="138">
        <v>12.240418706736451</v>
      </c>
    </row>
    <row r="6643" spans="1:11">
      <c r="A6643" s="39" t="s">
        <v>462</v>
      </c>
      <c r="B6643" s="39" t="s">
        <v>430</v>
      </c>
      <c r="C6643" s="39" t="s">
        <v>143</v>
      </c>
      <c r="D6643" s="92">
        <f t="shared" si="327"/>
        <v>73.38</v>
      </c>
      <c r="E6643" s="92">
        <f t="shared" si="328"/>
        <v>63.48</v>
      </c>
      <c r="F6643" s="92">
        <f t="shared" si="329"/>
        <v>81.38</v>
      </c>
      <c r="H6643" s="138">
        <v>73.38</v>
      </c>
      <c r="I6643" s="138">
        <v>63.48</v>
      </c>
      <c r="J6643" s="138">
        <v>81.38</v>
      </c>
      <c r="K6643" s="138">
        <v>6.2551103843008988</v>
      </c>
    </row>
    <row r="6644" spans="1:11">
      <c r="A6644" s="39" t="s">
        <v>462</v>
      </c>
      <c r="B6644" s="39" t="s">
        <v>430</v>
      </c>
      <c r="C6644" s="39" t="s">
        <v>149</v>
      </c>
      <c r="D6644" s="92">
        <f t="shared" si="327"/>
        <v>54.17</v>
      </c>
      <c r="E6644" s="92">
        <f t="shared" si="328"/>
        <v>44.17</v>
      </c>
      <c r="F6644" s="92">
        <f t="shared" si="329"/>
        <v>63.83</v>
      </c>
      <c r="H6644" s="138">
        <v>54.17</v>
      </c>
      <c r="I6644" s="138">
        <v>44.17</v>
      </c>
      <c r="J6644" s="138">
        <v>63.83</v>
      </c>
      <c r="K6644" s="138">
        <v>9.3594240354439719</v>
      </c>
    </row>
    <row r="6645" spans="1:11">
      <c r="A6645" s="39" t="s">
        <v>462</v>
      </c>
      <c r="B6645" s="39" t="s">
        <v>430</v>
      </c>
      <c r="C6645" s="39" t="s">
        <v>151</v>
      </c>
      <c r="D6645" s="92">
        <f t="shared" si="327"/>
        <v>30.93</v>
      </c>
      <c r="E6645" s="92">
        <f t="shared" si="328"/>
        <v>19.510000000000002</v>
      </c>
      <c r="F6645" s="92">
        <f t="shared" si="329"/>
        <v>45.27</v>
      </c>
      <c r="H6645" s="138">
        <v>30.93</v>
      </c>
      <c r="I6645" s="138">
        <v>19.510000000000002</v>
      </c>
      <c r="J6645" s="138">
        <v>45.27</v>
      </c>
      <c r="K6645" s="138">
        <v>21.597154865826056</v>
      </c>
    </row>
    <row r="6646" spans="1:11">
      <c r="A6646" s="39" t="s">
        <v>462</v>
      </c>
      <c r="B6646" s="39" t="s">
        <v>430</v>
      </c>
      <c r="C6646" s="39" t="s">
        <v>154</v>
      </c>
      <c r="D6646" s="92">
        <f t="shared" si="327"/>
        <v>73.05</v>
      </c>
      <c r="E6646" s="92">
        <f t="shared" si="328"/>
        <v>56.95</v>
      </c>
      <c r="F6646" s="92">
        <f t="shared" si="329"/>
        <v>84.74</v>
      </c>
      <c r="H6646" s="138">
        <v>73.05</v>
      </c>
      <c r="I6646" s="138">
        <v>56.95</v>
      </c>
      <c r="J6646" s="138">
        <v>84.74</v>
      </c>
      <c r="K6646" s="138">
        <v>9.8562628336755651</v>
      </c>
    </row>
    <row r="6647" spans="1:11">
      <c r="A6647" s="39" t="s">
        <v>462</v>
      </c>
      <c r="B6647" s="39" t="s">
        <v>430</v>
      </c>
      <c r="C6647" s="39" t="s">
        <v>164</v>
      </c>
      <c r="D6647" s="92">
        <f t="shared" si="327"/>
        <v>56.24</v>
      </c>
      <c r="E6647" s="92">
        <f t="shared" si="328"/>
        <v>44.04</v>
      </c>
      <c r="F6647" s="92">
        <f t="shared" si="329"/>
        <v>67.73</v>
      </c>
      <c r="H6647" s="138">
        <v>56.24</v>
      </c>
      <c r="I6647" s="138">
        <v>44.04</v>
      </c>
      <c r="J6647" s="138">
        <v>67.73</v>
      </c>
      <c r="K6647" s="138">
        <v>10.935277382645804</v>
      </c>
    </row>
    <row r="6648" spans="1:11">
      <c r="A6648" s="39" t="s">
        <v>462</v>
      </c>
      <c r="B6648" s="39" t="s">
        <v>430</v>
      </c>
      <c r="C6648" s="39" t="s">
        <v>171</v>
      </c>
      <c r="D6648" s="92">
        <f t="shared" si="327"/>
        <v>52.55</v>
      </c>
      <c r="E6648" s="92">
        <f t="shared" si="328"/>
        <v>36.22</v>
      </c>
      <c r="F6648" s="92">
        <f t="shared" si="329"/>
        <v>68.349999999999994</v>
      </c>
      <c r="H6648" s="138">
        <v>52.55</v>
      </c>
      <c r="I6648" s="138">
        <v>36.22</v>
      </c>
      <c r="J6648" s="138">
        <v>68.349999999999994</v>
      </c>
      <c r="K6648" s="138">
        <v>16.156041864890582</v>
      </c>
    </row>
    <row r="6649" spans="1:11">
      <c r="A6649" s="39" t="s">
        <v>462</v>
      </c>
      <c r="B6649" s="39" t="s">
        <v>430</v>
      </c>
      <c r="C6649" s="39" t="s">
        <v>174</v>
      </c>
      <c r="D6649" s="92">
        <f t="shared" si="327"/>
        <v>74.63</v>
      </c>
      <c r="E6649" s="92">
        <f t="shared" si="328"/>
        <v>62.86</v>
      </c>
      <c r="F6649" s="92">
        <f t="shared" si="329"/>
        <v>83.64</v>
      </c>
      <c r="H6649" s="138">
        <v>74.63</v>
      </c>
      <c r="I6649" s="138">
        <v>62.86</v>
      </c>
      <c r="J6649" s="138">
        <v>83.64</v>
      </c>
      <c r="K6649" s="138">
        <v>7.1419000401983119</v>
      </c>
    </row>
    <row r="6650" spans="1:11">
      <c r="A6650" s="39" t="s">
        <v>462</v>
      </c>
      <c r="B6650" s="39" t="s">
        <v>431</v>
      </c>
      <c r="C6650" s="39" t="s">
        <v>101</v>
      </c>
      <c r="D6650" s="92">
        <f t="shared" si="327"/>
        <v>13.25</v>
      </c>
      <c r="E6650" s="92">
        <f t="shared" si="328"/>
        <v>5.7</v>
      </c>
      <c r="F6650" s="92">
        <f t="shared" si="329"/>
        <v>27.83</v>
      </c>
      <c r="H6650" s="138">
        <v>13.25</v>
      </c>
      <c r="I6650" s="138">
        <v>5.7</v>
      </c>
      <c r="J6650" s="138">
        <v>27.83</v>
      </c>
      <c r="K6650" s="138">
        <v>40.905660377358487</v>
      </c>
    </row>
    <row r="6651" spans="1:11">
      <c r="A6651" s="39" t="s">
        <v>462</v>
      </c>
      <c r="B6651" s="39" t="s">
        <v>431</v>
      </c>
      <c r="C6651" s="39" t="s">
        <v>108</v>
      </c>
      <c r="D6651" s="92">
        <f t="shared" si="327"/>
        <v>29.22</v>
      </c>
      <c r="E6651" s="92">
        <f t="shared" si="328"/>
        <v>21.16</v>
      </c>
      <c r="F6651" s="92">
        <f t="shared" si="329"/>
        <v>38.840000000000003</v>
      </c>
      <c r="H6651" s="138">
        <v>29.22</v>
      </c>
      <c r="I6651" s="138">
        <v>21.16</v>
      </c>
      <c r="J6651" s="138">
        <v>38.840000000000003</v>
      </c>
      <c r="K6651" s="138">
        <v>15.537303216974676</v>
      </c>
    </row>
    <row r="6652" spans="1:11">
      <c r="A6652" s="39" t="s">
        <v>462</v>
      </c>
      <c r="B6652" s="39" t="s">
        <v>431</v>
      </c>
      <c r="C6652" s="39" t="s">
        <v>109</v>
      </c>
      <c r="D6652" s="92">
        <f t="shared" si="327"/>
        <v>11.19</v>
      </c>
      <c r="E6652" s="92">
        <f t="shared" si="328"/>
        <v>6.35</v>
      </c>
      <c r="F6652" s="92">
        <f t="shared" si="329"/>
        <v>18.97</v>
      </c>
      <c r="H6652" s="138">
        <v>11.19</v>
      </c>
      <c r="I6652" s="138">
        <v>6.35</v>
      </c>
      <c r="J6652" s="138">
        <v>18.97</v>
      </c>
      <c r="K6652" s="138">
        <v>28.060768543342274</v>
      </c>
    </row>
    <row r="6653" spans="1:11">
      <c r="A6653" s="39" t="s">
        <v>462</v>
      </c>
      <c r="B6653" s="39" t="s">
        <v>431</v>
      </c>
      <c r="C6653" s="39" t="s">
        <v>112</v>
      </c>
      <c r="D6653" s="92">
        <f t="shared" si="327"/>
        <v>3.44</v>
      </c>
      <c r="E6653" s="92">
        <f t="shared" si="328"/>
        <v>1.3</v>
      </c>
      <c r="F6653" s="92">
        <f t="shared" si="329"/>
        <v>8.7799999999999994</v>
      </c>
      <c r="H6653" s="138">
        <v>3.44</v>
      </c>
      <c r="I6653" s="138">
        <v>1.3</v>
      </c>
      <c r="J6653" s="138">
        <v>8.7799999999999994</v>
      </c>
      <c r="K6653" s="138">
        <v>48.837209302325576</v>
      </c>
    </row>
    <row r="6654" spans="1:11">
      <c r="A6654" s="39" t="s">
        <v>462</v>
      </c>
      <c r="B6654" s="39" t="s">
        <v>431</v>
      </c>
      <c r="C6654" s="39" t="s">
        <v>115</v>
      </c>
      <c r="D6654" s="92">
        <f t="shared" ref="D6654:D6717" si="330">IF(K6654&gt;=50," ",H6654)</f>
        <v>15.32</v>
      </c>
      <c r="E6654" s="92">
        <f t="shared" ref="E6654:E6717" si="331">IF(K6654&gt;=50," ",I6654)</f>
        <v>7.43</v>
      </c>
      <c r="F6654" s="92">
        <f t="shared" ref="F6654:F6717" si="332">IF(K6654&gt;=50," ",J6654)</f>
        <v>28.94</v>
      </c>
      <c r="H6654" s="138">
        <v>15.32</v>
      </c>
      <c r="I6654" s="138">
        <v>7.43</v>
      </c>
      <c r="J6654" s="138">
        <v>28.94</v>
      </c>
      <c r="K6654" s="138">
        <v>35.052219321148826</v>
      </c>
    </row>
    <row r="6655" spans="1:11">
      <c r="A6655" s="39" t="s">
        <v>462</v>
      </c>
      <c r="B6655" s="39" t="s">
        <v>431</v>
      </c>
      <c r="C6655" s="39" t="s">
        <v>118</v>
      </c>
      <c r="D6655" s="92">
        <f t="shared" si="330"/>
        <v>19.84</v>
      </c>
      <c r="E6655" s="92">
        <f t="shared" si="331"/>
        <v>7.84</v>
      </c>
      <c r="F6655" s="92">
        <f t="shared" si="332"/>
        <v>41.89</v>
      </c>
      <c r="H6655" s="138">
        <v>19.84</v>
      </c>
      <c r="I6655" s="138">
        <v>7.84</v>
      </c>
      <c r="J6655" s="138">
        <v>41.89</v>
      </c>
      <c r="K6655" s="138">
        <v>43.649193548387103</v>
      </c>
    </row>
    <row r="6656" spans="1:11">
      <c r="A6656" s="39" t="s">
        <v>462</v>
      </c>
      <c r="B6656" s="39" t="s">
        <v>431</v>
      </c>
      <c r="C6656" s="39" t="s">
        <v>122</v>
      </c>
      <c r="D6656" s="92">
        <f t="shared" si="330"/>
        <v>16.12</v>
      </c>
      <c r="E6656" s="92">
        <f t="shared" si="331"/>
        <v>6.73</v>
      </c>
      <c r="F6656" s="92">
        <f t="shared" si="332"/>
        <v>33.869999999999997</v>
      </c>
      <c r="H6656" s="138">
        <v>16.12</v>
      </c>
      <c r="I6656" s="138">
        <v>6.73</v>
      </c>
      <c r="J6656" s="138">
        <v>33.869999999999997</v>
      </c>
      <c r="K6656" s="138">
        <v>41.873449131513645</v>
      </c>
    </row>
    <row r="6657" spans="1:11">
      <c r="A6657" s="39" t="s">
        <v>462</v>
      </c>
      <c r="B6657" s="39" t="s">
        <v>431</v>
      </c>
      <c r="C6657" s="39" t="s">
        <v>130</v>
      </c>
      <c r="D6657" s="92">
        <f t="shared" si="330"/>
        <v>14.34</v>
      </c>
      <c r="E6657" s="92">
        <f t="shared" si="331"/>
        <v>6.64</v>
      </c>
      <c r="F6657" s="92">
        <f t="shared" si="332"/>
        <v>28.26</v>
      </c>
      <c r="H6657" s="138">
        <v>14.34</v>
      </c>
      <c r="I6657" s="138">
        <v>6.64</v>
      </c>
      <c r="J6657" s="138">
        <v>28.26</v>
      </c>
      <c r="K6657" s="138">
        <v>37.377963737796378</v>
      </c>
    </row>
    <row r="6658" spans="1:11">
      <c r="A6658" s="39" t="s">
        <v>462</v>
      </c>
      <c r="B6658" s="39" t="s">
        <v>431</v>
      </c>
      <c r="C6658" s="39" t="s">
        <v>135</v>
      </c>
      <c r="D6658" s="92">
        <f t="shared" si="330"/>
        <v>30.13</v>
      </c>
      <c r="E6658" s="92">
        <f t="shared" si="331"/>
        <v>17.510000000000002</v>
      </c>
      <c r="F6658" s="92">
        <f t="shared" si="332"/>
        <v>46.7</v>
      </c>
      <c r="H6658" s="138">
        <v>30.13</v>
      </c>
      <c r="I6658" s="138">
        <v>17.510000000000002</v>
      </c>
      <c r="J6658" s="138">
        <v>46.7</v>
      </c>
      <c r="K6658" s="138">
        <v>25.224029206770659</v>
      </c>
    </row>
    <row r="6659" spans="1:11">
      <c r="A6659" s="39" t="s">
        <v>462</v>
      </c>
      <c r="B6659" s="39" t="s">
        <v>431</v>
      </c>
      <c r="C6659" s="39" t="s">
        <v>136</v>
      </c>
      <c r="D6659" s="92">
        <f t="shared" si="330"/>
        <v>11.89</v>
      </c>
      <c r="E6659" s="92">
        <f t="shared" si="331"/>
        <v>5.17</v>
      </c>
      <c r="F6659" s="92">
        <f t="shared" si="332"/>
        <v>25.04</v>
      </c>
      <c r="H6659" s="138">
        <v>11.89</v>
      </c>
      <c r="I6659" s="138">
        <v>5.17</v>
      </c>
      <c r="J6659" s="138">
        <v>25.04</v>
      </c>
      <c r="K6659" s="138">
        <v>40.706476030277535</v>
      </c>
    </row>
    <row r="6660" spans="1:11">
      <c r="A6660" s="39" t="s">
        <v>462</v>
      </c>
      <c r="B6660" s="39" t="s">
        <v>431</v>
      </c>
      <c r="C6660" s="39" t="s">
        <v>143</v>
      </c>
      <c r="D6660" s="92">
        <f t="shared" si="330"/>
        <v>12.49</v>
      </c>
      <c r="E6660" s="92">
        <f t="shared" si="331"/>
        <v>6.61</v>
      </c>
      <c r="F6660" s="92">
        <f t="shared" si="332"/>
        <v>22.34</v>
      </c>
      <c r="H6660" s="138">
        <v>12.49</v>
      </c>
      <c r="I6660" s="138">
        <v>6.61</v>
      </c>
      <c r="J6660" s="138">
        <v>22.34</v>
      </c>
      <c r="K6660" s="138">
        <v>31.22497998398719</v>
      </c>
    </row>
    <row r="6661" spans="1:11">
      <c r="A6661" s="39" t="s">
        <v>462</v>
      </c>
      <c r="B6661" s="39" t="s">
        <v>431</v>
      </c>
      <c r="C6661" s="39" t="s">
        <v>149</v>
      </c>
      <c r="D6661" s="92">
        <f t="shared" si="330"/>
        <v>14.27</v>
      </c>
      <c r="E6661" s="92">
        <f t="shared" si="331"/>
        <v>8.19</v>
      </c>
      <c r="F6661" s="92">
        <f t="shared" si="332"/>
        <v>23.71</v>
      </c>
      <c r="H6661" s="138">
        <v>14.27</v>
      </c>
      <c r="I6661" s="138">
        <v>8.19</v>
      </c>
      <c r="J6661" s="138">
        <v>23.71</v>
      </c>
      <c r="K6661" s="138">
        <v>27.259985984583039</v>
      </c>
    </row>
    <row r="6662" spans="1:11">
      <c r="A6662" s="39" t="s">
        <v>462</v>
      </c>
      <c r="B6662" s="39" t="s">
        <v>431</v>
      </c>
      <c r="C6662" s="39" t="s">
        <v>151</v>
      </c>
      <c r="D6662" s="92">
        <f t="shared" si="330"/>
        <v>15.23</v>
      </c>
      <c r="E6662" s="92">
        <f t="shared" si="331"/>
        <v>6.98</v>
      </c>
      <c r="F6662" s="92">
        <f t="shared" si="332"/>
        <v>30.08</v>
      </c>
      <c r="H6662" s="138">
        <v>15.23</v>
      </c>
      <c r="I6662" s="138">
        <v>6.98</v>
      </c>
      <c r="J6662" s="138">
        <v>30.08</v>
      </c>
      <c r="K6662" s="138">
        <v>37.688772160210107</v>
      </c>
    </row>
    <row r="6663" spans="1:11">
      <c r="A6663" s="39" t="s">
        <v>462</v>
      </c>
      <c r="B6663" s="39" t="s">
        <v>431</v>
      </c>
      <c r="C6663" s="39" t="s">
        <v>154</v>
      </c>
      <c r="D6663" s="92">
        <f t="shared" si="330"/>
        <v>6.07</v>
      </c>
      <c r="E6663" s="92">
        <f t="shared" si="331"/>
        <v>2.75</v>
      </c>
      <c r="F6663" s="92">
        <f t="shared" si="332"/>
        <v>12.89</v>
      </c>
      <c r="H6663" s="138">
        <v>6.07</v>
      </c>
      <c r="I6663" s="138">
        <v>2.75</v>
      </c>
      <c r="J6663" s="138">
        <v>12.89</v>
      </c>
      <c r="K6663" s="138">
        <v>39.703459637561778</v>
      </c>
    </row>
    <row r="6664" spans="1:11">
      <c r="A6664" s="39" t="s">
        <v>462</v>
      </c>
      <c r="B6664" s="39" t="s">
        <v>431</v>
      </c>
      <c r="C6664" s="39" t="s">
        <v>164</v>
      </c>
      <c r="D6664" s="92">
        <f t="shared" si="330"/>
        <v>9.1199999999999992</v>
      </c>
      <c r="E6664" s="92">
        <f t="shared" si="331"/>
        <v>4.13</v>
      </c>
      <c r="F6664" s="92">
        <f t="shared" si="332"/>
        <v>18.95</v>
      </c>
      <c r="H6664" s="138">
        <v>9.1199999999999992</v>
      </c>
      <c r="I6664" s="138">
        <v>4.13</v>
      </c>
      <c r="J6664" s="138">
        <v>18.95</v>
      </c>
      <c r="K6664" s="138">
        <v>39.144736842105267</v>
      </c>
    </row>
    <row r="6665" spans="1:11">
      <c r="A6665" s="39" t="s">
        <v>462</v>
      </c>
      <c r="B6665" s="39" t="s">
        <v>431</v>
      </c>
      <c r="C6665" s="39" t="s">
        <v>171</v>
      </c>
      <c r="D6665" s="92">
        <f t="shared" si="330"/>
        <v>13.23</v>
      </c>
      <c r="E6665" s="92">
        <f t="shared" si="331"/>
        <v>5.03</v>
      </c>
      <c r="F6665" s="92">
        <f t="shared" si="332"/>
        <v>30.53</v>
      </c>
      <c r="H6665" s="138">
        <v>13.23</v>
      </c>
      <c r="I6665" s="138">
        <v>5.03</v>
      </c>
      <c r="J6665" s="138">
        <v>30.53</v>
      </c>
      <c r="K6665" s="138">
        <v>46.787603930461074</v>
      </c>
    </row>
    <row r="6666" spans="1:11">
      <c r="A6666" s="39" t="s">
        <v>462</v>
      </c>
      <c r="B6666" s="39" t="s">
        <v>431</v>
      </c>
      <c r="C6666" s="39" t="s">
        <v>174</v>
      </c>
      <c r="D6666" s="92">
        <f t="shared" si="330"/>
        <v>13.13</v>
      </c>
      <c r="E6666" s="92">
        <f t="shared" si="331"/>
        <v>6.81</v>
      </c>
      <c r="F6666" s="92">
        <f t="shared" si="332"/>
        <v>23.83</v>
      </c>
      <c r="H6666" s="138">
        <v>13.13</v>
      </c>
      <c r="I6666" s="138">
        <v>6.81</v>
      </c>
      <c r="J6666" s="138">
        <v>23.83</v>
      </c>
      <c r="K6666" s="138">
        <v>32.216298552932216</v>
      </c>
    </row>
    <row r="6667" spans="1:11">
      <c r="A6667" s="39" t="s">
        <v>462</v>
      </c>
      <c r="B6667" s="39" t="s">
        <v>432</v>
      </c>
      <c r="C6667" s="39" t="s">
        <v>101</v>
      </c>
      <c r="D6667" s="92">
        <f t="shared" si="330"/>
        <v>17.07</v>
      </c>
      <c r="E6667" s="92">
        <f t="shared" si="331"/>
        <v>9.34</v>
      </c>
      <c r="F6667" s="92">
        <f t="shared" si="332"/>
        <v>29.14</v>
      </c>
      <c r="H6667" s="138">
        <v>17.07</v>
      </c>
      <c r="I6667" s="138">
        <v>9.34</v>
      </c>
      <c r="J6667" s="138">
        <v>29.14</v>
      </c>
      <c r="K6667" s="138">
        <v>29.232571763327474</v>
      </c>
    </row>
    <row r="6668" spans="1:11">
      <c r="A6668" s="39" t="s">
        <v>462</v>
      </c>
      <c r="B6668" s="39" t="s">
        <v>432</v>
      </c>
      <c r="C6668" s="39" t="s">
        <v>108</v>
      </c>
      <c r="D6668" s="92">
        <f t="shared" si="330"/>
        <v>13.12</v>
      </c>
      <c r="E6668" s="92">
        <f t="shared" si="331"/>
        <v>5.04</v>
      </c>
      <c r="F6668" s="92">
        <f t="shared" si="332"/>
        <v>30.07</v>
      </c>
      <c r="H6668" s="138">
        <v>13.12</v>
      </c>
      <c r="I6668" s="138">
        <v>5.04</v>
      </c>
      <c r="J6668" s="138">
        <v>30.07</v>
      </c>
      <c r="K6668" s="138">
        <v>46.341463414634148</v>
      </c>
    </row>
    <row r="6669" spans="1:11">
      <c r="A6669" s="39" t="s">
        <v>462</v>
      </c>
      <c r="B6669" s="39" t="s">
        <v>432</v>
      </c>
      <c r="C6669" s="39" t="s">
        <v>109</v>
      </c>
      <c r="D6669" s="92">
        <f t="shared" si="330"/>
        <v>24.26</v>
      </c>
      <c r="E6669" s="92">
        <f t="shared" si="331"/>
        <v>12.15</v>
      </c>
      <c r="F6669" s="92">
        <f t="shared" si="332"/>
        <v>42.59</v>
      </c>
      <c r="H6669" s="138">
        <v>24.26</v>
      </c>
      <c r="I6669" s="138">
        <v>12.15</v>
      </c>
      <c r="J6669" s="138">
        <v>42.59</v>
      </c>
      <c r="K6669" s="138">
        <v>32.399010717230006</v>
      </c>
    </row>
    <row r="6670" spans="1:11">
      <c r="A6670" s="39" t="s">
        <v>462</v>
      </c>
      <c r="B6670" s="39" t="s">
        <v>432</v>
      </c>
      <c r="C6670" s="39" t="s">
        <v>112</v>
      </c>
      <c r="D6670" s="92">
        <f t="shared" si="330"/>
        <v>12.13</v>
      </c>
      <c r="E6670" s="92">
        <f t="shared" si="331"/>
        <v>5.43</v>
      </c>
      <c r="F6670" s="92">
        <f t="shared" si="332"/>
        <v>24.91</v>
      </c>
      <c r="H6670" s="138">
        <v>12.13</v>
      </c>
      <c r="I6670" s="138">
        <v>5.43</v>
      </c>
      <c r="J6670" s="138">
        <v>24.91</v>
      </c>
      <c r="K6670" s="138">
        <v>39.241549876339647</v>
      </c>
    </row>
    <row r="6671" spans="1:11">
      <c r="A6671" s="39" t="s">
        <v>462</v>
      </c>
      <c r="B6671" s="39" t="s">
        <v>432</v>
      </c>
      <c r="C6671" s="39" t="s">
        <v>115</v>
      </c>
      <c r="D6671" s="92">
        <f t="shared" si="330"/>
        <v>8.66</v>
      </c>
      <c r="E6671" s="92">
        <f t="shared" si="331"/>
        <v>3.57</v>
      </c>
      <c r="F6671" s="92">
        <f t="shared" si="332"/>
        <v>19.54</v>
      </c>
      <c r="H6671" s="138">
        <v>8.66</v>
      </c>
      <c r="I6671" s="138">
        <v>3.57</v>
      </c>
      <c r="J6671" s="138">
        <v>19.54</v>
      </c>
      <c r="K6671" s="138">
        <v>43.764434180138565</v>
      </c>
    </row>
    <row r="6672" spans="1:11">
      <c r="A6672" s="39" t="s">
        <v>462</v>
      </c>
      <c r="B6672" s="39" t="s">
        <v>432</v>
      </c>
      <c r="C6672" s="39" t="s">
        <v>118</v>
      </c>
      <c r="D6672" s="92">
        <f t="shared" si="330"/>
        <v>8.9700000000000006</v>
      </c>
      <c r="E6672" s="92">
        <f t="shared" si="331"/>
        <v>4.59</v>
      </c>
      <c r="F6672" s="92">
        <f t="shared" si="332"/>
        <v>16.78</v>
      </c>
      <c r="H6672" s="138">
        <v>8.9700000000000006</v>
      </c>
      <c r="I6672" s="138">
        <v>4.59</v>
      </c>
      <c r="J6672" s="138">
        <v>16.78</v>
      </c>
      <c r="K6672" s="138">
        <v>33.221850613154956</v>
      </c>
    </row>
    <row r="6673" spans="1:11">
      <c r="A6673" s="39" t="s">
        <v>462</v>
      </c>
      <c r="B6673" s="39" t="s">
        <v>432</v>
      </c>
      <c r="C6673" s="39" t="s">
        <v>122</v>
      </c>
      <c r="D6673" s="92">
        <f t="shared" si="330"/>
        <v>19.62</v>
      </c>
      <c r="E6673" s="92">
        <f t="shared" si="331"/>
        <v>8.93</v>
      </c>
      <c r="F6673" s="92">
        <f t="shared" si="332"/>
        <v>37.799999999999997</v>
      </c>
      <c r="H6673" s="138">
        <v>19.62</v>
      </c>
      <c r="I6673" s="138">
        <v>8.93</v>
      </c>
      <c r="J6673" s="138">
        <v>37.799999999999997</v>
      </c>
      <c r="K6673" s="138">
        <v>37.359836901121298</v>
      </c>
    </row>
    <row r="6674" spans="1:11">
      <c r="A6674" s="39" t="s">
        <v>462</v>
      </c>
      <c r="B6674" s="39" t="s">
        <v>432</v>
      </c>
      <c r="C6674" s="39" t="s">
        <v>130</v>
      </c>
      <c r="D6674" s="92">
        <f t="shared" si="330"/>
        <v>14.17</v>
      </c>
      <c r="E6674" s="92">
        <f t="shared" si="331"/>
        <v>9.35</v>
      </c>
      <c r="F6674" s="92">
        <f t="shared" si="332"/>
        <v>20.89</v>
      </c>
      <c r="H6674" s="138">
        <v>14.17</v>
      </c>
      <c r="I6674" s="138">
        <v>9.35</v>
      </c>
      <c r="J6674" s="138">
        <v>20.89</v>
      </c>
      <c r="K6674" s="138">
        <v>20.536344389555399</v>
      </c>
    </row>
    <row r="6675" spans="1:11">
      <c r="A6675" s="39" t="s">
        <v>462</v>
      </c>
      <c r="B6675" s="39" t="s">
        <v>432</v>
      </c>
      <c r="C6675" s="39" t="s">
        <v>135</v>
      </c>
      <c r="D6675" s="92">
        <f t="shared" si="330"/>
        <v>17.850000000000001</v>
      </c>
      <c r="E6675" s="92">
        <f t="shared" si="331"/>
        <v>12.11</v>
      </c>
      <c r="F6675" s="92">
        <f t="shared" si="332"/>
        <v>25.51</v>
      </c>
      <c r="H6675" s="138">
        <v>17.850000000000001</v>
      </c>
      <c r="I6675" s="138">
        <v>12.11</v>
      </c>
      <c r="J6675" s="138">
        <v>25.51</v>
      </c>
      <c r="K6675" s="138">
        <v>19.047619047619047</v>
      </c>
    </row>
    <row r="6676" spans="1:11">
      <c r="A6676" s="39" t="s">
        <v>462</v>
      </c>
      <c r="B6676" s="39" t="s">
        <v>432</v>
      </c>
      <c r="C6676" s="39" t="s">
        <v>136</v>
      </c>
      <c r="D6676" s="92">
        <f t="shared" si="330"/>
        <v>12.53</v>
      </c>
      <c r="E6676" s="92">
        <f t="shared" si="331"/>
        <v>6.02</v>
      </c>
      <c r="F6676" s="92">
        <f t="shared" si="332"/>
        <v>24.28</v>
      </c>
      <c r="H6676" s="138">
        <v>12.53</v>
      </c>
      <c r="I6676" s="138">
        <v>6.02</v>
      </c>
      <c r="J6676" s="138">
        <v>24.28</v>
      </c>
      <c r="K6676" s="138">
        <v>35.913806863527533</v>
      </c>
    </row>
    <row r="6677" spans="1:11">
      <c r="A6677" s="39" t="s">
        <v>462</v>
      </c>
      <c r="B6677" s="39" t="s">
        <v>432</v>
      </c>
      <c r="C6677" s="39" t="s">
        <v>143</v>
      </c>
      <c r="D6677" s="92">
        <f t="shared" si="330"/>
        <v>6.73</v>
      </c>
      <c r="E6677" s="92">
        <f t="shared" si="331"/>
        <v>3.34</v>
      </c>
      <c r="F6677" s="92">
        <f t="shared" si="332"/>
        <v>13.08</v>
      </c>
      <c r="H6677" s="138">
        <v>6.73</v>
      </c>
      <c r="I6677" s="138">
        <v>3.34</v>
      </c>
      <c r="J6677" s="138">
        <v>13.08</v>
      </c>
      <c r="K6677" s="138">
        <v>34.91827637444279</v>
      </c>
    </row>
    <row r="6678" spans="1:11">
      <c r="A6678" s="39" t="s">
        <v>462</v>
      </c>
      <c r="B6678" s="39" t="s">
        <v>432</v>
      </c>
      <c r="C6678" s="39" t="s">
        <v>149</v>
      </c>
      <c r="D6678" s="92">
        <f t="shared" si="330"/>
        <v>14.28</v>
      </c>
      <c r="E6678" s="92">
        <f t="shared" si="331"/>
        <v>9.6</v>
      </c>
      <c r="F6678" s="92">
        <f t="shared" si="332"/>
        <v>20.73</v>
      </c>
      <c r="H6678" s="138">
        <v>14.28</v>
      </c>
      <c r="I6678" s="138">
        <v>9.6</v>
      </c>
      <c r="J6678" s="138">
        <v>20.73</v>
      </c>
      <c r="K6678" s="138">
        <v>19.677871148459385</v>
      </c>
    </row>
    <row r="6679" spans="1:11">
      <c r="A6679" s="39" t="s">
        <v>462</v>
      </c>
      <c r="B6679" s="39" t="s">
        <v>432</v>
      </c>
      <c r="C6679" s="39" t="s">
        <v>151</v>
      </c>
      <c r="D6679" s="92">
        <f t="shared" si="330"/>
        <v>23.97</v>
      </c>
      <c r="E6679" s="92">
        <f t="shared" si="331"/>
        <v>16.739999999999998</v>
      </c>
      <c r="F6679" s="92">
        <f t="shared" si="332"/>
        <v>33.090000000000003</v>
      </c>
      <c r="H6679" s="138">
        <v>23.97</v>
      </c>
      <c r="I6679" s="138">
        <v>16.739999999999998</v>
      </c>
      <c r="J6679" s="138">
        <v>33.090000000000003</v>
      </c>
      <c r="K6679" s="138">
        <v>17.438464747601166</v>
      </c>
    </row>
    <row r="6680" spans="1:11">
      <c r="A6680" s="39" t="s">
        <v>462</v>
      </c>
      <c r="B6680" s="39" t="s">
        <v>432</v>
      </c>
      <c r="C6680" s="39" t="s">
        <v>154</v>
      </c>
      <c r="D6680" s="92" t="str">
        <f t="shared" si="330"/>
        <v xml:space="preserve"> </v>
      </c>
      <c r="E6680" s="92" t="str">
        <f t="shared" si="331"/>
        <v xml:space="preserve"> </v>
      </c>
      <c r="F6680" s="92" t="str">
        <f t="shared" si="332"/>
        <v xml:space="preserve"> </v>
      </c>
      <c r="H6680" s="138">
        <v>10.36</v>
      </c>
      <c r="I6680" s="138">
        <v>3.18</v>
      </c>
      <c r="J6680" s="138">
        <v>28.86</v>
      </c>
      <c r="K6680" s="138">
        <v>57.335907335907343</v>
      </c>
    </row>
    <row r="6681" spans="1:11">
      <c r="A6681" s="39" t="s">
        <v>462</v>
      </c>
      <c r="B6681" s="39" t="s">
        <v>432</v>
      </c>
      <c r="C6681" s="39" t="s">
        <v>164</v>
      </c>
      <c r="D6681" s="92">
        <f t="shared" si="330"/>
        <v>28.27</v>
      </c>
      <c r="E6681" s="92">
        <f t="shared" si="331"/>
        <v>18.09</v>
      </c>
      <c r="F6681" s="92">
        <f t="shared" si="332"/>
        <v>41.29</v>
      </c>
      <c r="H6681" s="138">
        <v>28.27</v>
      </c>
      <c r="I6681" s="138">
        <v>18.09</v>
      </c>
      <c r="J6681" s="138">
        <v>41.29</v>
      </c>
      <c r="K6681" s="138">
        <v>21.153165900247615</v>
      </c>
    </row>
    <row r="6682" spans="1:11">
      <c r="A6682" s="39" t="s">
        <v>462</v>
      </c>
      <c r="B6682" s="39" t="s">
        <v>432</v>
      </c>
      <c r="C6682" s="39" t="s">
        <v>171</v>
      </c>
      <c r="D6682" s="92">
        <f t="shared" si="330"/>
        <v>6.17</v>
      </c>
      <c r="E6682" s="92">
        <f t="shared" si="331"/>
        <v>2.61</v>
      </c>
      <c r="F6682" s="92">
        <f t="shared" si="332"/>
        <v>13.92</v>
      </c>
      <c r="H6682" s="138">
        <v>6.17</v>
      </c>
      <c r="I6682" s="138">
        <v>2.61</v>
      </c>
      <c r="J6682" s="138">
        <v>13.92</v>
      </c>
      <c r="K6682" s="138">
        <v>42.949756888168558</v>
      </c>
    </row>
    <row r="6683" spans="1:11">
      <c r="A6683" s="39" t="s">
        <v>462</v>
      </c>
      <c r="B6683" s="39" t="s">
        <v>432</v>
      </c>
      <c r="C6683" s="39" t="s">
        <v>174</v>
      </c>
      <c r="D6683" s="92">
        <f t="shared" si="330"/>
        <v>7.44</v>
      </c>
      <c r="E6683" s="92">
        <f t="shared" si="331"/>
        <v>6.26</v>
      </c>
      <c r="F6683" s="92">
        <f t="shared" si="332"/>
        <v>8.81</v>
      </c>
      <c r="H6683" s="138">
        <v>7.44</v>
      </c>
      <c r="I6683" s="138">
        <v>6.26</v>
      </c>
      <c r="J6683" s="138">
        <v>8.81</v>
      </c>
      <c r="K6683" s="138">
        <v>8.736559139784946</v>
      </c>
    </row>
    <row r="6684" spans="1:11">
      <c r="A6684" s="39" t="s">
        <v>462</v>
      </c>
      <c r="B6684" s="39" t="s">
        <v>430</v>
      </c>
      <c r="C6684" s="39" t="s">
        <v>102</v>
      </c>
      <c r="D6684" s="92">
        <f t="shared" si="330"/>
        <v>41.51</v>
      </c>
      <c r="E6684" s="92">
        <f t="shared" si="331"/>
        <v>28.9</v>
      </c>
      <c r="F6684" s="92">
        <f t="shared" si="332"/>
        <v>55.34</v>
      </c>
      <c r="H6684" s="138">
        <v>41.51</v>
      </c>
      <c r="I6684" s="138">
        <v>28.9</v>
      </c>
      <c r="J6684" s="138">
        <v>55.34</v>
      </c>
      <c r="K6684" s="138">
        <v>16.598410021681524</v>
      </c>
    </row>
    <row r="6685" spans="1:11">
      <c r="A6685" s="39" t="s">
        <v>462</v>
      </c>
      <c r="B6685" s="39" t="s">
        <v>430</v>
      </c>
      <c r="C6685" s="39" t="s">
        <v>103</v>
      </c>
      <c r="D6685" s="92">
        <f t="shared" si="330"/>
        <v>44.34</v>
      </c>
      <c r="E6685" s="92">
        <f t="shared" si="331"/>
        <v>30.01</v>
      </c>
      <c r="F6685" s="92">
        <f t="shared" si="332"/>
        <v>59.68</v>
      </c>
      <c r="H6685" s="138">
        <v>44.34</v>
      </c>
      <c r="I6685" s="138">
        <v>30.01</v>
      </c>
      <c r="J6685" s="138">
        <v>59.68</v>
      </c>
      <c r="K6685" s="138">
        <v>17.568786648624265</v>
      </c>
    </row>
    <row r="6686" spans="1:11">
      <c r="A6686" s="39" t="s">
        <v>462</v>
      </c>
      <c r="B6686" s="39" t="s">
        <v>430</v>
      </c>
      <c r="C6686" s="39" t="s">
        <v>104</v>
      </c>
      <c r="D6686" s="92">
        <f t="shared" si="330"/>
        <v>79.56</v>
      </c>
      <c r="E6686" s="92">
        <f t="shared" si="331"/>
        <v>72.44</v>
      </c>
      <c r="F6686" s="92">
        <f t="shared" si="332"/>
        <v>85.22</v>
      </c>
      <c r="H6686" s="138">
        <v>79.56</v>
      </c>
      <c r="I6686" s="138">
        <v>72.44</v>
      </c>
      <c r="J6686" s="138">
        <v>85.22</v>
      </c>
      <c r="K6686" s="138">
        <v>4.0975364504776266</v>
      </c>
    </row>
    <row r="6687" spans="1:11">
      <c r="A6687" s="39" t="s">
        <v>462</v>
      </c>
      <c r="B6687" s="39" t="s">
        <v>430</v>
      </c>
      <c r="C6687" s="39" t="s">
        <v>110</v>
      </c>
      <c r="D6687" s="92">
        <f t="shared" si="330"/>
        <v>53.34</v>
      </c>
      <c r="E6687" s="92">
        <f t="shared" si="331"/>
        <v>35.549999999999997</v>
      </c>
      <c r="F6687" s="92">
        <f t="shared" si="332"/>
        <v>70.31</v>
      </c>
      <c r="H6687" s="138">
        <v>53.34</v>
      </c>
      <c r="I6687" s="138">
        <v>35.549999999999997</v>
      </c>
      <c r="J6687" s="138">
        <v>70.31</v>
      </c>
      <c r="K6687" s="138">
        <v>17.322834645669293</v>
      </c>
    </row>
    <row r="6688" spans="1:11">
      <c r="A6688" s="39" t="s">
        <v>462</v>
      </c>
      <c r="B6688" s="39" t="s">
        <v>430</v>
      </c>
      <c r="C6688" s="39" t="s">
        <v>111</v>
      </c>
      <c r="D6688" s="92">
        <f t="shared" si="330"/>
        <v>70.540000000000006</v>
      </c>
      <c r="E6688" s="92">
        <f t="shared" si="331"/>
        <v>57.06</v>
      </c>
      <c r="F6688" s="92">
        <f t="shared" si="332"/>
        <v>81.19</v>
      </c>
      <c r="H6688" s="138">
        <v>70.540000000000006</v>
      </c>
      <c r="I6688" s="138">
        <v>57.06</v>
      </c>
      <c r="J6688" s="138">
        <v>81.19</v>
      </c>
      <c r="K6688" s="138">
        <v>8.8460447972781395</v>
      </c>
    </row>
    <row r="6689" spans="1:11">
      <c r="A6689" s="39" t="s">
        <v>462</v>
      </c>
      <c r="B6689" s="39" t="s">
        <v>430</v>
      </c>
      <c r="C6689" s="39" t="s">
        <v>116</v>
      </c>
      <c r="D6689" s="92">
        <f t="shared" si="330"/>
        <v>63.26</v>
      </c>
      <c r="E6689" s="92">
        <f t="shared" si="331"/>
        <v>50.08</v>
      </c>
      <c r="F6689" s="92">
        <f t="shared" si="332"/>
        <v>74.709999999999994</v>
      </c>
      <c r="H6689" s="138">
        <v>63.26</v>
      </c>
      <c r="I6689" s="138">
        <v>50.08</v>
      </c>
      <c r="J6689" s="138">
        <v>74.709999999999994</v>
      </c>
      <c r="K6689" s="138">
        <v>10.101169775529559</v>
      </c>
    </row>
    <row r="6690" spans="1:11">
      <c r="A6690" s="39" t="s">
        <v>462</v>
      </c>
      <c r="B6690" s="39" t="s">
        <v>430</v>
      </c>
      <c r="C6690" s="39" t="s">
        <v>117</v>
      </c>
      <c r="D6690" s="92">
        <f t="shared" si="330"/>
        <v>48.56</v>
      </c>
      <c r="E6690" s="92">
        <f t="shared" si="331"/>
        <v>36.299999999999997</v>
      </c>
      <c r="F6690" s="92">
        <f t="shared" si="332"/>
        <v>60.99</v>
      </c>
      <c r="H6690" s="138">
        <v>48.56</v>
      </c>
      <c r="I6690" s="138">
        <v>36.299999999999997</v>
      </c>
      <c r="J6690" s="138">
        <v>60.99</v>
      </c>
      <c r="K6690" s="138">
        <v>13.220757825370674</v>
      </c>
    </row>
    <row r="6691" spans="1:11">
      <c r="A6691" s="39" t="s">
        <v>462</v>
      </c>
      <c r="B6691" s="39" t="s">
        <v>430</v>
      </c>
      <c r="C6691" s="39" t="s">
        <v>119</v>
      </c>
      <c r="D6691" s="92">
        <f t="shared" si="330"/>
        <v>50.89</v>
      </c>
      <c r="E6691" s="92">
        <f t="shared" si="331"/>
        <v>37.68</v>
      </c>
      <c r="F6691" s="92">
        <f t="shared" si="332"/>
        <v>63.96</v>
      </c>
      <c r="H6691" s="138">
        <v>50.89</v>
      </c>
      <c r="I6691" s="138">
        <v>37.68</v>
      </c>
      <c r="J6691" s="138">
        <v>63.96</v>
      </c>
      <c r="K6691" s="138">
        <v>13.480055020632738</v>
      </c>
    </row>
    <row r="6692" spans="1:11">
      <c r="A6692" s="39" t="s">
        <v>462</v>
      </c>
      <c r="B6692" s="39" t="s">
        <v>430</v>
      </c>
      <c r="C6692" s="39" t="s">
        <v>123</v>
      </c>
      <c r="D6692" s="92">
        <f t="shared" si="330"/>
        <v>51.73</v>
      </c>
      <c r="E6692" s="92">
        <f t="shared" si="331"/>
        <v>35.22</v>
      </c>
      <c r="F6692" s="92">
        <f t="shared" si="332"/>
        <v>67.87</v>
      </c>
      <c r="H6692" s="138">
        <v>51.73</v>
      </c>
      <c r="I6692" s="138">
        <v>35.22</v>
      </c>
      <c r="J6692" s="138">
        <v>67.87</v>
      </c>
      <c r="K6692" s="138">
        <v>16.682775952058769</v>
      </c>
    </row>
    <row r="6693" spans="1:11">
      <c r="A6693" s="39" t="s">
        <v>462</v>
      </c>
      <c r="B6693" s="39" t="s">
        <v>430</v>
      </c>
      <c r="C6693" s="39" t="s">
        <v>132</v>
      </c>
      <c r="D6693" s="92">
        <f t="shared" si="330"/>
        <v>59.98</v>
      </c>
      <c r="E6693" s="92">
        <f t="shared" si="331"/>
        <v>45.11</v>
      </c>
      <c r="F6693" s="92">
        <f t="shared" si="332"/>
        <v>73.209999999999994</v>
      </c>
      <c r="H6693" s="138">
        <v>59.98</v>
      </c>
      <c r="I6693" s="138">
        <v>45.11</v>
      </c>
      <c r="J6693" s="138">
        <v>73.209999999999994</v>
      </c>
      <c r="K6693" s="138">
        <v>12.2540846948983</v>
      </c>
    </row>
    <row r="6694" spans="1:11">
      <c r="A6694" s="39" t="s">
        <v>462</v>
      </c>
      <c r="B6694" s="39" t="s">
        <v>430</v>
      </c>
      <c r="C6694" s="39" t="s">
        <v>134</v>
      </c>
      <c r="D6694" s="92">
        <f t="shared" si="330"/>
        <v>43.45</v>
      </c>
      <c r="E6694" s="92">
        <f t="shared" si="331"/>
        <v>28.33</v>
      </c>
      <c r="F6694" s="92">
        <f t="shared" si="332"/>
        <v>59.89</v>
      </c>
      <c r="H6694" s="138">
        <v>43.45</v>
      </c>
      <c r="I6694" s="138">
        <v>28.33</v>
      </c>
      <c r="J6694" s="138">
        <v>59.89</v>
      </c>
      <c r="K6694" s="138">
        <v>19.148446490218639</v>
      </c>
    </row>
    <row r="6695" spans="1:11">
      <c r="A6695" s="39" t="s">
        <v>462</v>
      </c>
      <c r="B6695" s="39" t="s">
        <v>430</v>
      </c>
      <c r="C6695" s="39" t="s">
        <v>150</v>
      </c>
      <c r="D6695" s="92">
        <f t="shared" si="330"/>
        <v>70.25</v>
      </c>
      <c r="E6695" s="92">
        <f t="shared" si="331"/>
        <v>58.13</v>
      </c>
      <c r="F6695" s="92">
        <f t="shared" si="332"/>
        <v>80.069999999999993</v>
      </c>
      <c r="H6695" s="138">
        <v>70.25</v>
      </c>
      <c r="I6695" s="138">
        <v>58.13</v>
      </c>
      <c r="J6695" s="138">
        <v>80.069999999999993</v>
      </c>
      <c r="K6695" s="138">
        <v>8.056939501779361</v>
      </c>
    </row>
    <row r="6696" spans="1:11">
      <c r="A6696" s="39" t="s">
        <v>462</v>
      </c>
      <c r="B6696" s="39" t="s">
        <v>430</v>
      </c>
      <c r="C6696" s="39" t="s">
        <v>156</v>
      </c>
      <c r="D6696" s="92">
        <f t="shared" si="330"/>
        <v>73.900000000000006</v>
      </c>
      <c r="E6696" s="92">
        <f t="shared" si="331"/>
        <v>64.790000000000006</v>
      </c>
      <c r="F6696" s="92">
        <f t="shared" si="332"/>
        <v>81.34</v>
      </c>
      <c r="H6696" s="138">
        <v>73.900000000000006</v>
      </c>
      <c r="I6696" s="138">
        <v>64.790000000000006</v>
      </c>
      <c r="J6696" s="138">
        <v>81.34</v>
      </c>
      <c r="K6696" s="138">
        <v>5.7374830852503385</v>
      </c>
    </row>
    <row r="6697" spans="1:11">
      <c r="A6697" s="39" t="s">
        <v>462</v>
      </c>
      <c r="B6697" s="39" t="s">
        <v>430</v>
      </c>
      <c r="C6697" s="39" t="s">
        <v>159</v>
      </c>
      <c r="D6697" s="92">
        <f t="shared" si="330"/>
        <v>69.89</v>
      </c>
      <c r="E6697" s="92">
        <f t="shared" si="331"/>
        <v>57.52</v>
      </c>
      <c r="F6697" s="92">
        <f t="shared" si="332"/>
        <v>79.91</v>
      </c>
      <c r="H6697" s="138">
        <v>69.89</v>
      </c>
      <c r="I6697" s="138">
        <v>57.52</v>
      </c>
      <c r="J6697" s="138">
        <v>79.91</v>
      </c>
      <c r="K6697" s="138">
        <v>8.2701387895263991</v>
      </c>
    </row>
    <row r="6698" spans="1:11">
      <c r="A6698" s="39" t="s">
        <v>462</v>
      </c>
      <c r="B6698" s="39" t="s">
        <v>430</v>
      </c>
      <c r="C6698" s="39" t="s">
        <v>161</v>
      </c>
      <c r="D6698" s="92">
        <f t="shared" si="330"/>
        <v>64.11</v>
      </c>
      <c r="E6698" s="92">
        <f t="shared" si="331"/>
        <v>48.71</v>
      </c>
      <c r="F6698" s="92">
        <f t="shared" si="332"/>
        <v>77.06</v>
      </c>
      <c r="H6698" s="138">
        <v>64.11</v>
      </c>
      <c r="I6698" s="138">
        <v>48.71</v>
      </c>
      <c r="J6698" s="138">
        <v>77.06</v>
      </c>
      <c r="K6698" s="138">
        <v>11.558259241927937</v>
      </c>
    </row>
    <row r="6699" spans="1:11">
      <c r="A6699" s="39" t="s">
        <v>462</v>
      </c>
      <c r="B6699" s="39" t="s">
        <v>430</v>
      </c>
      <c r="C6699" s="39" t="s">
        <v>168</v>
      </c>
      <c r="D6699" s="92">
        <f t="shared" si="330"/>
        <v>41.5</v>
      </c>
      <c r="E6699" s="92">
        <f t="shared" si="331"/>
        <v>27.06</v>
      </c>
      <c r="F6699" s="92">
        <f t="shared" si="332"/>
        <v>57.56</v>
      </c>
      <c r="H6699" s="138">
        <v>41.5</v>
      </c>
      <c r="I6699" s="138">
        <v>27.06</v>
      </c>
      <c r="J6699" s="138">
        <v>57.56</v>
      </c>
      <c r="K6699" s="138">
        <v>19.325301204819276</v>
      </c>
    </row>
    <row r="6700" spans="1:11">
      <c r="A6700" s="39" t="s">
        <v>462</v>
      </c>
      <c r="B6700" s="39" t="s">
        <v>431</v>
      </c>
      <c r="C6700" s="39" t="s">
        <v>102</v>
      </c>
      <c r="D6700" s="92">
        <f t="shared" si="330"/>
        <v>23.06</v>
      </c>
      <c r="E6700" s="92">
        <f t="shared" si="331"/>
        <v>11.6</v>
      </c>
      <c r="F6700" s="92">
        <f t="shared" si="332"/>
        <v>40.64</v>
      </c>
      <c r="H6700" s="138">
        <v>23.06</v>
      </c>
      <c r="I6700" s="138">
        <v>11.6</v>
      </c>
      <c r="J6700" s="138">
        <v>40.64</v>
      </c>
      <c r="K6700" s="138">
        <v>32.39375542064181</v>
      </c>
    </row>
    <row r="6701" spans="1:11">
      <c r="A6701" s="39" t="s">
        <v>462</v>
      </c>
      <c r="B6701" s="39" t="s">
        <v>431</v>
      </c>
      <c r="C6701" s="39" t="s">
        <v>103</v>
      </c>
      <c r="D6701" s="92">
        <f t="shared" si="330"/>
        <v>23.03</v>
      </c>
      <c r="E6701" s="92">
        <f t="shared" si="331"/>
        <v>13.13</v>
      </c>
      <c r="F6701" s="92">
        <f t="shared" si="332"/>
        <v>37.22</v>
      </c>
      <c r="H6701" s="138">
        <v>23.03</v>
      </c>
      <c r="I6701" s="138">
        <v>13.13</v>
      </c>
      <c r="J6701" s="138">
        <v>37.22</v>
      </c>
      <c r="K6701" s="138">
        <v>26.791141988710375</v>
      </c>
    </row>
    <row r="6702" spans="1:11">
      <c r="A6702" s="39" t="s">
        <v>462</v>
      </c>
      <c r="B6702" s="39" t="s">
        <v>431</v>
      </c>
      <c r="C6702" s="39" t="s">
        <v>104</v>
      </c>
      <c r="D6702" s="92">
        <f t="shared" si="330"/>
        <v>8.02</v>
      </c>
      <c r="E6702" s="92">
        <f t="shared" si="331"/>
        <v>4.1900000000000004</v>
      </c>
      <c r="F6702" s="92">
        <f t="shared" si="332"/>
        <v>14.83</v>
      </c>
      <c r="H6702" s="138">
        <v>8.02</v>
      </c>
      <c r="I6702" s="138">
        <v>4.1900000000000004</v>
      </c>
      <c r="J6702" s="138">
        <v>14.83</v>
      </c>
      <c r="K6702" s="138">
        <v>32.418952618453865</v>
      </c>
    </row>
    <row r="6703" spans="1:11">
      <c r="A6703" s="39" t="s">
        <v>462</v>
      </c>
      <c r="B6703" s="39" t="s">
        <v>431</v>
      </c>
      <c r="C6703" s="39" t="s">
        <v>110</v>
      </c>
      <c r="D6703" s="92" t="str">
        <f t="shared" si="330"/>
        <v xml:space="preserve"> </v>
      </c>
      <c r="E6703" s="92" t="str">
        <f t="shared" si="331"/>
        <v xml:space="preserve"> </v>
      </c>
      <c r="F6703" s="92" t="str">
        <f t="shared" si="332"/>
        <v xml:space="preserve"> </v>
      </c>
      <c r="H6703" s="138">
        <v>4.1100000000000003</v>
      </c>
      <c r="I6703" s="138">
        <v>1.46</v>
      </c>
      <c r="J6703" s="138">
        <v>11.02</v>
      </c>
      <c r="K6703" s="138">
        <v>51.824817518248167</v>
      </c>
    </row>
    <row r="6704" spans="1:11">
      <c r="A6704" s="39" t="s">
        <v>462</v>
      </c>
      <c r="B6704" s="39" t="s">
        <v>431</v>
      </c>
      <c r="C6704" s="39" t="s">
        <v>111</v>
      </c>
      <c r="D6704" s="92" t="str">
        <f t="shared" si="330"/>
        <v xml:space="preserve"> </v>
      </c>
      <c r="E6704" s="92" t="str">
        <f t="shared" si="331"/>
        <v xml:space="preserve"> </v>
      </c>
      <c r="F6704" s="92" t="str">
        <f t="shared" si="332"/>
        <v xml:space="preserve"> </v>
      </c>
      <c r="H6704" s="138">
        <v>4.51</v>
      </c>
      <c r="I6704" s="138">
        <v>0.99</v>
      </c>
      <c r="J6704" s="138">
        <v>18.18</v>
      </c>
      <c r="K6704" s="138">
        <v>75.388026607538805</v>
      </c>
    </row>
    <row r="6705" spans="1:11">
      <c r="A6705" s="39" t="s">
        <v>462</v>
      </c>
      <c r="B6705" s="39" t="s">
        <v>431</v>
      </c>
      <c r="C6705" s="39" t="s">
        <v>116</v>
      </c>
      <c r="D6705" s="92">
        <f t="shared" si="330"/>
        <v>14.97</v>
      </c>
      <c r="E6705" s="92">
        <f t="shared" si="331"/>
        <v>7.69</v>
      </c>
      <c r="F6705" s="92">
        <f t="shared" si="332"/>
        <v>27.1</v>
      </c>
      <c r="H6705" s="138">
        <v>14.97</v>
      </c>
      <c r="I6705" s="138">
        <v>7.69</v>
      </c>
      <c r="J6705" s="138">
        <v>27.1</v>
      </c>
      <c r="K6705" s="138">
        <v>32.398129592518366</v>
      </c>
    </row>
    <row r="6706" spans="1:11">
      <c r="A6706" s="39" t="s">
        <v>462</v>
      </c>
      <c r="B6706" s="39" t="s">
        <v>431</v>
      </c>
      <c r="C6706" s="39" t="s">
        <v>117</v>
      </c>
      <c r="D6706" s="92">
        <f t="shared" si="330"/>
        <v>11.74</v>
      </c>
      <c r="E6706" s="92">
        <f t="shared" si="331"/>
        <v>4.68</v>
      </c>
      <c r="F6706" s="92">
        <f t="shared" si="332"/>
        <v>26.52</v>
      </c>
      <c r="H6706" s="138">
        <v>11.74</v>
      </c>
      <c r="I6706" s="138">
        <v>4.68</v>
      </c>
      <c r="J6706" s="138">
        <v>26.52</v>
      </c>
      <c r="K6706" s="138">
        <v>44.889267461669505</v>
      </c>
    </row>
    <row r="6707" spans="1:11">
      <c r="A6707" s="39" t="s">
        <v>462</v>
      </c>
      <c r="B6707" s="39" t="s">
        <v>431</v>
      </c>
      <c r="C6707" s="39" t="s">
        <v>119</v>
      </c>
      <c r="D6707" s="92">
        <f t="shared" si="330"/>
        <v>17.59</v>
      </c>
      <c r="E6707" s="92">
        <f t="shared" si="331"/>
        <v>8.5</v>
      </c>
      <c r="F6707" s="92">
        <f t="shared" si="332"/>
        <v>32.92</v>
      </c>
      <c r="H6707" s="138">
        <v>17.59</v>
      </c>
      <c r="I6707" s="138">
        <v>8.5</v>
      </c>
      <c r="J6707" s="138">
        <v>32.92</v>
      </c>
      <c r="K6707" s="138">
        <v>34.963047185901083</v>
      </c>
    </row>
    <row r="6708" spans="1:11">
      <c r="A6708" s="39" t="s">
        <v>462</v>
      </c>
      <c r="B6708" s="39" t="s">
        <v>431</v>
      </c>
      <c r="C6708" s="39" t="s">
        <v>123</v>
      </c>
      <c r="D6708" s="92">
        <f t="shared" si="330"/>
        <v>16.16</v>
      </c>
      <c r="E6708" s="92">
        <f t="shared" si="331"/>
        <v>7.69</v>
      </c>
      <c r="F6708" s="92">
        <f t="shared" si="332"/>
        <v>30.85</v>
      </c>
      <c r="H6708" s="138">
        <v>16.16</v>
      </c>
      <c r="I6708" s="138">
        <v>7.69</v>
      </c>
      <c r="J6708" s="138">
        <v>30.85</v>
      </c>
      <c r="K6708" s="138">
        <v>35.829207920792079</v>
      </c>
    </row>
    <row r="6709" spans="1:11">
      <c r="A6709" s="39" t="s">
        <v>462</v>
      </c>
      <c r="B6709" s="39" t="s">
        <v>431</v>
      </c>
      <c r="C6709" s="39" t="s">
        <v>132</v>
      </c>
      <c r="D6709" s="92">
        <f t="shared" si="330"/>
        <v>5.39</v>
      </c>
      <c r="E6709" s="92">
        <f t="shared" si="331"/>
        <v>2.56</v>
      </c>
      <c r="F6709" s="92">
        <f t="shared" si="332"/>
        <v>11.01</v>
      </c>
      <c r="H6709" s="138">
        <v>5.39</v>
      </c>
      <c r="I6709" s="138">
        <v>2.56</v>
      </c>
      <c r="J6709" s="138">
        <v>11.01</v>
      </c>
      <c r="K6709" s="138">
        <v>37.291280148423006</v>
      </c>
    </row>
    <row r="6710" spans="1:11">
      <c r="A6710" s="39" t="s">
        <v>462</v>
      </c>
      <c r="B6710" s="39" t="s">
        <v>431</v>
      </c>
      <c r="C6710" s="39" t="s">
        <v>134</v>
      </c>
      <c r="D6710" s="92">
        <f t="shared" si="330"/>
        <v>10.17</v>
      </c>
      <c r="E6710" s="92">
        <f t="shared" si="331"/>
        <v>5.0599999999999996</v>
      </c>
      <c r="F6710" s="92">
        <f t="shared" si="332"/>
        <v>19.37</v>
      </c>
      <c r="H6710" s="138">
        <v>10.17</v>
      </c>
      <c r="I6710" s="138">
        <v>5.0599999999999996</v>
      </c>
      <c r="J6710" s="138">
        <v>19.37</v>
      </c>
      <c r="K6710" s="138">
        <v>34.414945919370702</v>
      </c>
    </row>
    <row r="6711" spans="1:11">
      <c r="A6711" s="39" t="s">
        <v>462</v>
      </c>
      <c r="B6711" s="39" t="s">
        <v>431</v>
      </c>
      <c r="C6711" s="39" t="s">
        <v>150</v>
      </c>
      <c r="D6711" s="92">
        <f t="shared" si="330"/>
        <v>9.5399999999999991</v>
      </c>
      <c r="E6711" s="92">
        <f t="shared" si="331"/>
        <v>4.37</v>
      </c>
      <c r="F6711" s="92">
        <f t="shared" si="332"/>
        <v>19.579999999999998</v>
      </c>
      <c r="H6711" s="138">
        <v>9.5399999999999991</v>
      </c>
      <c r="I6711" s="138">
        <v>4.37</v>
      </c>
      <c r="J6711" s="138">
        <v>19.579999999999998</v>
      </c>
      <c r="K6711" s="138">
        <v>38.574423480083865</v>
      </c>
    </row>
    <row r="6712" spans="1:11">
      <c r="A6712" s="39" t="s">
        <v>462</v>
      </c>
      <c r="B6712" s="39" t="s">
        <v>431</v>
      </c>
      <c r="C6712" s="39" t="s">
        <v>156</v>
      </c>
      <c r="D6712" s="92">
        <f t="shared" si="330"/>
        <v>13.82</v>
      </c>
      <c r="E6712" s="92">
        <f t="shared" si="331"/>
        <v>8.23</v>
      </c>
      <c r="F6712" s="92">
        <f t="shared" si="332"/>
        <v>22.3</v>
      </c>
      <c r="H6712" s="138">
        <v>13.82</v>
      </c>
      <c r="I6712" s="138">
        <v>8.23</v>
      </c>
      <c r="J6712" s="138">
        <v>22.3</v>
      </c>
      <c r="K6712" s="138">
        <v>25.542691751085382</v>
      </c>
    </row>
    <row r="6713" spans="1:11">
      <c r="A6713" s="39" t="s">
        <v>462</v>
      </c>
      <c r="B6713" s="39" t="s">
        <v>431</v>
      </c>
      <c r="C6713" s="39" t="s">
        <v>159</v>
      </c>
      <c r="D6713" s="92">
        <f t="shared" si="330"/>
        <v>8.94</v>
      </c>
      <c r="E6713" s="92">
        <f t="shared" si="331"/>
        <v>3.99</v>
      </c>
      <c r="F6713" s="92">
        <f t="shared" si="332"/>
        <v>18.84</v>
      </c>
      <c r="H6713" s="138">
        <v>8.94</v>
      </c>
      <c r="I6713" s="138">
        <v>3.99</v>
      </c>
      <c r="J6713" s="138">
        <v>18.84</v>
      </c>
      <c r="K6713" s="138">
        <v>39.932885906040269</v>
      </c>
    </row>
    <row r="6714" spans="1:11">
      <c r="A6714" s="39" t="s">
        <v>462</v>
      </c>
      <c r="B6714" s="39" t="s">
        <v>431</v>
      </c>
      <c r="C6714" s="39" t="s">
        <v>161</v>
      </c>
      <c r="D6714" s="92">
        <f t="shared" si="330"/>
        <v>10.5</v>
      </c>
      <c r="E6714" s="92">
        <f t="shared" si="331"/>
        <v>4.66</v>
      </c>
      <c r="F6714" s="92">
        <f t="shared" si="332"/>
        <v>21.96</v>
      </c>
      <c r="H6714" s="138">
        <v>10.5</v>
      </c>
      <c r="I6714" s="138">
        <v>4.66</v>
      </c>
      <c r="J6714" s="138">
        <v>21.96</v>
      </c>
      <c r="K6714" s="138">
        <v>39.904761904761912</v>
      </c>
    </row>
    <row r="6715" spans="1:11">
      <c r="A6715" s="39" t="s">
        <v>462</v>
      </c>
      <c r="B6715" s="39" t="s">
        <v>431</v>
      </c>
      <c r="C6715" s="39" t="s">
        <v>168</v>
      </c>
      <c r="D6715" s="92">
        <f t="shared" si="330"/>
        <v>16.809999999999999</v>
      </c>
      <c r="E6715" s="92">
        <f t="shared" si="331"/>
        <v>8.1300000000000008</v>
      </c>
      <c r="F6715" s="92">
        <f t="shared" si="332"/>
        <v>31.58</v>
      </c>
      <c r="H6715" s="138">
        <v>16.809999999999999</v>
      </c>
      <c r="I6715" s="138">
        <v>8.1300000000000008</v>
      </c>
      <c r="J6715" s="138">
        <v>31.58</v>
      </c>
      <c r="K6715" s="138">
        <v>35.038667459845328</v>
      </c>
    </row>
    <row r="6716" spans="1:11">
      <c r="A6716" s="39" t="s">
        <v>462</v>
      </c>
      <c r="B6716" s="39" t="s">
        <v>432</v>
      </c>
      <c r="C6716" s="39" t="s">
        <v>102</v>
      </c>
      <c r="D6716" s="92">
        <f t="shared" si="330"/>
        <v>24.93</v>
      </c>
      <c r="E6716" s="92">
        <f t="shared" si="331"/>
        <v>13.59</v>
      </c>
      <c r="F6716" s="92">
        <f t="shared" si="332"/>
        <v>41.21</v>
      </c>
      <c r="H6716" s="138">
        <v>24.93</v>
      </c>
      <c r="I6716" s="138">
        <v>13.59</v>
      </c>
      <c r="J6716" s="138">
        <v>41.21</v>
      </c>
      <c r="K6716" s="138">
        <v>28.600080224628961</v>
      </c>
    </row>
    <row r="6717" spans="1:11">
      <c r="A6717" s="39" t="s">
        <v>462</v>
      </c>
      <c r="B6717" s="39" t="s">
        <v>432</v>
      </c>
      <c r="C6717" s="39" t="s">
        <v>103</v>
      </c>
      <c r="D6717" s="92">
        <f t="shared" si="330"/>
        <v>7.31</v>
      </c>
      <c r="E6717" s="92">
        <f t="shared" si="331"/>
        <v>2.93</v>
      </c>
      <c r="F6717" s="92">
        <f t="shared" si="332"/>
        <v>17.07</v>
      </c>
      <c r="H6717" s="138">
        <v>7.31</v>
      </c>
      <c r="I6717" s="138">
        <v>2.93</v>
      </c>
      <c r="J6717" s="138">
        <v>17.07</v>
      </c>
      <c r="K6717" s="138">
        <v>45.280437756497946</v>
      </c>
    </row>
    <row r="6718" spans="1:11">
      <c r="A6718" s="39" t="s">
        <v>462</v>
      </c>
      <c r="B6718" s="39" t="s">
        <v>432</v>
      </c>
      <c r="C6718" s="39" t="s">
        <v>104</v>
      </c>
      <c r="D6718" s="92">
        <f t="shared" ref="D6718:D6781" si="333">IF(K6718&gt;=50," ",H6718)</f>
        <v>4.51</v>
      </c>
      <c r="E6718" s="92">
        <f t="shared" ref="E6718:E6781" si="334">IF(K6718&gt;=50," ",I6718)</f>
        <v>2.2599999999999998</v>
      </c>
      <c r="F6718" s="92">
        <f t="shared" ref="F6718:F6781" si="335">IF(K6718&gt;=50," ",J6718)</f>
        <v>8.82</v>
      </c>
      <c r="H6718" s="138">
        <v>4.51</v>
      </c>
      <c r="I6718" s="138">
        <v>2.2599999999999998</v>
      </c>
      <c r="J6718" s="138">
        <v>8.82</v>
      </c>
      <c r="K6718" s="138">
        <v>34.811529933481154</v>
      </c>
    </row>
    <row r="6719" spans="1:11">
      <c r="A6719" s="39" t="s">
        <v>462</v>
      </c>
      <c r="B6719" s="39" t="s">
        <v>432</v>
      </c>
      <c r="C6719" s="39" t="s">
        <v>110</v>
      </c>
      <c r="D6719" s="92" t="str">
        <f t="shared" si="333"/>
        <v xml:space="preserve"> </v>
      </c>
      <c r="E6719" s="92" t="str">
        <f t="shared" si="334"/>
        <v xml:space="preserve"> </v>
      </c>
      <c r="F6719" s="92" t="str">
        <f t="shared" si="335"/>
        <v xml:space="preserve"> </v>
      </c>
      <c r="H6719" s="138">
        <v>7.07</v>
      </c>
      <c r="I6719" s="138">
        <v>2.0499999999999998</v>
      </c>
      <c r="J6719" s="138">
        <v>21.69</v>
      </c>
      <c r="K6719" s="138">
        <v>61.24469589816124</v>
      </c>
    </row>
    <row r="6720" spans="1:11">
      <c r="A6720" s="39" t="s">
        <v>462</v>
      </c>
      <c r="B6720" s="39" t="s">
        <v>432</v>
      </c>
      <c r="C6720" s="39" t="s">
        <v>111</v>
      </c>
      <c r="D6720" s="92" t="str">
        <f t="shared" si="333"/>
        <v xml:space="preserve"> </v>
      </c>
      <c r="E6720" s="92" t="str">
        <f t="shared" si="334"/>
        <v xml:space="preserve"> </v>
      </c>
      <c r="F6720" s="92" t="str">
        <f t="shared" si="335"/>
        <v xml:space="preserve"> </v>
      </c>
      <c r="H6720" s="138">
        <v>4.68</v>
      </c>
      <c r="I6720" s="138">
        <v>1.7</v>
      </c>
      <c r="J6720" s="138">
        <v>12.26</v>
      </c>
      <c r="K6720" s="138">
        <v>50.854700854700852</v>
      </c>
    </row>
    <row r="6721" spans="1:11">
      <c r="A6721" s="39" t="s">
        <v>462</v>
      </c>
      <c r="B6721" s="39" t="s">
        <v>432</v>
      </c>
      <c r="C6721" s="39" t="s">
        <v>116</v>
      </c>
      <c r="D6721" s="92">
        <f t="shared" si="333"/>
        <v>18.16</v>
      </c>
      <c r="E6721" s="92">
        <f t="shared" si="334"/>
        <v>8.9700000000000006</v>
      </c>
      <c r="F6721" s="92">
        <f t="shared" si="335"/>
        <v>33.33</v>
      </c>
      <c r="H6721" s="138">
        <v>18.16</v>
      </c>
      <c r="I6721" s="138">
        <v>8.9700000000000006</v>
      </c>
      <c r="J6721" s="138">
        <v>33.33</v>
      </c>
      <c r="K6721" s="138">
        <v>33.865638766519822</v>
      </c>
    </row>
    <row r="6722" spans="1:11">
      <c r="A6722" s="39" t="s">
        <v>462</v>
      </c>
      <c r="B6722" s="39" t="s">
        <v>432</v>
      </c>
      <c r="C6722" s="39" t="s">
        <v>117</v>
      </c>
      <c r="D6722" s="92">
        <f t="shared" si="333"/>
        <v>11.76</v>
      </c>
      <c r="E6722" s="92">
        <f t="shared" si="334"/>
        <v>6.15</v>
      </c>
      <c r="F6722" s="92">
        <f t="shared" si="335"/>
        <v>21.34</v>
      </c>
      <c r="H6722" s="138">
        <v>11.76</v>
      </c>
      <c r="I6722" s="138">
        <v>6.15</v>
      </c>
      <c r="J6722" s="138">
        <v>21.34</v>
      </c>
      <c r="K6722" s="138">
        <v>31.972789115646254</v>
      </c>
    </row>
    <row r="6723" spans="1:11">
      <c r="A6723" s="39" t="s">
        <v>462</v>
      </c>
      <c r="B6723" s="39" t="s">
        <v>432</v>
      </c>
      <c r="C6723" s="39" t="s">
        <v>119</v>
      </c>
      <c r="D6723" s="92">
        <f t="shared" si="333"/>
        <v>12.56</v>
      </c>
      <c r="E6723" s="92">
        <f t="shared" si="334"/>
        <v>5.53</v>
      </c>
      <c r="F6723" s="92">
        <f t="shared" si="335"/>
        <v>26.05</v>
      </c>
      <c r="H6723" s="138">
        <v>12.56</v>
      </c>
      <c r="I6723" s="138">
        <v>5.53</v>
      </c>
      <c r="J6723" s="138">
        <v>26.05</v>
      </c>
      <c r="K6723" s="138">
        <v>39.968152866242036</v>
      </c>
    </row>
    <row r="6724" spans="1:11">
      <c r="A6724" s="39" t="s">
        <v>462</v>
      </c>
      <c r="B6724" s="39" t="s">
        <v>432</v>
      </c>
      <c r="C6724" s="39" t="s">
        <v>123</v>
      </c>
      <c r="D6724" s="92">
        <f t="shared" si="333"/>
        <v>17.940000000000001</v>
      </c>
      <c r="E6724" s="92">
        <f t="shared" si="334"/>
        <v>8.9600000000000009</v>
      </c>
      <c r="F6724" s="92">
        <f t="shared" si="335"/>
        <v>32.71</v>
      </c>
      <c r="H6724" s="138">
        <v>17.940000000000001</v>
      </c>
      <c r="I6724" s="138">
        <v>8.9600000000000009</v>
      </c>
      <c r="J6724" s="138">
        <v>32.71</v>
      </c>
      <c r="K6724" s="138">
        <v>33.389074693422515</v>
      </c>
    </row>
    <row r="6725" spans="1:11">
      <c r="A6725" s="39" t="s">
        <v>462</v>
      </c>
      <c r="B6725" s="39" t="s">
        <v>432</v>
      </c>
      <c r="C6725" s="39" t="s">
        <v>132</v>
      </c>
      <c r="D6725" s="92">
        <f t="shared" si="333"/>
        <v>19.41</v>
      </c>
      <c r="E6725" s="92">
        <f t="shared" si="334"/>
        <v>10.71</v>
      </c>
      <c r="F6725" s="92">
        <f t="shared" si="335"/>
        <v>32.590000000000003</v>
      </c>
      <c r="H6725" s="138">
        <v>19.41</v>
      </c>
      <c r="I6725" s="138">
        <v>10.71</v>
      </c>
      <c r="J6725" s="138">
        <v>32.590000000000003</v>
      </c>
      <c r="K6725" s="138">
        <v>28.593508500772796</v>
      </c>
    </row>
    <row r="6726" spans="1:11">
      <c r="A6726" s="39" t="s">
        <v>462</v>
      </c>
      <c r="B6726" s="39" t="s">
        <v>432</v>
      </c>
      <c r="C6726" s="39" t="s">
        <v>134</v>
      </c>
      <c r="D6726" s="92">
        <f t="shared" si="333"/>
        <v>24.54</v>
      </c>
      <c r="E6726" s="92">
        <f t="shared" si="334"/>
        <v>14.92</v>
      </c>
      <c r="F6726" s="92">
        <f t="shared" si="335"/>
        <v>37.630000000000003</v>
      </c>
      <c r="H6726" s="138">
        <v>24.54</v>
      </c>
      <c r="I6726" s="138">
        <v>14.92</v>
      </c>
      <c r="J6726" s="138">
        <v>37.630000000000003</v>
      </c>
      <c r="K6726" s="138">
        <v>23.757131214343929</v>
      </c>
    </row>
    <row r="6727" spans="1:11">
      <c r="A6727" s="39" t="s">
        <v>462</v>
      </c>
      <c r="B6727" s="39" t="s">
        <v>432</v>
      </c>
      <c r="C6727" s="39" t="s">
        <v>150</v>
      </c>
      <c r="D6727" s="92">
        <f t="shared" si="333"/>
        <v>9.48</v>
      </c>
      <c r="E6727" s="92">
        <f t="shared" si="334"/>
        <v>4.43</v>
      </c>
      <c r="F6727" s="92">
        <f t="shared" si="335"/>
        <v>19.100000000000001</v>
      </c>
      <c r="H6727" s="138">
        <v>9.48</v>
      </c>
      <c r="I6727" s="138">
        <v>4.43</v>
      </c>
      <c r="J6727" s="138">
        <v>19.100000000000001</v>
      </c>
      <c r="K6727" s="138">
        <v>37.552742616033754</v>
      </c>
    </row>
    <row r="6728" spans="1:11">
      <c r="A6728" s="39" t="s">
        <v>462</v>
      </c>
      <c r="B6728" s="39" t="s">
        <v>432</v>
      </c>
      <c r="C6728" s="39" t="s">
        <v>156</v>
      </c>
      <c r="D6728" s="92" t="str">
        <f t="shared" si="333"/>
        <v xml:space="preserve"> </v>
      </c>
      <c r="E6728" s="92" t="str">
        <f t="shared" si="334"/>
        <v xml:space="preserve"> </v>
      </c>
      <c r="F6728" s="92" t="str">
        <f t="shared" si="335"/>
        <v xml:space="preserve"> </v>
      </c>
      <c r="H6728" s="138">
        <v>3.89</v>
      </c>
      <c r="I6728" s="138">
        <v>1.37</v>
      </c>
      <c r="J6728" s="138">
        <v>10.57</v>
      </c>
      <c r="K6728" s="138">
        <v>52.442159383033413</v>
      </c>
    </row>
    <row r="6729" spans="1:11">
      <c r="A6729" s="39" t="s">
        <v>462</v>
      </c>
      <c r="B6729" s="39" t="s">
        <v>432</v>
      </c>
      <c r="C6729" s="39" t="s">
        <v>159</v>
      </c>
      <c r="D6729" s="92">
        <f t="shared" si="333"/>
        <v>19.2</v>
      </c>
      <c r="E6729" s="92">
        <f t="shared" si="334"/>
        <v>10.35</v>
      </c>
      <c r="F6729" s="92">
        <f t="shared" si="335"/>
        <v>32.85</v>
      </c>
      <c r="H6729" s="138">
        <v>19.2</v>
      </c>
      <c r="I6729" s="138">
        <v>10.35</v>
      </c>
      <c r="J6729" s="138">
        <v>32.85</v>
      </c>
      <c r="K6729" s="138">
        <v>29.739583333333336</v>
      </c>
    </row>
    <row r="6730" spans="1:11">
      <c r="A6730" s="39" t="s">
        <v>462</v>
      </c>
      <c r="B6730" s="39" t="s">
        <v>432</v>
      </c>
      <c r="C6730" s="39" t="s">
        <v>161</v>
      </c>
      <c r="D6730" s="92" t="str">
        <f t="shared" si="333"/>
        <v xml:space="preserve"> </v>
      </c>
      <c r="E6730" s="92" t="str">
        <f t="shared" si="334"/>
        <v xml:space="preserve"> </v>
      </c>
      <c r="F6730" s="92" t="str">
        <f t="shared" si="335"/>
        <v xml:space="preserve"> </v>
      </c>
      <c r="H6730" s="138">
        <v>1.69</v>
      </c>
      <c r="I6730" s="138">
        <v>0.25</v>
      </c>
      <c r="J6730" s="138">
        <v>10.44</v>
      </c>
      <c r="K6730" s="138">
        <v>95.857988165680482</v>
      </c>
    </row>
    <row r="6731" spans="1:11">
      <c r="A6731" s="39" t="s">
        <v>462</v>
      </c>
      <c r="B6731" s="39" t="s">
        <v>432</v>
      </c>
      <c r="C6731" s="39" t="s">
        <v>168</v>
      </c>
      <c r="D6731" s="92">
        <f t="shared" si="333"/>
        <v>21.91</v>
      </c>
      <c r="E6731" s="92">
        <f t="shared" si="334"/>
        <v>12.06</v>
      </c>
      <c r="F6731" s="92">
        <f t="shared" si="335"/>
        <v>36.47</v>
      </c>
      <c r="H6731" s="138">
        <v>21.91</v>
      </c>
      <c r="I6731" s="138">
        <v>12.06</v>
      </c>
      <c r="J6731" s="138">
        <v>36.47</v>
      </c>
      <c r="K6731" s="138">
        <v>28.480146052031035</v>
      </c>
    </row>
    <row r="6732" spans="1:11">
      <c r="A6732" s="39" t="s">
        <v>462</v>
      </c>
      <c r="B6732" s="39" t="s">
        <v>430</v>
      </c>
      <c r="C6732" s="39" t="s">
        <v>98</v>
      </c>
      <c r="D6732" s="92">
        <f t="shared" si="333"/>
        <v>41.81</v>
      </c>
      <c r="E6732" s="92">
        <f t="shared" si="334"/>
        <v>34.6</v>
      </c>
      <c r="F6732" s="92">
        <f t="shared" si="335"/>
        <v>49.39</v>
      </c>
      <c r="H6732" s="138">
        <v>41.81</v>
      </c>
      <c r="I6732" s="138">
        <v>34.6</v>
      </c>
      <c r="J6732" s="138">
        <v>49.39</v>
      </c>
      <c r="K6732" s="138">
        <v>9.0887347524515665</v>
      </c>
    </row>
    <row r="6733" spans="1:11">
      <c r="A6733" s="39" t="s">
        <v>462</v>
      </c>
      <c r="B6733" s="39" t="s">
        <v>430</v>
      </c>
      <c r="C6733" s="39" t="s">
        <v>105</v>
      </c>
      <c r="D6733" s="92">
        <f t="shared" si="333"/>
        <v>36.9</v>
      </c>
      <c r="E6733" s="92">
        <f t="shared" si="334"/>
        <v>24.89</v>
      </c>
      <c r="F6733" s="92">
        <f t="shared" si="335"/>
        <v>50.79</v>
      </c>
      <c r="H6733" s="138">
        <v>36.9</v>
      </c>
      <c r="I6733" s="138">
        <v>24.89</v>
      </c>
      <c r="J6733" s="138">
        <v>50.79</v>
      </c>
      <c r="K6733" s="138">
        <v>18.265582655826559</v>
      </c>
    </row>
    <row r="6734" spans="1:11">
      <c r="A6734" s="39" t="s">
        <v>462</v>
      </c>
      <c r="B6734" s="39" t="s">
        <v>430</v>
      </c>
      <c r="C6734" s="39" t="s">
        <v>106</v>
      </c>
      <c r="D6734" s="92">
        <f t="shared" si="333"/>
        <v>68.03</v>
      </c>
      <c r="E6734" s="92">
        <f t="shared" si="334"/>
        <v>57.14</v>
      </c>
      <c r="F6734" s="92">
        <f t="shared" si="335"/>
        <v>77.25</v>
      </c>
      <c r="H6734" s="138">
        <v>68.03</v>
      </c>
      <c r="I6734" s="138">
        <v>57.14</v>
      </c>
      <c r="J6734" s="138">
        <v>77.25</v>
      </c>
      <c r="K6734" s="138">
        <v>7.614287814199618</v>
      </c>
    </row>
    <row r="6735" spans="1:11">
      <c r="A6735" s="39" t="s">
        <v>462</v>
      </c>
      <c r="B6735" s="39" t="s">
        <v>430</v>
      </c>
      <c r="C6735" s="39" t="s">
        <v>125</v>
      </c>
      <c r="D6735" s="92">
        <f t="shared" si="333"/>
        <v>72.87</v>
      </c>
      <c r="E6735" s="92">
        <f t="shared" si="334"/>
        <v>59.87</v>
      </c>
      <c r="F6735" s="92">
        <f t="shared" si="335"/>
        <v>82.86</v>
      </c>
      <c r="H6735" s="138">
        <v>72.87</v>
      </c>
      <c r="I6735" s="138">
        <v>59.87</v>
      </c>
      <c r="J6735" s="138">
        <v>82.86</v>
      </c>
      <c r="K6735" s="138">
        <v>8.1240565390421295</v>
      </c>
    </row>
    <row r="6736" spans="1:11">
      <c r="A6736" s="39" t="s">
        <v>462</v>
      </c>
      <c r="B6736" s="39" t="s">
        <v>430</v>
      </c>
      <c r="C6736" s="39" t="s">
        <v>131</v>
      </c>
      <c r="D6736" s="92">
        <f t="shared" si="333"/>
        <v>64.08</v>
      </c>
      <c r="E6736" s="92">
        <f t="shared" si="334"/>
        <v>51.78</v>
      </c>
      <c r="F6736" s="92">
        <f t="shared" si="335"/>
        <v>74.77</v>
      </c>
      <c r="H6736" s="138">
        <v>64.08</v>
      </c>
      <c r="I6736" s="138">
        <v>51.78</v>
      </c>
      <c r="J6736" s="138">
        <v>74.77</v>
      </c>
      <c r="K6736" s="138">
        <v>9.285268414481898</v>
      </c>
    </row>
    <row r="6737" spans="1:11">
      <c r="A6737" s="39" t="s">
        <v>462</v>
      </c>
      <c r="B6737" s="39" t="s">
        <v>430</v>
      </c>
      <c r="C6737" s="39" t="s">
        <v>133</v>
      </c>
      <c r="D6737" s="92">
        <f t="shared" si="333"/>
        <v>63.98</v>
      </c>
      <c r="E6737" s="92">
        <f t="shared" si="334"/>
        <v>52.09</v>
      </c>
      <c r="F6737" s="92">
        <f t="shared" si="335"/>
        <v>74.37</v>
      </c>
      <c r="H6737" s="138">
        <v>63.98</v>
      </c>
      <c r="I6737" s="138">
        <v>52.09</v>
      </c>
      <c r="J6737" s="138">
        <v>74.37</v>
      </c>
      <c r="K6737" s="138">
        <v>9.0184432635198508</v>
      </c>
    </row>
    <row r="6738" spans="1:11">
      <c r="A6738" s="39" t="s">
        <v>462</v>
      </c>
      <c r="B6738" s="39" t="s">
        <v>430</v>
      </c>
      <c r="C6738" s="39" t="s">
        <v>137</v>
      </c>
      <c r="D6738" s="92">
        <f t="shared" si="333"/>
        <v>36.15</v>
      </c>
      <c r="E6738" s="92">
        <f t="shared" si="334"/>
        <v>20.76</v>
      </c>
      <c r="F6738" s="92">
        <f t="shared" si="335"/>
        <v>55.03</v>
      </c>
      <c r="H6738" s="138">
        <v>36.15</v>
      </c>
      <c r="I6738" s="138">
        <v>20.76</v>
      </c>
      <c r="J6738" s="138">
        <v>55.03</v>
      </c>
      <c r="K6738" s="138">
        <v>25.062240663900415</v>
      </c>
    </row>
    <row r="6739" spans="1:11">
      <c r="A6739" s="39" t="s">
        <v>462</v>
      </c>
      <c r="B6739" s="39" t="s">
        <v>430</v>
      </c>
      <c r="C6739" s="39" t="s">
        <v>138</v>
      </c>
      <c r="D6739" s="92">
        <f t="shared" si="333"/>
        <v>35.520000000000003</v>
      </c>
      <c r="E6739" s="92">
        <f t="shared" si="334"/>
        <v>29.11</v>
      </c>
      <c r="F6739" s="92">
        <f t="shared" si="335"/>
        <v>42.49</v>
      </c>
      <c r="H6739" s="138">
        <v>35.520000000000003</v>
      </c>
      <c r="I6739" s="138">
        <v>29.11</v>
      </c>
      <c r="J6739" s="138">
        <v>42.49</v>
      </c>
      <c r="K6739" s="138">
        <v>9.656531531531531</v>
      </c>
    </row>
    <row r="6740" spans="1:11">
      <c r="A6740" s="39" t="s">
        <v>462</v>
      </c>
      <c r="B6740" s="39" t="s">
        <v>430</v>
      </c>
      <c r="C6740" s="39" t="s">
        <v>140</v>
      </c>
      <c r="D6740" s="92">
        <f t="shared" si="333"/>
        <v>52.61</v>
      </c>
      <c r="E6740" s="92">
        <f t="shared" si="334"/>
        <v>36.08</v>
      </c>
      <c r="F6740" s="92">
        <f t="shared" si="335"/>
        <v>68.59</v>
      </c>
      <c r="H6740" s="138">
        <v>52.61</v>
      </c>
      <c r="I6740" s="138">
        <v>36.08</v>
      </c>
      <c r="J6740" s="138">
        <v>68.59</v>
      </c>
      <c r="K6740" s="138">
        <v>16.32769435468542</v>
      </c>
    </row>
    <row r="6741" spans="1:11">
      <c r="A6741" s="39" t="s">
        <v>462</v>
      </c>
      <c r="B6741" s="39" t="s">
        <v>430</v>
      </c>
      <c r="C6741" s="39" t="s">
        <v>144</v>
      </c>
      <c r="D6741" s="92">
        <f t="shared" si="333"/>
        <v>64.7</v>
      </c>
      <c r="E6741" s="92">
        <f t="shared" si="334"/>
        <v>47.3</v>
      </c>
      <c r="F6741" s="92">
        <f t="shared" si="335"/>
        <v>78.91</v>
      </c>
      <c r="H6741" s="138">
        <v>64.7</v>
      </c>
      <c r="I6741" s="138">
        <v>47.3</v>
      </c>
      <c r="J6741" s="138">
        <v>78.91</v>
      </c>
      <c r="K6741" s="138">
        <v>12.84389489953632</v>
      </c>
    </row>
    <row r="6742" spans="1:11">
      <c r="A6742" s="39" t="s">
        <v>462</v>
      </c>
      <c r="B6742" s="39" t="s">
        <v>430</v>
      </c>
      <c r="C6742" s="39" t="s">
        <v>145</v>
      </c>
      <c r="D6742" s="92">
        <f t="shared" si="333"/>
        <v>56.45</v>
      </c>
      <c r="E6742" s="92">
        <f t="shared" si="334"/>
        <v>40.89</v>
      </c>
      <c r="F6742" s="92">
        <f t="shared" si="335"/>
        <v>70.84</v>
      </c>
      <c r="H6742" s="138">
        <v>56.45</v>
      </c>
      <c r="I6742" s="138">
        <v>40.89</v>
      </c>
      <c r="J6742" s="138">
        <v>70.84</v>
      </c>
      <c r="K6742" s="138">
        <v>13.941541186891055</v>
      </c>
    </row>
    <row r="6743" spans="1:11">
      <c r="A6743" s="39" t="s">
        <v>462</v>
      </c>
      <c r="B6743" s="39" t="s">
        <v>430</v>
      </c>
      <c r="C6743" s="39" t="s">
        <v>146</v>
      </c>
      <c r="D6743" s="92">
        <f t="shared" si="333"/>
        <v>55.41</v>
      </c>
      <c r="E6743" s="92">
        <f t="shared" si="334"/>
        <v>37.229999999999997</v>
      </c>
      <c r="F6743" s="92">
        <f t="shared" si="335"/>
        <v>72.25</v>
      </c>
      <c r="H6743" s="138">
        <v>55.41</v>
      </c>
      <c r="I6743" s="138">
        <v>37.229999999999997</v>
      </c>
      <c r="J6743" s="138">
        <v>72.25</v>
      </c>
      <c r="K6743" s="138">
        <v>16.802021295794987</v>
      </c>
    </row>
    <row r="6744" spans="1:11">
      <c r="A6744" s="39" t="s">
        <v>462</v>
      </c>
      <c r="B6744" s="39" t="s">
        <v>430</v>
      </c>
      <c r="C6744" s="39" t="s">
        <v>153</v>
      </c>
      <c r="D6744" s="92">
        <f t="shared" si="333"/>
        <v>44.15</v>
      </c>
      <c r="E6744" s="92">
        <f t="shared" si="334"/>
        <v>36.69</v>
      </c>
      <c r="F6744" s="92">
        <f t="shared" si="335"/>
        <v>51.88</v>
      </c>
      <c r="H6744" s="138">
        <v>44.15</v>
      </c>
      <c r="I6744" s="138">
        <v>36.69</v>
      </c>
      <c r="J6744" s="138">
        <v>51.88</v>
      </c>
      <c r="K6744" s="138">
        <v>8.8335220838052084</v>
      </c>
    </row>
    <row r="6745" spans="1:11">
      <c r="A6745" s="39" t="s">
        <v>462</v>
      </c>
      <c r="B6745" s="39" t="s">
        <v>430</v>
      </c>
      <c r="C6745" s="39" t="s">
        <v>162</v>
      </c>
      <c r="D6745" s="92">
        <f t="shared" si="333"/>
        <v>70.09</v>
      </c>
      <c r="E6745" s="92">
        <f t="shared" si="334"/>
        <v>60.95</v>
      </c>
      <c r="F6745" s="92">
        <f t="shared" si="335"/>
        <v>77.87</v>
      </c>
      <c r="H6745" s="138">
        <v>70.09</v>
      </c>
      <c r="I6745" s="138">
        <v>60.95</v>
      </c>
      <c r="J6745" s="138">
        <v>77.87</v>
      </c>
      <c r="K6745" s="138">
        <v>6.1920388072478243</v>
      </c>
    </row>
    <row r="6746" spans="1:11">
      <c r="A6746" s="39" t="s">
        <v>462</v>
      </c>
      <c r="B6746" s="39" t="s">
        <v>430</v>
      </c>
      <c r="C6746" s="39" t="s">
        <v>165</v>
      </c>
      <c r="D6746" s="92">
        <f t="shared" si="333"/>
        <v>60.29</v>
      </c>
      <c r="E6746" s="92">
        <f t="shared" si="334"/>
        <v>43.11</v>
      </c>
      <c r="F6746" s="92">
        <f t="shared" si="335"/>
        <v>75.25</v>
      </c>
      <c r="H6746" s="138">
        <v>60.29</v>
      </c>
      <c r="I6746" s="138">
        <v>43.11</v>
      </c>
      <c r="J6746" s="138">
        <v>75.25</v>
      </c>
      <c r="K6746" s="138">
        <v>14.065350804445181</v>
      </c>
    </row>
    <row r="6747" spans="1:11">
      <c r="A6747" s="39" t="s">
        <v>462</v>
      </c>
      <c r="B6747" s="39" t="s">
        <v>430</v>
      </c>
      <c r="C6747" s="39" t="s">
        <v>166</v>
      </c>
      <c r="D6747" s="92">
        <f t="shared" si="333"/>
        <v>59.51</v>
      </c>
      <c r="E6747" s="92">
        <f t="shared" si="334"/>
        <v>46.77</v>
      </c>
      <c r="F6747" s="92">
        <f t="shared" si="335"/>
        <v>71.08</v>
      </c>
      <c r="H6747" s="138">
        <v>59.51</v>
      </c>
      <c r="I6747" s="138">
        <v>46.77</v>
      </c>
      <c r="J6747" s="138">
        <v>71.08</v>
      </c>
      <c r="K6747" s="138">
        <v>10.620063854814319</v>
      </c>
    </row>
    <row r="6748" spans="1:11">
      <c r="A6748" s="39" t="s">
        <v>462</v>
      </c>
      <c r="B6748" s="39" t="s">
        <v>430</v>
      </c>
      <c r="C6748" s="39" t="s">
        <v>170</v>
      </c>
      <c r="D6748" s="92">
        <f t="shared" si="333"/>
        <v>63.97</v>
      </c>
      <c r="E6748" s="92">
        <f t="shared" si="334"/>
        <v>47.84</v>
      </c>
      <c r="F6748" s="92">
        <f t="shared" si="335"/>
        <v>77.45</v>
      </c>
      <c r="H6748" s="138">
        <v>63.97</v>
      </c>
      <c r="I6748" s="138">
        <v>47.84</v>
      </c>
      <c r="J6748" s="138">
        <v>77.45</v>
      </c>
      <c r="K6748" s="138">
        <v>12.130686259183992</v>
      </c>
    </row>
    <row r="6749" spans="1:11">
      <c r="A6749" s="39" t="s">
        <v>462</v>
      </c>
      <c r="B6749" s="39" t="s">
        <v>430</v>
      </c>
      <c r="C6749" s="39" t="s">
        <v>172</v>
      </c>
      <c r="D6749" s="92">
        <f t="shared" si="333"/>
        <v>54.82</v>
      </c>
      <c r="E6749" s="92">
        <f t="shared" si="334"/>
        <v>40.299999999999997</v>
      </c>
      <c r="F6749" s="92">
        <f t="shared" si="335"/>
        <v>68.569999999999993</v>
      </c>
      <c r="H6749" s="138">
        <v>54.82</v>
      </c>
      <c r="I6749" s="138">
        <v>40.299999999999997</v>
      </c>
      <c r="J6749" s="138">
        <v>68.569999999999993</v>
      </c>
      <c r="K6749" s="138">
        <v>13.498723093761402</v>
      </c>
    </row>
    <row r="6750" spans="1:11">
      <c r="A6750" s="39" t="s">
        <v>462</v>
      </c>
      <c r="B6750" s="39" t="s">
        <v>430</v>
      </c>
      <c r="C6750" s="39" t="s">
        <v>175</v>
      </c>
      <c r="D6750" s="92">
        <f t="shared" si="333"/>
        <v>61.84</v>
      </c>
      <c r="E6750" s="92">
        <f t="shared" si="334"/>
        <v>44.82</v>
      </c>
      <c r="F6750" s="92">
        <f t="shared" si="335"/>
        <v>76.38</v>
      </c>
      <c r="H6750" s="138">
        <v>61.84</v>
      </c>
      <c r="I6750" s="138">
        <v>44.82</v>
      </c>
      <c r="J6750" s="138">
        <v>76.38</v>
      </c>
      <c r="K6750" s="138">
        <v>13.437904269081502</v>
      </c>
    </row>
    <row r="6751" spans="1:11">
      <c r="A6751" s="39" t="s">
        <v>462</v>
      </c>
      <c r="B6751" s="39" t="s">
        <v>431</v>
      </c>
      <c r="C6751" s="39" t="s">
        <v>98</v>
      </c>
      <c r="D6751" s="92">
        <f t="shared" si="333"/>
        <v>28.93</v>
      </c>
      <c r="E6751" s="92">
        <f t="shared" si="334"/>
        <v>24.76</v>
      </c>
      <c r="F6751" s="92">
        <f t="shared" si="335"/>
        <v>33.479999999999997</v>
      </c>
      <c r="H6751" s="138">
        <v>28.93</v>
      </c>
      <c r="I6751" s="138">
        <v>24.76</v>
      </c>
      <c r="J6751" s="138">
        <v>33.479999999999997</v>
      </c>
      <c r="K6751" s="138">
        <v>7.7082613204286208</v>
      </c>
    </row>
    <row r="6752" spans="1:11">
      <c r="A6752" s="39" t="s">
        <v>462</v>
      </c>
      <c r="B6752" s="39" t="s">
        <v>431</v>
      </c>
      <c r="C6752" s="39" t="s">
        <v>105</v>
      </c>
      <c r="D6752" s="92">
        <f t="shared" si="333"/>
        <v>12.22</v>
      </c>
      <c r="E6752" s="92">
        <f t="shared" si="334"/>
        <v>5.68</v>
      </c>
      <c r="F6752" s="92">
        <f t="shared" si="335"/>
        <v>24.33</v>
      </c>
      <c r="H6752" s="138">
        <v>12.22</v>
      </c>
      <c r="I6752" s="138">
        <v>5.68</v>
      </c>
      <c r="J6752" s="138">
        <v>24.33</v>
      </c>
      <c r="K6752" s="138">
        <v>37.479541734860881</v>
      </c>
    </row>
    <row r="6753" spans="1:11">
      <c r="A6753" s="39" t="s">
        <v>462</v>
      </c>
      <c r="B6753" s="39" t="s">
        <v>431</v>
      </c>
      <c r="C6753" s="39" t="s">
        <v>106</v>
      </c>
      <c r="D6753" s="92">
        <f t="shared" si="333"/>
        <v>10.3</v>
      </c>
      <c r="E6753" s="92">
        <f t="shared" si="334"/>
        <v>4.7300000000000004</v>
      </c>
      <c r="F6753" s="92">
        <f t="shared" si="335"/>
        <v>21</v>
      </c>
      <c r="H6753" s="138">
        <v>10.3</v>
      </c>
      <c r="I6753" s="138">
        <v>4.7300000000000004</v>
      </c>
      <c r="J6753" s="138">
        <v>21</v>
      </c>
      <c r="K6753" s="138">
        <v>38.349514563106794</v>
      </c>
    </row>
    <row r="6754" spans="1:11">
      <c r="A6754" s="39" t="s">
        <v>462</v>
      </c>
      <c r="B6754" s="39" t="s">
        <v>431</v>
      </c>
      <c r="C6754" s="39" t="s">
        <v>125</v>
      </c>
      <c r="D6754" s="92">
        <f t="shared" si="333"/>
        <v>7.77</v>
      </c>
      <c r="E6754" s="92">
        <f t="shared" si="334"/>
        <v>3.37</v>
      </c>
      <c r="F6754" s="92">
        <f t="shared" si="335"/>
        <v>16.89</v>
      </c>
      <c r="H6754" s="138">
        <v>7.77</v>
      </c>
      <c r="I6754" s="138">
        <v>3.37</v>
      </c>
      <c r="J6754" s="138">
        <v>16.89</v>
      </c>
      <c r="K6754" s="138">
        <v>41.441441441441448</v>
      </c>
    </row>
    <row r="6755" spans="1:11">
      <c r="A6755" s="39" t="s">
        <v>462</v>
      </c>
      <c r="B6755" s="39" t="s">
        <v>431</v>
      </c>
      <c r="C6755" s="39" t="s">
        <v>131</v>
      </c>
      <c r="D6755" s="92">
        <f t="shared" si="333"/>
        <v>18.54</v>
      </c>
      <c r="E6755" s="92">
        <f t="shared" si="334"/>
        <v>10.84</v>
      </c>
      <c r="F6755" s="92">
        <f t="shared" si="335"/>
        <v>29.86</v>
      </c>
      <c r="H6755" s="138">
        <v>18.54</v>
      </c>
      <c r="I6755" s="138">
        <v>10.84</v>
      </c>
      <c r="J6755" s="138">
        <v>29.86</v>
      </c>
      <c r="K6755" s="138">
        <v>25.997842502696873</v>
      </c>
    </row>
    <row r="6756" spans="1:11">
      <c r="A6756" s="39" t="s">
        <v>462</v>
      </c>
      <c r="B6756" s="39" t="s">
        <v>431</v>
      </c>
      <c r="C6756" s="39" t="s">
        <v>133</v>
      </c>
      <c r="D6756" s="92">
        <f t="shared" si="333"/>
        <v>9.3000000000000007</v>
      </c>
      <c r="E6756" s="92">
        <f t="shared" si="334"/>
        <v>5.27</v>
      </c>
      <c r="F6756" s="92">
        <f t="shared" si="335"/>
        <v>15.9</v>
      </c>
      <c r="H6756" s="138">
        <v>9.3000000000000007</v>
      </c>
      <c r="I6756" s="138">
        <v>5.27</v>
      </c>
      <c r="J6756" s="138">
        <v>15.9</v>
      </c>
      <c r="K6756" s="138">
        <v>28.279569892473116</v>
      </c>
    </row>
    <row r="6757" spans="1:11">
      <c r="A6757" s="39" t="s">
        <v>462</v>
      </c>
      <c r="B6757" s="39" t="s">
        <v>431</v>
      </c>
      <c r="C6757" s="39" t="s">
        <v>137</v>
      </c>
      <c r="D6757" s="92" t="str">
        <f t="shared" si="333"/>
        <v xml:space="preserve"> </v>
      </c>
      <c r="E6757" s="92" t="str">
        <f t="shared" si="334"/>
        <v xml:space="preserve"> </v>
      </c>
      <c r="F6757" s="92" t="str">
        <f t="shared" si="335"/>
        <v xml:space="preserve"> </v>
      </c>
      <c r="H6757" s="138">
        <v>7.93</v>
      </c>
      <c r="I6757" s="138">
        <v>2.87</v>
      </c>
      <c r="J6757" s="138">
        <v>20.09</v>
      </c>
      <c r="K6757" s="138">
        <v>50.315258511979835</v>
      </c>
    </row>
    <row r="6758" spans="1:11">
      <c r="A6758" s="39" t="s">
        <v>462</v>
      </c>
      <c r="B6758" s="39" t="s">
        <v>431</v>
      </c>
      <c r="C6758" s="39" t="s">
        <v>138</v>
      </c>
      <c r="D6758" s="92">
        <f t="shared" si="333"/>
        <v>27.05</v>
      </c>
      <c r="E6758" s="92">
        <f t="shared" si="334"/>
        <v>21.81</v>
      </c>
      <c r="F6758" s="92">
        <f t="shared" si="335"/>
        <v>33.020000000000003</v>
      </c>
      <c r="H6758" s="138">
        <v>27.05</v>
      </c>
      <c r="I6758" s="138">
        <v>21.81</v>
      </c>
      <c r="J6758" s="138">
        <v>33.020000000000003</v>
      </c>
      <c r="K6758" s="138">
        <v>10.573012939001849</v>
      </c>
    </row>
    <row r="6759" spans="1:11">
      <c r="A6759" s="39" t="s">
        <v>462</v>
      </c>
      <c r="B6759" s="39" t="s">
        <v>431</v>
      </c>
      <c r="C6759" s="39" t="s">
        <v>140</v>
      </c>
      <c r="D6759" s="92" t="str">
        <f t="shared" si="333"/>
        <v xml:space="preserve"> </v>
      </c>
      <c r="E6759" s="92" t="str">
        <f t="shared" si="334"/>
        <v xml:space="preserve"> </v>
      </c>
      <c r="F6759" s="92" t="str">
        <f t="shared" si="335"/>
        <v xml:space="preserve"> </v>
      </c>
      <c r="H6759" s="138">
        <v>7.22</v>
      </c>
      <c r="I6759" s="138">
        <v>2.16</v>
      </c>
      <c r="J6759" s="138">
        <v>21.49</v>
      </c>
      <c r="K6759" s="138">
        <v>59.418282548476455</v>
      </c>
    </row>
    <row r="6760" spans="1:11">
      <c r="A6760" s="39" t="s">
        <v>462</v>
      </c>
      <c r="B6760" s="39" t="s">
        <v>431</v>
      </c>
      <c r="C6760" s="39" t="s">
        <v>144</v>
      </c>
      <c r="D6760" s="92">
        <f t="shared" si="333"/>
        <v>6.96</v>
      </c>
      <c r="E6760" s="92">
        <f t="shared" si="334"/>
        <v>3.09</v>
      </c>
      <c r="F6760" s="92">
        <f t="shared" si="335"/>
        <v>14.94</v>
      </c>
      <c r="H6760" s="138">
        <v>6.96</v>
      </c>
      <c r="I6760" s="138">
        <v>3.09</v>
      </c>
      <c r="J6760" s="138">
        <v>14.94</v>
      </c>
      <c r="K6760" s="138">
        <v>40.517241379310342</v>
      </c>
    </row>
    <row r="6761" spans="1:11">
      <c r="A6761" s="39" t="s">
        <v>462</v>
      </c>
      <c r="B6761" s="39" t="s">
        <v>431</v>
      </c>
      <c r="C6761" s="39" t="s">
        <v>145</v>
      </c>
      <c r="D6761" s="92">
        <f t="shared" si="333"/>
        <v>5.82</v>
      </c>
      <c r="E6761" s="92">
        <f t="shared" si="334"/>
        <v>2.4300000000000002</v>
      </c>
      <c r="F6761" s="92">
        <f t="shared" si="335"/>
        <v>13.32</v>
      </c>
      <c r="H6761" s="138">
        <v>5.82</v>
      </c>
      <c r="I6761" s="138">
        <v>2.4300000000000002</v>
      </c>
      <c r="J6761" s="138">
        <v>13.32</v>
      </c>
      <c r="K6761" s="138">
        <v>43.642611683848799</v>
      </c>
    </row>
    <row r="6762" spans="1:11">
      <c r="A6762" s="39" t="s">
        <v>462</v>
      </c>
      <c r="B6762" s="39" t="s">
        <v>431</v>
      </c>
      <c r="C6762" s="39" t="s">
        <v>146</v>
      </c>
      <c r="D6762" s="92" t="str">
        <f t="shared" si="333"/>
        <v xml:space="preserve"> </v>
      </c>
      <c r="E6762" s="92" t="str">
        <f t="shared" si="334"/>
        <v xml:space="preserve"> </v>
      </c>
      <c r="F6762" s="92" t="str">
        <f t="shared" si="335"/>
        <v xml:space="preserve"> </v>
      </c>
      <c r="H6762" s="138">
        <v>0.43</v>
      </c>
      <c r="I6762" s="138">
        <v>0.05</v>
      </c>
      <c r="J6762" s="138">
        <v>3.74</v>
      </c>
      <c r="K6762" s="138">
        <v>111.62790697674419</v>
      </c>
    </row>
    <row r="6763" spans="1:11">
      <c r="A6763" s="39" t="s">
        <v>462</v>
      </c>
      <c r="B6763" s="39" t="s">
        <v>431</v>
      </c>
      <c r="C6763" s="39" t="s">
        <v>153</v>
      </c>
      <c r="D6763" s="92">
        <f t="shared" si="333"/>
        <v>10.039999999999999</v>
      </c>
      <c r="E6763" s="92">
        <f t="shared" si="334"/>
        <v>5.17</v>
      </c>
      <c r="F6763" s="92">
        <f t="shared" si="335"/>
        <v>18.600000000000001</v>
      </c>
      <c r="H6763" s="138">
        <v>10.039999999999999</v>
      </c>
      <c r="I6763" s="138">
        <v>5.17</v>
      </c>
      <c r="J6763" s="138">
        <v>18.600000000000001</v>
      </c>
      <c r="K6763" s="138">
        <v>32.86852589641434</v>
      </c>
    </row>
    <row r="6764" spans="1:11">
      <c r="A6764" s="39" t="s">
        <v>462</v>
      </c>
      <c r="B6764" s="39" t="s">
        <v>431</v>
      </c>
      <c r="C6764" s="39" t="s">
        <v>162</v>
      </c>
      <c r="D6764" s="92">
        <f t="shared" si="333"/>
        <v>7.41</v>
      </c>
      <c r="E6764" s="92">
        <f t="shared" si="334"/>
        <v>3.54</v>
      </c>
      <c r="F6764" s="92">
        <f t="shared" si="335"/>
        <v>14.86</v>
      </c>
      <c r="H6764" s="138">
        <v>7.41</v>
      </c>
      <c r="I6764" s="138">
        <v>3.54</v>
      </c>
      <c r="J6764" s="138">
        <v>14.86</v>
      </c>
      <c r="K6764" s="138">
        <v>36.84210526315789</v>
      </c>
    </row>
    <row r="6765" spans="1:11">
      <c r="A6765" s="39" t="s">
        <v>462</v>
      </c>
      <c r="B6765" s="39" t="s">
        <v>431</v>
      </c>
      <c r="C6765" s="39" t="s">
        <v>165</v>
      </c>
      <c r="D6765" s="92">
        <f t="shared" si="333"/>
        <v>25.27</v>
      </c>
      <c r="E6765" s="92">
        <f t="shared" si="334"/>
        <v>12.6</v>
      </c>
      <c r="F6765" s="92">
        <f t="shared" si="335"/>
        <v>44.23</v>
      </c>
      <c r="H6765" s="138">
        <v>25.27</v>
      </c>
      <c r="I6765" s="138">
        <v>12.6</v>
      </c>
      <c r="J6765" s="138">
        <v>44.23</v>
      </c>
      <c r="K6765" s="138">
        <v>32.449544914918874</v>
      </c>
    </row>
    <row r="6766" spans="1:11">
      <c r="A6766" s="39" t="s">
        <v>462</v>
      </c>
      <c r="B6766" s="39" t="s">
        <v>431</v>
      </c>
      <c r="C6766" s="39" t="s">
        <v>166</v>
      </c>
      <c r="D6766" s="92">
        <f t="shared" si="333"/>
        <v>15.16</v>
      </c>
      <c r="E6766" s="92">
        <f t="shared" si="334"/>
        <v>7.41</v>
      </c>
      <c r="F6766" s="92">
        <f t="shared" si="335"/>
        <v>28.52</v>
      </c>
      <c r="H6766" s="138">
        <v>15.16</v>
      </c>
      <c r="I6766" s="138">
        <v>7.41</v>
      </c>
      <c r="J6766" s="138">
        <v>28.52</v>
      </c>
      <c r="K6766" s="138">
        <v>34.762532981530342</v>
      </c>
    </row>
    <row r="6767" spans="1:11">
      <c r="A6767" s="39" t="s">
        <v>462</v>
      </c>
      <c r="B6767" s="39" t="s">
        <v>431</v>
      </c>
      <c r="C6767" s="39" t="s">
        <v>170</v>
      </c>
      <c r="D6767" s="92">
        <f t="shared" si="333"/>
        <v>15.89</v>
      </c>
      <c r="E6767" s="92">
        <f t="shared" si="334"/>
        <v>6.78</v>
      </c>
      <c r="F6767" s="92">
        <f t="shared" si="335"/>
        <v>32.950000000000003</v>
      </c>
      <c r="H6767" s="138">
        <v>15.89</v>
      </c>
      <c r="I6767" s="138">
        <v>6.78</v>
      </c>
      <c r="J6767" s="138">
        <v>32.950000000000003</v>
      </c>
      <c r="K6767" s="138">
        <v>40.969162995594708</v>
      </c>
    </row>
    <row r="6768" spans="1:11">
      <c r="A6768" s="39" t="s">
        <v>462</v>
      </c>
      <c r="B6768" s="39" t="s">
        <v>431</v>
      </c>
      <c r="C6768" s="39" t="s">
        <v>172</v>
      </c>
      <c r="D6768" s="92">
        <f t="shared" si="333"/>
        <v>14.45</v>
      </c>
      <c r="E6768" s="92">
        <f t="shared" si="334"/>
        <v>7.85</v>
      </c>
      <c r="F6768" s="92">
        <f t="shared" si="335"/>
        <v>25.09</v>
      </c>
      <c r="H6768" s="138">
        <v>14.45</v>
      </c>
      <c r="I6768" s="138">
        <v>7.85</v>
      </c>
      <c r="J6768" s="138">
        <v>25.09</v>
      </c>
      <c r="K6768" s="138">
        <v>29.826989619377159</v>
      </c>
    </row>
    <row r="6769" spans="1:11">
      <c r="A6769" s="39" t="s">
        <v>462</v>
      </c>
      <c r="B6769" s="39" t="s">
        <v>431</v>
      </c>
      <c r="C6769" s="39" t="s">
        <v>175</v>
      </c>
      <c r="D6769" s="92">
        <f t="shared" si="333"/>
        <v>15.66</v>
      </c>
      <c r="E6769" s="92">
        <f t="shared" si="334"/>
        <v>6.16</v>
      </c>
      <c r="F6769" s="92">
        <f t="shared" si="335"/>
        <v>34.44</v>
      </c>
      <c r="H6769" s="138">
        <v>15.66</v>
      </c>
      <c r="I6769" s="138">
        <v>6.16</v>
      </c>
      <c r="J6769" s="138">
        <v>34.44</v>
      </c>
      <c r="K6769" s="138">
        <v>44.699872286079184</v>
      </c>
    </row>
    <row r="6770" spans="1:11">
      <c r="A6770" s="39" t="s">
        <v>462</v>
      </c>
      <c r="B6770" s="39" t="s">
        <v>432</v>
      </c>
      <c r="C6770" s="39" t="s">
        <v>98</v>
      </c>
      <c r="D6770" s="92">
        <f t="shared" si="333"/>
        <v>26.05</v>
      </c>
      <c r="E6770" s="92">
        <f t="shared" si="334"/>
        <v>20.440000000000001</v>
      </c>
      <c r="F6770" s="92">
        <f t="shared" si="335"/>
        <v>32.57</v>
      </c>
      <c r="H6770" s="138">
        <v>26.05</v>
      </c>
      <c r="I6770" s="138">
        <v>20.440000000000001</v>
      </c>
      <c r="J6770" s="138">
        <v>32.57</v>
      </c>
      <c r="K6770" s="138">
        <v>11.900191938579654</v>
      </c>
    </row>
    <row r="6771" spans="1:11">
      <c r="A6771" s="39" t="s">
        <v>462</v>
      </c>
      <c r="B6771" s="39" t="s">
        <v>432</v>
      </c>
      <c r="C6771" s="39" t="s">
        <v>105</v>
      </c>
      <c r="D6771" s="92">
        <f t="shared" si="333"/>
        <v>21.56</v>
      </c>
      <c r="E6771" s="92">
        <f t="shared" si="334"/>
        <v>11.92</v>
      </c>
      <c r="F6771" s="92">
        <f t="shared" si="335"/>
        <v>35.82</v>
      </c>
      <c r="H6771" s="138">
        <v>21.56</v>
      </c>
      <c r="I6771" s="138">
        <v>11.92</v>
      </c>
      <c r="J6771" s="138">
        <v>35.82</v>
      </c>
      <c r="K6771" s="138">
        <v>28.293135435992578</v>
      </c>
    </row>
    <row r="6772" spans="1:11">
      <c r="A6772" s="39" t="s">
        <v>462</v>
      </c>
      <c r="B6772" s="39" t="s">
        <v>432</v>
      </c>
      <c r="C6772" s="39" t="s">
        <v>106</v>
      </c>
      <c r="D6772" s="92">
        <f t="shared" si="333"/>
        <v>6.19</v>
      </c>
      <c r="E6772" s="92">
        <f t="shared" si="334"/>
        <v>4.38</v>
      </c>
      <c r="F6772" s="92">
        <f t="shared" si="335"/>
        <v>8.68</v>
      </c>
      <c r="H6772" s="138">
        <v>6.19</v>
      </c>
      <c r="I6772" s="138">
        <v>4.38</v>
      </c>
      <c r="J6772" s="138">
        <v>8.68</v>
      </c>
      <c r="K6772" s="138">
        <v>17.447495961227787</v>
      </c>
    </row>
    <row r="6773" spans="1:11">
      <c r="A6773" s="39" t="s">
        <v>462</v>
      </c>
      <c r="B6773" s="39" t="s">
        <v>432</v>
      </c>
      <c r="C6773" s="39" t="s">
        <v>125</v>
      </c>
      <c r="D6773" s="92">
        <f t="shared" si="333"/>
        <v>13.02</v>
      </c>
      <c r="E6773" s="92">
        <f t="shared" si="334"/>
        <v>6.42</v>
      </c>
      <c r="F6773" s="92">
        <f t="shared" si="335"/>
        <v>24.6</v>
      </c>
      <c r="H6773" s="138">
        <v>13.02</v>
      </c>
      <c r="I6773" s="138">
        <v>6.42</v>
      </c>
      <c r="J6773" s="138">
        <v>24.6</v>
      </c>
      <c r="K6773" s="138">
        <v>34.562211981566819</v>
      </c>
    </row>
    <row r="6774" spans="1:11">
      <c r="A6774" s="39" t="s">
        <v>462</v>
      </c>
      <c r="B6774" s="39" t="s">
        <v>432</v>
      </c>
      <c r="C6774" s="39" t="s">
        <v>131</v>
      </c>
      <c r="D6774" s="92">
        <f t="shared" si="333"/>
        <v>16.27</v>
      </c>
      <c r="E6774" s="92">
        <f t="shared" si="334"/>
        <v>8.6999999999999993</v>
      </c>
      <c r="F6774" s="92">
        <f t="shared" si="335"/>
        <v>28.37</v>
      </c>
      <c r="H6774" s="138">
        <v>16.27</v>
      </c>
      <c r="I6774" s="138">
        <v>8.6999999999999993</v>
      </c>
      <c r="J6774" s="138">
        <v>28.37</v>
      </c>
      <c r="K6774" s="138">
        <v>30.362630608481872</v>
      </c>
    </row>
    <row r="6775" spans="1:11">
      <c r="A6775" s="39" t="s">
        <v>462</v>
      </c>
      <c r="B6775" s="39" t="s">
        <v>432</v>
      </c>
      <c r="C6775" s="39" t="s">
        <v>133</v>
      </c>
      <c r="D6775" s="92">
        <f t="shared" si="333"/>
        <v>20</v>
      </c>
      <c r="E6775" s="92">
        <f t="shared" si="334"/>
        <v>11.71</v>
      </c>
      <c r="F6775" s="92">
        <f t="shared" si="335"/>
        <v>32.04</v>
      </c>
      <c r="H6775" s="138">
        <v>20</v>
      </c>
      <c r="I6775" s="138">
        <v>11.71</v>
      </c>
      <c r="J6775" s="138">
        <v>32.04</v>
      </c>
      <c r="K6775" s="138">
        <v>25.85</v>
      </c>
    </row>
    <row r="6776" spans="1:11">
      <c r="A6776" s="39" t="s">
        <v>462</v>
      </c>
      <c r="B6776" s="39" t="s">
        <v>432</v>
      </c>
      <c r="C6776" s="39" t="s">
        <v>137</v>
      </c>
      <c r="D6776" s="92" t="str">
        <f t="shared" si="333"/>
        <v xml:space="preserve"> </v>
      </c>
      <c r="E6776" s="92" t="str">
        <f t="shared" si="334"/>
        <v xml:space="preserve"> </v>
      </c>
      <c r="F6776" s="92" t="str">
        <f t="shared" si="335"/>
        <v xml:space="preserve"> </v>
      </c>
      <c r="H6776" s="138">
        <v>2.02</v>
      </c>
      <c r="I6776" s="138">
        <v>0.43</v>
      </c>
      <c r="J6776" s="138">
        <v>9</v>
      </c>
      <c r="K6776" s="138">
        <v>78.21782178217822</v>
      </c>
    </row>
    <row r="6777" spans="1:11">
      <c r="A6777" s="39" t="s">
        <v>462</v>
      </c>
      <c r="B6777" s="39" t="s">
        <v>432</v>
      </c>
      <c r="C6777" s="39" t="s">
        <v>138</v>
      </c>
      <c r="D6777" s="92">
        <f t="shared" si="333"/>
        <v>10.1</v>
      </c>
      <c r="E6777" s="92">
        <f t="shared" si="334"/>
        <v>6.11</v>
      </c>
      <c r="F6777" s="92">
        <f t="shared" si="335"/>
        <v>16.239999999999998</v>
      </c>
      <c r="H6777" s="138">
        <v>10.1</v>
      </c>
      <c r="I6777" s="138">
        <v>6.11</v>
      </c>
      <c r="J6777" s="138">
        <v>16.239999999999998</v>
      </c>
      <c r="K6777" s="138">
        <v>24.950495049504951</v>
      </c>
    </row>
    <row r="6778" spans="1:11">
      <c r="A6778" s="39" t="s">
        <v>462</v>
      </c>
      <c r="B6778" s="39" t="s">
        <v>432</v>
      </c>
      <c r="C6778" s="39" t="s">
        <v>140</v>
      </c>
      <c r="D6778" s="92">
        <f t="shared" si="333"/>
        <v>20.02</v>
      </c>
      <c r="E6778" s="92">
        <f t="shared" si="334"/>
        <v>11.61</v>
      </c>
      <c r="F6778" s="92">
        <f t="shared" si="335"/>
        <v>32.299999999999997</v>
      </c>
      <c r="H6778" s="138">
        <v>20.02</v>
      </c>
      <c r="I6778" s="138">
        <v>11.61</v>
      </c>
      <c r="J6778" s="138">
        <v>32.299999999999997</v>
      </c>
      <c r="K6778" s="138">
        <v>26.273726273726272</v>
      </c>
    </row>
    <row r="6779" spans="1:11">
      <c r="A6779" s="39" t="s">
        <v>462</v>
      </c>
      <c r="B6779" s="39" t="s">
        <v>432</v>
      </c>
      <c r="C6779" s="39" t="s">
        <v>144</v>
      </c>
      <c r="D6779" s="92">
        <f t="shared" si="333"/>
        <v>18.739999999999998</v>
      </c>
      <c r="E6779" s="92">
        <f t="shared" si="334"/>
        <v>8.08</v>
      </c>
      <c r="F6779" s="92">
        <f t="shared" si="335"/>
        <v>37.69</v>
      </c>
      <c r="H6779" s="138">
        <v>18.739999999999998</v>
      </c>
      <c r="I6779" s="138">
        <v>8.08</v>
      </c>
      <c r="J6779" s="138">
        <v>37.69</v>
      </c>
      <c r="K6779" s="138">
        <v>39.914621131270017</v>
      </c>
    </row>
    <row r="6780" spans="1:11">
      <c r="A6780" s="39" t="s">
        <v>462</v>
      </c>
      <c r="B6780" s="39" t="s">
        <v>432</v>
      </c>
      <c r="C6780" s="39" t="s">
        <v>145</v>
      </c>
      <c r="D6780" s="92">
        <f t="shared" si="333"/>
        <v>22.8</v>
      </c>
      <c r="E6780" s="92">
        <f t="shared" si="334"/>
        <v>11.63</v>
      </c>
      <c r="F6780" s="92">
        <f t="shared" si="335"/>
        <v>39.85</v>
      </c>
      <c r="H6780" s="138">
        <v>22.8</v>
      </c>
      <c r="I6780" s="138">
        <v>11.63</v>
      </c>
      <c r="J6780" s="138">
        <v>39.85</v>
      </c>
      <c r="K6780" s="138">
        <v>31.798245614035086</v>
      </c>
    </row>
    <row r="6781" spans="1:11">
      <c r="A6781" s="39" t="s">
        <v>462</v>
      </c>
      <c r="B6781" s="39" t="s">
        <v>432</v>
      </c>
      <c r="C6781" s="39" t="s">
        <v>146</v>
      </c>
      <c r="D6781" s="92">
        <f t="shared" si="333"/>
        <v>26.92</v>
      </c>
      <c r="E6781" s="92">
        <f t="shared" si="334"/>
        <v>12.54</v>
      </c>
      <c r="F6781" s="92">
        <f t="shared" si="335"/>
        <v>48.62</v>
      </c>
      <c r="H6781" s="138">
        <v>26.92</v>
      </c>
      <c r="I6781" s="138">
        <v>12.54</v>
      </c>
      <c r="J6781" s="138">
        <v>48.62</v>
      </c>
      <c r="K6781" s="138">
        <v>35.141158989598814</v>
      </c>
    </row>
    <row r="6782" spans="1:11">
      <c r="A6782" s="39" t="s">
        <v>462</v>
      </c>
      <c r="B6782" s="39" t="s">
        <v>432</v>
      </c>
      <c r="C6782" s="39" t="s">
        <v>153</v>
      </c>
      <c r="D6782" s="92">
        <f t="shared" ref="D6782:D6845" si="336">IF(K6782&gt;=50," ",H6782)</f>
        <v>14.33</v>
      </c>
      <c r="E6782" s="92">
        <f t="shared" ref="E6782:E6845" si="337">IF(K6782&gt;=50," ",I6782)</f>
        <v>8.8000000000000007</v>
      </c>
      <c r="F6782" s="92">
        <f t="shared" ref="F6782:F6845" si="338">IF(K6782&gt;=50," ",J6782)</f>
        <v>22.47</v>
      </c>
      <c r="H6782" s="138">
        <v>14.33</v>
      </c>
      <c r="I6782" s="138">
        <v>8.8000000000000007</v>
      </c>
      <c r="J6782" s="138">
        <v>22.47</v>
      </c>
      <c r="K6782" s="138">
        <v>24.005582693649686</v>
      </c>
    </row>
    <row r="6783" spans="1:11">
      <c r="A6783" s="39" t="s">
        <v>462</v>
      </c>
      <c r="B6783" s="39" t="s">
        <v>432</v>
      </c>
      <c r="C6783" s="39" t="s">
        <v>162</v>
      </c>
      <c r="D6783" s="92">
        <f t="shared" si="336"/>
        <v>10.130000000000001</v>
      </c>
      <c r="E6783" s="92">
        <f t="shared" si="337"/>
        <v>4.47</v>
      </c>
      <c r="F6783" s="92">
        <f t="shared" si="338"/>
        <v>21.33</v>
      </c>
      <c r="H6783" s="138">
        <v>10.130000000000001</v>
      </c>
      <c r="I6783" s="138">
        <v>4.47</v>
      </c>
      <c r="J6783" s="138">
        <v>21.33</v>
      </c>
      <c r="K6783" s="138">
        <v>40.177690029615007</v>
      </c>
    </row>
    <row r="6784" spans="1:11">
      <c r="A6784" s="39" t="s">
        <v>462</v>
      </c>
      <c r="B6784" s="39" t="s">
        <v>432</v>
      </c>
      <c r="C6784" s="39" t="s">
        <v>165</v>
      </c>
      <c r="D6784" s="92">
        <f t="shared" si="336"/>
        <v>8.2799999999999994</v>
      </c>
      <c r="E6784" s="92">
        <f t="shared" si="337"/>
        <v>4.82</v>
      </c>
      <c r="F6784" s="92">
        <f t="shared" si="338"/>
        <v>13.88</v>
      </c>
      <c r="H6784" s="138">
        <v>8.2799999999999994</v>
      </c>
      <c r="I6784" s="138">
        <v>4.82</v>
      </c>
      <c r="J6784" s="138">
        <v>13.88</v>
      </c>
      <c r="K6784" s="138">
        <v>27.05314009661836</v>
      </c>
    </row>
    <row r="6785" spans="1:11">
      <c r="A6785" s="39" t="s">
        <v>462</v>
      </c>
      <c r="B6785" s="39" t="s">
        <v>432</v>
      </c>
      <c r="C6785" s="39" t="s">
        <v>166</v>
      </c>
      <c r="D6785" s="92">
        <f t="shared" si="336"/>
        <v>7.79</v>
      </c>
      <c r="E6785" s="92">
        <f t="shared" si="337"/>
        <v>3.6</v>
      </c>
      <c r="F6785" s="92">
        <f t="shared" si="338"/>
        <v>16.07</v>
      </c>
      <c r="H6785" s="138">
        <v>7.79</v>
      </c>
      <c r="I6785" s="138">
        <v>3.6</v>
      </c>
      <c r="J6785" s="138">
        <v>16.07</v>
      </c>
      <c r="K6785" s="138">
        <v>38.382541720154045</v>
      </c>
    </row>
    <row r="6786" spans="1:11">
      <c r="A6786" s="39" t="s">
        <v>462</v>
      </c>
      <c r="B6786" s="39" t="s">
        <v>432</v>
      </c>
      <c r="C6786" s="39" t="s">
        <v>170</v>
      </c>
      <c r="D6786" s="92">
        <f t="shared" si="336"/>
        <v>12.2</v>
      </c>
      <c r="E6786" s="92">
        <f t="shared" si="337"/>
        <v>6.53</v>
      </c>
      <c r="F6786" s="92">
        <f t="shared" si="338"/>
        <v>21.66</v>
      </c>
      <c r="H6786" s="138">
        <v>12.2</v>
      </c>
      <c r="I6786" s="138">
        <v>6.53</v>
      </c>
      <c r="J6786" s="138">
        <v>21.66</v>
      </c>
      <c r="K6786" s="138">
        <v>30.737704918032787</v>
      </c>
    </row>
    <row r="6787" spans="1:11">
      <c r="A6787" s="39" t="s">
        <v>462</v>
      </c>
      <c r="B6787" s="39" t="s">
        <v>432</v>
      </c>
      <c r="C6787" s="39" t="s">
        <v>172</v>
      </c>
      <c r="D6787" s="92">
        <f t="shared" si="336"/>
        <v>10.25</v>
      </c>
      <c r="E6787" s="92">
        <f t="shared" si="337"/>
        <v>5.36</v>
      </c>
      <c r="F6787" s="92">
        <f t="shared" si="338"/>
        <v>18.72</v>
      </c>
      <c r="H6787" s="138">
        <v>10.25</v>
      </c>
      <c r="I6787" s="138">
        <v>5.36</v>
      </c>
      <c r="J6787" s="138">
        <v>18.72</v>
      </c>
      <c r="K6787" s="138">
        <v>32.09756097560976</v>
      </c>
    </row>
    <row r="6788" spans="1:11">
      <c r="A6788" s="39" t="s">
        <v>462</v>
      </c>
      <c r="B6788" s="39" t="s">
        <v>432</v>
      </c>
      <c r="C6788" s="39" t="s">
        <v>175</v>
      </c>
      <c r="D6788" s="92" t="str">
        <f t="shared" si="336"/>
        <v xml:space="preserve"> </v>
      </c>
      <c r="E6788" s="92" t="str">
        <f t="shared" si="337"/>
        <v xml:space="preserve"> </v>
      </c>
      <c r="F6788" s="92" t="str">
        <f t="shared" si="338"/>
        <v xml:space="preserve"> </v>
      </c>
      <c r="H6788" s="138">
        <v>6.22</v>
      </c>
      <c r="I6788" s="138">
        <v>1.68</v>
      </c>
      <c r="J6788" s="138">
        <v>20.45</v>
      </c>
      <c r="K6788" s="138">
        <v>64.79099678456592</v>
      </c>
    </row>
    <row r="6789" spans="1:11">
      <c r="A6789" s="39" t="s">
        <v>462</v>
      </c>
      <c r="B6789" s="39" t="s">
        <v>430</v>
      </c>
      <c r="C6789" s="39" t="s">
        <v>99</v>
      </c>
      <c r="D6789" s="92">
        <f t="shared" si="336"/>
        <v>67.55</v>
      </c>
      <c r="E6789" s="92">
        <f t="shared" si="337"/>
        <v>54.06</v>
      </c>
      <c r="F6789" s="92">
        <f t="shared" si="338"/>
        <v>78.64</v>
      </c>
      <c r="H6789" s="138">
        <v>67.55</v>
      </c>
      <c r="I6789" s="138">
        <v>54.06</v>
      </c>
      <c r="J6789" s="138">
        <v>78.64</v>
      </c>
      <c r="K6789" s="138">
        <v>9.4300518134715023</v>
      </c>
    </row>
    <row r="6790" spans="1:11">
      <c r="A6790" s="39" t="s">
        <v>462</v>
      </c>
      <c r="B6790" s="39" t="s">
        <v>430</v>
      </c>
      <c r="C6790" s="39" t="s">
        <v>100</v>
      </c>
      <c r="D6790" s="92">
        <f t="shared" si="336"/>
        <v>61.48</v>
      </c>
      <c r="E6790" s="92">
        <f t="shared" si="337"/>
        <v>40.98</v>
      </c>
      <c r="F6790" s="92">
        <f t="shared" si="338"/>
        <v>78.58</v>
      </c>
      <c r="H6790" s="138">
        <v>61.48</v>
      </c>
      <c r="I6790" s="138">
        <v>40.98</v>
      </c>
      <c r="J6790" s="138">
        <v>78.58</v>
      </c>
      <c r="K6790" s="138">
        <v>16.346779440468449</v>
      </c>
    </row>
    <row r="6791" spans="1:11">
      <c r="A6791" s="39" t="s">
        <v>462</v>
      </c>
      <c r="B6791" s="39" t="s">
        <v>430</v>
      </c>
      <c r="C6791" s="39" t="s">
        <v>107</v>
      </c>
      <c r="D6791" s="92">
        <f t="shared" si="336"/>
        <v>66.739999999999995</v>
      </c>
      <c r="E6791" s="92">
        <f t="shared" si="337"/>
        <v>53.35</v>
      </c>
      <c r="F6791" s="92">
        <f t="shared" si="338"/>
        <v>77.87</v>
      </c>
      <c r="H6791" s="138">
        <v>66.739999999999995</v>
      </c>
      <c r="I6791" s="138">
        <v>53.35</v>
      </c>
      <c r="J6791" s="138">
        <v>77.87</v>
      </c>
      <c r="K6791" s="138">
        <v>9.5295175307162143</v>
      </c>
    </row>
    <row r="6792" spans="1:11">
      <c r="A6792" s="39" t="s">
        <v>462</v>
      </c>
      <c r="B6792" s="39" t="s">
        <v>430</v>
      </c>
      <c r="C6792" s="39" t="s">
        <v>113</v>
      </c>
      <c r="D6792" s="92">
        <f t="shared" si="336"/>
        <v>73.41</v>
      </c>
      <c r="E6792" s="92">
        <f t="shared" si="337"/>
        <v>62.79</v>
      </c>
      <c r="F6792" s="92">
        <f t="shared" si="338"/>
        <v>81.88</v>
      </c>
      <c r="H6792" s="138">
        <v>73.41</v>
      </c>
      <c r="I6792" s="138">
        <v>62.79</v>
      </c>
      <c r="J6792" s="138">
        <v>81.88</v>
      </c>
      <c r="K6792" s="138">
        <v>6.6748399400626628</v>
      </c>
    </row>
    <row r="6793" spans="1:11">
      <c r="A6793" s="39" t="s">
        <v>462</v>
      </c>
      <c r="B6793" s="39" t="s">
        <v>430</v>
      </c>
      <c r="C6793" s="39" t="s">
        <v>114</v>
      </c>
      <c r="D6793" s="92">
        <f t="shared" si="336"/>
        <v>42.89</v>
      </c>
      <c r="E6793" s="92">
        <f t="shared" si="337"/>
        <v>30.92</v>
      </c>
      <c r="F6793" s="92">
        <f t="shared" si="338"/>
        <v>55.75</v>
      </c>
      <c r="H6793" s="138">
        <v>42.89</v>
      </c>
      <c r="I6793" s="138">
        <v>30.92</v>
      </c>
      <c r="J6793" s="138">
        <v>55.75</v>
      </c>
      <c r="K6793" s="138">
        <v>15.061785964094193</v>
      </c>
    </row>
    <row r="6794" spans="1:11">
      <c r="A6794" s="39" t="s">
        <v>462</v>
      </c>
      <c r="B6794" s="39" t="s">
        <v>430</v>
      </c>
      <c r="C6794" s="39" t="s">
        <v>120</v>
      </c>
      <c r="D6794" s="92">
        <f t="shared" si="336"/>
        <v>63.02</v>
      </c>
      <c r="E6794" s="92">
        <f t="shared" si="337"/>
        <v>51.76</v>
      </c>
      <c r="F6794" s="92">
        <f t="shared" si="338"/>
        <v>73.02</v>
      </c>
      <c r="H6794" s="138">
        <v>63.02</v>
      </c>
      <c r="I6794" s="138">
        <v>51.76</v>
      </c>
      <c r="J6794" s="138">
        <v>73.02</v>
      </c>
      <c r="K6794" s="138">
        <v>8.7273881307521428</v>
      </c>
    </row>
    <row r="6795" spans="1:11">
      <c r="A6795" s="39" t="s">
        <v>462</v>
      </c>
      <c r="B6795" s="39" t="s">
        <v>430</v>
      </c>
      <c r="C6795" s="39" t="s">
        <v>121</v>
      </c>
      <c r="D6795" s="92">
        <f t="shared" si="336"/>
        <v>45.68</v>
      </c>
      <c r="E6795" s="92">
        <f t="shared" si="337"/>
        <v>28.94</v>
      </c>
      <c r="F6795" s="92">
        <f t="shared" si="338"/>
        <v>63.45</v>
      </c>
      <c r="H6795" s="138">
        <v>45.68</v>
      </c>
      <c r="I6795" s="138">
        <v>28.94</v>
      </c>
      <c r="J6795" s="138">
        <v>63.45</v>
      </c>
      <c r="K6795" s="138">
        <v>20.074430823117336</v>
      </c>
    </row>
    <row r="6796" spans="1:11">
      <c r="A6796" s="39" t="s">
        <v>462</v>
      </c>
      <c r="B6796" s="39" t="s">
        <v>430</v>
      </c>
      <c r="C6796" s="39" t="s">
        <v>124</v>
      </c>
      <c r="D6796" s="92">
        <f t="shared" si="336"/>
        <v>56.1</v>
      </c>
      <c r="E6796" s="92">
        <f t="shared" si="337"/>
        <v>42.72</v>
      </c>
      <c r="F6796" s="92">
        <f t="shared" si="338"/>
        <v>68.650000000000006</v>
      </c>
      <c r="H6796" s="138">
        <v>56.1</v>
      </c>
      <c r="I6796" s="138">
        <v>42.72</v>
      </c>
      <c r="J6796" s="138">
        <v>68.650000000000006</v>
      </c>
      <c r="K6796" s="138">
        <v>12.049910873440286</v>
      </c>
    </row>
    <row r="6797" spans="1:11">
      <c r="A6797" s="39" t="s">
        <v>462</v>
      </c>
      <c r="B6797" s="39" t="s">
        <v>430</v>
      </c>
      <c r="C6797" s="39" t="s">
        <v>126</v>
      </c>
      <c r="D6797" s="92">
        <f t="shared" si="336"/>
        <v>66.94</v>
      </c>
      <c r="E6797" s="92">
        <f t="shared" si="337"/>
        <v>53.72</v>
      </c>
      <c r="F6797" s="92">
        <f t="shared" si="338"/>
        <v>77.94</v>
      </c>
      <c r="H6797" s="138">
        <v>66.94</v>
      </c>
      <c r="I6797" s="138">
        <v>53.72</v>
      </c>
      <c r="J6797" s="138">
        <v>77.94</v>
      </c>
      <c r="K6797" s="138">
        <v>9.3815357036151781</v>
      </c>
    </row>
    <row r="6798" spans="1:11">
      <c r="A6798" s="39" t="s">
        <v>462</v>
      </c>
      <c r="B6798" s="39" t="s">
        <v>430</v>
      </c>
      <c r="C6798" s="39" t="s">
        <v>127</v>
      </c>
      <c r="D6798" s="92">
        <f t="shared" si="336"/>
        <v>63.05</v>
      </c>
      <c r="E6798" s="92">
        <f t="shared" si="337"/>
        <v>53.96</v>
      </c>
      <c r="F6798" s="92">
        <f t="shared" si="338"/>
        <v>71.3</v>
      </c>
      <c r="H6798" s="138">
        <v>63.05</v>
      </c>
      <c r="I6798" s="138">
        <v>53.96</v>
      </c>
      <c r="J6798" s="138">
        <v>71.3</v>
      </c>
      <c r="K6798" s="138">
        <v>7.0737509912767642</v>
      </c>
    </row>
    <row r="6799" spans="1:11">
      <c r="A6799" s="39" t="s">
        <v>462</v>
      </c>
      <c r="B6799" s="39" t="s">
        <v>430</v>
      </c>
      <c r="C6799" s="39" t="s">
        <v>128</v>
      </c>
      <c r="D6799" s="92">
        <f t="shared" si="336"/>
        <v>59.81</v>
      </c>
      <c r="E6799" s="92">
        <f t="shared" si="337"/>
        <v>46.87</v>
      </c>
      <c r="F6799" s="92">
        <f t="shared" si="338"/>
        <v>71.52</v>
      </c>
      <c r="H6799" s="138">
        <v>59.81</v>
      </c>
      <c r="I6799" s="138">
        <v>46.87</v>
      </c>
      <c r="J6799" s="138">
        <v>71.52</v>
      </c>
      <c r="K6799" s="138">
        <v>10.717271359304464</v>
      </c>
    </row>
    <row r="6800" spans="1:11">
      <c r="A6800" s="39" t="s">
        <v>462</v>
      </c>
      <c r="B6800" s="39" t="s">
        <v>430</v>
      </c>
      <c r="C6800" s="39" t="s">
        <v>129</v>
      </c>
      <c r="D6800" s="92">
        <f t="shared" si="336"/>
        <v>50.56</v>
      </c>
      <c r="E6800" s="92">
        <f t="shared" si="337"/>
        <v>42.36</v>
      </c>
      <c r="F6800" s="92">
        <f t="shared" si="338"/>
        <v>58.73</v>
      </c>
      <c r="H6800" s="138">
        <v>50.56</v>
      </c>
      <c r="I6800" s="138">
        <v>42.36</v>
      </c>
      <c r="J6800" s="138">
        <v>58.73</v>
      </c>
      <c r="K6800" s="138">
        <v>8.3267405063291147</v>
      </c>
    </row>
    <row r="6801" spans="1:11">
      <c r="A6801" s="39" t="s">
        <v>462</v>
      </c>
      <c r="B6801" s="39" t="s">
        <v>430</v>
      </c>
      <c r="C6801" s="39" t="s">
        <v>139</v>
      </c>
      <c r="D6801" s="92">
        <f t="shared" si="336"/>
        <v>61.81</v>
      </c>
      <c r="E6801" s="92">
        <f t="shared" si="337"/>
        <v>47.87</v>
      </c>
      <c r="F6801" s="92">
        <f t="shared" si="338"/>
        <v>74.05</v>
      </c>
      <c r="H6801" s="138">
        <v>61.81</v>
      </c>
      <c r="I6801" s="138">
        <v>47.87</v>
      </c>
      <c r="J6801" s="138">
        <v>74.05</v>
      </c>
      <c r="K6801" s="138">
        <v>11.033813298818963</v>
      </c>
    </row>
    <row r="6802" spans="1:11">
      <c r="A6802" s="39" t="s">
        <v>462</v>
      </c>
      <c r="B6802" s="39" t="s">
        <v>430</v>
      </c>
      <c r="C6802" s="39" t="s">
        <v>141</v>
      </c>
      <c r="D6802" s="92">
        <f t="shared" si="336"/>
        <v>53.36</v>
      </c>
      <c r="E6802" s="92">
        <f t="shared" si="337"/>
        <v>42.91</v>
      </c>
      <c r="F6802" s="92">
        <f t="shared" si="338"/>
        <v>63.53</v>
      </c>
      <c r="H6802" s="138">
        <v>53.36</v>
      </c>
      <c r="I6802" s="138">
        <v>42.91</v>
      </c>
      <c r="J6802" s="138">
        <v>63.53</v>
      </c>
      <c r="K6802" s="138">
        <v>9.9887556221889042</v>
      </c>
    </row>
    <row r="6803" spans="1:11">
      <c r="A6803" s="39" t="s">
        <v>462</v>
      </c>
      <c r="B6803" s="39" t="s">
        <v>430</v>
      </c>
      <c r="C6803" s="39" t="s">
        <v>142</v>
      </c>
      <c r="D6803" s="92">
        <f t="shared" si="336"/>
        <v>68.37</v>
      </c>
      <c r="E6803" s="92">
        <f t="shared" si="337"/>
        <v>54.96</v>
      </c>
      <c r="F6803" s="92">
        <f t="shared" si="338"/>
        <v>79.290000000000006</v>
      </c>
      <c r="H6803" s="138">
        <v>68.37</v>
      </c>
      <c r="I6803" s="138">
        <v>54.96</v>
      </c>
      <c r="J6803" s="138">
        <v>79.290000000000006</v>
      </c>
      <c r="K6803" s="138">
        <v>9.2145677928916196</v>
      </c>
    </row>
    <row r="6804" spans="1:11">
      <c r="A6804" s="39" t="s">
        <v>462</v>
      </c>
      <c r="B6804" s="39" t="s">
        <v>430</v>
      </c>
      <c r="C6804" s="39" t="s">
        <v>147</v>
      </c>
      <c r="D6804" s="92">
        <f t="shared" si="336"/>
        <v>64.78</v>
      </c>
      <c r="E6804" s="92">
        <f t="shared" si="337"/>
        <v>47.59</v>
      </c>
      <c r="F6804" s="92">
        <f t="shared" si="338"/>
        <v>78.849999999999994</v>
      </c>
      <c r="H6804" s="138">
        <v>64.78</v>
      </c>
      <c r="I6804" s="138">
        <v>47.59</v>
      </c>
      <c r="J6804" s="138">
        <v>78.849999999999994</v>
      </c>
      <c r="K6804" s="138">
        <v>12.673664711330659</v>
      </c>
    </row>
    <row r="6805" spans="1:11">
      <c r="A6805" s="39" t="s">
        <v>462</v>
      </c>
      <c r="B6805" s="39" t="s">
        <v>430</v>
      </c>
      <c r="C6805" s="39" t="s">
        <v>148</v>
      </c>
      <c r="D6805" s="92">
        <f t="shared" si="336"/>
        <v>56.24</v>
      </c>
      <c r="E6805" s="92">
        <f t="shared" si="337"/>
        <v>40.35</v>
      </c>
      <c r="F6805" s="92">
        <f t="shared" si="338"/>
        <v>70.95</v>
      </c>
      <c r="H6805" s="138">
        <v>56.24</v>
      </c>
      <c r="I6805" s="138">
        <v>40.35</v>
      </c>
      <c r="J6805" s="138">
        <v>70.95</v>
      </c>
      <c r="K6805" s="138">
        <v>14.313655761024183</v>
      </c>
    </row>
    <row r="6806" spans="1:11">
      <c r="A6806" s="39" t="s">
        <v>462</v>
      </c>
      <c r="B6806" s="39" t="s">
        <v>430</v>
      </c>
      <c r="C6806" s="39" t="s">
        <v>152</v>
      </c>
      <c r="D6806" s="92">
        <f t="shared" si="336"/>
        <v>47.6</v>
      </c>
      <c r="E6806" s="92">
        <f t="shared" si="337"/>
        <v>36.909999999999997</v>
      </c>
      <c r="F6806" s="92">
        <f t="shared" si="338"/>
        <v>58.52</v>
      </c>
      <c r="H6806" s="138">
        <v>47.6</v>
      </c>
      <c r="I6806" s="138">
        <v>36.909999999999997</v>
      </c>
      <c r="J6806" s="138">
        <v>58.52</v>
      </c>
      <c r="K6806" s="138">
        <v>11.76470588235294</v>
      </c>
    </row>
    <row r="6807" spans="1:11">
      <c r="A6807" s="39" t="s">
        <v>462</v>
      </c>
      <c r="B6807" s="39" t="s">
        <v>430</v>
      </c>
      <c r="C6807" s="39" t="s">
        <v>155</v>
      </c>
      <c r="D6807" s="92">
        <f t="shared" si="336"/>
        <v>51.97</v>
      </c>
      <c r="E6807" s="92">
        <f t="shared" si="337"/>
        <v>39.69</v>
      </c>
      <c r="F6807" s="92">
        <f t="shared" si="338"/>
        <v>64.02</v>
      </c>
      <c r="H6807" s="138">
        <v>51.97</v>
      </c>
      <c r="I6807" s="138">
        <v>39.69</v>
      </c>
      <c r="J6807" s="138">
        <v>64.02</v>
      </c>
      <c r="K6807" s="138">
        <v>12.180103906099674</v>
      </c>
    </row>
    <row r="6808" spans="1:11">
      <c r="A6808" s="39" t="s">
        <v>462</v>
      </c>
      <c r="B6808" s="39" t="s">
        <v>430</v>
      </c>
      <c r="C6808" s="39" t="s">
        <v>157</v>
      </c>
      <c r="D6808" s="92">
        <f t="shared" si="336"/>
        <v>59.6</v>
      </c>
      <c r="E6808" s="92">
        <f t="shared" si="337"/>
        <v>41.96</v>
      </c>
      <c r="F6808" s="92">
        <f t="shared" si="338"/>
        <v>75.06</v>
      </c>
      <c r="H6808" s="138">
        <v>59.6</v>
      </c>
      <c r="I6808" s="138">
        <v>41.96</v>
      </c>
      <c r="J6808" s="138">
        <v>75.06</v>
      </c>
      <c r="K6808" s="138">
        <v>14.681208053691275</v>
      </c>
    </row>
    <row r="6809" spans="1:11">
      <c r="A6809" s="39" t="s">
        <v>462</v>
      </c>
      <c r="B6809" s="39" t="s">
        <v>430</v>
      </c>
      <c r="C6809" s="39" t="s">
        <v>158</v>
      </c>
      <c r="D6809" s="92">
        <f t="shared" si="336"/>
        <v>78.55</v>
      </c>
      <c r="E6809" s="92">
        <f t="shared" si="337"/>
        <v>67.59</v>
      </c>
      <c r="F6809" s="92">
        <f t="shared" si="338"/>
        <v>86.55</v>
      </c>
      <c r="H6809" s="138">
        <v>78.55</v>
      </c>
      <c r="I6809" s="138">
        <v>67.59</v>
      </c>
      <c r="J6809" s="138">
        <v>86.55</v>
      </c>
      <c r="K6809" s="138">
        <v>6.1616804583068108</v>
      </c>
    </row>
    <row r="6810" spans="1:11">
      <c r="A6810" s="39" t="s">
        <v>462</v>
      </c>
      <c r="B6810" s="39" t="s">
        <v>430</v>
      </c>
      <c r="C6810" s="39" t="s">
        <v>160</v>
      </c>
      <c r="D6810" s="92">
        <f t="shared" si="336"/>
        <v>52.41</v>
      </c>
      <c r="E6810" s="92">
        <f t="shared" si="337"/>
        <v>40.86</v>
      </c>
      <c r="F6810" s="92">
        <f t="shared" si="338"/>
        <v>63.71</v>
      </c>
      <c r="H6810" s="138">
        <v>52.41</v>
      </c>
      <c r="I6810" s="138">
        <v>40.86</v>
      </c>
      <c r="J6810" s="138">
        <v>63.71</v>
      </c>
      <c r="K6810" s="138">
        <v>11.314634611715322</v>
      </c>
    </row>
    <row r="6811" spans="1:11">
      <c r="A6811" s="39" t="s">
        <v>462</v>
      </c>
      <c r="B6811" s="39" t="s">
        <v>430</v>
      </c>
      <c r="C6811" s="39" t="s">
        <v>163</v>
      </c>
      <c r="D6811" s="92">
        <f t="shared" si="336"/>
        <v>75.66</v>
      </c>
      <c r="E6811" s="92">
        <f t="shared" si="337"/>
        <v>66.75</v>
      </c>
      <c r="F6811" s="92">
        <f t="shared" si="338"/>
        <v>82.8</v>
      </c>
      <c r="H6811" s="138">
        <v>75.66</v>
      </c>
      <c r="I6811" s="138">
        <v>66.75</v>
      </c>
      <c r="J6811" s="138">
        <v>82.8</v>
      </c>
      <c r="K6811" s="138">
        <v>5.4189796457837689</v>
      </c>
    </row>
    <row r="6812" spans="1:11">
      <c r="A6812" s="39" t="s">
        <v>462</v>
      </c>
      <c r="B6812" s="39" t="s">
        <v>430</v>
      </c>
      <c r="C6812" s="39" t="s">
        <v>167</v>
      </c>
      <c r="D6812" s="92">
        <f t="shared" si="336"/>
        <v>57.11</v>
      </c>
      <c r="E6812" s="92">
        <f t="shared" si="337"/>
        <v>44.42</v>
      </c>
      <c r="F6812" s="92">
        <f t="shared" si="338"/>
        <v>68.92</v>
      </c>
      <c r="H6812" s="138">
        <v>57.11</v>
      </c>
      <c r="I6812" s="138">
        <v>44.42</v>
      </c>
      <c r="J6812" s="138">
        <v>68.92</v>
      </c>
      <c r="K6812" s="138">
        <v>11.15391350026265</v>
      </c>
    </row>
    <row r="6813" spans="1:11">
      <c r="A6813" s="39" t="s">
        <v>462</v>
      </c>
      <c r="B6813" s="39" t="s">
        <v>430</v>
      </c>
      <c r="C6813" s="39" t="s">
        <v>169</v>
      </c>
      <c r="D6813" s="92">
        <f t="shared" si="336"/>
        <v>60.38</v>
      </c>
      <c r="E6813" s="92">
        <f t="shared" si="337"/>
        <v>48.55</v>
      </c>
      <c r="F6813" s="92">
        <f t="shared" si="338"/>
        <v>71.12</v>
      </c>
      <c r="H6813" s="138">
        <v>60.38</v>
      </c>
      <c r="I6813" s="138">
        <v>48.55</v>
      </c>
      <c r="J6813" s="138">
        <v>71.12</v>
      </c>
      <c r="K6813" s="138">
        <v>9.6886386220602834</v>
      </c>
    </row>
    <row r="6814" spans="1:11">
      <c r="A6814" s="39" t="s">
        <v>462</v>
      </c>
      <c r="B6814" s="39" t="s">
        <v>430</v>
      </c>
      <c r="C6814" s="39" t="s">
        <v>173</v>
      </c>
      <c r="D6814" s="92">
        <f t="shared" si="336"/>
        <v>55.14</v>
      </c>
      <c r="E6814" s="92">
        <f t="shared" si="337"/>
        <v>39.61</v>
      </c>
      <c r="F6814" s="92">
        <f t="shared" si="338"/>
        <v>69.73</v>
      </c>
      <c r="H6814" s="138">
        <v>55.14</v>
      </c>
      <c r="I6814" s="138">
        <v>39.61</v>
      </c>
      <c r="J6814" s="138">
        <v>69.73</v>
      </c>
      <c r="K6814" s="138">
        <v>14.363438520130575</v>
      </c>
    </row>
    <row r="6815" spans="1:11">
      <c r="A6815" s="39" t="s">
        <v>462</v>
      </c>
      <c r="B6815" s="39" t="s">
        <v>430</v>
      </c>
      <c r="C6815" s="39" t="s">
        <v>176</v>
      </c>
      <c r="D6815" s="92">
        <f t="shared" si="336"/>
        <v>37.85</v>
      </c>
      <c r="E6815" s="92">
        <f t="shared" si="337"/>
        <v>27.09</v>
      </c>
      <c r="F6815" s="92">
        <f t="shared" si="338"/>
        <v>49.96</v>
      </c>
      <c r="H6815" s="138">
        <v>37.85</v>
      </c>
      <c r="I6815" s="138">
        <v>27.09</v>
      </c>
      <c r="J6815" s="138">
        <v>49.96</v>
      </c>
      <c r="K6815" s="138">
        <v>15.667107001321003</v>
      </c>
    </row>
    <row r="6816" spans="1:11">
      <c r="A6816" s="39" t="s">
        <v>462</v>
      </c>
      <c r="B6816" s="39" t="s">
        <v>431</v>
      </c>
      <c r="C6816" s="39" t="s">
        <v>99</v>
      </c>
      <c r="D6816" s="92">
        <f t="shared" si="336"/>
        <v>7.39</v>
      </c>
      <c r="E6816" s="92">
        <f t="shared" si="337"/>
        <v>3.41</v>
      </c>
      <c r="F6816" s="92">
        <f t="shared" si="338"/>
        <v>15.29</v>
      </c>
      <c r="H6816" s="138">
        <v>7.39</v>
      </c>
      <c r="I6816" s="138">
        <v>3.41</v>
      </c>
      <c r="J6816" s="138">
        <v>15.29</v>
      </c>
      <c r="K6816" s="138">
        <v>38.56562922868742</v>
      </c>
    </row>
    <row r="6817" spans="1:11">
      <c r="A6817" s="39" t="s">
        <v>462</v>
      </c>
      <c r="B6817" s="39" t="s">
        <v>431</v>
      </c>
      <c r="C6817" s="39" t="s">
        <v>100</v>
      </c>
      <c r="D6817" s="92">
        <f t="shared" si="336"/>
        <v>9.77</v>
      </c>
      <c r="E6817" s="92">
        <f t="shared" si="337"/>
        <v>4.0199999999999996</v>
      </c>
      <c r="F6817" s="92">
        <f t="shared" si="338"/>
        <v>21.86</v>
      </c>
      <c r="H6817" s="138">
        <v>9.77</v>
      </c>
      <c r="I6817" s="138">
        <v>4.0199999999999996</v>
      </c>
      <c r="J6817" s="138">
        <v>21.86</v>
      </c>
      <c r="K6817" s="138">
        <v>43.70522006141249</v>
      </c>
    </row>
    <row r="6818" spans="1:11">
      <c r="A6818" s="39" t="s">
        <v>462</v>
      </c>
      <c r="B6818" s="39" t="s">
        <v>431</v>
      </c>
      <c r="C6818" s="39" t="s">
        <v>107</v>
      </c>
      <c r="D6818" s="92" t="str">
        <f t="shared" si="336"/>
        <v xml:space="preserve"> </v>
      </c>
      <c r="E6818" s="92" t="str">
        <f t="shared" si="337"/>
        <v xml:space="preserve"> </v>
      </c>
      <c r="F6818" s="92" t="str">
        <f t="shared" si="338"/>
        <v xml:space="preserve"> </v>
      </c>
      <c r="H6818" s="138">
        <v>9.1</v>
      </c>
      <c r="I6818" s="138">
        <v>2.77</v>
      </c>
      <c r="J6818" s="138">
        <v>26.01</v>
      </c>
      <c r="K6818" s="138">
        <v>58.241758241758248</v>
      </c>
    </row>
    <row r="6819" spans="1:11">
      <c r="A6819" s="39" t="s">
        <v>462</v>
      </c>
      <c r="B6819" s="39" t="s">
        <v>431</v>
      </c>
      <c r="C6819" s="39" t="s">
        <v>113</v>
      </c>
      <c r="D6819" s="92">
        <f t="shared" si="336"/>
        <v>15.15</v>
      </c>
      <c r="E6819" s="92">
        <f t="shared" si="337"/>
        <v>8.1999999999999993</v>
      </c>
      <c r="F6819" s="92">
        <f t="shared" si="338"/>
        <v>26.32</v>
      </c>
      <c r="H6819" s="138">
        <v>15.15</v>
      </c>
      <c r="I6819" s="138">
        <v>8.1999999999999993</v>
      </c>
      <c r="J6819" s="138">
        <v>26.32</v>
      </c>
      <c r="K6819" s="138">
        <v>29.966996699669966</v>
      </c>
    </row>
    <row r="6820" spans="1:11">
      <c r="A6820" s="39" t="s">
        <v>462</v>
      </c>
      <c r="B6820" s="39" t="s">
        <v>431</v>
      </c>
      <c r="C6820" s="39" t="s">
        <v>114</v>
      </c>
      <c r="D6820" s="92">
        <f t="shared" si="336"/>
        <v>8.2100000000000009</v>
      </c>
      <c r="E6820" s="92">
        <f t="shared" si="337"/>
        <v>3.34</v>
      </c>
      <c r="F6820" s="92">
        <f t="shared" si="338"/>
        <v>18.8</v>
      </c>
      <c r="H6820" s="138">
        <v>8.2100000000000009</v>
      </c>
      <c r="I6820" s="138">
        <v>3.34</v>
      </c>
      <c r="J6820" s="138">
        <v>18.8</v>
      </c>
      <c r="K6820" s="138">
        <v>44.457978075517659</v>
      </c>
    </row>
    <row r="6821" spans="1:11">
      <c r="A6821" s="39" t="s">
        <v>462</v>
      </c>
      <c r="B6821" s="39" t="s">
        <v>431</v>
      </c>
      <c r="C6821" s="39" t="s">
        <v>120</v>
      </c>
      <c r="D6821" s="92">
        <f t="shared" si="336"/>
        <v>8.25</v>
      </c>
      <c r="E6821" s="92">
        <f t="shared" si="337"/>
        <v>4.17</v>
      </c>
      <c r="F6821" s="92">
        <f t="shared" si="338"/>
        <v>15.66</v>
      </c>
      <c r="H6821" s="138">
        <v>8.25</v>
      </c>
      <c r="I6821" s="138">
        <v>4.17</v>
      </c>
      <c r="J6821" s="138">
        <v>15.66</v>
      </c>
      <c r="K6821" s="138">
        <v>33.939393939393938</v>
      </c>
    </row>
    <row r="6822" spans="1:11">
      <c r="A6822" s="39" t="s">
        <v>462</v>
      </c>
      <c r="B6822" s="39" t="s">
        <v>431</v>
      </c>
      <c r="C6822" s="39" t="s">
        <v>121</v>
      </c>
      <c r="D6822" s="92">
        <f t="shared" si="336"/>
        <v>22.17</v>
      </c>
      <c r="E6822" s="92">
        <f t="shared" si="337"/>
        <v>12.55</v>
      </c>
      <c r="F6822" s="92">
        <f t="shared" si="338"/>
        <v>36.119999999999997</v>
      </c>
      <c r="H6822" s="138">
        <v>22.17</v>
      </c>
      <c r="I6822" s="138">
        <v>12.55</v>
      </c>
      <c r="J6822" s="138">
        <v>36.119999999999997</v>
      </c>
      <c r="K6822" s="138">
        <v>27.198917456021647</v>
      </c>
    </row>
    <row r="6823" spans="1:11">
      <c r="A6823" s="39" t="s">
        <v>462</v>
      </c>
      <c r="B6823" s="39" t="s">
        <v>431</v>
      </c>
      <c r="C6823" s="39" t="s">
        <v>124</v>
      </c>
      <c r="D6823" s="92">
        <f t="shared" si="336"/>
        <v>10.9</v>
      </c>
      <c r="E6823" s="92">
        <f t="shared" si="337"/>
        <v>5.09</v>
      </c>
      <c r="F6823" s="92">
        <f t="shared" si="338"/>
        <v>21.82</v>
      </c>
      <c r="H6823" s="138">
        <v>10.9</v>
      </c>
      <c r="I6823" s="138">
        <v>5.09</v>
      </c>
      <c r="J6823" s="138">
        <v>21.82</v>
      </c>
      <c r="K6823" s="138">
        <v>37.431192660550458</v>
      </c>
    </row>
    <row r="6824" spans="1:11">
      <c r="A6824" s="39" t="s">
        <v>462</v>
      </c>
      <c r="B6824" s="39" t="s">
        <v>431</v>
      </c>
      <c r="C6824" s="39" t="s">
        <v>126</v>
      </c>
      <c r="D6824" s="92" t="str">
        <f t="shared" si="336"/>
        <v xml:space="preserve"> </v>
      </c>
      <c r="E6824" s="92" t="str">
        <f t="shared" si="337"/>
        <v xml:space="preserve"> </v>
      </c>
      <c r="F6824" s="92" t="str">
        <f t="shared" si="338"/>
        <v xml:space="preserve"> </v>
      </c>
      <c r="H6824" s="138">
        <v>2.57</v>
      </c>
      <c r="I6824" s="138">
        <v>0.68</v>
      </c>
      <c r="J6824" s="138">
        <v>9.24</v>
      </c>
      <c r="K6824" s="138">
        <v>66.92607003891051</v>
      </c>
    </row>
    <row r="6825" spans="1:11">
      <c r="A6825" s="39" t="s">
        <v>462</v>
      </c>
      <c r="B6825" s="39" t="s">
        <v>431</v>
      </c>
      <c r="C6825" s="39" t="s">
        <v>127</v>
      </c>
      <c r="D6825" s="92" t="str">
        <f t="shared" si="336"/>
        <v xml:space="preserve"> </v>
      </c>
      <c r="E6825" s="92" t="str">
        <f t="shared" si="337"/>
        <v xml:space="preserve"> </v>
      </c>
      <c r="F6825" s="92" t="str">
        <f t="shared" si="338"/>
        <v xml:space="preserve"> </v>
      </c>
      <c r="H6825" s="138">
        <v>3.57</v>
      </c>
      <c r="I6825" s="138">
        <v>0.77</v>
      </c>
      <c r="J6825" s="138">
        <v>15.06</v>
      </c>
      <c r="K6825" s="138">
        <v>77.030812324929983</v>
      </c>
    </row>
    <row r="6826" spans="1:11">
      <c r="A6826" s="39" t="s">
        <v>462</v>
      </c>
      <c r="B6826" s="39" t="s">
        <v>431</v>
      </c>
      <c r="C6826" s="39" t="s">
        <v>128</v>
      </c>
      <c r="D6826" s="92">
        <f t="shared" si="336"/>
        <v>9.89</v>
      </c>
      <c r="E6826" s="92">
        <f t="shared" si="337"/>
        <v>5.72</v>
      </c>
      <c r="F6826" s="92">
        <f t="shared" si="338"/>
        <v>16.55</v>
      </c>
      <c r="H6826" s="138">
        <v>9.89</v>
      </c>
      <c r="I6826" s="138">
        <v>5.72</v>
      </c>
      <c r="J6826" s="138">
        <v>16.55</v>
      </c>
      <c r="K6826" s="138">
        <v>27.199191102123354</v>
      </c>
    </row>
    <row r="6827" spans="1:11">
      <c r="A6827" s="39" t="s">
        <v>462</v>
      </c>
      <c r="B6827" s="39" t="s">
        <v>431</v>
      </c>
      <c r="C6827" s="39" t="s">
        <v>129</v>
      </c>
      <c r="D6827" s="92">
        <f t="shared" si="336"/>
        <v>9.41</v>
      </c>
      <c r="E6827" s="92">
        <f t="shared" si="337"/>
        <v>4.8600000000000003</v>
      </c>
      <c r="F6827" s="92">
        <f t="shared" si="338"/>
        <v>17.440000000000001</v>
      </c>
      <c r="H6827" s="138">
        <v>9.41</v>
      </c>
      <c r="I6827" s="138">
        <v>4.8600000000000003</v>
      </c>
      <c r="J6827" s="138">
        <v>17.440000000000001</v>
      </c>
      <c r="K6827" s="138">
        <v>32.731137088204036</v>
      </c>
    </row>
    <row r="6828" spans="1:11">
      <c r="A6828" s="39" t="s">
        <v>462</v>
      </c>
      <c r="B6828" s="39" t="s">
        <v>431</v>
      </c>
      <c r="C6828" s="39" t="s">
        <v>139</v>
      </c>
      <c r="D6828" s="92">
        <f t="shared" si="336"/>
        <v>21.51</v>
      </c>
      <c r="E6828" s="92">
        <f t="shared" si="337"/>
        <v>12.15</v>
      </c>
      <c r="F6828" s="92">
        <f t="shared" si="338"/>
        <v>35.19</v>
      </c>
      <c r="H6828" s="138">
        <v>21.51</v>
      </c>
      <c r="I6828" s="138">
        <v>12.15</v>
      </c>
      <c r="J6828" s="138">
        <v>35.19</v>
      </c>
      <c r="K6828" s="138">
        <v>27.336122733612271</v>
      </c>
    </row>
    <row r="6829" spans="1:11">
      <c r="A6829" s="39" t="s">
        <v>462</v>
      </c>
      <c r="B6829" s="39" t="s">
        <v>431</v>
      </c>
      <c r="C6829" s="39" t="s">
        <v>141</v>
      </c>
      <c r="D6829" s="92">
        <f t="shared" si="336"/>
        <v>23.82</v>
      </c>
      <c r="E6829" s="92">
        <f t="shared" si="337"/>
        <v>15.37</v>
      </c>
      <c r="F6829" s="92">
        <f t="shared" si="338"/>
        <v>35</v>
      </c>
      <c r="H6829" s="138">
        <v>23.82</v>
      </c>
      <c r="I6829" s="138">
        <v>15.37</v>
      </c>
      <c r="J6829" s="138">
        <v>35</v>
      </c>
      <c r="K6829" s="138">
        <v>21.07472712006717</v>
      </c>
    </row>
    <row r="6830" spans="1:11">
      <c r="A6830" s="39" t="s">
        <v>462</v>
      </c>
      <c r="B6830" s="39" t="s">
        <v>431</v>
      </c>
      <c r="C6830" s="39" t="s">
        <v>142</v>
      </c>
      <c r="D6830" s="92" t="str">
        <f t="shared" si="336"/>
        <v xml:space="preserve"> </v>
      </c>
      <c r="E6830" s="92" t="str">
        <f t="shared" si="337"/>
        <v xml:space="preserve"> </v>
      </c>
      <c r="F6830" s="92" t="str">
        <f t="shared" si="338"/>
        <v xml:space="preserve"> </v>
      </c>
      <c r="H6830" s="138">
        <v>7.9</v>
      </c>
      <c r="I6830" s="138">
        <v>2.4500000000000002</v>
      </c>
      <c r="J6830" s="138">
        <v>22.63</v>
      </c>
      <c r="K6830" s="138">
        <v>57.594936708860757</v>
      </c>
    </row>
    <row r="6831" spans="1:11">
      <c r="A6831" s="39" t="s">
        <v>462</v>
      </c>
      <c r="B6831" s="39" t="s">
        <v>431</v>
      </c>
      <c r="C6831" s="39" t="s">
        <v>147</v>
      </c>
      <c r="D6831" s="92" t="str">
        <f t="shared" si="336"/>
        <v xml:space="preserve"> </v>
      </c>
      <c r="E6831" s="92" t="str">
        <f t="shared" si="337"/>
        <v xml:space="preserve"> </v>
      </c>
      <c r="F6831" s="92" t="str">
        <f t="shared" si="338"/>
        <v xml:space="preserve"> </v>
      </c>
      <c r="H6831" s="138">
        <v>5.12</v>
      </c>
      <c r="I6831" s="138">
        <v>1.66</v>
      </c>
      <c r="J6831" s="138">
        <v>14.69</v>
      </c>
      <c r="K6831" s="138">
        <v>56.0546875</v>
      </c>
    </row>
    <row r="6832" spans="1:11">
      <c r="A6832" s="39" t="s">
        <v>462</v>
      </c>
      <c r="B6832" s="39" t="s">
        <v>431</v>
      </c>
      <c r="C6832" s="39" t="s">
        <v>148</v>
      </c>
      <c r="D6832" s="92">
        <f t="shared" si="336"/>
        <v>19.25</v>
      </c>
      <c r="E6832" s="92">
        <f t="shared" si="337"/>
        <v>9.41</v>
      </c>
      <c r="F6832" s="92">
        <f t="shared" si="338"/>
        <v>35.35</v>
      </c>
      <c r="H6832" s="138">
        <v>19.25</v>
      </c>
      <c r="I6832" s="138">
        <v>9.41</v>
      </c>
      <c r="J6832" s="138">
        <v>35.35</v>
      </c>
      <c r="K6832" s="138">
        <v>34.18181818181818</v>
      </c>
    </row>
    <row r="6833" spans="1:11">
      <c r="A6833" s="39" t="s">
        <v>462</v>
      </c>
      <c r="B6833" s="39" t="s">
        <v>431</v>
      </c>
      <c r="C6833" s="39" t="s">
        <v>152</v>
      </c>
      <c r="D6833" s="92">
        <f t="shared" si="336"/>
        <v>17.75</v>
      </c>
      <c r="E6833" s="92">
        <f t="shared" si="337"/>
        <v>9.18</v>
      </c>
      <c r="F6833" s="92">
        <f t="shared" si="338"/>
        <v>31.54</v>
      </c>
      <c r="H6833" s="138">
        <v>17.75</v>
      </c>
      <c r="I6833" s="138">
        <v>9.18</v>
      </c>
      <c r="J6833" s="138">
        <v>31.54</v>
      </c>
      <c r="K6833" s="138">
        <v>31.774647887323944</v>
      </c>
    </row>
    <row r="6834" spans="1:11">
      <c r="A6834" s="39" t="s">
        <v>462</v>
      </c>
      <c r="B6834" s="39" t="s">
        <v>431</v>
      </c>
      <c r="C6834" s="39" t="s">
        <v>155</v>
      </c>
      <c r="D6834" s="92">
        <f t="shared" si="336"/>
        <v>18.55</v>
      </c>
      <c r="E6834" s="92">
        <f t="shared" si="337"/>
        <v>10.86</v>
      </c>
      <c r="F6834" s="92">
        <f t="shared" si="338"/>
        <v>29.86</v>
      </c>
      <c r="H6834" s="138">
        <v>18.55</v>
      </c>
      <c r="I6834" s="138">
        <v>10.86</v>
      </c>
      <c r="J6834" s="138">
        <v>29.86</v>
      </c>
      <c r="K6834" s="138">
        <v>25.983827493261458</v>
      </c>
    </row>
    <row r="6835" spans="1:11">
      <c r="A6835" s="39" t="s">
        <v>462</v>
      </c>
      <c r="B6835" s="39" t="s">
        <v>431</v>
      </c>
      <c r="C6835" s="39" t="s">
        <v>157</v>
      </c>
      <c r="D6835" s="92">
        <f t="shared" si="336"/>
        <v>16.37</v>
      </c>
      <c r="E6835" s="92">
        <f t="shared" si="337"/>
        <v>7.88</v>
      </c>
      <c r="F6835" s="92">
        <f t="shared" si="338"/>
        <v>30.91</v>
      </c>
      <c r="H6835" s="138">
        <v>16.37</v>
      </c>
      <c r="I6835" s="138">
        <v>7.88</v>
      </c>
      <c r="J6835" s="138">
        <v>30.91</v>
      </c>
      <c r="K6835" s="138">
        <v>35.247403787415998</v>
      </c>
    </row>
    <row r="6836" spans="1:11">
      <c r="A6836" s="39" t="s">
        <v>462</v>
      </c>
      <c r="B6836" s="39" t="s">
        <v>431</v>
      </c>
      <c r="C6836" s="39" t="s">
        <v>158</v>
      </c>
      <c r="D6836" s="92">
        <f t="shared" si="336"/>
        <v>8.67</v>
      </c>
      <c r="E6836" s="92">
        <f t="shared" si="337"/>
        <v>4.18</v>
      </c>
      <c r="F6836" s="92">
        <f t="shared" si="338"/>
        <v>17.14</v>
      </c>
      <c r="H6836" s="138">
        <v>8.67</v>
      </c>
      <c r="I6836" s="138">
        <v>4.18</v>
      </c>
      <c r="J6836" s="138">
        <v>17.14</v>
      </c>
      <c r="K6836" s="138">
        <v>36.21683967704729</v>
      </c>
    </row>
    <row r="6837" spans="1:11">
      <c r="A6837" s="39" t="s">
        <v>462</v>
      </c>
      <c r="B6837" s="39" t="s">
        <v>431</v>
      </c>
      <c r="C6837" s="39" t="s">
        <v>160</v>
      </c>
      <c r="D6837" s="92" t="str">
        <f t="shared" si="336"/>
        <v xml:space="preserve"> </v>
      </c>
      <c r="E6837" s="92" t="str">
        <f t="shared" si="337"/>
        <v xml:space="preserve"> </v>
      </c>
      <c r="F6837" s="92" t="str">
        <f t="shared" si="338"/>
        <v xml:space="preserve"> </v>
      </c>
      <c r="H6837" s="138">
        <v>6.52</v>
      </c>
      <c r="I6837" s="138">
        <v>2.37</v>
      </c>
      <c r="J6837" s="138">
        <v>16.670000000000002</v>
      </c>
      <c r="K6837" s="138">
        <v>50.153374233128837</v>
      </c>
    </row>
    <row r="6838" spans="1:11">
      <c r="A6838" s="39" t="s">
        <v>462</v>
      </c>
      <c r="B6838" s="39" t="s">
        <v>431</v>
      </c>
      <c r="C6838" s="39" t="s">
        <v>163</v>
      </c>
      <c r="D6838" s="92">
        <f t="shared" si="336"/>
        <v>5.33</v>
      </c>
      <c r="E6838" s="92">
        <f t="shared" si="337"/>
        <v>2.33</v>
      </c>
      <c r="F6838" s="92">
        <f t="shared" si="338"/>
        <v>11.73</v>
      </c>
      <c r="H6838" s="138">
        <v>5.33</v>
      </c>
      <c r="I6838" s="138">
        <v>2.33</v>
      </c>
      <c r="J6838" s="138">
        <v>11.73</v>
      </c>
      <c r="K6838" s="138">
        <v>41.463414634146339</v>
      </c>
    </row>
    <row r="6839" spans="1:11">
      <c r="A6839" s="39" t="s">
        <v>462</v>
      </c>
      <c r="B6839" s="39" t="s">
        <v>431</v>
      </c>
      <c r="C6839" s="39" t="s">
        <v>167</v>
      </c>
      <c r="D6839" s="92">
        <f t="shared" si="336"/>
        <v>18.649999999999999</v>
      </c>
      <c r="E6839" s="92">
        <f t="shared" si="337"/>
        <v>9.9600000000000009</v>
      </c>
      <c r="F6839" s="92">
        <f t="shared" si="338"/>
        <v>32.21</v>
      </c>
      <c r="H6839" s="138">
        <v>18.649999999999999</v>
      </c>
      <c r="I6839" s="138">
        <v>9.9600000000000009</v>
      </c>
      <c r="J6839" s="138">
        <v>32.21</v>
      </c>
      <c r="K6839" s="138">
        <v>30.241286863270776</v>
      </c>
    </row>
    <row r="6840" spans="1:11">
      <c r="A6840" s="39" t="s">
        <v>462</v>
      </c>
      <c r="B6840" s="39" t="s">
        <v>431</v>
      </c>
      <c r="C6840" s="39" t="s">
        <v>169</v>
      </c>
      <c r="D6840" s="92">
        <f t="shared" si="336"/>
        <v>18.53</v>
      </c>
      <c r="E6840" s="92">
        <f t="shared" si="337"/>
        <v>9.7799999999999994</v>
      </c>
      <c r="F6840" s="92">
        <f t="shared" si="338"/>
        <v>32.32</v>
      </c>
      <c r="H6840" s="138">
        <v>18.53</v>
      </c>
      <c r="I6840" s="138">
        <v>9.7799999999999994</v>
      </c>
      <c r="J6840" s="138">
        <v>32.32</v>
      </c>
      <c r="K6840" s="138">
        <v>30.814894765245544</v>
      </c>
    </row>
    <row r="6841" spans="1:11">
      <c r="A6841" s="39" t="s">
        <v>462</v>
      </c>
      <c r="B6841" s="39" t="s">
        <v>431</v>
      </c>
      <c r="C6841" s="39" t="s">
        <v>173</v>
      </c>
      <c r="D6841" s="92">
        <f t="shared" si="336"/>
        <v>11.05</v>
      </c>
      <c r="E6841" s="92">
        <f t="shared" si="337"/>
        <v>5.47</v>
      </c>
      <c r="F6841" s="92">
        <f t="shared" si="338"/>
        <v>21.08</v>
      </c>
      <c r="H6841" s="138">
        <v>11.05</v>
      </c>
      <c r="I6841" s="138">
        <v>5.47</v>
      </c>
      <c r="J6841" s="138">
        <v>21.08</v>
      </c>
      <c r="K6841" s="138">
        <v>34.660633484162894</v>
      </c>
    </row>
    <row r="6842" spans="1:11">
      <c r="A6842" s="39" t="s">
        <v>462</v>
      </c>
      <c r="B6842" s="39" t="s">
        <v>431</v>
      </c>
      <c r="C6842" s="39" t="s">
        <v>176</v>
      </c>
      <c r="D6842" s="92" t="str">
        <f t="shared" si="336"/>
        <v xml:space="preserve"> </v>
      </c>
      <c r="E6842" s="92" t="str">
        <f t="shared" si="337"/>
        <v xml:space="preserve"> </v>
      </c>
      <c r="F6842" s="92" t="str">
        <f t="shared" si="338"/>
        <v xml:space="preserve"> </v>
      </c>
      <c r="H6842" s="138">
        <v>4.24</v>
      </c>
      <c r="I6842" s="138">
        <v>1.24</v>
      </c>
      <c r="J6842" s="138">
        <v>13.5</v>
      </c>
      <c r="K6842" s="138">
        <v>61.556603773584897</v>
      </c>
    </row>
    <row r="6843" spans="1:11">
      <c r="A6843" s="39" t="s">
        <v>462</v>
      </c>
      <c r="B6843" s="39" t="s">
        <v>432</v>
      </c>
      <c r="C6843" s="39" t="s">
        <v>99</v>
      </c>
      <c r="D6843" s="92">
        <f t="shared" si="336"/>
        <v>14.38</v>
      </c>
      <c r="E6843" s="92">
        <f t="shared" si="337"/>
        <v>7.61</v>
      </c>
      <c r="F6843" s="92">
        <f t="shared" si="338"/>
        <v>25.51</v>
      </c>
      <c r="H6843" s="138">
        <v>14.38</v>
      </c>
      <c r="I6843" s="138">
        <v>7.61</v>
      </c>
      <c r="J6843" s="138">
        <v>25.51</v>
      </c>
      <c r="K6843" s="138">
        <v>31.084840055632817</v>
      </c>
    </row>
    <row r="6844" spans="1:11">
      <c r="A6844" s="39" t="s">
        <v>462</v>
      </c>
      <c r="B6844" s="39" t="s">
        <v>432</v>
      </c>
      <c r="C6844" s="39" t="s">
        <v>100</v>
      </c>
      <c r="D6844" s="92">
        <f t="shared" si="336"/>
        <v>9.32</v>
      </c>
      <c r="E6844" s="92">
        <f t="shared" si="337"/>
        <v>3.84</v>
      </c>
      <c r="F6844" s="92">
        <f t="shared" si="338"/>
        <v>20.95</v>
      </c>
      <c r="H6844" s="138">
        <v>9.32</v>
      </c>
      <c r="I6844" s="138">
        <v>3.84</v>
      </c>
      <c r="J6844" s="138">
        <v>20.95</v>
      </c>
      <c r="K6844" s="138">
        <v>43.776824034334766</v>
      </c>
    </row>
    <row r="6845" spans="1:11">
      <c r="A6845" s="39" t="s">
        <v>462</v>
      </c>
      <c r="B6845" s="39" t="s">
        <v>432</v>
      </c>
      <c r="C6845" s="39" t="s">
        <v>107</v>
      </c>
      <c r="D6845" s="92">
        <f t="shared" si="336"/>
        <v>14.48</v>
      </c>
      <c r="E6845" s="92">
        <f t="shared" si="337"/>
        <v>7.78</v>
      </c>
      <c r="F6845" s="92">
        <f t="shared" si="338"/>
        <v>25.37</v>
      </c>
      <c r="H6845" s="138">
        <v>14.48</v>
      </c>
      <c r="I6845" s="138">
        <v>7.78</v>
      </c>
      <c r="J6845" s="138">
        <v>25.37</v>
      </c>
      <c r="K6845" s="138">
        <v>30.386740331491712</v>
      </c>
    </row>
    <row r="6846" spans="1:11">
      <c r="A6846" s="39" t="s">
        <v>462</v>
      </c>
      <c r="B6846" s="39" t="s">
        <v>432</v>
      </c>
      <c r="C6846" s="39" t="s">
        <v>113</v>
      </c>
      <c r="D6846" s="92">
        <f t="shared" ref="D6846:D6909" si="339">IF(K6846&gt;=50," ",H6846)</f>
        <v>6.98</v>
      </c>
      <c r="E6846" s="92">
        <f t="shared" ref="E6846:E6909" si="340">IF(K6846&gt;=50," ",I6846)</f>
        <v>3.65</v>
      </c>
      <c r="F6846" s="92">
        <f t="shared" ref="F6846:F6909" si="341">IF(K6846&gt;=50," ",J6846)</f>
        <v>12.92</v>
      </c>
      <c r="H6846" s="138">
        <v>6.98</v>
      </c>
      <c r="I6846" s="138">
        <v>3.65</v>
      </c>
      <c r="J6846" s="138">
        <v>12.92</v>
      </c>
      <c r="K6846" s="138">
        <v>32.378223495702002</v>
      </c>
    </row>
    <row r="6847" spans="1:11">
      <c r="A6847" s="39" t="s">
        <v>462</v>
      </c>
      <c r="B6847" s="39" t="s">
        <v>432</v>
      </c>
      <c r="C6847" s="39" t="s">
        <v>114</v>
      </c>
      <c r="D6847" s="92">
        <f t="shared" si="339"/>
        <v>14.49</v>
      </c>
      <c r="E6847" s="92">
        <f t="shared" si="340"/>
        <v>7.83</v>
      </c>
      <c r="F6847" s="92">
        <f t="shared" si="341"/>
        <v>25.26</v>
      </c>
      <c r="H6847" s="138">
        <v>14.49</v>
      </c>
      <c r="I6847" s="138">
        <v>7.83</v>
      </c>
      <c r="J6847" s="138">
        <v>25.26</v>
      </c>
      <c r="K6847" s="138">
        <v>30.089717046238789</v>
      </c>
    </row>
    <row r="6848" spans="1:11">
      <c r="A6848" s="39" t="s">
        <v>462</v>
      </c>
      <c r="B6848" s="39" t="s">
        <v>432</v>
      </c>
      <c r="C6848" s="39" t="s">
        <v>120</v>
      </c>
      <c r="D6848" s="92">
        <f t="shared" si="339"/>
        <v>17.95</v>
      </c>
      <c r="E6848" s="92">
        <f t="shared" si="340"/>
        <v>9.82</v>
      </c>
      <c r="F6848" s="92">
        <f t="shared" si="341"/>
        <v>30.54</v>
      </c>
      <c r="H6848" s="138">
        <v>17.95</v>
      </c>
      <c r="I6848" s="138">
        <v>9.82</v>
      </c>
      <c r="J6848" s="138">
        <v>30.54</v>
      </c>
      <c r="K6848" s="138">
        <v>29.192200557103064</v>
      </c>
    </row>
    <row r="6849" spans="1:11">
      <c r="A6849" s="39" t="s">
        <v>462</v>
      </c>
      <c r="B6849" s="39" t="s">
        <v>432</v>
      </c>
      <c r="C6849" s="39" t="s">
        <v>121</v>
      </c>
      <c r="D6849" s="92">
        <f t="shared" si="339"/>
        <v>11.87</v>
      </c>
      <c r="E6849" s="92">
        <f t="shared" si="340"/>
        <v>5.95</v>
      </c>
      <c r="F6849" s="92">
        <f t="shared" si="341"/>
        <v>22.27</v>
      </c>
      <c r="H6849" s="138">
        <v>11.87</v>
      </c>
      <c r="I6849" s="138">
        <v>5.95</v>
      </c>
      <c r="J6849" s="138">
        <v>22.27</v>
      </c>
      <c r="K6849" s="138">
        <v>33.95113732097726</v>
      </c>
    </row>
    <row r="6850" spans="1:11">
      <c r="A6850" s="39" t="s">
        <v>462</v>
      </c>
      <c r="B6850" s="39" t="s">
        <v>432</v>
      </c>
      <c r="C6850" s="39" t="s">
        <v>124</v>
      </c>
      <c r="D6850" s="92">
        <f t="shared" si="339"/>
        <v>24.82</v>
      </c>
      <c r="E6850" s="92">
        <f t="shared" si="340"/>
        <v>15.01</v>
      </c>
      <c r="F6850" s="92">
        <f t="shared" si="341"/>
        <v>38.17</v>
      </c>
      <c r="H6850" s="138">
        <v>24.82</v>
      </c>
      <c r="I6850" s="138">
        <v>15.01</v>
      </c>
      <c r="J6850" s="138">
        <v>38.17</v>
      </c>
      <c r="K6850" s="138">
        <v>23.972602739726028</v>
      </c>
    </row>
    <row r="6851" spans="1:11">
      <c r="A6851" s="39" t="s">
        <v>462</v>
      </c>
      <c r="B6851" s="39" t="s">
        <v>432</v>
      </c>
      <c r="C6851" s="39" t="s">
        <v>126</v>
      </c>
      <c r="D6851" s="92">
        <f t="shared" si="339"/>
        <v>24.16</v>
      </c>
      <c r="E6851" s="92">
        <f t="shared" si="340"/>
        <v>14.33</v>
      </c>
      <c r="F6851" s="92">
        <f t="shared" si="341"/>
        <v>37.770000000000003</v>
      </c>
      <c r="H6851" s="138">
        <v>24.16</v>
      </c>
      <c r="I6851" s="138">
        <v>14.33</v>
      </c>
      <c r="J6851" s="138">
        <v>37.770000000000003</v>
      </c>
      <c r="K6851" s="138">
        <v>24.917218543046353</v>
      </c>
    </row>
    <row r="6852" spans="1:11">
      <c r="A6852" s="39" t="s">
        <v>462</v>
      </c>
      <c r="B6852" s="39" t="s">
        <v>432</v>
      </c>
      <c r="C6852" s="39" t="s">
        <v>127</v>
      </c>
      <c r="D6852" s="92">
        <f t="shared" si="339"/>
        <v>9.31</v>
      </c>
      <c r="E6852" s="92">
        <f t="shared" si="340"/>
        <v>4.53</v>
      </c>
      <c r="F6852" s="92">
        <f t="shared" si="341"/>
        <v>18.170000000000002</v>
      </c>
      <c r="H6852" s="138">
        <v>9.31</v>
      </c>
      <c r="I6852" s="138">
        <v>4.53</v>
      </c>
      <c r="J6852" s="138">
        <v>18.170000000000002</v>
      </c>
      <c r="K6852" s="138">
        <v>35.660580021482275</v>
      </c>
    </row>
    <row r="6853" spans="1:11">
      <c r="A6853" s="39" t="s">
        <v>462</v>
      </c>
      <c r="B6853" s="39" t="s">
        <v>432</v>
      </c>
      <c r="C6853" s="39" t="s">
        <v>128</v>
      </c>
      <c r="D6853" s="92">
        <f t="shared" si="339"/>
        <v>13.02</v>
      </c>
      <c r="E6853" s="92">
        <f t="shared" si="340"/>
        <v>7.22</v>
      </c>
      <c r="F6853" s="92">
        <f t="shared" si="341"/>
        <v>22.35</v>
      </c>
      <c r="H6853" s="138">
        <v>13.02</v>
      </c>
      <c r="I6853" s="138">
        <v>7.22</v>
      </c>
      <c r="J6853" s="138">
        <v>22.35</v>
      </c>
      <c r="K6853" s="138">
        <v>29.032258064516132</v>
      </c>
    </row>
    <row r="6854" spans="1:11">
      <c r="A6854" s="39" t="s">
        <v>462</v>
      </c>
      <c r="B6854" s="39" t="s">
        <v>432</v>
      </c>
      <c r="C6854" s="39" t="s">
        <v>129</v>
      </c>
      <c r="D6854" s="92">
        <f t="shared" si="339"/>
        <v>9.85</v>
      </c>
      <c r="E6854" s="92">
        <f t="shared" si="340"/>
        <v>5.04</v>
      </c>
      <c r="F6854" s="92">
        <f t="shared" si="341"/>
        <v>18.36</v>
      </c>
      <c r="H6854" s="138">
        <v>9.85</v>
      </c>
      <c r="I6854" s="138">
        <v>5.04</v>
      </c>
      <c r="J6854" s="138">
        <v>18.36</v>
      </c>
      <c r="K6854" s="138">
        <v>33.197969543147209</v>
      </c>
    </row>
    <row r="6855" spans="1:11">
      <c r="A6855" s="39" t="s">
        <v>462</v>
      </c>
      <c r="B6855" s="39" t="s">
        <v>432</v>
      </c>
      <c r="C6855" s="39" t="s">
        <v>139</v>
      </c>
      <c r="D6855" s="92">
        <f t="shared" si="339"/>
        <v>13.8</v>
      </c>
      <c r="E6855" s="92">
        <f t="shared" si="340"/>
        <v>7.72</v>
      </c>
      <c r="F6855" s="92">
        <f t="shared" si="341"/>
        <v>23.45</v>
      </c>
      <c r="H6855" s="138">
        <v>13.8</v>
      </c>
      <c r="I6855" s="138">
        <v>7.72</v>
      </c>
      <c r="J6855" s="138">
        <v>23.45</v>
      </c>
      <c r="K6855" s="138">
        <v>28.478260869565219</v>
      </c>
    </row>
    <row r="6856" spans="1:11">
      <c r="A6856" s="39" t="s">
        <v>462</v>
      </c>
      <c r="B6856" s="39" t="s">
        <v>432</v>
      </c>
      <c r="C6856" s="39" t="s">
        <v>141</v>
      </c>
      <c r="D6856" s="92">
        <f t="shared" si="339"/>
        <v>19.350000000000001</v>
      </c>
      <c r="E6856" s="92">
        <f t="shared" si="340"/>
        <v>17.190000000000001</v>
      </c>
      <c r="F6856" s="92">
        <f t="shared" si="341"/>
        <v>21.72</v>
      </c>
      <c r="H6856" s="138">
        <v>19.350000000000001</v>
      </c>
      <c r="I6856" s="138">
        <v>17.190000000000001</v>
      </c>
      <c r="J6856" s="138">
        <v>21.72</v>
      </c>
      <c r="K6856" s="138">
        <v>5.9431524547803605</v>
      </c>
    </row>
    <row r="6857" spans="1:11">
      <c r="A6857" s="39" t="s">
        <v>462</v>
      </c>
      <c r="B6857" s="39" t="s">
        <v>432</v>
      </c>
      <c r="C6857" s="39" t="s">
        <v>142</v>
      </c>
      <c r="D6857" s="92">
        <f t="shared" si="339"/>
        <v>6.1</v>
      </c>
      <c r="E6857" s="92">
        <f t="shared" si="340"/>
        <v>2.83</v>
      </c>
      <c r="F6857" s="92">
        <f t="shared" si="341"/>
        <v>12.65</v>
      </c>
      <c r="H6857" s="138">
        <v>6.1</v>
      </c>
      <c r="I6857" s="138">
        <v>2.83</v>
      </c>
      <c r="J6857" s="138">
        <v>12.65</v>
      </c>
      <c r="K6857" s="138">
        <v>38.360655737704917</v>
      </c>
    </row>
    <row r="6858" spans="1:11">
      <c r="A6858" s="39" t="s">
        <v>462</v>
      </c>
      <c r="B6858" s="39" t="s">
        <v>432</v>
      </c>
      <c r="C6858" s="39" t="s">
        <v>147</v>
      </c>
      <c r="D6858" s="92">
        <f t="shared" si="339"/>
        <v>26.87</v>
      </c>
      <c r="E6858" s="92">
        <f t="shared" si="340"/>
        <v>14.28</v>
      </c>
      <c r="F6858" s="92">
        <f t="shared" si="341"/>
        <v>44.75</v>
      </c>
      <c r="H6858" s="138">
        <v>26.87</v>
      </c>
      <c r="I6858" s="138">
        <v>14.28</v>
      </c>
      <c r="J6858" s="138">
        <v>44.75</v>
      </c>
      <c r="K6858" s="138">
        <v>29.475251209527354</v>
      </c>
    </row>
    <row r="6859" spans="1:11">
      <c r="A6859" s="39" t="s">
        <v>462</v>
      </c>
      <c r="B6859" s="39" t="s">
        <v>432</v>
      </c>
      <c r="C6859" s="39" t="s">
        <v>148</v>
      </c>
      <c r="D6859" s="92">
        <f t="shared" si="339"/>
        <v>6.22</v>
      </c>
      <c r="E6859" s="92">
        <f t="shared" si="340"/>
        <v>3.03</v>
      </c>
      <c r="F6859" s="92">
        <f t="shared" si="341"/>
        <v>12.37</v>
      </c>
      <c r="H6859" s="138">
        <v>6.22</v>
      </c>
      <c r="I6859" s="138">
        <v>3.03</v>
      </c>
      <c r="J6859" s="138">
        <v>12.37</v>
      </c>
      <c r="K6859" s="138">
        <v>36.012861736334415</v>
      </c>
    </row>
    <row r="6860" spans="1:11">
      <c r="A6860" s="39" t="s">
        <v>462</v>
      </c>
      <c r="B6860" s="39" t="s">
        <v>432</v>
      </c>
      <c r="C6860" s="39" t="s">
        <v>152</v>
      </c>
      <c r="D6860" s="92">
        <f t="shared" si="339"/>
        <v>10.9</v>
      </c>
      <c r="E6860" s="92">
        <f t="shared" si="340"/>
        <v>5.84</v>
      </c>
      <c r="F6860" s="92">
        <f t="shared" si="341"/>
        <v>19.45</v>
      </c>
      <c r="H6860" s="138">
        <v>10.9</v>
      </c>
      <c r="I6860" s="138">
        <v>5.84</v>
      </c>
      <c r="J6860" s="138">
        <v>19.45</v>
      </c>
      <c r="K6860" s="138">
        <v>30.917431192660551</v>
      </c>
    </row>
    <row r="6861" spans="1:11">
      <c r="A6861" s="39" t="s">
        <v>462</v>
      </c>
      <c r="B6861" s="39" t="s">
        <v>432</v>
      </c>
      <c r="C6861" s="39" t="s">
        <v>155</v>
      </c>
      <c r="D6861" s="92">
        <f t="shared" si="339"/>
        <v>20.71</v>
      </c>
      <c r="E6861" s="92">
        <f t="shared" si="340"/>
        <v>11.28</v>
      </c>
      <c r="F6861" s="92">
        <f t="shared" si="341"/>
        <v>34.92</v>
      </c>
      <c r="H6861" s="138">
        <v>20.71</v>
      </c>
      <c r="I6861" s="138">
        <v>11.28</v>
      </c>
      <c r="J6861" s="138">
        <v>34.92</v>
      </c>
      <c r="K6861" s="138">
        <v>29.116368903911155</v>
      </c>
    </row>
    <row r="6862" spans="1:11">
      <c r="A6862" s="39" t="s">
        <v>462</v>
      </c>
      <c r="B6862" s="39" t="s">
        <v>432</v>
      </c>
      <c r="C6862" s="39" t="s">
        <v>157</v>
      </c>
      <c r="D6862" s="92">
        <f t="shared" si="339"/>
        <v>19.64</v>
      </c>
      <c r="E6862" s="92">
        <f t="shared" si="340"/>
        <v>8.1199999999999992</v>
      </c>
      <c r="F6862" s="92">
        <f t="shared" si="341"/>
        <v>40.31</v>
      </c>
      <c r="H6862" s="138">
        <v>19.64</v>
      </c>
      <c r="I6862" s="138">
        <v>8.1199999999999992</v>
      </c>
      <c r="J6862" s="138">
        <v>40.31</v>
      </c>
      <c r="K6862" s="138">
        <v>41.649694501018324</v>
      </c>
    </row>
    <row r="6863" spans="1:11">
      <c r="A6863" s="39" t="s">
        <v>462</v>
      </c>
      <c r="B6863" s="39" t="s">
        <v>432</v>
      </c>
      <c r="C6863" s="39" t="s">
        <v>158</v>
      </c>
      <c r="D6863" s="92">
        <f t="shared" si="339"/>
        <v>7.22</v>
      </c>
      <c r="E6863" s="92">
        <f t="shared" si="340"/>
        <v>2.71</v>
      </c>
      <c r="F6863" s="92">
        <f t="shared" si="341"/>
        <v>17.899999999999999</v>
      </c>
      <c r="H6863" s="138">
        <v>7.22</v>
      </c>
      <c r="I6863" s="138">
        <v>2.71</v>
      </c>
      <c r="J6863" s="138">
        <v>17.899999999999999</v>
      </c>
      <c r="K6863" s="138">
        <v>48.75346260387812</v>
      </c>
    </row>
    <row r="6864" spans="1:11">
      <c r="A6864" s="39" t="s">
        <v>462</v>
      </c>
      <c r="B6864" s="39" t="s">
        <v>432</v>
      </c>
      <c r="C6864" s="39" t="s">
        <v>160</v>
      </c>
      <c r="D6864" s="92">
        <f t="shared" si="339"/>
        <v>10.5</v>
      </c>
      <c r="E6864" s="92">
        <f t="shared" si="340"/>
        <v>4.13</v>
      </c>
      <c r="F6864" s="92">
        <f t="shared" si="341"/>
        <v>24.22</v>
      </c>
      <c r="H6864" s="138">
        <v>10.5</v>
      </c>
      <c r="I6864" s="138">
        <v>4.13</v>
      </c>
      <c r="J6864" s="138">
        <v>24.22</v>
      </c>
      <c r="K6864" s="138">
        <v>45.714285714285715</v>
      </c>
    </row>
    <row r="6865" spans="1:11">
      <c r="A6865" s="39" t="s">
        <v>462</v>
      </c>
      <c r="B6865" s="39" t="s">
        <v>432</v>
      </c>
      <c r="C6865" s="39" t="s">
        <v>163</v>
      </c>
      <c r="D6865" s="92">
        <f t="shared" si="339"/>
        <v>9.85</v>
      </c>
      <c r="E6865" s="92">
        <f t="shared" si="340"/>
        <v>5.5</v>
      </c>
      <c r="F6865" s="92">
        <f t="shared" si="341"/>
        <v>17</v>
      </c>
      <c r="H6865" s="138">
        <v>9.85</v>
      </c>
      <c r="I6865" s="138">
        <v>5.5</v>
      </c>
      <c r="J6865" s="138">
        <v>17</v>
      </c>
      <c r="K6865" s="138">
        <v>28.934010152284266</v>
      </c>
    </row>
    <row r="6866" spans="1:11">
      <c r="A6866" s="39" t="s">
        <v>462</v>
      </c>
      <c r="B6866" s="39" t="s">
        <v>432</v>
      </c>
      <c r="C6866" s="39" t="s">
        <v>167</v>
      </c>
      <c r="D6866" s="92">
        <f t="shared" si="339"/>
        <v>11.33</v>
      </c>
      <c r="E6866" s="92">
        <f t="shared" si="340"/>
        <v>6.38</v>
      </c>
      <c r="F6866" s="92">
        <f t="shared" si="341"/>
        <v>19.350000000000001</v>
      </c>
      <c r="H6866" s="138">
        <v>11.33</v>
      </c>
      <c r="I6866" s="138">
        <v>6.38</v>
      </c>
      <c r="J6866" s="138">
        <v>19.350000000000001</v>
      </c>
      <c r="K6866" s="138">
        <v>28.508384819064432</v>
      </c>
    </row>
    <row r="6867" spans="1:11">
      <c r="A6867" s="39" t="s">
        <v>462</v>
      </c>
      <c r="B6867" s="39" t="s">
        <v>432</v>
      </c>
      <c r="C6867" s="39" t="s">
        <v>169</v>
      </c>
      <c r="D6867" s="92">
        <f t="shared" si="339"/>
        <v>12.33</v>
      </c>
      <c r="E6867" s="92">
        <f t="shared" si="340"/>
        <v>5.74</v>
      </c>
      <c r="F6867" s="92">
        <f t="shared" si="341"/>
        <v>24.5</v>
      </c>
      <c r="H6867" s="138">
        <v>12.33</v>
      </c>
      <c r="I6867" s="138">
        <v>5.74</v>
      </c>
      <c r="J6867" s="138">
        <v>24.5</v>
      </c>
      <c r="K6867" s="138">
        <v>37.388483373884831</v>
      </c>
    </row>
    <row r="6868" spans="1:11">
      <c r="A6868" s="39" t="s">
        <v>462</v>
      </c>
      <c r="B6868" s="39" t="s">
        <v>432</v>
      </c>
      <c r="C6868" s="39" t="s">
        <v>173</v>
      </c>
      <c r="D6868" s="92">
        <f t="shared" si="339"/>
        <v>20.58</v>
      </c>
      <c r="E6868" s="92">
        <f t="shared" si="340"/>
        <v>10.35</v>
      </c>
      <c r="F6868" s="92">
        <f t="shared" si="341"/>
        <v>36.76</v>
      </c>
      <c r="H6868" s="138">
        <v>20.58</v>
      </c>
      <c r="I6868" s="138">
        <v>10.35</v>
      </c>
      <c r="J6868" s="138">
        <v>36.76</v>
      </c>
      <c r="K6868" s="138">
        <v>32.701652089407197</v>
      </c>
    </row>
    <row r="6869" spans="1:11">
      <c r="A6869" s="39" t="s">
        <v>462</v>
      </c>
      <c r="B6869" s="39" t="s">
        <v>432</v>
      </c>
      <c r="C6869" s="39" t="s">
        <v>176</v>
      </c>
      <c r="D6869" s="92">
        <f t="shared" si="339"/>
        <v>21.8</v>
      </c>
      <c r="E6869" s="92">
        <f t="shared" si="340"/>
        <v>11.9</v>
      </c>
      <c r="F6869" s="92">
        <f t="shared" si="341"/>
        <v>36.54</v>
      </c>
      <c r="H6869" s="138">
        <v>21.8</v>
      </c>
      <c r="I6869" s="138">
        <v>11.9</v>
      </c>
      <c r="J6869" s="138">
        <v>36.54</v>
      </c>
      <c r="K6869" s="138">
        <v>28.899082568807337</v>
      </c>
    </row>
    <row r="6870" spans="1:11">
      <c r="A6870" s="39" t="s">
        <v>462</v>
      </c>
      <c r="B6870" s="39" t="s">
        <v>430</v>
      </c>
      <c r="C6870" s="39" t="s">
        <v>363</v>
      </c>
      <c r="D6870" s="92">
        <f t="shared" si="339"/>
        <v>58.69</v>
      </c>
      <c r="E6870" s="92">
        <f t="shared" si="340"/>
        <v>50.22</v>
      </c>
      <c r="F6870" s="92">
        <f t="shared" si="341"/>
        <v>66.680000000000007</v>
      </c>
      <c r="H6870" s="138">
        <v>58.69</v>
      </c>
      <c r="I6870" s="138">
        <v>50.22</v>
      </c>
      <c r="J6870" s="138">
        <v>66.680000000000007</v>
      </c>
      <c r="K6870" s="138">
        <v>7.2073607088089977</v>
      </c>
    </row>
    <row r="6871" spans="1:11">
      <c r="A6871" s="39" t="s">
        <v>462</v>
      </c>
      <c r="B6871" s="39" t="s">
        <v>430</v>
      </c>
      <c r="C6871" s="39" t="s">
        <v>364</v>
      </c>
      <c r="D6871" s="92">
        <f t="shared" si="339"/>
        <v>52.91</v>
      </c>
      <c r="E6871" s="92">
        <f t="shared" si="340"/>
        <v>44.31</v>
      </c>
      <c r="F6871" s="92">
        <f t="shared" si="341"/>
        <v>61.35</v>
      </c>
      <c r="H6871" s="138">
        <v>52.91</v>
      </c>
      <c r="I6871" s="138">
        <v>44.31</v>
      </c>
      <c r="J6871" s="138">
        <v>61.35</v>
      </c>
      <c r="K6871" s="138">
        <v>8.2782082782082789</v>
      </c>
    </row>
    <row r="6872" spans="1:11">
      <c r="A6872" s="39" t="s">
        <v>462</v>
      </c>
      <c r="B6872" s="39" t="s">
        <v>430</v>
      </c>
      <c r="C6872" s="39" t="s">
        <v>365</v>
      </c>
      <c r="D6872" s="92">
        <f t="shared" si="339"/>
        <v>64.33</v>
      </c>
      <c r="E6872" s="92">
        <f t="shared" si="340"/>
        <v>55.4</v>
      </c>
      <c r="F6872" s="92">
        <f t="shared" si="341"/>
        <v>72.36</v>
      </c>
      <c r="H6872" s="138">
        <v>64.33</v>
      </c>
      <c r="I6872" s="138">
        <v>55.4</v>
      </c>
      <c r="J6872" s="138">
        <v>72.36</v>
      </c>
      <c r="K6872" s="138">
        <v>6.7775532411005752</v>
      </c>
    </row>
    <row r="6873" spans="1:11">
      <c r="A6873" s="39" t="s">
        <v>462</v>
      </c>
      <c r="B6873" s="39" t="s">
        <v>430</v>
      </c>
      <c r="C6873" s="39" t="s">
        <v>366</v>
      </c>
      <c r="D6873" s="92">
        <f t="shared" si="339"/>
        <v>66.47</v>
      </c>
      <c r="E6873" s="92">
        <f t="shared" si="340"/>
        <v>59.87</v>
      </c>
      <c r="F6873" s="92">
        <f t="shared" si="341"/>
        <v>72.48</v>
      </c>
      <c r="H6873" s="138">
        <v>66.47</v>
      </c>
      <c r="I6873" s="138">
        <v>59.87</v>
      </c>
      <c r="J6873" s="138">
        <v>72.48</v>
      </c>
      <c r="K6873" s="138">
        <v>4.8593350383631719</v>
      </c>
    </row>
    <row r="6874" spans="1:11">
      <c r="A6874" s="39" t="s">
        <v>462</v>
      </c>
      <c r="B6874" s="39" t="s">
        <v>430</v>
      </c>
      <c r="C6874" s="39" t="s">
        <v>356</v>
      </c>
      <c r="D6874" s="92">
        <f t="shared" si="339"/>
        <v>62.1</v>
      </c>
      <c r="E6874" s="92">
        <f t="shared" si="340"/>
        <v>57.6</v>
      </c>
      <c r="F6874" s="92">
        <f t="shared" si="341"/>
        <v>66.41</v>
      </c>
      <c r="H6874" s="138">
        <v>62.1</v>
      </c>
      <c r="I6874" s="138">
        <v>57.6</v>
      </c>
      <c r="J6874" s="138">
        <v>66.41</v>
      </c>
      <c r="K6874" s="138">
        <v>3.6231884057971016</v>
      </c>
    </row>
    <row r="6875" spans="1:11">
      <c r="A6875" s="39" t="s">
        <v>462</v>
      </c>
      <c r="B6875" s="39" t="s">
        <v>430</v>
      </c>
      <c r="C6875" s="39" t="s">
        <v>367</v>
      </c>
      <c r="D6875" s="92">
        <f t="shared" si="339"/>
        <v>62.7</v>
      </c>
      <c r="E6875" s="92">
        <f t="shared" si="340"/>
        <v>57.3</v>
      </c>
      <c r="F6875" s="92">
        <f t="shared" si="341"/>
        <v>67.81</v>
      </c>
      <c r="H6875" s="138">
        <v>62.7</v>
      </c>
      <c r="I6875" s="138">
        <v>57.3</v>
      </c>
      <c r="J6875" s="138">
        <v>67.81</v>
      </c>
      <c r="K6875" s="138">
        <v>4.2902711323763949</v>
      </c>
    </row>
    <row r="6876" spans="1:11">
      <c r="A6876" s="39" t="s">
        <v>462</v>
      </c>
      <c r="B6876" s="39" t="s">
        <v>430</v>
      </c>
      <c r="C6876" s="39" t="s">
        <v>368</v>
      </c>
      <c r="D6876" s="92">
        <f t="shared" si="339"/>
        <v>48.97</v>
      </c>
      <c r="E6876" s="92">
        <f t="shared" si="340"/>
        <v>39.61</v>
      </c>
      <c r="F6876" s="92">
        <f t="shared" si="341"/>
        <v>58.4</v>
      </c>
      <c r="H6876" s="138">
        <v>48.97</v>
      </c>
      <c r="I6876" s="138">
        <v>39.61</v>
      </c>
      <c r="J6876" s="138">
        <v>58.4</v>
      </c>
      <c r="K6876" s="138">
        <v>9.883602205431897</v>
      </c>
    </row>
    <row r="6877" spans="1:11">
      <c r="A6877" s="39" t="s">
        <v>462</v>
      </c>
      <c r="B6877" s="39" t="s">
        <v>430</v>
      </c>
      <c r="C6877" s="39" t="s">
        <v>369</v>
      </c>
      <c r="D6877" s="92">
        <f t="shared" si="339"/>
        <v>49.74</v>
      </c>
      <c r="E6877" s="92">
        <f t="shared" si="340"/>
        <v>36.58</v>
      </c>
      <c r="F6877" s="92">
        <f t="shared" si="341"/>
        <v>62.93</v>
      </c>
      <c r="H6877" s="138">
        <v>49.74</v>
      </c>
      <c r="I6877" s="138">
        <v>36.58</v>
      </c>
      <c r="J6877" s="138">
        <v>62.93</v>
      </c>
      <c r="K6877" s="138">
        <v>13.831926015279453</v>
      </c>
    </row>
    <row r="6878" spans="1:11">
      <c r="A6878" s="39" t="s">
        <v>462</v>
      </c>
      <c r="B6878" s="39" t="s">
        <v>430</v>
      </c>
      <c r="C6878" s="39" t="s">
        <v>370</v>
      </c>
      <c r="D6878" s="92">
        <f t="shared" si="339"/>
        <v>61.99</v>
      </c>
      <c r="E6878" s="92">
        <f t="shared" si="340"/>
        <v>51.7</v>
      </c>
      <c r="F6878" s="92">
        <f t="shared" si="341"/>
        <v>71.3</v>
      </c>
      <c r="H6878" s="138">
        <v>61.99</v>
      </c>
      <c r="I6878" s="138">
        <v>51.7</v>
      </c>
      <c r="J6878" s="138">
        <v>71.3</v>
      </c>
      <c r="K6878" s="138">
        <v>8.146475237941603</v>
      </c>
    </row>
    <row r="6879" spans="1:11">
      <c r="A6879" s="39" t="s">
        <v>462</v>
      </c>
      <c r="B6879" s="39" t="s">
        <v>430</v>
      </c>
      <c r="C6879" s="39" t="s">
        <v>357</v>
      </c>
      <c r="D6879" s="92">
        <f t="shared" si="339"/>
        <v>59.9</v>
      </c>
      <c r="E6879" s="92">
        <f t="shared" si="340"/>
        <v>55.66</v>
      </c>
      <c r="F6879" s="92">
        <f t="shared" si="341"/>
        <v>64</v>
      </c>
      <c r="H6879" s="138">
        <v>59.9</v>
      </c>
      <c r="I6879" s="138">
        <v>55.66</v>
      </c>
      <c r="J6879" s="138">
        <v>64</v>
      </c>
      <c r="K6879" s="138">
        <v>3.5559265442404007</v>
      </c>
    </row>
    <row r="6880" spans="1:11">
      <c r="A6880" s="39" t="s">
        <v>462</v>
      </c>
      <c r="B6880" s="39" t="s">
        <v>430</v>
      </c>
      <c r="C6880" s="39" t="s">
        <v>371</v>
      </c>
      <c r="D6880" s="92">
        <f t="shared" si="339"/>
        <v>64.63</v>
      </c>
      <c r="E6880" s="92">
        <f t="shared" si="340"/>
        <v>56.22</v>
      </c>
      <c r="F6880" s="92">
        <f t="shared" si="341"/>
        <v>72.23</v>
      </c>
      <c r="H6880" s="138">
        <v>64.63</v>
      </c>
      <c r="I6880" s="138">
        <v>56.22</v>
      </c>
      <c r="J6880" s="138">
        <v>72.23</v>
      </c>
      <c r="K6880" s="138">
        <v>6.3592758780751977</v>
      </c>
    </row>
    <row r="6881" spans="1:11">
      <c r="A6881" s="39" t="s">
        <v>462</v>
      </c>
      <c r="B6881" s="39" t="s">
        <v>430</v>
      </c>
      <c r="C6881" s="39" t="s">
        <v>372</v>
      </c>
      <c r="D6881" s="92">
        <f t="shared" si="339"/>
        <v>58.55</v>
      </c>
      <c r="E6881" s="92">
        <f t="shared" si="340"/>
        <v>49.01</v>
      </c>
      <c r="F6881" s="92">
        <f t="shared" si="341"/>
        <v>67.5</v>
      </c>
      <c r="H6881" s="138">
        <v>58.55</v>
      </c>
      <c r="I6881" s="138">
        <v>49.01</v>
      </c>
      <c r="J6881" s="138">
        <v>67.5</v>
      </c>
      <c r="K6881" s="138">
        <v>8.1298035866780527</v>
      </c>
    </row>
    <row r="6882" spans="1:11">
      <c r="A6882" s="39" t="s">
        <v>462</v>
      </c>
      <c r="B6882" s="39" t="s">
        <v>430</v>
      </c>
      <c r="C6882" s="39" t="s">
        <v>373</v>
      </c>
      <c r="D6882" s="92">
        <f t="shared" si="339"/>
        <v>60.31</v>
      </c>
      <c r="E6882" s="92">
        <f t="shared" si="340"/>
        <v>50.64</v>
      </c>
      <c r="F6882" s="92">
        <f t="shared" si="341"/>
        <v>69.239999999999995</v>
      </c>
      <c r="H6882" s="138">
        <v>60.31</v>
      </c>
      <c r="I6882" s="138">
        <v>50.64</v>
      </c>
      <c r="J6882" s="138">
        <v>69.239999999999995</v>
      </c>
      <c r="K6882" s="138">
        <v>7.9422981263472057</v>
      </c>
    </row>
    <row r="6883" spans="1:11">
      <c r="A6883" s="39" t="s">
        <v>462</v>
      </c>
      <c r="B6883" s="39" t="s">
        <v>430</v>
      </c>
      <c r="C6883" s="39" t="s">
        <v>374</v>
      </c>
      <c r="D6883" s="92">
        <f t="shared" si="339"/>
        <v>59.33</v>
      </c>
      <c r="E6883" s="92">
        <f t="shared" si="340"/>
        <v>51.59</v>
      </c>
      <c r="F6883" s="92">
        <f t="shared" si="341"/>
        <v>66.64</v>
      </c>
      <c r="H6883" s="138">
        <v>59.33</v>
      </c>
      <c r="I6883" s="138">
        <v>51.59</v>
      </c>
      <c r="J6883" s="138">
        <v>66.64</v>
      </c>
      <c r="K6883" s="138">
        <v>6.5059834822181015</v>
      </c>
    </row>
    <row r="6884" spans="1:11">
      <c r="A6884" s="39" t="s">
        <v>462</v>
      </c>
      <c r="B6884" s="39" t="s">
        <v>430</v>
      </c>
      <c r="C6884" s="39" t="s">
        <v>358</v>
      </c>
      <c r="D6884" s="92">
        <f t="shared" si="339"/>
        <v>59.74</v>
      </c>
      <c r="E6884" s="92">
        <f t="shared" si="340"/>
        <v>54.65</v>
      </c>
      <c r="F6884" s="92">
        <f t="shared" si="341"/>
        <v>64.64</v>
      </c>
      <c r="H6884" s="138">
        <v>59.74</v>
      </c>
      <c r="I6884" s="138">
        <v>54.65</v>
      </c>
      <c r="J6884" s="138">
        <v>64.64</v>
      </c>
      <c r="K6884" s="138">
        <v>4.2684968195513884</v>
      </c>
    </row>
    <row r="6885" spans="1:11">
      <c r="A6885" s="39" t="s">
        <v>462</v>
      </c>
      <c r="B6885" s="39" t="s">
        <v>430</v>
      </c>
      <c r="C6885" s="39" t="s">
        <v>375</v>
      </c>
      <c r="D6885" s="92">
        <f t="shared" si="339"/>
        <v>60.89</v>
      </c>
      <c r="E6885" s="92">
        <f t="shared" si="340"/>
        <v>49.94</v>
      </c>
      <c r="F6885" s="92">
        <f t="shared" si="341"/>
        <v>70.84</v>
      </c>
      <c r="H6885" s="138">
        <v>60.89</v>
      </c>
      <c r="I6885" s="138">
        <v>49.94</v>
      </c>
      <c r="J6885" s="138">
        <v>70.84</v>
      </c>
      <c r="K6885" s="138">
        <v>8.8684513056331102</v>
      </c>
    </row>
    <row r="6886" spans="1:11">
      <c r="A6886" s="39" t="s">
        <v>462</v>
      </c>
      <c r="B6886" s="39" t="s">
        <v>430</v>
      </c>
      <c r="C6886" s="39" t="s">
        <v>376</v>
      </c>
      <c r="D6886" s="92">
        <f t="shared" si="339"/>
        <v>62.49</v>
      </c>
      <c r="E6886" s="92">
        <f t="shared" si="340"/>
        <v>49.72</v>
      </c>
      <c r="F6886" s="92">
        <f t="shared" si="341"/>
        <v>73.73</v>
      </c>
      <c r="H6886" s="138">
        <v>62.49</v>
      </c>
      <c r="I6886" s="138">
        <v>49.72</v>
      </c>
      <c r="J6886" s="138">
        <v>73.73</v>
      </c>
      <c r="K6886" s="138">
        <v>9.9695951352216365</v>
      </c>
    </row>
    <row r="6887" spans="1:11">
      <c r="A6887" s="39" t="s">
        <v>462</v>
      </c>
      <c r="B6887" s="39" t="s">
        <v>430</v>
      </c>
      <c r="C6887" s="39" t="s">
        <v>377</v>
      </c>
      <c r="D6887" s="92">
        <f t="shared" si="339"/>
        <v>60.63</v>
      </c>
      <c r="E6887" s="92">
        <f t="shared" si="340"/>
        <v>51.25</v>
      </c>
      <c r="F6887" s="92">
        <f t="shared" si="341"/>
        <v>69.290000000000006</v>
      </c>
      <c r="H6887" s="138">
        <v>60.63</v>
      </c>
      <c r="I6887" s="138">
        <v>51.25</v>
      </c>
      <c r="J6887" s="138">
        <v>69.290000000000006</v>
      </c>
      <c r="K6887" s="138">
        <v>7.6694705591291452</v>
      </c>
    </row>
    <row r="6888" spans="1:11">
      <c r="A6888" s="39" t="s">
        <v>462</v>
      </c>
      <c r="B6888" s="39" t="s">
        <v>430</v>
      </c>
      <c r="C6888" s="39" t="s">
        <v>386</v>
      </c>
      <c r="D6888" s="92">
        <f t="shared" si="339"/>
        <v>56.77</v>
      </c>
      <c r="E6888" s="92">
        <f t="shared" si="340"/>
        <v>49.1</v>
      </c>
      <c r="F6888" s="92">
        <f t="shared" si="341"/>
        <v>64.12</v>
      </c>
      <c r="H6888" s="138">
        <v>56.77</v>
      </c>
      <c r="I6888" s="138">
        <v>49.1</v>
      </c>
      <c r="J6888" s="138">
        <v>64.12</v>
      </c>
      <c r="K6888" s="138">
        <v>6.7993658622511886</v>
      </c>
    </row>
    <row r="6889" spans="1:11">
      <c r="A6889" s="39" t="s">
        <v>462</v>
      </c>
      <c r="B6889" s="39" t="s">
        <v>430</v>
      </c>
      <c r="C6889" s="39" t="s">
        <v>379</v>
      </c>
      <c r="D6889" s="92">
        <f t="shared" si="339"/>
        <v>60.71</v>
      </c>
      <c r="E6889" s="92">
        <f t="shared" si="340"/>
        <v>53.55</v>
      </c>
      <c r="F6889" s="92">
        <f t="shared" si="341"/>
        <v>67.45</v>
      </c>
      <c r="H6889" s="138">
        <v>60.71</v>
      </c>
      <c r="I6889" s="138">
        <v>53.55</v>
      </c>
      <c r="J6889" s="138">
        <v>67.45</v>
      </c>
      <c r="K6889" s="138">
        <v>5.8804150881238675</v>
      </c>
    </row>
    <row r="6890" spans="1:11">
      <c r="A6890" s="39" t="s">
        <v>462</v>
      </c>
      <c r="B6890" s="39" t="s">
        <v>430</v>
      </c>
      <c r="C6890" s="39" t="s">
        <v>360</v>
      </c>
      <c r="D6890" s="92">
        <f t="shared" si="339"/>
        <v>60.48</v>
      </c>
      <c r="E6890" s="92">
        <f t="shared" si="340"/>
        <v>55.82</v>
      </c>
      <c r="F6890" s="92">
        <f t="shared" si="341"/>
        <v>64.959999999999994</v>
      </c>
      <c r="H6890" s="138">
        <v>60.48</v>
      </c>
      <c r="I6890" s="138">
        <v>55.82</v>
      </c>
      <c r="J6890" s="138">
        <v>64.959999999999994</v>
      </c>
      <c r="K6890" s="138">
        <v>3.8690476190476191</v>
      </c>
    </row>
    <row r="6891" spans="1:11">
      <c r="A6891" s="39" t="s">
        <v>462</v>
      </c>
      <c r="B6891" s="39" t="s">
        <v>430</v>
      </c>
      <c r="C6891" s="39" t="s">
        <v>0</v>
      </c>
      <c r="D6891" s="92">
        <f t="shared" si="339"/>
        <v>60.2</v>
      </c>
      <c r="E6891" s="92">
        <f t="shared" si="340"/>
        <v>57.86</v>
      </c>
      <c r="F6891" s="92">
        <f t="shared" si="341"/>
        <v>62.5</v>
      </c>
      <c r="H6891" s="138">
        <v>60.2</v>
      </c>
      <c r="I6891" s="138">
        <v>57.86</v>
      </c>
      <c r="J6891" s="138">
        <v>62.5</v>
      </c>
      <c r="K6891" s="138">
        <v>1.9767441860465116</v>
      </c>
    </row>
    <row r="6892" spans="1:11">
      <c r="A6892" s="39" t="s">
        <v>462</v>
      </c>
      <c r="B6892" s="39" t="s">
        <v>431</v>
      </c>
      <c r="C6892" s="39" t="s">
        <v>363</v>
      </c>
      <c r="D6892" s="92">
        <f t="shared" si="339"/>
        <v>14.29</v>
      </c>
      <c r="E6892" s="92">
        <f t="shared" si="340"/>
        <v>8.5399999999999991</v>
      </c>
      <c r="F6892" s="92">
        <f t="shared" si="341"/>
        <v>22.95</v>
      </c>
      <c r="H6892" s="138">
        <v>14.29</v>
      </c>
      <c r="I6892" s="138">
        <v>8.5399999999999991</v>
      </c>
      <c r="J6892" s="138">
        <v>22.95</v>
      </c>
      <c r="K6892" s="138">
        <v>25.33240027991603</v>
      </c>
    </row>
    <row r="6893" spans="1:11">
      <c r="A6893" s="39" t="s">
        <v>462</v>
      </c>
      <c r="B6893" s="39" t="s">
        <v>431</v>
      </c>
      <c r="C6893" s="39" t="s">
        <v>364</v>
      </c>
      <c r="D6893" s="92">
        <f t="shared" si="339"/>
        <v>14.41</v>
      </c>
      <c r="E6893" s="92">
        <f t="shared" si="340"/>
        <v>9.2799999999999994</v>
      </c>
      <c r="F6893" s="92">
        <f t="shared" si="341"/>
        <v>21.7</v>
      </c>
      <c r="H6893" s="138">
        <v>14.41</v>
      </c>
      <c r="I6893" s="138">
        <v>9.2799999999999994</v>
      </c>
      <c r="J6893" s="138">
        <v>21.7</v>
      </c>
      <c r="K6893" s="138">
        <v>21.721027064538514</v>
      </c>
    </row>
    <row r="6894" spans="1:11">
      <c r="A6894" s="39" t="s">
        <v>462</v>
      </c>
      <c r="B6894" s="39" t="s">
        <v>431</v>
      </c>
      <c r="C6894" s="39" t="s">
        <v>365</v>
      </c>
      <c r="D6894" s="92">
        <f t="shared" si="339"/>
        <v>12.43</v>
      </c>
      <c r="E6894" s="92">
        <f t="shared" si="340"/>
        <v>7.46</v>
      </c>
      <c r="F6894" s="92">
        <f t="shared" si="341"/>
        <v>19.989999999999998</v>
      </c>
      <c r="H6894" s="138">
        <v>12.43</v>
      </c>
      <c r="I6894" s="138">
        <v>7.46</v>
      </c>
      <c r="J6894" s="138">
        <v>19.989999999999998</v>
      </c>
      <c r="K6894" s="138">
        <v>25.261464199517299</v>
      </c>
    </row>
    <row r="6895" spans="1:11">
      <c r="A6895" s="39" t="s">
        <v>462</v>
      </c>
      <c r="B6895" s="39" t="s">
        <v>431</v>
      </c>
      <c r="C6895" s="39" t="s">
        <v>366</v>
      </c>
      <c r="D6895" s="92">
        <f t="shared" si="339"/>
        <v>11.54</v>
      </c>
      <c r="E6895" s="92">
        <f t="shared" si="340"/>
        <v>7.92</v>
      </c>
      <c r="F6895" s="92">
        <f t="shared" si="341"/>
        <v>16.52</v>
      </c>
      <c r="H6895" s="138">
        <v>11.54</v>
      </c>
      <c r="I6895" s="138">
        <v>7.92</v>
      </c>
      <c r="J6895" s="138">
        <v>16.52</v>
      </c>
      <c r="K6895" s="138">
        <v>18.804159445407279</v>
      </c>
    </row>
    <row r="6896" spans="1:11">
      <c r="A6896" s="39" t="s">
        <v>462</v>
      </c>
      <c r="B6896" s="39" t="s">
        <v>431</v>
      </c>
      <c r="C6896" s="39" t="s">
        <v>356</v>
      </c>
      <c r="D6896" s="92">
        <f t="shared" si="339"/>
        <v>12.81</v>
      </c>
      <c r="E6896" s="92">
        <f t="shared" si="340"/>
        <v>10.09</v>
      </c>
      <c r="F6896" s="92">
        <f t="shared" si="341"/>
        <v>16.12</v>
      </c>
      <c r="H6896" s="138">
        <v>12.81</v>
      </c>
      <c r="I6896" s="138">
        <v>10.09</v>
      </c>
      <c r="J6896" s="138">
        <v>16.12</v>
      </c>
      <c r="K6896" s="138">
        <v>11.943793911007026</v>
      </c>
    </row>
    <row r="6897" spans="1:11">
      <c r="A6897" s="39" t="s">
        <v>462</v>
      </c>
      <c r="B6897" s="39" t="s">
        <v>431</v>
      </c>
      <c r="C6897" s="39" t="s">
        <v>367</v>
      </c>
      <c r="D6897" s="92">
        <f t="shared" si="339"/>
        <v>11.24</v>
      </c>
      <c r="E6897" s="92">
        <f t="shared" si="340"/>
        <v>8.1999999999999993</v>
      </c>
      <c r="F6897" s="92">
        <f t="shared" si="341"/>
        <v>15.23</v>
      </c>
      <c r="H6897" s="138">
        <v>11.24</v>
      </c>
      <c r="I6897" s="138">
        <v>8.1999999999999993</v>
      </c>
      <c r="J6897" s="138">
        <v>15.23</v>
      </c>
      <c r="K6897" s="138">
        <v>15.836298932384341</v>
      </c>
    </row>
    <row r="6898" spans="1:11">
      <c r="A6898" s="39" t="s">
        <v>462</v>
      </c>
      <c r="B6898" s="39" t="s">
        <v>431</v>
      </c>
      <c r="C6898" s="39" t="s">
        <v>368</v>
      </c>
      <c r="D6898" s="92">
        <f t="shared" si="339"/>
        <v>16.079999999999998</v>
      </c>
      <c r="E6898" s="92">
        <f t="shared" si="340"/>
        <v>11.15</v>
      </c>
      <c r="F6898" s="92">
        <f t="shared" si="341"/>
        <v>22.64</v>
      </c>
      <c r="H6898" s="138">
        <v>16.079999999999998</v>
      </c>
      <c r="I6898" s="138">
        <v>11.15</v>
      </c>
      <c r="J6898" s="138">
        <v>22.64</v>
      </c>
      <c r="K6898" s="138">
        <v>18.097014925373138</v>
      </c>
    </row>
    <row r="6899" spans="1:11">
      <c r="A6899" s="39" t="s">
        <v>462</v>
      </c>
      <c r="B6899" s="39" t="s">
        <v>431</v>
      </c>
      <c r="C6899" s="39" t="s">
        <v>369</v>
      </c>
      <c r="D6899" s="92">
        <f t="shared" si="339"/>
        <v>17.45</v>
      </c>
      <c r="E6899" s="92">
        <f t="shared" si="340"/>
        <v>10.029999999999999</v>
      </c>
      <c r="F6899" s="92">
        <f t="shared" si="341"/>
        <v>28.62</v>
      </c>
      <c r="H6899" s="138">
        <v>17.45</v>
      </c>
      <c r="I6899" s="138">
        <v>10.029999999999999</v>
      </c>
      <c r="J6899" s="138">
        <v>28.62</v>
      </c>
      <c r="K6899" s="138">
        <v>26.93409742120344</v>
      </c>
    </row>
    <row r="6900" spans="1:11">
      <c r="A6900" s="39" t="s">
        <v>462</v>
      </c>
      <c r="B6900" s="39" t="s">
        <v>431</v>
      </c>
      <c r="C6900" s="39" t="s">
        <v>370</v>
      </c>
      <c r="D6900" s="92">
        <f t="shared" si="339"/>
        <v>8.7799999999999994</v>
      </c>
      <c r="E6900" s="92">
        <f t="shared" si="340"/>
        <v>4.3899999999999997</v>
      </c>
      <c r="F6900" s="92">
        <f t="shared" si="341"/>
        <v>16.760000000000002</v>
      </c>
      <c r="H6900" s="138">
        <v>8.7799999999999994</v>
      </c>
      <c r="I6900" s="138">
        <v>4.3899999999999997</v>
      </c>
      <c r="J6900" s="138">
        <v>16.760000000000002</v>
      </c>
      <c r="K6900" s="138">
        <v>34.28246013667426</v>
      </c>
    </row>
    <row r="6901" spans="1:11">
      <c r="A6901" s="39" t="s">
        <v>462</v>
      </c>
      <c r="B6901" s="39" t="s">
        <v>431</v>
      </c>
      <c r="C6901" s="39" t="s">
        <v>357</v>
      </c>
      <c r="D6901" s="92">
        <f t="shared" si="339"/>
        <v>11.43</v>
      </c>
      <c r="E6901" s="92">
        <f t="shared" si="340"/>
        <v>9.1</v>
      </c>
      <c r="F6901" s="92">
        <f t="shared" si="341"/>
        <v>14.26</v>
      </c>
      <c r="H6901" s="138">
        <v>11.43</v>
      </c>
      <c r="I6901" s="138">
        <v>9.1</v>
      </c>
      <c r="J6901" s="138">
        <v>14.26</v>
      </c>
      <c r="K6901" s="138">
        <v>11.461067366579178</v>
      </c>
    </row>
    <row r="6902" spans="1:11">
      <c r="A6902" s="39" t="s">
        <v>462</v>
      </c>
      <c r="B6902" s="39" t="s">
        <v>431</v>
      </c>
      <c r="C6902" s="39" t="s">
        <v>371</v>
      </c>
      <c r="D6902" s="92">
        <f t="shared" si="339"/>
        <v>7.45</v>
      </c>
      <c r="E6902" s="92">
        <f t="shared" si="340"/>
        <v>4.87</v>
      </c>
      <c r="F6902" s="92">
        <f t="shared" si="341"/>
        <v>11.23</v>
      </c>
      <c r="H6902" s="138">
        <v>7.45</v>
      </c>
      <c r="I6902" s="138">
        <v>4.87</v>
      </c>
      <c r="J6902" s="138">
        <v>11.23</v>
      </c>
      <c r="K6902" s="138">
        <v>21.342281879194633</v>
      </c>
    </row>
    <row r="6903" spans="1:11">
      <c r="A6903" s="39" t="s">
        <v>462</v>
      </c>
      <c r="B6903" s="39" t="s">
        <v>431</v>
      </c>
      <c r="C6903" s="39" t="s">
        <v>372</v>
      </c>
      <c r="D6903" s="92">
        <f t="shared" si="339"/>
        <v>10.67</v>
      </c>
      <c r="E6903" s="92">
        <f t="shared" si="340"/>
        <v>5.89</v>
      </c>
      <c r="F6903" s="92">
        <f t="shared" si="341"/>
        <v>18.57</v>
      </c>
      <c r="H6903" s="138">
        <v>10.67</v>
      </c>
      <c r="I6903" s="138">
        <v>5.89</v>
      </c>
      <c r="J6903" s="138">
        <v>18.57</v>
      </c>
      <c r="K6903" s="138">
        <v>29.428303655107779</v>
      </c>
    </row>
    <row r="6904" spans="1:11">
      <c r="A6904" s="39" t="s">
        <v>462</v>
      </c>
      <c r="B6904" s="39" t="s">
        <v>431</v>
      </c>
      <c r="C6904" s="39" t="s">
        <v>373</v>
      </c>
      <c r="D6904" s="92">
        <f t="shared" si="339"/>
        <v>11.36</v>
      </c>
      <c r="E6904" s="92">
        <f t="shared" si="340"/>
        <v>6.05</v>
      </c>
      <c r="F6904" s="92">
        <f t="shared" si="341"/>
        <v>20.32</v>
      </c>
      <c r="H6904" s="138">
        <v>11.36</v>
      </c>
      <c r="I6904" s="138">
        <v>6.05</v>
      </c>
      <c r="J6904" s="138">
        <v>20.32</v>
      </c>
      <c r="K6904" s="138">
        <v>31.073943661971832</v>
      </c>
    </row>
    <row r="6905" spans="1:11">
      <c r="A6905" s="39" t="s">
        <v>462</v>
      </c>
      <c r="B6905" s="39" t="s">
        <v>431</v>
      </c>
      <c r="C6905" s="39" t="s">
        <v>374</v>
      </c>
      <c r="D6905" s="92">
        <f t="shared" si="339"/>
        <v>16.809999999999999</v>
      </c>
      <c r="E6905" s="92">
        <f t="shared" si="340"/>
        <v>12.03</v>
      </c>
      <c r="F6905" s="92">
        <f t="shared" si="341"/>
        <v>23.01</v>
      </c>
      <c r="H6905" s="138">
        <v>16.809999999999999</v>
      </c>
      <c r="I6905" s="138">
        <v>12.03</v>
      </c>
      <c r="J6905" s="138">
        <v>23.01</v>
      </c>
      <c r="K6905" s="138">
        <v>16.597263533610949</v>
      </c>
    </row>
    <row r="6906" spans="1:11">
      <c r="A6906" s="39" t="s">
        <v>462</v>
      </c>
      <c r="B6906" s="39" t="s">
        <v>431</v>
      </c>
      <c r="C6906" s="39" t="s">
        <v>358</v>
      </c>
      <c r="D6906" s="92">
        <f t="shared" si="339"/>
        <v>10.49</v>
      </c>
      <c r="E6906" s="92">
        <f t="shared" si="340"/>
        <v>7.76</v>
      </c>
      <c r="F6906" s="92">
        <f t="shared" si="341"/>
        <v>14.03</v>
      </c>
      <c r="H6906" s="138">
        <v>10.49</v>
      </c>
      <c r="I6906" s="138">
        <v>7.76</v>
      </c>
      <c r="J6906" s="138">
        <v>14.03</v>
      </c>
      <c r="K6906" s="138">
        <v>15.061963775023832</v>
      </c>
    </row>
    <row r="6907" spans="1:11">
      <c r="A6907" s="39" t="s">
        <v>462</v>
      </c>
      <c r="B6907" s="39" t="s">
        <v>431</v>
      </c>
      <c r="C6907" s="39" t="s">
        <v>375</v>
      </c>
      <c r="D6907" s="92">
        <f t="shared" si="339"/>
        <v>10.27</v>
      </c>
      <c r="E6907" s="92">
        <f t="shared" si="340"/>
        <v>5.38</v>
      </c>
      <c r="F6907" s="92">
        <f t="shared" si="341"/>
        <v>18.739999999999998</v>
      </c>
      <c r="H6907" s="138">
        <v>10.27</v>
      </c>
      <c r="I6907" s="138">
        <v>5.38</v>
      </c>
      <c r="J6907" s="138">
        <v>18.739999999999998</v>
      </c>
      <c r="K6907" s="138">
        <v>32.0350535540409</v>
      </c>
    </row>
    <row r="6908" spans="1:11">
      <c r="A6908" s="39" t="s">
        <v>462</v>
      </c>
      <c r="B6908" s="39" t="s">
        <v>431</v>
      </c>
      <c r="C6908" s="39" t="s">
        <v>376</v>
      </c>
      <c r="D6908" s="92">
        <f t="shared" si="339"/>
        <v>9.43</v>
      </c>
      <c r="E6908" s="92">
        <f t="shared" si="340"/>
        <v>4.08</v>
      </c>
      <c r="F6908" s="92">
        <f t="shared" si="341"/>
        <v>20.3</v>
      </c>
      <c r="H6908" s="138">
        <v>9.43</v>
      </c>
      <c r="I6908" s="138">
        <v>4.08</v>
      </c>
      <c r="J6908" s="138">
        <v>20.3</v>
      </c>
      <c r="K6908" s="138">
        <v>41.251325556733832</v>
      </c>
    </row>
    <row r="6909" spans="1:11">
      <c r="A6909" s="39" t="s">
        <v>462</v>
      </c>
      <c r="B6909" s="39" t="s">
        <v>431</v>
      </c>
      <c r="C6909" s="39" t="s">
        <v>377</v>
      </c>
      <c r="D6909" s="92">
        <f t="shared" si="339"/>
        <v>12.57</v>
      </c>
      <c r="E6909" s="92">
        <f t="shared" si="340"/>
        <v>8.42</v>
      </c>
      <c r="F6909" s="92">
        <f t="shared" si="341"/>
        <v>18.350000000000001</v>
      </c>
      <c r="H6909" s="138">
        <v>12.57</v>
      </c>
      <c r="I6909" s="138">
        <v>8.42</v>
      </c>
      <c r="J6909" s="138">
        <v>18.350000000000001</v>
      </c>
      <c r="K6909" s="138">
        <v>19.888623707239457</v>
      </c>
    </row>
    <row r="6910" spans="1:11">
      <c r="A6910" s="39" t="s">
        <v>462</v>
      </c>
      <c r="B6910" s="39" t="s">
        <v>431</v>
      </c>
      <c r="C6910" s="39" t="s">
        <v>386</v>
      </c>
      <c r="D6910" s="92">
        <f t="shared" ref="D6910:D6935" si="342">IF(K6910&gt;=50," ",H6910)</f>
        <v>14.97</v>
      </c>
      <c r="E6910" s="92">
        <f t="shared" ref="E6910:E6935" si="343">IF(K6910&gt;=50," ",I6910)</f>
        <v>10.87</v>
      </c>
      <c r="F6910" s="92">
        <f t="shared" ref="F6910:F6935" si="344">IF(K6910&gt;=50," ",J6910)</f>
        <v>20.28</v>
      </c>
      <c r="H6910" s="138">
        <v>14.97</v>
      </c>
      <c r="I6910" s="138">
        <v>10.87</v>
      </c>
      <c r="J6910" s="138">
        <v>20.28</v>
      </c>
      <c r="K6910" s="138">
        <v>15.965263861055446</v>
      </c>
    </row>
    <row r="6911" spans="1:11">
      <c r="A6911" s="39" t="s">
        <v>462</v>
      </c>
      <c r="B6911" s="39" t="s">
        <v>431</v>
      </c>
      <c r="C6911" s="39" t="s">
        <v>379</v>
      </c>
      <c r="D6911" s="92">
        <f t="shared" si="342"/>
        <v>16.27</v>
      </c>
      <c r="E6911" s="92">
        <f t="shared" si="343"/>
        <v>12.38</v>
      </c>
      <c r="F6911" s="92">
        <f t="shared" si="344"/>
        <v>21.09</v>
      </c>
      <c r="H6911" s="138">
        <v>16.27</v>
      </c>
      <c r="I6911" s="138">
        <v>12.38</v>
      </c>
      <c r="J6911" s="138">
        <v>21.09</v>
      </c>
      <c r="K6911" s="138">
        <v>13.583282114320836</v>
      </c>
    </row>
    <row r="6912" spans="1:11">
      <c r="A6912" s="39" t="s">
        <v>462</v>
      </c>
      <c r="B6912" s="39" t="s">
        <v>431</v>
      </c>
      <c r="C6912" s="39" t="s">
        <v>360</v>
      </c>
      <c r="D6912" s="92">
        <f t="shared" si="342"/>
        <v>13.49</v>
      </c>
      <c r="E6912" s="92">
        <f t="shared" si="343"/>
        <v>10.130000000000001</v>
      </c>
      <c r="F6912" s="92">
        <f t="shared" si="344"/>
        <v>17.739999999999998</v>
      </c>
      <c r="H6912" s="138">
        <v>13.49</v>
      </c>
      <c r="I6912" s="138">
        <v>10.130000000000001</v>
      </c>
      <c r="J6912" s="138">
        <v>17.739999999999998</v>
      </c>
      <c r="K6912" s="138">
        <v>14.306893995552262</v>
      </c>
    </row>
    <row r="6913" spans="1:11">
      <c r="A6913" s="39" t="s">
        <v>462</v>
      </c>
      <c r="B6913" s="39" t="s">
        <v>431</v>
      </c>
      <c r="C6913" s="39" t="s">
        <v>0</v>
      </c>
      <c r="D6913" s="92">
        <f t="shared" si="342"/>
        <v>12.37</v>
      </c>
      <c r="E6913" s="92">
        <f t="shared" si="343"/>
        <v>10.62</v>
      </c>
      <c r="F6913" s="92">
        <f t="shared" si="344"/>
        <v>14.35</v>
      </c>
      <c r="H6913" s="138">
        <v>12.37</v>
      </c>
      <c r="I6913" s="138">
        <v>10.62</v>
      </c>
      <c r="J6913" s="138">
        <v>14.35</v>
      </c>
      <c r="K6913" s="138">
        <v>7.6798706548100242</v>
      </c>
    </row>
    <row r="6914" spans="1:11">
      <c r="A6914" s="39" t="s">
        <v>462</v>
      </c>
      <c r="B6914" s="39" t="s">
        <v>432</v>
      </c>
      <c r="C6914" s="39" t="s">
        <v>363</v>
      </c>
      <c r="D6914" s="92">
        <f t="shared" si="342"/>
        <v>17.100000000000001</v>
      </c>
      <c r="E6914" s="92">
        <f t="shared" si="343"/>
        <v>13.59</v>
      </c>
      <c r="F6914" s="92">
        <f t="shared" si="344"/>
        <v>21.28</v>
      </c>
      <c r="H6914" s="138">
        <v>17.100000000000001</v>
      </c>
      <c r="I6914" s="138">
        <v>13.59</v>
      </c>
      <c r="J6914" s="138">
        <v>21.28</v>
      </c>
      <c r="K6914" s="138">
        <v>11.461988304093566</v>
      </c>
    </row>
    <row r="6915" spans="1:11">
      <c r="A6915" s="39" t="s">
        <v>462</v>
      </c>
      <c r="B6915" s="39" t="s">
        <v>432</v>
      </c>
      <c r="C6915" s="39" t="s">
        <v>364</v>
      </c>
      <c r="D6915" s="92">
        <f t="shared" si="342"/>
        <v>20.350000000000001</v>
      </c>
      <c r="E6915" s="92">
        <f t="shared" si="343"/>
        <v>13.89</v>
      </c>
      <c r="F6915" s="92">
        <f t="shared" si="344"/>
        <v>28.82</v>
      </c>
      <c r="H6915" s="138">
        <v>20.350000000000001</v>
      </c>
      <c r="I6915" s="138">
        <v>13.89</v>
      </c>
      <c r="J6915" s="138">
        <v>28.82</v>
      </c>
      <c r="K6915" s="138">
        <v>18.67321867321867</v>
      </c>
    </row>
    <row r="6916" spans="1:11">
      <c r="A6916" s="39" t="s">
        <v>462</v>
      </c>
      <c r="B6916" s="39" t="s">
        <v>432</v>
      </c>
      <c r="C6916" s="39" t="s">
        <v>365</v>
      </c>
      <c r="D6916" s="92">
        <f t="shared" si="342"/>
        <v>13.19</v>
      </c>
      <c r="E6916" s="92">
        <f t="shared" si="343"/>
        <v>9.16</v>
      </c>
      <c r="F6916" s="92">
        <f t="shared" si="344"/>
        <v>18.63</v>
      </c>
      <c r="H6916" s="138">
        <v>13.19</v>
      </c>
      <c r="I6916" s="138">
        <v>9.16</v>
      </c>
      <c r="J6916" s="138">
        <v>18.63</v>
      </c>
      <c r="K6916" s="138">
        <v>18.119787717968158</v>
      </c>
    </row>
    <row r="6917" spans="1:11">
      <c r="A6917" s="39" t="s">
        <v>462</v>
      </c>
      <c r="B6917" s="39" t="s">
        <v>432</v>
      </c>
      <c r="C6917" s="39" t="s">
        <v>366</v>
      </c>
      <c r="D6917" s="92">
        <f t="shared" si="342"/>
        <v>10.01</v>
      </c>
      <c r="E6917" s="92">
        <f t="shared" si="343"/>
        <v>6.82</v>
      </c>
      <c r="F6917" s="92">
        <f t="shared" si="344"/>
        <v>14.45</v>
      </c>
      <c r="H6917" s="138">
        <v>10.01</v>
      </c>
      <c r="I6917" s="138">
        <v>6.82</v>
      </c>
      <c r="J6917" s="138">
        <v>14.45</v>
      </c>
      <c r="K6917" s="138">
        <v>19.180819180819181</v>
      </c>
    </row>
    <row r="6918" spans="1:11">
      <c r="A6918" s="39" t="s">
        <v>462</v>
      </c>
      <c r="B6918" s="39" t="s">
        <v>432</v>
      </c>
      <c r="C6918" s="39" t="s">
        <v>356</v>
      </c>
      <c r="D6918" s="92">
        <f t="shared" si="342"/>
        <v>13.41</v>
      </c>
      <c r="E6918" s="92">
        <f t="shared" si="343"/>
        <v>10.58</v>
      </c>
      <c r="F6918" s="92">
        <f t="shared" si="344"/>
        <v>16.86</v>
      </c>
      <c r="H6918" s="138">
        <v>13.41</v>
      </c>
      <c r="I6918" s="138">
        <v>10.58</v>
      </c>
      <c r="J6918" s="138">
        <v>16.86</v>
      </c>
      <c r="K6918" s="138">
        <v>11.856823266219239</v>
      </c>
    </row>
    <row r="6919" spans="1:11">
      <c r="A6919" s="39" t="s">
        <v>462</v>
      </c>
      <c r="B6919" s="39" t="s">
        <v>432</v>
      </c>
      <c r="C6919" s="39" t="s">
        <v>367</v>
      </c>
      <c r="D6919" s="92">
        <f t="shared" si="342"/>
        <v>10.29</v>
      </c>
      <c r="E6919" s="92">
        <f t="shared" si="343"/>
        <v>7.49</v>
      </c>
      <c r="F6919" s="92">
        <f t="shared" si="344"/>
        <v>13.98</v>
      </c>
      <c r="H6919" s="138">
        <v>10.29</v>
      </c>
      <c r="I6919" s="138">
        <v>7.49</v>
      </c>
      <c r="J6919" s="138">
        <v>13.98</v>
      </c>
      <c r="K6919" s="138">
        <v>15.937803692905733</v>
      </c>
    </row>
    <row r="6920" spans="1:11">
      <c r="A6920" s="39" t="s">
        <v>462</v>
      </c>
      <c r="B6920" s="39" t="s">
        <v>432</v>
      </c>
      <c r="C6920" s="39" t="s">
        <v>368</v>
      </c>
      <c r="D6920" s="92">
        <f t="shared" si="342"/>
        <v>18.850000000000001</v>
      </c>
      <c r="E6920" s="92">
        <f t="shared" si="343"/>
        <v>12.75</v>
      </c>
      <c r="F6920" s="92">
        <f t="shared" si="344"/>
        <v>26.96</v>
      </c>
      <c r="H6920" s="138">
        <v>18.850000000000001</v>
      </c>
      <c r="I6920" s="138">
        <v>12.75</v>
      </c>
      <c r="J6920" s="138">
        <v>26.96</v>
      </c>
      <c r="K6920" s="138">
        <v>19.15119363395225</v>
      </c>
    </row>
    <row r="6921" spans="1:11">
      <c r="A6921" s="39" t="s">
        <v>462</v>
      </c>
      <c r="B6921" s="39" t="s">
        <v>432</v>
      </c>
      <c r="C6921" s="39" t="s">
        <v>369</v>
      </c>
      <c r="D6921" s="92">
        <f t="shared" si="342"/>
        <v>19.940000000000001</v>
      </c>
      <c r="E6921" s="92">
        <f t="shared" si="343"/>
        <v>12.66</v>
      </c>
      <c r="F6921" s="92">
        <f t="shared" si="344"/>
        <v>29.96</v>
      </c>
      <c r="H6921" s="138">
        <v>19.940000000000001</v>
      </c>
      <c r="I6921" s="138">
        <v>12.66</v>
      </c>
      <c r="J6921" s="138">
        <v>29.96</v>
      </c>
      <c r="K6921" s="138">
        <v>22.066198595787363</v>
      </c>
    </row>
    <row r="6922" spans="1:11">
      <c r="A6922" s="39" t="s">
        <v>462</v>
      </c>
      <c r="B6922" s="39" t="s">
        <v>432</v>
      </c>
      <c r="C6922" s="39" t="s">
        <v>370</v>
      </c>
      <c r="D6922" s="92">
        <f t="shared" si="342"/>
        <v>8.65</v>
      </c>
      <c r="E6922" s="92">
        <f t="shared" si="343"/>
        <v>5.03</v>
      </c>
      <c r="F6922" s="92">
        <f t="shared" si="344"/>
        <v>14.48</v>
      </c>
      <c r="H6922" s="138">
        <v>8.65</v>
      </c>
      <c r="I6922" s="138">
        <v>5.03</v>
      </c>
      <c r="J6922" s="138">
        <v>14.48</v>
      </c>
      <c r="K6922" s="138">
        <v>27.052023121387279</v>
      </c>
    </row>
    <row r="6923" spans="1:11">
      <c r="A6923" s="39" t="s">
        <v>462</v>
      </c>
      <c r="B6923" s="39" t="s">
        <v>432</v>
      </c>
      <c r="C6923" s="39" t="s">
        <v>357</v>
      </c>
      <c r="D6923" s="92">
        <f t="shared" si="342"/>
        <v>12.15</v>
      </c>
      <c r="E6923" s="92">
        <f t="shared" si="343"/>
        <v>9.77</v>
      </c>
      <c r="F6923" s="92">
        <f t="shared" si="344"/>
        <v>15.01</v>
      </c>
      <c r="H6923" s="138">
        <v>12.15</v>
      </c>
      <c r="I6923" s="138">
        <v>9.77</v>
      </c>
      <c r="J6923" s="138">
        <v>15.01</v>
      </c>
      <c r="K6923" s="138">
        <v>10.94650205761317</v>
      </c>
    </row>
    <row r="6924" spans="1:11">
      <c r="A6924" s="39" t="s">
        <v>462</v>
      </c>
      <c r="B6924" s="39" t="s">
        <v>432</v>
      </c>
      <c r="C6924" s="39" t="s">
        <v>371</v>
      </c>
      <c r="D6924" s="92">
        <f t="shared" si="342"/>
        <v>17.55</v>
      </c>
      <c r="E6924" s="92">
        <f t="shared" si="343"/>
        <v>11.65</v>
      </c>
      <c r="F6924" s="92">
        <f t="shared" si="344"/>
        <v>25.58</v>
      </c>
      <c r="H6924" s="138">
        <v>17.55</v>
      </c>
      <c r="I6924" s="138">
        <v>11.65</v>
      </c>
      <c r="J6924" s="138">
        <v>25.58</v>
      </c>
      <c r="K6924" s="138">
        <v>20.113960113960111</v>
      </c>
    </row>
    <row r="6925" spans="1:11">
      <c r="A6925" s="39" t="s">
        <v>462</v>
      </c>
      <c r="B6925" s="39" t="s">
        <v>432</v>
      </c>
      <c r="C6925" s="39" t="s">
        <v>372</v>
      </c>
      <c r="D6925" s="92">
        <f t="shared" si="342"/>
        <v>14.61</v>
      </c>
      <c r="E6925" s="92">
        <f t="shared" si="343"/>
        <v>9.32</v>
      </c>
      <c r="F6925" s="92">
        <f t="shared" si="344"/>
        <v>22.17</v>
      </c>
      <c r="H6925" s="138">
        <v>14.61</v>
      </c>
      <c r="I6925" s="138">
        <v>9.32</v>
      </c>
      <c r="J6925" s="138">
        <v>22.17</v>
      </c>
      <c r="K6925" s="138">
        <v>22.176591375770023</v>
      </c>
    </row>
    <row r="6926" spans="1:11">
      <c r="A6926" s="39" t="s">
        <v>462</v>
      </c>
      <c r="B6926" s="39" t="s">
        <v>432</v>
      </c>
      <c r="C6926" s="39" t="s">
        <v>373</v>
      </c>
      <c r="D6926" s="92">
        <f t="shared" si="342"/>
        <v>14.8</v>
      </c>
      <c r="E6926" s="92">
        <f t="shared" si="343"/>
        <v>9.44</v>
      </c>
      <c r="F6926" s="92">
        <f t="shared" si="344"/>
        <v>22.45</v>
      </c>
      <c r="H6926" s="138">
        <v>14.8</v>
      </c>
      <c r="I6926" s="138">
        <v>9.44</v>
      </c>
      <c r="J6926" s="138">
        <v>22.45</v>
      </c>
      <c r="K6926" s="138">
        <v>22.162162162162161</v>
      </c>
    </row>
    <row r="6927" spans="1:11">
      <c r="A6927" s="39" t="s">
        <v>462</v>
      </c>
      <c r="B6927" s="39" t="s">
        <v>432</v>
      </c>
      <c r="C6927" s="39" t="s">
        <v>374</v>
      </c>
      <c r="D6927" s="92">
        <f t="shared" si="342"/>
        <v>11.23</v>
      </c>
      <c r="E6927" s="92">
        <f t="shared" si="343"/>
        <v>8.4700000000000006</v>
      </c>
      <c r="F6927" s="92">
        <f t="shared" si="344"/>
        <v>14.75</v>
      </c>
      <c r="H6927" s="138">
        <v>11.23</v>
      </c>
      <c r="I6927" s="138">
        <v>8.4700000000000006</v>
      </c>
      <c r="J6927" s="138">
        <v>14.75</v>
      </c>
      <c r="K6927" s="138">
        <v>14.158504007123776</v>
      </c>
    </row>
    <row r="6928" spans="1:11">
      <c r="A6928" s="39" t="s">
        <v>462</v>
      </c>
      <c r="B6928" s="39" t="s">
        <v>432</v>
      </c>
      <c r="C6928" s="39" t="s">
        <v>358</v>
      </c>
      <c r="D6928" s="92">
        <f t="shared" si="342"/>
        <v>16.14</v>
      </c>
      <c r="E6928" s="92">
        <f t="shared" si="343"/>
        <v>12.52</v>
      </c>
      <c r="F6928" s="92">
        <f t="shared" si="344"/>
        <v>20.56</v>
      </c>
      <c r="H6928" s="138">
        <v>16.14</v>
      </c>
      <c r="I6928" s="138">
        <v>12.52</v>
      </c>
      <c r="J6928" s="138">
        <v>20.56</v>
      </c>
      <c r="K6928" s="138">
        <v>12.639405204460965</v>
      </c>
    </row>
    <row r="6929" spans="1:11">
      <c r="A6929" s="39" t="s">
        <v>462</v>
      </c>
      <c r="B6929" s="39" t="s">
        <v>432</v>
      </c>
      <c r="C6929" s="39" t="s">
        <v>375</v>
      </c>
      <c r="D6929" s="92">
        <f t="shared" si="342"/>
        <v>20.47</v>
      </c>
      <c r="E6929" s="92">
        <f t="shared" si="343"/>
        <v>12.76</v>
      </c>
      <c r="F6929" s="92">
        <f t="shared" si="344"/>
        <v>31.19</v>
      </c>
      <c r="H6929" s="138">
        <v>20.47</v>
      </c>
      <c r="I6929" s="138">
        <v>12.76</v>
      </c>
      <c r="J6929" s="138">
        <v>31.19</v>
      </c>
      <c r="K6929" s="138">
        <v>22.911577918905717</v>
      </c>
    </row>
    <row r="6930" spans="1:11">
      <c r="A6930" s="39" t="s">
        <v>462</v>
      </c>
      <c r="B6930" s="39" t="s">
        <v>432</v>
      </c>
      <c r="C6930" s="39" t="s">
        <v>376</v>
      </c>
      <c r="D6930" s="92">
        <f t="shared" si="342"/>
        <v>13.05</v>
      </c>
      <c r="E6930" s="92">
        <f t="shared" si="343"/>
        <v>6.79</v>
      </c>
      <c r="F6930" s="92">
        <f t="shared" si="344"/>
        <v>23.62</v>
      </c>
      <c r="H6930" s="138">
        <v>13.05</v>
      </c>
      <c r="I6930" s="138">
        <v>6.79</v>
      </c>
      <c r="J6930" s="138">
        <v>23.62</v>
      </c>
      <c r="K6930" s="138">
        <v>32.030651340996165</v>
      </c>
    </row>
    <row r="6931" spans="1:11">
      <c r="A6931" s="39" t="s">
        <v>462</v>
      </c>
      <c r="B6931" s="39" t="s">
        <v>432</v>
      </c>
      <c r="C6931" s="39" t="s">
        <v>377</v>
      </c>
      <c r="D6931" s="92">
        <f t="shared" si="342"/>
        <v>11.7</v>
      </c>
      <c r="E6931" s="92">
        <f t="shared" si="343"/>
        <v>8.17</v>
      </c>
      <c r="F6931" s="92">
        <f t="shared" si="344"/>
        <v>16.47</v>
      </c>
      <c r="H6931" s="138">
        <v>11.7</v>
      </c>
      <c r="I6931" s="138">
        <v>8.17</v>
      </c>
      <c r="J6931" s="138">
        <v>16.47</v>
      </c>
      <c r="K6931" s="138">
        <v>17.863247863247864</v>
      </c>
    </row>
    <row r="6932" spans="1:11">
      <c r="A6932" s="39" t="s">
        <v>462</v>
      </c>
      <c r="B6932" s="39" t="s">
        <v>432</v>
      </c>
      <c r="C6932" s="39" t="s">
        <v>386</v>
      </c>
      <c r="D6932" s="92">
        <f t="shared" si="342"/>
        <v>14.85</v>
      </c>
      <c r="E6932" s="92">
        <f t="shared" si="343"/>
        <v>11.65</v>
      </c>
      <c r="F6932" s="92">
        <f t="shared" si="344"/>
        <v>18.75</v>
      </c>
      <c r="H6932" s="138">
        <v>14.85</v>
      </c>
      <c r="I6932" s="138">
        <v>11.65</v>
      </c>
      <c r="J6932" s="138">
        <v>18.75</v>
      </c>
      <c r="K6932" s="138">
        <v>12.121212121212121</v>
      </c>
    </row>
    <row r="6933" spans="1:11">
      <c r="A6933" s="39" t="s">
        <v>462</v>
      </c>
      <c r="B6933" s="39" t="s">
        <v>432</v>
      </c>
      <c r="C6933" s="39" t="s">
        <v>379</v>
      </c>
      <c r="D6933" s="92">
        <f t="shared" si="342"/>
        <v>14.87</v>
      </c>
      <c r="E6933" s="92">
        <f t="shared" si="343"/>
        <v>9.94</v>
      </c>
      <c r="F6933" s="92">
        <f t="shared" si="344"/>
        <v>21.65</v>
      </c>
      <c r="H6933" s="138">
        <v>14.87</v>
      </c>
      <c r="I6933" s="138">
        <v>9.94</v>
      </c>
      <c r="J6933" s="138">
        <v>21.65</v>
      </c>
      <c r="K6933" s="138">
        <v>19.905850706119704</v>
      </c>
    </row>
    <row r="6934" spans="1:11">
      <c r="A6934" s="39" t="s">
        <v>462</v>
      </c>
      <c r="B6934" s="39" t="s">
        <v>432</v>
      </c>
      <c r="C6934" s="39" t="s">
        <v>360</v>
      </c>
      <c r="D6934" s="92">
        <f t="shared" si="342"/>
        <v>15.17</v>
      </c>
      <c r="E6934" s="92">
        <f t="shared" si="343"/>
        <v>11.91</v>
      </c>
      <c r="F6934" s="92">
        <f t="shared" si="344"/>
        <v>19.13</v>
      </c>
      <c r="H6934" s="138">
        <v>15.17</v>
      </c>
      <c r="I6934" s="138">
        <v>11.91</v>
      </c>
      <c r="J6934" s="138">
        <v>19.13</v>
      </c>
      <c r="K6934" s="138">
        <v>12.129202373104812</v>
      </c>
    </row>
    <row r="6935" spans="1:11">
      <c r="A6935" s="39" t="s">
        <v>462</v>
      </c>
      <c r="B6935" s="39" t="s">
        <v>432</v>
      </c>
      <c r="C6935" s="39" t="s">
        <v>0</v>
      </c>
      <c r="D6935" s="92">
        <f t="shared" si="342"/>
        <v>13.76</v>
      </c>
      <c r="E6935" s="92">
        <f t="shared" si="343"/>
        <v>12.05</v>
      </c>
      <c r="F6935" s="92">
        <f t="shared" si="344"/>
        <v>15.68</v>
      </c>
      <c r="H6935" s="138">
        <v>13.76</v>
      </c>
      <c r="I6935" s="138">
        <v>12.05</v>
      </c>
      <c r="J6935" s="138">
        <v>15.68</v>
      </c>
      <c r="K6935" s="138">
        <v>6.7587209302325588</v>
      </c>
    </row>
    <row r="6936" spans="1:11" s="139" customFormat="1">
      <c r="A6936" s="139" t="s">
        <v>463</v>
      </c>
      <c r="B6936" s="139" t="s">
        <v>433</v>
      </c>
      <c r="C6936" s="139" t="s">
        <v>101</v>
      </c>
      <c r="D6936" s="140">
        <f t="shared" ref="D6936:D6999" si="345">IF(K6936&gt;=50," ",H6936)</f>
        <v>82.87</v>
      </c>
      <c r="E6936" s="140">
        <f t="shared" ref="E6936:E6999" si="346">IF(K6936&gt;=50," ",I6936)</f>
        <v>77.67</v>
      </c>
      <c r="F6936" s="140">
        <f t="shared" ref="F6936:F6999" si="347">IF(K6936&gt;=50," ",J6936)</f>
        <v>87.07</v>
      </c>
      <c r="H6936" s="140">
        <v>82.87</v>
      </c>
      <c r="I6936" s="140">
        <v>77.67</v>
      </c>
      <c r="J6936" s="140">
        <v>87.07</v>
      </c>
      <c r="K6936" s="140">
        <v>2.8840352359116688</v>
      </c>
    </row>
    <row r="6937" spans="1:11">
      <c r="A6937" s="39" t="s">
        <v>463</v>
      </c>
      <c r="B6937" s="39" t="s">
        <v>433</v>
      </c>
      <c r="C6937" s="39" t="s">
        <v>108</v>
      </c>
      <c r="D6937" s="92">
        <f t="shared" si="345"/>
        <v>82.9</v>
      </c>
      <c r="E6937" s="92">
        <f t="shared" si="346"/>
        <v>69.3</v>
      </c>
      <c r="F6937" s="92">
        <f t="shared" si="347"/>
        <v>91.23</v>
      </c>
      <c r="H6937" s="138">
        <v>82.9</v>
      </c>
      <c r="I6937" s="138">
        <v>69.3</v>
      </c>
      <c r="J6937" s="138">
        <v>91.23</v>
      </c>
      <c r="K6937" s="138">
        <v>6.670687575392038</v>
      </c>
    </row>
    <row r="6938" spans="1:11">
      <c r="A6938" s="39" t="s">
        <v>463</v>
      </c>
      <c r="B6938" s="39" t="s">
        <v>433</v>
      </c>
      <c r="C6938" s="39" t="s">
        <v>109</v>
      </c>
      <c r="D6938" s="92">
        <f t="shared" si="345"/>
        <v>79.819999999999993</v>
      </c>
      <c r="E6938" s="92">
        <f t="shared" si="346"/>
        <v>72.17</v>
      </c>
      <c r="F6938" s="92">
        <f t="shared" si="347"/>
        <v>85.78</v>
      </c>
      <c r="H6938" s="138">
        <v>79.819999999999993</v>
      </c>
      <c r="I6938" s="138">
        <v>72.17</v>
      </c>
      <c r="J6938" s="138">
        <v>85.78</v>
      </c>
      <c r="K6938" s="138">
        <v>4.3472813831120023</v>
      </c>
    </row>
    <row r="6939" spans="1:11">
      <c r="A6939" s="39" t="s">
        <v>463</v>
      </c>
      <c r="B6939" s="39" t="s">
        <v>433</v>
      </c>
      <c r="C6939" s="39" t="s">
        <v>112</v>
      </c>
      <c r="D6939" s="92">
        <f t="shared" si="345"/>
        <v>79.180000000000007</v>
      </c>
      <c r="E6939" s="92">
        <f t="shared" si="346"/>
        <v>70.52</v>
      </c>
      <c r="F6939" s="92">
        <f t="shared" si="347"/>
        <v>85.81</v>
      </c>
      <c r="H6939" s="138">
        <v>79.180000000000007</v>
      </c>
      <c r="I6939" s="138">
        <v>70.52</v>
      </c>
      <c r="J6939" s="138">
        <v>85.81</v>
      </c>
      <c r="K6939" s="138">
        <v>4.9254862338974483</v>
      </c>
    </row>
    <row r="6940" spans="1:11">
      <c r="A6940" s="39" t="s">
        <v>463</v>
      </c>
      <c r="B6940" s="39" t="s">
        <v>433</v>
      </c>
      <c r="C6940" s="39" t="s">
        <v>115</v>
      </c>
      <c r="D6940" s="92">
        <f t="shared" si="345"/>
        <v>78.5</v>
      </c>
      <c r="E6940" s="92">
        <f t="shared" si="346"/>
        <v>73.55</v>
      </c>
      <c r="F6940" s="92">
        <f t="shared" si="347"/>
        <v>82.73</v>
      </c>
      <c r="H6940" s="138">
        <v>78.5</v>
      </c>
      <c r="I6940" s="138">
        <v>73.55</v>
      </c>
      <c r="J6940" s="138">
        <v>82.73</v>
      </c>
      <c r="K6940" s="138">
        <v>2.9808917197452227</v>
      </c>
    </row>
    <row r="6941" spans="1:11">
      <c r="A6941" s="39" t="s">
        <v>463</v>
      </c>
      <c r="B6941" s="39" t="s">
        <v>433</v>
      </c>
      <c r="C6941" s="39" t="s">
        <v>118</v>
      </c>
      <c r="D6941" s="92">
        <f t="shared" si="345"/>
        <v>78.209999999999994</v>
      </c>
      <c r="E6941" s="92">
        <f t="shared" si="346"/>
        <v>67.31</v>
      </c>
      <c r="F6941" s="92">
        <f t="shared" si="347"/>
        <v>86.22</v>
      </c>
      <c r="H6941" s="138">
        <v>78.209999999999994</v>
      </c>
      <c r="I6941" s="138">
        <v>67.31</v>
      </c>
      <c r="J6941" s="138">
        <v>86.22</v>
      </c>
      <c r="K6941" s="138">
        <v>6.1756808592251637</v>
      </c>
    </row>
    <row r="6942" spans="1:11">
      <c r="A6942" s="39" t="s">
        <v>463</v>
      </c>
      <c r="B6942" s="39" t="s">
        <v>433</v>
      </c>
      <c r="C6942" s="39" t="s">
        <v>122</v>
      </c>
      <c r="D6942" s="92">
        <f t="shared" si="345"/>
        <v>80.23</v>
      </c>
      <c r="E6942" s="92">
        <f t="shared" si="346"/>
        <v>74.69</v>
      </c>
      <c r="F6942" s="92">
        <f t="shared" si="347"/>
        <v>84.8</v>
      </c>
      <c r="H6942" s="138">
        <v>80.23</v>
      </c>
      <c r="I6942" s="138">
        <v>74.69</v>
      </c>
      <c r="J6942" s="138">
        <v>84.8</v>
      </c>
      <c r="K6942" s="138">
        <v>3.2157547052224853</v>
      </c>
    </row>
    <row r="6943" spans="1:11">
      <c r="A6943" s="39" t="s">
        <v>463</v>
      </c>
      <c r="B6943" s="39" t="s">
        <v>433</v>
      </c>
      <c r="C6943" s="39" t="s">
        <v>130</v>
      </c>
      <c r="D6943" s="92">
        <f t="shared" si="345"/>
        <v>80.150000000000006</v>
      </c>
      <c r="E6943" s="92">
        <f t="shared" si="346"/>
        <v>75.650000000000006</v>
      </c>
      <c r="F6943" s="92">
        <f t="shared" si="347"/>
        <v>84</v>
      </c>
      <c r="H6943" s="138">
        <v>80.150000000000006</v>
      </c>
      <c r="I6943" s="138">
        <v>75.650000000000006</v>
      </c>
      <c r="J6943" s="138">
        <v>84</v>
      </c>
      <c r="K6943" s="138">
        <v>2.6575171553337489</v>
      </c>
    </row>
    <row r="6944" spans="1:11">
      <c r="A6944" s="39" t="s">
        <v>463</v>
      </c>
      <c r="B6944" s="39" t="s">
        <v>433</v>
      </c>
      <c r="C6944" s="39" t="s">
        <v>135</v>
      </c>
      <c r="D6944" s="92">
        <f t="shared" si="345"/>
        <v>72.03</v>
      </c>
      <c r="E6944" s="92">
        <f t="shared" si="346"/>
        <v>63.61</v>
      </c>
      <c r="F6944" s="92">
        <f t="shared" si="347"/>
        <v>79.13</v>
      </c>
      <c r="H6944" s="138">
        <v>72.03</v>
      </c>
      <c r="I6944" s="138">
        <v>63.61</v>
      </c>
      <c r="J6944" s="138">
        <v>79.13</v>
      </c>
      <c r="K6944" s="138">
        <v>5.5254754963209773</v>
      </c>
    </row>
    <row r="6945" spans="1:11">
      <c r="A6945" s="39" t="s">
        <v>463</v>
      </c>
      <c r="B6945" s="39" t="s">
        <v>433</v>
      </c>
      <c r="C6945" s="39" t="s">
        <v>136</v>
      </c>
      <c r="D6945" s="92">
        <f t="shared" si="345"/>
        <v>88.44</v>
      </c>
      <c r="E6945" s="92">
        <f t="shared" si="346"/>
        <v>82.78</v>
      </c>
      <c r="F6945" s="92">
        <f t="shared" si="347"/>
        <v>92.41</v>
      </c>
      <c r="H6945" s="138">
        <v>88.44</v>
      </c>
      <c r="I6945" s="138">
        <v>82.78</v>
      </c>
      <c r="J6945" s="138">
        <v>92.41</v>
      </c>
      <c r="K6945" s="138">
        <v>2.7363184079601992</v>
      </c>
    </row>
    <row r="6946" spans="1:11">
      <c r="A6946" s="39" t="s">
        <v>463</v>
      </c>
      <c r="B6946" s="39" t="s">
        <v>433</v>
      </c>
      <c r="C6946" s="39" t="s">
        <v>143</v>
      </c>
      <c r="D6946" s="92">
        <f t="shared" si="345"/>
        <v>85.26</v>
      </c>
      <c r="E6946" s="92">
        <f t="shared" si="346"/>
        <v>78.430000000000007</v>
      </c>
      <c r="F6946" s="92">
        <f t="shared" si="347"/>
        <v>90.2</v>
      </c>
      <c r="H6946" s="138">
        <v>85.26</v>
      </c>
      <c r="I6946" s="138">
        <v>78.430000000000007</v>
      </c>
      <c r="J6946" s="138">
        <v>90.2</v>
      </c>
      <c r="K6946" s="138">
        <v>3.4951911799202438</v>
      </c>
    </row>
    <row r="6947" spans="1:11">
      <c r="A6947" s="39" t="s">
        <v>463</v>
      </c>
      <c r="B6947" s="39" t="s">
        <v>433</v>
      </c>
      <c r="C6947" s="39" t="s">
        <v>149</v>
      </c>
      <c r="D6947" s="92">
        <f t="shared" si="345"/>
        <v>81.3</v>
      </c>
      <c r="E6947" s="92">
        <f t="shared" si="346"/>
        <v>76.930000000000007</v>
      </c>
      <c r="F6947" s="92">
        <f t="shared" si="347"/>
        <v>85</v>
      </c>
      <c r="H6947" s="138">
        <v>81.3</v>
      </c>
      <c r="I6947" s="138">
        <v>76.930000000000007</v>
      </c>
      <c r="J6947" s="138">
        <v>85</v>
      </c>
      <c r="K6947" s="138">
        <v>2.5338253382533824</v>
      </c>
    </row>
    <row r="6948" spans="1:11">
      <c r="A6948" s="39" t="s">
        <v>463</v>
      </c>
      <c r="B6948" s="39" t="s">
        <v>433</v>
      </c>
      <c r="C6948" s="39" t="s">
        <v>151</v>
      </c>
      <c r="D6948" s="92">
        <f t="shared" si="345"/>
        <v>75.31</v>
      </c>
      <c r="E6948" s="92">
        <f t="shared" si="346"/>
        <v>65.05</v>
      </c>
      <c r="F6948" s="92">
        <f t="shared" si="347"/>
        <v>83.33</v>
      </c>
      <c r="H6948" s="138">
        <v>75.31</v>
      </c>
      <c r="I6948" s="138">
        <v>65.05</v>
      </c>
      <c r="J6948" s="138">
        <v>83.33</v>
      </c>
      <c r="K6948" s="138">
        <v>6.2275926171823137</v>
      </c>
    </row>
    <row r="6949" spans="1:11">
      <c r="A6949" s="39" t="s">
        <v>463</v>
      </c>
      <c r="B6949" s="39" t="s">
        <v>433</v>
      </c>
      <c r="C6949" s="39" t="s">
        <v>154</v>
      </c>
      <c r="D6949" s="92">
        <f t="shared" si="345"/>
        <v>77.400000000000006</v>
      </c>
      <c r="E6949" s="92">
        <f t="shared" si="346"/>
        <v>70.69</v>
      </c>
      <c r="F6949" s="92">
        <f t="shared" si="347"/>
        <v>82.93</v>
      </c>
      <c r="H6949" s="138">
        <v>77.400000000000006</v>
      </c>
      <c r="I6949" s="138">
        <v>70.69</v>
      </c>
      <c r="J6949" s="138">
        <v>82.93</v>
      </c>
      <c r="K6949" s="138">
        <v>4.0439276485788112</v>
      </c>
    </row>
    <row r="6950" spans="1:11">
      <c r="A6950" s="39" t="s">
        <v>463</v>
      </c>
      <c r="B6950" s="39" t="s">
        <v>433</v>
      </c>
      <c r="C6950" s="39" t="s">
        <v>164</v>
      </c>
      <c r="D6950" s="92">
        <f t="shared" si="345"/>
        <v>85.97</v>
      </c>
      <c r="E6950" s="92">
        <f t="shared" si="346"/>
        <v>79.77</v>
      </c>
      <c r="F6950" s="92">
        <f t="shared" si="347"/>
        <v>90.49</v>
      </c>
      <c r="H6950" s="138">
        <v>85.97</v>
      </c>
      <c r="I6950" s="138">
        <v>79.77</v>
      </c>
      <c r="J6950" s="138">
        <v>90.49</v>
      </c>
      <c r="K6950" s="138">
        <v>3.1522624171222522</v>
      </c>
    </row>
    <row r="6951" spans="1:11">
      <c r="A6951" s="39" t="s">
        <v>463</v>
      </c>
      <c r="B6951" s="39" t="s">
        <v>433</v>
      </c>
      <c r="C6951" s="39" t="s">
        <v>171</v>
      </c>
      <c r="D6951" s="92">
        <f t="shared" si="345"/>
        <v>82.33</v>
      </c>
      <c r="E6951" s="92">
        <f t="shared" si="346"/>
        <v>77.59</v>
      </c>
      <c r="F6951" s="92">
        <f t="shared" si="347"/>
        <v>86.24</v>
      </c>
      <c r="H6951" s="138">
        <v>82.33</v>
      </c>
      <c r="I6951" s="138">
        <v>77.59</v>
      </c>
      <c r="J6951" s="138">
        <v>86.24</v>
      </c>
      <c r="K6951" s="138">
        <v>2.6721729624681165</v>
      </c>
    </row>
    <row r="6952" spans="1:11">
      <c r="A6952" s="39" t="s">
        <v>463</v>
      </c>
      <c r="B6952" s="39" t="s">
        <v>433</v>
      </c>
      <c r="C6952" s="39" t="s">
        <v>174</v>
      </c>
      <c r="D6952" s="92">
        <f t="shared" si="345"/>
        <v>79.61</v>
      </c>
      <c r="E6952" s="92">
        <f t="shared" si="346"/>
        <v>73.87</v>
      </c>
      <c r="F6952" s="92">
        <f t="shared" si="347"/>
        <v>84.36</v>
      </c>
      <c r="H6952" s="138">
        <v>79.61</v>
      </c>
      <c r="I6952" s="138">
        <v>73.87</v>
      </c>
      <c r="J6952" s="138">
        <v>84.36</v>
      </c>
      <c r="K6952" s="138">
        <v>3.3538500188418539</v>
      </c>
    </row>
    <row r="6953" spans="1:11">
      <c r="A6953" s="39" t="s">
        <v>463</v>
      </c>
      <c r="B6953" s="39" t="s">
        <v>434</v>
      </c>
      <c r="C6953" s="39" t="s">
        <v>101</v>
      </c>
      <c r="D6953" s="92">
        <f t="shared" si="345"/>
        <v>58.47</v>
      </c>
      <c r="E6953" s="92">
        <f t="shared" si="346"/>
        <v>53.04</v>
      </c>
      <c r="F6953" s="92">
        <f t="shared" si="347"/>
        <v>63.7</v>
      </c>
      <c r="H6953" s="138">
        <v>58.47</v>
      </c>
      <c r="I6953" s="138">
        <v>53.04</v>
      </c>
      <c r="J6953" s="138">
        <v>63.7</v>
      </c>
      <c r="K6953" s="138">
        <v>4.669061056952283</v>
      </c>
    </row>
    <row r="6954" spans="1:11">
      <c r="A6954" s="39" t="s">
        <v>463</v>
      </c>
      <c r="B6954" s="39" t="s">
        <v>434</v>
      </c>
      <c r="C6954" s="39" t="s">
        <v>108</v>
      </c>
      <c r="D6954" s="92">
        <f t="shared" si="345"/>
        <v>56.09</v>
      </c>
      <c r="E6954" s="92">
        <f t="shared" si="346"/>
        <v>47.52</v>
      </c>
      <c r="F6954" s="92">
        <f t="shared" si="347"/>
        <v>64.31</v>
      </c>
      <c r="H6954" s="138">
        <v>56.09</v>
      </c>
      <c r="I6954" s="138">
        <v>47.52</v>
      </c>
      <c r="J6954" s="138">
        <v>64.31</v>
      </c>
      <c r="K6954" s="138">
        <v>7.7019076484221793</v>
      </c>
    </row>
    <row r="6955" spans="1:11">
      <c r="A6955" s="39" t="s">
        <v>463</v>
      </c>
      <c r="B6955" s="39" t="s">
        <v>434</v>
      </c>
      <c r="C6955" s="39" t="s">
        <v>109</v>
      </c>
      <c r="D6955" s="92">
        <f t="shared" si="345"/>
        <v>55.87</v>
      </c>
      <c r="E6955" s="92">
        <f t="shared" si="346"/>
        <v>50.47</v>
      </c>
      <c r="F6955" s="92">
        <f t="shared" si="347"/>
        <v>61.14</v>
      </c>
      <c r="H6955" s="138">
        <v>55.87</v>
      </c>
      <c r="I6955" s="138">
        <v>50.47</v>
      </c>
      <c r="J6955" s="138">
        <v>61.14</v>
      </c>
      <c r="K6955" s="138">
        <v>4.8863432969393239</v>
      </c>
    </row>
    <row r="6956" spans="1:11">
      <c r="A6956" s="39" t="s">
        <v>463</v>
      </c>
      <c r="B6956" s="39" t="s">
        <v>434</v>
      </c>
      <c r="C6956" s="39" t="s">
        <v>112</v>
      </c>
      <c r="D6956" s="92">
        <f t="shared" si="345"/>
        <v>50.55</v>
      </c>
      <c r="E6956" s="92">
        <f t="shared" si="346"/>
        <v>41.91</v>
      </c>
      <c r="F6956" s="92">
        <f t="shared" si="347"/>
        <v>59.16</v>
      </c>
      <c r="H6956" s="138">
        <v>50.55</v>
      </c>
      <c r="I6956" s="138">
        <v>41.91</v>
      </c>
      <c r="J6956" s="138">
        <v>59.16</v>
      </c>
      <c r="K6956" s="138">
        <v>8.8031651829871418</v>
      </c>
    </row>
    <row r="6957" spans="1:11">
      <c r="A6957" s="39" t="s">
        <v>463</v>
      </c>
      <c r="B6957" s="39" t="s">
        <v>434</v>
      </c>
      <c r="C6957" s="39" t="s">
        <v>115</v>
      </c>
      <c r="D6957" s="92">
        <f t="shared" si="345"/>
        <v>55.85</v>
      </c>
      <c r="E6957" s="92">
        <f t="shared" si="346"/>
        <v>50.99</v>
      </c>
      <c r="F6957" s="92">
        <f t="shared" si="347"/>
        <v>60.6</v>
      </c>
      <c r="H6957" s="138">
        <v>55.85</v>
      </c>
      <c r="I6957" s="138">
        <v>50.99</v>
      </c>
      <c r="J6957" s="138">
        <v>60.6</v>
      </c>
      <c r="K6957" s="138">
        <v>4.404655326768129</v>
      </c>
    </row>
    <row r="6958" spans="1:11">
      <c r="A6958" s="39" t="s">
        <v>463</v>
      </c>
      <c r="B6958" s="39" t="s">
        <v>434</v>
      </c>
      <c r="C6958" s="39" t="s">
        <v>118</v>
      </c>
      <c r="D6958" s="92">
        <f t="shared" si="345"/>
        <v>55.71</v>
      </c>
      <c r="E6958" s="92">
        <f t="shared" si="346"/>
        <v>43.82</v>
      </c>
      <c r="F6958" s="92">
        <f t="shared" si="347"/>
        <v>66.97</v>
      </c>
      <c r="H6958" s="138">
        <v>55.71</v>
      </c>
      <c r="I6958" s="138">
        <v>43.82</v>
      </c>
      <c r="J6958" s="138">
        <v>66.97</v>
      </c>
      <c r="K6958" s="138">
        <v>10.788009334051337</v>
      </c>
    </row>
    <row r="6959" spans="1:11">
      <c r="A6959" s="39" t="s">
        <v>463</v>
      </c>
      <c r="B6959" s="39" t="s">
        <v>434</v>
      </c>
      <c r="C6959" s="39" t="s">
        <v>122</v>
      </c>
      <c r="D6959" s="92">
        <f t="shared" si="345"/>
        <v>48.11</v>
      </c>
      <c r="E6959" s="92">
        <f t="shared" si="346"/>
        <v>43.14</v>
      </c>
      <c r="F6959" s="92">
        <f t="shared" si="347"/>
        <v>53.12</v>
      </c>
      <c r="H6959" s="138">
        <v>48.11</v>
      </c>
      <c r="I6959" s="138">
        <v>43.14</v>
      </c>
      <c r="J6959" s="138">
        <v>53.12</v>
      </c>
      <c r="K6959" s="138">
        <v>5.3003533568904588</v>
      </c>
    </row>
    <row r="6960" spans="1:11">
      <c r="A6960" s="39" t="s">
        <v>463</v>
      </c>
      <c r="B6960" s="39" t="s">
        <v>434</v>
      </c>
      <c r="C6960" s="39" t="s">
        <v>130</v>
      </c>
      <c r="D6960" s="92">
        <f t="shared" si="345"/>
        <v>65.69</v>
      </c>
      <c r="E6960" s="92">
        <f t="shared" si="346"/>
        <v>61.3</v>
      </c>
      <c r="F6960" s="92">
        <f t="shared" si="347"/>
        <v>69.83</v>
      </c>
      <c r="H6960" s="138">
        <v>65.69</v>
      </c>
      <c r="I6960" s="138">
        <v>61.3</v>
      </c>
      <c r="J6960" s="138">
        <v>69.83</v>
      </c>
      <c r="K6960" s="138">
        <v>3.318617750038058</v>
      </c>
    </row>
    <row r="6961" spans="1:11">
      <c r="A6961" s="39" t="s">
        <v>463</v>
      </c>
      <c r="B6961" s="39" t="s">
        <v>434</v>
      </c>
      <c r="C6961" s="39" t="s">
        <v>135</v>
      </c>
      <c r="D6961" s="92">
        <f t="shared" si="345"/>
        <v>59.69</v>
      </c>
      <c r="E6961" s="92">
        <f t="shared" si="346"/>
        <v>50.72</v>
      </c>
      <c r="F6961" s="92">
        <f t="shared" si="347"/>
        <v>68.05</v>
      </c>
      <c r="H6961" s="138">
        <v>59.69</v>
      </c>
      <c r="I6961" s="138">
        <v>50.72</v>
      </c>
      <c r="J6961" s="138">
        <v>68.05</v>
      </c>
      <c r="K6961" s="138">
        <v>7.4719383481320154</v>
      </c>
    </row>
    <row r="6962" spans="1:11">
      <c r="A6962" s="39" t="s">
        <v>463</v>
      </c>
      <c r="B6962" s="39" t="s">
        <v>434</v>
      </c>
      <c r="C6962" s="39" t="s">
        <v>136</v>
      </c>
      <c r="D6962" s="92">
        <f t="shared" si="345"/>
        <v>56.62</v>
      </c>
      <c r="E6962" s="92">
        <f t="shared" si="346"/>
        <v>50.21</v>
      </c>
      <c r="F6962" s="92">
        <f t="shared" si="347"/>
        <v>62.82</v>
      </c>
      <c r="H6962" s="138">
        <v>56.62</v>
      </c>
      <c r="I6962" s="138">
        <v>50.21</v>
      </c>
      <c r="J6962" s="138">
        <v>62.82</v>
      </c>
      <c r="K6962" s="138">
        <v>5.7046979865771812</v>
      </c>
    </row>
    <row r="6963" spans="1:11">
      <c r="A6963" s="39" t="s">
        <v>463</v>
      </c>
      <c r="B6963" s="39" t="s">
        <v>434</v>
      </c>
      <c r="C6963" s="39" t="s">
        <v>143</v>
      </c>
      <c r="D6963" s="92">
        <f t="shared" si="345"/>
        <v>53.57</v>
      </c>
      <c r="E6963" s="92">
        <f t="shared" si="346"/>
        <v>46.72</v>
      </c>
      <c r="F6963" s="92">
        <f t="shared" si="347"/>
        <v>60.29</v>
      </c>
      <c r="H6963" s="138">
        <v>53.57</v>
      </c>
      <c r="I6963" s="138">
        <v>46.72</v>
      </c>
      <c r="J6963" s="138">
        <v>60.29</v>
      </c>
      <c r="K6963" s="138">
        <v>6.4961732312861677</v>
      </c>
    </row>
    <row r="6964" spans="1:11">
      <c r="A6964" s="39" t="s">
        <v>463</v>
      </c>
      <c r="B6964" s="39" t="s">
        <v>434</v>
      </c>
      <c r="C6964" s="39" t="s">
        <v>149</v>
      </c>
      <c r="D6964" s="92">
        <f t="shared" si="345"/>
        <v>59.54</v>
      </c>
      <c r="E6964" s="92">
        <f t="shared" si="346"/>
        <v>54.73</v>
      </c>
      <c r="F6964" s="92">
        <f t="shared" si="347"/>
        <v>64.180000000000007</v>
      </c>
      <c r="H6964" s="138">
        <v>59.54</v>
      </c>
      <c r="I6964" s="138">
        <v>54.73</v>
      </c>
      <c r="J6964" s="138">
        <v>64.180000000000007</v>
      </c>
      <c r="K6964" s="138">
        <v>4.0644944575075579</v>
      </c>
    </row>
    <row r="6965" spans="1:11">
      <c r="A6965" s="39" t="s">
        <v>463</v>
      </c>
      <c r="B6965" s="39" t="s">
        <v>434</v>
      </c>
      <c r="C6965" s="39" t="s">
        <v>151</v>
      </c>
      <c r="D6965" s="92">
        <f t="shared" si="345"/>
        <v>44.83</v>
      </c>
      <c r="E6965" s="92">
        <f t="shared" si="346"/>
        <v>38.630000000000003</v>
      </c>
      <c r="F6965" s="92">
        <f t="shared" si="347"/>
        <v>51.2</v>
      </c>
      <c r="H6965" s="138">
        <v>44.83</v>
      </c>
      <c r="I6965" s="138">
        <v>38.630000000000003</v>
      </c>
      <c r="J6965" s="138">
        <v>51.2</v>
      </c>
      <c r="K6965" s="138">
        <v>7.1826901628373863</v>
      </c>
    </row>
    <row r="6966" spans="1:11">
      <c r="A6966" s="39" t="s">
        <v>463</v>
      </c>
      <c r="B6966" s="39" t="s">
        <v>434</v>
      </c>
      <c r="C6966" s="39" t="s">
        <v>154</v>
      </c>
      <c r="D6966" s="92">
        <f t="shared" si="345"/>
        <v>50.9</v>
      </c>
      <c r="E6966" s="92">
        <f t="shared" si="346"/>
        <v>45.14</v>
      </c>
      <c r="F6966" s="92">
        <f t="shared" si="347"/>
        <v>56.63</v>
      </c>
      <c r="H6966" s="138">
        <v>50.9</v>
      </c>
      <c r="I6966" s="138">
        <v>45.14</v>
      </c>
      <c r="J6966" s="138">
        <v>56.63</v>
      </c>
      <c r="K6966" s="138">
        <v>5.7956777996070734</v>
      </c>
    </row>
    <row r="6967" spans="1:11">
      <c r="A6967" s="39" t="s">
        <v>463</v>
      </c>
      <c r="B6967" s="39" t="s">
        <v>434</v>
      </c>
      <c r="C6967" s="39" t="s">
        <v>164</v>
      </c>
      <c r="D6967" s="92">
        <f t="shared" si="345"/>
        <v>52.68</v>
      </c>
      <c r="E6967" s="92">
        <f t="shared" si="346"/>
        <v>44.82</v>
      </c>
      <c r="F6967" s="92">
        <f t="shared" si="347"/>
        <v>60.41</v>
      </c>
      <c r="H6967" s="138">
        <v>52.68</v>
      </c>
      <c r="I6967" s="138">
        <v>44.82</v>
      </c>
      <c r="J6967" s="138">
        <v>60.41</v>
      </c>
      <c r="K6967" s="138">
        <v>7.6119969627942288</v>
      </c>
    </row>
    <row r="6968" spans="1:11">
      <c r="A6968" s="39" t="s">
        <v>463</v>
      </c>
      <c r="B6968" s="39" t="s">
        <v>434</v>
      </c>
      <c r="C6968" s="39" t="s">
        <v>171</v>
      </c>
      <c r="D6968" s="92">
        <f t="shared" si="345"/>
        <v>67.97</v>
      </c>
      <c r="E6968" s="92">
        <f t="shared" si="346"/>
        <v>63.1</v>
      </c>
      <c r="F6968" s="92">
        <f t="shared" si="347"/>
        <v>72.47</v>
      </c>
      <c r="H6968" s="138">
        <v>67.97</v>
      </c>
      <c r="I6968" s="138">
        <v>63.1</v>
      </c>
      <c r="J6968" s="138">
        <v>72.47</v>
      </c>
      <c r="K6968" s="138">
        <v>3.5309695453876708</v>
      </c>
    </row>
    <row r="6969" spans="1:11">
      <c r="A6969" s="39" t="s">
        <v>463</v>
      </c>
      <c r="B6969" s="39" t="s">
        <v>434</v>
      </c>
      <c r="C6969" s="39" t="s">
        <v>174</v>
      </c>
      <c r="D6969" s="92">
        <f t="shared" si="345"/>
        <v>52.77</v>
      </c>
      <c r="E6969" s="92">
        <f t="shared" si="346"/>
        <v>47.7</v>
      </c>
      <c r="F6969" s="92">
        <f t="shared" si="347"/>
        <v>57.77</v>
      </c>
      <c r="H6969" s="138">
        <v>52.77</v>
      </c>
      <c r="I6969" s="138">
        <v>47.7</v>
      </c>
      <c r="J6969" s="138">
        <v>57.77</v>
      </c>
      <c r="K6969" s="138">
        <v>4.8891415577032404</v>
      </c>
    </row>
    <row r="6970" spans="1:11">
      <c r="A6970" s="39" t="s">
        <v>463</v>
      </c>
      <c r="B6970" s="39" t="s">
        <v>435</v>
      </c>
      <c r="C6970" s="39" t="s">
        <v>101</v>
      </c>
      <c r="D6970" s="92">
        <f t="shared" si="345"/>
        <v>47.88</v>
      </c>
      <c r="E6970" s="92">
        <f t="shared" si="346"/>
        <v>42.29</v>
      </c>
      <c r="F6970" s="92">
        <f t="shared" si="347"/>
        <v>53.54</v>
      </c>
      <c r="H6970" s="138">
        <v>47.88</v>
      </c>
      <c r="I6970" s="138">
        <v>42.29</v>
      </c>
      <c r="J6970" s="138">
        <v>53.54</v>
      </c>
      <c r="K6970" s="138">
        <v>6.0150375939849621</v>
      </c>
    </row>
    <row r="6971" spans="1:11">
      <c r="A6971" s="39" t="s">
        <v>463</v>
      </c>
      <c r="B6971" s="39" t="s">
        <v>435</v>
      </c>
      <c r="C6971" s="39" t="s">
        <v>108</v>
      </c>
      <c r="D6971" s="92">
        <f t="shared" si="345"/>
        <v>50.59</v>
      </c>
      <c r="E6971" s="92">
        <f t="shared" si="346"/>
        <v>43.44</v>
      </c>
      <c r="F6971" s="92">
        <f t="shared" si="347"/>
        <v>57.72</v>
      </c>
      <c r="H6971" s="138">
        <v>50.59</v>
      </c>
      <c r="I6971" s="138">
        <v>43.44</v>
      </c>
      <c r="J6971" s="138">
        <v>57.72</v>
      </c>
      <c r="K6971" s="138">
        <v>7.2543981023917761</v>
      </c>
    </row>
    <row r="6972" spans="1:11">
      <c r="A6972" s="39" t="s">
        <v>463</v>
      </c>
      <c r="B6972" s="39" t="s">
        <v>435</v>
      </c>
      <c r="C6972" s="39" t="s">
        <v>109</v>
      </c>
      <c r="D6972" s="92">
        <f t="shared" si="345"/>
        <v>59.62</v>
      </c>
      <c r="E6972" s="92">
        <f t="shared" si="346"/>
        <v>52.29</v>
      </c>
      <c r="F6972" s="92">
        <f t="shared" si="347"/>
        <v>66.540000000000006</v>
      </c>
      <c r="H6972" s="138">
        <v>59.62</v>
      </c>
      <c r="I6972" s="138">
        <v>52.29</v>
      </c>
      <c r="J6972" s="138">
        <v>66.540000000000006</v>
      </c>
      <c r="K6972" s="138">
        <v>6.1388795706138888</v>
      </c>
    </row>
    <row r="6973" spans="1:11">
      <c r="A6973" s="39" t="s">
        <v>463</v>
      </c>
      <c r="B6973" s="39" t="s">
        <v>435</v>
      </c>
      <c r="C6973" s="39" t="s">
        <v>112</v>
      </c>
      <c r="D6973" s="92">
        <f t="shared" si="345"/>
        <v>45.59</v>
      </c>
      <c r="E6973" s="92">
        <f t="shared" si="346"/>
        <v>38.42</v>
      </c>
      <c r="F6973" s="92">
        <f t="shared" si="347"/>
        <v>52.96</v>
      </c>
      <c r="H6973" s="138">
        <v>45.59</v>
      </c>
      <c r="I6973" s="138">
        <v>38.42</v>
      </c>
      <c r="J6973" s="138">
        <v>52.96</v>
      </c>
      <c r="K6973" s="138">
        <v>8.1816187760473778</v>
      </c>
    </row>
    <row r="6974" spans="1:11">
      <c r="A6974" s="39" t="s">
        <v>463</v>
      </c>
      <c r="B6974" s="39" t="s">
        <v>435</v>
      </c>
      <c r="C6974" s="39" t="s">
        <v>115</v>
      </c>
      <c r="D6974" s="92">
        <f t="shared" si="345"/>
        <v>46.93</v>
      </c>
      <c r="E6974" s="92">
        <f t="shared" si="346"/>
        <v>42.12</v>
      </c>
      <c r="F6974" s="92">
        <f t="shared" si="347"/>
        <v>51.79</v>
      </c>
      <c r="H6974" s="138">
        <v>46.93</v>
      </c>
      <c r="I6974" s="138">
        <v>42.12</v>
      </c>
      <c r="J6974" s="138">
        <v>51.79</v>
      </c>
      <c r="K6974" s="138">
        <v>5.2631578947368425</v>
      </c>
    </row>
    <row r="6975" spans="1:11">
      <c r="A6975" s="39" t="s">
        <v>463</v>
      </c>
      <c r="B6975" s="39" t="s">
        <v>435</v>
      </c>
      <c r="C6975" s="39" t="s">
        <v>118</v>
      </c>
      <c r="D6975" s="92">
        <f t="shared" si="345"/>
        <v>53.35</v>
      </c>
      <c r="E6975" s="92">
        <f t="shared" si="346"/>
        <v>42.4</v>
      </c>
      <c r="F6975" s="92">
        <f t="shared" si="347"/>
        <v>64</v>
      </c>
      <c r="H6975" s="138">
        <v>53.35</v>
      </c>
      <c r="I6975" s="138">
        <v>42.4</v>
      </c>
      <c r="J6975" s="138">
        <v>64</v>
      </c>
      <c r="K6975" s="138">
        <v>10.496719775070289</v>
      </c>
    </row>
    <row r="6976" spans="1:11">
      <c r="A6976" s="39" t="s">
        <v>463</v>
      </c>
      <c r="B6976" s="39" t="s">
        <v>435</v>
      </c>
      <c r="C6976" s="39" t="s">
        <v>122</v>
      </c>
      <c r="D6976" s="92">
        <f t="shared" si="345"/>
        <v>43.67</v>
      </c>
      <c r="E6976" s="92">
        <f t="shared" si="346"/>
        <v>38.29</v>
      </c>
      <c r="F6976" s="92">
        <f t="shared" si="347"/>
        <v>49.2</v>
      </c>
      <c r="H6976" s="138">
        <v>43.67</v>
      </c>
      <c r="I6976" s="138">
        <v>38.29</v>
      </c>
      <c r="J6976" s="138">
        <v>49.2</v>
      </c>
      <c r="K6976" s="138">
        <v>6.3888252805129371</v>
      </c>
    </row>
    <row r="6977" spans="1:11">
      <c r="A6977" s="39" t="s">
        <v>463</v>
      </c>
      <c r="B6977" s="39" t="s">
        <v>435</v>
      </c>
      <c r="C6977" s="39" t="s">
        <v>130</v>
      </c>
      <c r="D6977" s="92">
        <f t="shared" si="345"/>
        <v>60.12</v>
      </c>
      <c r="E6977" s="92">
        <f t="shared" si="346"/>
        <v>55.41</v>
      </c>
      <c r="F6977" s="92">
        <f t="shared" si="347"/>
        <v>64.66</v>
      </c>
      <c r="H6977" s="138">
        <v>60.12</v>
      </c>
      <c r="I6977" s="138">
        <v>55.41</v>
      </c>
      <c r="J6977" s="138">
        <v>64.66</v>
      </c>
      <c r="K6977" s="138">
        <v>3.9421157684630739</v>
      </c>
    </row>
    <row r="6978" spans="1:11">
      <c r="A6978" s="39" t="s">
        <v>463</v>
      </c>
      <c r="B6978" s="39" t="s">
        <v>435</v>
      </c>
      <c r="C6978" s="39" t="s">
        <v>135</v>
      </c>
      <c r="D6978" s="92">
        <f t="shared" si="345"/>
        <v>55.01</v>
      </c>
      <c r="E6978" s="92">
        <f t="shared" si="346"/>
        <v>45.27</v>
      </c>
      <c r="F6978" s="92">
        <f t="shared" si="347"/>
        <v>64.38</v>
      </c>
      <c r="H6978" s="138">
        <v>55.01</v>
      </c>
      <c r="I6978" s="138">
        <v>45.27</v>
      </c>
      <c r="J6978" s="138">
        <v>64.38</v>
      </c>
      <c r="K6978" s="138">
        <v>8.9620069078349385</v>
      </c>
    </row>
    <row r="6979" spans="1:11">
      <c r="A6979" s="39" t="s">
        <v>463</v>
      </c>
      <c r="B6979" s="39" t="s">
        <v>435</v>
      </c>
      <c r="C6979" s="39" t="s">
        <v>136</v>
      </c>
      <c r="D6979" s="92">
        <f t="shared" si="345"/>
        <v>54</v>
      </c>
      <c r="E6979" s="92">
        <f t="shared" si="346"/>
        <v>47.18</v>
      </c>
      <c r="F6979" s="92">
        <f t="shared" si="347"/>
        <v>60.67</v>
      </c>
      <c r="H6979" s="138">
        <v>54</v>
      </c>
      <c r="I6979" s="138">
        <v>47.18</v>
      </c>
      <c r="J6979" s="138">
        <v>60.67</v>
      </c>
      <c r="K6979" s="138">
        <v>6.4074074074074074</v>
      </c>
    </row>
    <row r="6980" spans="1:11">
      <c r="A6980" s="39" t="s">
        <v>463</v>
      </c>
      <c r="B6980" s="39" t="s">
        <v>435</v>
      </c>
      <c r="C6980" s="39" t="s">
        <v>143</v>
      </c>
      <c r="D6980" s="92">
        <f t="shared" si="345"/>
        <v>49.72</v>
      </c>
      <c r="E6980" s="92">
        <f t="shared" si="346"/>
        <v>42.68</v>
      </c>
      <c r="F6980" s="92">
        <f t="shared" si="347"/>
        <v>56.76</v>
      </c>
      <c r="H6980" s="138">
        <v>49.72</v>
      </c>
      <c r="I6980" s="138">
        <v>42.68</v>
      </c>
      <c r="J6980" s="138">
        <v>56.76</v>
      </c>
      <c r="K6980" s="138">
        <v>7.2606596942880133</v>
      </c>
    </row>
    <row r="6981" spans="1:11">
      <c r="A6981" s="39" t="s">
        <v>463</v>
      </c>
      <c r="B6981" s="39" t="s">
        <v>435</v>
      </c>
      <c r="C6981" s="39" t="s">
        <v>149</v>
      </c>
      <c r="D6981" s="92">
        <f t="shared" si="345"/>
        <v>52.8</v>
      </c>
      <c r="E6981" s="92">
        <f t="shared" si="346"/>
        <v>47.82</v>
      </c>
      <c r="F6981" s="92">
        <f t="shared" si="347"/>
        <v>57.72</v>
      </c>
      <c r="H6981" s="138">
        <v>52.8</v>
      </c>
      <c r="I6981" s="138">
        <v>47.82</v>
      </c>
      <c r="J6981" s="138">
        <v>57.72</v>
      </c>
      <c r="K6981" s="138">
        <v>4.7916666666666661</v>
      </c>
    </row>
    <row r="6982" spans="1:11">
      <c r="A6982" s="39" t="s">
        <v>463</v>
      </c>
      <c r="B6982" s="39" t="s">
        <v>435</v>
      </c>
      <c r="C6982" s="39" t="s">
        <v>151</v>
      </c>
      <c r="D6982" s="92">
        <f t="shared" si="345"/>
        <v>41.25</v>
      </c>
      <c r="E6982" s="92">
        <f t="shared" si="346"/>
        <v>35.130000000000003</v>
      </c>
      <c r="F6982" s="92">
        <f t="shared" si="347"/>
        <v>47.66</v>
      </c>
      <c r="H6982" s="138">
        <v>41.25</v>
      </c>
      <c r="I6982" s="138">
        <v>35.130000000000003</v>
      </c>
      <c r="J6982" s="138">
        <v>47.66</v>
      </c>
      <c r="K6982" s="138">
        <v>7.7818181818181813</v>
      </c>
    </row>
    <row r="6983" spans="1:11">
      <c r="A6983" s="39" t="s">
        <v>463</v>
      </c>
      <c r="B6983" s="39" t="s">
        <v>435</v>
      </c>
      <c r="C6983" s="39" t="s">
        <v>154</v>
      </c>
      <c r="D6983" s="92">
        <f t="shared" si="345"/>
        <v>43.74</v>
      </c>
      <c r="E6983" s="92">
        <f t="shared" si="346"/>
        <v>37.47</v>
      </c>
      <c r="F6983" s="92">
        <f t="shared" si="347"/>
        <v>50.21</v>
      </c>
      <c r="H6983" s="138">
        <v>43.74</v>
      </c>
      <c r="I6983" s="138">
        <v>37.47</v>
      </c>
      <c r="J6983" s="138">
        <v>50.21</v>
      </c>
      <c r="K6983" s="138">
        <v>7.4759945130315506</v>
      </c>
    </row>
    <row r="6984" spans="1:11">
      <c r="A6984" s="39" t="s">
        <v>463</v>
      </c>
      <c r="B6984" s="39" t="s">
        <v>435</v>
      </c>
      <c r="C6984" s="39" t="s">
        <v>164</v>
      </c>
      <c r="D6984" s="92">
        <f t="shared" si="345"/>
        <v>58.16</v>
      </c>
      <c r="E6984" s="92">
        <f t="shared" si="346"/>
        <v>49.58</v>
      </c>
      <c r="F6984" s="92">
        <f t="shared" si="347"/>
        <v>66.27</v>
      </c>
      <c r="H6984" s="138">
        <v>58.16</v>
      </c>
      <c r="I6984" s="138">
        <v>49.58</v>
      </c>
      <c r="J6984" s="138">
        <v>66.27</v>
      </c>
      <c r="K6984" s="138">
        <v>7.3933975240715268</v>
      </c>
    </row>
    <row r="6985" spans="1:11">
      <c r="A6985" s="39" t="s">
        <v>463</v>
      </c>
      <c r="B6985" s="39" t="s">
        <v>435</v>
      </c>
      <c r="C6985" s="39" t="s">
        <v>171</v>
      </c>
      <c r="D6985" s="92">
        <f t="shared" si="345"/>
        <v>64.17</v>
      </c>
      <c r="E6985" s="92">
        <f t="shared" si="346"/>
        <v>58.79</v>
      </c>
      <c r="F6985" s="92">
        <f t="shared" si="347"/>
        <v>69.209999999999994</v>
      </c>
      <c r="H6985" s="138">
        <v>64.17</v>
      </c>
      <c r="I6985" s="138">
        <v>58.79</v>
      </c>
      <c r="J6985" s="138">
        <v>69.209999999999994</v>
      </c>
      <c r="K6985" s="138">
        <v>4.1608228143992516</v>
      </c>
    </row>
    <row r="6986" spans="1:11">
      <c r="A6986" s="39" t="s">
        <v>463</v>
      </c>
      <c r="B6986" s="39" t="s">
        <v>435</v>
      </c>
      <c r="C6986" s="39" t="s">
        <v>174</v>
      </c>
      <c r="D6986" s="92">
        <f t="shared" si="345"/>
        <v>49.4</v>
      </c>
      <c r="E6986" s="92">
        <f t="shared" si="346"/>
        <v>43.54</v>
      </c>
      <c r="F6986" s="92">
        <f t="shared" si="347"/>
        <v>55.28</v>
      </c>
      <c r="H6986" s="138">
        <v>49.4</v>
      </c>
      <c r="I6986" s="138">
        <v>43.54</v>
      </c>
      <c r="J6986" s="138">
        <v>55.28</v>
      </c>
      <c r="K6986" s="138">
        <v>6.0931174089068829</v>
      </c>
    </row>
    <row r="6987" spans="1:11">
      <c r="A6987" s="39" t="s">
        <v>463</v>
      </c>
      <c r="B6987" s="39" t="s">
        <v>433</v>
      </c>
      <c r="C6987" s="39" t="s">
        <v>102</v>
      </c>
      <c r="D6987" s="92">
        <f t="shared" si="345"/>
        <v>85.77</v>
      </c>
      <c r="E6987" s="92">
        <f t="shared" si="346"/>
        <v>78.5</v>
      </c>
      <c r="F6987" s="92">
        <f t="shared" si="347"/>
        <v>90.87</v>
      </c>
      <c r="H6987" s="138">
        <v>85.77</v>
      </c>
      <c r="I6987" s="138">
        <v>78.5</v>
      </c>
      <c r="J6987" s="138">
        <v>90.87</v>
      </c>
      <c r="K6987" s="138">
        <v>3.6376355369010147</v>
      </c>
    </row>
    <row r="6988" spans="1:11">
      <c r="A6988" s="39" t="s">
        <v>463</v>
      </c>
      <c r="B6988" s="39" t="s">
        <v>433</v>
      </c>
      <c r="C6988" s="39" t="s">
        <v>103</v>
      </c>
      <c r="D6988" s="92">
        <f t="shared" si="345"/>
        <v>76.83</v>
      </c>
      <c r="E6988" s="92">
        <f t="shared" si="346"/>
        <v>68.63</v>
      </c>
      <c r="F6988" s="92">
        <f t="shared" si="347"/>
        <v>83.4</v>
      </c>
      <c r="H6988" s="138">
        <v>76.83</v>
      </c>
      <c r="I6988" s="138">
        <v>68.63</v>
      </c>
      <c r="J6988" s="138">
        <v>83.4</v>
      </c>
      <c r="K6988" s="138">
        <v>4.9199531433033972</v>
      </c>
    </row>
    <row r="6989" spans="1:11">
      <c r="A6989" s="39" t="s">
        <v>463</v>
      </c>
      <c r="B6989" s="39" t="s">
        <v>433</v>
      </c>
      <c r="C6989" s="39" t="s">
        <v>104</v>
      </c>
      <c r="D6989" s="92">
        <f t="shared" si="345"/>
        <v>79.64</v>
      </c>
      <c r="E6989" s="92">
        <f t="shared" si="346"/>
        <v>72.83</v>
      </c>
      <c r="F6989" s="92">
        <f t="shared" si="347"/>
        <v>85.09</v>
      </c>
      <c r="H6989" s="138">
        <v>79.64</v>
      </c>
      <c r="I6989" s="138">
        <v>72.83</v>
      </c>
      <c r="J6989" s="138">
        <v>85.09</v>
      </c>
      <c r="K6989" s="138">
        <v>3.917629331993973</v>
      </c>
    </row>
    <row r="6990" spans="1:11">
      <c r="A6990" s="39" t="s">
        <v>463</v>
      </c>
      <c r="B6990" s="39" t="s">
        <v>433</v>
      </c>
      <c r="C6990" s="39" t="s">
        <v>110</v>
      </c>
      <c r="D6990" s="92">
        <f t="shared" si="345"/>
        <v>81.849999999999994</v>
      </c>
      <c r="E6990" s="92">
        <f t="shared" si="346"/>
        <v>76.3</v>
      </c>
      <c r="F6990" s="92">
        <f t="shared" si="347"/>
        <v>86.33</v>
      </c>
      <c r="H6990" s="138">
        <v>81.849999999999994</v>
      </c>
      <c r="I6990" s="138">
        <v>76.3</v>
      </c>
      <c r="J6990" s="138">
        <v>86.33</v>
      </c>
      <c r="K6990" s="138">
        <v>3.1154551007941356</v>
      </c>
    </row>
    <row r="6991" spans="1:11">
      <c r="A6991" s="39" t="s">
        <v>463</v>
      </c>
      <c r="B6991" s="39" t="s">
        <v>433</v>
      </c>
      <c r="C6991" s="39" t="s">
        <v>111</v>
      </c>
      <c r="D6991" s="92">
        <f t="shared" si="345"/>
        <v>84.02</v>
      </c>
      <c r="E6991" s="92">
        <f t="shared" si="346"/>
        <v>79.94</v>
      </c>
      <c r="F6991" s="92">
        <f t="shared" si="347"/>
        <v>87.39</v>
      </c>
      <c r="H6991" s="138">
        <v>84.02</v>
      </c>
      <c r="I6991" s="138">
        <v>79.94</v>
      </c>
      <c r="J6991" s="138">
        <v>87.39</v>
      </c>
      <c r="K6991" s="138">
        <v>2.2613663413472986</v>
      </c>
    </row>
    <row r="6992" spans="1:11">
      <c r="A6992" s="39" t="s">
        <v>463</v>
      </c>
      <c r="B6992" s="39" t="s">
        <v>433</v>
      </c>
      <c r="C6992" s="39" t="s">
        <v>116</v>
      </c>
      <c r="D6992" s="92">
        <f t="shared" si="345"/>
        <v>67.28</v>
      </c>
      <c r="E6992" s="92">
        <f t="shared" si="346"/>
        <v>59.8</v>
      </c>
      <c r="F6992" s="92">
        <f t="shared" si="347"/>
        <v>73.98</v>
      </c>
      <c r="H6992" s="138">
        <v>67.28</v>
      </c>
      <c r="I6992" s="138">
        <v>59.8</v>
      </c>
      <c r="J6992" s="138">
        <v>73.98</v>
      </c>
      <c r="K6992" s="138">
        <v>5.4102259215219979</v>
      </c>
    </row>
    <row r="6993" spans="1:11">
      <c r="A6993" s="39" t="s">
        <v>463</v>
      </c>
      <c r="B6993" s="39" t="s">
        <v>433</v>
      </c>
      <c r="C6993" s="39" t="s">
        <v>117</v>
      </c>
      <c r="D6993" s="92">
        <f t="shared" si="345"/>
        <v>79.290000000000006</v>
      </c>
      <c r="E6993" s="92">
        <f t="shared" si="346"/>
        <v>73.45</v>
      </c>
      <c r="F6993" s="92">
        <f t="shared" si="347"/>
        <v>84.12</v>
      </c>
      <c r="H6993" s="138">
        <v>79.290000000000006</v>
      </c>
      <c r="I6993" s="138">
        <v>73.45</v>
      </c>
      <c r="J6993" s="138">
        <v>84.12</v>
      </c>
      <c r="K6993" s="138">
        <v>3.4304452011602975</v>
      </c>
    </row>
    <row r="6994" spans="1:11">
      <c r="A6994" s="39" t="s">
        <v>463</v>
      </c>
      <c r="B6994" s="39" t="s">
        <v>433</v>
      </c>
      <c r="C6994" s="39" t="s">
        <v>119</v>
      </c>
      <c r="D6994" s="92">
        <f t="shared" si="345"/>
        <v>76.02</v>
      </c>
      <c r="E6994" s="92">
        <f t="shared" si="346"/>
        <v>70.16</v>
      </c>
      <c r="F6994" s="92">
        <f t="shared" si="347"/>
        <v>81.040000000000006</v>
      </c>
      <c r="H6994" s="138">
        <v>76.02</v>
      </c>
      <c r="I6994" s="138">
        <v>70.16</v>
      </c>
      <c r="J6994" s="138">
        <v>81.040000000000006</v>
      </c>
      <c r="K6994" s="138">
        <v>3.6569323862141538</v>
      </c>
    </row>
    <row r="6995" spans="1:11">
      <c r="A6995" s="39" t="s">
        <v>463</v>
      </c>
      <c r="B6995" s="39" t="s">
        <v>433</v>
      </c>
      <c r="C6995" s="39" t="s">
        <v>123</v>
      </c>
      <c r="D6995" s="92">
        <f t="shared" si="345"/>
        <v>78.59</v>
      </c>
      <c r="E6995" s="92">
        <f t="shared" si="346"/>
        <v>73.63</v>
      </c>
      <c r="F6995" s="92">
        <f t="shared" si="347"/>
        <v>82.84</v>
      </c>
      <c r="H6995" s="138">
        <v>78.59</v>
      </c>
      <c r="I6995" s="138">
        <v>73.63</v>
      </c>
      <c r="J6995" s="138">
        <v>82.84</v>
      </c>
      <c r="K6995" s="138">
        <v>2.9902023158162616</v>
      </c>
    </row>
    <row r="6996" spans="1:11">
      <c r="A6996" s="39" t="s">
        <v>463</v>
      </c>
      <c r="B6996" s="39" t="s">
        <v>433</v>
      </c>
      <c r="C6996" s="39" t="s">
        <v>132</v>
      </c>
      <c r="D6996" s="92">
        <f t="shared" si="345"/>
        <v>81.22</v>
      </c>
      <c r="E6996" s="92">
        <f t="shared" si="346"/>
        <v>75.81</v>
      </c>
      <c r="F6996" s="92">
        <f t="shared" si="347"/>
        <v>85.66</v>
      </c>
      <c r="H6996" s="138">
        <v>81.22</v>
      </c>
      <c r="I6996" s="138">
        <v>75.81</v>
      </c>
      <c r="J6996" s="138">
        <v>85.66</v>
      </c>
      <c r="K6996" s="138">
        <v>3.0903718295986207</v>
      </c>
    </row>
    <row r="6997" spans="1:11">
      <c r="A6997" s="39" t="s">
        <v>463</v>
      </c>
      <c r="B6997" s="39" t="s">
        <v>433</v>
      </c>
      <c r="C6997" s="39" t="s">
        <v>134</v>
      </c>
      <c r="D6997" s="92">
        <f t="shared" si="345"/>
        <v>86.9</v>
      </c>
      <c r="E6997" s="92">
        <f t="shared" si="346"/>
        <v>81.16</v>
      </c>
      <c r="F6997" s="92">
        <f t="shared" si="347"/>
        <v>91.09</v>
      </c>
      <c r="H6997" s="138">
        <v>86.9</v>
      </c>
      <c r="I6997" s="138">
        <v>81.16</v>
      </c>
      <c r="J6997" s="138">
        <v>91.09</v>
      </c>
      <c r="K6997" s="138">
        <v>2.8883774453394699</v>
      </c>
    </row>
    <row r="6998" spans="1:11">
      <c r="A6998" s="39" t="s">
        <v>463</v>
      </c>
      <c r="B6998" s="39" t="s">
        <v>433</v>
      </c>
      <c r="C6998" s="39" t="s">
        <v>150</v>
      </c>
      <c r="D6998" s="92">
        <f t="shared" si="345"/>
        <v>83.33</v>
      </c>
      <c r="E6998" s="92">
        <f t="shared" si="346"/>
        <v>75.760000000000005</v>
      </c>
      <c r="F6998" s="92">
        <f t="shared" si="347"/>
        <v>88.88</v>
      </c>
      <c r="H6998" s="138">
        <v>83.33</v>
      </c>
      <c r="I6998" s="138">
        <v>75.760000000000005</v>
      </c>
      <c r="J6998" s="138">
        <v>88.88</v>
      </c>
      <c r="K6998" s="138">
        <v>3.9961598463938564</v>
      </c>
    </row>
    <row r="6999" spans="1:11">
      <c r="A6999" s="39" t="s">
        <v>463</v>
      </c>
      <c r="B6999" s="39" t="s">
        <v>433</v>
      </c>
      <c r="C6999" s="39" t="s">
        <v>156</v>
      </c>
      <c r="D6999" s="92">
        <f t="shared" si="345"/>
        <v>78.7</v>
      </c>
      <c r="E6999" s="92">
        <f t="shared" si="346"/>
        <v>72.739999999999995</v>
      </c>
      <c r="F6999" s="92">
        <f t="shared" si="347"/>
        <v>83.64</v>
      </c>
      <c r="H6999" s="138">
        <v>78.7</v>
      </c>
      <c r="I6999" s="138">
        <v>72.739999999999995</v>
      </c>
      <c r="J6999" s="138">
        <v>83.64</v>
      </c>
      <c r="K6999" s="138">
        <v>3.5324015247776361</v>
      </c>
    </row>
    <row r="7000" spans="1:11">
      <c r="A7000" s="39" t="s">
        <v>463</v>
      </c>
      <c r="B7000" s="39" t="s">
        <v>433</v>
      </c>
      <c r="C7000" s="39" t="s">
        <v>159</v>
      </c>
      <c r="D7000" s="92">
        <f t="shared" ref="D7000:D7063" si="348">IF(K7000&gt;=50," ",H7000)</f>
        <v>72.13</v>
      </c>
      <c r="E7000" s="92">
        <f t="shared" ref="E7000:E7063" si="349">IF(K7000&gt;=50," ",I7000)</f>
        <v>63.96</v>
      </c>
      <c r="F7000" s="92">
        <f t="shared" ref="F7000:F7063" si="350">IF(K7000&gt;=50," ",J7000)</f>
        <v>79.06</v>
      </c>
      <c r="H7000" s="138">
        <v>72.13</v>
      </c>
      <c r="I7000" s="138">
        <v>63.96</v>
      </c>
      <c r="J7000" s="138">
        <v>79.06</v>
      </c>
      <c r="K7000" s="138">
        <v>5.3653126299736593</v>
      </c>
    </row>
    <row r="7001" spans="1:11">
      <c r="A7001" s="39" t="s">
        <v>463</v>
      </c>
      <c r="B7001" s="39" t="s">
        <v>433</v>
      </c>
      <c r="C7001" s="39" t="s">
        <v>161</v>
      </c>
      <c r="D7001" s="92">
        <f t="shared" si="348"/>
        <v>82.72</v>
      </c>
      <c r="E7001" s="92">
        <f t="shared" si="349"/>
        <v>77.5</v>
      </c>
      <c r="F7001" s="92">
        <f t="shared" si="350"/>
        <v>86.93</v>
      </c>
      <c r="H7001" s="138">
        <v>82.72</v>
      </c>
      <c r="I7001" s="138">
        <v>77.5</v>
      </c>
      <c r="J7001" s="138">
        <v>86.93</v>
      </c>
      <c r="K7001" s="138">
        <v>2.9013539651837523</v>
      </c>
    </row>
    <row r="7002" spans="1:11">
      <c r="A7002" s="39" t="s">
        <v>463</v>
      </c>
      <c r="B7002" s="39" t="s">
        <v>433</v>
      </c>
      <c r="C7002" s="39" t="s">
        <v>168</v>
      </c>
      <c r="D7002" s="92">
        <f t="shared" si="348"/>
        <v>79.58</v>
      </c>
      <c r="E7002" s="92">
        <f t="shared" si="349"/>
        <v>71.5</v>
      </c>
      <c r="F7002" s="92">
        <f t="shared" si="350"/>
        <v>85.83</v>
      </c>
      <c r="H7002" s="138">
        <v>79.58</v>
      </c>
      <c r="I7002" s="138">
        <v>71.5</v>
      </c>
      <c r="J7002" s="138">
        <v>85.83</v>
      </c>
      <c r="K7002" s="138">
        <v>4.5865795425986429</v>
      </c>
    </row>
    <row r="7003" spans="1:11">
      <c r="A7003" s="39" t="s">
        <v>463</v>
      </c>
      <c r="B7003" s="39" t="s">
        <v>434</v>
      </c>
      <c r="C7003" s="39" t="s">
        <v>102</v>
      </c>
      <c r="D7003" s="92">
        <f t="shared" si="348"/>
        <v>54.7</v>
      </c>
      <c r="E7003" s="92">
        <f t="shared" si="349"/>
        <v>48.36</v>
      </c>
      <c r="F7003" s="92">
        <f t="shared" si="350"/>
        <v>60.9</v>
      </c>
      <c r="H7003" s="138">
        <v>54.7</v>
      </c>
      <c r="I7003" s="138">
        <v>48.36</v>
      </c>
      <c r="J7003" s="138">
        <v>60.9</v>
      </c>
      <c r="K7003" s="138">
        <v>5.8683729433272394</v>
      </c>
    </row>
    <row r="7004" spans="1:11">
      <c r="A7004" s="39" t="s">
        <v>463</v>
      </c>
      <c r="B7004" s="39" t="s">
        <v>434</v>
      </c>
      <c r="C7004" s="39" t="s">
        <v>103</v>
      </c>
      <c r="D7004" s="92">
        <f t="shared" si="348"/>
        <v>50.2</v>
      </c>
      <c r="E7004" s="92">
        <f t="shared" si="349"/>
        <v>44.07</v>
      </c>
      <c r="F7004" s="92">
        <f t="shared" si="350"/>
        <v>56.32</v>
      </c>
      <c r="H7004" s="138">
        <v>50.2</v>
      </c>
      <c r="I7004" s="138">
        <v>44.07</v>
      </c>
      <c r="J7004" s="138">
        <v>56.32</v>
      </c>
      <c r="K7004" s="138">
        <v>6.2549800796812747</v>
      </c>
    </row>
    <row r="7005" spans="1:11">
      <c r="A7005" s="39" t="s">
        <v>463</v>
      </c>
      <c r="B7005" s="39" t="s">
        <v>434</v>
      </c>
      <c r="C7005" s="39" t="s">
        <v>104</v>
      </c>
      <c r="D7005" s="92">
        <f t="shared" si="348"/>
        <v>55.42</v>
      </c>
      <c r="E7005" s="92">
        <f t="shared" si="349"/>
        <v>48.51</v>
      </c>
      <c r="F7005" s="92">
        <f t="shared" si="350"/>
        <v>62.12</v>
      </c>
      <c r="H7005" s="138">
        <v>55.42</v>
      </c>
      <c r="I7005" s="138">
        <v>48.51</v>
      </c>
      <c r="J7005" s="138">
        <v>62.12</v>
      </c>
      <c r="K7005" s="138">
        <v>6.2973655719956696</v>
      </c>
    </row>
    <row r="7006" spans="1:11">
      <c r="A7006" s="39" t="s">
        <v>463</v>
      </c>
      <c r="B7006" s="39" t="s">
        <v>434</v>
      </c>
      <c r="C7006" s="39" t="s">
        <v>110</v>
      </c>
      <c r="D7006" s="92">
        <f t="shared" si="348"/>
        <v>59.36</v>
      </c>
      <c r="E7006" s="92">
        <f t="shared" si="349"/>
        <v>53.95</v>
      </c>
      <c r="F7006" s="92">
        <f t="shared" si="350"/>
        <v>64.56</v>
      </c>
      <c r="H7006" s="138">
        <v>59.36</v>
      </c>
      <c r="I7006" s="138">
        <v>53.95</v>
      </c>
      <c r="J7006" s="138">
        <v>64.56</v>
      </c>
      <c r="K7006" s="138">
        <v>4.5822102425876015</v>
      </c>
    </row>
    <row r="7007" spans="1:11">
      <c r="A7007" s="39" t="s">
        <v>463</v>
      </c>
      <c r="B7007" s="39" t="s">
        <v>434</v>
      </c>
      <c r="C7007" s="39" t="s">
        <v>111</v>
      </c>
      <c r="D7007" s="92">
        <f t="shared" si="348"/>
        <v>60.86</v>
      </c>
      <c r="E7007" s="92">
        <f t="shared" si="349"/>
        <v>56.33</v>
      </c>
      <c r="F7007" s="92">
        <f t="shared" si="350"/>
        <v>65.2</v>
      </c>
      <c r="H7007" s="138">
        <v>60.86</v>
      </c>
      <c r="I7007" s="138">
        <v>56.33</v>
      </c>
      <c r="J7007" s="138">
        <v>65.2</v>
      </c>
      <c r="K7007" s="138">
        <v>3.7298718370029578</v>
      </c>
    </row>
    <row r="7008" spans="1:11">
      <c r="A7008" s="39" t="s">
        <v>463</v>
      </c>
      <c r="B7008" s="39" t="s">
        <v>434</v>
      </c>
      <c r="C7008" s="39" t="s">
        <v>116</v>
      </c>
      <c r="D7008" s="92">
        <f t="shared" si="348"/>
        <v>45.7</v>
      </c>
      <c r="E7008" s="92">
        <f t="shared" si="349"/>
        <v>40.04</v>
      </c>
      <c r="F7008" s="92">
        <f t="shared" si="350"/>
        <v>51.47</v>
      </c>
      <c r="H7008" s="138">
        <v>45.7</v>
      </c>
      <c r="I7008" s="138">
        <v>40.04</v>
      </c>
      <c r="J7008" s="138">
        <v>51.47</v>
      </c>
      <c r="K7008" s="138">
        <v>6.4113785557986871</v>
      </c>
    </row>
    <row r="7009" spans="1:11">
      <c r="A7009" s="39" t="s">
        <v>463</v>
      </c>
      <c r="B7009" s="39" t="s">
        <v>434</v>
      </c>
      <c r="C7009" s="39" t="s">
        <v>117</v>
      </c>
      <c r="D7009" s="92">
        <f t="shared" si="348"/>
        <v>57.22</v>
      </c>
      <c r="E7009" s="92">
        <f t="shared" si="349"/>
        <v>51.83</v>
      </c>
      <c r="F7009" s="92">
        <f t="shared" si="350"/>
        <v>62.45</v>
      </c>
      <c r="H7009" s="138">
        <v>57.22</v>
      </c>
      <c r="I7009" s="138">
        <v>51.83</v>
      </c>
      <c r="J7009" s="138">
        <v>62.45</v>
      </c>
      <c r="K7009" s="138">
        <v>4.7535826634044041</v>
      </c>
    </row>
    <row r="7010" spans="1:11">
      <c r="A7010" s="39" t="s">
        <v>463</v>
      </c>
      <c r="B7010" s="39" t="s">
        <v>434</v>
      </c>
      <c r="C7010" s="39" t="s">
        <v>119</v>
      </c>
      <c r="D7010" s="92">
        <f t="shared" si="348"/>
        <v>52.68</v>
      </c>
      <c r="E7010" s="92">
        <f t="shared" si="349"/>
        <v>47.45</v>
      </c>
      <c r="F7010" s="92">
        <f t="shared" si="350"/>
        <v>57.85</v>
      </c>
      <c r="H7010" s="138">
        <v>52.68</v>
      </c>
      <c r="I7010" s="138">
        <v>47.45</v>
      </c>
      <c r="J7010" s="138">
        <v>57.85</v>
      </c>
      <c r="K7010" s="138">
        <v>5.0493545937737281</v>
      </c>
    </row>
    <row r="7011" spans="1:11">
      <c r="A7011" s="39" t="s">
        <v>463</v>
      </c>
      <c r="B7011" s="39" t="s">
        <v>434</v>
      </c>
      <c r="C7011" s="39" t="s">
        <v>123</v>
      </c>
      <c r="D7011" s="92">
        <f t="shared" si="348"/>
        <v>64.31</v>
      </c>
      <c r="E7011" s="92">
        <f t="shared" si="349"/>
        <v>58.89</v>
      </c>
      <c r="F7011" s="92">
        <f t="shared" si="350"/>
        <v>69.400000000000006</v>
      </c>
      <c r="H7011" s="138">
        <v>64.31</v>
      </c>
      <c r="I7011" s="138">
        <v>58.89</v>
      </c>
      <c r="J7011" s="138">
        <v>69.400000000000006</v>
      </c>
      <c r="K7011" s="138">
        <v>4.1828642512828491</v>
      </c>
    </row>
    <row r="7012" spans="1:11">
      <c r="A7012" s="39" t="s">
        <v>463</v>
      </c>
      <c r="B7012" s="39" t="s">
        <v>434</v>
      </c>
      <c r="C7012" s="39" t="s">
        <v>132</v>
      </c>
      <c r="D7012" s="92">
        <f t="shared" si="348"/>
        <v>55.1</v>
      </c>
      <c r="E7012" s="92">
        <f t="shared" si="349"/>
        <v>49.88</v>
      </c>
      <c r="F7012" s="92">
        <f t="shared" si="350"/>
        <v>60.21</v>
      </c>
      <c r="H7012" s="138">
        <v>55.1</v>
      </c>
      <c r="I7012" s="138">
        <v>49.88</v>
      </c>
      <c r="J7012" s="138">
        <v>60.21</v>
      </c>
      <c r="K7012" s="138">
        <v>4.7912885662431943</v>
      </c>
    </row>
    <row r="7013" spans="1:11">
      <c r="A7013" s="39" t="s">
        <v>463</v>
      </c>
      <c r="B7013" s="39" t="s">
        <v>434</v>
      </c>
      <c r="C7013" s="39" t="s">
        <v>134</v>
      </c>
      <c r="D7013" s="92">
        <f t="shared" si="348"/>
        <v>54.29</v>
      </c>
      <c r="E7013" s="92">
        <f t="shared" si="349"/>
        <v>48.58</v>
      </c>
      <c r="F7013" s="92">
        <f t="shared" si="350"/>
        <v>59.88</v>
      </c>
      <c r="H7013" s="138">
        <v>54.29</v>
      </c>
      <c r="I7013" s="138">
        <v>48.58</v>
      </c>
      <c r="J7013" s="138">
        <v>59.88</v>
      </c>
      <c r="K7013" s="138">
        <v>5.3232639528458279</v>
      </c>
    </row>
    <row r="7014" spans="1:11">
      <c r="A7014" s="39" t="s">
        <v>463</v>
      </c>
      <c r="B7014" s="39" t="s">
        <v>434</v>
      </c>
      <c r="C7014" s="39" t="s">
        <v>150</v>
      </c>
      <c r="D7014" s="92">
        <f t="shared" si="348"/>
        <v>58.36</v>
      </c>
      <c r="E7014" s="92">
        <f t="shared" si="349"/>
        <v>51.98</v>
      </c>
      <c r="F7014" s="92">
        <f t="shared" si="350"/>
        <v>64.47</v>
      </c>
      <c r="H7014" s="138">
        <v>58.36</v>
      </c>
      <c r="I7014" s="138">
        <v>51.98</v>
      </c>
      <c r="J7014" s="138">
        <v>64.47</v>
      </c>
      <c r="K7014" s="138">
        <v>5.4832076764907471</v>
      </c>
    </row>
    <row r="7015" spans="1:11">
      <c r="A7015" s="39" t="s">
        <v>463</v>
      </c>
      <c r="B7015" s="39" t="s">
        <v>434</v>
      </c>
      <c r="C7015" s="39" t="s">
        <v>156</v>
      </c>
      <c r="D7015" s="92">
        <f t="shared" si="348"/>
        <v>52.55</v>
      </c>
      <c r="E7015" s="92">
        <f t="shared" si="349"/>
        <v>46.83</v>
      </c>
      <c r="F7015" s="92">
        <f t="shared" si="350"/>
        <v>58.2</v>
      </c>
      <c r="H7015" s="138">
        <v>52.55</v>
      </c>
      <c r="I7015" s="138">
        <v>46.83</v>
      </c>
      <c r="J7015" s="138">
        <v>58.2</v>
      </c>
      <c r="K7015" s="138">
        <v>5.5375832540437688</v>
      </c>
    </row>
    <row r="7016" spans="1:11">
      <c r="A7016" s="39" t="s">
        <v>463</v>
      </c>
      <c r="B7016" s="39" t="s">
        <v>434</v>
      </c>
      <c r="C7016" s="39" t="s">
        <v>159</v>
      </c>
      <c r="D7016" s="92">
        <f t="shared" si="348"/>
        <v>44.11</v>
      </c>
      <c r="E7016" s="92">
        <f t="shared" si="349"/>
        <v>39.6</v>
      </c>
      <c r="F7016" s="92">
        <f t="shared" si="350"/>
        <v>48.71</v>
      </c>
      <c r="H7016" s="138">
        <v>44.11</v>
      </c>
      <c r="I7016" s="138">
        <v>39.6</v>
      </c>
      <c r="J7016" s="138">
        <v>48.71</v>
      </c>
      <c r="K7016" s="138">
        <v>5.2822489231466792</v>
      </c>
    </row>
    <row r="7017" spans="1:11">
      <c r="A7017" s="39" t="s">
        <v>463</v>
      </c>
      <c r="B7017" s="39" t="s">
        <v>434</v>
      </c>
      <c r="C7017" s="39" t="s">
        <v>161</v>
      </c>
      <c r="D7017" s="92">
        <f t="shared" si="348"/>
        <v>58.66</v>
      </c>
      <c r="E7017" s="92">
        <f t="shared" si="349"/>
        <v>52.99</v>
      </c>
      <c r="F7017" s="92">
        <f t="shared" si="350"/>
        <v>64.11</v>
      </c>
      <c r="H7017" s="138">
        <v>58.66</v>
      </c>
      <c r="I7017" s="138">
        <v>52.99</v>
      </c>
      <c r="J7017" s="138">
        <v>64.11</v>
      </c>
      <c r="K7017" s="138">
        <v>4.8585066484827824</v>
      </c>
    </row>
    <row r="7018" spans="1:11">
      <c r="A7018" s="39" t="s">
        <v>463</v>
      </c>
      <c r="B7018" s="39" t="s">
        <v>434</v>
      </c>
      <c r="C7018" s="39" t="s">
        <v>168</v>
      </c>
      <c r="D7018" s="92">
        <f t="shared" si="348"/>
        <v>58.29</v>
      </c>
      <c r="E7018" s="92">
        <f t="shared" si="349"/>
        <v>50.19</v>
      </c>
      <c r="F7018" s="92">
        <f t="shared" si="350"/>
        <v>65.97</v>
      </c>
      <c r="H7018" s="138">
        <v>58.29</v>
      </c>
      <c r="I7018" s="138">
        <v>50.19</v>
      </c>
      <c r="J7018" s="138">
        <v>65.97</v>
      </c>
      <c r="K7018" s="138">
        <v>6.9651741293532323</v>
      </c>
    </row>
    <row r="7019" spans="1:11">
      <c r="A7019" s="39" t="s">
        <v>463</v>
      </c>
      <c r="B7019" s="39" t="s">
        <v>435</v>
      </c>
      <c r="C7019" s="39" t="s">
        <v>102</v>
      </c>
      <c r="D7019" s="92">
        <f t="shared" si="348"/>
        <v>51.05</v>
      </c>
      <c r="E7019" s="92">
        <f t="shared" si="349"/>
        <v>43.96</v>
      </c>
      <c r="F7019" s="92">
        <f t="shared" si="350"/>
        <v>58.1</v>
      </c>
      <c r="H7019" s="138">
        <v>51.05</v>
      </c>
      <c r="I7019" s="138">
        <v>43.96</v>
      </c>
      <c r="J7019" s="138">
        <v>58.1</v>
      </c>
      <c r="K7019" s="138">
        <v>7.1106758080313419</v>
      </c>
    </row>
    <row r="7020" spans="1:11">
      <c r="A7020" s="39" t="s">
        <v>463</v>
      </c>
      <c r="B7020" s="39" t="s">
        <v>435</v>
      </c>
      <c r="C7020" s="39" t="s">
        <v>103</v>
      </c>
      <c r="D7020" s="92">
        <f t="shared" si="348"/>
        <v>48.72</v>
      </c>
      <c r="E7020" s="92">
        <f t="shared" si="349"/>
        <v>42.84</v>
      </c>
      <c r="F7020" s="92">
        <f t="shared" si="350"/>
        <v>54.63</v>
      </c>
      <c r="H7020" s="138">
        <v>48.72</v>
      </c>
      <c r="I7020" s="138">
        <v>42.84</v>
      </c>
      <c r="J7020" s="138">
        <v>54.63</v>
      </c>
      <c r="K7020" s="138">
        <v>6.1986863711001643</v>
      </c>
    </row>
    <row r="7021" spans="1:11">
      <c r="A7021" s="39" t="s">
        <v>463</v>
      </c>
      <c r="B7021" s="39" t="s">
        <v>435</v>
      </c>
      <c r="C7021" s="39" t="s">
        <v>104</v>
      </c>
      <c r="D7021" s="92">
        <f t="shared" si="348"/>
        <v>43.37</v>
      </c>
      <c r="E7021" s="92">
        <f t="shared" si="349"/>
        <v>36.75</v>
      </c>
      <c r="F7021" s="92">
        <f t="shared" si="350"/>
        <v>50.23</v>
      </c>
      <c r="H7021" s="138">
        <v>43.37</v>
      </c>
      <c r="I7021" s="138">
        <v>36.75</v>
      </c>
      <c r="J7021" s="138">
        <v>50.23</v>
      </c>
      <c r="K7021" s="138">
        <v>7.9778648835600654</v>
      </c>
    </row>
    <row r="7022" spans="1:11">
      <c r="A7022" s="39" t="s">
        <v>463</v>
      </c>
      <c r="B7022" s="39" t="s">
        <v>435</v>
      </c>
      <c r="C7022" s="39" t="s">
        <v>110</v>
      </c>
      <c r="D7022" s="92">
        <f t="shared" si="348"/>
        <v>53.68</v>
      </c>
      <c r="E7022" s="92">
        <f t="shared" si="349"/>
        <v>48.31</v>
      </c>
      <c r="F7022" s="92">
        <f t="shared" si="350"/>
        <v>58.97</v>
      </c>
      <c r="H7022" s="138">
        <v>53.68</v>
      </c>
      <c r="I7022" s="138">
        <v>48.31</v>
      </c>
      <c r="J7022" s="138">
        <v>58.97</v>
      </c>
      <c r="K7022" s="138">
        <v>5.0856929955290608</v>
      </c>
    </row>
    <row r="7023" spans="1:11">
      <c r="A7023" s="39" t="s">
        <v>463</v>
      </c>
      <c r="B7023" s="39" t="s">
        <v>435</v>
      </c>
      <c r="C7023" s="39" t="s">
        <v>111</v>
      </c>
      <c r="D7023" s="92">
        <f t="shared" si="348"/>
        <v>57.05</v>
      </c>
      <c r="E7023" s="92">
        <f t="shared" si="349"/>
        <v>51.85</v>
      </c>
      <c r="F7023" s="92">
        <f t="shared" si="350"/>
        <v>62.1</v>
      </c>
      <c r="H7023" s="138">
        <v>57.05</v>
      </c>
      <c r="I7023" s="138">
        <v>51.85</v>
      </c>
      <c r="J7023" s="138">
        <v>62.1</v>
      </c>
      <c r="K7023" s="138">
        <v>4.5924627519719552</v>
      </c>
    </row>
    <row r="7024" spans="1:11">
      <c r="A7024" s="39" t="s">
        <v>463</v>
      </c>
      <c r="B7024" s="39" t="s">
        <v>435</v>
      </c>
      <c r="C7024" s="39" t="s">
        <v>116</v>
      </c>
      <c r="D7024" s="92">
        <f t="shared" si="348"/>
        <v>44.22</v>
      </c>
      <c r="E7024" s="92">
        <f t="shared" si="349"/>
        <v>37.770000000000003</v>
      </c>
      <c r="F7024" s="92">
        <f t="shared" si="350"/>
        <v>50.87</v>
      </c>
      <c r="H7024" s="138">
        <v>44.22</v>
      </c>
      <c r="I7024" s="138">
        <v>37.770000000000003</v>
      </c>
      <c r="J7024" s="138">
        <v>50.87</v>
      </c>
      <c r="K7024" s="138">
        <v>7.5983717774762551</v>
      </c>
    </row>
    <row r="7025" spans="1:11">
      <c r="A7025" s="39" t="s">
        <v>463</v>
      </c>
      <c r="B7025" s="39" t="s">
        <v>435</v>
      </c>
      <c r="C7025" s="39" t="s">
        <v>117</v>
      </c>
      <c r="D7025" s="92">
        <f t="shared" si="348"/>
        <v>52.33</v>
      </c>
      <c r="E7025" s="92">
        <f t="shared" si="349"/>
        <v>46.55</v>
      </c>
      <c r="F7025" s="92">
        <f t="shared" si="350"/>
        <v>58.06</v>
      </c>
      <c r="H7025" s="138">
        <v>52.33</v>
      </c>
      <c r="I7025" s="138">
        <v>46.55</v>
      </c>
      <c r="J7025" s="138">
        <v>58.06</v>
      </c>
      <c r="K7025" s="138">
        <v>5.6373017389642657</v>
      </c>
    </row>
    <row r="7026" spans="1:11">
      <c r="A7026" s="39" t="s">
        <v>463</v>
      </c>
      <c r="B7026" s="39" t="s">
        <v>435</v>
      </c>
      <c r="C7026" s="39" t="s">
        <v>119</v>
      </c>
      <c r="D7026" s="92">
        <f t="shared" si="348"/>
        <v>46.42</v>
      </c>
      <c r="E7026" s="92">
        <f t="shared" si="349"/>
        <v>41.16</v>
      </c>
      <c r="F7026" s="92">
        <f t="shared" si="350"/>
        <v>51.76</v>
      </c>
      <c r="H7026" s="138">
        <v>46.42</v>
      </c>
      <c r="I7026" s="138">
        <v>41.16</v>
      </c>
      <c r="J7026" s="138">
        <v>51.76</v>
      </c>
      <c r="K7026" s="138">
        <v>5.8380008616975436</v>
      </c>
    </row>
    <row r="7027" spans="1:11">
      <c r="A7027" s="39" t="s">
        <v>463</v>
      </c>
      <c r="B7027" s="39" t="s">
        <v>435</v>
      </c>
      <c r="C7027" s="39" t="s">
        <v>123</v>
      </c>
      <c r="D7027" s="92">
        <f t="shared" si="348"/>
        <v>55.75</v>
      </c>
      <c r="E7027" s="92">
        <f t="shared" si="349"/>
        <v>50.04</v>
      </c>
      <c r="F7027" s="92">
        <f t="shared" si="350"/>
        <v>61.33</v>
      </c>
      <c r="H7027" s="138">
        <v>55.75</v>
      </c>
      <c r="I7027" s="138">
        <v>50.04</v>
      </c>
      <c r="J7027" s="138">
        <v>61.33</v>
      </c>
      <c r="K7027" s="138">
        <v>5.1838565022421523</v>
      </c>
    </row>
    <row r="7028" spans="1:11">
      <c r="A7028" s="39" t="s">
        <v>463</v>
      </c>
      <c r="B7028" s="39" t="s">
        <v>435</v>
      </c>
      <c r="C7028" s="39" t="s">
        <v>132</v>
      </c>
      <c r="D7028" s="92">
        <f t="shared" si="348"/>
        <v>45.47</v>
      </c>
      <c r="E7028" s="92">
        <f t="shared" si="349"/>
        <v>40.29</v>
      </c>
      <c r="F7028" s="92">
        <f t="shared" si="350"/>
        <v>50.76</v>
      </c>
      <c r="H7028" s="138">
        <v>45.47</v>
      </c>
      <c r="I7028" s="138">
        <v>40.29</v>
      </c>
      <c r="J7028" s="138">
        <v>50.76</v>
      </c>
      <c r="K7028" s="138">
        <v>5.8939960413459422</v>
      </c>
    </row>
    <row r="7029" spans="1:11">
      <c r="A7029" s="39" t="s">
        <v>463</v>
      </c>
      <c r="B7029" s="39" t="s">
        <v>435</v>
      </c>
      <c r="C7029" s="39" t="s">
        <v>134</v>
      </c>
      <c r="D7029" s="92">
        <f t="shared" si="348"/>
        <v>53.21</v>
      </c>
      <c r="E7029" s="92">
        <f t="shared" si="349"/>
        <v>47.1</v>
      </c>
      <c r="F7029" s="92">
        <f t="shared" si="350"/>
        <v>59.23</v>
      </c>
      <c r="H7029" s="138">
        <v>53.21</v>
      </c>
      <c r="I7029" s="138">
        <v>47.1</v>
      </c>
      <c r="J7029" s="138">
        <v>59.23</v>
      </c>
      <c r="K7029" s="138">
        <v>5.8447660214245438</v>
      </c>
    </row>
    <row r="7030" spans="1:11">
      <c r="A7030" s="39" t="s">
        <v>463</v>
      </c>
      <c r="B7030" s="39" t="s">
        <v>435</v>
      </c>
      <c r="C7030" s="39" t="s">
        <v>150</v>
      </c>
      <c r="D7030" s="92">
        <f t="shared" si="348"/>
        <v>50.18</v>
      </c>
      <c r="E7030" s="92">
        <f t="shared" si="349"/>
        <v>43.46</v>
      </c>
      <c r="F7030" s="92">
        <f t="shared" si="350"/>
        <v>56.89</v>
      </c>
      <c r="H7030" s="138">
        <v>50.18</v>
      </c>
      <c r="I7030" s="138">
        <v>43.46</v>
      </c>
      <c r="J7030" s="138">
        <v>56.89</v>
      </c>
      <c r="K7030" s="138">
        <v>6.8752491032283789</v>
      </c>
    </row>
    <row r="7031" spans="1:11">
      <c r="A7031" s="39" t="s">
        <v>463</v>
      </c>
      <c r="B7031" s="39" t="s">
        <v>435</v>
      </c>
      <c r="C7031" s="39" t="s">
        <v>156</v>
      </c>
      <c r="D7031" s="92">
        <f t="shared" si="348"/>
        <v>44.98</v>
      </c>
      <c r="E7031" s="92">
        <f t="shared" si="349"/>
        <v>38.9</v>
      </c>
      <c r="F7031" s="92">
        <f t="shared" si="350"/>
        <v>51.22</v>
      </c>
      <c r="H7031" s="138">
        <v>44.98</v>
      </c>
      <c r="I7031" s="138">
        <v>38.9</v>
      </c>
      <c r="J7031" s="138">
        <v>51.22</v>
      </c>
      <c r="K7031" s="138">
        <v>7.0253445975989344</v>
      </c>
    </row>
    <row r="7032" spans="1:11">
      <c r="A7032" s="39" t="s">
        <v>463</v>
      </c>
      <c r="B7032" s="39" t="s">
        <v>435</v>
      </c>
      <c r="C7032" s="39" t="s">
        <v>159</v>
      </c>
      <c r="D7032" s="92">
        <f t="shared" si="348"/>
        <v>43.55</v>
      </c>
      <c r="E7032" s="92">
        <f t="shared" si="349"/>
        <v>38.39</v>
      </c>
      <c r="F7032" s="92">
        <f t="shared" si="350"/>
        <v>48.86</v>
      </c>
      <c r="H7032" s="138">
        <v>43.55</v>
      </c>
      <c r="I7032" s="138">
        <v>38.39</v>
      </c>
      <c r="J7032" s="138">
        <v>48.86</v>
      </c>
      <c r="K7032" s="138">
        <v>6.1538461538461551</v>
      </c>
    </row>
    <row r="7033" spans="1:11">
      <c r="A7033" s="39" t="s">
        <v>463</v>
      </c>
      <c r="B7033" s="39" t="s">
        <v>435</v>
      </c>
      <c r="C7033" s="39" t="s">
        <v>161</v>
      </c>
      <c r="D7033" s="92">
        <f t="shared" si="348"/>
        <v>49.78</v>
      </c>
      <c r="E7033" s="92">
        <f t="shared" si="349"/>
        <v>43.95</v>
      </c>
      <c r="F7033" s="92">
        <f t="shared" si="350"/>
        <v>55.61</v>
      </c>
      <c r="H7033" s="138">
        <v>49.78</v>
      </c>
      <c r="I7033" s="138">
        <v>43.95</v>
      </c>
      <c r="J7033" s="138">
        <v>55.61</v>
      </c>
      <c r="K7033" s="138">
        <v>6.0064282844515873</v>
      </c>
    </row>
    <row r="7034" spans="1:11">
      <c r="A7034" s="39" t="s">
        <v>463</v>
      </c>
      <c r="B7034" s="39" t="s">
        <v>435</v>
      </c>
      <c r="C7034" s="39" t="s">
        <v>168</v>
      </c>
      <c r="D7034" s="92">
        <f t="shared" si="348"/>
        <v>51.75</v>
      </c>
      <c r="E7034" s="92">
        <f t="shared" si="349"/>
        <v>44.01</v>
      </c>
      <c r="F7034" s="92">
        <f t="shared" si="350"/>
        <v>59.42</v>
      </c>
      <c r="H7034" s="138">
        <v>51.75</v>
      </c>
      <c r="I7034" s="138">
        <v>44.01</v>
      </c>
      <c r="J7034" s="138">
        <v>59.42</v>
      </c>
      <c r="K7034" s="138">
        <v>7.6521739130434776</v>
      </c>
    </row>
    <row r="7035" spans="1:11">
      <c r="A7035" s="39" t="s">
        <v>463</v>
      </c>
      <c r="B7035" s="39" t="s">
        <v>433</v>
      </c>
      <c r="C7035" s="39" t="s">
        <v>98</v>
      </c>
      <c r="D7035" s="92">
        <f t="shared" si="348"/>
        <v>69.88</v>
      </c>
      <c r="E7035" s="92">
        <f t="shared" si="349"/>
        <v>60.08</v>
      </c>
      <c r="F7035" s="92">
        <f t="shared" si="350"/>
        <v>78.150000000000006</v>
      </c>
      <c r="H7035" s="138">
        <v>69.88</v>
      </c>
      <c r="I7035" s="138">
        <v>60.08</v>
      </c>
      <c r="J7035" s="138">
        <v>78.150000000000006</v>
      </c>
      <c r="K7035" s="138">
        <v>6.6542644533485991</v>
      </c>
    </row>
    <row r="7036" spans="1:11">
      <c r="A7036" s="39" t="s">
        <v>463</v>
      </c>
      <c r="B7036" s="39" t="s">
        <v>433</v>
      </c>
      <c r="C7036" s="39" t="s">
        <v>105</v>
      </c>
      <c r="D7036" s="92">
        <f t="shared" si="348"/>
        <v>88.54</v>
      </c>
      <c r="E7036" s="92">
        <f t="shared" si="349"/>
        <v>81.28</v>
      </c>
      <c r="F7036" s="92">
        <f t="shared" si="350"/>
        <v>93.22</v>
      </c>
      <c r="H7036" s="138">
        <v>88.54</v>
      </c>
      <c r="I7036" s="138">
        <v>81.28</v>
      </c>
      <c r="J7036" s="138">
        <v>93.22</v>
      </c>
      <c r="K7036" s="138">
        <v>3.3657104133724864</v>
      </c>
    </row>
    <row r="7037" spans="1:11">
      <c r="A7037" s="39" t="s">
        <v>463</v>
      </c>
      <c r="B7037" s="39" t="s">
        <v>433</v>
      </c>
      <c r="C7037" s="39" t="s">
        <v>106</v>
      </c>
      <c r="D7037" s="92">
        <f t="shared" si="348"/>
        <v>82.03</v>
      </c>
      <c r="E7037" s="92">
        <f t="shared" si="349"/>
        <v>77.760000000000005</v>
      </c>
      <c r="F7037" s="92">
        <f t="shared" si="350"/>
        <v>85.63</v>
      </c>
      <c r="H7037" s="138">
        <v>82.03</v>
      </c>
      <c r="I7037" s="138">
        <v>77.760000000000005</v>
      </c>
      <c r="J7037" s="138">
        <v>85.63</v>
      </c>
      <c r="K7037" s="138">
        <v>2.4381323905888088</v>
      </c>
    </row>
    <row r="7038" spans="1:11">
      <c r="A7038" s="39" t="s">
        <v>463</v>
      </c>
      <c r="B7038" s="39" t="s">
        <v>433</v>
      </c>
      <c r="C7038" s="39" t="s">
        <v>125</v>
      </c>
      <c r="D7038" s="92">
        <f t="shared" si="348"/>
        <v>82.99</v>
      </c>
      <c r="E7038" s="92">
        <f t="shared" si="349"/>
        <v>77.08</v>
      </c>
      <c r="F7038" s="92">
        <f t="shared" si="350"/>
        <v>87.61</v>
      </c>
      <c r="H7038" s="138">
        <v>82.99</v>
      </c>
      <c r="I7038" s="138">
        <v>77.08</v>
      </c>
      <c r="J7038" s="138">
        <v>87.61</v>
      </c>
      <c r="K7038" s="138">
        <v>3.2293047355103028</v>
      </c>
    </row>
    <row r="7039" spans="1:11">
      <c r="A7039" s="39" t="s">
        <v>463</v>
      </c>
      <c r="B7039" s="39" t="s">
        <v>433</v>
      </c>
      <c r="C7039" s="39" t="s">
        <v>131</v>
      </c>
      <c r="D7039" s="92">
        <f t="shared" si="348"/>
        <v>84.99</v>
      </c>
      <c r="E7039" s="92">
        <f t="shared" si="349"/>
        <v>77.61</v>
      </c>
      <c r="F7039" s="92">
        <f t="shared" si="350"/>
        <v>90.25</v>
      </c>
      <c r="H7039" s="138">
        <v>84.99</v>
      </c>
      <c r="I7039" s="138">
        <v>77.61</v>
      </c>
      <c r="J7039" s="138">
        <v>90.25</v>
      </c>
      <c r="K7039" s="138">
        <v>3.753382750911872</v>
      </c>
    </row>
    <row r="7040" spans="1:11">
      <c r="A7040" s="39" t="s">
        <v>463</v>
      </c>
      <c r="B7040" s="39" t="s">
        <v>433</v>
      </c>
      <c r="C7040" s="39" t="s">
        <v>133</v>
      </c>
      <c r="D7040" s="92">
        <f t="shared" si="348"/>
        <v>83.36</v>
      </c>
      <c r="E7040" s="92">
        <f t="shared" si="349"/>
        <v>78.709999999999994</v>
      </c>
      <c r="F7040" s="92">
        <f t="shared" si="350"/>
        <v>87.16</v>
      </c>
      <c r="H7040" s="138">
        <v>83.36</v>
      </c>
      <c r="I7040" s="138">
        <v>78.709999999999994</v>
      </c>
      <c r="J7040" s="138">
        <v>87.16</v>
      </c>
      <c r="K7040" s="138">
        <v>2.5791746641074855</v>
      </c>
    </row>
    <row r="7041" spans="1:11">
      <c r="A7041" s="39" t="s">
        <v>463</v>
      </c>
      <c r="B7041" s="39" t="s">
        <v>433</v>
      </c>
      <c r="C7041" s="39" t="s">
        <v>137</v>
      </c>
      <c r="D7041" s="92">
        <f t="shared" si="348"/>
        <v>82.71</v>
      </c>
      <c r="E7041" s="92">
        <f t="shared" si="349"/>
        <v>76.180000000000007</v>
      </c>
      <c r="F7041" s="92">
        <f t="shared" si="350"/>
        <v>87.73</v>
      </c>
      <c r="H7041" s="138">
        <v>82.71</v>
      </c>
      <c r="I7041" s="138">
        <v>76.180000000000007</v>
      </c>
      <c r="J7041" s="138">
        <v>87.73</v>
      </c>
      <c r="K7041" s="138">
        <v>3.5545883206383753</v>
      </c>
    </row>
    <row r="7042" spans="1:11">
      <c r="A7042" s="39" t="s">
        <v>463</v>
      </c>
      <c r="B7042" s="39" t="s">
        <v>433</v>
      </c>
      <c r="C7042" s="39" t="s">
        <v>138</v>
      </c>
      <c r="D7042" s="92">
        <f t="shared" si="348"/>
        <v>66.819999999999993</v>
      </c>
      <c r="E7042" s="92">
        <f t="shared" si="349"/>
        <v>56.25</v>
      </c>
      <c r="F7042" s="92">
        <f t="shared" si="350"/>
        <v>75.930000000000007</v>
      </c>
      <c r="H7042" s="138">
        <v>66.819999999999993</v>
      </c>
      <c r="I7042" s="138">
        <v>56.25</v>
      </c>
      <c r="J7042" s="138">
        <v>75.930000000000007</v>
      </c>
      <c r="K7042" s="138">
        <v>7.60251421730021</v>
      </c>
    </row>
    <row r="7043" spans="1:11">
      <c r="A7043" s="39" t="s">
        <v>463</v>
      </c>
      <c r="B7043" s="39" t="s">
        <v>433</v>
      </c>
      <c r="C7043" s="39" t="s">
        <v>140</v>
      </c>
      <c r="D7043" s="92">
        <f t="shared" si="348"/>
        <v>79.12</v>
      </c>
      <c r="E7043" s="92">
        <f t="shared" si="349"/>
        <v>72.819999999999993</v>
      </c>
      <c r="F7043" s="92">
        <f t="shared" si="350"/>
        <v>84.28</v>
      </c>
      <c r="H7043" s="138">
        <v>79.12</v>
      </c>
      <c r="I7043" s="138">
        <v>72.819999999999993</v>
      </c>
      <c r="J7043" s="138">
        <v>84.28</v>
      </c>
      <c r="K7043" s="138">
        <v>3.690596562184024</v>
      </c>
    </row>
    <row r="7044" spans="1:11">
      <c r="A7044" s="39" t="s">
        <v>463</v>
      </c>
      <c r="B7044" s="39" t="s">
        <v>433</v>
      </c>
      <c r="C7044" s="39" t="s">
        <v>144</v>
      </c>
      <c r="D7044" s="92">
        <f t="shared" si="348"/>
        <v>82.74</v>
      </c>
      <c r="E7044" s="92">
        <f t="shared" si="349"/>
        <v>75.63</v>
      </c>
      <c r="F7044" s="92">
        <f t="shared" si="350"/>
        <v>88.1</v>
      </c>
      <c r="H7044" s="138">
        <v>82.74</v>
      </c>
      <c r="I7044" s="138">
        <v>75.63</v>
      </c>
      <c r="J7044" s="138">
        <v>88.1</v>
      </c>
      <c r="K7044" s="138">
        <v>3.8312787043751508</v>
      </c>
    </row>
    <row r="7045" spans="1:11">
      <c r="A7045" s="39" t="s">
        <v>463</v>
      </c>
      <c r="B7045" s="39" t="s">
        <v>433</v>
      </c>
      <c r="C7045" s="39" t="s">
        <v>145</v>
      </c>
      <c r="D7045" s="92">
        <f t="shared" si="348"/>
        <v>77.98</v>
      </c>
      <c r="E7045" s="92">
        <f t="shared" si="349"/>
        <v>70.41</v>
      </c>
      <c r="F7045" s="92">
        <f t="shared" si="350"/>
        <v>84.05</v>
      </c>
      <c r="H7045" s="138">
        <v>77.98</v>
      </c>
      <c r="I7045" s="138">
        <v>70.41</v>
      </c>
      <c r="J7045" s="138">
        <v>84.05</v>
      </c>
      <c r="K7045" s="138">
        <v>4.4626827391638884</v>
      </c>
    </row>
    <row r="7046" spans="1:11">
      <c r="A7046" s="39" t="s">
        <v>463</v>
      </c>
      <c r="B7046" s="39" t="s">
        <v>433</v>
      </c>
      <c r="C7046" s="39" t="s">
        <v>146</v>
      </c>
      <c r="D7046" s="92">
        <f t="shared" si="348"/>
        <v>71.98</v>
      </c>
      <c r="E7046" s="92">
        <f t="shared" si="349"/>
        <v>66.56</v>
      </c>
      <c r="F7046" s="92">
        <f t="shared" si="350"/>
        <v>76.83</v>
      </c>
      <c r="H7046" s="138">
        <v>71.98</v>
      </c>
      <c r="I7046" s="138">
        <v>66.56</v>
      </c>
      <c r="J7046" s="138">
        <v>76.83</v>
      </c>
      <c r="K7046" s="138">
        <v>3.6537927202000553</v>
      </c>
    </row>
    <row r="7047" spans="1:11">
      <c r="A7047" s="39" t="s">
        <v>463</v>
      </c>
      <c r="B7047" s="39" t="s">
        <v>433</v>
      </c>
      <c r="C7047" s="39" t="s">
        <v>153</v>
      </c>
      <c r="D7047" s="92">
        <f t="shared" si="348"/>
        <v>81.069999999999993</v>
      </c>
      <c r="E7047" s="92">
        <f t="shared" si="349"/>
        <v>64.72</v>
      </c>
      <c r="F7047" s="92">
        <f t="shared" si="350"/>
        <v>90.91</v>
      </c>
      <c r="H7047" s="138">
        <v>81.069999999999993</v>
      </c>
      <c r="I7047" s="138">
        <v>64.72</v>
      </c>
      <c r="J7047" s="138">
        <v>90.91</v>
      </c>
      <c r="K7047" s="138">
        <v>8.1904526952016781</v>
      </c>
    </row>
    <row r="7048" spans="1:11">
      <c r="A7048" s="39" t="s">
        <v>463</v>
      </c>
      <c r="B7048" s="39" t="s">
        <v>433</v>
      </c>
      <c r="C7048" s="39" t="s">
        <v>162</v>
      </c>
      <c r="D7048" s="92">
        <f t="shared" si="348"/>
        <v>76.95</v>
      </c>
      <c r="E7048" s="92">
        <f t="shared" si="349"/>
        <v>66.260000000000005</v>
      </c>
      <c r="F7048" s="92">
        <f t="shared" si="350"/>
        <v>85.01</v>
      </c>
      <c r="H7048" s="138">
        <v>76.95</v>
      </c>
      <c r="I7048" s="138">
        <v>66.260000000000005</v>
      </c>
      <c r="J7048" s="138">
        <v>85.01</v>
      </c>
      <c r="K7048" s="138">
        <v>6.2378167641325533</v>
      </c>
    </row>
    <row r="7049" spans="1:11">
      <c r="A7049" s="39" t="s">
        <v>463</v>
      </c>
      <c r="B7049" s="39" t="s">
        <v>433</v>
      </c>
      <c r="C7049" s="39" t="s">
        <v>165</v>
      </c>
      <c r="D7049" s="92">
        <f t="shared" si="348"/>
        <v>83.32</v>
      </c>
      <c r="E7049" s="92">
        <f t="shared" si="349"/>
        <v>73.47</v>
      </c>
      <c r="F7049" s="92">
        <f t="shared" si="350"/>
        <v>90.01</v>
      </c>
      <c r="H7049" s="138">
        <v>83.32</v>
      </c>
      <c r="I7049" s="138">
        <v>73.47</v>
      </c>
      <c r="J7049" s="138">
        <v>90.01</v>
      </c>
      <c r="K7049" s="138">
        <v>5.0168026884301486</v>
      </c>
    </row>
    <row r="7050" spans="1:11">
      <c r="A7050" s="39" t="s">
        <v>463</v>
      </c>
      <c r="B7050" s="39" t="s">
        <v>433</v>
      </c>
      <c r="C7050" s="39" t="s">
        <v>166</v>
      </c>
      <c r="D7050" s="92">
        <f t="shared" si="348"/>
        <v>77.790000000000006</v>
      </c>
      <c r="E7050" s="92">
        <f t="shared" si="349"/>
        <v>69.39</v>
      </c>
      <c r="F7050" s="92">
        <f t="shared" si="350"/>
        <v>84.41</v>
      </c>
      <c r="H7050" s="138">
        <v>77.790000000000006</v>
      </c>
      <c r="I7050" s="138">
        <v>69.39</v>
      </c>
      <c r="J7050" s="138">
        <v>84.41</v>
      </c>
      <c r="K7050" s="138">
        <v>4.9363671423062083</v>
      </c>
    </row>
    <row r="7051" spans="1:11">
      <c r="A7051" s="39" t="s">
        <v>463</v>
      </c>
      <c r="B7051" s="39" t="s">
        <v>433</v>
      </c>
      <c r="C7051" s="39" t="s">
        <v>170</v>
      </c>
      <c r="D7051" s="92">
        <f t="shared" si="348"/>
        <v>71.209999999999994</v>
      </c>
      <c r="E7051" s="92">
        <f t="shared" si="349"/>
        <v>65</v>
      </c>
      <c r="F7051" s="92">
        <f t="shared" si="350"/>
        <v>76.72</v>
      </c>
      <c r="H7051" s="138">
        <v>71.209999999999994</v>
      </c>
      <c r="I7051" s="138">
        <v>65</v>
      </c>
      <c r="J7051" s="138">
        <v>76.72</v>
      </c>
      <c r="K7051" s="138">
        <v>4.2128914478303612</v>
      </c>
    </row>
    <row r="7052" spans="1:11">
      <c r="A7052" s="39" t="s">
        <v>463</v>
      </c>
      <c r="B7052" s="39" t="s">
        <v>433</v>
      </c>
      <c r="C7052" s="39" t="s">
        <v>172</v>
      </c>
      <c r="D7052" s="92">
        <f t="shared" si="348"/>
        <v>79.819999999999993</v>
      </c>
      <c r="E7052" s="92">
        <f t="shared" si="349"/>
        <v>72.95</v>
      </c>
      <c r="F7052" s="92">
        <f t="shared" si="350"/>
        <v>85.3</v>
      </c>
      <c r="H7052" s="138">
        <v>79.819999999999993</v>
      </c>
      <c r="I7052" s="138">
        <v>72.95</v>
      </c>
      <c r="J7052" s="138">
        <v>85.3</v>
      </c>
      <c r="K7052" s="138">
        <v>3.9463793535454776</v>
      </c>
    </row>
    <row r="7053" spans="1:11">
      <c r="A7053" s="39" t="s">
        <v>463</v>
      </c>
      <c r="B7053" s="39" t="s">
        <v>433</v>
      </c>
      <c r="C7053" s="39" t="s">
        <v>175</v>
      </c>
      <c r="D7053" s="92">
        <f t="shared" si="348"/>
        <v>81.12</v>
      </c>
      <c r="E7053" s="92">
        <f t="shared" si="349"/>
        <v>75.5</v>
      </c>
      <c r="F7053" s="92">
        <f t="shared" si="350"/>
        <v>85.69</v>
      </c>
      <c r="H7053" s="138">
        <v>81.12</v>
      </c>
      <c r="I7053" s="138">
        <v>75.5</v>
      </c>
      <c r="J7053" s="138">
        <v>85.69</v>
      </c>
      <c r="K7053" s="138">
        <v>3.2051282051282048</v>
      </c>
    </row>
    <row r="7054" spans="1:11">
      <c r="A7054" s="39" t="s">
        <v>463</v>
      </c>
      <c r="B7054" s="39" t="s">
        <v>434</v>
      </c>
      <c r="C7054" s="39" t="s">
        <v>98</v>
      </c>
      <c r="D7054" s="92">
        <f t="shared" si="348"/>
        <v>47.04</v>
      </c>
      <c r="E7054" s="92">
        <f t="shared" si="349"/>
        <v>39.25</v>
      </c>
      <c r="F7054" s="92">
        <f t="shared" si="350"/>
        <v>54.97</v>
      </c>
      <c r="H7054" s="138">
        <v>47.04</v>
      </c>
      <c r="I7054" s="138">
        <v>39.25</v>
      </c>
      <c r="J7054" s="138">
        <v>54.97</v>
      </c>
      <c r="K7054" s="138">
        <v>8.5884353741496593</v>
      </c>
    </row>
    <row r="7055" spans="1:11">
      <c r="A7055" s="39" t="s">
        <v>463</v>
      </c>
      <c r="B7055" s="39" t="s">
        <v>434</v>
      </c>
      <c r="C7055" s="39" t="s">
        <v>105</v>
      </c>
      <c r="D7055" s="92">
        <f t="shared" si="348"/>
        <v>61.57</v>
      </c>
      <c r="E7055" s="92">
        <f t="shared" si="349"/>
        <v>50.26</v>
      </c>
      <c r="F7055" s="92">
        <f t="shared" si="350"/>
        <v>71.75</v>
      </c>
      <c r="H7055" s="138">
        <v>61.57</v>
      </c>
      <c r="I7055" s="138">
        <v>50.26</v>
      </c>
      <c r="J7055" s="138">
        <v>71.75</v>
      </c>
      <c r="K7055" s="138">
        <v>9.0303719343836288</v>
      </c>
    </row>
    <row r="7056" spans="1:11">
      <c r="A7056" s="39" t="s">
        <v>463</v>
      </c>
      <c r="B7056" s="39" t="s">
        <v>434</v>
      </c>
      <c r="C7056" s="39" t="s">
        <v>106</v>
      </c>
      <c r="D7056" s="92">
        <f t="shared" si="348"/>
        <v>54.73</v>
      </c>
      <c r="E7056" s="92">
        <f t="shared" si="349"/>
        <v>49.81</v>
      </c>
      <c r="F7056" s="92">
        <f t="shared" si="350"/>
        <v>59.56</v>
      </c>
      <c r="H7056" s="138">
        <v>54.73</v>
      </c>
      <c r="I7056" s="138">
        <v>49.81</v>
      </c>
      <c r="J7056" s="138">
        <v>59.56</v>
      </c>
      <c r="K7056" s="138">
        <v>4.549607162433766</v>
      </c>
    </row>
    <row r="7057" spans="1:11">
      <c r="A7057" s="39" t="s">
        <v>463</v>
      </c>
      <c r="B7057" s="39" t="s">
        <v>434</v>
      </c>
      <c r="C7057" s="39" t="s">
        <v>125</v>
      </c>
      <c r="D7057" s="92">
        <f t="shared" si="348"/>
        <v>62</v>
      </c>
      <c r="E7057" s="92">
        <f t="shared" si="349"/>
        <v>56.08</v>
      </c>
      <c r="F7057" s="92">
        <f t="shared" si="350"/>
        <v>67.58</v>
      </c>
      <c r="H7057" s="138">
        <v>62</v>
      </c>
      <c r="I7057" s="138">
        <v>56.08</v>
      </c>
      <c r="J7057" s="138">
        <v>67.58</v>
      </c>
      <c r="K7057" s="138">
        <v>4.7580645161290329</v>
      </c>
    </row>
    <row r="7058" spans="1:11">
      <c r="A7058" s="39" t="s">
        <v>463</v>
      </c>
      <c r="B7058" s="39" t="s">
        <v>434</v>
      </c>
      <c r="C7058" s="39" t="s">
        <v>131</v>
      </c>
      <c r="D7058" s="92">
        <f t="shared" si="348"/>
        <v>55.6</v>
      </c>
      <c r="E7058" s="92">
        <f t="shared" si="349"/>
        <v>47.92</v>
      </c>
      <c r="F7058" s="92">
        <f t="shared" si="350"/>
        <v>63.02</v>
      </c>
      <c r="H7058" s="138">
        <v>55.6</v>
      </c>
      <c r="I7058" s="138">
        <v>47.92</v>
      </c>
      <c r="J7058" s="138">
        <v>63.02</v>
      </c>
      <c r="K7058" s="138">
        <v>6.9784172661870496</v>
      </c>
    </row>
    <row r="7059" spans="1:11">
      <c r="A7059" s="39" t="s">
        <v>463</v>
      </c>
      <c r="B7059" s="39" t="s">
        <v>434</v>
      </c>
      <c r="C7059" s="39" t="s">
        <v>133</v>
      </c>
      <c r="D7059" s="92">
        <f t="shared" si="348"/>
        <v>59.24</v>
      </c>
      <c r="E7059" s="92">
        <f t="shared" si="349"/>
        <v>54.59</v>
      </c>
      <c r="F7059" s="92">
        <f t="shared" si="350"/>
        <v>63.73</v>
      </c>
      <c r="H7059" s="138">
        <v>59.24</v>
      </c>
      <c r="I7059" s="138">
        <v>54.59</v>
      </c>
      <c r="J7059" s="138">
        <v>63.73</v>
      </c>
      <c r="K7059" s="138">
        <v>3.9500337609723157</v>
      </c>
    </row>
    <row r="7060" spans="1:11">
      <c r="A7060" s="39" t="s">
        <v>463</v>
      </c>
      <c r="B7060" s="39" t="s">
        <v>434</v>
      </c>
      <c r="C7060" s="39" t="s">
        <v>137</v>
      </c>
      <c r="D7060" s="92">
        <f t="shared" si="348"/>
        <v>61.85</v>
      </c>
      <c r="E7060" s="92">
        <f t="shared" si="349"/>
        <v>54.79</v>
      </c>
      <c r="F7060" s="92">
        <f t="shared" si="350"/>
        <v>68.45</v>
      </c>
      <c r="H7060" s="138">
        <v>61.85</v>
      </c>
      <c r="I7060" s="138">
        <v>54.79</v>
      </c>
      <c r="J7060" s="138">
        <v>68.45</v>
      </c>
      <c r="K7060" s="138">
        <v>5.6750202101859335</v>
      </c>
    </row>
    <row r="7061" spans="1:11">
      <c r="A7061" s="39" t="s">
        <v>463</v>
      </c>
      <c r="B7061" s="39" t="s">
        <v>434</v>
      </c>
      <c r="C7061" s="39" t="s">
        <v>138</v>
      </c>
      <c r="D7061" s="92">
        <f t="shared" si="348"/>
        <v>41.84</v>
      </c>
      <c r="E7061" s="92">
        <f t="shared" si="349"/>
        <v>33.96</v>
      </c>
      <c r="F7061" s="92">
        <f t="shared" si="350"/>
        <v>50.15</v>
      </c>
      <c r="H7061" s="138">
        <v>41.84</v>
      </c>
      <c r="I7061" s="138">
        <v>33.96</v>
      </c>
      <c r="J7061" s="138">
        <v>50.15</v>
      </c>
      <c r="K7061" s="138">
        <v>9.966539196940726</v>
      </c>
    </row>
    <row r="7062" spans="1:11">
      <c r="A7062" s="39" t="s">
        <v>463</v>
      </c>
      <c r="B7062" s="39" t="s">
        <v>434</v>
      </c>
      <c r="C7062" s="39" t="s">
        <v>140</v>
      </c>
      <c r="D7062" s="92">
        <f t="shared" si="348"/>
        <v>54.48</v>
      </c>
      <c r="E7062" s="92">
        <f t="shared" si="349"/>
        <v>48.4</v>
      </c>
      <c r="F7062" s="92">
        <f t="shared" si="350"/>
        <v>60.43</v>
      </c>
      <c r="H7062" s="138">
        <v>54.48</v>
      </c>
      <c r="I7062" s="138">
        <v>48.4</v>
      </c>
      <c r="J7062" s="138">
        <v>60.43</v>
      </c>
      <c r="K7062" s="138">
        <v>5.6534508076358296</v>
      </c>
    </row>
    <row r="7063" spans="1:11">
      <c r="A7063" s="39" t="s">
        <v>463</v>
      </c>
      <c r="B7063" s="39" t="s">
        <v>434</v>
      </c>
      <c r="C7063" s="39" t="s">
        <v>144</v>
      </c>
      <c r="D7063" s="92">
        <f t="shared" si="348"/>
        <v>59.13</v>
      </c>
      <c r="E7063" s="92">
        <f t="shared" si="349"/>
        <v>54.13</v>
      </c>
      <c r="F7063" s="92">
        <f t="shared" si="350"/>
        <v>63.94</v>
      </c>
      <c r="H7063" s="138">
        <v>59.13</v>
      </c>
      <c r="I7063" s="138">
        <v>54.13</v>
      </c>
      <c r="J7063" s="138">
        <v>63.94</v>
      </c>
      <c r="K7063" s="138">
        <v>4.2448841535599522</v>
      </c>
    </row>
    <row r="7064" spans="1:11">
      <c r="A7064" s="39" t="s">
        <v>463</v>
      </c>
      <c r="B7064" s="39" t="s">
        <v>434</v>
      </c>
      <c r="C7064" s="39" t="s">
        <v>145</v>
      </c>
      <c r="D7064" s="92">
        <f t="shared" ref="D7064:D7127" si="351">IF(K7064&gt;=50," ",H7064)</f>
        <v>55.36</v>
      </c>
      <c r="E7064" s="92">
        <f t="shared" ref="E7064:E7127" si="352">IF(K7064&gt;=50," ",I7064)</f>
        <v>48.33</v>
      </c>
      <c r="F7064" s="92">
        <f t="shared" ref="F7064:F7127" si="353">IF(K7064&gt;=50," ",J7064)</f>
        <v>62.18</v>
      </c>
      <c r="H7064" s="138">
        <v>55.36</v>
      </c>
      <c r="I7064" s="138">
        <v>48.33</v>
      </c>
      <c r="J7064" s="138">
        <v>62.18</v>
      </c>
      <c r="K7064" s="138">
        <v>6.4306358381502893</v>
      </c>
    </row>
    <row r="7065" spans="1:11">
      <c r="A7065" s="39" t="s">
        <v>463</v>
      </c>
      <c r="B7065" s="39" t="s">
        <v>434</v>
      </c>
      <c r="C7065" s="39" t="s">
        <v>146</v>
      </c>
      <c r="D7065" s="92">
        <f t="shared" si="351"/>
        <v>56.83</v>
      </c>
      <c r="E7065" s="92">
        <f t="shared" si="352"/>
        <v>51.71</v>
      </c>
      <c r="F7065" s="92">
        <f t="shared" si="353"/>
        <v>61.8</v>
      </c>
      <c r="H7065" s="138">
        <v>56.83</v>
      </c>
      <c r="I7065" s="138">
        <v>51.71</v>
      </c>
      <c r="J7065" s="138">
        <v>61.8</v>
      </c>
      <c r="K7065" s="138">
        <v>4.5398557100123176</v>
      </c>
    </row>
    <row r="7066" spans="1:11">
      <c r="A7066" s="39" t="s">
        <v>463</v>
      </c>
      <c r="B7066" s="39" t="s">
        <v>434</v>
      </c>
      <c r="C7066" s="39" t="s">
        <v>153</v>
      </c>
      <c r="D7066" s="92">
        <f t="shared" si="351"/>
        <v>57.76</v>
      </c>
      <c r="E7066" s="92">
        <f t="shared" si="352"/>
        <v>43.46</v>
      </c>
      <c r="F7066" s="92">
        <f t="shared" si="353"/>
        <v>70.86</v>
      </c>
      <c r="H7066" s="138">
        <v>57.76</v>
      </c>
      <c r="I7066" s="138">
        <v>43.46</v>
      </c>
      <c r="J7066" s="138">
        <v>70.86</v>
      </c>
      <c r="K7066" s="138">
        <v>12.413434903047092</v>
      </c>
    </row>
    <row r="7067" spans="1:11">
      <c r="A7067" s="39" t="s">
        <v>463</v>
      </c>
      <c r="B7067" s="39" t="s">
        <v>434</v>
      </c>
      <c r="C7067" s="39" t="s">
        <v>162</v>
      </c>
      <c r="D7067" s="92">
        <f t="shared" si="351"/>
        <v>58.22</v>
      </c>
      <c r="E7067" s="92">
        <f t="shared" si="352"/>
        <v>51.49</v>
      </c>
      <c r="F7067" s="92">
        <f t="shared" si="353"/>
        <v>64.66</v>
      </c>
      <c r="H7067" s="138">
        <v>58.22</v>
      </c>
      <c r="I7067" s="138">
        <v>51.49</v>
      </c>
      <c r="J7067" s="138">
        <v>64.66</v>
      </c>
      <c r="K7067" s="138">
        <v>5.8055650979045001</v>
      </c>
    </row>
    <row r="7068" spans="1:11">
      <c r="A7068" s="39" t="s">
        <v>463</v>
      </c>
      <c r="B7068" s="39" t="s">
        <v>434</v>
      </c>
      <c r="C7068" s="39" t="s">
        <v>165</v>
      </c>
      <c r="D7068" s="92">
        <f t="shared" si="351"/>
        <v>52.87</v>
      </c>
      <c r="E7068" s="92">
        <f t="shared" si="352"/>
        <v>46.78</v>
      </c>
      <c r="F7068" s="92">
        <f t="shared" si="353"/>
        <v>58.87</v>
      </c>
      <c r="H7068" s="138">
        <v>52.87</v>
      </c>
      <c r="I7068" s="138">
        <v>46.78</v>
      </c>
      <c r="J7068" s="138">
        <v>58.87</v>
      </c>
      <c r="K7068" s="138">
        <v>5.8634386230376405</v>
      </c>
    </row>
    <row r="7069" spans="1:11">
      <c r="A7069" s="39" t="s">
        <v>463</v>
      </c>
      <c r="B7069" s="39" t="s">
        <v>434</v>
      </c>
      <c r="C7069" s="39" t="s">
        <v>166</v>
      </c>
      <c r="D7069" s="92">
        <f t="shared" si="351"/>
        <v>51.77</v>
      </c>
      <c r="E7069" s="92">
        <f t="shared" si="352"/>
        <v>45.82</v>
      </c>
      <c r="F7069" s="92">
        <f t="shared" si="353"/>
        <v>57.67</v>
      </c>
      <c r="H7069" s="138">
        <v>51.77</v>
      </c>
      <c r="I7069" s="138">
        <v>45.82</v>
      </c>
      <c r="J7069" s="138">
        <v>57.67</v>
      </c>
      <c r="K7069" s="138">
        <v>5.8721267143133087</v>
      </c>
    </row>
    <row r="7070" spans="1:11">
      <c r="A7070" s="39" t="s">
        <v>463</v>
      </c>
      <c r="B7070" s="39" t="s">
        <v>434</v>
      </c>
      <c r="C7070" s="39" t="s">
        <v>170</v>
      </c>
      <c r="D7070" s="92">
        <f t="shared" si="351"/>
        <v>52.41</v>
      </c>
      <c r="E7070" s="92">
        <f t="shared" si="352"/>
        <v>46.61</v>
      </c>
      <c r="F7070" s="92">
        <f t="shared" si="353"/>
        <v>58.15</v>
      </c>
      <c r="H7070" s="138">
        <v>52.41</v>
      </c>
      <c r="I7070" s="138">
        <v>46.61</v>
      </c>
      <c r="J7070" s="138">
        <v>58.15</v>
      </c>
      <c r="K7070" s="138">
        <v>5.6477771417668388</v>
      </c>
    </row>
    <row r="7071" spans="1:11">
      <c r="A7071" s="39" t="s">
        <v>463</v>
      </c>
      <c r="B7071" s="39" t="s">
        <v>434</v>
      </c>
      <c r="C7071" s="39" t="s">
        <v>172</v>
      </c>
      <c r="D7071" s="92">
        <f t="shared" si="351"/>
        <v>58.18</v>
      </c>
      <c r="E7071" s="92">
        <f t="shared" si="352"/>
        <v>51.98</v>
      </c>
      <c r="F7071" s="92">
        <f t="shared" si="353"/>
        <v>64.14</v>
      </c>
      <c r="H7071" s="138">
        <v>58.18</v>
      </c>
      <c r="I7071" s="138">
        <v>51.98</v>
      </c>
      <c r="J7071" s="138">
        <v>64.14</v>
      </c>
      <c r="K7071" s="138">
        <v>5.3626675833619801</v>
      </c>
    </row>
    <row r="7072" spans="1:11">
      <c r="A7072" s="39" t="s">
        <v>463</v>
      </c>
      <c r="B7072" s="39" t="s">
        <v>434</v>
      </c>
      <c r="C7072" s="39" t="s">
        <v>175</v>
      </c>
      <c r="D7072" s="92">
        <f t="shared" si="351"/>
        <v>52.39</v>
      </c>
      <c r="E7072" s="92">
        <f t="shared" si="352"/>
        <v>46.96</v>
      </c>
      <c r="F7072" s="92">
        <f t="shared" si="353"/>
        <v>57.78</v>
      </c>
      <c r="H7072" s="138">
        <v>52.39</v>
      </c>
      <c r="I7072" s="138">
        <v>46.96</v>
      </c>
      <c r="J7072" s="138">
        <v>57.78</v>
      </c>
      <c r="K7072" s="138">
        <v>5.2872685627028053</v>
      </c>
    </row>
    <row r="7073" spans="1:11">
      <c r="A7073" s="39" t="s">
        <v>463</v>
      </c>
      <c r="B7073" s="39" t="s">
        <v>435</v>
      </c>
      <c r="C7073" s="39" t="s">
        <v>98</v>
      </c>
      <c r="D7073" s="92">
        <f t="shared" si="351"/>
        <v>45.41</v>
      </c>
      <c r="E7073" s="92">
        <f t="shared" si="352"/>
        <v>37.89</v>
      </c>
      <c r="F7073" s="92">
        <f t="shared" si="353"/>
        <v>53.16</v>
      </c>
      <c r="H7073" s="138">
        <v>45.41</v>
      </c>
      <c r="I7073" s="138">
        <v>37.89</v>
      </c>
      <c r="J7073" s="138">
        <v>53.16</v>
      </c>
      <c r="K7073" s="138">
        <v>8.6544813917639303</v>
      </c>
    </row>
    <row r="7074" spans="1:11">
      <c r="A7074" s="39" t="s">
        <v>463</v>
      </c>
      <c r="B7074" s="39" t="s">
        <v>435</v>
      </c>
      <c r="C7074" s="39" t="s">
        <v>105</v>
      </c>
      <c r="D7074" s="92">
        <f t="shared" si="351"/>
        <v>60.97</v>
      </c>
      <c r="E7074" s="92">
        <f t="shared" si="352"/>
        <v>50.08</v>
      </c>
      <c r="F7074" s="92">
        <f t="shared" si="353"/>
        <v>70.86</v>
      </c>
      <c r="H7074" s="138">
        <v>60.97</v>
      </c>
      <c r="I7074" s="138">
        <v>50.08</v>
      </c>
      <c r="J7074" s="138">
        <v>70.86</v>
      </c>
      <c r="K7074" s="138">
        <v>8.8076103001476138</v>
      </c>
    </row>
    <row r="7075" spans="1:11">
      <c r="A7075" s="39" t="s">
        <v>463</v>
      </c>
      <c r="B7075" s="39" t="s">
        <v>435</v>
      </c>
      <c r="C7075" s="39" t="s">
        <v>106</v>
      </c>
      <c r="D7075" s="92">
        <f t="shared" si="351"/>
        <v>48.38</v>
      </c>
      <c r="E7075" s="92">
        <f t="shared" si="352"/>
        <v>43.39</v>
      </c>
      <c r="F7075" s="92">
        <f t="shared" si="353"/>
        <v>53.39</v>
      </c>
      <c r="H7075" s="138">
        <v>48.38</v>
      </c>
      <c r="I7075" s="138">
        <v>43.39</v>
      </c>
      <c r="J7075" s="138">
        <v>53.39</v>
      </c>
      <c r="K7075" s="138">
        <v>5.2914427449359236</v>
      </c>
    </row>
    <row r="7076" spans="1:11">
      <c r="A7076" s="39" t="s">
        <v>463</v>
      </c>
      <c r="B7076" s="39" t="s">
        <v>435</v>
      </c>
      <c r="C7076" s="39" t="s">
        <v>125</v>
      </c>
      <c r="D7076" s="92">
        <f t="shared" si="351"/>
        <v>55.12</v>
      </c>
      <c r="E7076" s="92">
        <f t="shared" si="352"/>
        <v>49.16</v>
      </c>
      <c r="F7076" s="92">
        <f t="shared" si="353"/>
        <v>60.93</v>
      </c>
      <c r="H7076" s="138">
        <v>55.12</v>
      </c>
      <c r="I7076" s="138">
        <v>49.16</v>
      </c>
      <c r="J7076" s="138">
        <v>60.93</v>
      </c>
      <c r="K7076" s="138">
        <v>5.4789550072568947</v>
      </c>
    </row>
    <row r="7077" spans="1:11">
      <c r="A7077" s="39" t="s">
        <v>463</v>
      </c>
      <c r="B7077" s="39" t="s">
        <v>435</v>
      </c>
      <c r="C7077" s="39" t="s">
        <v>131</v>
      </c>
      <c r="D7077" s="92">
        <f t="shared" si="351"/>
        <v>47.57</v>
      </c>
      <c r="E7077" s="92">
        <f t="shared" si="352"/>
        <v>39.979999999999997</v>
      </c>
      <c r="F7077" s="92">
        <f t="shared" si="353"/>
        <v>55.28</v>
      </c>
      <c r="H7077" s="138">
        <v>47.57</v>
      </c>
      <c r="I7077" s="138">
        <v>39.979999999999997</v>
      </c>
      <c r="J7077" s="138">
        <v>55.28</v>
      </c>
      <c r="K7077" s="138">
        <v>8.2615093546352742</v>
      </c>
    </row>
    <row r="7078" spans="1:11">
      <c r="A7078" s="39" t="s">
        <v>463</v>
      </c>
      <c r="B7078" s="39" t="s">
        <v>435</v>
      </c>
      <c r="C7078" s="39" t="s">
        <v>133</v>
      </c>
      <c r="D7078" s="92">
        <f t="shared" si="351"/>
        <v>50.73</v>
      </c>
      <c r="E7078" s="92">
        <f t="shared" si="352"/>
        <v>46.01</v>
      </c>
      <c r="F7078" s="92">
        <f t="shared" si="353"/>
        <v>55.45</v>
      </c>
      <c r="H7078" s="138">
        <v>50.73</v>
      </c>
      <c r="I7078" s="138">
        <v>46.01</v>
      </c>
      <c r="J7078" s="138">
        <v>55.45</v>
      </c>
      <c r="K7078" s="138">
        <v>4.7506406465602211</v>
      </c>
    </row>
    <row r="7079" spans="1:11">
      <c r="A7079" s="39" t="s">
        <v>463</v>
      </c>
      <c r="B7079" s="39" t="s">
        <v>435</v>
      </c>
      <c r="C7079" s="39" t="s">
        <v>137</v>
      </c>
      <c r="D7079" s="92">
        <f t="shared" si="351"/>
        <v>53.75</v>
      </c>
      <c r="E7079" s="92">
        <f t="shared" si="352"/>
        <v>46.92</v>
      </c>
      <c r="F7079" s="92">
        <f t="shared" si="353"/>
        <v>60.43</v>
      </c>
      <c r="H7079" s="138">
        <v>53.75</v>
      </c>
      <c r="I7079" s="138">
        <v>46.92</v>
      </c>
      <c r="J7079" s="138">
        <v>60.43</v>
      </c>
      <c r="K7079" s="138">
        <v>6.4558139534883718</v>
      </c>
    </row>
    <row r="7080" spans="1:11">
      <c r="A7080" s="39" t="s">
        <v>463</v>
      </c>
      <c r="B7080" s="39" t="s">
        <v>435</v>
      </c>
      <c r="C7080" s="39" t="s">
        <v>138</v>
      </c>
      <c r="D7080" s="92">
        <f t="shared" si="351"/>
        <v>39.94</v>
      </c>
      <c r="E7080" s="92">
        <f t="shared" si="352"/>
        <v>32.81</v>
      </c>
      <c r="F7080" s="92">
        <f t="shared" si="353"/>
        <v>47.53</v>
      </c>
      <c r="H7080" s="138">
        <v>39.94</v>
      </c>
      <c r="I7080" s="138">
        <v>32.81</v>
      </c>
      <c r="J7080" s="138">
        <v>47.53</v>
      </c>
      <c r="K7080" s="138">
        <v>9.4641962944416633</v>
      </c>
    </row>
    <row r="7081" spans="1:11">
      <c r="A7081" s="39" t="s">
        <v>463</v>
      </c>
      <c r="B7081" s="39" t="s">
        <v>435</v>
      </c>
      <c r="C7081" s="39" t="s">
        <v>140</v>
      </c>
      <c r="D7081" s="92">
        <f t="shared" si="351"/>
        <v>49.85</v>
      </c>
      <c r="E7081" s="92">
        <f t="shared" si="352"/>
        <v>43.5</v>
      </c>
      <c r="F7081" s="92">
        <f t="shared" si="353"/>
        <v>56.21</v>
      </c>
      <c r="H7081" s="138">
        <v>49.85</v>
      </c>
      <c r="I7081" s="138">
        <v>43.5</v>
      </c>
      <c r="J7081" s="138">
        <v>56.21</v>
      </c>
      <c r="K7081" s="138">
        <v>6.5396188565697084</v>
      </c>
    </row>
    <row r="7082" spans="1:11">
      <c r="A7082" s="39" t="s">
        <v>463</v>
      </c>
      <c r="B7082" s="39" t="s">
        <v>435</v>
      </c>
      <c r="C7082" s="39" t="s">
        <v>144</v>
      </c>
      <c r="D7082" s="92">
        <f t="shared" si="351"/>
        <v>57.96</v>
      </c>
      <c r="E7082" s="92">
        <f t="shared" si="352"/>
        <v>51.3</v>
      </c>
      <c r="F7082" s="92">
        <f t="shared" si="353"/>
        <v>64.34</v>
      </c>
      <c r="H7082" s="138">
        <v>57.96</v>
      </c>
      <c r="I7082" s="138">
        <v>51.3</v>
      </c>
      <c r="J7082" s="138">
        <v>64.34</v>
      </c>
      <c r="K7082" s="138">
        <v>5.7625948930296751</v>
      </c>
    </row>
    <row r="7083" spans="1:11">
      <c r="A7083" s="39" t="s">
        <v>463</v>
      </c>
      <c r="B7083" s="39" t="s">
        <v>435</v>
      </c>
      <c r="C7083" s="39" t="s">
        <v>145</v>
      </c>
      <c r="D7083" s="92">
        <f t="shared" si="351"/>
        <v>54.87</v>
      </c>
      <c r="E7083" s="92">
        <f t="shared" si="352"/>
        <v>47.4</v>
      </c>
      <c r="F7083" s="92">
        <f t="shared" si="353"/>
        <v>62.13</v>
      </c>
      <c r="H7083" s="138">
        <v>54.87</v>
      </c>
      <c r="I7083" s="138">
        <v>47.4</v>
      </c>
      <c r="J7083" s="138">
        <v>62.13</v>
      </c>
      <c r="K7083" s="138">
        <v>6.8890103881902682</v>
      </c>
    </row>
    <row r="7084" spans="1:11">
      <c r="A7084" s="39" t="s">
        <v>463</v>
      </c>
      <c r="B7084" s="39" t="s">
        <v>435</v>
      </c>
      <c r="C7084" s="39" t="s">
        <v>146</v>
      </c>
      <c r="D7084" s="92">
        <f t="shared" si="351"/>
        <v>50.83</v>
      </c>
      <c r="E7084" s="92">
        <f t="shared" si="352"/>
        <v>45.45</v>
      </c>
      <c r="F7084" s="92">
        <f t="shared" si="353"/>
        <v>56.18</v>
      </c>
      <c r="H7084" s="138">
        <v>50.83</v>
      </c>
      <c r="I7084" s="138">
        <v>45.45</v>
      </c>
      <c r="J7084" s="138">
        <v>56.18</v>
      </c>
      <c r="K7084" s="138">
        <v>5.4101908321857168</v>
      </c>
    </row>
    <row r="7085" spans="1:11">
      <c r="A7085" s="39" t="s">
        <v>463</v>
      </c>
      <c r="B7085" s="39" t="s">
        <v>435</v>
      </c>
      <c r="C7085" s="39" t="s">
        <v>153</v>
      </c>
      <c r="D7085" s="92">
        <f t="shared" si="351"/>
        <v>50.42</v>
      </c>
      <c r="E7085" s="92">
        <f t="shared" si="352"/>
        <v>39.79</v>
      </c>
      <c r="F7085" s="92">
        <f t="shared" si="353"/>
        <v>61.01</v>
      </c>
      <c r="H7085" s="138">
        <v>50.42</v>
      </c>
      <c r="I7085" s="138">
        <v>39.79</v>
      </c>
      <c r="J7085" s="138">
        <v>61.01</v>
      </c>
      <c r="K7085" s="138">
        <v>10.908369694565648</v>
      </c>
    </row>
    <row r="7086" spans="1:11">
      <c r="A7086" s="39" t="s">
        <v>463</v>
      </c>
      <c r="B7086" s="39" t="s">
        <v>435</v>
      </c>
      <c r="C7086" s="39" t="s">
        <v>162</v>
      </c>
      <c r="D7086" s="92">
        <f t="shared" si="351"/>
        <v>53.62</v>
      </c>
      <c r="E7086" s="92">
        <f t="shared" si="352"/>
        <v>44.1</v>
      </c>
      <c r="F7086" s="92">
        <f t="shared" si="353"/>
        <v>62.87</v>
      </c>
      <c r="H7086" s="138">
        <v>53.62</v>
      </c>
      <c r="I7086" s="138">
        <v>44.1</v>
      </c>
      <c r="J7086" s="138">
        <v>62.87</v>
      </c>
      <c r="K7086" s="138">
        <v>9.0264826557254771</v>
      </c>
    </row>
    <row r="7087" spans="1:11">
      <c r="A7087" s="39" t="s">
        <v>463</v>
      </c>
      <c r="B7087" s="39" t="s">
        <v>435</v>
      </c>
      <c r="C7087" s="39" t="s">
        <v>165</v>
      </c>
      <c r="D7087" s="92">
        <f t="shared" si="351"/>
        <v>47.43</v>
      </c>
      <c r="E7087" s="92">
        <f t="shared" si="352"/>
        <v>41.09</v>
      </c>
      <c r="F7087" s="92">
        <f t="shared" si="353"/>
        <v>53.85</v>
      </c>
      <c r="H7087" s="138">
        <v>47.43</v>
      </c>
      <c r="I7087" s="138">
        <v>41.09</v>
      </c>
      <c r="J7087" s="138">
        <v>53.85</v>
      </c>
      <c r="K7087" s="138">
        <v>6.8943706514864003</v>
      </c>
    </row>
    <row r="7088" spans="1:11">
      <c r="A7088" s="39" t="s">
        <v>463</v>
      </c>
      <c r="B7088" s="39" t="s">
        <v>435</v>
      </c>
      <c r="C7088" s="39" t="s">
        <v>166</v>
      </c>
      <c r="D7088" s="92">
        <f t="shared" si="351"/>
        <v>46.55</v>
      </c>
      <c r="E7088" s="92">
        <f t="shared" si="352"/>
        <v>40.82</v>
      </c>
      <c r="F7088" s="92">
        <f t="shared" si="353"/>
        <v>52.37</v>
      </c>
      <c r="H7088" s="138">
        <v>46.55</v>
      </c>
      <c r="I7088" s="138">
        <v>40.82</v>
      </c>
      <c r="J7088" s="138">
        <v>52.37</v>
      </c>
      <c r="K7088" s="138">
        <v>6.3587540279269605</v>
      </c>
    </row>
    <row r="7089" spans="1:11">
      <c r="A7089" s="39" t="s">
        <v>463</v>
      </c>
      <c r="B7089" s="39" t="s">
        <v>435</v>
      </c>
      <c r="C7089" s="39" t="s">
        <v>170</v>
      </c>
      <c r="D7089" s="92">
        <f t="shared" si="351"/>
        <v>45.35</v>
      </c>
      <c r="E7089" s="92">
        <f t="shared" si="352"/>
        <v>39.89</v>
      </c>
      <c r="F7089" s="92">
        <f t="shared" si="353"/>
        <v>50.93</v>
      </c>
      <c r="H7089" s="138">
        <v>45.35</v>
      </c>
      <c r="I7089" s="138">
        <v>39.89</v>
      </c>
      <c r="J7089" s="138">
        <v>50.93</v>
      </c>
      <c r="K7089" s="138">
        <v>6.240352811466372</v>
      </c>
    </row>
    <row r="7090" spans="1:11">
      <c r="A7090" s="39" t="s">
        <v>463</v>
      </c>
      <c r="B7090" s="39" t="s">
        <v>435</v>
      </c>
      <c r="C7090" s="39" t="s">
        <v>172</v>
      </c>
      <c r="D7090" s="92">
        <f t="shared" si="351"/>
        <v>52.37</v>
      </c>
      <c r="E7090" s="92">
        <f t="shared" si="352"/>
        <v>46.39</v>
      </c>
      <c r="F7090" s="92">
        <f t="shared" si="353"/>
        <v>58.29</v>
      </c>
      <c r="H7090" s="138">
        <v>52.37</v>
      </c>
      <c r="I7090" s="138">
        <v>46.39</v>
      </c>
      <c r="J7090" s="138">
        <v>58.29</v>
      </c>
      <c r="K7090" s="138">
        <v>5.8239450066832159</v>
      </c>
    </row>
    <row r="7091" spans="1:11">
      <c r="A7091" s="39" t="s">
        <v>463</v>
      </c>
      <c r="B7091" s="39" t="s">
        <v>435</v>
      </c>
      <c r="C7091" s="39" t="s">
        <v>175</v>
      </c>
      <c r="D7091" s="92">
        <f t="shared" si="351"/>
        <v>48.48</v>
      </c>
      <c r="E7091" s="92">
        <f t="shared" si="352"/>
        <v>42.64</v>
      </c>
      <c r="F7091" s="92">
        <f t="shared" si="353"/>
        <v>54.37</v>
      </c>
      <c r="H7091" s="138">
        <v>48.48</v>
      </c>
      <c r="I7091" s="138">
        <v>42.64</v>
      </c>
      <c r="J7091" s="138">
        <v>54.37</v>
      </c>
      <c r="K7091" s="138">
        <v>6.2087458745874589</v>
      </c>
    </row>
    <row r="7092" spans="1:11">
      <c r="A7092" s="39" t="s">
        <v>463</v>
      </c>
      <c r="B7092" s="39" t="s">
        <v>433</v>
      </c>
      <c r="C7092" s="39" t="s">
        <v>99</v>
      </c>
      <c r="D7092" s="92">
        <f t="shared" si="351"/>
        <v>77.39</v>
      </c>
      <c r="E7092" s="92">
        <f t="shared" si="352"/>
        <v>67.69</v>
      </c>
      <c r="F7092" s="92">
        <f t="shared" si="353"/>
        <v>84.83</v>
      </c>
      <c r="H7092" s="138">
        <v>77.39</v>
      </c>
      <c r="I7092" s="138">
        <v>67.69</v>
      </c>
      <c r="J7092" s="138">
        <v>84.83</v>
      </c>
      <c r="K7092" s="138">
        <v>5.6596459490890298</v>
      </c>
    </row>
    <row r="7093" spans="1:11">
      <c r="A7093" s="39" t="s">
        <v>463</v>
      </c>
      <c r="B7093" s="39" t="s">
        <v>433</v>
      </c>
      <c r="C7093" s="39" t="s">
        <v>100</v>
      </c>
      <c r="D7093" s="92">
        <f t="shared" si="351"/>
        <v>78.89</v>
      </c>
      <c r="E7093" s="92">
        <f t="shared" si="352"/>
        <v>73.02</v>
      </c>
      <c r="F7093" s="92">
        <f t="shared" si="353"/>
        <v>83.77</v>
      </c>
      <c r="H7093" s="138">
        <v>78.89</v>
      </c>
      <c r="I7093" s="138">
        <v>73.02</v>
      </c>
      <c r="J7093" s="138">
        <v>83.77</v>
      </c>
      <c r="K7093" s="138">
        <v>3.4731905184434022</v>
      </c>
    </row>
    <row r="7094" spans="1:11">
      <c r="A7094" s="39" t="s">
        <v>463</v>
      </c>
      <c r="B7094" s="39" t="s">
        <v>433</v>
      </c>
      <c r="C7094" s="39" t="s">
        <v>107</v>
      </c>
      <c r="D7094" s="92">
        <f t="shared" si="351"/>
        <v>75.94</v>
      </c>
      <c r="E7094" s="92">
        <f t="shared" si="352"/>
        <v>71.31</v>
      </c>
      <c r="F7094" s="92">
        <f t="shared" si="353"/>
        <v>80.03</v>
      </c>
      <c r="H7094" s="138">
        <v>75.94</v>
      </c>
      <c r="I7094" s="138">
        <v>71.31</v>
      </c>
      <c r="J7094" s="138">
        <v>80.03</v>
      </c>
      <c r="K7094" s="138">
        <v>2.9365288385567552</v>
      </c>
    </row>
    <row r="7095" spans="1:11">
      <c r="A7095" s="39" t="s">
        <v>463</v>
      </c>
      <c r="B7095" s="39" t="s">
        <v>433</v>
      </c>
      <c r="C7095" s="39" t="s">
        <v>113</v>
      </c>
      <c r="D7095" s="92">
        <f t="shared" si="351"/>
        <v>81.819999999999993</v>
      </c>
      <c r="E7095" s="92">
        <f t="shared" si="352"/>
        <v>73.599999999999994</v>
      </c>
      <c r="F7095" s="92">
        <f t="shared" si="353"/>
        <v>87.9</v>
      </c>
      <c r="H7095" s="138">
        <v>81.819999999999993</v>
      </c>
      <c r="I7095" s="138">
        <v>73.599999999999994</v>
      </c>
      <c r="J7095" s="138">
        <v>87.9</v>
      </c>
      <c r="K7095" s="138">
        <v>4.4365680762649715</v>
      </c>
    </row>
    <row r="7096" spans="1:11">
      <c r="A7096" s="39" t="s">
        <v>463</v>
      </c>
      <c r="B7096" s="39" t="s">
        <v>433</v>
      </c>
      <c r="C7096" s="39" t="s">
        <v>114</v>
      </c>
      <c r="D7096" s="92">
        <f t="shared" si="351"/>
        <v>75.05</v>
      </c>
      <c r="E7096" s="92">
        <f t="shared" si="352"/>
        <v>66.38</v>
      </c>
      <c r="F7096" s="92">
        <f t="shared" si="353"/>
        <v>82.09</v>
      </c>
      <c r="H7096" s="138">
        <v>75.05</v>
      </c>
      <c r="I7096" s="138">
        <v>66.38</v>
      </c>
      <c r="J7096" s="138">
        <v>82.09</v>
      </c>
      <c r="K7096" s="138">
        <v>5.3564290473017984</v>
      </c>
    </row>
    <row r="7097" spans="1:11">
      <c r="A7097" s="39" t="s">
        <v>463</v>
      </c>
      <c r="B7097" s="39" t="s">
        <v>433</v>
      </c>
      <c r="C7097" s="39" t="s">
        <v>120</v>
      </c>
      <c r="D7097" s="92">
        <f t="shared" si="351"/>
        <v>82.64</v>
      </c>
      <c r="E7097" s="92">
        <f t="shared" si="352"/>
        <v>72.44</v>
      </c>
      <c r="F7097" s="92">
        <f t="shared" si="353"/>
        <v>89.6</v>
      </c>
      <c r="H7097" s="138">
        <v>82.64</v>
      </c>
      <c r="I7097" s="138">
        <v>72.44</v>
      </c>
      <c r="J7097" s="138">
        <v>89.6</v>
      </c>
      <c r="K7097" s="138">
        <v>5.2637947725072598</v>
      </c>
    </row>
    <row r="7098" spans="1:11">
      <c r="A7098" s="39" t="s">
        <v>463</v>
      </c>
      <c r="B7098" s="39" t="s">
        <v>433</v>
      </c>
      <c r="C7098" s="39" t="s">
        <v>121</v>
      </c>
      <c r="D7098" s="92">
        <f t="shared" si="351"/>
        <v>72.92</v>
      </c>
      <c r="E7098" s="92">
        <f t="shared" si="352"/>
        <v>65.62</v>
      </c>
      <c r="F7098" s="92">
        <f t="shared" si="353"/>
        <v>79.16</v>
      </c>
      <c r="H7098" s="138">
        <v>72.92</v>
      </c>
      <c r="I7098" s="138">
        <v>65.62</v>
      </c>
      <c r="J7098" s="138">
        <v>79.16</v>
      </c>
      <c r="K7098" s="138">
        <v>4.7586396050466266</v>
      </c>
    </row>
    <row r="7099" spans="1:11">
      <c r="A7099" s="39" t="s">
        <v>463</v>
      </c>
      <c r="B7099" s="39" t="s">
        <v>433</v>
      </c>
      <c r="C7099" s="39" t="s">
        <v>124</v>
      </c>
      <c r="D7099" s="92">
        <f t="shared" si="351"/>
        <v>79.400000000000006</v>
      </c>
      <c r="E7099" s="92">
        <f t="shared" si="352"/>
        <v>72.73</v>
      </c>
      <c r="F7099" s="92">
        <f t="shared" si="353"/>
        <v>84.78</v>
      </c>
      <c r="H7099" s="138">
        <v>79.400000000000006</v>
      </c>
      <c r="I7099" s="138">
        <v>72.73</v>
      </c>
      <c r="J7099" s="138">
        <v>84.78</v>
      </c>
      <c r="K7099" s="138">
        <v>3.8664987405541558</v>
      </c>
    </row>
    <row r="7100" spans="1:11">
      <c r="A7100" s="39" t="s">
        <v>463</v>
      </c>
      <c r="B7100" s="39" t="s">
        <v>433</v>
      </c>
      <c r="C7100" s="39" t="s">
        <v>126</v>
      </c>
      <c r="D7100" s="92">
        <f t="shared" si="351"/>
        <v>77.680000000000007</v>
      </c>
      <c r="E7100" s="92">
        <f t="shared" si="352"/>
        <v>67.819999999999993</v>
      </c>
      <c r="F7100" s="92">
        <f t="shared" si="353"/>
        <v>85.18</v>
      </c>
      <c r="H7100" s="138">
        <v>77.680000000000007</v>
      </c>
      <c r="I7100" s="138">
        <v>67.819999999999993</v>
      </c>
      <c r="J7100" s="138">
        <v>85.18</v>
      </c>
      <c r="K7100" s="138">
        <v>5.7028836251287327</v>
      </c>
    </row>
    <row r="7101" spans="1:11">
      <c r="A7101" s="39" t="s">
        <v>463</v>
      </c>
      <c r="B7101" s="39" t="s">
        <v>433</v>
      </c>
      <c r="C7101" s="39" t="s">
        <v>127</v>
      </c>
      <c r="D7101" s="92">
        <f t="shared" si="351"/>
        <v>85.53</v>
      </c>
      <c r="E7101" s="92">
        <f t="shared" si="352"/>
        <v>77.45</v>
      </c>
      <c r="F7101" s="92">
        <f t="shared" si="353"/>
        <v>91.05</v>
      </c>
      <c r="H7101" s="138">
        <v>85.53</v>
      </c>
      <c r="I7101" s="138">
        <v>77.45</v>
      </c>
      <c r="J7101" s="138">
        <v>91.05</v>
      </c>
      <c r="K7101" s="138">
        <v>4.0102887875599205</v>
      </c>
    </row>
    <row r="7102" spans="1:11">
      <c r="A7102" s="39" t="s">
        <v>463</v>
      </c>
      <c r="B7102" s="39" t="s">
        <v>433</v>
      </c>
      <c r="C7102" s="39" t="s">
        <v>128</v>
      </c>
      <c r="D7102" s="92">
        <f t="shared" si="351"/>
        <v>77.959999999999994</v>
      </c>
      <c r="E7102" s="92">
        <f t="shared" si="352"/>
        <v>71.98</v>
      </c>
      <c r="F7102" s="92">
        <f t="shared" si="353"/>
        <v>82.96</v>
      </c>
      <c r="H7102" s="138">
        <v>77.959999999999994</v>
      </c>
      <c r="I7102" s="138">
        <v>71.98</v>
      </c>
      <c r="J7102" s="138">
        <v>82.96</v>
      </c>
      <c r="K7102" s="138">
        <v>3.5915854284248332</v>
      </c>
    </row>
    <row r="7103" spans="1:11">
      <c r="A7103" s="39" t="s">
        <v>463</v>
      </c>
      <c r="B7103" s="39" t="s">
        <v>433</v>
      </c>
      <c r="C7103" s="39" t="s">
        <v>129</v>
      </c>
      <c r="D7103" s="92">
        <f t="shared" si="351"/>
        <v>81.709999999999994</v>
      </c>
      <c r="E7103" s="92">
        <f t="shared" si="352"/>
        <v>72.59</v>
      </c>
      <c r="F7103" s="92">
        <f t="shared" si="353"/>
        <v>88.29</v>
      </c>
      <c r="H7103" s="138">
        <v>81.709999999999994</v>
      </c>
      <c r="I7103" s="138">
        <v>72.59</v>
      </c>
      <c r="J7103" s="138">
        <v>88.29</v>
      </c>
      <c r="K7103" s="138">
        <v>4.8831232407294101</v>
      </c>
    </row>
    <row r="7104" spans="1:11">
      <c r="A7104" s="39" t="s">
        <v>463</v>
      </c>
      <c r="B7104" s="39" t="s">
        <v>433</v>
      </c>
      <c r="C7104" s="39" t="s">
        <v>139</v>
      </c>
      <c r="D7104" s="92">
        <f t="shared" si="351"/>
        <v>73.34</v>
      </c>
      <c r="E7104" s="92">
        <f t="shared" si="352"/>
        <v>67.75</v>
      </c>
      <c r="F7104" s="92">
        <f t="shared" si="353"/>
        <v>78.27</v>
      </c>
      <c r="H7104" s="138">
        <v>73.34</v>
      </c>
      <c r="I7104" s="138">
        <v>67.75</v>
      </c>
      <c r="J7104" s="138">
        <v>78.27</v>
      </c>
      <c r="K7104" s="138">
        <v>3.6678483774202344</v>
      </c>
    </row>
    <row r="7105" spans="1:11">
      <c r="A7105" s="39" t="s">
        <v>463</v>
      </c>
      <c r="B7105" s="39" t="s">
        <v>433</v>
      </c>
      <c r="C7105" s="39" t="s">
        <v>141</v>
      </c>
      <c r="D7105" s="92">
        <f t="shared" si="351"/>
        <v>79.430000000000007</v>
      </c>
      <c r="E7105" s="92">
        <f t="shared" si="352"/>
        <v>74.680000000000007</v>
      </c>
      <c r="F7105" s="92">
        <f t="shared" si="353"/>
        <v>83.49</v>
      </c>
      <c r="H7105" s="138">
        <v>79.430000000000007</v>
      </c>
      <c r="I7105" s="138">
        <v>74.680000000000007</v>
      </c>
      <c r="J7105" s="138">
        <v>83.49</v>
      </c>
      <c r="K7105" s="138">
        <v>2.8326828654160896</v>
      </c>
    </row>
    <row r="7106" spans="1:11">
      <c r="A7106" s="39" t="s">
        <v>463</v>
      </c>
      <c r="B7106" s="39" t="s">
        <v>433</v>
      </c>
      <c r="C7106" s="39" t="s">
        <v>142</v>
      </c>
      <c r="D7106" s="92">
        <f t="shared" si="351"/>
        <v>82.82</v>
      </c>
      <c r="E7106" s="92">
        <f t="shared" si="352"/>
        <v>77.98</v>
      </c>
      <c r="F7106" s="92">
        <f t="shared" si="353"/>
        <v>86.78</v>
      </c>
      <c r="H7106" s="138">
        <v>82.82</v>
      </c>
      <c r="I7106" s="138">
        <v>77.98</v>
      </c>
      <c r="J7106" s="138">
        <v>86.78</v>
      </c>
      <c r="K7106" s="138">
        <v>2.7046607099734365</v>
      </c>
    </row>
    <row r="7107" spans="1:11">
      <c r="A7107" s="39" t="s">
        <v>463</v>
      </c>
      <c r="B7107" s="39" t="s">
        <v>433</v>
      </c>
      <c r="C7107" s="39" t="s">
        <v>147</v>
      </c>
      <c r="D7107" s="92">
        <f t="shared" si="351"/>
        <v>78.2</v>
      </c>
      <c r="E7107" s="92">
        <f t="shared" si="352"/>
        <v>72.62</v>
      </c>
      <c r="F7107" s="92">
        <f t="shared" si="353"/>
        <v>82.91</v>
      </c>
      <c r="H7107" s="138">
        <v>78.2</v>
      </c>
      <c r="I7107" s="138">
        <v>72.62</v>
      </c>
      <c r="J7107" s="138">
        <v>82.91</v>
      </c>
      <c r="K7107" s="138">
        <v>3.363171355498721</v>
      </c>
    </row>
    <row r="7108" spans="1:11">
      <c r="A7108" s="39" t="s">
        <v>463</v>
      </c>
      <c r="B7108" s="39" t="s">
        <v>433</v>
      </c>
      <c r="C7108" s="39" t="s">
        <v>148</v>
      </c>
      <c r="D7108" s="92">
        <f t="shared" si="351"/>
        <v>77.959999999999994</v>
      </c>
      <c r="E7108" s="92">
        <f t="shared" si="352"/>
        <v>71.069999999999993</v>
      </c>
      <c r="F7108" s="92">
        <f t="shared" si="353"/>
        <v>83.59</v>
      </c>
      <c r="H7108" s="138">
        <v>77.959999999999994</v>
      </c>
      <c r="I7108" s="138">
        <v>71.069999999999993</v>
      </c>
      <c r="J7108" s="138">
        <v>83.59</v>
      </c>
      <c r="K7108" s="138">
        <v>4.0918419702411493</v>
      </c>
    </row>
    <row r="7109" spans="1:11">
      <c r="A7109" s="39" t="s">
        <v>463</v>
      </c>
      <c r="B7109" s="39" t="s">
        <v>433</v>
      </c>
      <c r="C7109" s="39" t="s">
        <v>152</v>
      </c>
      <c r="D7109" s="92">
        <f t="shared" si="351"/>
        <v>76.510000000000005</v>
      </c>
      <c r="E7109" s="92">
        <f t="shared" si="352"/>
        <v>63.46</v>
      </c>
      <c r="F7109" s="92">
        <f t="shared" si="353"/>
        <v>85.93</v>
      </c>
      <c r="H7109" s="138">
        <v>76.510000000000005</v>
      </c>
      <c r="I7109" s="138">
        <v>63.46</v>
      </c>
      <c r="J7109" s="138">
        <v>85.93</v>
      </c>
      <c r="K7109" s="138">
        <v>7.528427656515488</v>
      </c>
    </row>
    <row r="7110" spans="1:11">
      <c r="A7110" s="39" t="s">
        <v>463</v>
      </c>
      <c r="B7110" s="39" t="s">
        <v>433</v>
      </c>
      <c r="C7110" s="39" t="s">
        <v>155</v>
      </c>
      <c r="D7110" s="92">
        <f t="shared" si="351"/>
        <v>87.21</v>
      </c>
      <c r="E7110" s="92">
        <f t="shared" si="352"/>
        <v>81.91</v>
      </c>
      <c r="F7110" s="92">
        <f t="shared" si="353"/>
        <v>91.13</v>
      </c>
      <c r="H7110" s="138">
        <v>87.21</v>
      </c>
      <c r="I7110" s="138">
        <v>81.91</v>
      </c>
      <c r="J7110" s="138">
        <v>91.13</v>
      </c>
      <c r="K7110" s="138">
        <v>2.6717119596376562</v>
      </c>
    </row>
    <row r="7111" spans="1:11">
      <c r="A7111" s="39" t="s">
        <v>463</v>
      </c>
      <c r="B7111" s="39" t="s">
        <v>433</v>
      </c>
      <c r="C7111" s="39" t="s">
        <v>157</v>
      </c>
      <c r="D7111" s="92">
        <f t="shared" si="351"/>
        <v>77.41</v>
      </c>
      <c r="E7111" s="92">
        <f t="shared" si="352"/>
        <v>64.599999999999994</v>
      </c>
      <c r="F7111" s="92">
        <f t="shared" si="353"/>
        <v>86.55</v>
      </c>
      <c r="H7111" s="138">
        <v>77.41</v>
      </c>
      <c r="I7111" s="138">
        <v>64.599999999999994</v>
      </c>
      <c r="J7111" s="138">
        <v>86.55</v>
      </c>
      <c r="K7111" s="138">
        <v>7.2600439219739066</v>
      </c>
    </row>
    <row r="7112" spans="1:11">
      <c r="A7112" s="39" t="s">
        <v>463</v>
      </c>
      <c r="B7112" s="39" t="s">
        <v>433</v>
      </c>
      <c r="C7112" s="39" t="s">
        <v>158</v>
      </c>
      <c r="D7112" s="92">
        <f t="shared" si="351"/>
        <v>74.930000000000007</v>
      </c>
      <c r="E7112" s="92">
        <f t="shared" si="352"/>
        <v>56.35</v>
      </c>
      <c r="F7112" s="92">
        <f t="shared" si="353"/>
        <v>87.37</v>
      </c>
      <c r="H7112" s="138">
        <v>74.930000000000007</v>
      </c>
      <c r="I7112" s="138">
        <v>56.35</v>
      </c>
      <c r="J7112" s="138">
        <v>87.37</v>
      </c>
      <c r="K7112" s="138">
        <v>10.743360469771787</v>
      </c>
    </row>
    <row r="7113" spans="1:11">
      <c r="A7113" s="39" t="s">
        <v>463</v>
      </c>
      <c r="B7113" s="39" t="s">
        <v>433</v>
      </c>
      <c r="C7113" s="39" t="s">
        <v>160</v>
      </c>
      <c r="D7113" s="92">
        <f t="shared" si="351"/>
        <v>73.13</v>
      </c>
      <c r="E7113" s="92">
        <f t="shared" si="352"/>
        <v>61.42</v>
      </c>
      <c r="F7113" s="92">
        <f t="shared" si="353"/>
        <v>82.31</v>
      </c>
      <c r="H7113" s="138">
        <v>73.13</v>
      </c>
      <c r="I7113" s="138">
        <v>61.42</v>
      </c>
      <c r="J7113" s="138">
        <v>82.31</v>
      </c>
      <c r="K7113" s="138">
        <v>7.3567619308081502</v>
      </c>
    </row>
    <row r="7114" spans="1:11">
      <c r="A7114" s="39" t="s">
        <v>463</v>
      </c>
      <c r="B7114" s="39" t="s">
        <v>433</v>
      </c>
      <c r="C7114" s="39" t="s">
        <v>163</v>
      </c>
      <c r="D7114" s="92">
        <f t="shared" si="351"/>
        <v>81.95</v>
      </c>
      <c r="E7114" s="92">
        <f t="shared" si="352"/>
        <v>72.38</v>
      </c>
      <c r="F7114" s="92">
        <f t="shared" si="353"/>
        <v>88.72</v>
      </c>
      <c r="H7114" s="138">
        <v>81.95</v>
      </c>
      <c r="I7114" s="138">
        <v>72.38</v>
      </c>
      <c r="J7114" s="138">
        <v>88.72</v>
      </c>
      <c r="K7114" s="138">
        <v>5.0640634533251987</v>
      </c>
    </row>
    <row r="7115" spans="1:11">
      <c r="A7115" s="39" t="s">
        <v>463</v>
      </c>
      <c r="B7115" s="39" t="s">
        <v>433</v>
      </c>
      <c r="C7115" s="39" t="s">
        <v>167</v>
      </c>
      <c r="D7115" s="92">
        <f t="shared" si="351"/>
        <v>79.94</v>
      </c>
      <c r="E7115" s="92">
        <f t="shared" si="352"/>
        <v>73.260000000000005</v>
      </c>
      <c r="F7115" s="92">
        <f t="shared" si="353"/>
        <v>85.28</v>
      </c>
      <c r="H7115" s="138">
        <v>79.94</v>
      </c>
      <c r="I7115" s="138">
        <v>73.260000000000005</v>
      </c>
      <c r="J7115" s="138">
        <v>85.28</v>
      </c>
      <c r="K7115" s="138">
        <v>3.8278709031773834</v>
      </c>
    </row>
    <row r="7116" spans="1:11">
      <c r="A7116" s="39" t="s">
        <v>463</v>
      </c>
      <c r="B7116" s="39" t="s">
        <v>433</v>
      </c>
      <c r="C7116" s="39" t="s">
        <v>169</v>
      </c>
      <c r="D7116" s="92">
        <f t="shared" si="351"/>
        <v>82.31</v>
      </c>
      <c r="E7116" s="92">
        <f t="shared" si="352"/>
        <v>71.2</v>
      </c>
      <c r="F7116" s="92">
        <f t="shared" si="353"/>
        <v>89.76</v>
      </c>
      <c r="H7116" s="138">
        <v>82.31</v>
      </c>
      <c r="I7116" s="138">
        <v>71.2</v>
      </c>
      <c r="J7116" s="138">
        <v>89.76</v>
      </c>
      <c r="K7116" s="138">
        <v>5.7101202770015798</v>
      </c>
    </row>
    <row r="7117" spans="1:11">
      <c r="A7117" s="39" t="s">
        <v>463</v>
      </c>
      <c r="B7117" s="39" t="s">
        <v>433</v>
      </c>
      <c r="C7117" s="39" t="s">
        <v>173</v>
      </c>
      <c r="D7117" s="92">
        <f t="shared" si="351"/>
        <v>77.08</v>
      </c>
      <c r="E7117" s="92">
        <f t="shared" si="352"/>
        <v>72.11</v>
      </c>
      <c r="F7117" s="92">
        <f t="shared" si="353"/>
        <v>81.39</v>
      </c>
      <c r="H7117" s="138">
        <v>77.08</v>
      </c>
      <c r="I7117" s="138">
        <v>72.11</v>
      </c>
      <c r="J7117" s="138">
        <v>81.39</v>
      </c>
      <c r="K7117" s="138">
        <v>3.0747275557861964</v>
      </c>
    </row>
    <row r="7118" spans="1:11">
      <c r="A7118" s="39" t="s">
        <v>463</v>
      </c>
      <c r="B7118" s="39" t="s">
        <v>433</v>
      </c>
      <c r="C7118" s="39" t="s">
        <v>176</v>
      </c>
      <c r="D7118" s="92">
        <f t="shared" si="351"/>
        <v>91.67</v>
      </c>
      <c r="E7118" s="92">
        <f t="shared" si="352"/>
        <v>85.63</v>
      </c>
      <c r="F7118" s="92">
        <f t="shared" si="353"/>
        <v>95.31</v>
      </c>
      <c r="H7118" s="138">
        <v>91.67</v>
      </c>
      <c r="I7118" s="138">
        <v>85.63</v>
      </c>
      <c r="J7118" s="138">
        <v>95.31</v>
      </c>
      <c r="K7118" s="138">
        <v>2.6071779208028798</v>
      </c>
    </row>
    <row r="7119" spans="1:11">
      <c r="A7119" s="39" t="s">
        <v>463</v>
      </c>
      <c r="B7119" s="39" t="s">
        <v>434</v>
      </c>
      <c r="C7119" s="39" t="s">
        <v>99</v>
      </c>
      <c r="D7119" s="92">
        <f t="shared" si="351"/>
        <v>46.74</v>
      </c>
      <c r="E7119" s="92">
        <f t="shared" si="352"/>
        <v>41.1</v>
      </c>
      <c r="F7119" s="92">
        <f t="shared" si="353"/>
        <v>52.47</v>
      </c>
      <c r="H7119" s="138">
        <v>46.74</v>
      </c>
      <c r="I7119" s="138">
        <v>41.1</v>
      </c>
      <c r="J7119" s="138">
        <v>52.47</v>
      </c>
      <c r="K7119" s="138">
        <v>6.2259306803594354</v>
      </c>
    </row>
    <row r="7120" spans="1:11">
      <c r="A7120" s="39" t="s">
        <v>463</v>
      </c>
      <c r="B7120" s="39" t="s">
        <v>434</v>
      </c>
      <c r="C7120" s="39" t="s">
        <v>100</v>
      </c>
      <c r="D7120" s="92">
        <f t="shared" si="351"/>
        <v>46.84</v>
      </c>
      <c r="E7120" s="92">
        <f t="shared" si="352"/>
        <v>41.82</v>
      </c>
      <c r="F7120" s="92">
        <f t="shared" si="353"/>
        <v>51.92</v>
      </c>
      <c r="H7120" s="138">
        <v>46.84</v>
      </c>
      <c r="I7120" s="138">
        <v>41.82</v>
      </c>
      <c r="J7120" s="138">
        <v>51.92</v>
      </c>
      <c r="K7120" s="138">
        <v>5.5081127241673782</v>
      </c>
    </row>
    <row r="7121" spans="1:11">
      <c r="A7121" s="39" t="s">
        <v>463</v>
      </c>
      <c r="B7121" s="39" t="s">
        <v>434</v>
      </c>
      <c r="C7121" s="39" t="s">
        <v>107</v>
      </c>
      <c r="D7121" s="92">
        <f t="shared" si="351"/>
        <v>65.59</v>
      </c>
      <c r="E7121" s="92">
        <f t="shared" si="352"/>
        <v>60.84</v>
      </c>
      <c r="F7121" s="92">
        <f t="shared" si="353"/>
        <v>70.05</v>
      </c>
      <c r="H7121" s="138">
        <v>65.59</v>
      </c>
      <c r="I7121" s="138">
        <v>60.84</v>
      </c>
      <c r="J7121" s="138">
        <v>70.05</v>
      </c>
      <c r="K7121" s="138">
        <v>3.5981094679066925</v>
      </c>
    </row>
    <row r="7122" spans="1:11">
      <c r="A7122" s="39" t="s">
        <v>463</v>
      </c>
      <c r="B7122" s="39" t="s">
        <v>434</v>
      </c>
      <c r="C7122" s="39" t="s">
        <v>113</v>
      </c>
      <c r="D7122" s="92">
        <f t="shared" si="351"/>
        <v>50.44</v>
      </c>
      <c r="E7122" s="92">
        <f t="shared" si="352"/>
        <v>44.3</v>
      </c>
      <c r="F7122" s="92">
        <f t="shared" si="353"/>
        <v>56.58</v>
      </c>
      <c r="H7122" s="138">
        <v>50.44</v>
      </c>
      <c r="I7122" s="138">
        <v>44.3</v>
      </c>
      <c r="J7122" s="138">
        <v>56.58</v>
      </c>
      <c r="K7122" s="138">
        <v>6.2450436161776368</v>
      </c>
    </row>
    <row r="7123" spans="1:11">
      <c r="A7123" s="39" t="s">
        <v>463</v>
      </c>
      <c r="B7123" s="39" t="s">
        <v>434</v>
      </c>
      <c r="C7123" s="39" t="s">
        <v>114</v>
      </c>
      <c r="D7123" s="92">
        <f t="shared" si="351"/>
        <v>50.84</v>
      </c>
      <c r="E7123" s="92">
        <f t="shared" si="352"/>
        <v>43.02</v>
      </c>
      <c r="F7123" s="92">
        <f t="shared" si="353"/>
        <v>58.61</v>
      </c>
      <c r="H7123" s="138">
        <v>50.84</v>
      </c>
      <c r="I7123" s="138">
        <v>43.02</v>
      </c>
      <c r="J7123" s="138">
        <v>58.61</v>
      </c>
      <c r="K7123" s="138">
        <v>7.8874901652242313</v>
      </c>
    </row>
    <row r="7124" spans="1:11">
      <c r="A7124" s="39" t="s">
        <v>463</v>
      </c>
      <c r="B7124" s="39" t="s">
        <v>434</v>
      </c>
      <c r="C7124" s="39" t="s">
        <v>120</v>
      </c>
      <c r="D7124" s="92">
        <f t="shared" si="351"/>
        <v>51.24</v>
      </c>
      <c r="E7124" s="92">
        <f t="shared" si="352"/>
        <v>43.29</v>
      </c>
      <c r="F7124" s="92">
        <f t="shared" si="353"/>
        <v>59.12</v>
      </c>
      <c r="H7124" s="138">
        <v>51.24</v>
      </c>
      <c r="I7124" s="138">
        <v>43.29</v>
      </c>
      <c r="J7124" s="138">
        <v>59.12</v>
      </c>
      <c r="K7124" s="138">
        <v>7.9430132708821235</v>
      </c>
    </row>
    <row r="7125" spans="1:11">
      <c r="A7125" s="39" t="s">
        <v>463</v>
      </c>
      <c r="B7125" s="39" t="s">
        <v>434</v>
      </c>
      <c r="C7125" s="39" t="s">
        <v>121</v>
      </c>
      <c r="D7125" s="92">
        <f t="shared" si="351"/>
        <v>51.94</v>
      </c>
      <c r="E7125" s="92">
        <f t="shared" si="352"/>
        <v>46.67</v>
      </c>
      <c r="F7125" s="92">
        <f t="shared" si="353"/>
        <v>57.18</v>
      </c>
      <c r="H7125" s="138">
        <v>51.94</v>
      </c>
      <c r="I7125" s="138">
        <v>46.67</v>
      </c>
      <c r="J7125" s="138">
        <v>57.18</v>
      </c>
      <c r="K7125" s="138">
        <v>5.1790527531767427</v>
      </c>
    </row>
    <row r="7126" spans="1:11">
      <c r="A7126" s="39" t="s">
        <v>463</v>
      </c>
      <c r="B7126" s="39" t="s">
        <v>434</v>
      </c>
      <c r="C7126" s="39" t="s">
        <v>124</v>
      </c>
      <c r="D7126" s="92">
        <f t="shared" si="351"/>
        <v>53.32</v>
      </c>
      <c r="E7126" s="92">
        <f t="shared" si="352"/>
        <v>46.95</v>
      </c>
      <c r="F7126" s="92">
        <f t="shared" si="353"/>
        <v>59.58</v>
      </c>
      <c r="H7126" s="138">
        <v>53.32</v>
      </c>
      <c r="I7126" s="138">
        <v>46.95</v>
      </c>
      <c r="J7126" s="138">
        <v>59.58</v>
      </c>
      <c r="K7126" s="138">
        <v>6.0765191297824463</v>
      </c>
    </row>
    <row r="7127" spans="1:11">
      <c r="A7127" s="39" t="s">
        <v>463</v>
      </c>
      <c r="B7127" s="39" t="s">
        <v>434</v>
      </c>
      <c r="C7127" s="39" t="s">
        <v>126</v>
      </c>
      <c r="D7127" s="92">
        <f t="shared" si="351"/>
        <v>44.13</v>
      </c>
      <c r="E7127" s="92">
        <f t="shared" si="352"/>
        <v>39.03</v>
      </c>
      <c r="F7127" s="92">
        <f t="shared" si="353"/>
        <v>49.36</v>
      </c>
      <c r="H7127" s="138">
        <v>44.13</v>
      </c>
      <c r="I7127" s="138">
        <v>39.03</v>
      </c>
      <c r="J7127" s="138">
        <v>49.36</v>
      </c>
      <c r="K7127" s="138">
        <v>6.0049852707908444</v>
      </c>
    </row>
    <row r="7128" spans="1:11">
      <c r="A7128" s="39" t="s">
        <v>463</v>
      </c>
      <c r="B7128" s="39" t="s">
        <v>434</v>
      </c>
      <c r="C7128" s="39" t="s">
        <v>127</v>
      </c>
      <c r="D7128" s="92">
        <f t="shared" ref="D7128:D7191" si="354">IF(K7128&gt;=50," ",H7128)</f>
        <v>53.8</v>
      </c>
      <c r="E7128" s="92">
        <f t="shared" ref="E7128:E7191" si="355">IF(K7128&gt;=50," ",I7128)</f>
        <v>46.66</v>
      </c>
      <c r="F7128" s="92">
        <f t="shared" ref="F7128:F7191" si="356">IF(K7128&gt;=50," ",J7128)</f>
        <v>60.79</v>
      </c>
      <c r="H7128" s="138">
        <v>53.8</v>
      </c>
      <c r="I7128" s="138">
        <v>46.66</v>
      </c>
      <c r="J7128" s="138">
        <v>60.79</v>
      </c>
      <c r="K7128" s="138">
        <v>6.7472118959107803</v>
      </c>
    </row>
    <row r="7129" spans="1:11">
      <c r="A7129" s="39" t="s">
        <v>463</v>
      </c>
      <c r="B7129" s="39" t="s">
        <v>434</v>
      </c>
      <c r="C7129" s="39" t="s">
        <v>128</v>
      </c>
      <c r="D7129" s="92">
        <f t="shared" si="354"/>
        <v>54.77</v>
      </c>
      <c r="E7129" s="92">
        <f t="shared" si="355"/>
        <v>49.16</v>
      </c>
      <c r="F7129" s="92">
        <f t="shared" si="356"/>
        <v>60.26</v>
      </c>
      <c r="H7129" s="138">
        <v>54.77</v>
      </c>
      <c r="I7129" s="138">
        <v>49.16</v>
      </c>
      <c r="J7129" s="138">
        <v>60.26</v>
      </c>
      <c r="K7129" s="138">
        <v>5.1853204308928236</v>
      </c>
    </row>
    <row r="7130" spans="1:11">
      <c r="A7130" s="39" t="s">
        <v>463</v>
      </c>
      <c r="B7130" s="39" t="s">
        <v>434</v>
      </c>
      <c r="C7130" s="39" t="s">
        <v>129</v>
      </c>
      <c r="D7130" s="92">
        <f t="shared" si="354"/>
        <v>54.35</v>
      </c>
      <c r="E7130" s="92">
        <f t="shared" si="355"/>
        <v>45.51</v>
      </c>
      <c r="F7130" s="92">
        <f t="shared" si="356"/>
        <v>62.92</v>
      </c>
      <c r="H7130" s="138">
        <v>54.35</v>
      </c>
      <c r="I7130" s="138">
        <v>45.51</v>
      </c>
      <c r="J7130" s="138">
        <v>62.92</v>
      </c>
      <c r="K7130" s="138">
        <v>8.2612695492180315</v>
      </c>
    </row>
    <row r="7131" spans="1:11">
      <c r="A7131" s="39" t="s">
        <v>463</v>
      </c>
      <c r="B7131" s="39" t="s">
        <v>434</v>
      </c>
      <c r="C7131" s="39" t="s">
        <v>139</v>
      </c>
      <c r="D7131" s="92">
        <f t="shared" si="354"/>
        <v>52.82</v>
      </c>
      <c r="E7131" s="92">
        <f t="shared" si="355"/>
        <v>47.72</v>
      </c>
      <c r="F7131" s="92">
        <f t="shared" si="356"/>
        <v>57.86</v>
      </c>
      <c r="H7131" s="138">
        <v>52.82</v>
      </c>
      <c r="I7131" s="138">
        <v>47.72</v>
      </c>
      <c r="J7131" s="138">
        <v>57.86</v>
      </c>
      <c r="K7131" s="138">
        <v>4.9223778871639539</v>
      </c>
    </row>
    <row r="7132" spans="1:11">
      <c r="A7132" s="39" t="s">
        <v>463</v>
      </c>
      <c r="B7132" s="39" t="s">
        <v>434</v>
      </c>
      <c r="C7132" s="39" t="s">
        <v>141</v>
      </c>
      <c r="D7132" s="92">
        <f t="shared" si="354"/>
        <v>52.54</v>
      </c>
      <c r="E7132" s="92">
        <f t="shared" si="355"/>
        <v>45.93</v>
      </c>
      <c r="F7132" s="92">
        <f t="shared" si="356"/>
        <v>59.07</v>
      </c>
      <c r="H7132" s="138">
        <v>52.54</v>
      </c>
      <c r="I7132" s="138">
        <v>45.93</v>
      </c>
      <c r="J7132" s="138">
        <v>59.07</v>
      </c>
      <c r="K7132" s="138">
        <v>6.4141606395127528</v>
      </c>
    </row>
    <row r="7133" spans="1:11">
      <c r="A7133" s="39" t="s">
        <v>463</v>
      </c>
      <c r="B7133" s="39" t="s">
        <v>434</v>
      </c>
      <c r="C7133" s="39" t="s">
        <v>142</v>
      </c>
      <c r="D7133" s="92">
        <f t="shared" si="354"/>
        <v>62.6</v>
      </c>
      <c r="E7133" s="92">
        <f t="shared" si="355"/>
        <v>57.56</v>
      </c>
      <c r="F7133" s="92">
        <f t="shared" si="356"/>
        <v>67.38</v>
      </c>
      <c r="H7133" s="138">
        <v>62.6</v>
      </c>
      <c r="I7133" s="138">
        <v>57.56</v>
      </c>
      <c r="J7133" s="138">
        <v>67.38</v>
      </c>
      <c r="K7133" s="138">
        <v>4.0095846645367406</v>
      </c>
    </row>
    <row r="7134" spans="1:11">
      <c r="A7134" s="39" t="s">
        <v>463</v>
      </c>
      <c r="B7134" s="39" t="s">
        <v>434</v>
      </c>
      <c r="C7134" s="39" t="s">
        <v>147</v>
      </c>
      <c r="D7134" s="92">
        <f t="shared" si="354"/>
        <v>55.62</v>
      </c>
      <c r="E7134" s="92">
        <f t="shared" si="355"/>
        <v>49.95</v>
      </c>
      <c r="F7134" s="92">
        <f t="shared" si="356"/>
        <v>61.16</v>
      </c>
      <c r="H7134" s="138">
        <v>55.62</v>
      </c>
      <c r="I7134" s="138">
        <v>49.95</v>
      </c>
      <c r="J7134" s="138">
        <v>61.16</v>
      </c>
      <c r="K7134" s="138">
        <v>5.1600143833153549</v>
      </c>
    </row>
    <row r="7135" spans="1:11">
      <c r="A7135" s="39" t="s">
        <v>463</v>
      </c>
      <c r="B7135" s="39" t="s">
        <v>434</v>
      </c>
      <c r="C7135" s="39" t="s">
        <v>148</v>
      </c>
      <c r="D7135" s="92">
        <f t="shared" si="354"/>
        <v>52.2</v>
      </c>
      <c r="E7135" s="92">
        <f t="shared" si="355"/>
        <v>46.44</v>
      </c>
      <c r="F7135" s="92">
        <f t="shared" si="356"/>
        <v>57.91</v>
      </c>
      <c r="H7135" s="138">
        <v>52.2</v>
      </c>
      <c r="I7135" s="138">
        <v>46.44</v>
      </c>
      <c r="J7135" s="138">
        <v>57.91</v>
      </c>
      <c r="K7135" s="138">
        <v>5.6321839080459766</v>
      </c>
    </row>
    <row r="7136" spans="1:11">
      <c r="A7136" s="39" t="s">
        <v>463</v>
      </c>
      <c r="B7136" s="39" t="s">
        <v>434</v>
      </c>
      <c r="C7136" s="39" t="s">
        <v>152</v>
      </c>
      <c r="D7136" s="92">
        <f t="shared" si="354"/>
        <v>46.13</v>
      </c>
      <c r="E7136" s="92">
        <f t="shared" si="355"/>
        <v>39.33</v>
      </c>
      <c r="F7136" s="92">
        <f t="shared" si="356"/>
        <v>53.07</v>
      </c>
      <c r="H7136" s="138">
        <v>46.13</v>
      </c>
      <c r="I7136" s="138">
        <v>39.33</v>
      </c>
      <c r="J7136" s="138">
        <v>53.07</v>
      </c>
      <c r="K7136" s="138">
        <v>7.6522870149577278</v>
      </c>
    </row>
    <row r="7137" spans="1:11">
      <c r="A7137" s="39" t="s">
        <v>463</v>
      </c>
      <c r="B7137" s="39" t="s">
        <v>434</v>
      </c>
      <c r="C7137" s="39" t="s">
        <v>155</v>
      </c>
      <c r="D7137" s="92">
        <f t="shared" si="354"/>
        <v>52.27</v>
      </c>
      <c r="E7137" s="92">
        <f t="shared" si="355"/>
        <v>43.9</v>
      </c>
      <c r="F7137" s="92">
        <f t="shared" si="356"/>
        <v>60.52</v>
      </c>
      <c r="H7137" s="138">
        <v>52.27</v>
      </c>
      <c r="I7137" s="138">
        <v>43.9</v>
      </c>
      <c r="J7137" s="138">
        <v>60.52</v>
      </c>
      <c r="K7137" s="138">
        <v>8.1882533001721818</v>
      </c>
    </row>
    <row r="7138" spans="1:11">
      <c r="A7138" s="39" t="s">
        <v>463</v>
      </c>
      <c r="B7138" s="39" t="s">
        <v>434</v>
      </c>
      <c r="C7138" s="39" t="s">
        <v>157</v>
      </c>
      <c r="D7138" s="92">
        <f t="shared" si="354"/>
        <v>53.02</v>
      </c>
      <c r="E7138" s="92">
        <f t="shared" si="355"/>
        <v>44.28</v>
      </c>
      <c r="F7138" s="92">
        <f t="shared" si="356"/>
        <v>61.57</v>
      </c>
      <c r="H7138" s="138">
        <v>53.02</v>
      </c>
      <c r="I7138" s="138">
        <v>44.28</v>
      </c>
      <c r="J7138" s="138">
        <v>61.57</v>
      </c>
      <c r="K7138" s="138">
        <v>8.3930592229347418</v>
      </c>
    </row>
    <row r="7139" spans="1:11">
      <c r="A7139" s="39" t="s">
        <v>463</v>
      </c>
      <c r="B7139" s="39" t="s">
        <v>434</v>
      </c>
      <c r="C7139" s="39" t="s">
        <v>158</v>
      </c>
      <c r="D7139" s="92">
        <f t="shared" si="354"/>
        <v>55.13</v>
      </c>
      <c r="E7139" s="92">
        <f t="shared" si="355"/>
        <v>37.94</v>
      </c>
      <c r="F7139" s="92">
        <f t="shared" si="356"/>
        <v>71.17</v>
      </c>
      <c r="H7139" s="138">
        <v>55.13</v>
      </c>
      <c r="I7139" s="138">
        <v>37.94</v>
      </c>
      <c r="J7139" s="138">
        <v>71.17</v>
      </c>
      <c r="K7139" s="138">
        <v>15.980409940141485</v>
      </c>
    </row>
    <row r="7140" spans="1:11">
      <c r="A7140" s="39" t="s">
        <v>463</v>
      </c>
      <c r="B7140" s="39" t="s">
        <v>434</v>
      </c>
      <c r="C7140" s="39" t="s">
        <v>160</v>
      </c>
      <c r="D7140" s="92">
        <f t="shared" si="354"/>
        <v>55.09</v>
      </c>
      <c r="E7140" s="92">
        <f t="shared" si="355"/>
        <v>45.08</v>
      </c>
      <c r="F7140" s="92">
        <f t="shared" si="356"/>
        <v>64.7</v>
      </c>
      <c r="H7140" s="138">
        <v>55.09</v>
      </c>
      <c r="I7140" s="138">
        <v>45.08</v>
      </c>
      <c r="J7140" s="138">
        <v>64.7</v>
      </c>
      <c r="K7140" s="138">
        <v>9.2031221637320755</v>
      </c>
    </row>
    <row r="7141" spans="1:11">
      <c r="A7141" s="39" t="s">
        <v>463</v>
      </c>
      <c r="B7141" s="39" t="s">
        <v>434</v>
      </c>
      <c r="C7141" s="39" t="s">
        <v>163</v>
      </c>
      <c r="D7141" s="92">
        <f t="shared" si="354"/>
        <v>46.23</v>
      </c>
      <c r="E7141" s="92">
        <f t="shared" si="355"/>
        <v>39.43</v>
      </c>
      <c r="F7141" s="92">
        <f t="shared" si="356"/>
        <v>53.18</v>
      </c>
      <c r="H7141" s="138">
        <v>46.23</v>
      </c>
      <c r="I7141" s="138">
        <v>39.43</v>
      </c>
      <c r="J7141" s="138">
        <v>53.18</v>
      </c>
      <c r="K7141" s="138">
        <v>7.6357343716201607</v>
      </c>
    </row>
    <row r="7142" spans="1:11">
      <c r="A7142" s="39" t="s">
        <v>463</v>
      </c>
      <c r="B7142" s="39" t="s">
        <v>434</v>
      </c>
      <c r="C7142" s="39" t="s">
        <v>167</v>
      </c>
      <c r="D7142" s="92">
        <f t="shared" si="354"/>
        <v>54.54</v>
      </c>
      <c r="E7142" s="92">
        <f t="shared" si="355"/>
        <v>48.16</v>
      </c>
      <c r="F7142" s="92">
        <f t="shared" si="356"/>
        <v>60.77</v>
      </c>
      <c r="H7142" s="138">
        <v>54.54</v>
      </c>
      <c r="I7142" s="138">
        <v>48.16</v>
      </c>
      <c r="J7142" s="138">
        <v>60.77</v>
      </c>
      <c r="K7142" s="138">
        <v>5.9222588925559227</v>
      </c>
    </row>
    <row r="7143" spans="1:11">
      <c r="A7143" s="39" t="s">
        <v>463</v>
      </c>
      <c r="B7143" s="39" t="s">
        <v>434</v>
      </c>
      <c r="C7143" s="39" t="s">
        <v>169</v>
      </c>
      <c r="D7143" s="92">
        <f t="shared" si="354"/>
        <v>56.28</v>
      </c>
      <c r="E7143" s="92">
        <f t="shared" si="355"/>
        <v>46.38</v>
      </c>
      <c r="F7143" s="92">
        <f t="shared" si="356"/>
        <v>65.69</v>
      </c>
      <c r="H7143" s="138">
        <v>56.28</v>
      </c>
      <c r="I7143" s="138">
        <v>46.38</v>
      </c>
      <c r="J7143" s="138">
        <v>65.69</v>
      </c>
      <c r="K7143" s="138">
        <v>8.8663823738450613</v>
      </c>
    </row>
    <row r="7144" spans="1:11">
      <c r="A7144" s="39" t="s">
        <v>463</v>
      </c>
      <c r="B7144" s="39" t="s">
        <v>434</v>
      </c>
      <c r="C7144" s="39" t="s">
        <v>173</v>
      </c>
      <c r="D7144" s="92">
        <f t="shared" si="354"/>
        <v>60.58</v>
      </c>
      <c r="E7144" s="92">
        <f t="shared" si="355"/>
        <v>55.81</v>
      </c>
      <c r="F7144" s="92">
        <f t="shared" si="356"/>
        <v>65.150000000000006</v>
      </c>
      <c r="H7144" s="138">
        <v>60.58</v>
      </c>
      <c r="I7144" s="138">
        <v>55.81</v>
      </c>
      <c r="J7144" s="138">
        <v>65.150000000000006</v>
      </c>
      <c r="K7144" s="138">
        <v>3.9451964344668209</v>
      </c>
    </row>
    <row r="7145" spans="1:11">
      <c r="A7145" s="39" t="s">
        <v>463</v>
      </c>
      <c r="B7145" s="39" t="s">
        <v>434</v>
      </c>
      <c r="C7145" s="39" t="s">
        <v>176</v>
      </c>
      <c r="D7145" s="92">
        <f t="shared" si="354"/>
        <v>49.66</v>
      </c>
      <c r="E7145" s="92">
        <f t="shared" si="355"/>
        <v>39.49</v>
      </c>
      <c r="F7145" s="92">
        <f t="shared" si="356"/>
        <v>59.85</v>
      </c>
      <c r="H7145" s="138">
        <v>49.66</v>
      </c>
      <c r="I7145" s="138">
        <v>39.49</v>
      </c>
      <c r="J7145" s="138">
        <v>59.85</v>
      </c>
      <c r="K7145" s="138">
        <v>10.612162706403543</v>
      </c>
    </row>
    <row r="7146" spans="1:11">
      <c r="A7146" s="39" t="s">
        <v>463</v>
      </c>
      <c r="B7146" s="39" t="s">
        <v>435</v>
      </c>
      <c r="C7146" s="39" t="s">
        <v>99</v>
      </c>
      <c r="D7146" s="92">
        <f t="shared" si="354"/>
        <v>45.81</v>
      </c>
      <c r="E7146" s="92">
        <f t="shared" si="355"/>
        <v>38.770000000000003</v>
      </c>
      <c r="F7146" s="92">
        <f t="shared" si="356"/>
        <v>53.03</v>
      </c>
      <c r="H7146" s="138">
        <v>45.81</v>
      </c>
      <c r="I7146" s="138">
        <v>38.770000000000003</v>
      </c>
      <c r="J7146" s="138">
        <v>53.03</v>
      </c>
      <c r="K7146" s="138">
        <v>7.9895219384413876</v>
      </c>
    </row>
    <row r="7147" spans="1:11">
      <c r="A7147" s="39" t="s">
        <v>463</v>
      </c>
      <c r="B7147" s="39" t="s">
        <v>435</v>
      </c>
      <c r="C7147" s="39" t="s">
        <v>100</v>
      </c>
      <c r="D7147" s="92">
        <f t="shared" si="354"/>
        <v>43.51</v>
      </c>
      <c r="E7147" s="92">
        <f t="shared" si="355"/>
        <v>38.32</v>
      </c>
      <c r="F7147" s="92">
        <f t="shared" si="356"/>
        <v>48.85</v>
      </c>
      <c r="H7147" s="138">
        <v>43.51</v>
      </c>
      <c r="I7147" s="138">
        <v>38.32</v>
      </c>
      <c r="J7147" s="138">
        <v>48.85</v>
      </c>
      <c r="K7147" s="138">
        <v>6.2054700068949673</v>
      </c>
    </row>
    <row r="7148" spans="1:11">
      <c r="A7148" s="39" t="s">
        <v>463</v>
      </c>
      <c r="B7148" s="39" t="s">
        <v>435</v>
      </c>
      <c r="C7148" s="39" t="s">
        <v>107</v>
      </c>
      <c r="D7148" s="92">
        <f t="shared" si="354"/>
        <v>61.59</v>
      </c>
      <c r="E7148" s="92">
        <f t="shared" si="355"/>
        <v>56.65</v>
      </c>
      <c r="F7148" s="92">
        <f t="shared" si="356"/>
        <v>66.31</v>
      </c>
      <c r="H7148" s="138">
        <v>61.59</v>
      </c>
      <c r="I7148" s="138">
        <v>56.65</v>
      </c>
      <c r="J7148" s="138">
        <v>66.31</v>
      </c>
      <c r="K7148" s="138">
        <v>4.0103912972885212</v>
      </c>
    </row>
    <row r="7149" spans="1:11">
      <c r="A7149" s="39" t="s">
        <v>463</v>
      </c>
      <c r="B7149" s="39" t="s">
        <v>435</v>
      </c>
      <c r="C7149" s="39" t="s">
        <v>113</v>
      </c>
      <c r="D7149" s="92">
        <f t="shared" si="354"/>
        <v>51.24</v>
      </c>
      <c r="E7149" s="92">
        <f t="shared" si="355"/>
        <v>43.15</v>
      </c>
      <c r="F7149" s="92">
        <f t="shared" si="356"/>
        <v>59.27</v>
      </c>
      <c r="H7149" s="138">
        <v>51.24</v>
      </c>
      <c r="I7149" s="138">
        <v>43.15</v>
      </c>
      <c r="J7149" s="138">
        <v>59.27</v>
      </c>
      <c r="K7149" s="138">
        <v>8.0991412958626086</v>
      </c>
    </row>
    <row r="7150" spans="1:11">
      <c r="A7150" s="39" t="s">
        <v>463</v>
      </c>
      <c r="B7150" s="39" t="s">
        <v>435</v>
      </c>
      <c r="C7150" s="39" t="s">
        <v>114</v>
      </c>
      <c r="D7150" s="92">
        <f t="shared" si="354"/>
        <v>48.66</v>
      </c>
      <c r="E7150" s="92">
        <f t="shared" si="355"/>
        <v>40.94</v>
      </c>
      <c r="F7150" s="92">
        <f t="shared" si="356"/>
        <v>56.44</v>
      </c>
      <c r="H7150" s="138">
        <v>48.66</v>
      </c>
      <c r="I7150" s="138">
        <v>40.94</v>
      </c>
      <c r="J7150" s="138">
        <v>56.44</v>
      </c>
      <c r="K7150" s="138">
        <v>8.1997533908754647</v>
      </c>
    </row>
    <row r="7151" spans="1:11">
      <c r="A7151" s="39" t="s">
        <v>463</v>
      </c>
      <c r="B7151" s="39" t="s">
        <v>435</v>
      </c>
      <c r="C7151" s="39" t="s">
        <v>120</v>
      </c>
      <c r="D7151" s="92">
        <f t="shared" si="354"/>
        <v>47.78</v>
      </c>
      <c r="E7151" s="92">
        <f t="shared" si="355"/>
        <v>40.229999999999997</v>
      </c>
      <c r="F7151" s="92">
        <f t="shared" si="356"/>
        <v>55.43</v>
      </c>
      <c r="H7151" s="138">
        <v>47.78</v>
      </c>
      <c r="I7151" s="138">
        <v>40.229999999999997</v>
      </c>
      <c r="J7151" s="138">
        <v>55.43</v>
      </c>
      <c r="K7151" s="138">
        <v>8.1833403097530351</v>
      </c>
    </row>
    <row r="7152" spans="1:11">
      <c r="A7152" s="39" t="s">
        <v>463</v>
      </c>
      <c r="B7152" s="39" t="s">
        <v>435</v>
      </c>
      <c r="C7152" s="39" t="s">
        <v>121</v>
      </c>
      <c r="D7152" s="92">
        <f t="shared" si="354"/>
        <v>47.52</v>
      </c>
      <c r="E7152" s="92">
        <f t="shared" si="355"/>
        <v>42.3</v>
      </c>
      <c r="F7152" s="92">
        <f t="shared" si="356"/>
        <v>52.8</v>
      </c>
      <c r="H7152" s="138">
        <v>47.52</v>
      </c>
      <c r="I7152" s="138">
        <v>42.3</v>
      </c>
      <c r="J7152" s="138">
        <v>52.8</v>
      </c>
      <c r="K7152" s="138">
        <v>5.66077441077441</v>
      </c>
    </row>
    <row r="7153" spans="1:11">
      <c r="A7153" s="39" t="s">
        <v>463</v>
      </c>
      <c r="B7153" s="39" t="s">
        <v>435</v>
      </c>
      <c r="C7153" s="39" t="s">
        <v>124</v>
      </c>
      <c r="D7153" s="92">
        <f t="shared" si="354"/>
        <v>45.83</v>
      </c>
      <c r="E7153" s="92">
        <f t="shared" si="355"/>
        <v>40.049999999999997</v>
      </c>
      <c r="F7153" s="92">
        <f t="shared" si="356"/>
        <v>51.72</v>
      </c>
      <c r="H7153" s="138">
        <v>45.83</v>
      </c>
      <c r="I7153" s="138">
        <v>40.049999999999997</v>
      </c>
      <c r="J7153" s="138">
        <v>51.72</v>
      </c>
      <c r="K7153" s="138">
        <v>6.5241108444250502</v>
      </c>
    </row>
    <row r="7154" spans="1:11">
      <c r="A7154" s="39" t="s">
        <v>463</v>
      </c>
      <c r="B7154" s="39" t="s">
        <v>435</v>
      </c>
      <c r="C7154" s="39" t="s">
        <v>126</v>
      </c>
      <c r="D7154" s="92">
        <f t="shared" si="354"/>
        <v>48.42</v>
      </c>
      <c r="E7154" s="92">
        <f t="shared" si="355"/>
        <v>41.14</v>
      </c>
      <c r="F7154" s="92">
        <f t="shared" si="356"/>
        <v>55.78</v>
      </c>
      <c r="H7154" s="138">
        <v>48.42</v>
      </c>
      <c r="I7154" s="138">
        <v>41.14</v>
      </c>
      <c r="J7154" s="138">
        <v>55.78</v>
      </c>
      <c r="K7154" s="138">
        <v>7.765386204047914</v>
      </c>
    </row>
    <row r="7155" spans="1:11">
      <c r="A7155" s="39" t="s">
        <v>463</v>
      </c>
      <c r="B7155" s="39" t="s">
        <v>435</v>
      </c>
      <c r="C7155" s="39" t="s">
        <v>127</v>
      </c>
      <c r="D7155" s="92">
        <f t="shared" si="354"/>
        <v>51.1</v>
      </c>
      <c r="E7155" s="92">
        <f t="shared" si="355"/>
        <v>44.19</v>
      </c>
      <c r="F7155" s="92">
        <f t="shared" si="356"/>
        <v>57.97</v>
      </c>
      <c r="H7155" s="138">
        <v>51.1</v>
      </c>
      <c r="I7155" s="138">
        <v>44.19</v>
      </c>
      <c r="J7155" s="138">
        <v>57.97</v>
      </c>
      <c r="K7155" s="138">
        <v>6.9275929549902155</v>
      </c>
    </row>
    <row r="7156" spans="1:11">
      <c r="A7156" s="39" t="s">
        <v>463</v>
      </c>
      <c r="B7156" s="39" t="s">
        <v>435</v>
      </c>
      <c r="C7156" s="39" t="s">
        <v>128</v>
      </c>
      <c r="D7156" s="92">
        <f t="shared" si="354"/>
        <v>47.43</v>
      </c>
      <c r="E7156" s="92">
        <f t="shared" si="355"/>
        <v>42.3</v>
      </c>
      <c r="F7156" s="92">
        <f t="shared" si="356"/>
        <v>52.61</v>
      </c>
      <c r="H7156" s="138">
        <v>47.43</v>
      </c>
      <c r="I7156" s="138">
        <v>42.3</v>
      </c>
      <c r="J7156" s="138">
        <v>52.61</v>
      </c>
      <c r="K7156" s="138">
        <v>5.5660974067046176</v>
      </c>
    </row>
    <row r="7157" spans="1:11">
      <c r="A7157" s="39" t="s">
        <v>463</v>
      </c>
      <c r="B7157" s="39" t="s">
        <v>435</v>
      </c>
      <c r="C7157" s="39" t="s">
        <v>129</v>
      </c>
      <c r="D7157" s="92">
        <f t="shared" si="354"/>
        <v>45.5</v>
      </c>
      <c r="E7157" s="92">
        <f t="shared" si="355"/>
        <v>38.18</v>
      </c>
      <c r="F7157" s="92">
        <f t="shared" si="356"/>
        <v>53.01</v>
      </c>
      <c r="H7157" s="138">
        <v>45.5</v>
      </c>
      <c r="I7157" s="138">
        <v>38.18</v>
      </c>
      <c r="J7157" s="138">
        <v>53.01</v>
      </c>
      <c r="K7157" s="138">
        <v>8.3736263736263741</v>
      </c>
    </row>
    <row r="7158" spans="1:11">
      <c r="A7158" s="39" t="s">
        <v>463</v>
      </c>
      <c r="B7158" s="39" t="s">
        <v>435</v>
      </c>
      <c r="C7158" s="39" t="s">
        <v>139</v>
      </c>
      <c r="D7158" s="92">
        <f t="shared" si="354"/>
        <v>46.35</v>
      </c>
      <c r="E7158" s="92">
        <f t="shared" si="355"/>
        <v>41.02</v>
      </c>
      <c r="F7158" s="92">
        <f t="shared" si="356"/>
        <v>51.77</v>
      </c>
      <c r="H7158" s="138">
        <v>46.35</v>
      </c>
      <c r="I7158" s="138">
        <v>41.02</v>
      </c>
      <c r="J7158" s="138">
        <v>51.77</v>
      </c>
      <c r="K7158" s="138">
        <v>5.9331175836030203</v>
      </c>
    </row>
    <row r="7159" spans="1:11">
      <c r="A7159" s="39" t="s">
        <v>463</v>
      </c>
      <c r="B7159" s="39" t="s">
        <v>435</v>
      </c>
      <c r="C7159" s="39" t="s">
        <v>141</v>
      </c>
      <c r="D7159" s="92">
        <f t="shared" si="354"/>
        <v>44.19</v>
      </c>
      <c r="E7159" s="92">
        <f t="shared" si="355"/>
        <v>36.39</v>
      </c>
      <c r="F7159" s="92">
        <f t="shared" si="356"/>
        <v>52.29</v>
      </c>
      <c r="H7159" s="138">
        <v>44.19</v>
      </c>
      <c r="I7159" s="138">
        <v>36.39</v>
      </c>
      <c r="J7159" s="138">
        <v>52.29</v>
      </c>
      <c r="K7159" s="138">
        <v>9.2554876668929627</v>
      </c>
    </row>
    <row r="7160" spans="1:11">
      <c r="A7160" s="39" t="s">
        <v>463</v>
      </c>
      <c r="B7160" s="39" t="s">
        <v>435</v>
      </c>
      <c r="C7160" s="39" t="s">
        <v>142</v>
      </c>
      <c r="D7160" s="92">
        <f t="shared" si="354"/>
        <v>56.86</v>
      </c>
      <c r="E7160" s="92">
        <f t="shared" si="355"/>
        <v>51.33</v>
      </c>
      <c r="F7160" s="92">
        <f t="shared" si="356"/>
        <v>62.21</v>
      </c>
      <c r="H7160" s="138">
        <v>56.86</v>
      </c>
      <c r="I7160" s="138">
        <v>51.33</v>
      </c>
      <c r="J7160" s="138">
        <v>62.21</v>
      </c>
      <c r="K7160" s="138">
        <v>4.9067886035877599</v>
      </c>
    </row>
    <row r="7161" spans="1:11">
      <c r="A7161" s="39" t="s">
        <v>463</v>
      </c>
      <c r="B7161" s="39" t="s">
        <v>435</v>
      </c>
      <c r="C7161" s="39" t="s">
        <v>147</v>
      </c>
      <c r="D7161" s="92">
        <f t="shared" si="354"/>
        <v>47.63</v>
      </c>
      <c r="E7161" s="92">
        <f t="shared" si="355"/>
        <v>41.85</v>
      </c>
      <c r="F7161" s="92">
        <f t="shared" si="356"/>
        <v>53.47</v>
      </c>
      <c r="H7161" s="138">
        <v>47.63</v>
      </c>
      <c r="I7161" s="138">
        <v>41.85</v>
      </c>
      <c r="J7161" s="138">
        <v>53.47</v>
      </c>
      <c r="K7161" s="138">
        <v>6.2565609909720763</v>
      </c>
    </row>
    <row r="7162" spans="1:11">
      <c r="A7162" s="39" t="s">
        <v>463</v>
      </c>
      <c r="B7162" s="39" t="s">
        <v>435</v>
      </c>
      <c r="C7162" s="39" t="s">
        <v>148</v>
      </c>
      <c r="D7162" s="92">
        <f t="shared" si="354"/>
        <v>56.75</v>
      </c>
      <c r="E7162" s="92">
        <f t="shared" si="355"/>
        <v>49.89</v>
      </c>
      <c r="F7162" s="92">
        <f t="shared" si="356"/>
        <v>63.36</v>
      </c>
      <c r="H7162" s="138">
        <v>56.75</v>
      </c>
      <c r="I7162" s="138">
        <v>49.89</v>
      </c>
      <c r="J7162" s="138">
        <v>63.36</v>
      </c>
      <c r="K7162" s="138">
        <v>6.0969162995594708</v>
      </c>
    </row>
    <row r="7163" spans="1:11">
      <c r="A7163" s="39" t="s">
        <v>463</v>
      </c>
      <c r="B7163" s="39" t="s">
        <v>435</v>
      </c>
      <c r="C7163" s="39" t="s">
        <v>152</v>
      </c>
      <c r="D7163" s="92">
        <f t="shared" si="354"/>
        <v>40.74</v>
      </c>
      <c r="E7163" s="92">
        <f t="shared" si="355"/>
        <v>35.67</v>
      </c>
      <c r="F7163" s="92">
        <f t="shared" si="356"/>
        <v>46.01</v>
      </c>
      <c r="H7163" s="138">
        <v>40.74</v>
      </c>
      <c r="I7163" s="138">
        <v>35.67</v>
      </c>
      <c r="J7163" s="138">
        <v>46.01</v>
      </c>
      <c r="K7163" s="138">
        <v>6.5046637211585656</v>
      </c>
    </row>
    <row r="7164" spans="1:11">
      <c r="A7164" s="39" t="s">
        <v>463</v>
      </c>
      <c r="B7164" s="39" t="s">
        <v>435</v>
      </c>
      <c r="C7164" s="39" t="s">
        <v>155</v>
      </c>
      <c r="D7164" s="92">
        <f t="shared" si="354"/>
        <v>47.17</v>
      </c>
      <c r="E7164" s="92">
        <f t="shared" si="355"/>
        <v>41.07</v>
      </c>
      <c r="F7164" s="92">
        <f t="shared" si="356"/>
        <v>53.37</v>
      </c>
      <c r="H7164" s="138">
        <v>47.17</v>
      </c>
      <c r="I7164" s="138">
        <v>41.07</v>
      </c>
      <c r="J7164" s="138">
        <v>53.37</v>
      </c>
      <c r="K7164" s="138">
        <v>6.6779732881068474</v>
      </c>
    </row>
    <row r="7165" spans="1:11">
      <c r="A7165" s="39" t="s">
        <v>463</v>
      </c>
      <c r="B7165" s="39" t="s">
        <v>435</v>
      </c>
      <c r="C7165" s="39" t="s">
        <v>157</v>
      </c>
      <c r="D7165" s="92">
        <f t="shared" si="354"/>
        <v>51.27</v>
      </c>
      <c r="E7165" s="92">
        <f t="shared" si="355"/>
        <v>39.76</v>
      </c>
      <c r="F7165" s="92">
        <f t="shared" si="356"/>
        <v>62.64</v>
      </c>
      <c r="H7165" s="138">
        <v>51.27</v>
      </c>
      <c r="I7165" s="138">
        <v>39.76</v>
      </c>
      <c r="J7165" s="138">
        <v>62.64</v>
      </c>
      <c r="K7165" s="138">
        <v>11.585722644821534</v>
      </c>
    </row>
    <row r="7166" spans="1:11">
      <c r="A7166" s="39" t="s">
        <v>463</v>
      </c>
      <c r="B7166" s="39" t="s">
        <v>435</v>
      </c>
      <c r="C7166" s="39" t="s">
        <v>158</v>
      </c>
      <c r="D7166" s="92">
        <f t="shared" si="354"/>
        <v>47.48</v>
      </c>
      <c r="E7166" s="92">
        <f t="shared" si="355"/>
        <v>31.39</v>
      </c>
      <c r="F7166" s="92">
        <f t="shared" si="356"/>
        <v>64.11</v>
      </c>
      <c r="H7166" s="138">
        <v>47.48</v>
      </c>
      <c r="I7166" s="138">
        <v>31.39</v>
      </c>
      <c r="J7166" s="138">
        <v>64.11</v>
      </c>
      <c r="K7166" s="138">
        <v>18.239258635214828</v>
      </c>
    </row>
    <row r="7167" spans="1:11">
      <c r="A7167" s="39" t="s">
        <v>463</v>
      </c>
      <c r="B7167" s="39" t="s">
        <v>435</v>
      </c>
      <c r="C7167" s="39" t="s">
        <v>160</v>
      </c>
      <c r="D7167" s="92">
        <f t="shared" si="354"/>
        <v>49.58</v>
      </c>
      <c r="E7167" s="92">
        <f t="shared" si="355"/>
        <v>42.81</v>
      </c>
      <c r="F7167" s="92">
        <f t="shared" si="356"/>
        <v>56.36</v>
      </c>
      <c r="H7167" s="138">
        <v>49.58</v>
      </c>
      <c r="I7167" s="138">
        <v>42.81</v>
      </c>
      <c r="J7167" s="138">
        <v>56.36</v>
      </c>
      <c r="K7167" s="138">
        <v>7.0189592577652284</v>
      </c>
    </row>
    <row r="7168" spans="1:11">
      <c r="A7168" s="39" t="s">
        <v>463</v>
      </c>
      <c r="B7168" s="39" t="s">
        <v>435</v>
      </c>
      <c r="C7168" s="39" t="s">
        <v>163</v>
      </c>
      <c r="D7168" s="92">
        <f t="shared" si="354"/>
        <v>38.409999999999997</v>
      </c>
      <c r="E7168" s="92">
        <f t="shared" si="355"/>
        <v>31.84</v>
      </c>
      <c r="F7168" s="92">
        <f t="shared" si="356"/>
        <v>45.42</v>
      </c>
      <c r="H7168" s="138">
        <v>38.409999999999997</v>
      </c>
      <c r="I7168" s="138">
        <v>31.84</v>
      </c>
      <c r="J7168" s="138">
        <v>45.42</v>
      </c>
      <c r="K7168" s="138">
        <v>9.0601405883884407</v>
      </c>
    </row>
    <row r="7169" spans="1:11">
      <c r="A7169" s="39" t="s">
        <v>463</v>
      </c>
      <c r="B7169" s="39" t="s">
        <v>435</v>
      </c>
      <c r="C7169" s="39" t="s">
        <v>167</v>
      </c>
      <c r="D7169" s="92">
        <f t="shared" si="354"/>
        <v>48.78</v>
      </c>
      <c r="E7169" s="92">
        <f t="shared" si="355"/>
        <v>42.7</v>
      </c>
      <c r="F7169" s="92">
        <f t="shared" si="356"/>
        <v>54.9</v>
      </c>
      <c r="H7169" s="138">
        <v>48.78</v>
      </c>
      <c r="I7169" s="138">
        <v>42.7</v>
      </c>
      <c r="J7169" s="138">
        <v>54.9</v>
      </c>
      <c r="K7169" s="138">
        <v>6.4165641656416552</v>
      </c>
    </row>
    <row r="7170" spans="1:11">
      <c r="A7170" s="39" t="s">
        <v>463</v>
      </c>
      <c r="B7170" s="39" t="s">
        <v>435</v>
      </c>
      <c r="C7170" s="39" t="s">
        <v>169</v>
      </c>
      <c r="D7170" s="92">
        <f t="shared" si="354"/>
        <v>50.83</v>
      </c>
      <c r="E7170" s="92">
        <f t="shared" si="355"/>
        <v>42.21</v>
      </c>
      <c r="F7170" s="92">
        <f t="shared" si="356"/>
        <v>59.4</v>
      </c>
      <c r="H7170" s="138">
        <v>50.83</v>
      </c>
      <c r="I7170" s="138">
        <v>42.21</v>
      </c>
      <c r="J7170" s="138">
        <v>59.4</v>
      </c>
      <c r="K7170" s="138">
        <v>8.7153255951209907</v>
      </c>
    </row>
    <row r="7171" spans="1:11">
      <c r="A7171" s="39" t="s">
        <v>463</v>
      </c>
      <c r="B7171" s="39" t="s">
        <v>435</v>
      </c>
      <c r="C7171" s="39" t="s">
        <v>173</v>
      </c>
      <c r="D7171" s="92">
        <f t="shared" si="354"/>
        <v>54.4</v>
      </c>
      <c r="E7171" s="92">
        <f t="shared" si="355"/>
        <v>49.47</v>
      </c>
      <c r="F7171" s="92">
        <f t="shared" si="356"/>
        <v>59.25</v>
      </c>
      <c r="H7171" s="138">
        <v>54.4</v>
      </c>
      <c r="I7171" s="138">
        <v>49.47</v>
      </c>
      <c r="J7171" s="138">
        <v>59.25</v>
      </c>
      <c r="K7171" s="138">
        <v>4.5955882352941178</v>
      </c>
    </row>
    <row r="7172" spans="1:11">
      <c r="A7172" s="39" t="s">
        <v>463</v>
      </c>
      <c r="B7172" s="39" t="s">
        <v>435</v>
      </c>
      <c r="C7172" s="39" t="s">
        <v>176</v>
      </c>
      <c r="D7172" s="92">
        <f t="shared" si="354"/>
        <v>56.34</v>
      </c>
      <c r="E7172" s="92">
        <f t="shared" si="355"/>
        <v>45.59</v>
      </c>
      <c r="F7172" s="92">
        <f t="shared" si="356"/>
        <v>66.53</v>
      </c>
      <c r="H7172" s="138">
        <v>56.34</v>
      </c>
      <c r="I7172" s="138">
        <v>45.59</v>
      </c>
      <c r="J7172" s="138">
        <v>66.53</v>
      </c>
      <c r="K7172" s="138">
        <v>9.6201632942846995</v>
      </c>
    </row>
    <row r="7173" spans="1:11">
      <c r="A7173" s="39" t="s">
        <v>463</v>
      </c>
      <c r="B7173" s="39" t="s">
        <v>433</v>
      </c>
      <c r="C7173" s="39" t="s">
        <v>363</v>
      </c>
      <c r="D7173" s="92">
        <f t="shared" si="354"/>
        <v>80.69</v>
      </c>
      <c r="E7173" s="92">
        <f t="shared" si="355"/>
        <v>77.569999999999993</v>
      </c>
      <c r="F7173" s="92">
        <f t="shared" si="356"/>
        <v>83.48</v>
      </c>
      <c r="H7173" s="138">
        <v>80.69</v>
      </c>
      <c r="I7173" s="138">
        <v>77.569999999999993</v>
      </c>
      <c r="J7173" s="138">
        <v>83.48</v>
      </c>
      <c r="K7173" s="138">
        <v>1.8713595241045977</v>
      </c>
    </row>
    <row r="7174" spans="1:11">
      <c r="A7174" s="39" t="s">
        <v>463</v>
      </c>
      <c r="B7174" s="39" t="s">
        <v>433</v>
      </c>
      <c r="C7174" s="39" t="s">
        <v>364</v>
      </c>
      <c r="D7174" s="92">
        <f t="shared" si="354"/>
        <v>81.06</v>
      </c>
      <c r="E7174" s="92">
        <f t="shared" si="355"/>
        <v>77.73</v>
      </c>
      <c r="F7174" s="92">
        <f t="shared" si="356"/>
        <v>83.99</v>
      </c>
      <c r="H7174" s="138">
        <v>81.06</v>
      </c>
      <c r="I7174" s="138">
        <v>77.73</v>
      </c>
      <c r="J7174" s="138">
        <v>83.99</v>
      </c>
      <c r="K7174" s="138">
        <v>1.9738465334320257</v>
      </c>
    </row>
    <row r="7175" spans="1:11">
      <c r="A7175" s="39" t="s">
        <v>463</v>
      </c>
      <c r="B7175" s="39" t="s">
        <v>433</v>
      </c>
      <c r="C7175" s="39" t="s">
        <v>365</v>
      </c>
      <c r="D7175" s="92">
        <f t="shared" si="354"/>
        <v>84.57</v>
      </c>
      <c r="E7175" s="92">
        <f t="shared" si="355"/>
        <v>80.150000000000006</v>
      </c>
      <c r="F7175" s="92">
        <f t="shared" si="356"/>
        <v>88.14</v>
      </c>
      <c r="H7175" s="138">
        <v>84.57</v>
      </c>
      <c r="I7175" s="138">
        <v>80.150000000000006</v>
      </c>
      <c r="J7175" s="138">
        <v>88.14</v>
      </c>
      <c r="K7175" s="138">
        <v>2.4003783847700131</v>
      </c>
    </row>
    <row r="7176" spans="1:11">
      <c r="A7176" s="39" t="s">
        <v>463</v>
      </c>
      <c r="B7176" s="39" t="s">
        <v>433</v>
      </c>
      <c r="C7176" s="39" t="s">
        <v>366</v>
      </c>
      <c r="D7176" s="92">
        <f t="shared" si="354"/>
        <v>80.91</v>
      </c>
      <c r="E7176" s="92">
        <f t="shared" si="355"/>
        <v>78.63</v>
      </c>
      <c r="F7176" s="92">
        <f t="shared" si="356"/>
        <v>83</v>
      </c>
      <c r="H7176" s="138">
        <v>80.91</v>
      </c>
      <c r="I7176" s="138">
        <v>78.63</v>
      </c>
      <c r="J7176" s="138">
        <v>83</v>
      </c>
      <c r="K7176" s="138">
        <v>1.3718946978123843</v>
      </c>
    </row>
    <row r="7177" spans="1:11">
      <c r="A7177" s="39" t="s">
        <v>463</v>
      </c>
      <c r="B7177" s="39" t="s">
        <v>433</v>
      </c>
      <c r="C7177" s="39" t="s">
        <v>356</v>
      </c>
      <c r="D7177" s="92">
        <f t="shared" si="354"/>
        <v>80.95</v>
      </c>
      <c r="E7177" s="92">
        <f t="shared" si="355"/>
        <v>79.42</v>
      </c>
      <c r="F7177" s="92">
        <f t="shared" si="356"/>
        <v>82.4</v>
      </c>
      <c r="H7177" s="138">
        <v>80.95</v>
      </c>
      <c r="I7177" s="138">
        <v>79.42</v>
      </c>
      <c r="J7177" s="138">
        <v>82.4</v>
      </c>
      <c r="K7177" s="138">
        <v>0.93885114268066705</v>
      </c>
    </row>
    <row r="7178" spans="1:11">
      <c r="A7178" s="39" t="s">
        <v>463</v>
      </c>
      <c r="B7178" s="39" t="s">
        <v>433</v>
      </c>
      <c r="C7178" s="39" t="s">
        <v>367</v>
      </c>
      <c r="D7178" s="92">
        <f t="shared" si="354"/>
        <v>80.34</v>
      </c>
      <c r="E7178" s="92">
        <f t="shared" si="355"/>
        <v>78.2</v>
      </c>
      <c r="F7178" s="92">
        <f t="shared" si="356"/>
        <v>82.32</v>
      </c>
      <c r="H7178" s="138">
        <v>80.34</v>
      </c>
      <c r="I7178" s="138">
        <v>78.2</v>
      </c>
      <c r="J7178" s="138">
        <v>82.32</v>
      </c>
      <c r="K7178" s="138">
        <v>1.3069454817027633</v>
      </c>
    </row>
    <row r="7179" spans="1:11">
      <c r="A7179" s="39" t="s">
        <v>463</v>
      </c>
      <c r="B7179" s="39" t="s">
        <v>433</v>
      </c>
      <c r="C7179" s="39" t="s">
        <v>368</v>
      </c>
      <c r="D7179" s="92">
        <f t="shared" si="354"/>
        <v>82.02</v>
      </c>
      <c r="E7179" s="92">
        <f t="shared" si="355"/>
        <v>78.19</v>
      </c>
      <c r="F7179" s="92">
        <f t="shared" si="356"/>
        <v>85.31</v>
      </c>
      <c r="H7179" s="138">
        <v>82.02</v>
      </c>
      <c r="I7179" s="138">
        <v>78.19</v>
      </c>
      <c r="J7179" s="138">
        <v>85.31</v>
      </c>
      <c r="K7179" s="138">
        <v>2.2067788344306267</v>
      </c>
    </row>
    <row r="7180" spans="1:11">
      <c r="A7180" s="39" t="s">
        <v>463</v>
      </c>
      <c r="B7180" s="39" t="s">
        <v>433</v>
      </c>
      <c r="C7180" s="39" t="s">
        <v>369</v>
      </c>
      <c r="D7180" s="92">
        <f t="shared" si="354"/>
        <v>74.11</v>
      </c>
      <c r="E7180" s="92">
        <f t="shared" si="355"/>
        <v>68.400000000000006</v>
      </c>
      <c r="F7180" s="92">
        <f t="shared" si="356"/>
        <v>79.11</v>
      </c>
      <c r="H7180" s="138">
        <v>74.11</v>
      </c>
      <c r="I7180" s="138">
        <v>68.400000000000006</v>
      </c>
      <c r="J7180" s="138">
        <v>79.11</v>
      </c>
      <c r="K7180" s="138">
        <v>3.6972068546754824</v>
      </c>
    </row>
    <row r="7181" spans="1:11">
      <c r="A7181" s="39" t="s">
        <v>463</v>
      </c>
      <c r="B7181" s="39" t="s">
        <v>433</v>
      </c>
      <c r="C7181" s="39" t="s">
        <v>370</v>
      </c>
      <c r="D7181" s="92">
        <f t="shared" si="354"/>
        <v>82.02</v>
      </c>
      <c r="E7181" s="92">
        <f t="shared" si="355"/>
        <v>79.33</v>
      </c>
      <c r="F7181" s="92">
        <f t="shared" si="356"/>
        <v>84.43</v>
      </c>
      <c r="H7181" s="138">
        <v>82.02</v>
      </c>
      <c r="I7181" s="138">
        <v>79.33</v>
      </c>
      <c r="J7181" s="138">
        <v>84.43</v>
      </c>
      <c r="K7181" s="138">
        <v>1.584979273347964</v>
      </c>
    </row>
    <row r="7182" spans="1:11">
      <c r="A7182" s="39" t="s">
        <v>463</v>
      </c>
      <c r="B7182" s="39" t="s">
        <v>433</v>
      </c>
      <c r="C7182" s="39" t="s">
        <v>357</v>
      </c>
      <c r="D7182" s="92">
        <f t="shared" si="354"/>
        <v>80.81</v>
      </c>
      <c r="E7182" s="92">
        <f t="shared" si="355"/>
        <v>79.319999999999993</v>
      </c>
      <c r="F7182" s="92">
        <f t="shared" si="356"/>
        <v>82.22</v>
      </c>
      <c r="H7182" s="138">
        <v>80.81</v>
      </c>
      <c r="I7182" s="138">
        <v>79.319999999999993</v>
      </c>
      <c r="J7182" s="138">
        <v>82.22</v>
      </c>
      <c r="K7182" s="138">
        <v>0.91572825145402792</v>
      </c>
    </row>
    <row r="7183" spans="1:11">
      <c r="A7183" s="39" t="s">
        <v>463</v>
      </c>
      <c r="B7183" s="39" t="s">
        <v>433</v>
      </c>
      <c r="C7183" s="39" t="s">
        <v>371</v>
      </c>
      <c r="D7183" s="92">
        <f t="shared" si="354"/>
        <v>81.709999999999994</v>
      </c>
      <c r="E7183" s="92">
        <f t="shared" si="355"/>
        <v>78.239999999999995</v>
      </c>
      <c r="F7183" s="92">
        <f t="shared" si="356"/>
        <v>84.73</v>
      </c>
      <c r="H7183" s="138">
        <v>81.709999999999994</v>
      </c>
      <c r="I7183" s="138">
        <v>78.239999999999995</v>
      </c>
      <c r="J7183" s="138">
        <v>84.73</v>
      </c>
      <c r="K7183" s="138">
        <v>2.0193366784971243</v>
      </c>
    </row>
    <row r="7184" spans="1:11">
      <c r="A7184" s="39" t="s">
        <v>463</v>
      </c>
      <c r="B7184" s="39" t="s">
        <v>433</v>
      </c>
      <c r="C7184" s="39" t="s">
        <v>372</v>
      </c>
      <c r="D7184" s="92">
        <f t="shared" si="354"/>
        <v>76.25</v>
      </c>
      <c r="E7184" s="92">
        <f t="shared" si="355"/>
        <v>73.37</v>
      </c>
      <c r="F7184" s="92">
        <f t="shared" si="356"/>
        <v>78.92</v>
      </c>
      <c r="H7184" s="138">
        <v>76.25</v>
      </c>
      <c r="I7184" s="138">
        <v>73.37</v>
      </c>
      <c r="J7184" s="138">
        <v>78.92</v>
      </c>
      <c r="K7184" s="138">
        <v>1.8622950819672131</v>
      </c>
    </row>
    <row r="7185" spans="1:11">
      <c r="A7185" s="39" t="s">
        <v>463</v>
      </c>
      <c r="B7185" s="39" t="s">
        <v>433</v>
      </c>
      <c r="C7185" s="39" t="s">
        <v>373</v>
      </c>
      <c r="D7185" s="92">
        <f t="shared" si="354"/>
        <v>81.45</v>
      </c>
      <c r="E7185" s="92">
        <f t="shared" si="355"/>
        <v>78.42</v>
      </c>
      <c r="F7185" s="92">
        <f t="shared" si="356"/>
        <v>84.14</v>
      </c>
      <c r="H7185" s="138">
        <v>81.45</v>
      </c>
      <c r="I7185" s="138">
        <v>78.42</v>
      </c>
      <c r="J7185" s="138">
        <v>84.14</v>
      </c>
      <c r="K7185" s="138">
        <v>1.7925107427869857</v>
      </c>
    </row>
    <row r="7186" spans="1:11">
      <c r="A7186" s="39" t="s">
        <v>463</v>
      </c>
      <c r="B7186" s="39" t="s">
        <v>433</v>
      </c>
      <c r="C7186" s="39" t="s">
        <v>374</v>
      </c>
      <c r="D7186" s="92">
        <f t="shared" si="354"/>
        <v>79.13</v>
      </c>
      <c r="E7186" s="92">
        <f t="shared" si="355"/>
        <v>75.489999999999995</v>
      </c>
      <c r="F7186" s="92">
        <f t="shared" si="356"/>
        <v>82.36</v>
      </c>
      <c r="H7186" s="138">
        <v>79.13</v>
      </c>
      <c r="I7186" s="138">
        <v>75.489999999999995</v>
      </c>
      <c r="J7186" s="138">
        <v>82.36</v>
      </c>
      <c r="K7186" s="138">
        <v>2.2115506129154561</v>
      </c>
    </row>
    <row r="7187" spans="1:11">
      <c r="A7187" s="39" t="s">
        <v>463</v>
      </c>
      <c r="B7187" s="39" t="s">
        <v>433</v>
      </c>
      <c r="C7187" s="39" t="s">
        <v>358</v>
      </c>
      <c r="D7187" s="92">
        <f t="shared" si="354"/>
        <v>78.77</v>
      </c>
      <c r="E7187" s="92">
        <f t="shared" si="355"/>
        <v>77.03</v>
      </c>
      <c r="F7187" s="92">
        <f t="shared" si="356"/>
        <v>80.41</v>
      </c>
      <c r="H7187" s="138">
        <v>78.77</v>
      </c>
      <c r="I7187" s="138">
        <v>77.03</v>
      </c>
      <c r="J7187" s="138">
        <v>80.41</v>
      </c>
      <c r="K7187" s="138">
        <v>1.0917862130252636</v>
      </c>
    </row>
    <row r="7188" spans="1:11">
      <c r="A7188" s="39" t="s">
        <v>463</v>
      </c>
      <c r="B7188" s="39" t="s">
        <v>433</v>
      </c>
      <c r="C7188" s="39" t="s">
        <v>375</v>
      </c>
      <c r="D7188" s="92">
        <f t="shared" si="354"/>
        <v>80</v>
      </c>
      <c r="E7188" s="92">
        <f t="shared" si="355"/>
        <v>74.45</v>
      </c>
      <c r="F7188" s="92">
        <f t="shared" si="356"/>
        <v>84.6</v>
      </c>
      <c r="H7188" s="138">
        <v>80</v>
      </c>
      <c r="I7188" s="138">
        <v>74.45</v>
      </c>
      <c r="J7188" s="138">
        <v>84.6</v>
      </c>
      <c r="K7188" s="138">
        <v>3.2375000000000003</v>
      </c>
    </row>
    <row r="7189" spans="1:11">
      <c r="A7189" s="39" t="s">
        <v>463</v>
      </c>
      <c r="B7189" s="39" t="s">
        <v>433</v>
      </c>
      <c r="C7189" s="39" t="s">
        <v>376</v>
      </c>
      <c r="D7189" s="92">
        <f t="shared" si="354"/>
        <v>78.61</v>
      </c>
      <c r="E7189" s="92">
        <f t="shared" si="355"/>
        <v>75.290000000000006</v>
      </c>
      <c r="F7189" s="92">
        <f t="shared" si="356"/>
        <v>81.59</v>
      </c>
      <c r="H7189" s="138">
        <v>78.61</v>
      </c>
      <c r="I7189" s="138">
        <v>75.290000000000006</v>
      </c>
      <c r="J7189" s="138">
        <v>81.59</v>
      </c>
      <c r="K7189" s="138">
        <v>2.048085485307213</v>
      </c>
    </row>
    <row r="7190" spans="1:11">
      <c r="A7190" s="39" t="s">
        <v>463</v>
      </c>
      <c r="B7190" s="39" t="s">
        <v>433</v>
      </c>
      <c r="C7190" s="39" t="s">
        <v>377</v>
      </c>
      <c r="D7190" s="92">
        <f t="shared" si="354"/>
        <v>77.91</v>
      </c>
      <c r="E7190" s="92">
        <f t="shared" si="355"/>
        <v>74.239999999999995</v>
      </c>
      <c r="F7190" s="92">
        <f t="shared" si="356"/>
        <v>81.19</v>
      </c>
      <c r="H7190" s="138">
        <v>77.91</v>
      </c>
      <c r="I7190" s="138">
        <v>74.239999999999995</v>
      </c>
      <c r="J7190" s="138">
        <v>81.19</v>
      </c>
      <c r="K7190" s="138">
        <v>2.2718521370812477</v>
      </c>
    </row>
    <row r="7191" spans="1:11">
      <c r="A7191" s="39" t="s">
        <v>463</v>
      </c>
      <c r="B7191" s="39" t="s">
        <v>433</v>
      </c>
      <c r="C7191" s="39" t="s">
        <v>386</v>
      </c>
      <c r="D7191" s="92">
        <f t="shared" si="354"/>
        <v>80.19</v>
      </c>
      <c r="E7191" s="92">
        <f t="shared" si="355"/>
        <v>76.599999999999994</v>
      </c>
      <c r="F7191" s="92">
        <f t="shared" si="356"/>
        <v>83.36</v>
      </c>
      <c r="H7191" s="138">
        <v>80.19</v>
      </c>
      <c r="I7191" s="138">
        <v>76.599999999999994</v>
      </c>
      <c r="J7191" s="138">
        <v>83.36</v>
      </c>
      <c r="K7191" s="138">
        <v>2.1449058486095525</v>
      </c>
    </row>
    <row r="7192" spans="1:11">
      <c r="A7192" s="39" t="s">
        <v>463</v>
      </c>
      <c r="B7192" s="39" t="s">
        <v>433</v>
      </c>
      <c r="C7192" s="39" t="s">
        <v>379</v>
      </c>
      <c r="D7192" s="92">
        <f t="shared" ref="D7192:D7255" si="357">IF(K7192&gt;=50," ",H7192)</f>
        <v>76.45</v>
      </c>
      <c r="E7192" s="92">
        <f t="shared" ref="E7192:E7255" si="358">IF(K7192&gt;=50," ",I7192)</f>
        <v>73.989999999999995</v>
      </c>
      <c r="F7192" s="92">
        <f t="shared" ref="F7192:F7255" si="359">IF(K7192&gt;=50," ",J7192)</f>
        <v>78.739999999999995</v>
      </c>
      <c r="H7192" s="138">
        <v>76.45</v>
      </c>
      <c r="I7192" s="138">
        <v>73.989999999999995</v>
      </c>
      <c r="J7192" s="138">
        <v>78.739999999999995</v>
      </c>
      <c r="K7192" s="138">
        <v>1.5827338129496402</v>
      </c>
    </row>
    <row r="7193" spans="1:11">
      <c r="A7193" s="39" t="s">
        <v>463</v>
      </c>
      <c r="B7193" s="39" t="s">
        <v>433</v>
      </c>
      <c r="C7193" s="39" t="s">
        <v>360</v>
      </c>
      <c r="D7193" s="92">
        <f t="shared" si="357"/>
        <v>77.930000000000007</v>
      </c>
      <c r="E7193" s="92">
        <f t="shared" si="358"/>
        <v>76.31</v>
      </c>
      <c r="F7193" s="92">
        <f t="shared" si="359"/>
        <v>79.47</v>
      </c>
      <c r="H7193" s="138">
        <v>77.930000000000007</v>
      </c>
      <c r="I7193" s="138">
        <v>76.31</v>
      </c>
      <c r="J7193" s="138">
        <v>79.47</v>
      </c>
      <c r="K7193" s="138">
        <v>1.0393943282432954</v>
      </c>
    </row>
    <row r="7194" spans="1:11">
      <c r="A7194" s="39" t="s">
        <v>463</v>
      </c>
      <c r="B7194" s="39" t="s">
        <v>433</v>
      </c>
      <c r="C7194" s="39" t="s">
        <v>0</v>
      </c>
      <c r="D7194" s="92">
        <f t="shared" si="357"/>
        <v>79.599999999999994</v>
      </c>
      <c r="E7194" s="92">
        <f t="shared" si="358"/>
        <v>78.8</v>
      </c>
      <c r="F7194" s="92">
        <f t="shared" si="359"/>
        <v>80.37</v>
      </c>
      <c r="H7194" s="138">
        <v>79.599999999999994</v>
      </c>
      <c r="I7194" s="138">
        <v>78.8</v>
      </c>
      <c r="J7194" s="138">
        <v>80.37</v>
      </c>
      <c r="K7194" s="138">
        <v>0.50251256281407042</v>
      </c>
    </row>
    <row r="7195" spans="1:11">
      <c r="A7195" s="39" t="s">
        <v>463</v>
      </c>
      <c r="B7195" s="39" t="s">
        <v>434</v>
      </c>
      <c r="C7195" s="39" t="s">
        <v>363</v>
      </c>
      <c r="D7195" s="92">
        <f t="shared" si="357"/>
        <v>62.67</v>
      </c>
      <c r="E7195" s="92">
        <f t="shared" si="358"/>
        <v>59.41</v>
      </c>
      <c r="F7195" s="92">
        <f t="shared" si="359"/>
        <v>65.81</v>
      </c>
      <c r="H7195" s="138">
        <v>62.67</v>
      </c>
      <c r="I7195" s="138">
        <v>59.41</v>
      </c>
      <c r="J7195" s="138">
        <v>65.81</v>
      </c>
      <c r="K7195" s="138">
        <v>2.6168820807403859</v>
      </c>
    </row>
    <row r="7196" spans="1:11">
      <c r="A7196" s="39" t="s">
        <v>463</v>
      </c>
      <c r="B7196" s="39" t="s">
        <v>434</v>
      </c>
      <c r="C7196" s="39" t="s">
        <v>364</v>
      </c>
      <c r="D7196" s="92">
        <f t="shared" si="357"/>
        <v>51.14</v>
      </c>
      <c r="E7196" s="92">
        <f t="shared" si="358"/>
        <v>48.13</v>
      </c>
      <c r="F7196" s="92">
        <f t="shared" si="359"/>
        <v>54.14</v>
      </c>
      <c r="H7196" s="138">
        <v>51.14</v>
      </c>
      <c r="I7196" s="138">
        <v>48.13</v>
      </c>
      <c r="J7196" s="138">
        <v>54.14</v>
      </c>
      <c r="K7196" s="138">
        <v>2.9917872506843959</v>
      </c>
    </row>
    <row r="7197" spans="1:11">
      <c r="A7197" s="39" t="s">
        <v>463</v>
      </c>
      <c r="B7197" s="39" t="s">
        <v>434</v>
      </c>
      <c r="C7197" s="39" t="s">
        <v>365</v>
      </c>
      <c r="D7197" s="92">
        <f t="shared" si="357"/>
        <v>53.92</v>
      </c>
      <c r="E7197" s="92">
        <f t="shared" si="358"/>
        <v>49.06</v>
      </c>
      <c r="F7197" s="92">
        <f t="shared" si="359"/>
        <v>58.7</v>
      </c>
      <c r="H7197" s="138">
        <v>53.92</v>
      </c>
      <c r="I7197" s="138">
        <v>49.06</v>
      </c>
      <c r="J7197" s="138">
        <v>58.7</v>
      </c>
      <c r="K7197" s="138">
        <v>4.5808605341246293</v>
      </c>
    </row>
    <row r="7198" spans="1:11">
      <c r="A7198" s="39" t="s">
        <v>463</v>
      </c>
      <c r="B7198" s="39" t="s">
        <v>434</v>
      </c>
      <c r="C7198" s="39" t="s">
        <v>366</v>
      </c>
      <c r="D7198" s="92">
        <f t="shared" si="357"/>
        <v>58.96</v>
      </c>
      <c r="E7198" s="92">
        <f t="shared" si="358"/>
        <v>56.56</v>
      </c>
      <c r="F7198" s="92">
        <f t="shared" si="359"/>
        <v>61.32</v>
      </c>
      <c r="H7198" s="138">
        <v>58.96</v>
      </c>
      <c r="I7198" s="138">
        <v>56.56</v>
      </c>
      <c r="J7198" s="138">
        <v>61.32</v>
      </c>
      <c r="K7198" s="138">
        <v>2.0522388059701493</v>
      </c>
    </row>
    <row r="7199" spans="1:11">
      <c r="A7199" s="39" t="s">
        <v>463</v>
      </c>
      <c r="B7199" s="39" t="s">
        <v>434</v>
      </c>
      <c r="C7199" s="39" t="s">
        <v>356</v>
      </c>
      <c r="D7199" s="92">
        <f t="shared" si="357"/>
        <v>58.33</v>
      </c>
      <c r="E7199" s="92">
        <f t="shared" si="358"/>
        <v>56.71</v>
      </c>
      <c r="F7199" s="92">
        <f t="shared" si="359"/>
        <v>59.93</v>
      </c>
      <c r="H7199" s="138">
        <v>58.33</v>
      </c>
      <c r="I7199" s="138">
        <v>56.71</v>
      </c>
      <c r="J7199" s="138">
        <v>59.93</v>
      </c>
      <c r="K7199" s="138">
        <v>1.4057946168352475</v>
      </c>
    </row>
    <row r="7200" spans="1:11">
      <c r="A7200" s="39" t="s">
        <v>463</v>
      </c>
      <c r="B7200" s="39" t="s">
        <v>434</v>
      </c>
      <c r="C7200" s="39" t="s">
        <v>367</v>
      </c>
      <c r="D7200" s="92">
        <f t="shared" si="357"/>
        <v>55.9</v>
      </c>
      <c r="E7200" s="92">
        <f t="shared" si="358"/>
        <v>53.76</v>
      </c>
      <c r="F7200" s="92">
        <f t="shared" si="359"/>
        <v>58.01</v>
      </c>
      <c r="H7200" s="138">
        <v>55.9</v>
      </c>
      <c r="I7200" s="138">
        <v>53.76</v>
      </c>
      <c r="J7200" s="138">
        <v>58.01</v>
      </c>
      <c r="K7200" s="138">
        <v>1.9499105545617175</v>
      </c>
    </row>
    <row r="7201" spans="1:11">
      <c r="A7201" s="39" t="s">
        <v>463</v>
      </c>
      <c r="B7201" s="39" t="s">
        <v>434</v>
      </c>
      <c r="C7201" s="39" t="s">
        <v>368</v>
      </c>
      <c r="D7201" s="92">
        <f t="shared" si="357"/>
        <v>51.45</v>
      </c>
      <c r="E7201" s="92">
        <f t="shared" si="358"/>
        <v>48.17</v>
      </c>
      <c r="F7201" s="92">
        <f t="shared" si="359"/>
        <v>54.71</v>
      </c>
      <c r="H7201" s="138">
        <v>51.45</v>
      </c>
      <c r="I7201" s="138">
        <v>48.17</v>
      </c>
      <c r="J7201" s="138">
        <v>54.71</v>
      </c>
      <c r="K7201" s="138">
        <v>3.2458697764820208</v>
      </c>
    </row>
    <row r="7202" spans="1:11">
      <c r="A7202" s="39" t="s">
        <v>463</v>
      </c>
      <c r="B7202" s="39" t="s">
        <v>434</v>
      </c>
      <c r="C7202" s="39" t="s">
        <v>369</v>
      </c>
      <c r="D7202" s="92">
        <f t="shared" si="357"/>
        <v>52.54</v>
      </c>
      <c r="E7202" s="92">
        <f t="shared" si="358"/>
        <v>46.96</v>
      </c>
      <c r="F7202" s="92">
        <f t="shared" si="359"/>
        <v>58.06</v>
      </c>
      <c r="H7202" s="138">
        <v>52.54</v>
      </c>
      <c r="I7202" s="138">
        <v>46.96</v>
      </c>
      <c r="J7202" s="138">
        <v>58.06</v>
      </c>
      <c r="K7202" s="138">
        <v>5.4054054054054053</v>
      </c>
    </row>
    <row r="7203" spans="1:11">
      <c r="A7203" s="39" t="s">
        <v>463</v>
      </c>
      <c r="B7203" s="39" t="s">
        <v>434</v>
      </c>
      <c r="C7203" s="39" t="s">
        <v>370</v>
      </c>
      <c r="D7203" s="92">
        <f t="shared" si="357"/>
        <v>61.71</v>
      </c>
      <c r="E7203" s="92">
        <f t="shared" si="358"/>
        <v>58.64</v>
      </c>
      <c r="F7203" s="92">
        <f t="shared" si="359"/>
        <v>64.69</v>
      </c>
      <c r="H7203" s="138">
        <v>61.71</v>
      </c>
      <c r="I7203" s="138">
        <v>58.64</v>
      </c>
      <c r="J7203" s="138">
        <v>64.69</v>
      </c>
      <c r="K7203" s="138">
        <v>2.4955436720142603</v>
      </c>
    </row>
    <row r="7204" spans="1:11">
      <c r="A7204" s="39" t="s">
        <v>463</v>
      </c>
      <c r="B7204" s="39" t="s">
        <v>434</v>
      </c>
      <c r="C7204" s="39" t="s">
        <v>357</v>
      </c>
      <c r="D7204" s="92">
        <f t="shared" si="357"/>
        <v>57.14</v>
      </c>
      <c r="E7204" s="92">
        <f t="shared" si="358"/>
        <v>55.59</v>
      </c>
      <c r="F7204" s="92">
        <f t="shared" si="359"/>
        <v>58.69</v>
      </c>
      <c r="H7204" s="138">
        <v>57.14</v>
      </c>
      <c r="I7204" s="138">
        <v>55.59</v>
      </c>
      <c r="J7204" s="138">
        <v>58.69</v>
      </c>
      <c r="K7204" s="138">
        <v>1.382569128456423</v>
      </c>
    </row>
    <row r="7205" spans="1:11">
      <c r="A7205" s="39" t="s">
        <v>463</v>
      </c>
      <c r="B7205" s="39" t="s">
        <v>434</v>
      </c>
      <c r="C7205" s="39" t="s">
        <v>371</v>
      </c>
      <c r="D7205" s="92">
        <f t="shared" si="357"/>
        <v>59.7</v>
      </c>
      <c r="E7205" s="92">
        <f t="shared" si="358"/>
        <v>56.34</v>
      </c>
      <c r="F7205" s="92">
        <f t="shared" si="359"/>
        <v>62.97</v>
      </c>
      <c r="H7205" s="138">
        <v>59.7</v>
      </c>
      <c r="I7205" s="138">
        <v>56.34</v>
      </c>
      <c r="J7205" s="138">
        <v>62.97</v>
      </c>
      <c r="K7205" s="138">
        <v>2.8308207705192627</v>
      </c>
    </row>
    <row r="7206" spans="1:11">
      <c r="A7206" s="39" t="s">
        <v>463</v>
      </c>
      <c r="B7206" s="39" t="s">
        <v>434</v>
      </c>
      <c r="C7206" s="39" t="s">
        <v>372</v>
      </c>
      <c r="D7206" s="92">
        <f t="shared" si="357"/>
        <v>55.95</v>
      </c>
      <c r="E7206" s="92">
        <f t="shared" si="358"/>
        <v>53.07</v>
      </c>
      <c r="F7206" s="92">
        <f t="shared" si="359"/>
        <v>58.78</v>
      </c>
      <c r="H7206" s="138">
        <v>55.95</v>
      </c>
      <c r="I7206" s="138">
        <v>53.07</v>
      </c>
      <c r="J7206" s="138">
        <v>58.78</v>
      </c>
      <c r="K7206" s="138">
        <v>2.609472743521001</v>
      </c>
    </row>
    <row r="7207" spans="1:11">
      <c r="A7207" s="39" t="s">
        <v>463</v>
      </c>
      <c r="B7207" s="39" t="s">
        <v>434</v>
      </c>
      <c r="C7207" s="39" t="s">
        <v>373</v>
      </c>
      <c r="D7207" s="92">
        <f t="shared" si="357"/>
        <v>55.49</v>
      </c>
      <c r="E7207" s="92">
        <f t="shared" si="358"/>
        <v>52.34</v>
      </c>
      <c r="F7207" s="92">
        <f t="shared" si="359"/>
        <v>58.59</v>
      </c>
      <c r="H7207" s="138">
        <v>55.49</v>
      </c>
      <c r="I7207" s="138">
        <v>52.34</v>
      </c>
      <c r="J7207" s="138">
        <v>58.59</v>
      </c>
      <c r="K7207" s="138">
        <v>2.8834024148495225</v>
      </c>
    </row>
    <row r="7208" spans="1:11">
      <c r="A7208" s="39" t="s">
        <v>463</v>
      </c>
      <c r="B7208" s="39" t="s">
        <v>434</v>
      </c>
      <c r="C7208" s="39" t="s">
        <v>374</v>
      </c>
      <c r="D7208" s="92">
        <f t="shared" si="357"/>
        <v>54.19</v>
      </c>
      <c r="E7208" s="92">
        <f t="shared" si="358"/>
        <v>50.93</v>
      </c>
      <c r="F7208" s="92">
        <f t="shared" si="359"/>
        <v>57.41</v>
      </c>
      <c r="H7208" s="138">
        <v>54.19</v>
      </c>
      <c r="I7208" s="138">
        <v>50.93</v>
      </c>
      <c r="J7208" s="138">
        <v>57.41</v>
      </c>
      <c r="K7208" s="138">
        <v>3.0632958110352466</v>
      </c>
    </row>
    <row r="7209" spans="1:11">
      <c r="A7209" s="39" t="s">
        <v>463</v>
      </c>
      <c r="B7209" s="39" t="s">
        <v>434</v>
      </c>
      <c r="C7209" s="39" t="s">
        <v>358</v>
      </c>
      <c r="D7209" s="92">
        <f t="shared" si="357"/>
        <v>56.17</v>
      </c>
      <c r="E7209" s="92">
        <f t="shared" si="358"/>
        <v>54.41</v>
      </c>
      <c r="F7209" s="92">
        <f t="shared" si="359"/>
        <v>57.92</v>
      </c>
      <c r="H7209" s="138">
        <v>56.17</v>
      </c>
      <c r="I7209" s="138">
        <v>54.41</v>
      </c>
      <c r="J7209" s="138">
        <v>57.92</v>
      </c>
      <c r="K7209" s="138">
        <v>1.6022787965105929</v>
      </c>
    </row>
    <row r="7210" spans="1:11">
      <c r="A7210" s="39" t="s">
        <v>463</v>
      </c>
      <c r="B7210" s="39" t="s">
        <v>434</v>
      </c>
      <c r="C7210" s="39" t="s">
        <v>375</v>
      </c>
      <c r="D7210" s="92">
        <f t="shared" si="357"/>
        <v>52.5</v>
      </c>
      <c r="E7210" s="92">
        <f t="shared" si="358"/>
        <v>47.15</v>
      </c>
      <c r="F7210" s="92">
        <f t="shared" si="359"/>
        <v>57.79</v>
      </c>
      <c r="H7210" s="138">
        <v>52.5</v>
      </c>
      <c r="I7210" s="138">
        <v>47.15</v>
      </c>
      <c r="J7210" s="138">
        <v>57.79</v>
      </c>
      <c r="K7210" s="138">
        <v>5.1809523809523812</v>
      </c>
    </row>
    <row r="7211" spans="1:11">
      <c r="A7211" s="39" t="s">
        <v>463</v>
      </c>
      <c r="B7211" s="39" t="s">
        <v>434</v>
      </c>
      <c r="C7211" s="39" t="s">
        <v>376</v>
      </c>
      <c r="D7211" s="92">
        <f t="shared" si="357"/>
        <v>64.08</v>
      </c>
      <c r="E7211" s="92">
        <f t="shared" si="358"/>
        <v>60.6</v>
      </c>
      <c r="F7211" s="92">
        <f t="shared" si="359"/>
        <v>67.42</v>
      </c>
      <c r="H7211" s="138">
        <v>64.08</v>
      </c>
      <c r="I7211" s="138">
        <v>60.6</v>
      </c>
      <c r="J7211" s="138">
        <v>67.42</v>
      </c>
      <c r="K7211" s="138">
        <v>2.7153558052434459</v>
      </c>
    </row>
    <row r="7212" spans="1:11">
      <c r="A7212" s="39" t="s">
        <v>463</v>
      </c>
      <c r="B7212" s="39" t="s">
        <v>434</v>
      </c>
      <c r="C7212" s="39" t="s">
        <v>377</v>
      </c>
      <c r="D7212" s="92">
        <f t="shared" si="357"/>
        <v>48.79</v>
      </c>
      <c r="E7212" s="92">
        <f t="shared" si="358"/>
        <v>45.7</v>
      </c>
      <c r="F7212" s="92">
        <f t="shared" si="359"/>
        <v>51.87</v>
      </c>
      <c r="H7212" s="138">
        <v>48.79</v>
      </c>
      <c r="I7212" s="138">
        <v>45.7</v>
      </c>
      <c r="J7212" s="138">
        <v>51.87</v>
      </c>
      <c r="K7212" s="138">
        <v>3.2383685181389628</v>
      </c>
    </row>
    <row r="7213" spans="1:11">
      <c r="A7213" s="39" t="s">
        <v>463</v>
      </c>
      <c r="B7213" s="39" t="s">
        <v>434</v>
      </c>
      <c r="C7213" s="39" t="s">
        <v>386</v>
      </c>
      <c r="D7213" s="92">
        <f t="shared" si="357"/>
        <v>52.69</v>
      </c>
      <c r="E7213" s="92">
        <f t="shared" si="358"/>
        <v>49.73</v>
      </c>
      <c r="F7213" s="92">
        <f t="shared" si="359"/>
        <v>55.62</v>
      </c>
      <c r="H7213" s="138">
        <v>52.69</v>
      </c>
      <c r="I7213" s="138">
        <v>49.73</v>
      </c>
      <c r="J7213" s="138">
        <v>55.62</v>
      </c>
      <c r="K7213" s="138">
        <v>2.8658189409755175</v>
      </c>
    </row>
    <row r="7214" spans="1:11">
      <c r="A7214" s="39" t="s">
        <v>463</v>
      </c>
      <c r="B7214" s="39" t="s">
        <v>434</v>
      </c>
      <c r="C7214" s="39" t="s">
        <v>379</v>
      </c>
      <c r="D7214" s="92">
        <f t="shared" si="357"/>
        <v>55.08</v>
      </c>
      <c r="E7214" s="92">
        <f t="shared" si="358"/>
        <v>52.44</v>
      </c>
      <c r="F7214" s="92">
        <f t="shared" si="359"/>
        <v>57.69</v>
      </c>
      <c r="H7214" s="138">
        <v>55.08</v>
      </c>
      <c r="I7214" s="138">
        <v>52.44</v>
      </c>
      <c r="J7214" s="138">
        <v>57.69</v>
      </c>
      <c r="K7214" s="138">
        <v>2.4328249818445897</v>
      </c>
    </row>
    <row r="7215" spans="1:11">
      <c r="A7215" s="39" t="s">
        <v>463</v>
      </c>
      <c r="B7215" s="39" t="s">
        <v>434</v>
      </c>
      <c r="C7215" s="39" t="s">
        <v>360</v>
      </c>
      <c r="D7215" s="92">
        <f t="shared" si="357"/>
        <v>55.5</v>
      </c>
      <c r="E7215" s="92">
        <f t="shared" si="358"/>
        <v>53.79</v>
      </c>
      <c r="F7215" s="92">
        <f t="shared" si="359"/>
        <v>57.21</v>
      </c>
      <c r="H7215" s="138">
        <v>55.5</v>
      </c>
      <c r="I7215" s="138">
        <v>53.79</v>
      </c>
      <c r="J7215" s="138">
        <v>57.21</v>
      </c>
      <c r="K7215" s="138">
        <v>1.5675675675675675</v>
      </c>
    </row>
    <row r="7216" spans="1:11">
      <c r="A7216" s="39" t="s">
        <v>463</v>
      </c>
      <c r="B7216" s="39" t="s">
        <v>434</v>
      </c>
      <c r="C7216" s="39" t="s">
        <v>0</v>
      </c>
      <c r="D7216" s="92">
        <f t="shared" si="357"/>
        <v>56.79</v>
      </c>
      <c r="E7216" s="92">
        <f t="shared" si="358"/>
        <v>55.95</v>
      </c>
      <c r="F7216" s="92">
        <f t="shared" si="359"/>
        <v>57.62</v>
      </c>
      <c r="H7216" s="138">
        <v>56.79</v>
      </c>
      <c r="I7216" s="138">
        <v>55.95</v>
      </c>
      <c r="J7216" s="138">
        <v>57.62</v>
      </c>
      <c r="K7216" s="138">
        <v>0.75717555907730238</v>
      </c>
    </row>
    <row r="7217" spans="1:11">
      <c r="A7217" s="39" t="s">
        <v>463</v>
      </c>
      <c r="B7217" s="39" t="s">
        <v>435</v>
      </c>
      <c r="C7217" s="39" t="s">
        <v>363</v>
      </c>
      <c r="D7217" s="92">
        <f t="shared" si="357"/>
        <v>56.57</v>
      </c>
      <c r="E7217" s="92">
        <f t="shared" si="358"/>
        <v>53.12</v>
      </c>
      <c r="F7217" s="92">
        <f t="shared" si="359"/>
        <v>59.96</v>
      </c>
      <c r="H7217" s="138">
        <v>56.57</v>
      </c>
      <c r="I7217" s="138">
        <v>53.12</v>
      </c>
      <c r="J7217" s="138">
        <v>59.96</v>
      </c>
      <c r="K7217" s="138">
        <v>3.0935124624359203</v>
      </c>
    </row>
    <row r="7218" spans="1:11">
      <c r="A7218" s="39" t="s">
        <v>463</v>
      </c>
      <c r="B7218" s="39" t="s">
        <v>435</v>
      </c>
      <c r="C7218" s="39" t="s">
        <v>364</v>
      </c>
      <c r="D7218" s="92">
        <f t="shared" si="357"/>
        <v>48.51</v>
      </c>
      <c r="E7218" s="92">
        <f t="shared" si="358"/>
        <v>45.21</v>
      </c>
      <c r="F7218" s="92">
        <f t="shared" si="359"/>
        <v>51.81</v>
      </c>
      <c r="H7218" s="138">
        <v>48.51</v>
      </c>
      <c r="I7218" s="138">
        <v>45.21</v>
      </c>
      <c r="J7218" s="138">
        <v>51.81</v>
      </c>
      <c r="K7218" s="138">
        <v>3.4838177695320556</v>
      </c>
    </row>
    <row r="7219" spans="1:11">
      <c r="A7219" s="39" t="s">
        <v>463</v>
      </c>
      <c r="B7219" s="39" t="s">
        <v>435</v>
      </c>
      <c r="C7219" s="39" t="s">
        <v>365</v>
      </c>
      <c r="D7219" s="92">
        <f t="shared" si="357"/>
        <v>52.21</v>
      </c>
      <c r="E7219" s="92">
        <f t="shared" si="358"/>
        <v>47.24</v>
      </c>
      <c r="F7219" s="92">
        <f t="shared" si="359"/>
        <v>57.14</v>
      </c>
      <c r="H7219" s="138">
        <v>52.21</v>
      </c>
      <c r="I7219" s="138">
        <v>47.24</v>
      </c>
      <c r="J7219" s="138">
        <v>57.14</v>
      </c>
      <c r="K7219" s="138">
        <v>4.8458149779735677</v>
      </c>
    </row>
    <row r="7220" spans="1:11">
      <c r="A7220" s="39" t="s">
        <v>463</v>
      </c>
      <c r="B7220" s="39" t="s">
        <v>435</v>
      </c>
      <c r="C7220" s="39" t="s">
        <v>366</v>
      </c>
      <c r="D7220" s="92">
        <f t="shared" si="357"/>
        <v>51.93</v>
      </c>
      <c r="E7220" s="92">
        <f t="shared" si="358"/>
        <v>49.32</v>
      </c>
      <c r="F7220" s="92">
        <f t="shared" si="359"/>
        <v>54.53</v>
      </c>
      <c r="H7220" s="138">
        <v>51.93</v>
      </c>
      <c r="I7220" s="138">
        <v>49.32</v>
      </c>
      <c r="J7220" s="138">
        <v>54.53</v>
      </c>
      <c r="K7220" s="138">
        <v>2.5611399961486621</v>
      </c>
    </row>
    <row r="7221" spans="1:11">
      <c r="A7221" s="39" t="s">
        <v>463</v>
      </c>
      <c r="B7221" s="39" t="s">
        <v>435</v>
      </c>
      <c r="C7221" s="39" t="s">
        <v>356</v>
      </c>
      <c r="D7221" s="92">
        <f t="shared" si="357"/>
        <v>52.48</v>
      </c>
      <c r="E7221" s="92">
        <f t="shared" si="358"/>
        <v>50.76</v>
      </c>
      <c r="F7221" s="92">
        <f t="shared" si="359"/>
        <v>54.21</v>
      </c>
      <c r="H7221" s="138">
        <v>52.48</v>
      </c>
      <c r="I7221" s="138">
        <v>50.76</v>
      </c>
      <c r="J7221" s="138">
        <v>54.21</v>
      </c>
      <c r="K7221" s="138">
        <v>1.6768292682926831</v>
      </c>
    </row>
    <row r="7222" spans="1:11">
      <c r="A7222" s="39" t="s">
        <v>463</v>
      </c>
      <c r="B7222" s="39" t="s">
        <v>435</v>
      </c>
      <c r="C7222" s="39" t="s">
        <v>367</v>
      </c>
      <c r="D7222" s="92">
        <f t="shared" si="357"/>
        <v>47.68</v>
      </c>
      <c r="E7222" s="92">
        <f t="shared" si="358"/>
        <v>45.44</v>
      </c>
      <c r="F7222" s="92">
        <f t="shared" si="359"/>
        <v>49.94</v>
      </c>
      <c r="H7222" s="138">
        <v>47.68</v>
      </c>
      <c r="I7222" s="138">
        <v>45.44</v>
      </c>
      <c r="J7222" s="138">
        <v>49.94</v>
      </c>
      <c r="K7222" s="138">
        <v>2.4119127516778525</v>
      </c>
    </row>
    <row r="7223" spans="1:11">
      <c r="A7223" s="39" t="s">
        <v>463</v>
      </c>
      <c r="B7223" s="39" t="s">
        <v>435</v>
      </c>
      <c r="C7223" s="39" t="s">
        <v>368</v>
      </c>
      <c r="D7223" s="92">
        <f t="shared" si="357"/>
        <v>50.04</v>
      </c>
      <c r="E7223" s="92">
        <f t="shared" si="358"/>
        <v>46.55</v>
      </c>
      <c r="F7223" s="92">
        <f t="shared" si="359"/>
        <v>53.52</v>
      </c>
      <c r="H7223" s="138">
        <v>50.04</v>
      </c>
      <c r="I7223" s="138">
        <v>46.55</v>
      </c>
      <c r="J7223" s="138">
        <v>53.52</v>
      </c>
      <c r="K7223" s="138">
        <v>3.557154276578737</v>
      </c>
    </row>
    <row r="7224" spans="1:11">
      <c r="A7224" s="39" t="s">
        <v>463</v>
      </c>
      <c r="B7224" s="39" t="s">
        <v>435</v>
      </c>
      <c r="C7224" s="39" t="s">
        <v>369</v>
      </c>
      <c r="D7224" s="92">
        <f t="shared" si="357"/>
        <v>48.62</v>
      </c>
      <c r="E7224" s="92">
        <f t="shared" si="358"/>
        <v>43.22</v>
      </c>
      <c r="F7224" s="92">
        <f t="shared" si="359"/>
        <v>54.05</v>
      </c>
      <c r="H7224" s="138">
        <v>48.62</v>
      </c>
      <c r="I7224" s="138">
        <v>43.22</v>
      </c>
      <c r="J7224" s="138">
        <v>54.05</v>
      </c>
      <c r="K7224" s="138">
        <v>5.6972439325380506</v>
      </c>
    </row>
    <row r="7225" spans="1:11">
      <c r="A7225" s="39" t="s">
        <v>463</v>
      </c>
      <c r="B7225" s="39" t="s">
        <v>435</v>
      </c>
      <c r="C7225" s="39" t="s">
        <v>370</v>
      </c>
      <c r="D7225" s="92">
        <f t="shared" si="357"/>
        <v>56.47</v>
      </c>
      <c r="E7225" s="92">
        <f t="shared" si="358"/>
        <v>53.07</v>
      </c>
      <c r="F7225" s="92">
        <f t="shared" si="359"/>
        <v>59.81</v>
      </c>
      <c r="H7225" s="138">
        <v>56.47</v>
      </c>
      <c r="I7225" s="138">
        <v>53.07</v>
      </c>
      <c r="J7225" s="138">
        <v>59.81</v>
      </c>
      <c r="K7225" s="138">
        <v>3.0458650610943865</v>
      </c>
    </row>
    <row r="7226" spans="1:11">
      <c r="A7226" s="39" t="s">
        <v>463</v>
      </c>
      <c r="B7226" s="39" t="s">
        <v>435</v>
      </c>
      <c r="C7226" s="39" t="s">
        <v>357</v>
      </c>
      <c r="D7226" s="92">
        <f t="shared" si="357"/>
        <v>50.69</v>
      </c>
      <c r="E7226" s="92">
        <f t="shared" si="358"/>
        <v>49.03</v>
      </c>
      <c r="F7226" s="92">
        <f t="shared" si="359"/>
        <v>52.36</v>
      </c>
      <c r="H7226" s="138">
        <v>50.69</v>
      </c>
      <c r="I7226" s="138">
        <v>49.03</v>
      </c>
      <c r="J7226" s="138">
        <v>52.36</v>
      </c>
      <c r="K7226" s="138">
        <v>1.6768593410929178</v>
      </c>
    </row>
    <row r="7227" spans="1:11">
      <c r="A7227" s="39" t="s">
        <v>463</v>
      </c>
      <c r="B7227" s="39" t="s">
        <v>435</v>
      </c>
      <c r="C7227" s="39" t="s">
        <v>371</v>
      </c>
      <c r="D7227" s="92">
        <f t="shared" si="357"/>
        <v>55.67</v>
      </c>
      <c r="E7227" s="92">
        <f t="shared" si="358"/>
        <v>52.2</v>
      </c>
      <c r="F7227" s="92">
        <f t="shared" si="359"/>
        <v>59.08</v>
      </c>
      <c r="H7227" s="138">
        <v>55.67</v>
      </c>
      <c r="I7227" s="138">
        <v>52.2</v>
      </c>
      <c r="J7227" s="138">
        <v>59.08</v>
      </c>
      <c r="K7227" s="138">
        <v>3.1614873360876592</v>
      </c>
    </row>
    <row r="7228" spans="1:11">
      <c r="A7228" s="39" t="s">
        <v>463</v>
      </c>
      <c r="B7228" s="39" t="s">
        <v>435</v>
      </c>
      <c r="C7228" s="39" t="s">
        <v>372</v>
      </c>
      <c r="D7228" s="92">
        <f t="shared" si="357"/>
        <v>49.18</v>
      </c>
      <c r="E7228" s="92">
        <f t="shared" si="358"/>
        <v>46.37</v>
      </c>
      <c r="F7228" s="92">
        <f t="shared" si="359"/>
        <v>51.99</v>
      </c>
      <c r="H7228" s="138">
        <v>49.18</v>
      </c>
      <c r="I7228" s="138">
        <v>46.37</v>
      </c>
      <c r="J7228" s="138">
        <v>51.99</v>
      </c>
      <c r="K7228" s="138">
        <v>2.928019520130134</v>
      </c>
    </row>
    <row r="7229" spans="1:11">
      <c r="A7229" s="39" t="s">
        <v>463</v>
      </c>
      <c r="B7229" s="39" t="s">
        <v>435</v>
      </c>
      <c r="C7229" s="39" t="s">
        <v>373</v>
      </c>
      <c r="D7229" s="92">
        <f t="shared" si="357"/>
        <v>49.65</v>
      </c>
      <c r="E7229" s="92">
        <f t="shared" si="358"/>
        <v>46.33</v>
      </c>
      <c r="F7229" s="92">
        <f t="shared" si="359"/>
        <v>52.97</v>
      </c>
      <c r="H7229" s="138">
        <v>49.65</v>
      </c>
      <c r="I7229" s="138">
        <v>46.33</v>
      </c>
      <c r="J7229" s="138">
        <v>52.97</v>
      </c>
      <c r="K7229" s="138">
        <v>3.4239677744209467</v>
      </c>
    </row>
    <row r="7230" spans="1:11">
      <c r="A7230" s="39" t="s">
        <v>463</v>
      </c>
      <c r="B7230" s="39" t="s">
        <v>435</v>
      </c>
      <c r="C7230" s="39" t="s">
        <v>374</v>
      </c>
      <c r="D7230" s="92">
        <f t="shared" si="357"/>
        <v>49.37</v>
      </c>
      <c r="E7230" s="92">
        <f t="shared" si="358"/>
        <v>46.17</v>
      </c>
      <c r="F7230" s="92">
        <f t="shared" si="359"/>
        <v>52.57</v>
      </c>
      <c r="H7230" s="138">
        <v>49.37</v>
      </c>
      <c r="I7230" s="138">
        <v>46.17</v>
      </c>
      <c r="J7230" s="138">
        <v>52.57</v>
      </c>
      <c r="K7230" s="138">
        <v>3.3016001620417255</v>
      </c>
    </row>
    <row r="7231" spans="1:11">
      <c r="A7231" s="39" t="s">
        <v>463</v>
      </c>
      <c r="B7231" s="39" t="s">
        <v>435</v>
      </c>
      <c r="C7231" s="39" t="s">
        <v>358</v>
      </c>
      <c r="D7231" s="92">
        <f t="shared" si="357"/>
        <v>50.05</v>
      </c>
      <c r="E7231" s="92">
        <f t="shared" si="358"/>
        <v>48.27</v>
      </c>
      <c r="F7231" s="92">
        <f t="shared" si="359"/>
        <v>51.82</v>
      </c>
      <c r="H7231" s="138">
        <v>50.05</v>
      </c>
      <c r="I7231" s="138">
        <v>48.27</v>
      </c>
      <c r="J7231" s="138">
        <v>51.82</v>
      </c>
      <c r="K7231" s="138">
        <v>1.8181818181818183</v>
      </c>
    </row>
    <row r="7232" spans="1:11">
      <c r="A7232" s="39" t="s">
        <v>463</v>
      </c>
      <c r="B7232" s="39" t="s">
        <v>435</v>
      </c>
      <c r="C7232" s="39" t="s">
        <v>375</v>
      </c>
      <c r="D7232" s="92">
        <f t="shared" si="357"/>
        <v>45.34</v>
      </c>
      <c r="E7232" s="92">
        <f t="shared" si="358"/>
        <v>40.49</v>
      </c>
      <c r="F7232" s="92">
        <f t="shared" si="359"/>
        <v>50.28</v>
      </c>
      <c r="H7232" s="138">
        <v>45.34</v>
      </c>
      <c r="I7232" s="138">
        <v>40.49</v>
      </c>
      <c r="J7232" s="138">
        <v>50.28</v>
      </c>
      <c r="K7232" s="138">
        <v>5.53595059550066</v>
      </c>
    </row>
    <row r="7233" spans="1:11">
      <c r="A7233" s="39" t="s">
        <v>463</v>
      </c>
      <c r="B7233" s="39" t="s">
        <v>435</v>
      </c>
      <c r="C7233" s="39" t="s">
        <v>376</v>
      </c>
      <c r="D7233" s="92">
        <f t="shared" si="357"/>
        <v>59.32</v>
      </c>
      <c r="E7233" s="92">
        <f t="shared" si="358"/>
        <v>55.59</v>
      </c>
      <c r="F7233" s="92">
        <f t="shared" si="359"/>
        <v>62.94</v>
      </c>
      <c r="H7233" s="138">
        <v>59.32</v>
      </c>
      <c r="I7233" s="138">
        <v>55.59</v>
      </c>
      <c r="J7233" s="138">
        <v>62.94</v>
      </c>
      <c r="K7233" s="138">
        <v>3.169251517194875</v>
      </c>
    </row>
    <row r="7234" spans="1:11">
      <c r="A7234" s="39" t="s">
        <v>463</v>
      </c>
      <c r="B7234" s="39" t="s">
        <v>435</v>
      </c>
      <c r="C7234" s="39" t="s">
        <v>377</v>
      </c>
      <c r="D7234" s="92">
        <f t="shared" si="357"/>
        <v>47.12</v>
      </c>
      <c r="E7234" s="92">
        <f t="shared" si="358"/>
        <v>43.77</v>
      </c>
      <c r="F7234" s="92">
        <f t="shared" si="359"/>
        <v>50.49</v>
      </c>
      <c r="H7234" s="138">
        <v>47.12</v>
      </c>
      <c r="I7234" s="138">
        <v>43.77</v>
      </c>
      <c r="J7234" s="138">
        <v>50.49</v>
      </c>
      <c r="K7234" s="138">
        <v>3.650254668930391</v>
      </c>
    </row>
    <row r="7235" spans="1:11">
      <c r="A7235" s="39" t="s">
        <v>463</v>
      </c>
      <c r="B7235" s="39" t="s">
        <v>435</v>
      </c>
      <c r="C7235" s="39" t="s">
        <v>386</v>
      </c>
      <c r="D7235" s="92">
        <f t="shared" si="357"/>
        <v>47.67</v>
      </c>
      <c r="E7235" s="92">
        <f t="shared" si="358"/>
        <v>45</v>
      </c>
      <c r="F7235" s="92">
        <f t="shared" si="359"/>
        <v>50.36</v>
      </c>
      <c r="H7235" s="138">
        <v>47.67</v>
      </c>
      <c r="I7235" s="138">
        <v>45</v>
      </c>
      <c r="J7235" s="138">
        <v>50.36</v>
      </c>
      <c r="K7235" s="138">
        <v>2.8739249003566187</v>
      </c>
    </row>
    <row r="7236" spans="1:11">
      <c r="A7236" s="39" t="s">
        <v>463</v>
      </c>
      <c r="B7236" s="39" t="s">
        <v>435</v>
      </c>
      <c r="C7236" s="39" t="s">
        <v>379</v>
      </c>
      <c r="D7236" s="92">
        <f t="shared" si="357"/>
        <v>48.41</v>
      </c>
      <c r="E7236" s="92">
        <f t="shared" si="358"/>
        <v>45.56</v>
      </c>
      <c r="F7236" s="92">
        <f t="shared" si="359"/>
        <v>51.27</v>
      </c>
      <c r="H7236" s="138">
        <v>48.41</v>
      </c>
      <c r="I7236" s="138">
        <v>45.56</v>
      </c>
      <c r="J7236" s="138">
        <v>51.27</v>
      </c>
      <c r="K7236" s="138">
        <v>3.0159058045858296</v>
      </c>
    </row>
    <row r="7237" spans="1:11">
      <c r="A7237" s="39" t="s">
        <v>463</v>
      </c>
      <c r="B7237" s="39" t="s">
        <v>435</v>
      </c>
      <c r="C7237" s="39" t="s">
        <v>360</v>
      </c>
      <c r="D7237" s="92">
        <f t="shared" si="357"/>
        <v>49.86</v>
      </c>
      <c r="E7237" s="92">
        <f t="shared" si="358"/>
        <v>48.16</v>
      </c>
      <c r="F7237" s="92">
        <f t="shared" si="359"/>
        <v>51.55</v>
      </c>
      <c r="H7237" s="138">
        <v>49.86</v>
      </c>
      <c r="I7237" s="138">
        <v>48.16</v>
      </c>
      <c r="J7237" s="138">
        <v>51.55</v>
      </c>
      <c r="K7237" s="138">
        <v>1.7448856799037304</v>
      </c>
    </row>
    <row r="7238" spans="1:11">
      <c r="A7238" s="39" t="s">
        <v>463</v>
      </c>
      <c r="B7238" s="39" t="s">
        <v>435</v>
      </c>
      <c r="C7238" s="39" t="s">
        <v>0</v>
      </c>
      <c r="D7238" s="92">
        <f t="shared" si="357"/>
        <v>50.72</v>
      </c>
      <c r="E7238" s="92">
        <f t="shared" si="358"/>
        <v>49.86</v>
      </c>
      <c r="F7238" s="92">
        <f t="shared" si="359"/>
        <v>51.58</v>
      </c>
      <c r="H7238" s="138">
        <v>50.72</v>
      </c>
      <c r="I7238" s="138">
        <v>49.86</v>
      </c>
      <c r="J7238" s="138">
        <v>51.58</v>
      </c>
      <c r="K7238" s="138">
        <v>0.86750788643533117</v>
      </c>
    </row>
    <row r="7239" spans="1:11">
      <c r="A7239" s="39" t="s">
        <v>464</v>
      </c>
      <c r="B7239" s="39" t="s">
        <v>436</v>
      </c>
      <c r="C7239" s="39" t="s">
        <v>101</v>
      </c>
      <c r="D7239" s="92">
        <f t="shared" si="357"/>
        <v>68.709999999999994</v>
      </c>
      <c r="E7239" s="92">
        <f t="shared" si="358"/>
        <v>61.79</v>
      </c>
      <c r="F7239" s="92">
        <f t="shared" si="359"/>
        <v>74.89</v>
      </c>
      <c r="H7239" s="138">
        <v>68.709999999999994</v>
      </c>
      <c r="I7239" s="138">
        <v>61.79</v>
      </c>
      <c r="J7239" s="138">
        <v>74.89</v>
      </c>
      <c r="K7239" s="138">
        <v>4.8901178867704846</v>
      </c>
    </row>
    <row r="7240" spans="1:11">
      <c r="A7240" s="39" t="s">
        <v>464</v>
      </c>
      <c r="B7240" s="39" t="s">
        <v>436</v>
      </c>
      <c r="C7240" s="39" t="s">
        <v>108</v>
      </c>
      <c r="D7240" s="92">
        <f t="shared" si="357"/>
        <v>68.97</v>
      </c>
      <c r="E7240" s="92">
        <f t="shared" si="358"/>
        <v>56.43</v>
      </c>
      <c r="F7240" s="92">
        <f t="shared" si="359"/>
        <v>79.23</v>
      </c>
      <c r="H7240" s="138">
        <v>68.97</v>
      </c>
      <c r="I7240" s="138">
        <v>56.43</v>
      </c>
      <c r="J7240" s="138">
        <v>79.23</v>
      </c>
      <c r="K7240" s="138">
        <v>8.5544439611425265</v>
      </c>
    </row>
    <row r="7241" spans="1:11">
      <c r="A7241" s="39" t="s">
        <v>464</v>
      </c>
      <c r="B7241" s="39" t="s">
        <v>436</v>
      </c>
      <c r="C7241" s="39" t="s">
        <v>109</v>
      </c>
      <c r="D7241" s="92">
        <f t="shared" si="357"/>
        <v>69.52</v>
      </c>
      <c r="E7241" s="92">
        <f t="shared" si="358"/>
        <v>63.9</v>
      </c>
      <c r="F7241" s="92">
        <f t="shared" si="359"/>
        <v>74.62</v>
      </c>
      <c r="H7241" s="138">
        <v>69.52</v>
      </c>
      <c r="I7241" s="138">
        <v>63.9</v>
      </c>
      <c r="J7241" s="138">
        <v>74.62</v>
      </c>
      <c r="K7241" s="138">
        <v>3.9413118527042581</v>
      </c>
    </row>
    <row r="7242" spans="1:11">
      <c r="A7242" s="39" t="s">
        <v>464</v>
      </c>
      <c r="B7242" s="39" t="s">
        <v>436</v>
      </c>
      <c r="C7242" s="39" t="s">
        <v>112</v>
      </c>
      <c r="D7242" s="92">
        <f t="shared" si="357"/>
        <v>70.959999999999994</v>
      </c>
      <c r="E7242" s="92">
        <f t="shared" si="358"/>
        <v>64.95</v>
      </c>
      <c r="F7242" s="92">
        <f t="shared" si="359"/>
        <v>76.319999999999993</v>
      </c>
      <c r="H7242" s="138">
        <v>70.959999999999994</v>
      </c>
      <c r="I7242" s="138">
        <v>64.95</v>
      </c>
      <c r="J7242" s="138">
        <v>76.319999999999993</v>
      </c>
      <c r="K7242" s="138">
        <v>4.1009019165727176</v>
      </c>
    </row>
    <row r="7243" spans="1:11">
      <c r="A7243" s="39" t="s">
        <v>464</v>
      </c>
      <c r="B7243" s="39" t="s">
        <v>436</v>
      </c>
      <c r="C7243" s="39" t="s">
        <v>115</v>
      </c>
      <c r="D7243" s="92">
        <f t="shared" si="357"/>
        <v>62.06</v>
      </c>
      <c r="E7243" s="92">
        <f t="shared" si="358"/>
        <v>53.74</v>
      </c>
      <c r="F7243" s="92">
        <f t="shared" si="359"/>
        <v>69.73</v>
      </c>
      <c r="H7243" s="138">
        <v>62.06</v>
      </c>
      <c r="I7243" s="138">
        <v>53.74</v>
      </c>
      <c r="J7243" s="138">
        <v>69.73</v>
      </c>
      <c r="K7243" s="138">
        <v>6.6226232678053503</v>
      </c>
    </row>
    <row r="7244" spans="1:11">
      <c r="A7244" s="39" t="s">
        <v>464</v>
      </c>
      <c r="B7244" s="39" t="s">
        <v>436</v>
      </c>
      <c r="C7244" s="39" t="s">
        <v>118</v>
      </c>
      <c r="D7244" s="92">
        <f t="shared" si="357"/>
        <v>63.87</v>
      </c>
      <c r="E7244" s="92">
        <f t="shared" si="358"/>
        <v>57.11</v>
      </c>
      <c r="F7244" s="92">
        <f t="shared" si="359"/>
        <v>70.12</v>
      </c>
      <c r="H7244" s="138">
        <v>63.87</v>
      </c>
      <c r="I7244" s="138">
        <v>57.11</v>
      </c>
      <c r="J7244" s="138">
        <v>70.12</v>
      </c>
      <c r="K7244" s="138">
        <v>5.229372162204478</v>
      </c>
    </row>
    <row r="7245" spans="1:11">
      <c r="A7245" s="39" t="s">
        <v>464</v>
      </c>
      <c r="B7245" s="39" t="s">
        <v>436</v>
      </c>
      <c r="C7245" s="39" t="s">
        <v>122</v>
      </c>
      <c r="D7245" s="92">
        <f t="shared" si="357"/>
        <v>64.25</v>
      </c>
      <c r="E7245" s="92">
        <f t="shared" si="358"/>
        <v>56.75</v>
      </c>
      <c r="F7245" s="92">
        <f t="shared" si="359"/>
        <v>71.11</v>
      </c>
      <c r="H7245" s="138">
        <v>64.25</v>
      </c>
      <c r="I7245" s="138">
        <v>56.75</v>
      </c>
      <c r="J7245" s="138">
        <v>71.11</v>
      </c>
      <c r="K7245" s="138">
        <v>5.7431906614785992</v>
      </c>
    </row>
    <row r="7246" spans="1:11">
      <c r="A7246" s="39" t="s">
        <v>464</v>
      </c>
      <c r="B7246" s="39" t="s">
        <v>436</v>
      </c>
      <c r="C7246" s="39" t="s">
        <v>130</v>
      </c>
      <c r="D7246" s="92">
        <f t="shared" si="357"/>
        <v>72.05</v>
      </c>
      <c r="E7246" s="92">
        <f t="shared" si="358"/>
        <v>64.67</v>
      </c>
      <c r="F7246" s="92">
        <f t="shared" si="359"/>
        <v>78.41</v>
      </c>
      <c r="H7246" s="138">
        <v>72.05</v>
      </c>
      <c r="I7246" s="138">
        <v>64.67</v>
      </c>
      <c r="J7246" s="138">
        <v>78.41</v>
      </c>
      <c r="K7246" s="138">
        <v>4.885496183206107</v>
      </c>
    </row>
    <row r="7247" spans="1:11">
      <c r="A7247" s="39" t="s">
        <v>464</v>
      </c>
      <c r="B7247" s="39" t="s">
        <v>436</v>
      </c>
      <c r="C7247" s="39" t="s">
        <v>135</v>
      </c>
      <c r="D7247" s="92">
        <f t="shared" si="357"/>
        <v>71.44</v>
      </c>
      <c r="E7247" s="92">
        <f t="shared" si="358"/>
        <v>64.86</v>
      </c>
      <c r="F7247" s="92">
        <f t="shared" si="359"/>
        <v>77.209999999999994</v>
      </c>
      <c r="H7247" s="138">
        <v>71.44</v>
      </c>
      <c r="I7247" s="138">
        <v>64.86</v>
      </c>
      <c r="J7247" s="138">
        <v>77.209999999999994</v>
      </c>
      <c r="K7247" s="138">
        <v>4.4232922732362825</v>
      </c>
    </row>
    <row r="7248" spans="1:11">
      <c r="A7248" s="39" t="s">
        <v>464</v>
      </c>
      <c r="B7248" s="39" t="s">
        <v>436</v>
      </c>
      <c r="C7248" s="39" t="s">
        <v>136</v>
      </c>
      <c r="D7248" s="92">
        <f t="shared" si="357"/>
        <v>77.3</v>
      </c>
      <c r="E7248" s="92">
        <f t="shared" si="358"/>
        <v>71.36</v>
      </c>
      <c r="F7248" s="92">
        <f t="shared" si="359"/>
        <v>82.31</v>
      </c>
      <c r="H7248" s="138">
        <v>77.3</v>
      </c>
      <c r="I7248" s="138">
        <v>71.36</v>
      </c>
      <c r="J7248" s="138">
        <v>82.31</v>
      </c>
      <c r="K7248" s="138">
        <v>3.6093143596377755</v>
      </c>
    </row>
    <row r="7249" spans="1:11">
      <c r="A7249" s="39" t="s">
        <v>464</v>
      </c>
      <c r="B7249" s="39" t="s">
        <v>436</v>
      </c>
      <c r="C7249" s="39" t="s">
        <v>143</v>
      </c>
      <c r="D7249" s="92">
        <f t="shared" si="357"/>
        <v>69.73</v>
      </c>
      <c r="E7249" s="92">
        <f t="shared" si="358"/>
        <v>63.56</v>
      </c>
      <c r="F7249" s="92">
        <f t="shared" si="359"/>
        <v>75.260000000000005</v>
      </c>
      <c r="H7249" s="138">
        <v>69.73</v>
      </c>
      <c r="I7249" s="138">
        <v>63.56</v>
      </c>
      <c r="J7249" s="138">
        <v>75.260000000000005</v>
      </c>
      <c r="K7249" s="138">
        <v>4.2879678760935036</v>
      </c>
    </row>
    <row r="7250" spans="1:11">
      <c r="A7250" s="39" t="s">
        <v>464</v>
      </c>
      <c r="B7250" s="39" t="s">
        <v>436</v>
      </c>
      <c r="C7250" s="39" t="s">
        <v>149</v>
      </c>
      <c r="D7250" s="92">
        <f t="shared" si="357"/>
        <v>64.33</v>
      </c>
      <c r="E7250" s="92">
        <f t="shared" si="358"/>
        <v>54.9</v>
      </c>
      <c r="F7250" s="92">
        <f t="shared" si="359"/>
        <v>72.78</v>
      </c>
      <c r="H7250" s="138">
        <v>64.33</v>
      </c>
      <c r="I7250" s="138">
        <v>54.9</v>
      </c>
      <c r="J7250" s="138">
        <v>72.78</v>
      </c>
      <c r="K7250" s="138">
        <v>7.1506295662987718</v>
      </c>
    </row>
    <row r="7251" spans="1:11">
      <c r="A7251" s="39" t="s">
        <v>464</v>
      </c>
      <c r="B7251" s="39" t="s">
        <v>436</v>
      </c>
      <c r="C7251" s="39" t="s">
        <v>151</v>
      </c>
      <c r="D7251" s="92">
        <f t="shared" si="357"/>
        <v>66.959999999999994</v>
      </c>
      <c r="E7251" s="92">
        <f t="shared" si="358"/>
        <v>61.22</v>
      </c>
      <c r="F7251" s="92">
        <f t="shared" si="359"/>
        <v>72.239999999999995</v>
      </c>
      <c r="H7251" s="138">
        <v>66.959999999999994</v>
      </c>
      <c r="I7251" s="138">
        <v>61.22</v>
      </c>
      <c r="J7251" s="138">
        <v>72.239999999999995</v>
      </c>
      <c r="K7251" s="138">
        <v>4.2114695340501793</v>
      </c>
    </row>
    <row r="7252" spans="1:11">
      <c r="A7252" s="39" t="s">
        <v>464</v>
      </c>
      <c r="B7252" s="39" t="s">
        <v>436</v>
      </c>
      <c r="C7252" s="39" t="s">
        <v>154</v>
      </c>
      <c r="D7252" s="92">
        <f t="shared" si="357"/>
        <v>72.53</v>
      </c>
      <c r="E7252" s="92">
        <f t="shared" si="358"/>
        <v>65.42</v>
      </c>
      <c r="F7252" s="92">
        <f t="shared" si="359"/>
        <v>78.650000000000006</v>
      </c>
      <c r="H7252" s="138">
        <v>72.53</v>
      </c>
      <c r="I7252" s="138">
        <v>65.42</v>
      </c>
      <c r="J7252" s="138">
        <v>78.650000000000006</v>
      </c>
      <c r="K7252" s="138">
        <v>4.6739280297807806</v>
      </c>
    </row>
    <row r="7253" spans="1:11">
      <c r="A7253" s="39" t="s">
        <v>464</v>
      </c>
      <c r="B7253" s="39" t="s">
        <v>436</v>
      </c>
      <c r="C7253" s="39" t="s">
        <v>164</v>
      </c>
      <c r="D7253" s="92">
        <f t="shared" si="357"/>
        <v>66.540000000000006</v>
      </c>
      <c r="E7253" s="92">
        <f t="shared" si="358"/>
        <v>59.46</v>
      </c>
      <c r="F7253" s="92">
        <f t="shared" si="359"/>
        <v>72.94</v>
      </c>
      <c r="H7253" s="138">
        <v>66.540000000000006</v>
      </c>
      <c r="I7253" s="138">
        <v>59.46</v>
      </c>
      <c r="J7253" s="138">
        <v>72.94</v>
      </c>
      <c r="K7253" s="138">
        <v>5.1998797715659748</v>
      </c>
    </row>
    <row r="7254" spans="1:11">
      <c r="A7254" s="39" t="s">
        <v>464</v>
      </c>
      <c r="B7254" s="39" t="s">
        <v>436</v>
      </c>
      <c r="C7254" s="39" t="s">
        <v>171</v>
      </c>
      <c r="D7254" s="92">
        <f t="shared" si="357"/>
        <v>65.930000000000007</v>
      </c>
      <c r="E7254" s="92">
        <f t="shared" si="358"/>
        <v>57.79</v>
      </c>
      <c r="F7254" s="92">
        <f t="shared" si="359"/>
        <v>73.239999999999995</v>
      </c>
      <c r="H7254" s="138">
        <v>65.930000000000007</v>
      </c>
      <c r="I7254" s="138">
        <v>57.79</v>
      </c>
      <c r="J7254" s="138">
        <v>73.239999999999995</v>
      </c>
      <c r="K7254" s="138">
        <v>6.0215379948430154</v>
      </c>
    </row>
    <row r="7255" spans="1:11">
      <c r="A7255" s="39" t="s">
        <v>464</v>
      </c>
      <c r="B7255" s="39" t="s">
        <v>436</v>
      </c>
      <c r="C7255" s="39" t="s">
        <v>174</v>
      </c>
      <c r="D7255" s="92">
        <f t="shared" si="357"/>
        <v>57.52</v>
      </c>
      <c r="E7255" s="92">
        <f t="shared" si="358"/>
        <v>48.18</v>
      </c>
      <c r="F7255" s="92">
        <f t="shared" si="359"/>
        <v>66.349999999999994</v>
      </c>
      <c r="H7255" s="138">
        <v>57.52</v>
      </c>
      <c r="I7255" s="138">
        <v>48.18</v>
      </c>
      <c r="J7255" s="138">
        <v>66.349999999999994</v>
      </c>
      <c r="K7255" s="138">
        <v>8.1536856745479831</v>
      </c>
    </row>
    <row r="7256" spans="1:11">
      <c r="A7256" s="39" t="s">
        <v>464</v>
      </c>
      <c r="B7256" s="39" t="s">
        <v>437</v>
      </c>
      <c r="C7256" s="39" t="s">
        <v>101</v>
      </c>
      <c r="D7256" s="92">
        <f t="shared" ref="D7256:D7319" si="360">IF(K7256&gt;=50," ",H7256)</f>
        <v>58.14</v>
      </c>
      <c r="E7256" s="92">
        <f t="shared" ref="E7256:E7319" si="361">IF(K7256&gt;=50," ",I7256)</f>
        <v>49.85</v>
      </c>
      <c r="F7256" s="92">
        <f t="shared" ref="F7256:F7319" si="362">IF(K7256&gt;=50," ",J7256)</f>
        <v>66</v>
      </c>
      <c r="H7256" s="138">
        <v>58.14</v>
      </c>
      <c r="I7256" s="138">
        <v>49.85</v>
      </c>
      <c r="J7256" s="138">
        <v>66</v>
      </c>
      <c r="K7256" s="138">
        <v>7.1551427588579299</v>
      </c>
    </row>
    <row r="7257" spans="1:11">
      <c r="A7257" s="39" t="s">
        <v>464</v>
      </c>
      <c r="B7257" s="39" t="s">
        <v>437</v>
      </c>
      <c r="C7257" s="39" t="s">
        <v>108</v>
      </c>
      <c r="D7257" s="92">
        <f t="shared" si="360"/>
        <v>69.22</v>
      </c>
      <c r="E7257" s="92">
        <f t="shared" si="361"/>
        <v>53.85</v>
      </c>
      <c r="F7257" s="92">
        <f t="shared" si="362"/>
        <v>81.25</v>
      </c>
      <c r="H7257" s="138">
        <v>69.22</v>
      </c>
      <c r="I7257" s="138">
        <v>53.85</v>
      </c>
      <c r="J7257" s="138">
        <v>81.25</v>
      </c>
      <c r="K7257" s="138">
        <v>10.300491187518059</v>
      </c>
    </row>
    <row r="7258" spans="1:11">
      <c r="A7258" s="39" t="s">
        <v>464</v>
      </c>
      <c r="B7258" s="39" t="s">
        <v>437</v>
      </c>
      <c r="C7258" s="39" t="s">
        <v>109</v>
      </c>
      <c r="D7258" s="92">
        <f t="shared" si="360"/>
        <v>64.63</v>
      </c>
      <c r="E7258" s="92">
        <f t="shared" si="361"/>
        <v>57.39</v>
      </c>
      <c r="F7258" s="92">
        <f t="shared" si="362"/>
        <v>71.260000000000005</v>
      </c>
      <c r="H7258" s="138">
        <v>64.63</v>
      </c>
      <c r="I7258" s="138">
        <v>57.39</v>
      </c>
      <c r="J7258" s="138">
        <v>71.260000000000005</v>
      </c>
      <c r="K7258" s="138">
        <v>5.5082778895249884</v>
      </c>
    </row>
    <row r="7259" spans="1:11">
      <c r="A7259" s="39" t="s">
        <v>464</v>
      </c>
      <c r="B7259" s="39" t="s">
        <v>437</v>
      </c>
      <c r="C7259" s="39" t="s">
        <v>112</v>
      </c>
      <c r="D7259" s="92">
        <f t="shared" si="360"/>
        <v>73.650000000000006</v>
      </c>
      <c r="E7259" s="92">
        <f t="shared" si="361"/>
        <v>66.2</v>
      </c>
      <c r="F7259" s="92">
        <f t="shared" si="362"/>
        <v>79.95</v>
      </c>
      <c r="H7259" s="138">
        <v>73.650000000000006</v>
      </c>
      <c r="I7259" s="138">
        <v>66.2</v>
      </c>
      <c r="J7259" s="138">
        <v>79.95</v>
      </c>
      <c r="K7259" s="138">
        <v>4.7793618465716214</v>
      </c>
    </row>
    <row r="7260" spans="1:11">
      <c r="A7260" s="39" t="s">
        <v>464</v>
      </c>
      <c r="B7260" s="39" t="s">
        <v>437</v>
      </c>
      <c r="C7260" s="39" t="s">
        <v>115</v>
      </c>
      <c r="D7260" s="92">
        <f t="shared" si="360"/>
        <v>56.24</v>
      </c>
      <c r="E7260" s="92">
        <f t="shared" si="361"/>
        <v>45.77</v>
      </c>
      <c r="F7260" s="92">
        <f t="shared" si="362"/>
        <v>66.19</v>
      </c>
      <c r="H7260" s="138">
        <v>56.24</v>
      </c>
      <c r="I7260" s="138">
        <v>45.77</v>
      </c>
      <c r="J7260" s="138">
        <v>66.19</v>
      </c>
      <c r="K7260" s="138">
        <v>9.3883357041251774</v>
      </c>
    </row>
    <row r="7261" spans="1:11">
      <c r="A7261" s="39" t="s">
        <v>464</v>
      </c>
      <c r="B7261" s="39" t="s">
        <v>437</v>
      </c>
      <c r="C7261" s="39" t="s">
        <v>118</v>
      </c>
      <c r="D7261" s="92">
        <f t="shared" si="360"/>
        <v>72.69</v>
      </c>
      <c r="E7261" s="92">
        <f t="shared" si="361"/>
        <v>64.66</v>
      </c>
      <c r="F7261" s="92">
        <f t="shared" si="362"/>
        <v>79.48</v>
      </c>
      <c r="H7261" s="138">
        <v>72.69</v>
      </c>
      <c r="I7261" s="138">
        <v>64.66</v>
      </c>
      <c r="J7261" s="138">
        <v>79.48</v>
      </c>
      <c r="K7261" s="138">
        <v>5.2276791855826108</v>
      </c>
    </row>
    <row r="7262" spans="1:11">
      <c r="A7262" s="39" t="s">
        <v>464</v>
      </c>
      <c r="B7262" s="39" t="s">
        <v>437</v>
      </c>
      <c r="C7262" s="39" t="s">
        <v>122</v>
      </c>
      <c r="D7262" s="92">
        <f t="shared" si="360"/>
        <v>64.52</v>
      </c>
      <c r="E7262" s="92">
        <f t="shared" si="361"/>
        <v>55.88</v>
      </c>
      <c r="F7262" s="92">
        <f t="shared" si="362"/>
        <v>72.31</v>
      </c>
      <c r="H7262" s="138">
        <v>64.52</v>
      </c>
      <c r="I7262" s="138">
        <v>55.88</v>
      </c>
      <c r="J7262" s="138">
        <v>72.31</v>
      </c>
      <c r="K7262" s="138">
        <v>6.5561066336019849</v>
      </c>
    </row>
    <row r="7263" spans="1:11">
      <c r="A7263" s="39" t="s">
        <v>464</v>
      </c>
      <c r="B7263" s="39" t="s">
        <v>437</v>
      </c>
      <c r="C7263" s="39" t="s">
        <v>130</v>
      </c>
      <c r="D7263" s="92">
        <f t="shared" si="360"/>
        <v>58</v>
      </c>
      <c r="E7263" s="92">
        <f t="shared" si="361"/>
        <v>48.74</v>
      </c>
      <c r="F7263" s="92">
        <f t="shared" si="362"/>
        <v>66.73</v>
      </c>
      <c r="H7263" s="138">
        <v>58</v>
      </c>
      <c r="I7263" s="138">
        <v>48.74</v>
      </c>
      <c r="J7263" s="138">
        <v>66.73</v>
      </c>
      <c r="K7263" s="138">
        <v>7.9999999999999991</v>
      </c>
    </row>
    <row r="7264" spans="1:11">
      <c r="A7264" s="39" t="s">
        <v>464</v>
      </c>
      <c r="B7264" s="39" t="s">
        <v>437</v>
      </c>
      <c r="C7264" s="39" t="s">
        <v>135</v>
      </c>
      <c r="D7264" s="92">
        <f t="shared" si="360"/>
        <v>62.75</v>
      </c>
      <c r="E7264" s="92">
        <f t="shared" si="361"/>
        <v>53.39</v>
      </c>
      <c r="F7264" s="92">
        <f t="shared" si="362"/>
        <v>71.239999999999995</v>
      </c>
      <c r="H7264" s="138">
        <v>62.75</v>
      </c>
      <c r="I7264" s="138">
        <v>53.39</v>
      </c>
      <c r="J7264" s="138">
        <v>71.239999999999995</v>
      </c>
      <c r="K7264" s="138">
        <v>7.3306772908366531</v>
      </c>
    </row>
    <row r="7265" spans="1:11">
      <c r="A7265" s="39" t="s">
        <v>464</v>
      </c>
      <c r="B7265" s="39" t="s">
        <v>437</v>
      </c>
      <c r="C7265" s="39" t="s">
        <v>136</v>
      </c>
      <c r="D7265" s="92">
        <f t="shared" si="360"/>
        <v>60.44</v>
      </c>
      <c r="E7265" s="92">
        <f t="shared" si="361"/>
        <v>52.55</v>
      </c>
      <c r="F7265" s="92">
        <f t="shared" si="362"/>
        <v>67.819999999999993</v>
      </c>
      <c r="H7265" s="138">
        <v>60.44</v>
      </c>
      <c r="I7265" s="138">
        <v>52.55</v>
      </c>
      <c r="J7265" s="138">
        <v>67.819999999999993</v>
      </c>
      <c r="K7265" s="138">
        <v>6.4857710125744541</v>
      </c>
    </row>
    <row r="7266" spans="1:11">
      <c r="A7266" s="39" t="s">
        <v>464</v>
      </c>
      <c r="B7266" s="39" t="s">
        <v>437</v>
      </c>
      <c r="C7266" s="39" t="s">
        <v>143</v>
      </c>
      <c r="D7266" s="92">
        <f t="shared" si="360"/>
        <v>74.31</v>
      </c>
      <c r="E7266" s="92">
        <f t="shared" si="361"/>
        <v>66.17</v>
      </c>
      <c r="F7266" s="92">
        <f t="shared" si="362"/>
        <v>81.05</v>
      </c>
      <c r="H7266" s="138">
        <v>74.31</v>
      </c>
      <c r="I7266" s="138">
        <v>66.17</v>
      </c>
      <c r="J7266" s="138">
        <v>81.05</v>
      </c>
      <c r="K7266" s="138">
        <v>5.1271699636657244</v>
      </c>
    </row>
    <row r="7267" spans="1:11">
      <c r="A7267" s="39" t="s">
        <v>464</v>
      </c>
      <c r="B7267" s="39" t="s">
        <v>437</v>
      </c>
      <c r="C7267" s="39" t="s">
        <v>149</v>
      </c>
      <c r="D7267" s="92">
        <f t="shared" si="360"/>
        <v>59.55</v>
      </c>
      <c r="E7267" s="92">
        <f t="shared" si="361"/>
        <v>47.88</v>
      </c>
      <c r="F7267" s="92">
        <f t="shared" si="362"/>
        <v>70.239999999999995</v>
      </c>
      <c r="H7267" s="138">
        <v>59.55</v>
      </c>
      <c r="I7267" s="138">
        <v>47.88</v>
      </c>
      <c r="J7267" s="138">
        <v>70.239999999999995</v>
      </c>
      <c r="K7267" s="138">
        <v>9.7397145256087327</v>
      </c>
    </row>
    <row r="7268" spans="1:11">
      <c r="A7268" s="39" t="s">
        <v>464</v>
      </c>
      <c r="B7268" s="39" t="s">
        <v>437</v>
      </c>
      <c r="C7268" s="39" t="s">
        <v>151</v>
      </c>
      <c r="D7268" s="92">
        <f t="shared" si="360"/>
        <v>68.64</v>
      </c>
      <c r="E7268" s="92">
        <f t="shared" si="361"/>
        <v>61.32</v>
      </c>
      <c r="F7268" s="92">
        <f t="shared" si="362"/>
        <v>75.14</v>
      </c>
      <c r="H7268" s="138">
        <v>68.64</v>
      </c>
      <c r="I7268" s="138">
        <v>61.32</v>
      </c>
      <c r="J7268" s="138">
        <v>75.14</v>
      </c>
      <c r="K7268" s="138">
        <v>5.1573426573426575</v>
      </c>
    </row>
    <row r="7269" spans="1:11">
      <c r="A7269" s="39" t="s">
        <v>464</v>
      </c>
      <c r="B7269" s="39" t="s">
        <v>437</v>
      </c>
      <c r="C7269" s="39" t="s">
        <v>154</v>
      </c>
      <c r="D7269" s="92">
        <f t="shared" si="360"/>
        <v>65.680000000000007</v>
      </c>
      <c r="E7269" s="92">
        <f t="shared" si="361"/>
        <v>57.26</v>
      </c>
      <c r="F7269" s="92">
        <f t="shared" si="362"/>
        <v>73.22</v>
      </c>
      <c r="H7269" s="138">
        <v>65.680000000000007</v>
      </c>
      <c r="I7269" s="138">
        <v>57.26</v>
      </c>
      <c r="J7269" s="138">
        <v>73.22</v>
      </c>
      <c r="K7269" s="138">
        <v>6.2423873325213144</v>
      </c>
    </row>
    <row r="7270" spans="1:11">
      <c r="A7270" s="39" t="s">
        <v>464</v>
      </c>
      <c r="B7270" s="39" t="s">
        <v>437</v>
      </c>
      <c r="C7270" s="39" t="s">
        <v>164</v>
      </c>
      <c r="D7270" s="92">
        <f t="shared" si="360"/>
        <v>66.349999999999994</v>
      </c>
      <c r="E7270" s="92">
        <f t="shared" si="361"/>
        <v>56.97</v>
      </c>
      <c r="F7270" s="92">
        <f t="shared" si="362"/>
        <v>74.599999999999994</v>
      </c>
      <c r="H7270" s="138">
        <v>66.349999999999994</v>
      </c>
      <c r="I7270" s="138">
        <v>56.97</v>
      </c>
      <c r="J7270" s="138">
        <v>74.599999999999994</v>
      </c>
      <c r="K7270" s="138">
        <v>6.8425018839487564</v>
      </c>
    </row>
    <row r="7271" spans="1:11">
      <c r="A7271" s="39" t="s">
        <v>464</v>
      </c>
      <c r="B7271" s="39" t="s">
        <v>437</v>
      </c>
      <c r="C7271" s="39" t="s">
        <v>171</v>
      </c>
      <c r="D7271" s="92">
        <f t="shared" si="360"/>
        <v>61.05</v>
      </c>
      <c r="E7271" s="92">
        <f t="shared" si="361"/>
        <v>51.93</v>
      </c>
      <c r="F7271" s="92">
        <f t="shared" si="362"/>
        <v>69.45</v>
      </c>
      <c r="H7271" s="138">
        <v>61.05</v>
      </c>
      <c r="I7271" s="138">
        <v>51.93</v>
      </c>
      <c r="J7271" s="138">
        <v>69.45</v>
      </c>
      <c r="K7271" s="138">
        <v>7.3873873873873865</v>
      </c>
    </row>
    <row r="7272" spans="1:11">
      <c r="A7272" s="39" t="s">
        <v>464</v>
      </c>
      <c r="B7272" s="39" t="s">
        <v>437</v>
      </c>
      <c r="C7272" s="39" t="s">
        <v>174</v>
      </c>
      <c r="D7272" s="92">
        <f t="shared" si="360"/>
        <v>58.28</v>
      </c>
      <c r="E7272" s="92">
        <f t="shared" si="361"/>
        <v>47.3</v>
      </c>
      <c r="F7272" s="92">
        <f t="shared" si="362"/>
        <v>68.5</v>
      </c>
      <c r="H7272" s="138">
        <v>58.28</v>
      </c>
      <c r="I7272" s="138">
        <v>47.3</v>
      </c>
      <c r="J7272" s="138">
        <v>68.5</v>
      </c>
      <c r="K7272" s="138">
        <v>9.4200411805078925</v>
      </c>
    </row>
    <row r="7273" spans="1:11">
      <c r="A7273" s="39" t="s">
        <v>464</v>
      </c>
      <c r="B7273" s="39" t="s">
        <v>436</v>
      </c>
      <c r="C7273" s="39" t="s">
        <v>102</v>
      </c>
      <c r="D7273" s="92">
        <f t="shared" si="360"/>
        <v>60.42</v>
      </c>
      <c r="E7273" s="92">
        <f t="shared" si="361"/>
        <v>54.42</v>
      </c>
      <c r="F7273" s="92">
        <f t="shared" si="362"/>
        <v>66.13</v>
      </c>
      <c r="H7273" s="138">
        <v>60.42</v>
      </c>
      <c r="I7273" s="138">
        <v>54.42</v>
      </c>
      <c r="J7273" s="138">
        <v>66.13</v>
      </c>
      <c r="K7273" s="138">
        <v>4.9652432969215488</v>
      </c>
    </row>
    <row r="7274" spans="1:11">
      <c r="A7274" s="39" t="s">
        <v>464</v>
      </c>
      <c r="B7274" s="39" t="s">
        <v>436</v>
      </c>
      <c r="C7274" s="39" t="s">
        <v>103</v>
      </c>
      <c r="D7274" s="92">
        <f t="shared" si="360"/>
        <v>68.42</v>
      </c>
      <c r="E7274" s="92">
        <f t="shared" si="361"/>
        <v>62.1</v>
      </c>
      <c r="F7274" s="92">
        <f t="shared" si="362"/>
        <v>74.12</v>
      </c>
      <c r="H7274" s="138">
        <v>68.42</v>
      </c>
      <c r="I7274" s="138">
        <v>62.1</v>
      </c>
      <c r="J7274" s="138">
        <v>74.12</v>
      </c>
      <c r="K7274" s="138">
        <v>4.501607717041801</v>
      </c>
    </row>
    <row r="7275" spans="1:11">
      <c r="A7275" s="39" t="s">
        <v>464</v>
      </c>
      <c r="B7275" s="39" t="s">
        <v>436</v>
      </c>
      <c r="C7275" s="39" t="s">
        <v>104</v>
      </c>
      <c r="D7275" s="92">
        <f t="shared" si="360"/>
        <v>66.31</v>
      </c>
      <c r="E7275" s="92">
        <f t="shared" si="361"/>
        <v>59.73</v>
      </c>
      <c r="F7275" s="92">
        <f t="shared" si="362"/>
        <v>72.31</v>
      </c>
      <c r="H7275" s="138">
        <v>66.31</v>
      </c>
      <c r="I7275" s="138">
        <v>59.73</v>
      </c>
      <c r="J7275" s="138">
        <v>72.31</v>
      </c>
      <c r="K7275" s="138">
        <v>4.8559794902729605</v>
      </c>
    </row>
    <row r="7276" spans="1:11">
      <c r="A7276" s="39" t="s">
        <v>464</v>
      </c>
      <c r="B7276" s="39" t="s">
        <v>436</v>
      </c>
      <c r="C7276" s="39" t="s">
        <v>110</v>
      </c>
      <c r="D7276" s="92">
        <f t="shared" si="360"/>
        <v>59.64</v>
      </c>
      <c r="E7276" s="92">
        <f t="shared" si="361"/>
        <v>51.6</v>
      </c>
      <c r="F7276" s="92">
        <f t="shared" si="362"/>
        <v>67.19</v>
      </c>
      <c r="H7276" s="138">
        <v>59.64</v>
      </c>
      <c r="I7276" s="138">
        <v>51.6</v>
      </c>
      <c r="J7276" s="138">
        <v>67.19</v>
      </c>
      <c r="K7276" s="138">
        <v>6.7236753856472165</v>
      </c>
    </row>
    <row r="7277" spans="1:11">
      <c r="A7277" s="39" t="s">
        <v>464</v>
      </c>
      <c r="B7277" s="39" t="s">
        <v>436</v>
      </c>
      <c r="C7277" s="39" t="s">
        <v>111</v>
      </c>
      <c r="D7277" s="92">
        <f t="shared" si="360"/>
        <v>65.48</v>
      </c>
      <c r="E7277" s="92">
        <f t="shared" si="361"/>
        <v>55.73</v>
      </c>
      <c r="F7277" s="92">
        <f t="shared" si="362"/>
        <v>74.09</v>
      </c>
      <c r="H7277" s="138">
        <v>65.48</v>
      </c>
      <c r="I7277" s="138">
        <v>55.73</v>
      </c>
      <c r="J7277" s="138">
        <v>74.09</v>
      </c>
      <c r="K7277" s="138">
        <v>7.2235797189981676</v>
      </c>
    </row>
    <row r="7278" spans="1:11">
      <c r="A7278" s="39" t="s">
        <v>464</v>
      </c>
      <c r="B7278" s="39" t="s">
        <v>436</v>
      </c>
      <c r="C7278" s="39" t="s">
        <v>116</v>
      </c>
      <c r="D7278" s="92">
        <f t="shared" si="360"/>
        <v>70.11</v>
      </c>
      <c r="E7278" s="92">
        <f t="shared" si="361"/>
        <v>64.45</v>
      </c>
      <c r="F7278" s="92">
        <f t="shared" si="362"/>
        <v>75.209999999999994</v>
      </c>
      <c r="H7278" s="138">
        <v>70.11</v>
      </c>
      <c r="I7278" s="138">
        <v>64.45</v>
      </c>
      <c r="J7278" s="138">
        <v>75.209999999999994</v>
      </c>
      <c r="K7278" s="138">
        <v>3.9224076451290828</v>
      </c>
    </row>
    <row r="7279" spans="1:11">
      <c r="A7279" s="39" t="s">
        <v>464</v>
      </c>
      <c r="B7279" s="39" t="s">
        <v>436</v>
      </c>
      <c r="C7279" s="39" t="s">
        <v>117</v>
      </c>
      <c r="D7279" s="92">
        <f t="shared" si="360"/>
        <v>70.97</v>
      </c>
      <c r="E7279" s="92">
        <f t="shared" si="361"/>
        <v>64.260000000000005</v>
      </c>
      <c r="F7279" s="92">
        <f t="shared" si="362"/>
        <v>76.87</v>
      </c>
      <c r="H7279" s="138">
        <v>70.97</v>
      </c>
      <c r="I7279" s="138">
        <v>64.260000000000005</v>
      </c>
      <c r="J7279" s="138">
        <v>76.87</v>
      </c>
      <c r="K7279" s="138">
        <v>4.5512188248555727</v>
      </c>
    </row>
    <row r="7280" spans="1:11">
      <c r="A7280" s="39" t="s">
        <v>464</v>
      </c>
      <c r="B7280" s="39" t="s">
        <v>436</v>
      </c>
      <c r="C7280" s="39" t="s">
        <v>119</v>
      </c>
      <c r="D7280" s="92">
        <f t="shared" si="360"/>
        <v>67.459999999999994</v>
      </c>
      <c r="E7280" s="92">
        <f t="shared" si="361"/>
        <v>59.48</v>
      </c>
      <c r="F7280" s="92">
        <f t="shared" si="362"/>
        <v>74.55</v>
      </c>
      <c r="H7280" s="138">
        <v>67.459999999999994</v>
      </c>
      <c r="I7280" s="138">
        <v>59.48</v>
      </c>
      <c r="J7280" s="138">
        <v>74.55</v>
      </c>
      <c r="K7280" s="138">
        <v>5.7367328787429592</v>
      </c>
    </row>
    <row r="7281" spans="1:11">
      <c r="A7281" s="39" t="s">
        <v>464</v>
      </c>
      <c r="B7281" s="39" t="s">
        <v>436</v>
      </c>
      <c r="C7281" s="39" t="s">
        <v>123</v>
      </c>
      <c r="D7281" s="92">
        <f t="shared" si="360"/>
        <v>59.25</v>
      </c>
      <c r="E7281" s="92">
        <f t="shared" si="361"/>
        <v>51.09</v>
      </c>
      <c r="F7281" s="92">
        <f t="shared" si="362"/>
        <v>66.930000000000007</v>
      </c>
      <c r="H7281" s="138">
        <v>59.25</v>
      </c>
      <c r="I7281" s="138">
        <v>51.09</v>
      </c>
      <c r="J7281" s="138">
        <v>66.930000000000007</v>
      </c>
      <c r="K7281" s="138">
        <v>6.8691983122362865</v>
      </c>
    </row>
    <row r="7282" spans="1:11">
      <c r="A7282" s="39" t="s">
        <v>464</v>
      </c>
      <c r="B7282" s="39" t="s">
        <v>436</v>
      </c>
      <c r="C7282" s="39" t="s">
        <v>132</v>
      </c>
      <c r="D7282" s="92">
        <f t="shared" si="360"/>
        <v>66.05</v>
      </c>
      <c r="E7282" s="92">
        <f t="shared" si="361"/>
        <v>58.79</v>
      </c>
      <c r="F7282" s="92">
        <f t="shared" si="362"/>
        <v>72.62</v>
      </c>
      <c r="H7282" s="138">
        <v>66.05</v>
      </c>
      <c r="I7282" s="138">
        <v>58.79</v>
      </c>
      <c r="J7282" s="138">
        <v>72.62</v>
      </c>
      <c r="K7282" s="138">
        <v>5.3747161241483727</v>
      </c>
    </row>
    <row r="7283" spans="1:11">
      <c r="A7283" s="39" t="s">
        <v>464</v>
      </c>
      <c r="B7283" s="39" t="s">
        <v>436</v>
      </c>
      <c r="C7283" s="39" t="s">
        <v>134</v>
      </c>
      <c r="D7283" s="92">
        <f t="shared" si="360"/>
        <v>72.680000000000007</v>
      </c>
      <c r="E7283" s="92">
        <f t="shared" si="361"/>
        <v>66.930000000000007</v>
      </c>
      <c r="F7283" s="92">
        <f t="shared" si="362"/>
        <v>77.760000000000005</v>
      </c>
      <c r="H7283" s="138">
        <v>72.680000000000007</v>
      </c>
      <c r="I7283" s="138">
        <v>66.930000000000007</v>
      </c>
      <c r="J7283" s="138">
        <v>77.760000000000005</v>
      </c>
      <c r="K7283" s="138">
        <v>3.8112272977435331</v>
      </c>
    </row>
    <row r="7284" spans="1:11">
      <c r="A7284" s="39" t="s">
        <v>464</v>
      </c>
      <c r="B7284" s="39" t="s">
        <v>436</v>
      </c>
      <c r="C7284" s="39" t="s">
        <v>150</v>
      </c>
      <c r="D7284" s="92">
        <f t="shared" si="360"/>
        <v>67.45</v>
      </c>
      <c r="E7284" s="92">
        <f t="shared" si="361"/>
        <v>60.74</v>
      </c>
      <c r="F7284" s="92">
        <f t="shared" si="362"/>
        <v>73.510000000000005</v>
      </c>
      <c r="H7284" s="138">
        <v>67.45</v>
      </c>
      <c r="I7284" s="138">
        <v>60.74</v>
      </c>
      <c r="J7284" s="138">
        <v>73.510000000000005</v>
      </c>
      <c r="K7284" s="138">
        <v>4.8480355819125274</v>
      </c>
    </row>
    <row r="7285" spans="1:11">
      <c r="A7285" s="39" t="s">
        <v>464</v>
      </c>
      <c r="B7285" s="39" t="s">
        <v>436</v>
      </c>
      <c r="C7285" s="39" t="s">
        <v>156</v>
      </c>
      <c r="D7285" s="92">
        <f t="shared" si="360"/>
        <v>61.39</v>
      </c>
      <c r="E7285" s="92">
        <f t="shared" si="361"/>
        <v>52.58</v>
      </c>
      <c r="F7285" s="92">
        <f t="shared" si="362"/>
        <v>69.510000000000005</v>
      </c>
      <c r="H7285" s="138">
        <v>61.39</v>
      </c>
      <c r="I7285" s="138">
        <v>52.58</v>
      </c>
      <c r="J7285" s="138">
        <v>69.510000000000005</v>
      </c>
      <c r="K7285" s="138">
        <v>7.1021338980289954</v>
      </c>
    </row>
    <row r="7286" spans="1:11">
      <c r="A7286" s="39" t="s">
        <v>464</v>
      </c>
      <c r="B7286" s="39" t="s">
        <v>436</v>
      </c>
      <c r="C7286" s="39" t="s">
        <v>159</v>
      </c>
      <c r="D7286" s="92">
        <f t="shared" si="360"/>
        <v>68.260000000000005</v>
      </c>
      <c r="E7286" s="92">
        <f t="shared" si="361"/>
        <v>62.51</v>
      </c>
      <c r="F7286" s="92">
        <f t="shared" si="362"/>
        <v>73.5</v>
      </c>
      <c r="H7286" s="138">
        <v>68.260000000000005</v>
      </c>
      <c r="I7286" s="138">
        <v>62.51</v>
      </c>
      <c r="J7286" s="138">
        <v>73.5</v>
      </c>
      <c r="K7286" s="138">
        <v>4.1166129504834457</v>
      </c>
    </row>
    <row r="7287" spans="1:11">
      <c r="A7287" s="39" t="s">
        <v>464</v>
      </c>
      <c r="B7287" s="39" t="s">
        <v>436</v>
      </c>
      <c r="C7287" s="39" t="s">
        <v>161</v>
      </c>
      <c r="D7287" s="92">
        <f t="shared" si="360"/>
        <v>54.33</v>
      </c>
      <c r="E7287" s="92">
        <f t="shared" si="361"/>
        <v>45.58</v>
      </c>
      <c r="F7287" s="92">
        <f t="shared" si="362"/>
        <v>62.82</v>
      </c>
      <c r="H7287" s="138">
        <v>54.33</v>
      </c>
      <c r="I7287" s="138">
        <v>45.58</v>
      </c>
      <c r="J7287" s="138">
        <v>62.82</v>
      </c>
      <c r="K7287" s="138">
        <v>8.1722805080066276</v>
      </c>
    </row>
    <row r="7288" spans="1:11">
      <c r="A7288" s="39" t="s">
        <v>464</v>
      </c>
      <c r="B7288" s="39" t="s">
        <v>436</v>
      </c>
      <c r="C7288" s="39" t="s">
        <v>168</v>
      </c>
      <c r="D7288" s="92">
        <f t="shared" si="360"/>
        <v>69.099999999999994</v>
      </c>
      <c r="E7288" s="92">
        <f t="shared" si="361"/>
        <v>63</v>
      </c>
      <c r="F7288" s="92">
        <f t="shared" si="362"/>
        <v>74.59</v>
      </c>
      <c r="H7288" s="138">
        <v>69.099999999999994</v>
      </c>
      <c r="I7288" s="138">
        <v>63</v>
      </c>
      <c r="J7288" s="138">
        <v>74.59</v>
      </c>
      <c r="K7288" s="138">
        <v>4.2981186685962385</v>
      </c>
    </row>
    <row r="7289" spans="1:11">
      <c r="A7289" s="39" t="s">
        <v>464</v>
      </c>
      <c r="B7289" s="39" t="s">
        <v>437</v>
      </c>
      <c r="C7289" s="39" t="s">
        <v>102</v>
      </c>
      <c r="D7289" s="92">
        <f t="shared" si="360"/>
        <v>57.61</v>
      </c>
      <c r="E7289" s="92">
        <f t="shared" si="361"/>
        <v>49.66</v>
      </c>
      <c r="F7289" s="92">
        <f t="shared" si="362"/>
        <v>65.180000000000007</v>
      </c>
      <c r="H7289" s="138">
        <v>57.61</v>
      </c>
      <c r="I7289" s="138">
        <v>49.66</v>
      </c>
      <c r="J7289" s="138">
        <v>65.180000000000007</v>
      </c>
      <c r="K7289" s="138">
        <v>6.9258809234507908</v>
      </c>
    </row>
    <row r="7290" spans="1:11">
      <c r="A7290" s="39" t="s">
        <v>464</v>
      </c>
      <c r="B7290" s="39" t="s">
        <v>437</v>
      </c>
      <c r="C7290" s="39" t="s">
        <v>103</v>
      </c>
      <c r="D7290" s="92">
        <f t="shared" si="360"/>
        <v>58.3</v>
      </c>
      <c r="E7290" s="92">
        <f t="shared" si="361"/>
        <v>50.2</v>
      </c>
      <c r="F7290" s="92">
        <f t="shared" si="362"/>
        <v>65.98</v>
      </c>
      <c r="H7290" s="138">
        <v>58.3</v>
      </c>
      <c r="I7290" s="138">
        <v>50.2</v>
      </c>
      <c r="J7290" s="138">
        <v>65.98</v>
      </c>
      <c r="K7290" s="138">
        <v>6.9468267581475134</v>
      </c>
    </row>
    <row r="7291" spans="1:11">
      <c r="A7291" s="39" t="s">
        <v>464</v>
      </c>
      <c r="B7291" s="39" t="s">
        <v>437</v>
      </c>
      <c r="C7291" s="39" t="s">
        <v>104</v>
      </c>
      <c r="D7291" s="92">
        <f t="shared" si="360"/>
        <v>58.87</v>
      </c>
      <c r="E7291" s="92">
        <f t="shared" si="361"/>
        <v>50.42</v>
      </c>
      <c r="F7291" s="92">
        <f t="shared" si="362"/>
        <v>66.819999999999993</v>
      </c>
      <c r="H7291" s="138">
        <v>58.87</v>
      </c>
      <c r="I7291" s="138">
        <v>50.42</v>
      </c>
      <c r="J7291" s="138">
        <v>66.819999999999993</v>
      </c>
      <c r="K7291" s="138">
        <v>7.16833701375913</v>
      </c>
    </row>
    <row r="7292" spans="1:11">
      <c r="A7292" s="39" t="s">
        <v>464</v>
      </c>
      <c r="B7292" s="39" t="s">
        <v>437</v>
      </c>
      <c r="C7292" s="39" t="s">
        <v>110</v>
      </c>
      <c r="D7292" s="92">
        <f t="shared" si="360"/>
        <v>56</v>
      </c>
      <c r="E7292" s="92">
        <f t="shared" si="361"/>
        <v>45.71</v>
      </c>
      <c r="F7292" s="92">
        <f t="shared" si="362"/>
        <v>65.8</v>
      </c>
      <c r="H7292" s="138">
        <v>56</v>
      </c>
      <c r="I7292" s="138">
        <v>45.71</v>
      </c>
      <c r="J7292" s="138">
        <v>65.8</v>
      </c>
      <c r="K7292" s="138">
        <v>9.2678571428571423</v>
      </c>
    </row>
    <row r="7293" spans="1:11">
      <c r="A7293" s="39" t="s">
        <v>464</v>
      </c>
      <c r="B7293" s="39" t="s">
        <v>437</v>
      </c>
      <c r="C7293" s="39" t="s">
        <v>111</v>
      </c>
      <c r="D7293" s="92">
        <f t="shared" si="360"/>
        <v>49.16</v>
      </c>
      <c r="E7293" s="92">
        <f t="shared" si="361"/>
        <v>39.369999999999997</v>
      </c>
      <c r="F7293" s="92">
        <f t="shared" si="362"/>
        <v>59.01</v>
      </c>
      <c r="H7293" s="138">
        <v>49.16</v>
      </c>
      <c r="I7293" s="138">
        <v>39.369999999999997</v>
      </c>
      <c r="J7293" s="138">
        <v>59.01</v>
      </c>
      <c r="K7293" s="138">
        <v>10.333604556550041</v>
      </c>
    </row>
    <row r="7294" spans="1:11">
      <c r="A7294" s="39" t="s">
        <v>464</v>
      </c>
      <c r="B7294" s="39" t="s">
        <v>437</v>
      </c>
      <c r="C7294" s="39" t="s">
        <v>116</v>
      </c>
      <c r="D7294" s="92">
        <f t="shared" si="360"/>
        <v>68.58</v>
      </c>
      <c r="E7294" s="92">
        <f t="shared" si="361"/>
        <v>61.58</v>
      </c>
      <c r="F7294" s="92">
        <f t="shared" si="362"/>
        <v>74.819999999999993</v>
      </c>
      <c r="H7294" s="138">
        <v>68.58</v>
      </c>
      <c r="I7294" s="138">
        <v>61.58</v>
      </c>
      <c r="J7294" s="138">
        <v>74.819999999999993</v>
      </c>
      <c r="K7294" s="138">
        <v>4.9431321084864397</v>
      </c>
    </row>
    <row r="7295" spans="1:11">
      <c r="A7295" s="39" t="s">
        <v>464</v>
      </c>
      <c r="B7295" s="39" t="s">
        <v>437</v>
      </c>
      <c r="C7295" s="39" t="s">
        <v>117</v>
      </c>
      <c r="D7295" s="92">
        <f t="shared" si="360"/>
        <v>56.45</v>
      </c>
      <c r="E7295" s="92">
        <f t="shared" si="361"/>
        <v>47.35</v>
      </c>
      <c r="F7295" s="92">
        <f t="shared" si="362"/>
        <v>65.14</v>
      </c>
      <c r="H7295" s="138">
        <v>56.45</v>
      </c>
      <c r="I7295" s="138">
        <v>47.35</v>
      </c>
      <c r="J7295" s="138">
        <v>65.14</v>
      </c>
      <c r="K7295" s="138">
        <v>8.113374667847653</v>
      </c>
    </row>
    <row r="7296" spans="1:11">
      <c r="A7296" s="39" t="s">
        <v>464</v>
      </c>
      <c r="B7296" s="39" t="s">
        <v>437</v>
      </c>
      <c r="C7296" s="39" t="s">
        <v>119</v>
      </c>
      <c r="D7296" s="92">
        <f t="shared" si="360"/>
        <v>58.28</v>
      </c>
      <c r="E7296" s="92">
        <f t="shared" si="361"/>
        <v>48.68</v>
      </c>
      <c r="F7296" s="92">
        <f t="shared" si="362"/>
        <v>67.28</v>
      </c>
      <c r="H7296" s="138">
        <v>58.28</v>
      </c>
      <c r="I7296" s="138">
        <v>48.68</v>
      </c>
      <c r="J7296" s="138">
        <v>67.28</v>
      </c>
      <c r="K7296" s="138">
        <v>8.2361015785861351</v>
      </c>
    </row>
    <row r="7297" spans="1:11">
      <c r="A7297" s="39" t="s">
        <v>464</v>
      </c>
      <c r="B7297" s="39" t="s">
        <v>437</v>
      </c>
      <c r="C7297" s="39" t="s">
        <v>123</v>
      </c>
      <c r="D7297" s="92">
        <f t="shared" si="360"/>
        <v>61.57</v>
      </c>
      <c r="E7297" s="92">
        <f t="shared" si="361"/>
        <v>51.04</v>
      </c>
      <c r="F7297" s="92">
        <f t="shared" si="362"/>
        <v>71.12</v>
      </c>
      <c r="H7297" s="138">
        <v>61.57</v>
      </c>
      <c r="I7297" s="138">
        <v>51.04</v>
      </c>
      <c r="J7297" s="138">
        <v>71.12</v>
      </c>
      <c r="K7297" s="138">
        <v>8.429429917167452</v>
      </c>
    </row>
    <row r="7298" spans="1:11">
      <c r="A7298" s="39" t="s">
        <v>464</v>
      </c>
      <c r="B7298" s="39" t="s">
        <v>437</v>
      </c>
      <c r="C7298" s="39" t="s">
        <v>132</v>
      </c>
      <c r="D7298" s="92">
        <f t="shared" si="360"/>
        <v>57.32</v>
      </c>
      <c r="E7298" s="92">
        <f t="shared" si="361"/>
        <v>47.26</v>
      </c>
      <c r="F7298" s="92">
        <f t="shared" si="362"/>
        <v>66.81</v>
      </c>
      <c r="H7298" s="138">
        <v>57.32</v>
      </c>
      <c r="I7298" s="138">
        <v>47.26</v>
      </c>
      <c r="J7298" s="138">
        <v>66.81</v>
      </c>
      <c r="K7298" s="138">
        <v>8.8101884159106767</v>
      </c>
    </row>
    <row r="7299" spans="1:11">
      <c r="A7299" s="39" t="s">
        <v>464</v>
      </c>
      <c r="B7299" s="39" t="s">
        <v>437</v>
      </c>
      <c r="C7299" s="39" t="s">
        <v>134</v>
      </c>
      <c r="D7299" s="92">
        <f t="shared" si="360"/>
        <v>67.319999999999993</v>
      </c>
      <c r="E7299" s="92">
        <f t="shared" si="361"/>
        <v>59.86</v>
      </c>
      <c r="F7299" s="92">
        <f t="shared" si="362"/>
        <v>73.989999999999995</v>
      </c>
      <c r="H7299" s="138">
        <v>67.319999999999993</v>
      </c>
      <c r="I7299" s="138">
        <v>59.86</v>
      </c>
      <c r="J7299" s="138">
        <v>73.989999999999995</v>
      </c>
      <c r="K7299" s="138">
        <v>5.3773024361259667</v>
      </c>
    </row>
    <row r="7300" spans="1:11">
      <c r="A7300" s="39" t="s">
        <v>464</v>
      </c>
      <c r="B7300" s="39" t="s">
        <v>437</v>
      </c>
      <c r="C7300" s="39" t="s">
        <v>150</v>
      </c>
      <c r="D7300" s="92">
        <f t="shared" si="360"/>
        <v>61.52</v>
      </c>
      <c r="E7300" s="92">
        <f t="shared" si="361"/>
        <v>53.56</v>
      </c>
      <c r="F7300" s="92">
        <f t="shared" si="362"/>
        <v>68.92</v>
      </c>
      <c r="H7300" s="138">
        <v>61.52</v>
      </c>
      <c r="I7300" s="138">
        <v>53.56</v>
      </c>
      <c r="J7300" s="138">
        <v>68.92</v>
      </c>
      <c r="K7300" s="138">
        <v>6.4044213263979186</v>
      </c>
    </row>
    <row r="7301" spans="1:11">
      <c r="A7301" s="39" t="s">
        <v>464</v>
      </c>
      <c r="B7301" s="39" t="s">
        <v>437</v>
      </c>
      <c r="C7301" s="39" t="s">
        <v>156</v>
      </c>
      <c r="D7301" s="92">
        <f t="shared" si="360"/>
        <v>58.18</v>
      </c>
      <c r="E7301" s="92">
        <f t="shared" si="361"/>
        <v>47.58</v>
      </c>
      <c r="F7301" s="92">
        <f t="shared" si="362"/>
        <v>68.08</v>
      </c>
      <c r="H7301" s="138">
        <v>58.18</v>
      </c>
      <c r="I7301" s="138">
        <v>47.58</v>
      </c>
      <c r="J7301" s="138">
        <v>68.08</v>
      </c>
      <c r="K7301" s="138">
        <v>9.1096596768649025</v>
      </c>
    </row>
    <row r="7302" spans="1:11">
      <c r="A7302" s="39" t="s">
        <v>464</v>
      </c>
      <c r="B7302" s="39" t="s">
        <v>437</v>
      </c>
      <c r="C7302" s="39" t="s">
        <v>159</v>
      </c>
      <c r="D7302" s="92">
        <f t="shared" si="360"/>
        <v>67.61</v>
      </c>
      <c r="E7302" s="92">
        <f t="shared" si="361"/>
        <v>60.12</v>
      </c>
      <c r="F7302" s="92">
        <f t="shared" si="362"/>
        <v>74.290000000000006</v>
      </c>
      <c r="H7302" s="138">
        <v>67.61</v>
      </c>
      <c r="I7302" s="138">
        <v>60.12</v>
      </c>
      <c r="J7302" s="138">
        <v>74.290000000000006</v>
      </c>
      <c r="K7302" s="138">
        <v>5.3690282502588369</v>
      </c>
    </row>
    <row r="7303" spans="1:11">
      <c r="A7303" s="39" t="s">
        <v>464</v>
      </c>
      <c r="B7303" s="39" t="s">
        <v>437</v>
      </c>
      <c r="C7303" s="39" t="s">
        <v>161</v>
      </c>
      <c r="D7303" s="92">
        <f t="shared" si="360"/>
        <v>62.21</v>
      </c>
      <c r="E7303" s="92">
        <f t="shared" si="361"/>
        <v>51.92</v>
      </c>
      <c r="F7303" s="92">
        <f t="shared" si="362"/>
        <v>71.5</v>
      </c>
      <c r="H7303" s="138">
        <v>62.21</v>
      </c>
      <c r="I7303" s="138">
        <v>51.92</v>
      </c>
      <c r="J7303" s="138">
        <v>71.5</v>
      </c>
      <c r="K7303" s="138">
        <v>8.1337405561806762</v>
      </c>
    </row>
    <row r="7304" spans="1:11">
      <c r="A7304" s="39" t="s">
        <v>464</v>
      </c>
      <c r="B7304" s="39" t="s">
        <v>437</v>
      </c>
      <c r="C7304" s="39" t="s">
        <v>168</v>
      </c>
      <c r="D7304" s="92">
        <f t="shared" si="360"/>
        <v>64.83</v>
      </c>
      <c r="E7304" s="92">
        <f t="shared" si="361"/>
        <v>56.71</v>
      </c>
      <c r="F7304" s="92">
        <f t="shared" si="362"/>
        <v>72.17</v>
      </c>
      <c r="H7304" s="138">
        <v>64.83</v>
      </c>
      <c r="I7304" s="138">
        <v>56.71</v>
      </c>
      <c r="J7304" s="138">
        <v>72.17</v>
      </c>
      <c r="K7304" s="138">
        <v>6.1237081598025611</v>
      </c>
    </row>
    <row r="7305" spans="1:11">
      <c r="A7305" s="39" t="s">
        <v>464</v>
      </c>
      <c r="B7305" s="39" t="s">
        <v>436</v>
      </c>
      <c r="C7305" s="39" t="s">
        <v>98</v>
      </c>
      <c r="D7305" s="92">
        <f t="shared" si="360"/>
        <v>66.180000000000007</v>
      </c>
      <c r="E7305" s="92">
        <f t="shared" si="361"/>
        <v>59.8</v>
      </c>
      <c r="F7305" s="92">
        <f t="shared" si="362"/>
        <v>72.03</v>
      </c>
      <c r="H7305" s="138">
        <v>66.180000000000007</v>
      </c>
      <c r="I7305" s="138">
        <v>59.8</v>
      </c>
      <c r="J7305" s="138">
        <v>72.03</v>
      </c>
      <c r="K7305" s="138">
        <v>4.7295255364158351</v>
      </c>
    </row>
    <row r="7306" spans="1:11">
      <c r="A7306" s="39" t="s">
        <v>464</v>
      </c>
      <c r="B7306" s="39" t="s">
        <v>436</v>
      </c>
      <c r="C7306" s="39" t="s">
        <v>105</v>
      </c>
      <c r="D7306" s="92">
        <f t="shared" si="360"/>
        <v>67.11</v>
      </c>
      <c r="E7306" s="92">
        <f t="shared" si="361"/>
        <v>60.38</v>
      </c>
      <c r="F7306" s="92">
        <f t="shared" si="362"/>
        <v>73.209999999999994</v>
      </c>
      <c r="H7306" s="138">
        <v>67.11</v>
      </c>
      <c r="I7306" s="138">
        <v>60.38</v>
      </c>
      <c r="J7306" s="138">
        <v>73.209999999999994</v>
      </c>
      <c r="K7306" s="138">
        <v>4.9023990463418272</v>
      </c>
    </row>
    <row r="7307" spans="1:11">
      <c r="A7307" s="39" t="s">
        <v>464</v>
      </c>
      <c r="B7307" s="39" t="s">
        <v>436</v>
      </c>
      <c r="C7307" s="39" t="s">
        <v>106</v>
      </c>
      <c r="D7307" s="92">
        <f t="shared" si="360"/>
        <v>74.16</v>
      </c>
      <c r="E7307" s="92">
        <f t="shared" si="361"/>
        <v>65.760000000000005</v>
      </c>
      <c r="F7307" s="92">
        <f t="shared" si="362"/>
        <v>81.09</v>
      </c>
      <c r="H7307" s="138">
        <v>74.16</v>
      </c>
      <c r="I7307" s="138">
        <v>65.760000000000005</v>
      </c>
      <c r="J7307" s="138">
        <v>81.09</v>
      </c>
      <c r="K7307" s="138">
        <v>5.2993527508090619</v>
      </c>
    </row>
    <row r="7308" spans="1:11">
      <c r="A7308" s="39" t="s">
        <v>464</v>
      </c>
      <c r="B7308" s="39" t="s">
        <v>436</v>
      </c>
      <c r="C7308" s="39" t="s">
        <v>125</v>
      </c>
      <c r="D7308" s="92">
        <f t="shared" si="360"/>
        <v>68.03</v>
      </c>
      <c r="E7308" s="92">
        <f t="shared" si="361"/>
        <v>61.36</v>
      </c>
      <c r="F7308" s="92">
        <f t="shared" si="362"/>
        <v>74.03</v>
      </c>
      <c r="H7308" s="138">
        <v>68.03</v>
      </c>
      <c r="I7308" s="138">
        <v>61.36</v>
      </c>
      <c r="J7308" s="138">
        <v>74.03</v>
      </c>
      <c r="K7308" s="138">
        <v>4.7626047332059382</v>
      </c>
    </row>
    <row r="7309" spans="1:11">
      <c r="A7309" s="39" t="s">
        <v>464</v>
      </c>
      <c r="B7309" s="39" t="s">
        <v>436</v>
      </c>
      <c r="C7309" s="39" t="s">
        <v>131</v>
      </c>
      <c r="D7309" s="92">
        <f t="shared" si="360"/>
        <v>70.680000000000007</v>
      </c>
      <c r="E7309" s="92">
        <f t="shared" si="361"/>
        <v>64.47</v>
      </c>
      <c r="F7309" s="92">
        <f t="shared" si="362"/>
        <v>76.2</v>
      </c>
      <c r="H7309" s="138">
        <v>70.680000000000007</v>
      </c>
      <c r="I7309" s="138">
        <v>64.47</v>
      </c>
      <c r="J7309" s="138">
        <v>76.2</v>
      </c>
      <c r="K7309" s="138">
        <v>4.2444821731748723</v>
      </c>
    </row>
    <row r="7310" spans="1:11">
      <c r="A7310" s="39" t="s">
        <v>464</v>
      </c>
      <c r="B7310" s="39" t="s">
        <v>436</v>
      </c>
      <c r="C7310" s="39" t="s">
        <v>133</v>
      </c>
      <c r="D7310" s="92">
        <f t="shared" si="360"/>
        <v>80.61</v>
      </c>
      <c r="E7310" s="92">
        <f t="shared" si="361"/>
        <v>74.55</v>
      </c>
      <c r="F7310" s="92">
        <f t="shared" si="362"/>
        <v>85.51</v>
      </c>
      <c r="H7310" s="138">
        <v>80.61</v>
      </c>
      <c r="I7310" s="138">
        <v>74.55</v>
      </c>
      <c r="J7310" s="138">
        <v>85.51</v>
      </c>
      <c r="K7310" s="138">
        <v>3.4611090435429848</v>
      </c>
    </row>
    <row r="7311" spans="1:11">
      <c r="A7311" s="39" t="s">
        <v>464</v>
      </c>
      <c r="B7311" s="39" t="s">
        <v>436</v>
      </c>
      <c r="C7311" s="39" t="s">
        <v>137</v>
      </c>
      <c r="D7311" s="92">
        <f t="shared" si="360"/>
        <v>68.91</v>
      </c>
      <c r="E7311" s="92">
        <f t="shared" si="361"/>
        <v>61.96</v>
      </c>
      <c r="F7311" s="92">
        <f t="shared" si="362"/>
        <v>75.099999999999994</v>
      </c>
      <c r="H7311" s="138">
        <v>68.91</v>
      </c>
      <c r="I7311" s="138">
        <v>61.96</v>
      </c>
      <c r="J7311" s="138">
        <v>75.099999999999994</v>
      </c>
      <c r="K7311" s="138">
        <v>4.8904368016253086</v>
      </c>
    </row>
    <row r="7312" spans="1:11">
      <c r="A7312" s="39" t="s">
        <v>464</v>
      </c>
      <c r="B7312" s="39" t="s">
        <v>436</v>
      </c>
      <c r="C7312" s="39" t="s">
        <v>138</v>
      </c>
      <c r="D7312" s="92">
        <f t="shared" si="360"/>
        <v>66.7</v>
      </c>
      <c r="E7312" s="92">
        <f t="shared" si="361"/>
        <v>60.75</v>
      </c>
      <c r="F7312" s="92">
        <f t="shared" si="362"/>
        <v>72.17</v>
      </c>
      <c r="H7312" s="138">
        <v>66.7</v>
      </c>
      <c r="I7312" s="138">
        <v>60.75</v>
      </c>
      <c r="J7312" s="138">
        <v>72.17</v>
      </c>
      <c r="K7312" s="138">
        <v>4.3778110944527739</v>
      </c>
    </row>
    <row r="7313" spans="1:11">
      <c r="A7313" s="39" t="s">
        <v>464</v>
      </c>
      <c r="B7313" s="39" t="s">
        <v>436</v>
      </c>
      <c r="C7313" s="39" t="s">
        <v>140</v>
      </c>
      <c r="D7313" s="92">
        <f t="shared" si="360"/>
        <v>57.88</v>
      </c>
      <c r="E7313" s="92">
        <f t="shared" si="361"/>
        <v>49.48</v>
      </c>
      <c r="F7313" s="92">
        <f t="shared" si="362"/>
        <v>65.849999999999994</v>
      </c>
      <c r="H7313" s="138">
        <v>57.88</v>
      </c>
      <c r="I7313" s="138">
        <v>49.48</v>
      </c>
      <c r="J7313" s="138">
        <v>65.849999999999994</v>
      </c>
      <c r="K7313" s="138">
        <v>7.2736696613683485</v>
      </c>
    </row>
    <row r="7314" spans="1:11">
      <c r="A7314" s="39" t="s">
        <v>464</v>
      </c>
      <c r="B7314" s="39" t="s">
        <v>436</v>
      </c>
      <c r="C7314" s="39" t="s">
        <v>144</v>
      </c>
      <c r="D7314" s="92">
        <f t="shared" si="360"/>
        <v>69.819999999999993</v>
      </c>
      <c r="E7314" s="92">
        <f t="shared" si="361"/>
        <v>62.63</v>
      </c>
      <c r="F7314" s="92">
        <f t="shared" si="362"/>
        <v>76.150000000000006</v>
      </c>
      <c r="H7314" s="138">
        <v>69.819999999999993</v>
      </c>
      <c r="I7314" s="138">
        <v>62.63</v>
      </c>
      <c r="J7314" s="138">
        <v>76.150000000000006</v>
      </c>
      <c r="K7314" s="138">
        <v>4.9556001145803492</v>
      </c>
    </row>
    <row r="7315" spans="1:11">
      <c r="A7315" s="39" t="s">
        <v>464</v>
      </c>
      <c r="B7315" s="39" t="s">
        <v>436</v>
      </c>
      <c r="C7315" s="39" t="s">
        <v>145</v>
      </c>
      <c r="D7315" s="92">
        <f t="shared" si="360"/>
        <v>67.58</v>
      </c>
      <c r="E7315" s="92">
        <f t="shared" si="361"/>
        <v>61.61</v>
      </c>
      <c r="F7315" s="92">
        <f t="shared" si="362"/>
        <v>73.03</v>
      </c>
      <c r="H7315" s="138">
        <v>67.58</v>
      </c>
      <c r="I7315" s="138">
        <v>61.61</v>
      </c>
      <c r="J7315" s="138">
        <v>73.03</v>
      </c>
      <c r="K7315" s="138">
        <v>4.3208049718851731</v>
      </c>
    </row>
    <row r="7316" spans="1:11">
      <c r="A7316" s="39" t="s">
        <v>464</v>
      </c>
      <c r="B7316" s="39" t="s">
        <v>436</v>
      </c>
      <c r="C7316" s="39" t="s">
        <v>146</v>
      </c>
      <c r="D7316" s="92">
        <f t="shared" si="360"/>
        <v>56.22</v>
      </c>
      <c r="E7316" s="92">
        <f t="shared" si="361"/>
        <v>47.84</v>
      </c>
      <c r="F7316" s="92">
        <f t="shared" si="362"/>
        <v>64.27</v>
      </c>
      <c r="H7316" s="138">
        <v>56.22</v>
      </c>
      <c r="I7316" s="138">
        <v>47.84</v>
      </c>
      <c r="J7316" s="138">
        <v>64.27</v>
      </c>
      <c r="K7316" s="138">
        <v>7.52401280683031</v>
      </c>
    </row>
    <row r="7317" spans="1:11">
      <c r="A7317" s="39" t="s">
        <v>464</v>
      </c>
      <c r="B7317" s="39" t="s">
        <v>436</v>
      </c>
      <c r="C7317" s="39" t="s">
        <v>153</v>
      </c>
      <c r="D7317" s="92">
        <f t="shared" si="360"/>
        <v>67.97</v>
      </c>
      <c r="E7317" s="92">
        <f t="shared" si="361"/>
        <v>60.82</v>
      </c>
      <c r="F7317" s="92">
        <f t="shared" si="362"/>
        <v>74.37</v>
      </c>
      <c r="H7317" s="138">
        <v>67.97</v>
      </c>
      <c r="I7317" s="138">
        <v>60.82</v>
      </c>
      <c r="J7317" s="138">
        <v>74.37</v>
      </c>
      <c r="K7317" s="138">
        <v>5.1051934677063411</v>
      </c>
    </row>
    <row r="7318" spans="1:11">
      <c r="A7318" s="39" t="s">
        <v>464</v>
      </c>
      <c r="B7318" s="39" t="s">
        <v>436</v>
      </c>
      <c r="C7318" s="39" t="s">
        <v>162</v>
      </c>
      <c r="D7318" s="92">
        <f t="shared" si="360"/>
        <v>71.650000000000006</v>
      </c>
      <c r="E7318" s="92">
        <f t="shared" si="361"/>
        <v>66.260000000000005</v>
      </c>
      <c r="F7318" s="92">
        <f t="shared" si="362"/>
        <v>76.47</v>
      </c>
      <c r="H7318" s="138">
        <v>71.650000000000006</v>
      </c>
      <c r="I7318" s="138">
        <v>66.260000000000005</v>
      </c>
      <c r="J7318" s="138">
        <v>76.47</v>
      </c>
      <c r="K7318" s="138">
        <v>3.6427076064200974</v>
      </c>
    </row>
    <row r="7319" spans="1:11">
      <c r="A7319" s="39" t="s">
        <v>464</v>
      </c>
      <c r="B7319" s="39" t="s">
        <v>436</v>
      </c>
      <c r="C7319" s="39" t="s">
        <v>165</v>
      </c>
      <c r="D7319" s="92">
        <f t="shared" si="360"/>
        <v>66.510000000000005</v>
      </c>
      <c r="E7319" s="92">
        <f t="shared" si="361"/>
        <v>59.76</v>
      </c>
      <c r="F7319" s="92">
        <f t="shared" si="362"/>
        <v>72.650000000000006</v>
      </c>
      <c r="H7319" s="138">
        <v>66.510000000000005</v>
      </c>
      <c r="I7319" s="138">
        <v>59.76</v>
      </c>
      <c r="J7319" s="138">
        <v>72.650000000000006</v>
      </c>
      <c r="K7319" s="138">
        <v>4.9616599007668016</v>
      </c>
    </row>
    <row r="7320" spans="1:11">
      <c r="A7320" s="39" t="s">
        <v>464</v>
      </c>
      <c r="B7320" s="39" t="s">
        <v>436</v>
      </c>
      <c r="C7320" s="39" t="s">
        <v>166</v>
      </c>
      <c r="D7320" s="92">
        <f t="shared" ref="D7320:D7383" si="363">IF(K7320&gt;=50," ",H7320)</f>
        <v>69.739999999999995</v>
      </c>
      <c r="E7320" s="92">
        <f t="shared" ref="E7320:E7383" si="364">IF(K7320&gt;=50," ",I7320)</f>
        <v>63.72</v>
      </c>
      <c r="F7320" s="92">
        <f t="shared" ref="F7320:F7383" si="365">IF(K7320&gt;=50," ",J7320)</f>
        <v>75.150000000000006</v>
      </c>
      <c r="H7320" s="138">
        <v>69.739999999999995</v>
      </c>
      <c r="I7320" s="138">
        <v>63.72</v>
      </c>
      <c r="J7320" s="138">
        <v>75.150000000000006</v>
      </c>
      <c r="K7320" s="138">
        <v>4.1869802122168061</v>
      </c>
    </row>
    <row r="7321" spans="1:11">
      <c r="A7321" s="39" t="s">
        <v>464</v>
      </c>
      <c r="B7321" s="39" t="s">
        <v>436</v>
      </c>
      <c r="C7321" s="39" t="s">
        <v>170</v>
      </c>
      <c r="D7321" s="92">
        <f t="shared" si="363"/>
        <v>61.8</v>
      </c>
      <c r="E7321" s="92">
        <f t="shared" si="364"/>
        <v>53.75</v>
      </c>
      <c r="F7321" s="92">
        <f t="shared" si="365"/>
        <v>69.25</v>
      </c>
      <c r="H7321" s="138">
        <v>61.8</v>
      </c>
      <c r="I7321" s="138">
        <v>53.75</v>
      </c>
      <c r="J7321" s="138">
        <v>69.25</v>
      </c>
      <c r="K7321" s="138">
        <v>6.4401294498381878</v>
      </c>
    </row>
    <row r="7322" spans="1:11">
      <c r="A7322" s="39" t="s">
        <v>464</v>
      </c>
      <c r="B7322" s="39" t="s">
        <v>436</v>
      </c>
      <c r="C7322" s="39" t="s">
        <v>172</v>
      </c>
      <c r="D7322" s="92">
        <f t="shared" si="363"/>
        <v>63.26</v>
      </c>
      <c r="E7322" s="92">
        <f t="shared" si="364"/>
        <v>56.43</v>
      </c>
      <c r="F7322" s="92">
        <f t="shared" si="365"/>
        <v>69.61</v>
      </c>
      <c r="H7322" s="138">
        <v>63.26</v>
      </c>
      <c r="I7322" s="138">
        <v>56.43</v>
      </c>
      <c r="J7322" s="138">
        <v>69.61</v>
      </c>
      <c r="K7322" s="138">
        <v>5.3430287701549162</v>
      </c>
    </row>
    <row r="7323" spans="1:11">
      <c r="A7323" s="39" t="s">
        <v>464</v>
      </c>
      <c r="B7323" s="39" t="s">
        <v>436</v>
      </c>
      <c r="C7323" s="39" t="s">
        <v>175</v>
      </c>
      <c r="D7323" s="92">
        <f t="shared" si="363"/>
        <v>62.87</v>
      </c>
      <c r="E7323" s="92">
        <f t="shared" si="364"/>
        <v>54.44</v>
      </c>
      <c r="F7323" s="92">
        <f t="shared" si="365"/>
        <v>70.58</v>
      </c>
      <c r="H7323" s="138">
        <v>62.87</v>
      </c>
      <c r="I7323" s="138">
        <v>54.44</v>
      </c>
      <c r="J7323" s="138">
        <v>70.58</v>
      </c>
      <c r="K7323" s="138">
        <v>6.6009225385716563</v>
      </c>
    </row>
    <row r="7324" spans="1:11">
      <c r="A7324" s="39" t="s">
        <v>464</v>
      </c>
      <c r="B7324" s="39" t="s">
        <v>437</v>
      </c>
      <c r="C7324" s="39" t="s">
        <v>98</v>
      </c>
      <c r="D7324" s="92">
        <f t="shared" si="363"/>
        <v>66.69</v>
      </c>
      <c r="E7324" s="92">
        <f t="shared" si="364"/>
        <v>58.75</v>
      </c>
      <c r="F7324" s="92">
        <f t="shared" si="365"/>
        <v>73.790000000000006</v>
      </c>
      <c r="H7324" s="138">
        <v>66.69</v>
      </c>
      <c r="I7324" s="138">
        <v>58.75</v>
      </c>
      <c r="J7324" s="138">
        <v>73.790000000000006</v>
      </c>
      <c r="K7324" s="138">
        <v>5.7879742090268405</v>
      </c>
    </row>
    <row r="7325" spans="1:11">
      <c r="A7325" s="39" t="s">
        <v>464</v>
      </c>
      <c r="B7325" s="39" t="s">
        <v>437</v>
      </c>
      <c r="C7325" s="39" t="s">
        <v>105</v>
      </c>
      <c r="D7325" s="92">
        <f t="shared" si="363"/>
        <v>70.209999999999994</v>
      </c>
      <c r="E7325" s="92">
        <f t="shared" si="364"/>
        <v>62.7</v>
      </c>
      <c r="F7325" s="92">
        <f t="shared" si="365"/>
        <v>76.77</v>
      </c>
      <c r="H7325" s="138">
        <v>70.209999999999994</v>
      </c>
      <c r="I7325" s="138">
        <v>62.7</v>
      </c>
      <c r="J7325" s="138">
        <v>76.77</v>
      </c>
      <c r="K7325" s="138">
        <v>5.1417177040307651</v>
      </c>
    </row>
    <row r="7326" spans="1:11">
      <c r="A7326" s="39" t="s">
        <v>464</v>
      </c>
      <c r="B7326" s="39" t="s">
        <v>437</v>
      </c>
      <c r="C7326" s="39" t="s">
        <v>106</v>
      </c>
      <c r="D7326" s="92">
        <f t="shared" si="363"/>
        <v>60.37</v>
      </c>
      <c r="E7326" s="92">
        <f t="shared" si="364"/>
        <v>51.27</v>
      </c>
      <c r="F7326" s="92">
        <f t="shared" si="365"/>
        <v>68.81</v>
      </c>
      <c r="H7326" s="138">
        <v>60.37</v>
      </c>
      <c r="I7326" s="138">
        <v>51.27</v>
      </c>
      <c r="J7326" s="138">
        <v>68.81</v>
      </c>
      <c r="K7326" s="138">
        <v>7.4871624979294351</v>
      </c>
    </row>
    <row r="7327" spans="1:11">
      <c r="A7327" s="39" t="s">
        <v>464</v>
      </c>
      <c r="B7327" s="39" t="s">
        <v>437</v>
      </c>
      <c r="C7327" s="39" t="s">
        <v>125</v>
      </c>
      <c r="D7327" s="92">
        <f t="shared" si="363"/>
        <v>71.62</v>
      </c>
      <c r="E7327" s="92">
        <f t="shared" si="364"/>
        <v>63.62</v>
      </c>
      <c r="F7327" s="92">
        <f t="shared" si="365"/>
        <v>78.459999999999994</v>
      </c>
      <c r="H7327" s="138">
        <v>71.62</v>
      </c>
      <c r="I7327" s="138">
        <v>63.62</v>
      </c>
      <c r="J7327" s="138">
        <v>78.459999999999994</v>
      </c>
      <c r="K7327" s="138">
        <v>5.3057805082379224</v>
      </c>
    </row>
    <row r="7328" spans="1:11">
      <c r="A7328" s="39" t="s">
        <v>464</v>
      </c>
      <c r="B7328" s="39" t="s">
        <v>437</v>
      </c>
      <c r="C7328" s="39" t="s">
        <v>131</v>
      </c>
      <c r="D7328" s="92">
        <f t="shared" si="363"/>
        <v>61.21</v>
      </c>
      <c r="E7328" s="92">
        <f t="shared" si="364"/>
        <v>53.44</v>
      </c>
      <c r="F7328" s="92">
        <f t="shared" si="365"/>
        <v>68.45</v>
      </c>
      <c r="H7328" s="138">
        <v>61.21</v>
      </c>
      <c r="I7328" s="138">
        <v>53.44</v>
      </c>
      <c r="J7328" s="138">
        <v>68.45</v>
      </c>
      <c r="K7328" s="138">
        <v>6.2898219245221378</v>
      </c>
    </row>
    <row r="7329" spans="1:11">
      <c r="A7329" s="39" t="s">
        <v>464</v>
      </c>
      <c r="B7329" s="39" t="s">
        <v>437</v>
      </c>
      <c r="C7329" s="39" t="s">
        <v>133</v>
      </c>
      <c r="D7329" s="92">
        <f t="shared" si="363"/>
        <v>60.82</v>
      </c>
      <c r="E7329" s="92">
        <f t="shared" si="364"/>
        <v>52.39</v>
      </c>
      <c r="F7329" s="92">
        <f t="shared" si="365"/>
        <v>68.66</v>
      </c>
      <c r="H7329" s="138">
        <v>60.82</v>
      </c>
      <c r="I7329" s="138">
        <v>52.39</v>
      </c>
      <c r="J7329" s="138">
        <v>68.66</v>
      </c>
      <c r="K7329" s="138">
        <v>6.8727392305162764</v>
      </c>
    </row>
    <row r="7330" spans="1:11">
      <c r="A7330" s="39" t="s">
        <v>464</v>
      </c>
      <c r="B7330" s="39" t="s">
        <v>437</v>
      </c>
      <c r="C7330" s="39" t="s">
        <v>137</v>
      </c>
      <c r="D7330" s="92">
        <f t="shared" si="363"/>
        <v>55.41</v>
      </c>
      <c r="E7330" s="92">
        <f t="shared" si="364"/>
        <v>45.86</v>
      </c>
      <c r="F7330" s="92">
        <f t="shared" si="365"/>
        <v>64.569999999999993</v>
      </c>
      <c r="H7330" s="138">
        <v>55.41</v>
      </c>
      <c r="I7330" s="138">
        <v>45.86</v>
      </c>
      <c r="J7330" s="138">
        <v>64.569999999999993</v>
      </c>
      <c r="K7330" s="138">
        <v>8.7168381158635633</v>
      </c>
    </row>
    <row r="7331" spans="1:11">
      <c r="A7331" s="39" t="s">
        <v>464</v>
      </c>
      <c r="B7331" s="39" t="s">
        <v>437</v>
      </c>
      <c r="C7331" s="39" t="s">
        <v>138</v>
      </c>
      <c r="D7331" s="92">
        <f t="shared" si="363"/>
        <v>59.55</v>
      </c>
      <c r="E7331" s="92">
        <f t="shared" si="364"/>
        <v>51.83</v>
      </c>
      <c r="F7331" s="92">
        <f t="shared" si="365"/>
        <v>66.83</v>
      </c>
      <c r="H7331" s="138">
        <v>59.55</v>
      </c>
      <c r="I7331" s="138">
        <v>51.83</v>
      </c>
      <c r="J7331" s="138">
        <v>66.83</v>
      </c>
      <c r="K7331" s="138">
        <v>6.4651553316540724</v>
      </c>
    </row>
    <row r="7332" spans="1:11">
      <c r="A7332" s="39" t="s">
        <v>464</v>
      </c>
      <c r="B7332" s="39" t="s">
        <v>437</v>
      </c>
      <c r="C7332" s="39" t="s">
        <v>140</v>
      </c>
      <c r="D7332" s="92">
        <f t="shared" si="363"/>
        <v>69.7</v>
      </c>
      <c r="E7332" s="92">
        <f t="shared" si="364"/>
        <v>60.57</v>
      </c>
      <c r="F7332" s="92">
        <f t="shared" si="365"/>
        <v>77.489999999999995</v>
      </c>
      <c r="H7332" s="138">
        <v>69.7</v>
      </c>
      <c r="I7332" s="138">
        <v>60.57</v>
      </c>
      <c r="J7332" s="138">
        <v>77.489999999999995</v>
      </c>
      <c r="K7332" s="138">
        <v>6.241032998565279</v>
      </c>
    </row>
    <row r="7333" spans="1:11">
      <c r="A7333" s="39" t="s">
        <v>464</v>
      </c>
      <c r="B7333" s="39" t="s">
        <v>437</v>
      </c>
      <c r="C7333" s="39" t="s">
        <v>144</v>
      </c>
      <c r="D7333" s="92">
        <f t="shared" si="363"/>
        <v>51.79</v>
      </c>
      <c r="E7333" s="92">
        <f t="shared" si="364"/>
        <v>43.63</v>
      </c>
      <c r="F7333" s="92">
        <f t="shared" si="365"/>
        <v>59.86</v>
      </c>
      <c r="H7333" s="138">
        <v>51.79</v>
      </c>
      <c r="I7333" s="138">
        <v>43.63</v>
      </c>
      <c r="J7333" s="138">
        <v>59.86</v>
      </c>
      <c r="K7333" s="138">
        <v>8.0710561884533689</v>
      </c>
    </row>
    <row r="7334" spans="1:11">
      <c r="A7334" s="39" t="s">
        <v>464</v>
      </c>
      <c r="B7334" s="39" t="s">
        <v>437</v>
      </c>
      <c r="C7334" s="39" t="s">
        <v>145</v>
      </c>
      <c r="D7334" s="92">
        <f t="shared" si="363"/>
        <v>63.71</v>
      </c>
      <c r="E7334" s="92">
        <f t="shared" si="364"/>
        <v>55.76</v>
      </c>
      <c r="F7334" s="92">
        <f t="shared" si="365"/>
        <v>70.98</v>
      </c>
      <c r="H7334" s="138">
        <v>63.71</v>
      </c>
      <c r="I7334" s="138">
        <v>55.76</v>
      </c>
      <c r="J7334" s="138">
        <v>70.98</v>
      </c>
      <c r="K7334" s="138">
        <v>6.1371841155234659</v>
      </c>
    </row>
    <row r="7335" spans="1:11">
      <c r="A7335" s="39" t="s">
        <v>464</v>
      </c>
      <c r="B7335" s="39" t="s">
        <v>437</v>
      </c>
      <c r="C7335" s="39" t="s">
        <v>146</v>
      </c>
      <c r="D7335" s="92">
        <f t="shared" si="363"/>
        <v>60.37</v>
      </c>
      <c r="E7335" s="92">
        <f t="shared" si="364"/>
        <v>48.63</v>
      </c>
      <c r="F7335" s="92">
        <f t="shared" si="365"/>
        <v>71.02</v>
      </c>
      <c r="H7335" s="138">
        <v>60.37</v>
      </c>
      <c r="I7335" s="138">
        <v>48.63</v>
      </c>
      <c r="J7335" s="138">
        <v>71.02</v>
      </c>
      <c r="K7335" s="138">
        <v>9.6239854232234556</v>
      </c>
    </row>
    <row r="7336" spans="1:11">
      <c r="A7336" s="39" t="s">
        <v>464</v>
      </c>
      <c r="B7336" s="39" t="s">
        <v>437</v>
      </c>
      <c r="C7336" s="39" t="s">
        <v>153</v>
      </c>
      <c r="D7336" s="92">
        <f t="shared" si="363"/>
        <v>62.35</v>
      </c>
      <c r="E7336" s="92">
        <f t="shared" si="364"/>
        <v>53.99</v>
      </c>
      <c r="F7336" s="92">
        <f t="shared" si="365"/>
        <v>70.040000000000006</v>
      </c>
      <c r="H7336" s="138">
        <v>62.35</v>
      </c>
      <c r="I7336" s="138">
        <v>53.99</v>
      </c>
      <c r="J7336" s="138">
        <v>70.040000000000006</v>
      </c>
      <c r="K7336" s="138">
        <v>6.6238973536487569</v>
      </c>
    </row>
    <row r="7337" spans="1:11">
      <c r="A7337" s="39" t="s">
        <v>464</v>
      </c>
      <c r="B7337" s="39" t="s">
        <v>437</v>
      </c>
      <c r="C7337" s="39" t="s">
        <v>162</v>
      </c>
      <c r="D7337" s="92">
        <f t="shared" si="363"/>
        <v>66.760000000000005</v>
      </c>
      <c r="E7337" s="92">
        <f t="shared" si="364"/>
        <v>59.61</v>
      </c>
      <c r="F7337" s="92">
        <f t="shared" si="365"/>
        <v>73.22</v>
      </c>
      <c r="H7337" s="138">
        <v>66.760000000000005</v>
      </c>
      <c r="I7337" s="138">
        <v>59.61</v>
      </c>
      <c r="J7337" s="138">
        <v>73.22</v>
      </c>
      <c r="K7337" s="138">
        <v>5.2276812462552424</v>
      </c>
    </row>
    <row r="7338" spans="1:11">
      <c r="A7338" s="39" t="s">
        <v>464</v>
      </c>
      <c r="B7338" s="39" t="s">
        <v>437</v>
      </c>
      <c r="C7338" s="39" t="s">
        <v>165</v>
      </c>
      <c r="D7338" s="92">
        <f t="shared" si="363"/>
        <v>60.68</v>
      </c>
      <c r="E7338" s="92">
        <f t="shared" si="364"/>
        <v>51.51</v>
      </c>
      <c r="F7338" s="92">
        <f t="shared" si="365"/>
        <v>69.150000000000006</v>
      </c>
      <c r="H7338" s="138">
        <v>60.68</v>
      </c>
      <c r="I7338" s="138">
        <v>51.51</v>
      </c>
      <c r="J7338" s="138">
        <v>69.150000000000006</v>
      </c>
      <c r="K7338" s="138">
        <v>7.4983520105471326</v>
      </c>
    </row>
    <row r="7339" spans="1:11">
      <c r="A7339" s="39" t="s">
        <v>464</v>
      </c>
      <c r="B7339" s="39" t="s">
        <v>437</v>
      </c>
      <c r="C7339" s="39" t="s">
        <v>166</v>
      </c>
      <c r="D7339" s="92">
        <f t="shared" si="363"/>
        <v>65.989999999999995</v>
      </c>
      <c r="E7339" s="92">
        <f t="shared" si="364"/>
        <v>58.21</v>
      </c>
      <c r="F7339" s="92">
        <f t="shared" si="365"/>
        <v>72.98</v>
      </c>
      <c r="H7339" s="138">
        <v>65.989999999999995</v>
      </c>
      <c r="I7339" s="138">
        <v>58.21</v>
      </c>
      <c r="J7339" s="138">
        <v>72.98</v>
      </c>
      <c r="K7339" s="138">
        <v>5.7432944385512963</v>
      </c>
    </row>
    <row r="7340" spans="1:11">
      <c r="A7340" s="39" t="s">
        <v>464</v>
      </c>
      <c r="B7340" s="39" t="s">
        <v>437</v>
      </c>
      <c r="C7340" s="39" t="s">
        <v>170</v>
      </c>
      <c r="D7340" s="92">
        <f t="shared" si="363"/>
        <v>47.13</v>
      </c>
      <c r="E7340" s="92">
        <f t="shared" si="364"/>
        <v>37.83</v>
      </c>
      <c r="F7340" s="92">
        <f t="shared" si="365"/>
        <v>56.64</v>
      </c>
      <c r="H7340" s="138">
        <v>47.13</v>
      </c>
      <c r="I7340" s="138">
        <v>37.83</v>
      </c>
      <c r="J7340" s="138">
        <v>56.64</v>
      </c>
      <c r="K7340" s="138">
        <v>10.29068533842563</v>
      </c>
    </row>
    <row r="7341" spans="1:11">
      <c r="A7341" s="39" t="s">
        <v>464</v>
      </c>
      <c r="B7341" s="39" t="s">
        <v>437</v>
      </c>
      <c r="C7341" s="39" t="s">
        <v>172</v>
      </c>
      <c r="D7341" s="92">
        <f t="shared" si="363"/>
        <v>67.39</v>
      </c>
      <c r="E7341" s="92">
        <f t="shared" si="364"/>
        <v>58.9</v>
      </c>
      <c r="F7341" s="92">
        <f t="shared" si="365"/>
        <v>74.87</v>
      </c>
      <c r="H7341" s="138">
        <v>67.39</v>
      </c>
      <c r="I7341" s="138">
        <v>58.9</v>
      </c>
      <c r="J7341" s="138">
        <v>74.87</v>
      </c>
      <c r="K7341" s="138">
        <v>6.0839887223623679</v>
      </c>
    </row>
    <row r="7342" spans="1:11">
      <c r="A7342" s="39" t="s">
        <v>464</v>
      </c>
      <c r="B7342" s="39" t="s">
        <v>437</v>
      </c>
      <c r="C7342" s="39" t="s">
        <v>175</v>
      </c>
      <c r="D7342" s="92">
        <f t="shared" si="363"/>
        <v>65.53</v>
      </c>
      <c r="E7342" s="92">
        <f t="shared" si="364"/>
        <v>55.81</v>
      </c>
      <c r="F7342" s="92">
        <f t="shared" si="365"/>
        <v>74.099999999999994</v>
      </c>
      <c r="H7342" s="138">
        <v>65.53</v>
      </c>
      <c r="I7342" s="138">
        <v>55.81</v>
      </c>
      <c r="J7342" s="138">
        <v>74.099999999999994</v>
      </c>
      <c r="K7342" s="138">
        <v>7.1875476880817937</v>
      </c>
    </row>
    <row r="7343" spans="1:11">
      <c r="A7343" s="39" t="s">
        <v>464</v>
      </c>
      <c r="B7343" s="39" t="s">
        <v>436</v>
      </c>
      <c r="C7343" s="39" t="s">
        <v>99</v>
      </c>
      <c r="D7343" s="92">
        <f t="shared" si="363"/>
        <v>72.41</v>
      </c>
      <c r="E7343" s="92">
        <f t="shared" si="364"/>
        <v>66.45</v>
      </c>
      <c r="F7343" s="92">
        <f t="shared" si="365"/>
        <v>77.66</v>
      </c>
      <c r="H7343" s="138">
        <v>72.41</v>
      </c>
      <c r="I7343" s="138">
        <v>66.45</v>
      </c>
      <c r="J7343" s="138">
        <v>77.66</v>
      </c>
      <c r="K7343" s="138">
        <v>3.9635409473829584</v>
      </c>
    </row>
    <row r="7344" spans="1:11">
      <c r="A7344" s="39" t="s">
        <v>464</v>
      </c>
      <c r="B7344" s="39" t="s">
        <v>436</v>
      </c>
      <c r="C7344" s="39" t="s">
        <v>100</v>
      </c>
      <c r="D7344" s="92">
        <f t="shared" si="363"/>
        <v>68.13</v>
      </c>
      <c r="E7344" s="92">
        <f t="shared" si="364"/>
        <v>61.63</v>
      </c>
      <c r="F7344" s="92">
        <f t="shared" si="365"/>
        <v>73.989999999999995</v>
      </c>
      <c r="H7344" s="138">
        <v>68.13</v>
      </c>
      <c r="I7344" s="138">
        <v>61.63</v>
      </c>
      <c r="J7344" s="138">
        <v>73.989999999999995</v>
      </c>
      <c r="K7344" s="138">
        <v>4.6528695141640988</v>
      </c>
    </row>
    <row r="7345" spans="1:11">
      <c r="A7345" s="39" t="s">
        <v>464</v>
      </c>
      <c r="B7345" s="39" t="s">
        <v>436</v>
      </c>
      <c r="C7345" s="39" t="s">
        <v>107</v>
      </c>
      <c r="D7345" s="92">
        <f t="shared" si="363"/>
        <v>71.739999999999995</v>
      </c>
      <c r="E7345" s="92">
        <f t="shared" si="364"/>
        <v>64.819999999999993</v>
      </c>
      <c r="F7345" s="92">
        <f t="shared" si="365"/>
        <v>77.760000000000005</v>
      </c>
      <c r="H7345" s="138">
        <v>71.739999999999995</v>
      </c>
      <c r="I7345" s="138">
        <v>64.819999999999993</v>
      </c>
      <c r="J7345" s="138">
        <v>77.760000000000005</v>
      </c>
      <c r="K7345" s="138">
        <v>4.6138834680791749</v>
      </c>
    </row>
    <row r="7346" spans="1:11">
      <c r="A7346" s="39" t="s">
        <v>464</v>
      </c>
      <c r="B7346" s="39" t="s">
        <v>436</v>
      </c>
      <c r="C7346" s="39" t="s">
        <v>113</v>
      </c>
      <c r="D7346" s="92">
        <f t="shared" si="363"/>
        <v>69.73</v>
      </c>
      <c r="E7346" s="92">
        <f t="shared" si="364"/>
        <v>64.14</v>
      </c>
      <c r="F7346" s="92">
        <f t="shared" si="365"/>
        <v>74.790000000000006</v>
      </c>
      <c r="H7346" s="138">
        <v>69.73</v>
      </c>
      <c r="I7346" s="138">
        <v>64.14</v>
      </c>
      <c r="J7346" s="138">
        <v>74.790000000000006</v>
      </c>
      <c r="K7346" s="138">
        <v>3.9007600745733542</v>
      </c>
    </row>
    <row r="7347" spans="1:11">
      <c r="A7347" s="39" t="s">
        <v>464</v>
      </c>
      <c r="B7347" s="39" t="s">
        <v>436</v>
      </c>
      <c r="C7347" s="39" t="s">
        <v>114</v>
      </c>
      <c r="D7347" s="92">
        <f t="shared" si="363"/>
        <v>67</v>
      </c>
      <c r="E7347" s="92">
        <f t="shared" si="364"/>
        <v>61.29</v>
      </c>
      <c r="F7347" s="92">
        <f t="shared" si="365"/>
        <v>72.25</v>
      </c>
      <c r="H7347" s="138">
        <v>67</v>
      </c>
      <c r="I7347" s="138">
        <v>61.29</v>
      </c>
      <c r="J7347" s="138">
        <v>72.25</v>
      </c>
      <c r="K7347" s="138">
        <v>4.1940298507462694</v>
      </c>
    </row>
    <row r="7348" spans="1:11">
      <c r="A7348" s="39" t="s">
        <v>464</v>
      </c>
      <c r="B7348" s="39" t="s">
        <v>436</v>
      </c>
      <c r="C7348" s="39" t="s">
        <v>120</v>
      </c>
      <c r="D7348" s="92">
        <f t="shared" si="363"/>
        <v>67.3</v>
      </c>
      <c r="E7348" s="92">
        <f t="shared" si="364"/>
        <v>61.55</v>
      </c>
      <c r="F7348" s="92">
        <f t="shared" si="365"/>
        <v>72.58</v>
      </c>
      <c r="H7348" s="138">
        <v>67.3</v>
      </c>
      <c r="I7348" s="138">
        <v>61.55</v>
      </c>
      <c r="J7348" s="138">
        <v>72.58</v>
      </c>
      <c r="K7348" s="138">
        <v>4.1901931649331345</v>
      </c>
    </row>
    <row r="7349" spans="1:11">
      <c r="A7349" s="39" t="s">
        <v>464</v>
      </c>
      <c r="B7349" s="39" t="s">
        <v>436</v>
      </c>
      <c r="C7349" s="39" t="s">
        <v>121</v>
      </c>
      <c r="D7349" s="92">
        <f t="shared" si="363"/>
        <v>74.77</v>
      </c>
      <c r="E7349" s="92">
        <f t="shared" si="364"/>
        <v>68.34</v>
      </c>
      <c r="F7349" s="92">
        <f t="shared" si="365"/>
        <v>80.28</v>
      </c>
      <c r="H7349" s="138">
        <v>74.77</v>
      </c>
      <c r="I7349" s="138">
        <v>68.34</v>
      </c>
      <c r="J7349" s="138">
        <v>80.28</v>
      </c>
      <c r="K7349" s="138">
        <v>4.0791761401631668</v>
      </c>
    </row>
    <row r="7350" spans="1:11">
      <c r="A7350" s="39" t="s">
        <v>464</v>
      </c>
      <c r="B7350" s="39" t="s">
        <v>436</v>
      </c>
      <c r="C7350" s="39" t="s">
        <v>124</v>
      </c>
      <c r="D7350" s="92">
        <f t="shared" si="363"/>
        <v>60.51</v>
      </c>
      <c r="E7350" s="92">
        <f t="shared" si="364"/>
        <v>51.06</v>
      </c>
      <c r="F7350" s="92">
        <f t="shared" si="365"/>
        <v>69.239999999999995</v>
      </c>
      <c r="H7350" s="138">
        <v>60.51</v>
      </c>
      <c r="I7350" s="138">
        <v>51.06</v>
      </c>
      <c r="J7350" s="138">
        <v>69.239999999999995</v>
      </c>
      <c r="K7350" s="138">
        <v>7.7507849942158327</v>
      </c>
    </row>
    <row r="7351" spans="1:11">
      <c r="A7351" s="39" t="s">
        <v>464</v>
      </c>
      <c r="B7351" s="39" t="s">
        <v>436</v>
      </c>
      <c r="C7351" s="39" t="s">
        <v>126</v>
      </c>
      <c r="D7351" s="92">
        <f t="shared" si="363"/>
        <v>70.13</v>
      </c>
      <c r="E7351" s="92">
        <f t="shared" si="364"/>
        <v>64.14</v>
      </c>
      <c r="F7351" s="92">
        <f t="shared" si="365"/>
        <v>75.5</v>
      </c>
      <c r="H7351" s="138">
        <v>70.13</v>
      </c>
      <c r="I7351" s="138">
        <v>64.14</v>
      </c>
      <c r="J7351" s="138">
        <v>75.5</v>
      </c>
      <c r="K7351" s="138">
        <v>4.1494367603022964</v>
      </c>
    </row>
    <row r="7352" spans="1:11">
      <c r="A7352" s="39" t="s">
        <v>464</v>
      </c>
      <c r="B7352" s="39" t="s">
        <v>436</v>
      </c>
      <c r="C7352" s="39" t="s">
        <v>127</v>
      </c>
      <c r="D7352" s="92">
        <f t="shared" si="363"/>
        <v>64.819999999999993</v>
      </c>
      <c r="E7352" s="92">
        <f t="shared" si="364"/>
        <v>58.4</v>
      </c>
      <c r="F7352" s="92">
        <f t="shared" si="365"/>
        <v>70.739999999999995</v>
      </c>
      <c r="H7352" s="138">
        <v>64.819999999999993</v>
      </c>
      <c r="I7352" s="138">
        <v>58.4</v>
      </c>
      <c r="J7352" s="138">
        <v>70.739999999999995</v>
      </c>
      <c r="K7352" s="138">
        <v>4.875038568343105</v>
      </c>
    </row>
    <row r="7353" spans="1:11">
      <c r="A7353" s="39" t="s">
        <v>464</v>
      </c>
      <c r="B7353" s="39" t="s">
        <v>436</v>
      </c>
      <c r="C7353" s="39" t="s">
        <v>128</v>
      </c>
      <c r="D7353" s="92">
        <f t="shared" si="363"/>
        <v>71.209999999999994</v>
      </c>
      <c r="E7353" s="92">
        <f t="shared" si="364"/>
        <v>64.44</v>
      </c>
      <c r="F7353" s="92">
        <f t="shared" si="365"/>
        <v>77.14</v>
      </c>
      <c r="H7353" s="138">
        <v>71.209999999999994</v>
      </c>
      <c r="I7353" s="138">
        <v>64.44</v>
      </c>
      <c r="J7353" s="138">
        <v>77.14</v>
      </c>
      <c r="K7353" s="138">
        <v>4.5639657351495586</v>
      </c>
    </row>
    <row r="7354" spans="1:11">
      <c r="A7354" s="39" t="s">
        <v>464</v>
      </c>
      <c r="B7354" s="39" t="s">
        <v>436</v>
      </c>
      <c r="C7354" s="39" t="s">
        <v>129</v>
      </c>
      <c r="D7354" s="92">
        <f t="shared" si="363"/>
        <v>65.64</v>
      </c>
      <c r="E7354" s="92">
        <f t="shared" si="364"/>
        <v>59.54</v>
      </c>
      <c r="F7354" s="92">
        <f t="shared" si="365"/>
        <v>71.27</v>
      </c>
      <c r="H7354" s="138">
        <v>65.64</v>
      </c>
      <c r="I7354" s="138">
        <v>59.54</v>
      </c>
      <c r="J7354" s="138">
        <v>71.27</v>
      </c>
      <c r="K7354" s="138">
        <v>4.5703839122486292</v>
      </c>
    </row>
    <row r="7355" spans="1:11">
      <c r="A7355" s="39" t="s">
        <v>464</v>
      </c>
      <c r="B7355" s="39" t="s">
        <v>436</v>
      </c>
      <c r="C7355" s="39" t="s">
        <v>139</v>
      </c>
      <c r="D7355" s="92">
        <f t="shared" si="363"/>
        <v>68.13</v>
      </c>
      <c r="E7355" s="92">
        <f t="shared" si="364"/>
        <v>59.52</v>
      </c>
      <c r="F7355" s="92">
        <f t="shared" si="365"/>
        <v>75.66</v>
      </c>
      <c r="H7355" s="138">
        <v>68.13</v>
      </c>
      <c r="I7355" s="138">
        <v>59.52</v>
      </c>
      <c r="J7355" s="138">
        <v>75.66</v>
      </c>
      <c r="K7355" s="138">
        <v>6.0912960516659336</v>
      </c>
    </row>
    <row r="7356" spans="1:11">
      <c r="A7356" s="39" t="s">
        <v>464</v>
      </c>
      <c r="B7356" s="39" t="s">
        <v>436</v>
      </c>
      <c r="C7356" s="39" t="s">
        <v>141</v>
      </c>
      <c r="D7356" s="92">
        <f t="shared" si="363"/>
        <v>70.41</v>
      </c>
      <c r="E7356" s="92">
        <f t="shared" si="364"/>
        <v>52.71</v>
      </c>
      <c r="F7356" s="92">
        <f t="shared" si="365"/>
        <v>83.55</v>
      </c>
      <c r="H7356" s="138">
        <v>70.41</v>
      </c>
      <c r="I7356" s="138">
        <v>52.71</v>
      </c>
      <c r="J7356" s="138">
        <v>83.55</v>
      </c>
      <c r="K7356" s="138">
        <v>11.447237608294278</v>
      </c>
    </row>
    <row r="7357" spans="1:11">
      <c r="A7357" s="39" t="s">
        <v>464</v>
      </c>
      <c r="B7357" s="39" t="s">
        <v>436</v>
      </c>
      <c r="C7357" s="39" t="s">
        <v>142</v>
      </c>
      <c r="D7357" s="92">
        <f t="shared" si="363"/>
        <v>74.8</v>
      </c>
      <c r="E7357" s="92">
        <f t="shared" si="364"/>
        <v>66.86</v>
      </c>
      <c r="F7357" s="92">
        <f t="shared" si="365"/>
        <v>81.36</v>
      </c>
      <c r="H7357" s="138">
        <v>74.8</v>
      </c>
      <c r="I7357" s="138">
        <v>66.86</v>
      </c>
      <c r="J7357" s="138">
        <v>81.36</v>
      </c>
      <c r="K7357" s="138">
        <v>4.9598930481283423</v>
      </c>
    </row>
    <row r="7358" spans="1:11">
      <c r="A7358" s="39" t="s">
        <v>464</v>
      </c>
      <c r="B7358" s="39" t="s">
        <v>436</v>
      </c>
      <c r="C7358" s="39" t="s">
        <v>147</v>
      </c>
      <c r="D7358" s="92">
        <f t="shared" si="363"/>
        <v>64.47</v>
      </c>
      <c r="E7358" s="92">
        <f t="shared" si="364"/>
        <v>57.4</v>
      </c>
      <c r="F7358" s="92">
        <f t="shared" si="365"/>
        <v>70.95</v>
      </c>
      <c r="H7358" s="138">
        <v>64.47</v>
      </c>
      <c r="I7358" s="138">
        <v>57.4</v>
      </c>
      <c r="J7358" s="138">
        <v>70.95</v>
      </c>
      <c r="K7358" s="138">
        <v>5.3978594695207072</v>
      </c>
    </row>
    <row r="7359" spans="1:11">
      <c r="A7359" s="39" t="s">
        <v>464</v>
      </c>
      <c r="B7359" s="39" t="s">
        <v>436</v>
      </c>
      <c r="C7359" s="39" t="s">
        <v>148</v>
      </c>
      <c r="D7359" s="92">
        <f t="shared" si="363"/>
        <v>77.02</v>
      </c>
      <c r="E7359" s="92">
        <f t="shared" si="364"/>
        <v>70.94</v>
      </c>
      <c r="F7359" s="92">
        <f t="shared" si="365"/>
        <v>82.15</v>
      </c>
      <c r="H7359" s="138">
        <v>77.02</v>
      </c>
      <c r="I7359" s="138">
        <v>70.94</v>
      </c>
      <c r="J7359" s="138">
        <v>82.15</v>
      </c>
      <c r="K7359" s="138">
        <v>3.7133212152687611</v>
      </c>
    </row>
    <row r="7360" spans="1:11">
      <c r="A7360" s="39" t="s">
        <v>464</v>
      </c>
      <c r="B7360" s="39" t="s">
        <v>436</v>
      </c>
      <c r="C7360" s="39" t="s">
        <v>152</v>
      </c>
      <c r="D7360" s="92">
        <f t="shared" si="363"/>
        <v>66.66</v>
      </c>
      <c r="E7360" s="92">
        <f t="shared" si="364"/>
        <v>60.09</v>
      </c>
      <c r="F7360" s="92">
        <f t="shared" si="365"/>
        <v>72.64</v>
      </c>
      <c r="H7360" s="138">
        <v>66.66</v>
      </c>
      <c r="I7360" s="138">
        <v>60.09</v>
      </c>
      <c r="J7360" s="138">
        <v>72.64</v>
      </c>
      <c r="K7360" s="138">
        <v>4.8154815481548159</v>
      </c>
    </row>
    <row r="7361" spans="1:11">
      <c r="A7361" s="39" t="s">
        <v>464</v>
      </c>
      <c r="B7361" s="39" t="s">
        <v>436</v>
      </c>
      <c r="C7361" s="39" t="s">
        <v>155</v>
      </c>
      <c r="D7361" s="92">
        <f t="shared" si="363"/>
        <v>65.37</v>
      </c>
      <c r="E7361" s="92">
        <f t="shared" si="364"/>
        <v>59.31</v>
      </c>
      <c r="F7361" s="92">
        <f t="shared" si="365"/>
        <v>70.959999999999994</v>
      </c>
      <c r="H7361" s="138">
        <v>65.37</v>
      </c>
      <c r="I7361" s="138">
        <v>59.31</v>
      </c>
      <c r="J7361" s="138">
        <v>70.959999999999994</v>
      </c>
      <c r="K7361" s="138">
        <v>4.5586660547651832</v>
      </c>
    </row>
    <row r="7362" spans="1:11">
      <c r="A7362" s="39" t="s">
        <v>464</v>
      </c>
      <c r="B7362" s="39" t="s">
        <v>436</v>
      </c>
      <c r="C7362" s="39" t="s">
        <v>157</v>
      </c>
      <c r="D7362" s="92">
        <f t="shared" si="363"/>
        <v>74.02</v>
      </c>
      <c r="E7362" s="92">
        <f t="shared" si="364"/>
        <v>66.97</v>
      </c>
      <c r="F7362" s="92">
        <f t="shared" si="365"/>
        <v>80.02</v>
      </c>
      <c r="H7362" s="138">
        <v>74.02</v>
      </c>
      <c r="I7362" s="138">
        <v>66.97</v>
      </c>
      <c r="J7362" s="138">
        <v>80.02</v>
      </c>
      <c r="K7362" s="138">
        <v>4.5122939746014588</v>
      </c>
    </row>
    <row r="7363" spans="1:11">
      <c r="A7363" s="39" t="s">
        <v>464</v>
      </c>
      <c r="B7363" s="39" t="s">
        <v>436</v>
      </c>
      <c r="C7363" s="39" t="s">
        <v>158</v>
      </c>
      <c r="D7363" s="92">
        <f t="shared" si="363"/>
        <v>62.73</v>
      </c>
      <c r="E7363" s="92">
        <f t="shared" si="364"/>
        <v>55.68</v>
      </c>
      <c r="F7363" s="92">
        <f t="shared" si="365"/>
        <v>69.27</v>
      </c>
      <c r="H7363" s="138">
        <v>62.73</v>
      </c>
      <c r="I7363" s="138">
        <v>55.68</v>
      </c>
      <c r="J7363" s="138">
        <v>69.27</v>
      </c>
      <c r="K7363" s="138">
        <v>5.5635262234975293</v>
      </c>
    </row>
    <row r="7364" spans="1:11">
      <c r="A7364" s="39" t="s">
        <v>464</v>
      </c>
      <c r="B7364" s="39" t="s">
        <v>436</v>
      </c>
      <c r="C7364" s="39" t="s">
        <v>160</v>
      </c>
      <c r="D7364" s="92">
        <f t="shared" si="363"/>
        <v>64.989999999999995</v>
      </c>
      <c r="E7364" s="92">
        <f t="shared" si="364"/>
        <v>59.11</v>
      </c>
      <c r="F7364" s="92">
        <f t="shared" si="365"/>
        <v>70.45</v>
      </c>
      <c r="H7364" s="138">
        <v>64.989999999999995</v>
      </c>
      <c r="I7364" s="138">
        <v>59.11</v>
      </c>
      <c r="J7364" s="138">
        <v>70.45</v>
      </c>
      <c r="K7364" s="138">
        <v>4.4622249576857982</v>
      </c>
    </row>
    <row r="7365" spans="1:11">
      <c r="A7365" s="39" t="s">
        <v>464</v>
      </c>
      <c r="B7365" s="39" t="s">
        <v>436</v>
      </c>
      <c r="C7365" s="39" t="s">
        <v>163</v>
      </c>
      <c r="D7365" s="92">
        <f t="shared" si="363"/>
        <v>70.84</v>
      </c>
      <c r="E7365" s="92">
        <f t="shared" si="364"/>
        <v>64.88</v>
      </c>
      <c r="F7365" s="92">
        <f t="shared" si="365"/>
        <v>76.16</v>
      </c>
      <c r="H7365" s="138">
        <v>70.84</v>
      </c>
      <c r="I7365" s="138">
        <v>64.88</v>
      </c>
      <c r="J7365" s="138">
        <v>76.16</v>
      </c>
      <c r="K7365" s="138">
        <v>4.0796160361377751</v>
      </c>
    </row>
    <row r="7366" spans="1:11">
      <c r="A7366" s="39" t="s">
        <v>464</v>
      </c>
      <c r="B7366" s="39" t="s">
        <v>436</v>
      </c>
      <c r="C7366" s="39" t="s">
        <v>167</v>
      </c>
      <c r="D7366" s="92">
        <f t="shared" si="363"/>
        <v>70.72</v>
      </c>
      <c r="E7366" s="92">
        <f t="shared" si="364"/>
        <v>64.86</v>
      </c>
      <c r="F7366" s="92">
        <f t="shared" si="365"/>
        <v>75.959999999999994</v>
      </c>
      <c r="H7366" s="138">
        <v>70.72</v>
      </c>
      <c r="I7366" s="138">
        <v>64.86</v>
      </c>
      <c r="J7366" s="138">
        <v>75.959999999999994</v>
      </c>
      <c r="K7366" s="138">
        <v>4.0158371040723981</v>
      </c>
    </row>
    <row r="7367" spans="1:11">
      <c r="A7367" s="39" t="s">
        <v>464</v>
      </c>
      <c r="B7367" s="39" t="s">
        <v>436</v>
      </c>
      <c r="C7367" s="39" t="s">
        <v>169</v>
      </c>
      <c r="D7367" s="92">
        <f t="shared" si="363"/>
        <v>69.73</v>
      </c>
      <c r="E7367" s="92">
        <f t="shared" si="364"/>
        <v>62.33</v>
      </c>
      <c r="F7367" s="92">
        <f t="shared" si="365"/>
        <v>76.23</v>
      </c>
      <c r="H7367" s="138">
        <v>69.73</v>
      </c>
      <c r="I7367" s="138">
        <v>62.33</v>
      </c>
      <c r="J7367" s="138">
        <v>76.23</v>
      </c>
      <c r="K7367" s="138">
        <v>5.1054065681915954</v>
      </c>
    </row>
    <row r="7368" spans="1:11">
      <c r="A7368" s="39" t="s">
        <v>464</v>
      </c>
      <c r="B7368" s="39" t="s">
        <v>436</v>
      </c>
      <c r="C7368" s="39" t="s">
        <v>173</v>
      </c>
      <c r="D7368" s="92">
        <f t="shared" si="363"/>
        <v>65.09</v>
      </c>
      <c r="E7368" s="92">
        <f t="shared" si="364"/>
        <v>55.83</v>
      </c>
      <c r="F7368" s="92">
        <f t="shared" si="365"/>
        <v>73.34</v>
      </c>
      <c r="H7368" s="138">
        <v>65.09</v>
      </c>
      <c r="I7368" s="138">
        <v>55.83</v>
      </c>
      <c r="J7368" s="138">
        <v>73.34</v>
      </c>
      <c r="K7368" s="138">
        <v>6.9288677216162231</v>
      </c>
    </row>
    <row r="7369" spans="1:11">
      <c r="A7369" s="39" t="s">
        <v>464</v>
      </c>
      <c r="B7369" s="39" t="s">
        <v>436</v>
      </c>
      <c r="C7369" s="39" t="s">
        <v>176</v>
      </c>
      <c r="D7369" s="92">
        <f t="shared" si="363"/>
        <v>70.180000000000007</v>
      </c>
      <c r="E7369" s="92">
        <f t="shared" si="364"/>
        <v>61.23</v>
      </c>
      <c r="F7369" s="92">
        <f t="shared" si="365"/>
        <v>77.819999999999993</v>
      </c>
      <c r="H7369" s="138">
        <v>70.180000000000007</v>
      </c>
      <c r="I7369" s="138">
        <v>61.23</v>
      </c>
      <c r="J7369" s="138">
        <v>77.819999999999993</v>
      </c>
      <c r="K7369" s="138">
        <v>6.0701054431461943</v>
      </c>
    </row>
    <row r="7370" spans="1:11">
      <c r="A7370" s="39" t="s">
        <v>464</v>
      </c>
      <c r="B7370" s="39" t="s">
        <v>437</v>
      </c>
      <c r="C7370" s="39" t="s">
        <v>99</v>
      </c>
      <c r="D7370" s="92">
        <f t="shared" si="363"/>
        <v>68.61</v>
      </c>
      <c r="E7370" s="92">
        <f t="shared" si="364"/>
        <v>61.2</v>
      </c>
      <c r="F7370" s="92">
        <f t="shared" si="365"/>
        <v>75.180000000000007</v>
      </c>
      <c r="H7370" s="138">
        <v>68.61</v>
      </c>
      <c r="I7370" s="138">
        <v>61.2</v>
      </c>
      <c r="J7370" s="138">
        <v>75.180000000000007</v>
      </c>
      <c r="K7370" s="138">
        <v>5.217898265558957</v>
      </c>
    </row>
    <row r="7371" spans="1:11">
      <c r="A7371" s="39" t="s">
        <v>464</v>
      </c>
      <c r="B7371" s="39" t="s">
        <v>437</v>
      </c>
      <c r="C7371" s="39" t="s">
        <v>100</v>
      </c>
      <c r="D7371" s="92">
        <f t="shared" si="363"/>
        <v>67.959999999999994</v>
      </c>
      <c r="E7371" s="92">
        <f t="shared" si="364"/>
        <v>59.45</v>
      </c>
      <c r="F7371" s="92">
        <f t="shared" si="365"/>
        <v>75.430000000000007</v>
      </c>
      <c r="H7371" s="138">
        <v>67.959999999999994</v>
      </c>
      <c r="I7371" s="138">
        <v>59.45</v>
      </c>
      <c r="J7371" s="138">
        <v>75.430000000000007</v>
      </c>
      <c r="K7371" s="138">
        <v>6.047675103001767</v>
      </c>
    </row>
    <row r="7372" spans="1:11">
      <c r="A7372" s="39" t="s">
        <v>464</v>
      </c>
      <c r="B7372" s="39" t="s">
        <v>437</v>
      </c>
      <c r="C7372" s="39" t="s">
        <v>107</v>
      </c>
      <c r="D7372" s="92">
        <f t="shared" si="363"/>
        <v>61.84</v>
      </c>
      <c r="E7372" s="92">
        <f t="shared" si="364"/>
        <v>53.08</v>
      </c>
      <c r="F7372" s="92">
        <f t="shared" si="365"/>
        <v>69.89</v>
      </c>
      <c r="H7372" s="138">
        <v>61.84</v>
      </c>
      <c r="I7372" s="138">
        <v>53.08</v>
      </c>
      <c r="J7372" s="138">
        <v>69.89</v>
      </c>
      <c r="K7372" s="138">
        <v>7.0019404915912036</v>
      </c>
    </row>
    <row r="7373" spans="1:11">
      <c r="A7373" s="39" t="s">
        <v>464</v>
      </c>
      <c r="B7373" s="39" t="s">
        <v>437</v>
      </c>
      <c r="C7373" s="39" t="s">
        <v>113</v>
      </c>
      <c r="D7373" s="92">
        <f t="shared" si="363"/>
        <v>62.15</v>
      </c>
      <c r="E7373" s="92">
        <f t="shared" si="364"/>
        <v>54.39</v>
      </c>
      <c r="F7373" s="92">
        <f t="shared" si="365"/>
        <v>69.33</v>
      </c>
      <c r="H7373" s="138">
        <v>62.15</v>
      </c>
      <c r="I7373" s="138">
        <v>54.39</v>
      </c>
      <c r="J7373" s="138">
        <v>69.33</v>
      </c>
      <c r="K7373" s="138">
        <v>6.1786001609010457</v>
      </c>
    </row>
    <row r="7374" spans="1:11">
      <c r="A7374" s="39" t="s">
        <v>464</v>
      </c>
      <c r="B7374" s="39" t="s">
        <v>437</v>
      </c>
      <c r="C7374" s="39" t="s">
        <v>114</v>
      </c>
      <c r="D7374" s="92">
        <f t="shared" si="363"/>
        <v>60.3</v>
      </c>
      <c r="E7374" s="92">
        <f t="shared" si="364"/>
        <v>52.88</v>
      </c>
      <c r="F7374" s="92">
        <f t="shared" si="365"/>
        <v>67.27</v>
      </c>
      <c r="H7374" s="138">
        <v>60.3</v>
      </c>
      <c r="I7374" s="138">
        <v>52.88</v>
      </c>
      <c r="J7374" s="138">
        <v>67.27</v>
      </c>
      <c r="K7374" s="138">
        <v>6.1194029850746272</v>
      </c>
    </row>
    <row r="7375" spans="1:11">
      <c r="A7375" s="39" t="s">
        <v>464</v>
      </c>
      <c r="B7375" s="39" t="s">
        <v>437</v>
      </c>
      <c r="C7375" s="39" t="s">
        <v>120</v>
      </c>
      <c r="D7375" s="92">
        <f t="shared" si="363"/>
        <v>58.32</v>
      </c>
      <c r="E7375" s="92">
        <f t="shared" si="364"/>
        <v>50.66</v>
      </c>
      <c r="F7375" s="92">
        <f t="shared" si="365"/>
        <v>65.599999999999994</v>
      </c>
      <c r="H7375" s="138">
        <v>58.32</v>
      </c>
      <c r="I7375" s="138">
        <v>50.66</v>
      </c>
      <c r="J7375" s="138">
        <v>65.599999999999994</v>
      </c>
      <c r="K7375" s="138">
        <v>6.5843621399176948</v>
      </c>
    </row>
    <row r="7376" spans="1:11">
      <c r="A7376" s="39" t="s">
        <v>464</v>
      </c>
      <c r="B7376" s="39" t="s">
        <v>437</v>
      </c>
      <c r="C7376" s="39" t="s">
        <v>121</v>
      </c>
      <c r="D7376" s="92">
        <f t="shared" si="363"/>
        <v>57.47</v>
      </c>
      <c r="E7376" s="92">
        <f t="shared" si="364"/>
        <v>48.63</v>
      </c>
      <c r="F7376" s="92">
        <f t="shared" si="365"/>
        <v>65.849999999999994</v>
      </c>
      <c r="H7376" s="138">
        <v>57.47</v>
      </c>
      <c r="I7376" s="138">
        <v>48.63</v>
      </c>
      <c r="J7376" s="138">
        <v>65.849999999999994</v>
      </c>
      <c r="K7376" s="138">
        <v>7.7257699669392732</v>
      </c>
    </row>
    <row r="7377" spans="1:11">
      <c r="A7377" s="39" t="s">
        <v>464</v>
      </c>
      <c r="B7377" s="39" t="s">
        <v>437</v>
      </c>
      <c r="C7377" s="39" t="s">
        <v>124</v>
      </c>
      <c r="D7377" s="92">
        <f t="shared" si="363"/>
        <v>61.69</v>
      </c>
      <c r="E7377" s="92">
        <f t="shared" si="364"/>
        <v>52.89</v>
      </c>
      <c r="F7377" s="92">
        <f t="shared" si="365"/>
        <v>69.790000000000006</v>
      </c>
      <c r="H7377" s="138">
        <v>61.69</v>
      </c>
      <c r="I7377" s="138">
        <v>52.89</v>
      </c>
      <c r="J7377" s="138">
        <v>69.790000000000006</v>
      </c>
      <c r="K7377" s="138">
        <v>7.0513859620684061</v>
      </c>
    </row>
    <row r="7378" spans="1:11">
      <c r="A7378" s="39" t="s">
        <v>464</v>
      </c>
      <c r="B7378" s="39" t="s">
        <v>437</v>
      </c>
      <c r="C7378" s="39" t="s">
        <v>126</v>
      </c>
      <c r="D7378" s="92">
        <f t="shared" si="363"/>
        <v>61.99</v>
      </c>
      <c r="E7378" s="92">
        <f t="shared" si="364"/>
        <v>54.3</v>
      </c>
      <c r="F7378" s="92">
        <f t="shared" si="365"/>
        <v>69.12</v>
      </c>
      <c r="H7378" s="138">
        <v>61.99</v>
      </c>
      <c r="I7378" s="138">
        <v>54.3</v>
      </c>
      <c r="J7378" s="138">
        <v>69.12</v>
      </c>
      <c r="K7378" s="138">
        <v>6.1461526052589122</v>
      </c>
    </row>
    <row r="7379" spans="1:11">
      <c r="A7379" s="39" t="s">
        <v>464</v>
      </c>
      <c r="B7379" s="39" t="s">
        <v>437</v>
      </c>
      <c r="C7379" s="39" t="s">
        <v>127</v>
      </c>
      <c r="D7379" s="92">
        <f t="shared" si="363"/>
        <v>68.31</v>
      </c>
      <c r="E7379" s="92">
        <f t="shared" si="364"/>
        <v>59.98</v>
      </c>
      <c r="F7379" s="92">
        <f t="shared" si="365"/>
        <v>75.61</v>
      </c>
      <c r="H7379" s="138">
        <v>68.31</v>
      </c>
      <c r="I7379" s="138">
        <v>59.98</v>
      </c>
      <c r="J7379" s="138">
        <v>75.61</v>
      </c>
      <c r="K7379" s="138">
        <v>5.8702971746450006</v>
      </c>
    </row>
    <row r="7380" spans="1:11">
      <c r="A7380" s="39" t="s">
        <v>464</v>
      </c>
      <c r="B7380" s="39" t="s">
        <v>437</v>
      </c>
      <c r="C7380" s="39" t="s">
        <v>128</v>
      </c>
      <c r="D7380" s="92">
        <f t="shared" si="363"/>
        <v>53.9</v>
      </c>
      <c r="E7380" s="92">
        <f t="shared" si="364"/>
        <v>45.02</v>
      </c>
      <c r="F7380" s="92">
        <f t="shared" si="365"/>
        <v>62.53</v>
      </c>
      <c r="H7380" s="138">
        <v>53.9</v>
      </c>
      <c r="I7380" s="138">
        <v>45.02</v>
      </c>
      <c r="J7380" s="138">
        <v>62.53</v>
      </c>
      <c r="K7380" s="138">
        <v>8.3673469387755102</v>
      </c>
    </row>
    <row r="7381" spans="1:11">
      <c r="A7381" s="39" t="s">
        <v>464</v>
      </c>
      <c r="B7381" s="39" t="s">
        <v>437</v>
      </c>
      <c r="C7381" s="39" t="s">
        <v>129</v>
      </c>
      <c r="D7381" s="92">
        <f t="shared" si="363"/>
        <v>58.05</v>
      </c>
      <c r="E7381" s="92">
        <f t="shared" si="364"/>
        <v>50.37</v>
      </c>
      <c r="F7381" s="92">
        <f t="shared" si="365"/>
        <v>65.36</v>
      </c>
      <c r="H7381" s="138">
        <v>58.05</v>
      </c>
      <c r="I7381" s="138">
        <v>50.37</v>
      </c>
      <c r="J7381" s="138">
        <v>65.36</v>
      </c>
      <c r="K7381" s="138">
        <v>6.6322136089577963</v>
      </c>
    </row>
    <row r="7382" spans="1:11">
      <c r="A7382" s="39" t="s">
        <v>464</v>
      </c>
      <c r="B7382" s="39" t="s">
        <v>437</v>
      </c>
      <c r="C7382" s="39" t="s">
        <v>139</v>
      </c>
      <c r="D7382" s="92">
        <f t="shared" si="363"/>
        <v>63.76</v>
      </c>
      <c r="E7382" s="92">
        <f t="shared" si="364"/>
        <v>52.75</v>
      </c>
      <c r="F7382" s="92">
        <f t="shared" si="365"/>
        <v>73.5</v>
      </c>
      <c r="H7382" s="138">
        <v>63.76</v>
      </c>
      <c r="I7382" s="138">
        <v>52.75</v>
      </c>
      <c r="J7382" s="138">
        <v>73.5</v>
      </c>
      <c r="K7382" s="138">
        <v>8.4065244667503141</v>
      </c>
    </row>
    <row r="7383" spans="1:11">
      <c r="A7383" s="39" t="s">
        <v>464</v>
      </c>
      <c r="B7383" s="39" t="s">
        <v>437</v>
      </c>
      <c r="C7383" s="39" t="s">
        <v>141</v>
      </c>
      <c r="D7383" s="92">
        <f t="shared" si="363"/>
        <v>44.19</v>
      </c>
      <c r="E7383" s="92">
        <f t="shared" si="364"/>
        <v>26.61</v>
      </c>
      <c r="F7383" s="92">
        <f t="shared" si="365"/>
        <v>63.34</v>
      </c>
      <c r="H7383" s="138">
        <v>44.19</v>
      </c>
      <c r="I7383" s="138">
        <v>26.61</v>
      </c>
      <c r="J7383" s="138">
        <v>63.34</v>
      </c>
      <c r="K7383" s="138">
        <v>22.222222222222225</v>
      </c>
    </row>
    <row r="7384" spans="1:11">
      <c r="A7384" s="39" t="s">
        <v>464</v>
      </c>
      <c r="B7384" s="39" t="s">
        <v>437</v>
      </c>
      <c r="C7384" s="39" t="s">
        <v>142</v>
      </c>
      <c r="D7384" s="92">
        <f t="shared" ref="D7384:D7447" si="366">IF(K7384&gt;=50," ",H7384)</f>
        <v>59.13</v>
      </c>
      <c r="E7384" s="92">
        <f t="shared" ref="E7384:E7447" si="367">IF(K7384&gt;=50," ",I7384)</f>
        <v>48.47</v>
      </c>
      <c r="F7384" s="92">
        <f t="shared" ref="F7384:F7447" si="368">IF(K7384&gt;=50," ",J7384)</f>
        <v>68.989999999999995</v>
      </c>
      <c r="H7384" s="138">
        <v>59.13</v>
      </c>
      <c r="I7384" s="138">
        <v>48.47</v>
      </c>
      <c r="J7384" s="138">
        <v>68.989999999999995</v>
      </c>
      <c r="K7384" s="138">
        <v>8.9802130898021311</v>
      </c>
    </row>
    <row r="7385" spans="1:11">
      <c r="A7385" s="39" t="s">
        <v>464</v>
      </c>
      <c r="B7385" s="39" t="s">
        <v>437</v>
      </c>
      <c r="C7385" s="39" t="s">
        <v>147</v>
      </c>
      <c r="D7385" s="92">
        <f t="shared" si="366"/>
        <v>61.18</v>
      </c>
      <c r="E7385" s="92">
        <f t="shared" si="367"/>
        <v>52.62</v>
      </c>
      <c r="F7385" s="92">
        <f t="shared" si="368"/>
        <v>69.11</v>
      </c>
      <c r="H7385" s="138">
        <v>61.18</v>
      </c>
      <c r="I7385" s="138">
        <v>52.62</v>
      </c>
      <c r="J7385" s="138">
        <v>69.11</v>
      </c>
      <c r="K7385" s="138">
        <v>6.9303694017652839</v>
      </c>
    </row>
    <row r="7386" spans="1:11">
      <c r="A7386" s="39" t="s">
        <v>464</v>
      </c>
      <c r="B7386" s="39" t="s">
        <v>437</v>
      </c>
      <c r="C7386" s="39" t="s">
        <v>148</v>
      </c>
      <c r="D7386" s="92">
        <f t="shared" si="366"/>
        <v>52.9</v>
      </c>
      <c r="E7386" s="92">
        <f t="shared" si="367"/>
        <v>44.93</v>
      </c>
      <c r="F7386" s="92">
        <f t="shared" si="368"/>
        <v>60.72</v>
      </c>
      <c r="H7386" s="138">
        <v>52.9</v>
      </c>
      <c r="I7386" s="138">
        <v>44.93</v>
      </c>
      <c r="J7386" s="138">
        <v>60.72</v>
      </c>
      <c r="K7386" s="138">
        <v>7.6748582230623805</v>
      </c>
    </row>
    <row r="7387" spans="1:11">
      <c r="A7387" s="39" t="s">
        <v>464</v>
      </c>
      <c r="B7387" s="39" t="s">
        <v>437</v>
      </c>
      <c r="C7387" s="39" t="s">
        <v>152</v>
      </c>
      <c r="D7387" s="92">
        <f t="shared" si="366"/>
        <v>52.64</v>
      </c>
      <c r="E7387" s="92">
        <f t="shared" si="367"/>
        <v>44.23</v>
      </c>
      <c r="F7387" s="92">
        <f t="shared" si="368"/>
        <v>60.89</v>
      </c>
      <c r="H7387" s="138">
        <v>52.64</v>
      </c>
      <c r="I7387" s="138">
        <v>44.23</v>
      </c>
      <c r="J7387" s="138">
        <v>60.89</v>
      </c>
      <c r="K7387" s="138">
        <v>8.1496960486322187</v>
      </c>
    </row>
    <row r="7388" spans="1:11">
      <c r="A7388" s="39" t="s">
        <v>464</v>
      </c>
      <c r="B7388" s="39" t="s">
        <v>437</v>
      </c>
      <c r="C7388" s="39" t="s">
        <v>155</v>
      </c>
      <c r="D7388" s="92">
        <f t="shared" si="366"/>
        <v>60.28</v>
      </c>
      <c r="E7388" s="92">
        <f t="shared" si="367"/>
        <v>52.62</v>
      </c>
      <c r="F7388" s="92">
        <f t="shared" si="368"/>
        <v>67.459999999999994</v>
      </c>
      <c r="H7388" s="138">
        <v>60.28</v>
      </c>
      <c r="I7388" s="138">
        <v>52.62</v>
      </c>
      <c r="J7388" s="138">
        <v>67.459999999999994</v>
      </c>
      <c r="K7388" s="138">
        <v>6.3205043132050429</v>
      </c>
    </row>
    <row r="7389" spans="1:11">
      <c r="A7389" s="39" t="s">
        <v>464</v>
      </c>
      <c r="B7389" s="39" t="s">
        <v>437</v>
      </c>
      <c r="C7389" s="39" t="s">
        <v>157</v>
      </c>
      <c r="D7389" s="92">
        <f t="shared" si="366"/>
        <v>64.12</v>
      </c>
      <c r="E7389" s="92">
        <f t="shared" si="367"/>
        <v>55.89</v>
      </c>
      <c r="F7389" s="92">
        <f t="shared" si="368"/>
        <v>71.599999999999994</v>
      </c>
      <c r="H7389" s="138">
        <v>64.12</v>
      </c>
      <c r="I7389" s="138">
        <v>55.89</v>
      </c>
      <c r="J7389" s="138">
        <v>71.599999999999994</v>
      </c>
      <c r="K7389" s="138">
        <v>6.3006862133499677</v>
      </c>
    </row>
    <row r="7390" spans="1:11">
      <c r="A7390" s="39" t="s">
        <v>464</v>
      </c>
      <c r="B7390" s="39" t="s">
        <v>437</v>
      </c>
      <c r="C7390" s="39" t="s">
        <v>158</v>
      </c>
      <c r="D7390" s="92">
        <f t="shared" si="366"/>
        <v>72.739999999999995</v>
      </c>
      <c r="E7390" s="92">
        <f t="shared" si="367"/>
        <v>63.15</v>
      </c>
      <c r="F7390" s="92">
        <f t="shared" si="368"/>
        <v>80.599999999999994</v>
      </c>
      <c r="H7390" s="138">
        <v>72.739999999999995</v>
      </c>
      <c r="I7390" s="138">
        <v>63.15</v>
      </c>
      <c r="J7390" s="138">
        <v>80.599999999999994</v>
      </c>
      <c r="K7390" s="138">
        <v>6.1589221886169927</v>
      </c>
    </row>
    <row r="7391" spans="1:11">
      <c r="A7391" s="39" t="s">
        <v>464</v>
      </c>
      <c r="B7391" s="39" t="s">
        <v>437</v>
      </c>
      <c r="C7391" s="39" t="s">
        <v>160</v>
      </c>
      <c r="D7391" s="92">
        <f t="shared" si="366"/>
        <v>70.88</v>
      </c>
      <c r="E7391" s="92">
        <f t="shared" si="367"/>
        <v>63.77</v>
      </c>
      <c r="F7391" s="92">
        <f t="shared" si="368"/>
        <v>77.099999999999994</v>
      </c>
      <c r="H7391" s="138">
        <v>70.88</v>
      </c>
      <c r="I7391" s="138">
        <v>63.77</v>
      </c>
      <c r="J7391" s="138">
        <v>77.099999999999994</v>
      </c>
      <c r="K7391" s="138">
        <v>4.8250564334085784</v>
      </c>
    </row>
    <row r="7392" spans="1:11">
      <c r="A7392" s="39" t="s">
        <v>464</v>
      </c>
      <c r="B7392" s="39" t="s">
        <v>437</v>
      </c>
      <c r="C7392" s="39" t="s">
        <v>163</v>
      </c>
      <c r="D7392" s="92">
        <f t="shared" si="366"/>
        <v>65.680000000000007</v>
      </c>
      <c r="E7392" s="92">
        <f t="shared" si="367"/>
        <v>57.51</v>
      </c>
      <c r="F7392" s="92">
        <f t="shared" si="368"/>
        <v>73.02</v>
      </c>
      <c r="H7392" s="138">
        <v>65.680000000000007</v>
      </c>
      <c r="I7392" s="138">
        <v>57.51</v>
      </c>
      <c r="J7392" s="138">
        <v>73.02</v>
      </c>
      <c r="K7392" s="138">
        <v>6.0596833130328864</v>
      </c>
    </row>
    <row r="7393" spans="1:11">
      <c r="A7393" s="39" t="s">
        <v>464</v>
      </c>
      <c r="B7393" s="39" t="s">
        <v>437</v>
      </c>
      <c r="C7393" s="39" t="s">
        <v>167</v>
      </c>
      <c r="D7393" s="92">
        <f t="shared" si="366"/>
        <v>63.91</v>
      </c>
      <c r="E7393" s="92">
        <f t="shared" si="367"/>
        <v>56</v>
      </c>
      <c r="F7393" s="92">
        <f t="shared" si="368"/>
        <v>71.14</v>
      </c>
      <c r="H7393" s="138">
        <v>63.91</v>
      </c>
      <c r="I7393" s="138">
        <v>56</v>
      </c>
      <c r="J7393" s="138">
        <v>71.14</v>
      </c>
      <c r="K7393" s="138">
        <v>6.0866843999374121</v>
      </c>
    </row>
    <row r="7394" spans="1:11">
      <c r="A7394" s="39" t="s">
        <v>464</v>
      </c>
      <c r="B7394" s="39" t="s">
        <v>437</v>
      </c>
      <c r="C7394" s="39" t="s">
        <v>169</v>
      </c>
      <c r="D7394" s="92">
        <f t="shared" si="366"/>
        <v>63.63</v>
      </c>
      <c r="E7394" s="92">
        <f t="shared" si="367"/>
        <v>54.51</v>
      </c>
      <c r="F7394" s="92">
        <f t="shared" si="368"/>
        <v>71.86</v>
      </c>
      <c r="H7394" s="138">
        <v>63.63</v>
      </c>
      <c r="I7394" s="138">
        <v>54.51</v>
      </c>
      <c r="J7394" s="138">
        <v>71.86</v>
      </c>
      <c r="K7394" s="138">
        <v>7.024988213107024</v>
      </c>
    </row>
    <row r="7395" spans="1:11">
      <c r="A7395" s="39" t="s">
        <v>464</v>
      </c>
      <c r="B7395" s="39" t="s">
        <v>437</v>
      </c>
      <c r="C7395" s="39" t="s">
        <v>173</v>
      </c>
      <c r="D7395" s="92">
        <f t="shared" si="366"/>
        <v>55.29</v>
      </c>
      <c r="E7395" s="92">
        <f t="shared" si="367"/>
        <v>44.63</v>
      </c>
      <c r="F7395" s="92">
        <f t="shared" si="368"/>
        <v>65.48</v>
      </c>
      <c r="H7395" s="138">
        <v>55.29</v>
      </c>
      <c r="I7395" s="138">
        <v>44.63</v>
      </c>
      <c r="J7395" s="138">
        <v>65.48</v>
      </c>
      <c r="K7395" s="138">
        <v>9.7666847531199146</v>
      </c>
    </row>
    <row r="7396" spans="1:11">
      <c r="A7396" s="39" t="s">
        <v>464</v>
      </c>
      <c r="B7396" s="39" t="s">
        <v>437</v>
      </c>
      <c r="C7396" s="39" t="s">
        <v>176</v>
      </c>
      <c r="D7396" s="92">
        <f t="shared" si="366"/>
        <v>63.26</v>
      </c>
      <c r="E7396" s="92">
        <f t="shared" si="367"/>
        <v>54.32</v>
      </c>
      <c r="F7396" s="92">
        <f t="shared" si="368"/>
        <v>71.36</v>
      </c>
      <c r="H7396" s="138">
        <v>63.26</v>
      </c>
      <c r="I7396" s="138">
        <v>54.32</v>
      </c>
      <c r="J7396" s="138">
        <v>71.36</v>
      </c>
      <c r="K7396" s="138">
        <v>6.9396142902307929</v>
      </c>
    </row>
    <row r="7397" spans="1:11">
      <c r="A7397" s="39" t="s">
        <v>464</v>
      </c>
      <c r="B7397" s="39" t="s">
        <v>436</v>
      </c>
      <c r="C7397" s="39" t="s">
        <v>363</v>
      </c>
      <c r="D7397" s="92">
        <f t="shared" si="366"/>
        <v>68.42</v>
      </c>
      <c r="E7397" s="92">
        <f t="shared" si="367"/>
        <v>62.56</v>
      </c>
      <c r="F7397" s="92">
        <f t="shared" si="368"/>
        <v>73.739999999999995</v>
      </c>
      <c r="H7397" s="138">
        <v>68.42</v>
      </c>
      <c r="I7397" s="138">
        <v>62.56</v>
      </c>
      <c r="J7397" s="138">
        <v>73.739999999999995</v>
      </c>
      <c r="K7397" s="138">
        <v>4.180064308681672</v>
      </c>
    </row>
    <row r="7398" spans="1:11">
      <c r="A7398" s="39" t="s">
        <v>464</v>
      </c>
      <c r="B7398" s="39" t="s">
        <v>436</v>
      </c>
      <c r="C7398" s="39" t="s">
        <v>364</v>
      </c>
      <c r="D7398" s="92">
        <f t="shared" si="366"/>
        <v>68.739999999999995</v>
      </c>
      <c r="E7398" s="92">
        <f t="shared" si="367"/>
        <v>65.14</v>
      </c>
      <c r="F7398" s="92">
        <f t="shared" si="368"/>
        <v>72.13</v>
      </c>
      <c r="H7398" s="138">
        <v>68.739999999999995</v>
      </c>
      <c r="I7398" s="138">
        <v>65.14</v>
      </c>
      <c r="J7398" s="138">
        <v>72.13</v>
      </c>
      <c r="K7398" s="138">
        <v>2.589467558917661</v>
      </c>
    </row>
    <row r="7399" spans="1:11">
      <c r="A7399" s="39" t="s">
        <v>464</v>
      </c>
      <c r="B7399" s="39" t="s">
        <v>436</v>
      </c>
      <c r="C7399" s="39" t="s">
        <v>365</v>
      </c>
      <c r="D7399" s="92">
        <f t="shared" si="366"/>
        <v>68.09</v>
      </c>
      <c r="E7399" s="92">
        <f t="shared" si="367"/>
        <v>64.16</v>
      </c>
      <c r="F7399" s="92">
        <f t="shared" si="368"/>
        <v>71.78</v>
      </c>
      <c r="H7399" s="138">
        <v>68.09</v>
      </c>
      <c r="I7399" s="138">
        <v>64.16</v>
      </c>
      <c r="J7399" s="138">
        <v>71.78</v>
      </c>
      <c r="K7399" s="138">
        <v>2.8638566603025404</v>
      </c>
    </row>
    <row r="7400" spans="1:11">
      <c r="A7400" s="39" t="s">
        <v>464</v>
      </c>
      <c r="B7400" s="39" t="s">
        <v>436</v>
      </c>
      <c r="C7400" s="39" t="s">
        <v>366</v>
      </c>
      <c r="D7400" s="92">
        <f t="shared" si="366"/>
        <v>65.42</v>
      </c>
      <c r="E7400" s="92">
        <f t="shared" si="367"/>
        <v>61.73</v>
      </c>
      <c r="F7400" s="92">
        <f t="shared" si="368"/>
        <v>68.94</v>
      </c>
      <c r="H7400" s="138">
        <v>65.42</v>
      </c>
      <c r="I7400" s="138">
        <v>61.73</v>
      </c>
      <c r="J7400" s="138">
        <v>68.94</v>
      </c>
      <c r="K7400" s="138">
        <v>2.8125955365331703</v>
      </c>
    </row>
    <row r="7401" spans="1:11">
      <c r="A7401" s="39" t="s">
        <v>464</v>
      </c>
      <c r="B7401" s="39" t="s">
        <v>436</v>
      </c>
      <c r="C7401" s="39" t="s">
        <v>356</v>
      </c>
      <c r="D7401" s="92">
        <f t="shared" si="366"/>
        <v>67.099999999999994</v>
      </c>
      <c r="E7401" s="92">
        <f t="shared" si="367"/>
        <v>64.78</v>
      </c>
      <c r="F7401" s="92">
        <f t="shared" si="368"/>
        <v>69.34</v>
      </c>
      <c r="H7401" s="138">
        <v>67.099999999999994</v>
      </c>
      <c r="I7401" s="138">
        <v>64.78</v>
      </c>
      <c r="J7401" s="138">
        <v>69.34</v>
      </c>
      <c r="K7401" s="138">
        <v>1.7287630402384502</v>
      </c>
    </row>
    <row r="7402" spans="1:11">
      <c r="A7402" s="39" t="s">
        <v>464</v>
      </c>
      <c r="B7402" s="39" t="s">
        <v>436</v>
      </c>
      <c r="C7402" s="39" t="s">
        <v>367</v>
      </c>
      <c r="D7402" s="92">
        <f t="shared" si="366"/>
        <v>65.599999999999994</v>
      </c>
      <c r="E7402" s="92">
        <f t="shared" si="367"/>
        <v>62.79</v>
      </c>
      <c r="F7402" s="92">
        <f t="shared" si="368"/>
        <v>68.31</v>
      </c>
      <c r="H7402" s="138">
        <v>65.599999999999994</v>
      </c>
      <c r="I7402" s="138">
        <v>62.79</v>
      </c>
      <c r="J7402" s="138">
        <v>68.31</v>
      </c>
      <c r="K7402" s="138">
        <v>2.149390243902439</v>
      </c>
    </row>
    <row r="7403" spans="1:11">
      <c r="A7403" s="39" t="s">
        <v>464</v>
      </c>
      <c r="B7403" s="39" t="s">
        <v>436</v>
      </c>
      <c r="C7403" s="39" t="s">
        <v>368</v>
      </c>
      <c r="D7403" s="92">
        <f t="shared" si="366"/>
        <v>68.19</v>
      </c>
      <c r="E7403" s="92">
        <f t="shared" si="367"/>
        <v>65.17</v>
      </c>
      <c r="F7403" s="92">
        <f t="shared" si="368"/>
        <v>71.06</v>
      </c>
      <c r="H7403" s="138">
        <v>68.19</v>
      </c>
      <c r="I7403" s="138">
        <v>65.17</v>
      </c>
      <c r="J7403" s="138">
        <v>71.06</v>
      </c>
      <c r="K7403" s="138">
        <v>2.1997360316761987</v>
      </c>
    </row>
    <row r="7404" spans="1:11">
      <c r="A7404" s="39" t="s">
        <v>464</v>
      </c>
      <c r="B7404" s="39" t="s">
        <v>436</v>
      </c>
      <c r="C7404" s="39" t="s">
        <v>369</v>
      </c>
      <c r="D7404" s="92">
        <f t="shared" si="366"/>
        <v>69.66</v>
      </c>
      <c r="E7404" s="92">
        <f t="shared" si="367"/>
        <v>65.56</v>
      </c>
      <c r="F7404" s="92">
        <f t="shared" si="368"/>
        <v>73.459999999999994</v>
      </c>
      <c r="H7404" s="138">
        <v>69.66</v>
      </c>
      <c r="I7404" s="138">
        <v>65.56</v>
      </c>
      <c r="J7404" s="138">
        <v>73.459999999999994</v>
      </c>
      <c r="K7404" s="138">
        <v>2.899799023830032</v>
      </c>
    </row>
    <row r="7405" spans="1:11">
      <c r="A7405" s="39" t="s">
        <v>464</v>
      </c>
      <c r="B7405" s="39" t="s">
        <v>436</v>
      </c>
      <c r="C7405" s="39" t="s">
        <v>370</v>
      </c>
      <c r="D7405" s="92">
        <f t="shared" si="366"/>
        <v>62.54</v>
      </c>
      <c r="E7405" s="92">
        <f t="shared" si="367"/>
        <v>56.89</v>
      </c>
      <c r="F7405" s="92">
        <f t="shared" si="368"/>
        <v>67.87</v>
      </c>
      <c r="H7405" s="138">
        <v>62.54</v>
      </c>
      <c r="I7405" s="138">
        <v>56.89</v>
      </c>
      <c r="J7405" s="138">
        <v>67.87</v>
      </c>
      <c r="K7405" s="138">
        <v>4.4931244003837545</v>
      </c>
    </row>
    <row r="7406" spans="1:11">
      <c r="A7406" s="39" t="s">
        <v>464</v>
      </c>
      <c r="B7406" s="39" t="s">
        <v>436</v>
      </c>
      <c r="C7406" s="39" t="s">
        <v>357</v>
      </c>
      <c r="D7406" s="92">
        <f t="shared" si="366"/>
        <v>65.400000000000006</v>
      </c>
      <c r="E7406" s="92">
        <f t="shared" si="367"/>
        <v>63.23</v>
      </c>
      <c r="F7406" s="92">
        <f t="shared" si="368"/>
        <v>67.510000000000005</v>
      </c>
      <c r="H7406" s="138">
        <v>65.400000000000006</v>
      </c>
      <c r="I7406" s="138">
        <v>63.23</v>
      </c>
      <c r="J7406" s="138">
        <v>67.510000000000005</v>
      </c>
      <c r="K7406" s="138">
        <v>1.6666666666666667</v>
      </c>
    </row>
    <row r="7407" spans="1:11">
      <c r="A7407" s="39" t="s">
        <v>464</v>
      </c>
      <c r="B7407" s="39" t="s">
        <v>436</v>
      </c>
      <c r="C7407" s="39" t="s">
        <v>371</v>
      </c>
      <c r="D7407" s="92">
        <f t="shared" si="366"/>
        <v>68.63</v>
      </c>
      <c r="E7407" s="92">
        <f t="shared" si="367"/>
        <v>65.38</v>
      </c>
      <c r="F7407" s="92">
        <f t="shared" si="368"/>
        <v>71.709999999999994</v>
      </c>
      <c r="H7407" s="138">
        <v>68.63</v>
      </c>
      <c r="I7407" s="138">
        <v>65.38</v>
      </c>
      <c r="J7407" s="138">
        <v>71.709999999999994</v>
      </c>
      <c r="K7407" s="138">
        <v>2.3604837534605858</v>
      </c>
    </row>
    <row r="7408" spans="1:11">
      <c r="A7408" s="39" t="s">
        <v>464</v>
      </c>
      <c r="B7408" s="39" t="s">
        <v>436</v>
      </c>
      <c r="C7408" s="39" t="s">
        <v>372</v>
      </c>
      <c r="D7408" s="92">
        <f t="shared" si="366"/>
        <v>65.040000000000006</v>
      </c>
      <c r="E7408" s="92">
        <f t="shared" si="367"/>
        <v>61.09</v>
      </c>
      <c r="F7408" s="92">
        <f t="shared" si="368"/>
        <v>68.790000000000006</v>
      </c>
      <c r="H7408" s="138">
        <v>65.040000000000006</v>
      </c>
      <c r="I7408" s="138">
        <v>61.09</v>
      </c>
      <c r="J7408" s="138">
        <v>68.790000000000006</v>
      </c>
      <c r="K7408" s="138">
        <v>3.02890528905289</v>
      </c>
    </row>
    <row r="7409" spans="1:11">
      <c r="A7409" s="39" t="s">
        <v>464</v>
      </c>
      <c r="B7409" s="39" t="s">
        <v>436</v>
      </c>
      <c r="C7409" s="39" t="s">
        <v>373</v>
      </c>
      <c r="D7409" s="92">
        <f t="shared" si="366"/>
        <v>68.069999999999993</v>
      </c>
      <c r="E7409" s="92">
        <f t="shared" si="367"/>
        <v>63.58</v>
      </c>
      <c r="F7409" s="92">
        <f t="shared" si="368"/>
        <v>72.25</v>
      </c>
      <c r="H7409" s="138">
        <v>68.069999999999993</v>
      </c>
      <c r="I7409" s="138">
        <v>63.58</v>
      </c>
      <c r="J7409" s="138">
        <v>72.25</v>
      </c>
      <c r="K7409" s="138">
        <v>3.2466578522109595</v>
      </c>
    </row>
    <row r="7410" spans="1:11">
      <c r="A7410" s="39" t="s">
        <v>464</v>
      </c>
      <c r="B7410" s="39" t="s">
        <v>436</v>
      </c>
      <c r="C7410" s="39" t="s">
        <v>374</v>
      </c>
      <c r="D7410" s="92">
        <f t="shared" si="366"/>
        <v>67.069999999999993</v>
      </c>
      <c r="E7410" s="92">
        <f t="shared" si="367"/>
        <v>64.430000000000007</v>
      </c>
      <c r="F7410" s="92">
        <f t="shared" si="368"/>
        <v>69.62</v>
      </c>
      <c r="H7410" s="138">
        <v>67.069999999999993</v>
      </c>
      <c r="I7410" s="138">
        <v>64.430000000000007</v>
      </c>
      <c r="J7410" s="138">
        <v>69.62</v>
      </c>
      <c r="K7410" s="138">
        <v>1.9680930371253915</v>
      </c>
    </row>
    <row r="7411" spans="1:11">
      <c r="A7411" s="39" t="s">
        <v>464</v>
      </c>
      <c r="B7411" s="39" t="s">
        <v>436</v>
      </c>
      <c r="C7411" s="39" t="s">
        <v>358</v>
      </c>
      <c r="D7411" s="92">
        <f t="shared" si="366"/>
        <v>66.599999999999994</v>
      </c>
      <c r="E7411" s="92">
        <f t="shared" si="367"/>
        <v>64.28</v>
      </c>
      <c r="F7411" s="92">
        <f t="shared" si="368"/>
        <v>68.849999999999994</v>
      </c>
      <c r="H7411" s="138">
        <v>66.599999999999994</v>
      </c>
      <c r="I7411" s="138">
        <v>64.28</v>
      </c>
      <c r="J7411" s="138">
        <v>68.849999999999994</v>
      </c>
      <c r="K7411" s="138">
        <v>1.7417417417417418</v>
      </c>
    </row>
    <row r="7412" spans="1:11">
      <c r="A7412" s="39" t="s">
        <v>464</v>
      </c>
      <c r="B7412" s="39" t="s">
        <v>436</v>
      </c>
      <c r="C7412" s="39" t="s">
        <v>375</v>
      </c>
      <c r="D7412" s="92">
        <f t="shared" si="366"/>
        <v>62.4</v>
      </c>
      <c r="E7412" s="92">
        <f t="shared" si="367"/>
        <v>54.71</v>
      </c>
      <c r="F7412" s="92">
        <f t="shared" si="368"/>
        <v>69.510000000000005</v>
      </c>
      <c r="H7412" s="138">
        <v>62.4</v>
      </c>
      <c r="I7412" s="138">
        <v>54.71</v>
      </c>
      <c r="J7412" s="138">
        <v>69.510000000000005</v>
      </c>
      <c r="K7412" s="138">
        <v>6.0897435897435894</v>
      </c>
    </row>
    <row r="7413" spans="1:11">
      <c r="A7413" s="39" t="s">
        <v>464</v>
      </c>
      <c r="B7413" s="39" t="s">
        <v>436</v>
      </c>
      <c r="C7413" s="39" t="s">
        <v>376</v>
      </c>
      <c r="D7413" s="92">
        <f t="shared" si="366"/>
        <v>72.77</v>
      </c>
      <c r="E7413" s="92">
        <f t="shared" si="367"/>
        <v>67.540000000000006</v>
      </c>
      <c r="F7413" s="92">
        <f t="shared" si="368"/>
        <v>77.44</v>
      </c>
      <c r="H7413" s="138">
        <v>72.77</v>
      </c>
      <c r="I7413" s="138">
        <v>67.540000000000006</v>
      </c>
      <c r="J7413" s="138">
        <v>77.44</v>
      </c>
      <c r="K7413" s="138">
        <v>3.4767074343823001</v>
      </c>
    </row>
    <row r="7414" spans="1:11">
      <c r="A7414" s="39" t="s">
        <v>464</v>
      </c>
      <c r="B7414" s="39" t="s">
        <v>436</v>
      </c>
      <c r="C7414" s="39" t="s">
        <v>377</v>
      </c>
      <c r="D7414" s="92">
        <f t="shared" si="366"/>
        <v>71.05</v>
      </c>
      <c r="E7414" s="92">
        <f t="shared" si="367"/>
        <v>67.5</v>
      </c>
      <c r="F7414" s="92">
        <f t="shared" si="368"/>
        <v>74.349999999999994</v>
      </c>
      <c r="H7414" s="138">
        <v>71.05</v>
      </c>
      <c r="I7414" s="138">
        <v>67.5</v>
      </c>
      <c r="J7414" s="138">
        <v>74.349999999999994</v>
      </c>
      <c r="K7414" s="138">
        <v>2.4630541871921183</v>
      </c>
    </row>
    <row r="7415" spans="1:11">
      <c r="A7415" s="39" t="s">
        <v>464</v>
      </c>
      <c r="B7415" s="39" t="s">
        <v>436</v>
      </c>
      <c r="C7415" s="39" t="s">
        <v>386</v>
      </c>
      <c r="D7415" s="92">
        <f t="shared" si="366"/>
        <v>67.37</v>
      </c>
      <c r="E7415" s="92">
        <f t="shared" si="367"/>
        <v>65.3</v>
      </c>
      <c r="F7415" s="92">
        <f t="shared" si="368"/>
        <v>69.37</v>
      </c>
      <c r="H7415" s="138">
        <v>67.37</v>
      </c>
      <c r="I7415" s="138">
        <v>65.3</v>
      </c>
      <c r="J7415" s="138">
        <v>69.37</v>
      </c>
      <c r="K7415" s="138">
        <v>1.5437138192073623</v>
      </c>
    </row>
    <row r="7416" spans="1:11">
      <c r="A7416" s="39" t="s">
        <v>464</v>
      </c>
      <c r="B7416" s="39" t="s">
        <v>436</v>
      </c>
      <c r="C7416" s="39" t="s">
        <v>379</v>
      </c>
      <c r="D7416" s="92">
        <f t="shared" si="366"/>
        <v>67.27</v>
      </c>
      <c r="E7416" s="92">
        <f t="shared" si="367"/>
        <v>62.97</v>
      </c>
      <c r="F7416" s="92">
        <f t="shared" si="368"/>
        <v>71.31</v>
      </c>
      <c r="H7416" s="138">
        <v>67.27</v>
      </c>
      <c r="I7416" s="138">
        <v>62.97</v>
      </c>
      <c r="J7416" s="138">
        <v>71.31</v>
      </c>
      <c r="K7416" s="138">
        <v>3.1663445815370892</v>
      </c>
    </row>
    <row r="7417" spans="1:11">
      <c r="A7417" s="39" t="s">
        <v>464</v>
      </c>
      <c r="B7417" s="39" t="s">
        <v>436</v>
      </c>
      <c r="C7417" s="39" t="s">
        <v>360</v>
      </c>
      <c r="D7417" s="92">
        <f t="shared" si="366"/>
        <v>67.790000000000006</v>
      </c>
      <c r="E7417" s="92">
        <f t="shared" si="367"/>
        <v>65.3</v>
      </c>
      <c r="F7417" s="92">
        <f t="shared" si="368"/>
        <v>70.17</v>
      </c>
      <c r="H7417" s="138">
        <v>67.790000000000006</v>
      </c>
      <c r="I7417" s="138">
        <v>65.3</v>
      </c>
      <c r="J7417" s="138">
        <v>70.17</v>
      </c>
      <c r="K7417" s="138">
        <v>1.8291783448886263</v>
      </c>
    </row>
    <row r="7418" spans="1:11">
      <c r="A7418" s="39" t="s">
        <v>464</v>
      </c>
      <c r="B7418" s="39" t="s">
        <v>436</v>
      </c>
      <c r="C7418" s="39" t="s">
        <v>0</v>
      </c>
      <c r="D7418" s="92">
        <f t="shared" si="366"/>
        <v>66.650000000000006</v>
      </c>
      <c r="E7418" s="92">
        <f t="shared" si="367"/>
        <v>65.489999999999995</v>
      </c>
      <c r="F7418" s="92">
        <f t="shared" si="368"/>
        <v>67.78</v>
      </c>
      <c r="H7418" s="138">
        <v>66.650000000000006</v>
      </c>
      <c r="I7418" s="138">
        <v>65.489999999999995</v>
      </c>
      <c r="J7418" s="138">
        <v>67.78</v>
      </c>
      <c r="K7418" s="138">
        <v>0.87021755438859705</v>
      </c>
    </row>
    <row r="7419" spans="1:11">
      <c r="A7419" s="39" t="s">
        <v>464</v>
      </c>
      <c r="B7419" s="39" t="s">
        <v>437</v>
      </c>
      <c r="C7419" s="39" t="s">
        <v>363</v>
      </c>
      <c r="D7419" s="92">
        <f t="shared" si="366"/>
        <v>58.69</v>
      </c>
      <c r="E7419" s="92">
        <f t="shared" si="367"/>
        <v>51.4</v>
      </c>
      <c r="F7419" s="92">
        <f t="shared" si="368"/>
        <v>65.61</v>
      </c>
      <c r="H7419" s="138">
        <v>58.69</v>
      </c>
      <c r="I7419" s="138">
        <v>51.4</v>
      </c>
      <c r="J7419" s="138">
        <v>65.61</v>
      </c>
      <c r="K7419" s="138">
        <v>6.2191173964900326</v>
      </c>
    </row>
    <row r="7420" spans="1:11">
      <c r="A7420" s="39" t="s">
        <v>464</v>
      </c>
      <c r="B7420" s="39" t="s">
        <v>437</v>
      </c>
      <c r="C7420" s="39" t="s">
        <v>364</v>
      </c>
      <c r="D7420" s="92">
        <f t="shared" si="366"/>
        <v>64.61</v>
      </c>
      <c r="E7420" s="92">
        <f t="shared" si="367"/>
        <v>60.52</v>
      </c>
      <c r="F7420" s="92">
        <f t="shared" si="368"/>
        <v>68.5</v>
      </c>
      <c r="H7420" s="138">
        <v>64.61</v>
      </c>
      <c r="I7420" s="138">
        <v>60.52</v>
      </c>
      <c r="J7420" s="138">
        <v>68.5</v>
      </c>
      <c r="K7420" s="138">
        <v>3.1574059743073826</v>
      </c>
    </row>
    <row r="7421" spans="1:11">
      <c r="A7421" s="39" t="s">
        <v>464</v>
      </c>
      <c r="B7421" s="39" t="s">
        <v>437</v>
      </c>
      <c r="C7421" s="39" t="s">
        <v>365</v>
      </c>
      <c r="D7421" s="92">
        <f t="shared" si="366"/>
        <v>71.849999999999994</v>
      </c>
      <c r="E7421" s="92">
        <f t="shared" si="367"/>
        <v>66.72</v>
      </c>
      <c r="F7421" s="92">
        <f t="shared" si="368"/>
        <v>76.48</v>
      </c>
      <c r="H7421" s="138">
        <v>71.849999999999994</v>
      </c>
      <c r="I7421" s="138">
        <v>66.72</v>
      </c>
      <c r="J7421" s="138">
        <v>76.48</v>
      </c>
      <c r="K7421" s="138">
        <v>3.4655532359081427</v>
      </c>
    </row>
    <row r="7422" spans="1:11">
      <c r="A7422" s="39" t="s">
        <v>464</v>
      </c>
      <c r="B7422" s="39" t="s">
        <v>437</v>
      </c>
      <c r="C7422" s="39" t="s">
        <v>366</v>
      </c>
      <c r="D7422" s="92">
        <f t="shared" si="366"/>
        <v>59.56</v>
      </c>
      <c r="E7422" s="92">
        <f t="shared" si="367"/>
        <v>55.17</v>
      </c>
      <c r="F7422" s="92">
        <f t="shared" si="368"/>
        <v>63.8</v>
      </c>
      <c r="H7422" s="138">
        <v>59.56</v>
      </c>
      <c r="I7422" s="138">
        <v>55.17</v>
      </c>
      <c r="J7422" s="138">
        <v>63.8</v>
      </c>
      <c r="K7422" s="138">
        <v>3.6937541974479515</v>
      </c>
    </row>
    <row r="7423" spans="1:11">
      <c r="A7423" s="39" t="s">
        <v>464</v>
      </c>
      <c r="B7423" s="39" t="s">
        <v>437</v>
      </c>
      <c r="C7423" s="39" t="s">
        <v>356</v>
      </c>
      <c r="D7423" s="92">
        <f t="shared" si="366"/>
        <v>61.55</v>
      </c>
      <c r="E7423" s="92">
        <f t="shared" si="367"/>
        <v>58.74</v>
      </c>
      <c r="F7423" s="92">
        <f t="shared" si="368"/>
        <v>64.28</v>
      </c>
      <c r="H7423" s="138">
        <v>61.55</v>
      </c>
      <c r="I7423" s="138">
        <v>58.74</v>
      </c>
      <c r="J7423" s="138">
        <v>64.28</v>
      </c>
      <c r="K7423" s="138">
        <v>2.3070674248578391</v>
      </c>
    </row>
    <row r="7424" spans="1:11">
      <c r="A7424" s="39" t="s">
        <v>464</v>
      </c>
      <c r="B7424" s="39" t="s">
        <v>437</v>
      </c>
      <c r="C7424" s="39" t="s">
        <v>367</v>
      </c>
      <c r="D7424" s="92">
        <f t="shared" si="366"/>
        <v>58.98</v>
      </c>
      <c r="E7424" s="92">
        <f t="shared" si="367"/>
        <v>55.41</v>
      </c>
      <c r="F7424" s="92">
        <f t="shared" si="368"/>
        <v>62.46</v>
      </c>
      <c r="H7424" s="138">
        <v>58.98</v>
      </c>
      <c r="I7424" s="138">
        <v>55.41</v>
      </c>
      <c r="J7424" s="138">
        <v>62.46</v>
      </c>
      <c r="K7424" s="138">
        <v>3.0518819938962363</v>
      </c>
    </row>
    <row r="7425" spans="1:11">
      <c r="A7425" s="39" t="s">
        <v>464</v>
      </c>
      <c r="B7425" s="39" t="s">
        <v>437</v>
      </c>
      <c r="C7425" s="39" t="s">
        <v>368</v>
      </c>
      <c r="D7425" s="92">
        <f t="shared" si="366"/>
        <v>63.23</v>
      </c>
      <c r="E7425" s="92">
        <f t="shared" si="367"/>
        <v>59.25</v>
      </c>
      <c r="F7425" s="92">
        <f t="shared" si="368"/>
        <v>67.040000000000006</v>
      </c>
      <c r="H7425" s="138">
        <v>63.23</v>
      </c>
      <c r="I7425" s="138">
        <v>59.25</v>
      </c>
      <c r="J7425" s="138">
        <v>67.040000000000006</v>
      </c>
      <c r="K7425" s="138">
        <v>3.1472402340661079</v>
      </c>
    </row>
    <row r="7426" spans="1:11">
      <c r="A7426" s="39" t="s">
        <v>464</v>
      </c>
      <c r="B7426" s="39" t="s">
        <v>437</v>
      </c>
      <c r="C7426" s="39" t="s">
        <v>369</v>
      </c>
      <c r="D7426" s="92">
        <f t="shared" si="366"/>
        <v>66.91</v>
      </c>
      <c r="E7426" s="92">
        <f t="shared" si="367"/>
        <v>61.67</v>
      </c>
      <c r="F7426" s="92">
        <f t="shared" si="368"/>
        <v>71.77</v>
      </c>
      <c r="H7426" s="138">
        <v>66.91</v>
      </c>
      <c r="I7426" s="138">
        <v>61.67</v>
      </c>
      <c r="J7426" s="138">
        <v>71.77</v>
      </c>
      <c r="K7426" s="138">
        <v>3.8559258705724111</v>
      </c>
    </row>
    <row r="7427" spans="1:11">
      <c r="A7427" s="39" t="s">
        <v>464</v>
      </c>
      <c r="B7427" s="39" t="s">
        <v>437</v>
      </c>
      <c r="C7427" s="39" t="s">
        <v>370</v>
      </c>
      <c r="D7427" s="92">
        <f t="shared" si="366"/>
        <v>53.94</v>
      </c>
      <c r="E7427" s="92">
        <f t="shared" si="367"/>
        <v>47.46</v>
      </c>
      <c r="F7427" s="92">
        <f t="shared" si="368"/>
        <v>60.29</v>
      </c>
      <c r="H7427" s="138">
        <v>53.94</v>
      </c>
      <c r="I7427" s="138">
        <v>47.46</v>
      </c>
      <c r="J7427" s="138">
        <v>60.29</v>
      </c>
      <c r="K7427" s="138">
        <v>6.0993696700037088</v>
      </c>
    </row>
    <row r="7428" spans="1:11">
      <c r="A7428" s="39" t="s">
        <v>464</v>
      </c>
      <c r="B7428" s="39" t="s">
        <v>437</v>
      </c>
      <c r="C7428" s="39" t="s">
        <v>357</v>
      </c>
      <c r="D7428" s="92">
        <f t="shared" si="366"/>
        <v>58.85</v>
      </c>
      <c r="E7428" s="92">
        <f t="shared" si="367"/>
        <v>56.22</v>
      </c>
      <c r="F7428" s="92">
        <f t="shared" si="368"/>
        <v>61.43</v>
      </c>
      <c r="H7428" s="138">
        <v>58.85</v>
      </c>
      <c r="I7428" s="138">
        <v>56.22</v>
      </c>
      <c r="J7428" s="138">
        <v>61.43</v>
      </c>
      <c r="K7428" s="138">
        <v>2.259983007646559</v>
      </c>
    </row>
    <row r="7429" spans="1:11">
      <c r="A7429" s="39" t="s">
        <v>464</v>
      </c>
      <c r="B7429" s="39" t="s">
        <v>437</v>
      </c>
      <c r="C7429" s="39" t="s">
        <v>371</v>
      </c>
      <c r="D7429" s="92">
        <f t="shared" si="366"/>
        <v>64.16</v>
      </c>
      <c r="E7429" s="92">
        <f t="shared" si="367"/>
        <v>60.22</v>
      </c>
      <c r="F7429" s="92">
        <f t="shared" si="368"/>
        <v>67.91</v>
      </c>
      <c r="H7429" s="138">
        <v>64.16</v>
      </c>
      <c r="I7429" s="138">
        <v>60.22</v>
      </c>
      <c r="J7429" s="138">
        <v>67.91</v>
      </c>
      <c r="K7429" s="138">
        <v>3.0704488778054864</v>
      </c>
    </row>
    <row r="7430" spans="1:11">
      <c r="A7430" s="39" t="s">
        <v>464</v>
      </c>
      <c r="B7430" s="39" t="s">
        <v>437</v>
      </c>
      <c r="C7430" s="39" t="s">
        <v>372</v>
      </c>
      <c r="D7430" s="92">
        <f t="shared" si="366"/>
        <v>56.08</v>
      </c>
      <c r="E7430" s="92">
        <f t="shared" si="367"/>
        <v>51.14</v>
      </c>
      <c r="F7430" s="92">
        <f t="shared" si="368"/>
        <v>60.92</v>
      </c>
      <c r="H7430" s="138">
        <v>56.08</v>
      </c>
      <c r="I7430" s="138">
        <v>51.14</v>
      </c>
      <c r="J7430" s="138">
        <v>60.92</v>
      </c>
      <c r="K7430" s="138">
        <v>4.457917261055635</v>
      </c>
    </row>
    <row r="7431" spans="1:11">
      <c r="A7431" s="39" t="s">
        <v>464</v>
      </c>
      <c r="B7431" s="39" t="s">
        <v>437</v>
      </c>
      <c r="C7431" s="39" t="s">
        <v>373</v>
      </c>
      <c r="D7431" s="92">
        <f t="shared" si="366"/>
        <v>64.430000000000007</v>
      </c>
      <c r="E7431" s="92">
        <f t="shared" si="367"/>
        <v>59.16</v>
      </c>
      <c r="F7431" s="92">
        <f t="shared" si="368"/>
        <v>69.36</v>
      </c>
      <c r="H7431" s="138">
        <v>64.430000000000007</v>
      </c>
      <c r="I7431" s="138">
        <v>59.16</v>
      </c>
      <c r="J7431" s="138">
        <v>69.36</v>
      </c>
      <c r="K7431" s="138">
        <v>4.0509079621294424</v>
      </c>
    </row>
    <row r="7432" spans="1:11">
      <c r="A7432" s="39" t="s">
        <v>464</v>
      </c>
      <c r="B7432" s="39" t="s">
        <v>437</v>
      </c>
      <c r="C7432" s="39" t="s">
        <v>374</v>
      </c>
      <c r="D7432" s="92">
        <f t="shared" si="366"/>
        <v>65.45</v>
      </c>
      <c r="E7432" s="92">
        <f t="shared" si="367"/>
        <v>62.19</v>
      </c>
      <c r="F7432" s="92">
        <f t="shared" si="368"/>
        <v>68.58</v>
      </c>
      <c r="H7432" s="138">
        <v>65.45</v>
      </c>
      <c r="I7432" s="138">
        <v>62.19</v>
      </c>
      <c r="J7432" s="138">
        <v>68.58</v>
      </c>
      <c r="K7432" s="138">
        <v>2.4904507257448429</v>
      </c>
    </row>
    <row r="7433" spans="1:11">
      <c r="A7433" s="39" t="s">
        <v>464</v>
      </c>
      <c r="B7433" s="39" t="s">
        <v>437</v>
      </c>
      <c r="C7433" s="39" t="s">
        <v>358</v>
      </c>
      <c r="D7433" s="92">
        <f t="shared" si="366"/>
        <v>60.66</v>
      </c>
      <c r="E7433" s="92">
        <f t="shared" si="367"/>
        <v>57.79</v>
      </c>
      <c r="F7433" s="92">
        <f t="shared" si="368"/>
        <v>63.46</v>
      </c>
      <c r="H7433" s="138">
        <v>60.66</v>
      </c>
      <c r="I7433" s="138">
        <v>57.79</v>
      </c>
      <c r="J7433" s="138">
        <v>63.46</v>
      </c>
      <c r="K7433" s="138">
        <v>2.3903725684141115</v>
      </c>
    </row>
    <row r="7434" spans="1:11">
      <c r="A7434" s="39" t="s">
        <v>464</v>
      </c>
      <c r="B7434" s="39" t="s">
        <v>437</v>
      </c>
      <c r="C7434" s="39" t="s">
        <v>375</v>
      </c>
      <c r="D7434" s="92">
        <f t="shared" si="366"/>
        <v>62.4</v>
      </c>
      <c r="E7434" s="92">
        <f t="shared" si="367"/>
        <v>55.52</v>
      </c>
      <c r="F7434" s="92">
        <f t="shared" si="368"/>
        <v>68.81</v>
      </c>
      <c r="H7434" s="138">
        <v>62.4</v>
      </c>
      <c r="I7434" s="138">
        <v>55.52</v>
      </c>
      <c r="J7434" s="138">
        <v>68.81</v>
      </c>
      <c r="K7434" s="138">
        <v>5.4647435897435894</v>
      </c>
    </row>
    <row r="7435" spans="1:11">
      <c r="A7435" s="39" t="s">
        <v>464</v>
      </c>
      <c r="B7435" s="39" t="s">
        <v>437</v>
      </c>
      <c r="C7435" s="39" t="s">
        <v>376</v>
      </c>
      <c r="D7435" s="92">
        <f t="shared" si="366"/>
        <v>60.9</v>
      </c>
      <c r="E7435" s="92">
        <f t="shared" si="367"/>
        <v>54.14</v>
      </c>
      <c r="F7435" s="92">
        <f t="shared" si="368"/>
        <v>67.27</v>
      </c>
      <c r="H7435" s="138">
        <v>60.9</v>
      </c>
      <c r="I7435" s="138">
        <v>54.14</v>
      </c>
      <c r="J7435" s="138">
        <v>67.27</v>
      </c>
      <c r="K7435" s="138">
        <v>5.5336617405582924</v>
      </c>
    </row>
    <row r="7436" spans="1:11">
      <c r="A7436" s="39" t="s">
        <v>464</v>
      </c>
      <c r="B7436" s="39" t="s">
        <v>437</v>
      </c>
      <c r="C7436" s="39" t="s">
        <v>377</v>
      </c>
      <c r="D7436" s="92">
        <f t="shared" si="366"/>
        <v>63.48</v>
      </c>
      <c r="E7436" s="92">
        <f t="shared" si="367"/>
        <v>58.96</v>
      </c>
      <c r="F7436" s="92">
        <f t="shared" si="368"/>
        <v>67.77</v>
      </c>
      <c r="H7436" s="138">
        <v>63.48</v>
      </c>
      <c r="I7436" s="138">
        <v>58.96</v>
      </c>
      <c r="J7436" s="138">
        <v>67.77</v>
      </c>
      <c r="K7436" s="138">
        <v>3.5444234404536861</v>
      </c>
    </row>
    <row r="7437" spans="1:11">
      <c r="A7437" s="39" t="s">
        <v>464</v>
      </c>
      <c r="B7437" s="39" t="s">
        <v>437</v>
      </c>
      <c r="C7437" s="39" t="s">
        <v>386</v>
      </c>
      <c r="D7437" s="92">
        <f t="shared" si="366"/>
        <v>61.5</v>
      </c>
      <c r="E7437" s="92">
        <f t="shared" si="367"/>
        <v>58.77</v>
      </c>
      <c r="F7437" s="92">
        <f t="shared" si="368"/>
        <v>64.150000000000006</v>
      </c>
      <c r="H7437" s="138">
        <v>61.5</v>
      </c>
      <c r="I7437" s="138">
        <v>58.77</v>
      </c>
      <c r="J7437" s="138">
        <v>64.150000000000006</v>
      </c>
      <c r="K7437" s="138">
        <v>2.2276422764227641</v>
      </c>
    </row>
    <row r="7438" spans="1:11">
      <c r="A7438" s="39" t="s">
        <v>464</v>
      </c>
      <c r="B7438" s="39" t="s">
        <v>437</v>
      </c>
      <c r="C7438" s="39" t="s">
        <v>379</v>
      </c>
      <c r="D7438" s="92">
        <f t="shared" si="366"/>
        <v>55.77</v>
      </c>
      <c r="E7438" s="92">
        <f t="shared" si="367"/>
        <v>50.29</v>
      </c>
      <c r="F7438" s="92">
        <f t="shared" si="368"/>
        <v>61.11</v>
      </c>
      <c r="H7438" s="138">
        <v>55.77</v>
      </c>
      <c r="I7438" s="138">
        <v>50.29</v>
      </c>
      <c r="J7438" s="138">
        <v>61.11</v>
      </c>
      <c r="K7438" s="138">
        <v>4.9668280437511205</v>
      </c>
    </row>
    <row r="7439" spans="1:11">
      <c r="A7439" s="39" t="s">
        <v>464</v>
      </c>
      <c r="B7439" s="39" t="s">
        <v>437</v>
      </c>
      <c r="C7439" s="39" t="s">
        <v>360</v>
      </c>
      <c r="D7439" s="92">
        <f t="shared" si="366"/>
        <v>59.98</v>
      </c>
      <c r="E7439" s="92">
        <f t="shared" si="367"/>
        <v>57.24</v>
      </c>
      <c r="F7439" s="92">
        <f t="shared" si="368"/>
        <v>62.65</v>
      </c>
      <c r="H7439" s="138">
        <v>59.98</v>
      </c>
      <c r="I7439" s="138">
        <v>57.24</v>
      </c>
      <c r="J7439" s="138">
        <v>62.65</v>
      </c>
      <c r="K7439" s="138">
        <v>2.3007669223074361</v>
      </c>
    </row>
    <row r="7440" spans="1:11">
      <c r="A7440" s="39" t="s">
        <v>464</v>
      </c>
      <c r="B7440" s="39" t="s">
        <v>437</v>
      </c>
      <c r="C7440" s="39" t="s">
        <v>0</v>
      </c>
      <c r="D7440" s="92">
        <f t="shared" si="366"/>
        <v>60.14</v>
      </c>
      <c r="E7440" s="92">
        <f t="shared" si="367"/>
        <v>58.77</v>
      </c>
      <c r="F7440" s="92">
        <f t="shared" si="368"/>
        <v>61.5</v>
      </c>
      <c r="H7440" s="138">
        <v>60.14</v>
      </c>
      <c r="I7440" s="138">
        <v>58.77</v>
      </c>
      <c r="J7440" s="138">
        <v>61.5</v>
      </c>
      <c r="K7440" s="138">
        <v>1.1639507815098105</v>
      </c>
    </row>
    <row r="7441" spans="1:11">
      <c r="A7441" s="39" t="s">
        <v>465</v>
      </c>
      <c r="B7441" s="39" t="s">
        <v>438</v>
      </c>
      <c r="C7441" s="39" t="s">
        <v>101</v>
      </c>
      <c r="D7441" s="92">
        <f t="shared" si="366"/>
        <v>51.09</v>
      </c>
      <c r="E7441" s="92">
        <f t="shared" si="367"/>
        <v>40.549999999999997</v>
      </c>
      <c r="F7441" s="92">
        <f t="shared" si="368"/>
        <v>61.54</v>
      </c>
      <c r="H7441" s="138">
        <v>51.09</v>
      </c>
      <c r="I7441" s="138">
        <v>40.549999999999997</v>
      </c>
      <c r="J7441" s="138">
        <v>61.54</v>
      </c>
      <c r="K7441" s="138">
        <v>10.628302994715206</v>
      </c>
    </row>
    <row r="7442" spans="1:11">
      <c r="A7442" s="39" t="s">
        <v>465</v>
      </c>
      <c r="B7442" s="39" t="s">
        <v>438</v>
      </c>
      <c r="C7442" s="39" t="s">
        <v>108</v>
      </c>
      <c r="D7442" s="92">
        <f t="shared" si="366"/>
        <v>48.29</v>
      </c>
      <c r="E7442" s="92">
        <f t="shared" si="367"/>
        <v>29.22</v>
      </c>
      <c r="F7442" s="92">
        <f t="shared" si="368"/>
        <v>67.87</v>
      </c>
      <c r="H7442" s="138">
        <v>48.29</v>
      </c>
      <c r="I7442" s="138">
        <v>29.22</v>
      </c>
      <c r="J7442" s="138">
        <v>67.87</v>
      </c>
      <c r="K7442" s="138">
        <v>21.536550010354112</v>
      </c>
    </row>
    <row r="7443" spans="1:11">
      <c r="A7443" s="39" t="s">
        <v>465</v>
      </c>
      <c r="B7443" s="39" t="s">
        <v>438</v>
      </c>
      <c r="C7443" s="39" t="s">
        <v>109</v>
      </c>
      <c r="D7443" s="92">
        <f t="shared" si="366"/>
        <v>58.4</v>
      </c>
      <c r="E7443" s="92">
        <f t="shared" si="367"/>
        <v>49.28</v>
      </c>
      <c r="F7443" s="92">
        <f t="shared" si="368"/>
        <v>66.97</v>
      </c>
      <c r="H7443" s="138">
        <v>58.4</v>
      </c>
      <c r="I7443" s="138">
        <v>49.28</v>
      </c>
      <c r="J7443" s="138">
        <v>66.97</v>
      </c>
      <c r="K7443" s="138">
        <v>7.8082191780821919</v>
      </c>
    </row>
    <row r="7444" spans="1:11">
      <c r="A7444" s="39" t="s">
        <v>465</v>
      </c>
      <c r="B7444" s="39" t="s">
        <v>438</v>
      </c>
      <c r="C7444" s="39" t="s">
        <v>112</v>
      </c>
      <c r="D7444" s="92">
        <f t="shared" si="366"/>
        <v>53.86</v>
      </c>
      <c r="E7444" s="92">
        <f t="shared" si="367"/>
        <v>43.74</v>
      </c>
      <c r="F7444" s="92">
        <f t="shared" si="368"/>
        <v>63.68</v>
      </c>
      <c r="H7444" s="138">
        <v>53.86</v>
      </c>
      <c r="I7444" s="138">
        <v>43.74</v>
      </c>
      <c r="J7444" s="138">
        <v>63.68</v>
      </c>
      <c r="K7444" s="138">
        <v>9.5618269587820279</v>
      </c>
    </row>
    <row r="7445" spans="1:11">
      <c r="A7445" s="39" t="s">
        <v>465</v>
      </c>
      <c r="B7445" s="39" t="s">
        <v>438</v>
      </c>
      <c r="C7445" s="39" t="s">
        <v>115</v>
      </c>
      <c r="D7445" s="92">
        <f t="shared" si="366"/>
        <v>53.02</v>
      </c>
      <c r="E7445" s="92">
        <f t="shared" si="367"/>
        <v>41.18</v>
      </c>
      <c r="F7445" s="92">
        <f t="shared" si="368"/>
        <v>64.53</v>
      </c>
      <c r="H7445" s="138">
        <v>53.02</v>
      </c>
      <c r="I7445" s="138">
        <v>41.18</v>
      </c>
      <c r="J7445" s="138">
        <v>64.53</v>
      </c>
      <c r="K7445" s="138">
        <v>11.448509996227839</v>
      </c>
    </row>
    <row r="7446" spans="1:11">
      <c r="A7446" s="39" t="s">
        <v>465</v>
      </c>
      <c r="B7446" s="39" t="s">
        <v>438</v>
      </c>
      <c r="C7446" s="39" t="s">
        <v>118</v>
      </c>
      <c r="D7446" s="92">
        <f t="shared" si="366"/>
        <v>57.11</v>
      </c>
      <c r="E7446" s="92">
        <f t="shared" si="367"/>
        <v>45.94</v>
      </c>
      <c r="F7446" s="92">
        <f t="shared" si="368"/>
        <v>67.599999999999994</v>
      </c>
      <c r="H7446" s="138">
        <v>57.11</v>
      </c>
      <c r="I7446" s="138">
        <v>45.94</v>
      </c>
      <c r="J7446" s="138">
        <v>67.599999999999994</v>
      </c>
      <c r="K7446" s="138">
        <v>9.8231483102784107</v>
      </c>
    </row>
    <row r="7447" spans="1:11">
      <c r="A7447" s="39" t="s">
        <v>465</v>
      </c>
      <c r="B7447" s="39" t="s">
        <v>438</v>
      </c>
      <c r="C7447" s="39" t="s">
        <v>122</v>
      </c>
      <c r="D7447" s="92">
        <f t="shared" si="366"/>
        <v>53.88</v>
      </c>
      <c r="E7447" s="92">
        <f t="shared" si="367"/>
        <v>42.79</v>
      </c>
      <c r="F7447" s="92">
        <f t="shared" si="368"/>
        <v>64.59</v>
      </c>
      <c r="H7447" s="138">
        <v>53.88</v>
      </c>
      <c r="I7447" s="138">
        <v>42.79</v>
      </c>
      <c r="J7447" s="138">
        <v>64.59</v>
      </c>
      <c r="K7447" s="138">
        <v>10.486265775798071</v>
      </c>
    </row>
    <row r="7448" spans="1:11">
      <c r="A7448" s="39" t="s">
        <v>465</v>
      </c>
      <c r="B7448" s="39" t="s">
        <v>438</v>
      </c>
      <c r="C7448" s="39" t="s">
        <v>130</v>
      </c>
      <c r="D7448" s="92">
        <f t="shared" ref="D7448:D7511" si="369">IF(K7448&gt;=50," ",H7448)</f>
        <v>41.6</v>
      </c>
      <c r="E7448" s="92">
        <f t="shared" ref="E7448:E7511" si="370">IF(K7448&gt;=50," ",I7448)</f>
        <v>31.05</v>
      </c>
      <c r="F7448" s="92">
        <f t="shared" ref="F7448:F7511" si="371">IF(K7448&gt;=50," ",J7448)</f>
        <v>52.99</v>
      </c>
      <c r="H7448" s="138">
        <v>41.6</v>
      </c>
      <c r="I7448" s="138">
        <v>31.05</v>
      </c>
      <c r="J7448" s="138">
        <v>52.99</v>
      </c>
      <c r="K7448" s="138">
        <v>13.677884615384617</v>
      </c>
    </row>
    <row r="7449" spans="1:11">
      <c r="A7449" s="39" t="s">
        <v>465</v>
      </c>
      <c r="B7449" s="39" t="s">
        <v>438</v>
      </c>
      <c r="C7449" s="39" t="s">
        <v>135</v>
      </c>
      <c r="D7449" s="92">
        <f t="shared" si="369"/>
        <v>52.16</v>
      </c>
      <c r="E7449" s="92">
        <f t="shared" si="370"/>
        <v>40.85</v>
      </c>
      <c r="F7449" s="92">
        <f t="shared" si="371"/>
        <v>63.25</v>
      </c>
      <c r="H7449" s="138">
        <v>52.16</v>
      </c>
      <c r="I7449" s="138">
        <v>40.85</v>
      </c>
      <c r="J7449" s="138">
        <v>63.25</v>
      </c>
      <c r="K7449" s="138">
        <v>11.138803680981594</v>
      </c>
    </row>
    <row r="7450" spans="1:11">
      <c r="A7450" s="39" t="s">
        <v>465</v>
      </c>
      <c r="B7450" s="39" t="s">
        <v>438</v>
      </c>
      <c r="C7450" s="39" t="s">
        <v>136</v>
      </c>
      <c r="D7450" s="92">
        <f t="shared" si="369"/>
        <v>45.79</v>
      </c>
      <c r="E7450" s="92">
        <f t="shared" si="370"/>
        <v>35.78</v>
      </c>
      <c r="F7450" s="92">
        <f t="shared" si="371"/>
        <v>56.16</v>
      </c>
      <c r="H7450" s="138">
        <v>45.79</v>
      </c>
      <c r="I7450" s="138">
        <v>35.78</v>
      </c>
      <c r="J7450" s="138">
        <v>56.16</v>
      </c>
      <c r="K7450" s="138">
        <v>11.509063114217078</v>
      </c>
    </row>
    <row r="7451" spans="1:11">
      <c r="A7451" s="39" t="s">
        <v>465</v>
      </c>
      <c r="B7451" s="39" t="s">
        <v>438</v>
      </c>
      <c r="C7451" s="39" t="s">
        <v>143</v>
      </c>
      <c r="D7451" s="92">
        <f t="shared" si="369"/>
        <v>62.89</v>
      </c>
      <c r="E7451" s="92">
        <f t="shared" si="370"/>
        <v>52.17</v>
      </c>
      <c r="F7451" s="92">
        <f t="shared" si="371"/>
        <v>72.47</v>
      </c>
      <c r="H7451" s="138">
        <v>62.89</v>
      </c>
      <c r="I7451" s="138">
        <v>52.17</v>
      </c>
      <c r="J7451" s="138">
        <v>72.47</v>
      </c>
      <c r="K7451" s="138">
        <v>8.3479090475433289</v>
      </c>
    </row>
    <row r="7452" spans="1:11">
      <c r="A7452" s="39" t="s">
        <v>465</v>
      </c>
      <c r="B7452" s="39" t="s">
        <v>438</v>
      </c>
      <c r="C7452" s="39" t="s">
        <v>149</v>
      </c>
      <c r="D7452" s="92">
        <f t="shared" si="369"/>
        <v>40.72</v>
      </c>
      <c r="E7452" s="92">
        <f t="shared" si="370"/>
        <v>28.39</v>
      </c>
      <c r="F7452" s="92">
        <f t="shared" si="371"/>
        <v>54.35</v>
      </c>
      <c r="H7452" s="138">
        <v>40.72</v>
      </c>
      <c r="I7452" s="138">
        <v>28.39</v>
      </c>
      <c r="J7452" s="138">
        <v>54.35</v>
      </c>
      <c r="K7452" s="138">
        <v>16.625736738703338</v>
      </c>
    </row>
    <row r="7453" spans="1:11">
      <c r="A7453" s="39" t="s">
        <v>465</v>
      </c>
      <c r="B7453" s="39" t="s">
        <v>438</v>
      </c>
      <c r="C7453" s="39" t="s">
        <v>151</v>
      </c>
      <c r="D7453" s="92">
        <f t="shared" si="369"/>
        <v>55.69</v>
      </c>
      <c r="E7453" s="92">
        <f t="shared" si="370"/>
        <v>46.81</v>
      </c>
      <c r="F7453" s="92">
        <f t="shared" si="371"/>
        <v>64.209999999999994</v>
      </c>
      <c r="H7453" s="138">
        <v>55.69</v>
      </c>
      <c r="I7453" s="138">
        <v>46.81</v>
      </c>
      <c r="J7453" s="138">
        <v>64.209999999999994</v>
      </c>
      <c r="K7453" s="138">
        <v>8.0445322319985646</v>
      </c>
    </row>
    <row r="7454" spans="1:11">
      <c r="A7454" s="39" t="s">
        <v>465</v>
      </c>
      <c r="B7454" s="39" t="s">
        <v>438</v>
      </c>
      <c r="C7454" s="39" t="s">
        <v>154</v>
      </c>
      <c r="D7454" s="92">
        <f t="shared" si="369"/>
        <v>47.09</v>
      </c>
      <c r="E7454" s="92">
        <f t="shared" si="370"/>
        <v>36.68</v>
      </c>
      <c r="F7454" s="92">
        <f t="shared" si="371"/>
        <v>57.75</v>
      </c>
      <c r="H7454" s="138">
        <v>47.09</v>
      </c>
      <c r="I7454" s="138">
        <v>36.68</v>
      </c>
      <c r="J7454" s="138">
        <v>57.75</v>
      </c>
      <c r="K7454" s="138">
        <v>11.594818432788276</v>
      </c>
    </row>
    <row r="7455" spans="1:11">
      <c r="A7455" s="39" t="s">
        <v>465</v>
      </c>
      <c r="B7455" s="39" t="s">
        <v>438</v>
      </c>
      <c r="C7455" s="39" t="s">
        <v>164</v>
      </c>
      <c r="D7455" s="92">
        <f t="shared" si="369"/>
        <v>49.8</v>
      </c>
      <c r="E7455" s="92">
        <f t="shared" si="370"/>
        <v>38.630000000000003</v>
      </c>
      <c r="F7455" s="92">
        <f t="shared" si="371"/>
        <v>60.99</v>
      </c>
      <c r="H7455" s="138">
        <v>49.8</v>
      </c>
      <c r="I7455" s="138">
        <v>38.630000000000003</v>
      </c>
      <c r="J7455" s="138">
        <v>60.99</v>
      </c>
      <c r="K7455" s="138">
        <v>11.646586345381527</v>
      </c>
    </row>
    <row r="7456" spans="1:11">
      <c r="A7456" s="39" t="s">
        <v>465</v>
      </c>
      <c r="B7456" s="39" t="s">
        <v>438</v>
      </c>
      <c r="C7456" s="39" t="s">
        <v>171</v>
      </c>
      <c r="D7456" s="92">
        <f t="shared" si="369"/>
        <v>39.65</v>
      </c>
      <c r="E7456" s="92">
        <f t="shared" si="370"/>
        <v>29.6</v>
      </c>
      <c r="F7456" s="92">
        <f t="shared" si="371"/>
        <v>50.65</v>
      </c>
      <c r="H7456" s="138">
        <v>39.65</v>
      </c>
      <c r="I7456" s="138">
        <v>29.6</v>
      </c>
      <c r="J7456" s="138">
        <v>50.65</v>
      </c>
      <c r="K7456" s="138">
        <v>13.745271122320304</v>
      </c>
    </row>
    <row r="7457" spans="1:11">
      <c r="A7457" s="39" t="s">
        <v>465</v>
      </c>
      <c r="B7457" s="39" t="s">
        <v>438</v>
      </c>
      <c r="C7457" s="39" t="s">
        <v>174</v>
      </c>
      <c r="D7457" s="92">
        <f t="shared" si="369"/>
        <v>50.99</v>
      </c>
      <c r="E7457" s="92">
        <f t="shared" si="370"/>
        <v>36.799999999999997</v>
      </c>
      <c r="F7457" s="92">
        <f t="shared" si="371"/>
        <v>65.02</v>
      </c>
      <c r="H7457" s="138">
        <v>50.99</v>
      </c>
      <c r="I7457" s="138">
        <v>36.799999999999997</v>
      </c>
      <c r="J7457" s="138">
        <v>65.02</v>
      </c>
      <c r="K7457" s="138">
        <v>14.512649539125318</v>
      </c>
    </row>
    <row r="7458" spans="1:11">
      <c r="A7458" s="39" t="s">
        <v>465</v>
      </c>
      <c r="B7458" s="39" t="s">
        <v>439</v>
      </c>
      <c r="C7458" s="39" t="s">
        <v>101</v>
      </c>
      <c r="D7458" s="92">
        <f t="shared" si="369"/>
        <v>47.04</v>
      </c>
      <c r="E7458" s="92">
        <f t="shared" si="370"/>
        <v>38.21</v>
      </c>
      <c r="F7458" s="92">
        <f t="shared" si="371"/>
        <v>56.06</v>
      </c>
      <c r="H7458" s="138">
        <v>47.04</v>
      </c>
      <c r="I7458" s="138">
        <v>38.21</v>
      </c>
      <c r="J7458" s="138">
        <v>56.06</v>
      </c>
      <c r="K7458" s="138">
        <v>9.7789115646258509</v>
      </c>
    </row>
    <row r="7459" spans="1:11">
      <c r="A7459" s="39" t="s">
        <v>465</v>
      </c>
      <c r="B7459" s="39" t="s">
        <v>439</v>
      </c>
      <c r="C7459" s="39" t="s">
        <v>108</v>
      </c>
      <c r="D7459" s="92">
        <f t="shared" si="369"/>
        <v>55.34</v>
      </c>
      <c r="E7459" s="92">
        <f t="shared" si="370"/>
        <v>40.53</v>
      </c>
      <c r="F7459" s="92">
        <f t="shared" si="371"/>
        <v>69.27</v>
      </c>
      <c r="H7459" s="138">
        <v>55.34</v>
      </c>
      <c r="I7459" s="138">
        <v>40.53</v>
      </c>
      <c r="J7459" s="138">
        <v>69.27</v>
      </c>
      <c r="K7459" s="138">
        <v>13.62486447415974</v>
      </c>
    </row>
    <row r="7460" spans="1:11">
      <c r="A7460" s="39" t="s">
        <v>465</v>
      </c>
      <c r="B7460" s="39" t="s">
        <v>439</v>
      </c>
      <c r="C7460" s="39" t="s">
        <v>109</v>
      </c>
      <c r="D7460" s="92">
        <f t="shared" si="369"/>
        <v>48.19</v>
      </c>
      <c r="E7460" s="92">
        <f t="shared" si="370"/>
        <v>40.51</v>
      </c>
      <c r="F7460" s="92">
        <f t="shared" si="371"/>
        <v>55.97</v>
      </c>
      <c r="H7460" s="138">
        <v>48.19</v>
      </c>
      <c r="I7460" s="138">
        <v>40.51</v>
      </c>
      <c r="J7460" s="138">
        <v>55.97</v>
      </c>
      <c r="K7460" s="138">
        <v>8.2382236978626278</v>
      </c>
    </row>
    <row r="7461" spans="1:11">
      <c r="A7461" s="39" t="s">
        <v>465</v>
      </c>
      <c r="B7461" s="39" t="s">
        <v>439</v>
      </c>
      <c r="C7461" s="39" t="s">
        <v>112</v>
      </c>
      <c r="D7461" s="92">
        <f t="shared" si="369"/>
        <v>55.11</v>
      </c>
      <c r="E7461" s="92">
        <f t="shared" si="370"/>
        <v>46.87</v>
      </c>
      <c r="F7461" s="92">
        <f t="shared" si="371"/>
        <v>63.08</v>
      </c>
      <c r="H7461" s="138">
        <v>55.11</v>
      </c>
      <c r="I7461" s="138">
        <v>46.87</v>
      </c>
      <c r="J7461" s="138">
        <v>63.08</v>
      </c>
      <c r="K7461" s="138">
        <v>7.5666848121937944</v>
      </c>
    </row>
    <row r="7462" spans="1:11">
      <c r="A7462" s="39" t="s">
        <v>465</v>
      </c>
      <c r="B7462" s="39" t="s">
        <v>439</v>
      </c>
      <c r="C7462" s="39" t="s">
        <v>115</v>
      </c>
      <c r="D7462" s="92">
        <f t="shared" si="369"/>
        <v>34.799999999999997</v>
      </c>
      <c r="E7462" s="92">
        <f t="shared" si="370"/>
        <v>25.4</v>
      </c>
      <c r="F7462" s="92">
        <f t="shared" si="371"/>
        <v>45.56</v>
      </c>
      <c r="H7462" s="138">
        <v>34.799999999999997</v>
      </c>
      <c r="I7462" s="138">
        <v>25.4</v>
      </c>
      <c r="J7462" s="138">
        <v>45.56</v>
      </c>
      <c r="K7462" s="138">
        <v>14.971264367816092</v>
      </c>
    </row>
    <row r="7463" spans="1:11">
      <c r="A7463" s="39" t="s">
        <v>465</v>
      </c>
      <c r="B7463" s="39" t="s">
        <v>439</v>
      </c>
      <c r="C7463" s="39" t="s">
        <v>118</v>
      </c>
      <c r="D7463" s="92">
        <f t="shared" si="369"/>
        <v>55.78</v>
      </c>
      <c r="E7463" s="92">
        <f t="shared" si="370"/>
        <v>47.87</v>
      </c>
      <c r="F7463" s="92">
        <f t="shared" si="371"/>
        <v>63.41</v>
      </c>
      <c r="H7463" s="138">
        <v>55.78</v>
      </c>
      <c r="I7463" s="138">
        <v>47.87</v>
      </c>
      <c r="J7463" s="138">
        <v>63.41</v>
      </c>
      <c r="K7463" s="138">
        <v>7.1710290426676231</v>
      </c>
    </row>
    <row r="7464" spans="1:11">
      <c r="A7464" s="39" t="s">
        <v>465</v>
      </c>
      <c r="B7464" s="39" t="s">
        <v>439</v>
      </c>
      <c r="C7464" s="39" t="s">
        <v>122</v>
      </c>
      <c r="D7464" s="92">
        <f t="shared" si="369"/>
        <v>54.66</v>
      </c>
      <c r="E7464" s="92">
        <f t="shared" si="370"/>
        <v>45.35</v>
      </c>
      <c r="F7464" s="92">
        <f t="shared" si="371"/>
        <v>63.66</v>
      </c>
      <c r="H7464" s="138">
        <v>54.66</v>
      </c>
      <c r="I7464" s="138">
        <v>45.35</v>
      </c>
      <c r="J7464" s="138">
        <v>63.66</v>
      </c>
      <c r="K7464" s="138">
        <v>8.6534943285766559</v>
      </c>
    </row>
    <row r="7465" spans="1:11">
      <c r="A7465" s="39" t="s">
        <v>465</v>
      </c>
      <c r="B7465" s="39" t="s">
        <v>439</v>
      </c>
      <c r="C7465" s="39" t="s">
        <v>130</v>
      </c>
      <c r="D7465" s="92">
        <f t="shared" si="369"/>
        <v>35.31</v>
      </c>
      <c r="E7465" s="92">
        <f t="shared" si="370"/>
        <v>25.98</v>
      </c>
      <c r="F7465" s="92">
        <f t="shared" si="371"/>
        <v>45.91</v>
      </c>
      <c r="H7465" s="138">
        <v>35.31</v>
      </c>
      <c r="I7465" s="138">
        <v>25.98</v>
      </c>
      <c r="J7465" s="138">
        <v>45.91</v>
      </c>
      <c r="K7465" s="138">
        <v>14.556782781081845</v>
      </c>
    </row>
    <row r="7466" spans="1:11">
      <c r="A7466" s="39" t="s">
        <v>465</v>
      </c>
      <c r="B7466" s="39" t="s">
        <v>439</v>
      </c>
      <c r="C7466" s="39" t="s">
        <v>135</v>
      </c>
      <c r="D7466" s="92">
        <f t="shared" si="369"/>
        <v>41.82</v>
      </c>
      <c r="E7466" s="92">
        <f t="shared" si="370"/>
        <v>33.299999999999997</v>
      </c>
      <c r="F7466" s="92">
        <f t="shared" si="371"/>
        <v>50.85</v>
      </c>
      <c r="H7466" s="138">
        <v>41.82</v>
      </c>
      <c r="I7466" s="138">
        <v>33.299999999999997</v>
      </c>
      <c r="J7466" s="138">
        <v>50.85</v>
      </c>
      <c r="K7466" s="138">
        <v>10.808225729316115</v>
      </c>
    </row>
    <row r="7467" spans="1:11">
      <c r="A7467" s="39" t="s">
        <v>465</v>
      </c>
      <c r="B7467" s="39" t="s">
        <v>439</v>
      </c>
      <c r="C7467" s="39" t="s">
        <v>136</v>
      </c>
      <c r="D7467" s="92">
        <f t="shared" si="369"/>
        <v>49.78</v>
      </c>
      <c r="E7467" s="92">
        <f t="shared" si="370"/>
        <v>41.16</v>
      </c>
      <c r="F7467" s="92">
        <f t="shared" si="371"/>
        <v>58.42</v>
      </c>
      <c r="H7467" s="138">
        <v>49.78</v>
      </c>
      <c r="I7467" s="138">
        <v>41.16</v>
      </c>
      <c r="J7467" s="138">
        <v>58.42</v>
      </c>
      <c r="K7467" s="138">
        <v>8.9393330654881478</v>
      </c>
    </row>
    <row r="7468" spans="1:11">
      <c r="A7468" s="39" t="s">
        <v>465</v>
      </c>
      <c r="B7468" s="39" t="s">
        <v>439</v>
      </c>
      <c r="C7468" s="39" t="s">
        <v>143</v>
      </c>
      <c r="D7468" s="92">
        <f t="shared" si="369"/>
        <v>52.92</v>
      </c>
      <c r="E7468" s="92">
        <f t="shared" si="370"/>
        <v>43.81</v>
      </c>
      <c r="F7468" s="92">
        <f t="shared" si="371"/>
        <v>61.83</v>
      </c>
      <c r="H7468" s="138">
        <v>52.92</v>
      </c>
      <c r="I7468" s="138">
        <v>43.81</v>
      </c>
      <c r="J7468" s="138">
        <v>61.83</v>
      </c>
      <c r="K7468" s="138">
        <v>8.7868480725623588</v>
      </c>
    </row>
    <row r="7469" spans="1:11">
      <c r="A7469" s="39" t="s">
        <v>465</v>
      </c>
      <c r="B7469" s="39" t="s">
        <v>439</v>
      </c>
      <c r="C7469" s="39" t="s">
        <v>149</v>
      </c>
      <c r="D7469" s="92">
        <f t="shared" si="369"/>
        <v>34</v>
      </c>
      <c r="E7469" s="92">
        <f t="shared" si="370"/>
        <v>22.58</v>
      </c>
      <c r="F7469" s="92">
        <f t="shared" si="371"/>
        <v>47.65</v>
      </c>
      <c r="H7469" s="138">
        <v>34</v>
      </c>
      <c r="I7469" s="138">
        <v>22.58</v>
      </c>
      <c r="J7469" s="138">
        <v>47.65</v>
      </c>
      <c r="K7469" s="138">
        <v>19.176470588235293</v>
      </c>
    </row>
    <row r="7470" spans="1:11">
      <c r="A7470" s="39" t="s">
        <v>465</v>
      </c>
      <c r="B7470" s="39" t="s">
        <v>439</v>
      </c>
      <c r="C7470" s="39" t="s">
        <v>151</v>
      </c>
      <c r="D7470" s="92">
        <f t="shared" si="369"/>
        <v>48.69</v>
      </c>
      <c r="E7470" s="92">
        <f t="shared" si="370"/>
        <v>40.74</v>
      </c>
      <c r="F7470" s="92">
        <f t="shared" si="371"/>
        <v>56.71</v>
      </c>
      <c r="H7470" s="138">
        <v>48.69</v>
      </c>
      <c r="I7470" s="138">
        <v>40.74</v>
      </c>
      <c r="J7470" s="138">
        <v>56.71</v>
      </c>
      <c r="K7470" s="138">
        <v>8.4411583487369075</v>
      </c>
    </row>
    <row r="7471" spans="1:11">
      <c r="A7471" s="39" t="s">
        <v>465</v>
      </c>
      <c r="B7471" s="39" t="s">
        <v>439</v>
      </c>
      <c r="C7471" s="39" t="s">
        <v>154</v>
      </c>
      <c r="D7471" s="92">
        <f t="shared" si="369"/>
        <v>48.34</v>
      </c>
      <c r="E7471" s="92">
        <f t="shared" si="370"/>
        <v>38.630000000000003</v>
      </c>
      <c r="F7471" s="92">
        <f t="shared" si="371"/>
        <v>58.18</v>
      </c>
      <c r="H7471" s="138">
        <v>48.34</v>
      </c>
      <c r="I7471" s="138">
        <v>38.630000000000003</v>
      </c>
      <c r="J7471" s="138">
        <v>58.18</v>
      </c>
      <c r="K7471" s="138">
        <v>10.446834919321473</v>
      </c>
    </row>
    <row r="7472" spans="1:11">
      <c r="A7472" s="39" t="s">
        <v>465</v>
      </c>
      <c r="B7472" s="39" t="s">
        <v>439</v>
      </c>
      <c r="C7472" s="39" t="s">
        <v>164</v>
      </c>
      <c r="D7472" s="92">
        <f t="shared" si="369"/>
        <v>47.68</v>
      </c>
      <c r="E7472" s="92">
        <f t="shared" si="370"/>
        <v>39.03</v>
      </c>
      <c r="F7472" s="92">
        <f t="shared" si="371"/>
        <v>56.47</v>
      </c>
      <c r="H7472" s="138">
        <v>47.68</v>
      </c>
      <c r="I7472" s="138">
        <v>39.03</v>
      </c>
      <c r="J7472" s="138">
        <v>56.47</v>
      </c>
      <c r="K7472" s="138">
        <v>9.4169463087248335</v>
      </c>
    </row>
    <row r="7473" spans="1:11">
      <c r="A7473" s="39" t="s">
        <v>465</v>
      </c>
      <c r="B7473" s="39" t="s">
        <v>439</v>
      </c>
      <c r="C7473" s="39" t="s">
        <v>171</v>
      </c>
      <c r="D7473" s="92">
        <f t="shared" si="369"/>
        <v>39.35</v>
      </c>
      <c r="E7473" s="92">
        <f t="shared" si="370"/>
        <v>29.54</v>
      </c>
      <c r="F7473" s="92">
        <f t="shared" si="371"/>
        <v>50.1</v>
      </c>
      <c r="H7473" s="138">
        <v>39.35</v>
      </c>
      <c r="I7473" s="138">
        <v>29.54</v>
      </c>
      <c r="J7473" s="138">
        <v>50.1</v>
      </c>
      <c r="K7473" s="138">
        <v>13.519695044472682</v>
      </c>
    </row>
    <row r="7474" spans="1:11">
      <c r="A7474" s="39" t="s">
        <v>465</v>
      </c>
      <c r="B7474" s="39" t="s">
        <v>439</v>
      </c>
      <c r="C7474" s="39" t="s">
        <v>174</v>
      </c>
      <c r="D7474" s="92">
        <f t="shared" si="369"/>
        <v>48.8</v>
      </c>
      <c r="E7474" s="92">
        <f t="shared" si="370"/>
        <v>38.130000000000003</v>
      </c>
      <c r="F7474" s="92">
        <f t="shared" si="371"/>
        <v>59.58</v>
      </c>
      <c r="H7474" s="138">
        <v>48.8</v>
      </c>
      <c r="I7474" s="138">
        <v>38.130000000000003</v>
      </c>
      <c r="J7474" s="138">
        <v>59.58</v>
      </c>
      <c r="K7474" s="138">
        <v>11.39344262295082</v>
      </c>
    </row>
    <row r="7475" spans="1:11">
      <c r="A7475" s="39" t="s">
        <v>465</v>
      </c>
      <c r="B7475" s="39" t="s">
        <v>440</v>
      </c>
      <c r="C7475" s="39" t="s">
        <v>101</v>
      </c>
      <c r="D7475" s="92">
        <f t="shared" si="369"/>
        <v>48.92</v>
      </c>
      <c r="E7475" s="92">
        <f t="shared" si="370"/>
        <v>42.07</v>
      </c>
      <c r="F7475" s="92">
        <f t="shared" si="371"/>
        <v>55.81</v>
      </c>
      <c r="H7475" s="138">
        <v>48.92</v>
      </c>
      <c r="I7475" s="138">
        <v>42.07</v>
      </c>
      <c r="J7475" s="138">
        <v>55.81</v>
      </c>
      <c r="K7475" s="138">
        <v>7.2158626328699915</v>
      </c>
    </row>
    <row r="7476" spans="1:11">
      <c r="A7476" s="39" t="s">
        <v>465</v>
      </c>
      <c r="B7476" s="39" t="s">
        <v>440</v>
      </c>
      <c r="C7476" s="39" t="s">
        <v>108</v>
      </c>
      <c r="D7476" s="92">
        <f t="shared" si="369"/>
        <v>51.77</v>
      </c>
      <c r="E7476" s="92">
        <f t="shared" si="370"/>
        <v>39.18</v>
      </c>
      <c r="F7476" s="92">
        <f t="shared" si="371"/>
        <v>64.14</v>
      </c>
      <c r="H7476" s="138">
        <v>51.77</v>
      </c>
      <c r="I7476" s="138">
        <v>39.18</v>
      </c>
      <c r="J7476" s="138">
        <v>64.14</v>
      </c>
      <c r="K7476" s="138">
        <v>12.555534093104114</v>
      </c>
    </row>
    <row r="7477" spans="1:11">
      <c r="A7477" s="39" t="s">
        <v>465</v>
      </c>
      <c r="B7477" s="39" t="s">
        <v>440</v>
      </c>
      <c r="C7477" s="39" t="s">
        <v>109</v>
      </c>
      <c r="D7477" s="92">
        <f t="shared" si="369"/>
        <v>53.07</v>
      </c>
      <c r="E7477" s="92">
        <f t="shared" si="370"/>
        <v>47.11</v>
      </c>
      <c r="F7477" s="92">
        <f t="shared" si="371"/>
        <v>58.94</v>
      </c>
      <c r="H7477" s="138">
        <v>53.07</v>
      </c>
      <c r="I7477" s="138">
        <v>47.11</v>
      </c>
      <c r="J7477" s="138">
        <v>58.94</v>
      </c>
      <c r="K7477" s="138">
        <v>5.709440361786319</v>
      </c>
    </row>
    <row r="7478" spans="1:11">
      <c r="A7478" s="39" t="s">
        <v>465</v>
      </c>
      <c r="B7478" s="39" t="s">
        <v>440</v>
      </c>
      <c r="C7478" s="39" t="s">
        <v>112</v>
      </c>
      <c r="D7478" s="92">
        <f t="shared" si="369"/>
        <v>54.5</v>
      </c>
      <c r="E7478" s="92">
        <f t="shared" si="370"/>
        <v>47.99</v>
      </c>
      <c r="F7478" s="92">
        <f t="shared" si="371"/>
        <v>60.86</v>
      </c>
      <c r="H7478" s="138">
        <v>54.5</v>
      </c>
      <c r="I7478" s="138">
        <v>47.99</v>
      </c>
      <c r="J7478" s="138">
        <v>60.86</v>
      </c>
      <c r="K7478" s="138">
        <v>6.0550458715596323</v>
      </c>
    </row>
    <row r="7479" spans="1:11">
      <c r="A7479" s="39" t="s">
        <v>465</v>
      </c>
      <c r="B7479" s="39" t="s">
        <v>440</v>
      </c>
      <c r="C7479" s="39" t="s">
        <v>115</v>
      </c>
      <c r="D7479" s="92">
        <f t="shared" si="369"/>
        <v>43.14</v>
      </c>
      <c r="E7479" s="92">
        <f t="shared" si="370"/>
        <v>35.33</v>
      </c>
      <c r="F7479" s="92">
        <f t="shared" si="371"/>
        <v>51.3</v>
      </c>
      <c r="H7479" s="138">
        <v>43.14</v>
      </c>
      <c r="I7479" s="138">
        <v>35.33</v>
      </c>
      <c r="J7479" s="138">
        <v>51.3</v>
      </c>
      <c r="K7479" s="138">
        <v>9.527121001390821</v>
      </c>
    </row>
    <row r="7480" spans="1:11">
      <c r="A7480" s="39" t="s">
        <v>465</v>
      </c>
      <c r="B7480" s="39" t="s">
        <v>440</v>
      </c>
      <c r="C7480" s="39" t="s">
        <v>118</v>
      </c>
      <c r="D7480" s="92">
        <f t="shared" si="369"/>
        <v>56.42</v>
      </c>
      <c r="E7480" s="92">
        <f t="shared" si="370"/>
        <v>49.66</v>
      </c>
      <c r="F7480" s="92">
        <f t="shared" si="371"/>
        <v>62.96</v>
      </c>
      <c r="H7480" s="138">
        <v>56.42</v>
      </c>
      <c r="I7480" s="138">
        <v>49.66</v>
      </c>
      <c r="J7480" s="138">
        <v>62.96</v>
      </c>
      <c r="K7480" s="138">
        <v>6.0439560439560438</v>
      </c>
    </row>
    <row r="7481" spans="1:11">
      <c r="A7481" s="39" t="s">
        <v>465</v>
      </c>
      <c r="B7481" s="39" t="s">
        <v>440</v>
      </c>
      <c r="C7481" s="39" t="s">
        <v>122</v>
      </c>
      <c r="D7481" s="92">
        <f t="shared" si="369"/>
        <v>54.3</v>
      </c>
      <c r="E7481" s="92">
        <f t="shared" si="370"/>
        <v>47.1</v>
      </c>
      <c r="F7481" s="92">
        <f t="shared" si="371"/>
        <v>61.31</v>
      </c>
      <c r="H7481" s="138">
        <v>54.3</v>
      </c>
      <c r="I7481" s="138">
        <v>47.1</v>
      </c>
      <c r="J7481" s="138">
        <v>61.31</v>
      </c>
      <c r="K7481" s="138">
        <v>6.7219152854511979</v>
      </c>
    </row>
    <row r="7482" spans="1:11">
      <c r="A7482" s="39" t="s">
        <v>465</v>
      </c>
      <c r="B7482" s="39" t="s">
        <v>440</v>
      </c>
      <c r="C7482" s="39" t="s">
        <v>130</v>
      </c>
      <c r="D7482" s="92">
        <f t="shared" si="369"/>
        <v>38.4</v>
      </c>
      <c r="E7482" s="92">
        <f t="shared" si="370"/>
        <v>31.2</v>
      </c>
      <c r="F7482" s="92">
        <f t="shared" si="371"/>
        <v>46.14</v>
      </c>
      <c r="H7482" s="138">
        <v>38.4</v>
      </c>
      <c r="I7482" s="138">
        <v>31.2</v>
      </c>
      <c r="J7482" s="138">
        <v>46.14</v>
      </c>
      <c r="K7482" s="138">
        <v>10</v>
      </c>
    </row>
    <row r="7483" spans="1:11">
      <c r="A7483" s="39" t="s">
        <v>465</v>
      </c>
      <c r="B7483" s="39" t="s">
        <v>440</v>
      </c>
      <c r="C7483" s="39" t="s">
        <v>135</v>
      </c>
      <c r="D7483" s="92">
        <f t="shared" si="369"/>
        <v>47.19</v>
      </c>
      <c r="E7483" s="92">
        <f t="shared" si="370"/>
        <v>39.94</v>
      </c>
      <c r="F7483" s="92">
        <f t="shared" si="371"/>
        <v>54.56</v>
      </c>
      <c r="H7483" s="138">
        <v>47.19</v>
      </c>
      <c r="I7483" s="138">
        <v>39.94</v>
      </c>
      <c r="J7483" s="138">
        <v>54.56</v>
      </c>
      <c r="K7483" s="138">
        <v>7.9677897859716049</v>
      </c>
    </row>
    <row r="7484" spans="1:11">
      <c r="A7484" s="39" t="s">
        <v>465</v>
      </c>
      <c r="B7484" s="39" t="s">
        <v>440</v>
      </c>
      <c r="C7484" s="39" t="s">
        <v>136</v>
      </c>
      <c r="D7484" s="92">
        <f t="shared" si="369"/>
        <v>47.85</v>
      </c>
      <c r="E7484" s="92">
        <f t="shared" si="370"/>
        <v>41.19</v>
      </c>
      <c r="F7484" s="92">
        <f t="shared" si="371"/>
        <v>54.59</v>
      </c>
      <c r="H7484" s="138">
        <v>47.85</v>
      </c>
      <c r="I7484" s="138">
        <v>41.19</v>
      </c>
      <c r="J7484" s="138">
        <v>54.59</v>
      </c>
      <c r="K7484" s="138">
        <v>7.1891327063740853</v>
      </c>
    </row>
    <row r="7485" spans="1:11">
      <c r="A7485" s="39" t="s">
        <v>465</v>
      </c>
      <c r="B7485" s="39" t="s">
        <v>440</v>
      </c>
      <c r="C7485" s="39" t="s">
        <v>143</v>
      </c>
      <c r="D7485" s="92">
        <f t="shared" si="369"/>
        <v>57.71</v>
      </c>
      <c r="E7485" s="92">
        <f t="shared" si="370"/>
        <v>50.66</v>
      </c>
      <c r="F7485" s="92">
        <f t="shared" si="371"/>
        <v>64.45</v>
      </c>
      <c r="H7485" s="138">
        <v>57.71</v>
      </c>
      <c r="I7485" s="138">
        <v>50.66</v>
      </c>
      <c r="J7485" s="138">
        <v>64.45</v>
      </c>
      <c r="K7485" s="138">
        <v>6.1341188702131344</v>
      </c>
    </row>
    <row r="7486" spans="1:11">
      <c r="A7486" s="39" t="s">
        <v>465</v>
      </c>
      <c r="B7486" s="39" t="s">
        <v>440</v>
      </c>
      <c r="C7486" s="39" t="s">
        <v>149</v>
      </c>
      <c r="D7486" s="92">
        <f t="shared" si="369"/>
        <v>37.22</v>
      </c>
      <c r="E7486" s="92">
        <f t="shared" si="370"/>
        <v>28.61</v>
      </c>
      <c r="F7486" s="92">
        <f t="shared" si="371"/>
        <v>46.71</v>
      </c>
      <c r="H7486" s="138">
        <v>37.22</v>
      </c>
      <c r="I7486" s="138">
        <v>28.61</v>
      </c>
      <c r="J7486" s="138">
        <v>46.71</v>
      </c>
      <c r="K7486" s="138">
        <v>12.520150456743687</v>
      </c>
    </row>
    <row r="7487" spans="1:11">
      <c r="A7487" s="39" t="s">
        <v>465</v>
      </c>
      <c r="B7487" s="39" t="s">
        <v>440</v>
      </c>
      <c r="C7487" s="39" t="s">
        <v>151</v>
      </c>
      <c r="D7487" s="92">
        <f t="shared" si="369"/>
        <v>51.96</v>
      </c>
      <c r="E7487" s="92">
        <f t="shared" si="370"/>
        <v>45.98</v>
      </c>
      <c r="F7487" s="92">
        <f t="shared" si="371"/>
        <v>57.88</v>
      </c>
      <c r="H7487" s="138">
        <v>51.96</v>
      </c>
      <c r="I7487" s="138">
        <v>45.98</v>
      </c>
      <c r="J7487" s="138">
        <v>57.88</v>
      </c>
      <c r="K7487" s="138">
        <v>5.8698999230177051</v>
      </c>
    </row>
    <row r="7488" spans="1:11">
      <c r="A7488" s="39" t="s">
        <v>465</v>
      </c>
      <c r="B7488" s="39" t="s">
        <v>440</v>
      </c>
      <c r="C7488" s="39" t="s">
        <v>154</v>
      </c>
      <c r="D7488" s="92">
        <f t="shared" si="369"/>
        <v>47.71</v>
      </c>
      <c r="E7488" s="92">
        <f t="shared" si="370"/>
        <v>40.5</v>
      </c>
      <c r="F7488" s="92">
        <f t="shared" si="371"/>
        <v>55.01</v>
      </c>
      <c r="H7488" s="138">
        <v>47.71</v>
      </c>
      <c r="I7488" s="138">
        <v>40.5</v>
      </c>
      <c r="J7488" s="138">
        <v>55.01</v>
      </c>
      <c r="K7488" s="138">
        <v>7.8180674910920134</v>
      </c>
    </row>
    <row r="7489" spans="1:11">
      <c r="A7489" s="39" t="s">
        <v>465</v>
      </c>
      <c r="B7489" s="39" t="s">
        <v>440</v>
      </c>
      <c r="C7489" s="39" t="s">
        <v>164</v>
      </c>
      <c r="D7489" s="92">
        <f t="shared" si="369"/>
        <v>48.75</v>
      </c>
      <c r="E7489" s="92">
        <f t="shared" si="370"/>
        <v>41.64</v>
      </c>
      <c r="F7489" s="92">
        <f t="shared" si="371"/>
        <v>55.91</v>
      </c>
      <c r="H7489" s="138">
        <v>48.75</v>
      </c>
      <c r="I7489" s="138">
        <v>41.64</v>
      </c>
      <c r="J7489" s="138">
        <v>55.91</v>
      </c>
      <c r="K7489" s="138">
        <v>7.5076923076923086</v>
      </c>
    </row>
    <row r="7490" spans="1:11">
      <c r="A7490" s="39" t="s">
        <v>465</v>
      </c>
      <c r="B7490" s="39" t="s">
        <v>440</v>
      </c>
      <c r="C7490" s="39" t="s">
        <v>171</v>
      </c>
      <c r="D7490" s="92">
        <f t="shared" si="369"/>
        <v>39.5</v>
      </c>
      <c r="E7490" s="92">
        <f t="shared" si="370"/>
        <v>32.32</v>
      </c>
      <c r="F7490" s="92">
        <f t="shared" si="371"/>
        <v>47.15</v>
      </c>
      <c r="H7490" s="138">
        <v>39.5</v>
      </c>
      <c r="I7490" s="138">
        <v>32.32</v>
      </c>
      <c r="J7490" s="138">
        <v>47.15</v>
      </c>
      <c r="K7490" s="138">
        <v>9.6455696202531644</v>
      </c>
    </row>
    <row r="7491" spans="1:11">
      <c r="A7491" s="39" t="s">
        <v>465</v>
      </c>
      <c r="B7491" s="39" t="s">
        <v>440</v>
      </c>
      <c r="C7491" s="39" t="s">
        <v>174</v>
      </c>
      <c r="D7491" s="92">
        <f t="shared" si="369"/>
        <v>49.88</v>
      </c>
      <c r="E7491" s="92">
        <f t="shared" si="370"/>
        <v>40.96</v>
      </c>
      <c r="F7491" s="92">
        <f t="shared" si="371"/>
        <v>58.8</v>
      </c>
      <c r="H7491" s="138">
        <v>49.88</v>
      </c>
      <c r="I7491" s="138">
        <v>40.96</v>
      </c>
      <c r="J7491" s="138">
        <v>58.8</v>
      </c>
      <c r="K7491" s="138">
        <v>9.2221331194867666</v>
      </c>
    </row>
    <row r="7492" spans="1:11">
      <c r="A7492" s="39" t="s">
        <v>465</v>
      </c>
      <c r="B7492" s="39" t="s">
        <v>438</v>
      </c>
      <c r="C7492" s="39" t="s">
        <v>102</v>
      </c>
      <c r="D7492" s="92">
        <f t="shared" si="369"/>
        <v>51.46</v>
      </c>
      <c r="E7492" s="92">
        <f t="shared" si="370"/>
        <v>42.04</v>
      </c>
      <c r="F7492" s="92">
        <f t="shared" si="371"/>
        <v>60.78</v>
      </c>
      <c r="H7492" s="138">
        <v>51.46</v>
      </c>
      <c r="I7492" s="138">
        <v>42.04</v>
      </c>
      <c r="J7492" s="138">
        <v>60.78</v>
      </c>
      <c r="K7492" s="138">
        <v>9.4053633890400299</v>
      </c>
    </row>
    <row r="7493" spans="1:11">
      <c r="A7493" s="39" t="s">
        <v>465</v>
      </c>
      <c r="B7493" s="39" t="s">
        <v>438</v>
      </c>
      <c r="C7493" s="39" t="s">
        <v>103</v>
      </c>
      <c r="D7493" s="92">
        <f t="shared" si="369"/>
        <v>47.75</v>
      </c>
      <c r="E7493" s="92">
        <f t="shared" si="370"/>
        <v>38.18</v>
      </c>
      <c r="F7493" s="92">
        <f t="shared" si="371"/>
        <v>57.5</v>
      </c>
      <c r="H7493" s="138">
        <v>47.75</v>
      </c>
      <c r="I7493" s="138">
        <v>38.18</v>
      </c>
      <c r="J7493" s="138">
        <v>57.5</v>
      </c>
      <c r="K7493" s="138">
        <v>10.450261780104713</v>
      </c>
    </row>
    <row r="7494" spans="1:11">
      <c r="A7494" s="39" t="s">
        <v>465</v>
      </c>
      <c r="B7494" s="39" t="s">
        <v>438</v>
      </c>
      <c r="C7494" s="39" t="s">
        <v>104</v>
      </c>
      <c r="D7494" s="92">
        <f t="shared" si="369"/>
        <v>51.01</v>
      </c>
      <c r="E7494" s="92">
        <f t="shared" si="370"/>
        <v>40.729999999999997</v>
      </c>
      <c r="F7494" s="92">
        <f t="shared" si="371"/>
        <v>61.2</v>
      </c>
      <c r="H7494" s="138">
        <v>51.01</v>
      </c>
      <c r="I7494" s="138">
        <v>40.729999999999997</v>
      </c>
      <c r="J7494" s="138">
        <v>61.2</v>
      </c>
      <c r="K7494" s="138">
        <v>10.370515585179376</v>
      </c>
    </row>
    <row r="7495" spans="1:11">
      <c r="A7495" s="39" t="s">
        <v>465</v>
      </c>
      <c r="B7495" s="39" t="s">
        <v>438</v>
      </c>
      <c r="C7495" s="39" t="s">
        <v>110</v>
      </c>
      <c r="D7495" s="92">
        <f t="shared" si="369"/>
        <v>55.43</v>
      </c>
      <c r="E7495" s="92">
        <f t="shared" si="370"/>
        <v>42.83</v>
      </c>
      <c r="F7495" s="92">
        <f t="shared" si="371"/>
        <v>67.37</v>
      </c>
      <c r="H7495" s="138">
        <v>55.43</v>
      </c>
      <c r="I7495" s="138">
        <v>42.83</v>
      </c>
      <c r="J7495" s="138">
        <v>67.37</v>
      </c>
      <c r="K7495" s="138">
        <v>11.528053400685549</v>
      </c>
    </row>
    <row r="7496" spans="1:11">
      <c r="A7496" s="39" t="s">
        <v>465</v>
      </c>
      <c r="B7496" s="39" t="s">
        <v>438</v>
      </c>
      <c r="C7496" s="39" t="s">
        <v>111</v>
      </c>
      <c r="D7496" s="92">
        <f t="shared" si="369"/>
        <v>48.33</v>
      </c>
      <c r="E7496" s="92">
        <f t="shared" si="370"/>
        <v>35.590000000000003</v>
      </c>
      <c r="F7496" s="92">
        <f t="shared" si="371"/>
        <v>61.29</v>
      </c>
      <c r="H7496" s="138">
        <v>48.33</v>
      </c>
      <c r="I7496" s="138">
        <v>35.590000000000003</v>
      </c>
      <c r="J7496" s="138">
        <v>61.29</v>
      </c>
      <c r="K7496" s="138">
        <v>13.863025036209395</v>
      </c>
    </row>
    <row r="7497" spans="1:11">
      <c r="A7497" s="39" t="s">
        <v>465</v>
      </c>
      <c r="B7497" s="39" t="s">
        <v>438</v>
      </c>
      <c r="C7497" s="39" t="s">
        <v>116</v>
      </c>
      <c r="D7497" s="92">
        <f t="shared" si="369"/>
        <v>55.89</v>
      </c>
      <c r="E7497" s="92">
        <f t="shared" si="370"/>
        <v>47.43</v>
      </c>
      <c r="F7497" s="92">
        <f t="shared" si="371"/>
        <v>64.03</v>
      </c>
      <c r="H7497" s="138">
        <v>55.89</v>
      </c>
      <c r="I7497" s="138">
        <v>47.43</v>
      </c>
      <c r="J7497" s="138">
        <v>64.03</v>
      </c>
      <c r="K7497" s="138">
        <v>7.6400071569153685</v>
      </c>
    </row>
    <row r="7498" spans="1:11">
      <c r="A7498" s="39" t="s">
        <v>465</v>
      </c>
      <c r="B7498" s="39" t="s">
        <v>438</v>
      </c>
      <c r="C7498" s="39" t="s">
        <v>117</v>
      </c>
      <c r="D7498" s="92">
        <f t="shared" si="369"/>
        <v>48.54</v>
      </c>
      <c r="E7498" s="92">
        <f t="shared" si="370"/>
        <v>36.770000000000003</v>
      </c>
      <c r="F7498" s="92">
        <f t="shared" si="371"/>
        <v>60.47</v>
      </c>
      <c r="H7498" s="138">
        <v>48.54</v>
      </c>
      <c r="I7498" s="138">
        <v>36.770000000000003</v>
      </c>
      <c r="J7498" s="138">
        <v>60.47</v>
      </c>
      <c r="K7498" s="138">
        <v>12.690564482900701</v>
      </c>
    </row>
    <row r="7499" spans="1:11">
      <c r="A7499" s="39" t="s">
        <v>465</v>
      </c>
      <c r="B7499" s="39" t="s">
        <v>438</v>
      </c>
      <c r="C7499" s="39" t="s">
        <v>119</v>
      </c>
      <c r="D7499" s="92">
        <f t="shared" si="369"/>
        <v>58.18</v>
      </c>
      <c r="E7499" s="92">
        <f t="shared" si="370"/>
        <v>46.6</v>
      </c>
      <c r="F7499" s="92">
        <f t="shared" si="371"/>
        <v>68.930000000000007</v>
      </c>
      <c r="H7499" s="138">
        <v>58.18</v>
      </c>
      <c r="I7499" s="138">
        <v>46.6</v>
      </c>
      <c r="J7499" s="138">
        <v>68.930000000000007</v>
      </c>
      <c r="K7499" s="138">
        <v>9.951873496046753</v>
      </c>
    </row>
    <row r="7500" spans="1:11">
      <c r="A7500" s="39" t="s">
        <v>465</v>
      </c>
      <c r="B7500" s="39" t="s">
        <v>438</v>
      </c>
      <c r="C7500" s="39" t="s">
        <v>123</v>
      </c>
      <c r="D7500" s="92">
        <f t="shared" si="369"/>
        <v>41.23</v>
      </c>
      <c r="E7500" s="92">
        <f t="shared" si="370"/>
        <v>30.27</v>
      </c>
      <c r="F7500" s="92">
        <f t="shared" si="371"/>
        <v>53.13</v>
      </c>
      <c r="H7500" s="138">
        <v>41.23</v>
      </c>
      <c r="I7500" s="138">
        <v>30.27</v>
      </c>
      <c r="J7500" s="138">
        <v>53.13</v>
      </c>
      <c r="K7500" s="138">
        <v>14.382731021101142</v>
      </c>
    </row>
    <row r="7501" spans="1:11">
      <c r="A7501" s="39" t="s">
        <v>465</v>
      </c>
      <c r="B7501" s="39" t="s">
        <v>438</v>
      </c>
      <c r="C7501" s="39" t="s">
        <v>132</v>
      </c>
      <c r="D7501" s="92">
        <f t="shared" si="369"/>
        <v>40.15</v>
      </c>
      <c r="E7501" s="92">
        <f t="shared" si="370"/>
        <v>29.17</v>
      </c>
      <c r="F7501" s="92">
        <f t="shared" si="371"/>
        <v>52.22</v>
      </c>
      <c r="H7501" s="138">
        <v>40.15</v>
      </c>
      <c r="I7501" s="138">
        <v>29.17</v>
      </c>
      <c r="J7501" s="138">
        <v>52.22</v>
      </c>
      <c r="K7501" s="138">
        <v>14.894146948941472</v>
      </c>
    </row>
    <row r="7502" spans="1:11">
      <c r="A7502" s="39" t="s">
        <v>465</v>
      </c>
      <c r="B7502" s="39" t="s">
        <v>438</v>
      </c>
      <c r="C7502" s="39" t="s">
        <v>134</v>
      </c>
      <c r="D7502" s="92">
        <f t="shared" si="369"/>
        <v>56.4</v>
      </c>
      <c r="E7502" s="92">
        <f t="shared" si="370"/>
        <v>46.92</v>
      </c>
      <c r="F7502" s="92">
        <f t="shared" si="371"/>
        <v>65.430000000000007</v>
      </c>
      <c r="H7502" s="138">
        <v>56.4</v>
      </c>
      <c r="I7502" s="138">
        <v>46.92</v>
      </c>
      <c r="J7502" s="138">
        <v>65.430000000000007</v>
      </c>
      <c r="K7502" s="138">
        <v>8.4751773049645394</v>
      </c>
    </row>
    <row r="7503" spans="1:11">
      <c r="A7503" s="39" t="s">
        <v>465</v>
      </c>
      <c r="B7503" s="39" t="s">
        <v>438</v>
      </c>
      <c r="C7503" s="39" t="s">
        <v>150</v>
      </c>
      <c r="D7503" s="92">
        <f t="shared" si="369"/>
        <v>43.55</v>
      </c>
      <c r="E7503" s="92">
        <f t="shared" si="370"/>
        <v>33.51</v>
      </c>
      <c r="F7503" s="92">
        <f t="shared" si="371"/>
        <v>54.14</v>
      </c>
      <c r="H7503" s="138">
        <v>43.55</v>
      </c>
      <c r="I7503" s="138">
        <v>33.51</v>
      </c>
      <c r="J7503" s="138">
        <v>54.14</v>
      </c>
      <c r="K7503" s="138">
        <v>12.261768082663606</v>
      </c>
    </row>
    <row r="7504" spans="1:11">
      <c r="A7504" s="39" t="s">
        <v>465</v>
      </c>
      <c r="B7504" s="39" t="s">
        <v>438</v>
      </c>
      <c r="C7504" s="39" t="s">
        <v>156</v>
      </c>
      <c r="D7504" s="92">
        <f t="shared" si="369"/>
        <v>55.08</v>
      </c>
      <c r="E7504" s="92">
        <f t="shared" si="370"/>
        <v>42.03</v>
      </c>
      <c r="F7504" s="92">
        <f t="shared" si="371"/>
        <v>67.459999999999994</v>
      </c>
      <c r="H7504" s="138">
        <v>55.08</v>
      </c>
      <c r="I7504" s="138">
        <v>42.03</v>
      </c>
      <c r="J7504" s="138">
        <v>67.459999999999994</v>
      </c>
      <c r="K7504" s="138">
        <v>12.037037037037038</v>
      </c>
    </row>
    <row r="7505" spans="1:11">
      <c r="A7505" s="39" t="s">
        <v>465</v>
      </c>
      <c r="B7505" s="39" t="s">
        <v>438</v>
      </c>
      <c r="C7505" s="39" t="s">
        <v>159</v>
      </c>
      <c r="D7505" s="92">
        <f t="shared" si="369"/>
        <v>52.45</v>
      </c>
      <c r="E7505" s="92">
        <f t="shared" si="370"/>
        <v>42.89</v>
      </c>
      <c r="F7505" s="92">
        <f t="shared" si="371"/>
        <v>61.84</v>
      </c>
      <c r="H7505" s="138">
        <v>52.45</v>
      </c>
      <c r="I7505" s="138">
        <v>42.89</v>
      </c>
      <c r="J7505" s="138">
        <v>61.84</v>
      </c>
      <c r="K7505" s="138">
        <v>9.3231649189704466</v>
      </c>
    </row>
    <row r="7506" spans="1:11">
      <c r="A7506" s="39" t="s">
        <v>465</v>
      </c>
      <c r="B7506" s="39" t="s">
        <v>438</v>
      </c>
      <c r="C7506" s="39" t="s">
        <v>161</v>
      </c>
      <c r="D7506" s="92">
        <f t="shared" si="369"/>
        <v>51.49</v>
      </c>
      <c r="E7506" s="92">
        <f t="shared" si="370"/>
        <v>37.369999999999997</v>
      </c>
      <c r="F7506" s="92">
        <f t="shared" si="371"/>
        <v>65.38</v>
      </c>
      <c r="H7506" s="138">
        <v>51.49</v>
      </c>
      <c r="I7506" s="138">
        <v>37.369999999999997</v>
      </c>
      <c r="J7506" s="138">
        <v>65.38</v>
      </c>
      <c r="K7506" s="138">
        <v>14.25519518353078</v>
      </c>
    </row>
    <row r="7507" spans="1:11">
      <c r="A7507" s="39" t="s">
        <v>465</v>
      </c>
      <c r="B7507" s="39" t="s">
        <v>438</v>
      </c>
      <c r="C7507" s="39" t="s">
        <v>168</v>
      </c>
      <c r="D7507" s="92">
        <f t="shared" si="369"/>
        <v>55.42</v>
      </c>
      <c r="E7507" s="92">
        <f t="shared" si="370"/>
        <v>45.54</v>
      </c>
      <c r="F7507" s="92">
        <f t="shared" si="371"/>
        <v>64.88</v>
      </c>
      <c r="H7507" s="138">
        <v>55.42</v>
      </c>
      <c r="I7507" s="138">
        <v>45.54</v>
      </c>
      <c r="J7507" s="138">
        <v>64.88</v>
      </c>
      <c r="K7507" s="138">
        <v>9.0220137134608436</v>
      </c>
    </row>
    <row r="7508" spans="1:11">
      <c r="A7508" s="39" t="s">
        <v>465</v>
      </c>
      <c r="B7508" s="39" t="s">
        <v>439</v>
      </c>
      <c r="C7508" s="39" t="s">
        <v>102</v>
      </c>
      <c r="D7508" s="92">
        <f t="shared" si="369"/>
        <v>46.67</v>
      </c>
      <c r="E7508" s="92">
        <f t="shared" si="370"/>
        <v>39.19</v>
      </c>
      <c r="F7508" s="92">
        <f t="shared" si="371"/>
        <v>54.31</v>
      </c>
      <c r="H7508" s="138">
        <v>46.67</v>
      </c>
      <c r="I7508" s="138">
        <v>39.19</v>
      </c>
      <c r="J7508" s="138">
        <v>54.31</v>
      </c>
      <c r="K7508" s="138">
        <v>8.3351189200771376</v>
      </c>
    </row>
    <row r="7509" spans="1:11">
      <c r="A7509" s="39" t="s">
        <v>465</v>
      </c>
      <c r="B7509" s="39" t="s">
        <v>439</v>
      </c>
      <c r="C7509" s="39" t="s">
        <v>103</v>
      </c>
      <c r="D7509" s="92">
        <f t="shared" si="369"/>
        <v>45.31</v>
      </c>
      <c r="E7509" s="92">
        <f t="shared" si="370"/>
        <v>36.85</v>
      </c>
      <c r="F7509" s="92">
        <f t="shared" si="371"/>
        <v>54.05</v>
      </c>
      <c r="H7509" s="138">
        <v>45.31</v>
      </c>
      <c r="I7509" s="138">
        <v>36.85</v>
      </c>
      <c r="J7509" s="138">
        <v>54.05</v>
      </c>
      <c r="K7509" s="138">
        <v>9.7770911498565418</v>
      </c>
    </row>
    <row r="7510" spans="1:11">
      <c r="A7510" s="39" t="s">
        <v>465</v>
      </c>
      <c r="B7510" s="39" t="s">
        <v>439</v>
      </c>
      <c r="C7510" s="39" t="s">
        <v>104</v>
      </c>
      <c r="D7510" s="92">
        <f t="shared" si="369"/>
        <v>47.16</v>
      </c>
      <c r="E7510" s="92">
        <f t="shared" si="370"/>
        <v>38.58</v>
      </c>
      <c r="F7510" s="92">
        <f t="shared" si="371"/>
        <v>55.91</v>
      </c>
      <c r="H7510" s="138">
        <v>47.16</v>
      </c>
      <c r="I7510" s="138">
        <v>38.58</v>
      </c>
      <c r="J7510" s="138">
        <v>55.91</v>
      </c>
      <c r="K7510" s="138">
        <v>9.4571670907548775</v>
      </c>
    </row>
    <row r="7511" spans="1:11">
      <c r="A7511" s="39" t="s">
        <v>465</v>
      </c>
      <c r="B7511" s="39" t="s">
        <v>439</v>
      </c>
      <c r="C7511" s="39" t="s">
        <v>110</v>
      </c>
      <c r="D7511" s="92">
        <f t="shared" si="369"/>
        <v>44.6</v>
      </c>
      <c r="E7511" s="92">
        <f t="shared" si="370"/>
        <v>35</v>
      </c>
      <c r="F7511" s="92">
        <f t="shared" si="371"/>
        <v>54.62</v>
      </c>
      <c r="H7511" s="138">
        <v>44.6</v>
      </c>
      <c r="I7511" s="138">
        <v>35</v>
      </c>
      <c r="J7511" s="138">
        <v>54.62</v>
      </c>
      <c r="K7511" s="138">
        <v>11.367713004484305</v>
      </c>
    </row>
    <row r="7512" spans="1:11">
      <c r="A7512" s="39" t="s">
        <v>465</v>
      </c>
      <c r="B7512" s="39" t="s">
        <v>439</v>
      </c>
      <c r="C7512" s="39" t="s">
        <v>111</v>
      </c>
      <c r="D7512" s="92">
        <f t="shared" ref="D7512:D7575" si="372">IF(K7512&gt;=50," ",H7512)</f>
        <v>43.29</v>
      </c>
      <c r="E7512" s="92">
        <f t="shared" ref="E7512:E7575" si="373">IF(K7512&gt;=50," ",I7512)</f>
        <v>31.38</v>
      </c>
      <c r="F7512" s="92">
        <f t="shared" ref="F7512:F7575" si="374">IF(K7512&gt;=50," ",J7512)</f>
        <v>56.03</v>
      </c>
      <c r="H7512" s="138">
        <v>43.29</v>
      </c>
      <c r="I7512" s="138">
        <v>31.38</v>
      </c>
      <c r="J7512" s="138">
        <v>56.03</v>
      </c>
      <c r="K7512" s="138">
        <v>14.83021483021483</v>
      </c>
    </row>
    <row r="7513" spans="1:11">
      <c r="A7513" s="39" t="s">
        <v>465</v>
      </c>
      <c r="B7513" s="39" t="s">
        <v>439</v>
      </c>
      <c r="C7513" s="39" t="s">
        <v>116</v>
      </c>
      <c r="D7513" s="92">
        <f t="shared" si="372"/>
        <v>52.92</v>
      </c>
      <c r="E7513" s="92">
        <f t="shared" si="373"/>
        <v>44.77</v>
      </c>
      <c r="F7513" s="92">
        <f t="shared" si="374"/>
        <v>60.92</v>
      </c>
      <c r="H7513" s="138">
        <v>52.92</v>
      </c>
      <c r="I7513" s="138">
        <v>44.77</v>
      </c>
      <c r="J7513" s="138">
        <v>60.92</v>
      </c>
      <c r="K7513" s="138">
        <v>7.8609221466364332</v>
      </c>
    </row>
    <row r="7514" spans="1:11">
      <c r="A7514" s="39" t="s">
        <v>465</v>
      </c>
      <c r="B7514" s="39" t="s">
        <v>439</v>
      </c>
      <c r="C7514" s="39" t="s">
        <v>117</v>
      </c>
      <c r="D7514" s="92">
        <f t="shared" si="372"/>
        <v>49.13</v>
      </c>
      <c r="E7514" s="92">
        <f t="shared" si="373"/>
        <v>40.47</v>
      </c>
      <c r="F7514" s="92">
        <f t="shared" si="374"/>
        <v>57.84</v>
      </c>
      <c r="H7514" s="138">
        <v>49.13</v>
      </c>
      <c r="I7514" s="138">
        <v>40.47</v>
      </c>
      <c r="J7514" s="138">
        <v>57.84</v>
      </c>
      <c r="K7514" s="138">
        <v>9.0983106045186233</v>
      </c>
    </row>
    <row r="7515" spans="1:11">
      <c r="A7515" s="39" t="s">
        <v>465</v>
      </c>
      <c r="B7515" s="39" t="s">
        <v>439</v>
      </c>
      <c r="C7515" s="39" t="s">
        <v>119</v>
      </c>
      <c r="D7515" s="92">
        <f t="shared" si="372"/>
        <v>38.86</v>
      </c>
      <c r="E7515" s="92">
        <f t="shared" si="373"/>
        <v>28.66</v>
      </c>
      <c r="F7515" s="92">
        <f t="shared" si="374"/>
        <v>50.13</v>
      </c>
      <c r="H7515" s="138">
        <v>38.86</v>
      </c>
      <c r="I7515" s="138">
        <v>28.66</v>
      </c>
      <c r="J7515" s="138">
        <v>50.13</v>
      </c>
      <c r="K7515" s="138">
        <v>14.307771487390633</v>
      </c>
    </row>
    <row r="7516" spans="1:11">
      <c r="A7516" s="39" t="s">
        <v>465</v>
      </c>
      <c r="B7516" s="39" t="s">
        <v>439</v>
      </c>
      <c r="C7516" s="39" t="s">
        <v>123</v>
      </c>
      <c r="D7516" s="92">
        <f t="shared" si="372"/>
        <v>38.56</v>
      </c>
      <c r="E7516" s="92">
        <f t="shared" si="373"/>
        <v>28.88</v>
      </c>
      <c r="F7516" s="92">
        <f t="shared" si="374"/>
        <v>49.25</v>
      </c>
      <c r="H7516" s="138">
        <v>38.56</v>
      </c>
      <c r="I7516" s="138">
        <v>28.88</v>
      </c>
      <c r="J7516" s="138">
        <v>49.25</v>
      </c>
      <c r="K7516" s="138">
        <v>13.641078838174273</v>
      </c>
    </row>
    <row r="7517" spans="1:11">
      <c r="A7517" s="39" t="s">
        <v>465</v>
      </c>
      <c r="B7517" s="39" t="s">
        <v>439</v>
      </c>
      <c r="C7517" s="39" t="s">
        <v>132</v>
      </c>
      <c r="D7517" s="92">
        <f t="shared" si="372"/>
        <v>48.61</v>
      </c>
      <c r="E7517" s="92">
        <f t="shared" si="373"/>
        <v>38.99</v>
      </c>
      <c r="F7517" s="92">
        <f t="shared" si="374"/>
        <v>58.34</v>
      </c>
      <c r="H7517" s="138">
        <v>48.61</v>
      </c>
      <c r="I7517" s="138">
        <v>38.99</v>
      </c>
      <c r="J7517" s="138">
        <v>58.34</v>
      </c>
      <c r="K7517" s="138">
        <v>10.285949393128986</v>
      </c>
    </row>
    <row r="7518" spans="1:11">
      <c r="A7518" s="39" t="s">
        <v>465</v>
      </c>
      <c r="B7518" s="39" t="s">
        <v>439</v>
      </c>
      <c r="C7518" s="39" t="s">
        <v>134</v>
      </c>
      <c r="D7518" s="92">
        <f t="shared" si="372"/>
        <v>48.1</v>
      </c>
      <c r="E7518" s="92">
        <f t="shared" si="373"/>
        <v>40</v>
      </c>
      <c r="F7518" s="92">
        <f t="shared" si="374"/>
        <v>56.3</v>
      </c>
      <c r="H7518" s="138">
        <v>48.1</v>
      </c>
      <c r="I7518" s="138">
        <v>40</v>
      </c>
      <c r="J7518" s="138">
        <v>56.3</v>
      </c>
      <c r="K7518" s="138">
        <v>8.7110187110187116</v>
      </c>
    </row>
    <row r="7519" spans="1:11">
      <c r="A7519" s="39" t="s">
        <v>465</v>
      </c>
      <c r="B7519" s="39" t="s">
        <v>439</v>
      </c>
      <c r="C7519" s="39" t="s">
        <v>150</v>
      </c>
      <c r="D7519" s="92">
        <f t="shared" si="372"/>
        <v>43.57</v>
      </c>
      <c r="E7519" s="92">
        <f t="shared" si="373"/>
        <v>35.57</v>
      </c>
      <c r="F7519" s="92">
        <f t="shared" si="374"/>
        <v>51.93</v>
      </c>
      <c r="H7519" s="138">
        <v>43.57</v>
      </c>
      <c r="I7519" s="138">
        <v>35.57</v>
      </c>
      <c r="J7519" s="138">
        <v>51.93</v>
      </c>
      <c r="K7519" s="138">
        <v>9.662611888914391</v>
      </c>
    </row>
    <row r="7520" spans="1:11">
      <c r="A7520" s="39" t="s">
        <v>465</v>
      </c>
      <c r="B7520" s="39" t="s">
        <v>439</v>
      </c>
      <c r="C7520" s="39" t="s">
        <v>156</v>
      </c>
      <c r="D7520" s="92">
        <f t="shared" si="372"/>
        <v>42.06</v>
      </c>
      <c r="E7520" s="92">
        <f t="shared" si="373"/>
        <v>31.6</v>
      </c>
      <c r="F7520" s="92">
        <f t="shared" si="374"/>
        <v>53.28</v>
      </c>
      <c r="H7520" s="138">
        <v>42.06</v>
      </c>
      <c r="I7520" s="138">
        <v>31.6</v>
      </c>
      <c r="J7520" s="138">
        <v>53.28</v>
      </c>
      <c r="K7520" s="138">
        <v>13.361864003804088</v>
      </c>
    </row>
    <row r="7521" spans="1:11">
      <c r="A7521" s="39" t="s">
        <v>465</v>
      </c>
      <c r="B7521" s="39" t="s">
        <v>439</v>
      </c>
      <c r="C7521" s="39" t="s">
        <v>159</v>
      </c>
      <c r="D7521" s="92">
        <f t="shared" si="372"/>
        <v>42.51</v>
      </c>
      <c r="E7521" s="92">
        <f t="shared" si="373"/>
        <v>35.03</v>
      </c>
      <c r="F7521" s="92">
        <f t="shared" si="374"/>
        <v>50.35</v>
      </c>
      <c r="H7521" s="138">
        <v>42.51</v>
      </c>
      <c r="I7521" s="138">
        <v>35.03</v>
      </c>
      <c r="J7521" s="138">
        <v>50.35</v>
      </c>
      <c r="K7521" s="138">
        <v>9.2684074335450486</v>
      </c>
    </row>
    <row r="7522" spans="1:11">
      <c r="A7522" s="39" t="s">
        <v>465</v>
      </c>
      <c r="B7522" s="39" t="s">
        <v>439</v>
      </c>
      <c r="C7522" s="39" t="s">
        <v>161</v>
      </c>
      <c r="D7522" s="92">
        <f t="shared" si="372"/>
        <v>55.12</v>
      </c>
      <c r="E7522" s="92">
        <f t="shared" si="373"/>
        <v>44.76</v>
      </c>
      <c r="F7522" s="92">
        <f t="shared" si="374"/>
        <v>65.05</v>
      </c>
      <c r="H7522" s="138">
        <v>55.12</v>
      </c>
      <c r="I7522" s="138">
        <v>44.76</v>
      </c>
      <c r="J7522" s="138">
        <v>65.05</v>
      </c>
      <c r="K7522" s="138">
        <v>9.5246734397677795</v>
      </c>
    </row>
    <row r="7523" spans="1:11">
      <c r="A7523" s="39" t="s">
        <v>465</v>
      </c>
      <c r="B7523" s="39" t="s">
        <v>439</v>
      </c>
      <c r="C7523" s="39" t="s">
        <v>168</v>
      </c>
      <c r="D7523" s="92">
        <f t="shared" si="372"/>
        <v>43.65</v>
      </c>
      <c r="E7523" s="92">
        <f t="shared" si="373"/>
        <v>35.6</v>
      </c>
      <c r="F7523" s="92">
        <f t="shared" si="374"/>
        <v>52.04</v>
      </c>
      <c r="H7523" s="138">
        <v>43.65</v>
      </c>
      <c r="I7523" s="138">
        <v>35.6</v>
      </c>
      <c r="J7523" s="138">
        <v>52.04</v>
      </c>
      <c r="K7523" s="138">
        <v>9.6907216494845372</v>
      </c>
    </row>
    <row r="7524" spans="1:11">
      <c r="A7524" s="39" t="s">
        <v>465</v>
      </c>
      <c r="B7524" s="39" t="s">
        <v>440</v>
      </c>
      <c r="C7524" s="39" t="s">
        <v>102</v>
      </c>
      <c r="D7524" s="92">
        <f t="shared" si="372"/>
        <v>49.01</v>
      </c>
      <c r="E7524" s="92">
        <f t="shared" si="373"/>
        <v>43</v>
      </c>
      <c r="F7524" s="92">
        <f t="shared" si="374"/>
        <v>55.05</v>
      </c>
      <c r="H7524" s="138">
        <v>49.01</v>
      </c>
      <c r="I7524" s="138">
        <v>43</v>
      </c>
      <c r="J7524" s="138">
        <v>55.05</v>
      </c>
      <c r="K7524" s="138">
        <v>6.3048357478065693</v>
      </c>
    </row>
    <row r="7525" spans="1:11">
      <c r="A7525" s="39" t="s">
        <v>465</v>
      </c>
      <c r="B7525" s="39" t="s">
        <v>440</v>
      </c>
      <c r="C7525" s="39" t="s">
        <v>103</v>
      </c>
      <c r="D7525" s="92">
        <f t="shared" si="372"/>
        <v>46.52</v>
      </c>
      <c r="E7525" s="92">
        <f t="shared" si="373"/>
        <v>40.090000000000003</v>
      </c>
      <c r="F7525" s="92">
        <f t="shared" si="374"/>
        <v>53.08</v>
      </c>
      <c r="H7525" s="138">
        <v>46.52</v>
      </c>
      <c r="I7525" s="138">
        <v>40.090000000000003</v>
      </c>
      <c r="J7525" s="138">
        <v>53.08</v>
      </c>
      <c r="K7525" s="138">
        <v>7.1582115219260531</v>
      </c>
    </row>
    <row r="7526" spans="1:11">
      <c r="A7526" s="39" t="s">
        <v>465</v>
      </c>
      <c r="B7526" s="39" t="s">
        <v>440</v>
      </c>
      <c r="C7526" s="39" t="s">
        <v>104</v>
      </c>
      <c r="D7526" s="92">
        <f t="shared" si="372"/>
        <v>48.92</v>
      </c>
      <c r="E7526" s="92">
        <f t="shared" si="373"/>
        <v>42.25</v>
      </c>
      <c r="F7526" s="92">
        <f t="shared" si="374"/>
        <v>55.63</v>
      </c>
      <c r="H7526" s="138">
        <v>48.92</v>
      </c>
      <c r="I7526" s="138">
        <v>42.25</v>
      </c>
      <c r="J7526" s="138">
        <v>55.63</v>
      </c>
      <c r="K7526" s="138">
        <v>7.0114472608340153</v>
      </c>
    </row>
    <row r="7527" spans="1:11">
      <c r="A7527" s="39" t="s">
        <v>465</v>
      </c>
      <c r="B7527" s="39" t="s">
        <v>440</v>
      </c>
      <c r="C7527" s="39" t="s">
        <v>110</v>
      </c>
      <c r="D7527" s="92">
        <f t="shared" si="372"/>
        <v>49.77</v>
      </c>
      <c r="E7527" s="92">
        <f t="shared" si="373"/>
        <v>41.93</v>
      </c>
      <c r="F7527" s="92">
        <f t="shared" si="374"/>
        <v>57.63</v>
      </c>
      <c r="H7527" s="138">
        <v>49.77</v>
      </c>
      <c r="I7527" s="138">
        <v>41.93</v>
      </c>
      <c r="J7527" s="138">
        <v>57.63</v>
      </c>
      <c r="K7527" s="138">
        <v>8.1173397629093831</v>
      </c>
    </row>
    <row r="7528" spans="1:11">
      <c r="A7528" s="39" t="s">
        <v>465</v>
      </c>
      <c r="B7528" s="39" t="s">
        <v>440</v>
      </c>
      <c r="C7528" s="39" t="s">
        <v>111</v>
      </c>
      <c r="D7528" s="92">
        <f t="shared" si="372"/>
        <v>45.7</v>
      </c>
      <c r="E7528" s="92">
        <f t="shared" si="373"/>
        <v>36.880000000000003</v>
      </c>
      <c r="F7528" s="92">
        <f t="shared" si="374"/>
        <v>54.8</v>
      </c>
      <c r="H7528" s="138">
        <v>45.7</v>
      </c>
      <c r="I7528" s="138">
        <v>36.880000000000003</v>
      </c>
      <c r="J7528" s="138">
        <v>54.8</v>
      </c>
      <c r="K7528" s="138">
        <v>10.109409190371991</v>
      </c>
    </row>
    <row r="7529" spans="1:11">
      <c r="A7529" s="39" t="s">
        <v>465</v>
      </c>
      <c r="B7529" s="39" t="s">
        <v>440</v>
      </c>
      <c r="C7529" s="39" t="s">
        <v>116</v>
      </c>
      <c r="D7529" s="92">
        <f t="shared" si="372"/>
        <v>54.39</v>
      </c>
      <c r="E7529" s="92">
        <f t="shared" si="373"/>
        <v>48.51</v>
      </c>
      <c r="F7529" s="92">
        <f t="shared" si="374"/>
        <v>60.16</v>
      </c>
      <c r="H7529" s="138">
        <v>54.39</v>
      </c>
      <c r="I7529" s="138">
        <v>48.51</v>
      </c>
      <c r="J7529" s="138">
        <v>60.16</v>
      </c>
      <c r="K7529" s="138">
        <v>5.478948336091193</v>
      </c>
    </row>
    <row r="7530" spans="1:11">
      <c r="A7530" s="39" t="s">
        <v>465</v>
      </c>
      <c r="B7530" s="39" t="s">
        <v>440</v>
      </c>
      <c r="C7530" s="39" t="s">
        <v>117</v>
      </c>
      <c r="D7530" s="92">
        <f t="shared" si="372"/>
        <v>48.86</v>
      </c>
      <c r="E7530" s="92">
        <f t="shared" si="373"/>
        <v>41.62</v>
      </c>
      <c r="F7530" s="92">
        <f t="shared" si="374"/>
        <v>56.14</v>
      </c>
      <c r="H7530" s="138">
        <v>48.86</v>
      </c>
      <c r="I7530" s="138">
        <v>41.62</v>
      </c>
      <c r="J7530" s="138">
        <v>56.14</v>
      </c>
      <c r="K7530" s="138">
        <v>7.6340564879246831</v>
      </c>
    </row>
    <row r="7531" spans="1:11">
      <c r="A7531" s="39" t="s">
        <v>465</v>
      </c>
      <c r="B7531" s="39" t="s">
        <v>440</v>
      </c>
      <c r="C7531" s="39" t="s">
        <v>119</v>
      </c>
      <c r="D7531" s="92">
        <f t="shared" si="372"/>
        <v>47.83</v>
      </c>
      <c r="E7531" s="92">
        <f t="shared" si="373"/>
        <v>39.950000000000003</v>
      </c>
      <c r="F7531" s="92">
        <f t="shared" si="374"/>
        <v>55.82</v>
      </c>
      <c r="H7531" s="138">
        <v>47.83</v>
      </c>
      <c r="I7531" s="138">
        <v>39.950000000000003</v>
      </c>
      <c r="J7531" s="138">
        <v>55.82</v>
      </c>
      <c r="K7531" s="138">
        <v>8.5302111645410843</v>
      </c>
    </row>
    <row r="7532" spans="1:11">
      <c r="A7532" s="39" t="s">
        <v>465</v>
      </c>
      <c r="B7532" s="39" t="s">
        <v>440</v>
      </c>
      <c r="C7532" s="39" t="s">
        <v>123</v>
      </c>
      <c r="D7532" s="92">
        <f t="shared" si="372"/>
        <v>39.880000000000003</v>
      </c>
      <c r="E7532" s="92">
        <f t="shared" si="373"/>
        <v>32.43</v>
      </c>
      <c r="F7532" s="92">
        <f t="shared" si="374"/>
        <v>47.84</v>
      </c>
      <c r="H7532" s="138">
        <v>39.880000000000003</v>
      </c>
      <c r="I7532" s="138">
        <v>32.43</v>
      </c>
      <c r="J7532" s="138">
        <v>47.84</v>
      </c>
      <c r="K7532" s="138">
        <v>9.9297893681043128</v>
      </c>
    </row>
    <row r="7533" spans="1:11">
      <c r="A7533" s="39" t="s">
        <v>465</v>
      </c>
      <c r="B7533" s="39" t="s">
        <v>440</v>
      </c>
      <c r="C7533" s="39" t="s">
        <v>132</v>
      </c>
      <c r="D7533" s="92">
        <f t="shared" si="372"/>
        <v>44.81</v>
      </c>
      <c r="E7533" s="92">
        <f t="shared" si="373"/>
        <v>37.450000000000003</v>
      </c>
      <c r="F7533" s="92">
        <f t="shared" si="374"/>
        <v>52.42</v>
      </c>
      <c r="H7533" s="138">
        <v>44.81</v>
      </c>
      <c r="I7533" s="138">
        <v>37.450000000000003</v>
      </c>
      <c r="J7533" s="138">
        <v>52.42</v>
      </c>
      <c r="K7533" s="138">
        <v>8.591832180316894</v>
      </c>
    </row>
    <row r="7534" spans="1:11">
      <c r="A7534" s="39" t="s">
        <v>465</v>
      </c>
      <c r="B7534" s="39" t="s">
        <v>440</v>
      </c>
      <c r="C7534" s="39" t="s">
        <v>134</v>
      </c>
      <c r="D7534" s="92">
        <f t="shared" si="372"/>
        <v>52.15</v>
      </c>
      <c r="E7534" s="92">
        <f t="shared" si="373"/>
        <v>45.93</v>
      </c>
      <c r="F7534" s="92">
        <f t="shared" si="374"/>
        <v>58.3</v>
      </c>
      <c r="H7534" s="138">
        <v>52.15</v>
      </c>
      <c r="I7534" s="138">
        <v>45.93</v>
      </c>
      <c r="J7534" s="138">
        <v>58.3</v>
      </c>
      <c r="K7534" s="138">
        <v>6.0786193672099715</v>
      </c>
    </row>
    <row r="7535" spans="1:11">
      <c r="A7535" s="39" t="s">
        <v>465</v>
      </c>
      <c r="B7535" s="39" t="s">
        <v>440</v>
      </c>
      <c r="C7535" s="39" t="s">
        <v>150</v>
      </c>
      <c r="D7535" s="92">
        <f t="shared" si="372"/>
        <v>43.56</v>
      </c>
      <c r="E7535" s="92">
        <f t="shared" si="373"/>
        <v>37.15</v>
      </c>
      <c r="F7535" s="92">
        <f t="shared" si="374"/>
        <v>50.2</v>
      </c>
      <c r="H7535" s="138">
        <v>43.56</v>
      </c>
      <c r="I7535" s="138">
        <v>37.15</v>
      </c>
      <c r="J7535" s="138">
        <v>50.2</v>
      </c>
      <c r="K7535" s="138">
        <v>7.6905417814508725</v>
      </c>
    </row>
    <row r="7536" spans="1:11">
      <c r="A7536" s="39" t="s">
        <v>465</v>
      </c>
      <c r="B7536" s="39" t="s">
        <v>440</v>
      </c>
      <c r="C7536" s="39" t="s">
        <v>156</v>
      </c>
      <c r="D7536" s="92">
        <f t="shared" si="372"/>
        <v>48.42</v>
      </c>
      <c r="E7536" s="92">
        <f t="shared" si="373"/>
        <v>40.03</v>
      </c>
      <c r="F7536" s="92">
        <f t="shared" si="374"/>
        <v>56.9</v>
      </c>
      <c r="H7536" s="138">
        <v>48.42</v>
      </c>
      <c r="I7536" s="138">
        <v>40.03</v>
      </c>
      <c r="J7536" s="138">
        <v>56.9</v>
      </c>
      <c r="K7536" s="138">
        <v>8.9838909541511764</v>
      </c>
    </row>
    <row r="7537" spans="1:11">
      <c r="A7537" s="39" t="s">
        <v>465</v>
      </c>
      <c r="B7537" s="39" t="s">
        <v>440</v>
      </c>
      <c r="C7537" s="39" t="s">
        <v>159</v>
      </c>
      <c r="D7537" s="92">
        <f t="shared" si="372"/>
        <v>47.25</v>
      </c>
      <c r="E7537" s="92">
        <f t="shared" si="373"/>
        <v>41.16</v>
      </c>
      <c r="F7537" s="92">
        <f t="shared" si="374"/>
        <v>53.41</v>
      </c>
      <c r="H7537" s="138">
        <v>47.25</v>
      </c>
      <c r="I7537" s="138">
        <v>41.16</v>
      </c>
      <c r="J7537" s="138">
        <v>53.41</v>
      </c>
      <c r="K7537" s="138">
        <v>6.6455026455026465</v>
      </c>
    </row>
    <row r="7538" spans="1:11">
      <c r="A7538" s="39" t="s">
        <v>465</v>
      </c>
      <c r="B7538" s="39" t="s">
        <v>440</v>
      </c>
      <c r="C7538" s="39" t="s">
        <v>161</v>
      </c>
      <c r="D7538" s="92">
        <f t="shared" si="372"/>
        <v>53.52</v>
      </c>
      <c r="E7538" s="92">
        <f t="shared" si="373"/>
        <v>44.91</v>
      </c>
      <c r="F7538" s="92">
        <f t="shared" si="374"/>
        <v>61.93</v>
      </c>
      <c r="H7538" s="138">
        <v>53.52</v>
      </c>
      <c r="I7538" s="138">
        <v>44.91</v>
      </c>
      <c r="J7538" s="138">
        <v>61.93</v>
      </c>
      <c r="K7538" s="138">
        <v>8.1838565022421506</v>
      </c>
    </row>
    <row r="7539" spans="1:11">
      <c r="A7539" s="39" t="s">
        <v>465</v>
      </c>
      <c r="B7539" s="39" t="s">
        <v>440</v>
      </c>
      <c r="C7539" s="39" t="s">
        <v>168</v>
      </c>
      <c r="D7539" s="92">
        <f t="shared" si="372"/>
        <v>49.43</v>
      </c>
      <c r="E7539" s="92">
        <f t="shared" si="373"/>
        <v>42.98</v>
      </c>
      <c r="F7539" s="92">
        <f t="shared" si="374"/>
        <v>55.91</v>
      </c>
      <c r="H7539" s="138">
        <v>49.43</v>
      </c>
      <c r="I7539" s="138">
        <v>42.98</v>
      </c>
      <c r="J7539" s="138">
        <v>55.91</v>
      </c>
      <c r="K7539" s="138">
        <v>6.7165688852923315</v>
      </c>
    </row>
    <row r="7540" spans="1:11">
      <c r="A7540" s="39" t="s">
        <v>465</v>
      </c>
      <c r="B7540" s="39" t="s">
        <v>438</v>
      </c>
      <c r="C7540" s="39" t="s">
        <v>98</v>
      </c>
      <c r="D7540" s="92">
        <f t="shared" si="372"/>
        <v>48.74</v>
      </c>
      <c r="E7540" s="92">
        <f t="shared" si="373"/>
        <v>39.07</v>
      </c>
      <c r="F7540" s="92">
        <f t="shared" si="374"/>
        <v>58.5</v>
      </c>
      <c r="H7540" s="138">
        <v>48.74</v>
      </c>
      <c r="I7540" s="138">
        <v>39.07</v>
      </c>
      <c r="J7540" s="138">
        <v>58.5</v>
      </c>
      <c r="K7540" s="138">
        <v>10.299548625359046</v>
      </c>
    </row>
    <row r="7541" spans="1:11">
      <c r="A7541" s="39" t="s">
        <v>465</v>
      </c>
      <c r="B7541" s="39" t="s">
        <v>438</v>
      </c>
      <c r="C7541" s="39" t="s">
        <v>105</v>
      </c>
      <c r="D7541" s="92">
        <f t="shared" si="372"/>
        <v>52.74</v>
      </c>
      <c r="E7541" s="92">
        <f t="shared" si="373"/>
        <v>42.02</v>
      </c>
      <c r="F7541" s="92">
        <f t="shared" si="374"/>
        <v>63.21</v>
      </c>
      <c r="H7541" s="138">
        <v>52.74</v>
      </c>
      <c r="I7541" s="138">
        <v>42.02</v>
      </c>
      <c r="J7541" s="138">
        <v>63.21</v>
      </c>
      <c r="K7541" s="138">
        <v>10.409556313993173</v>
      </c>
    </row>
    <row r="7542" spans="1:11">
      <c r="A7542" s="39" t="s">
        <v>465</v>
      </c>
      <c r="B7542" s="39" t="s">
        <v>438</v>
      </c>
      <c r="C7542" s="39" t="s">
        <v>106</v>
      </c>
      <c r="D7542" s="92">
        <f t="shared" si="372"/>
        <v>59.49</v>
      </c>
      <c r="E7542" s="92">
        <f t="shared" si="373"/>
        <v>48.11</v>
      </c>
      <c r="F7542" s="92">
        <f t="shared" si="374"/>
        <v>69.930000000000007</v>
      </c>
      <c r="H7542" s="138">
        <v>59.49</v>
      </c>
      <c r="I7542" s="138">
        <v>48.11</v>
      </c>
      <c r="J7542" s="138">
        <v>69.930000000000007</v>
      </c>
      <c r="K7542" s="138">
        <v>9.4973945200874095</v>
      </c>
    </row>
    <row r="7543" spans="1:11">
      <c r="A7543" s="39" t="s">
        <v>465</v>
      </c>
      <c r="B7543" s="39" t="s">
        <v>438</v>
      </c>
      <c r="C7543" s="39" t="s">
        <v>125</v>
      </c>
      <c r="D7543" s="92">
        <f t="shared" si="372"/>
        <v>54.18</v>
      </c>
      <c r="E7543" s="92">
        <f t="shared" si="373"/>
        <v>43.57</v>
      </c>
      <c r="F7543" s="92">
        <f t="shared" si="374"/>
        <v>64.42</v>
      </c>
      <c r="H7543" s="138">
        <v>54.18</v>
      </c>
      <c r="I7543" s="138">
        <v>43.57</v>
      </c>
      <c r="J7543" s="138">
        <v>64.42</v>
      </c>
      <c r="K7543" s="138">
        <v>9.9667774086378742</v>
      </c>
    </row>
    <row r="7544" spans="1:11">
      <c r="A7544" s="39" t="s">
        <v>465</v>
      </c>
      <c r="B7544" s="39" t="s">
        <v>438</v>
      </c>
      <c r="C7544" s="39" t="s">
        <v>131</v>
      </c>
      <c r="D7544" s="92">
        <f t="shared" si="372"/>
        <v>50.19</v>
      </c>
      <c r="E7544" s="92">
        <f t="shared" si="373"/>
        <v>40.869999999999997</v>
      </c>
      <c r="F7544" s="92">
        <f t="shared" si="374"/>
        <v>59.5</v>
      </c>
      <c r="H7544" s="138">
        <v>50.19</v>
      </c>
      <c r="I7544" s="138">
        <v>40.869999999999997</v>
      </c>
      <c r="J7544" s="138">
        <v>59.5</v>
      </c>
      <c r="K7544" s="138">
        <v>9.5835823869296668</v>
      </c>
    </row>
    <row r="7545" spans="1:11">
      <c r="A7545" s="39" t="s">
        <v>465</v>
      </c>
      <c r="B7545" s="39" t="s">
        <v>438</v>
      </c>
      <c r="C7545" s="39" t="s">
        <v>133</v>
      </c>
      <c r="D7545" s="92">
        <f t="shared" si="372"/>
        <v>39.21</v>
      </c>
      <c r="E7545" s="92">
        <f t="shared" si="373"/>
        <v>29.45</v>
      </c>
      <c r="F7545" s="92">
        <f t="shared" si="374"/>
        <v>49.93</v>
      </c>
      <c r="H7545" s="138">
        <v>39.21</v>
      </c>
      <c r="I7545" s="138">
        <v>29.45</v>
      </c>
      <c r="J7545" s="138">
        <v>49.93</v>
      </c>
      <c r="K7545" s="138">
        <v>13.491456261157866</v>
      </c>
    </row>
    <row r="7546" spans="1:11">
      <c r="A7546" s="39" t="s">
        <v>465</v>
      </c>
      <c r="B7546" s="39" t="s">
        <v>438</v>
      </c>
      <c r="C7546" s="39" t="s">
        <v>137</v>
      </c>
      <c r="D7546" s="92">
        <f t="shared" si="372"/>
        <v>45.87</v>
      </c>
      <c r="E7546" s="92">
        <f t="shared" si="373"/>
        <v>35.42</v>
      </c>
      <c r="F7546" s="92">
        <f t="shared" si="374"/>
        <v>56.69</v>
      </c>
      <c r="H7546" s="138">
        <v>45.87</v>
      </c>
      <c r="I7546" s="138">
        <v>35.42</v>
      </c>
      <c r="J7546" s="138">
        <v>56.69</v>
      </c>
      <c r="K7546" s="138">
        <v>12.012208415086114</v>
      </c>
    </row>
    <row r="7547" spans="1:11">
      <c r="A7547" s="39" t="s">
        <v>465</v>
      </c>
      <c r="B7547" s="39" t="s">
        <v>438</v>
      </c>
      <c r="C7547" s="39" t="s">
        <v>138</v>
      </c>
      <c r="D7547" s="92">
        <f t="shared" si="372"/>
        <v>65.63</v>
      </c>
      <c r="E7547" s="92">
        <f t="shared" si="373"/>
        <v>56</v>
      </c>
      <c r="F7547" s="92">
        <f t="shared" si="374"/>
        <v>74.14</v>
      </c>
      <c r="H7547" s="138">
        <v>65.63</v>
      </c>
      <c r="I7547" s="138">
        <v>56</v>
      </c>
      <c r="J7547" s="138">
        <v>74.14</v>
      </c>
      <c r="K7547" s="138">
        <v>7.1156483315556924</v>
      </c>
    </row>
    <row r="7548" spans="1:11">
      <c r="A7548" s="39" t="s">
        <v>465</v>
      </c>
      <c r="B7548" s="39" t="s">
        <v>438</v>
      </c>
      <c r="C7548" s="39" t="s">
        <v>140</v>
      </c>
      <c r="D7548" s="92">
        <f t="shared" si="372"/>
        <v>54.06</v>
      </c>
      <c r="E7548" s="92">
        <f t="shared" si="373"/>
        <v>42.59</v>
      </c>
      <c r="F7548" s="92">
        <f t="shared" si="374"/>
        <v>65.11</v>
      </c>
      <c r="H7548" s="138">
        <v>54.06</v>
      </c>
      <c r="I7548" s="138">
        <v>42.59</v>
      </c>
      <c r="J7548" s="138">
        <v>65.11</v>
      </c>
      <c r="K7548" s="138">
        <v>10.802811690714019</v>
      </c>
    </row>
    <row r="7549" spans="1:11">
      <c r="A7549" s="39" t="s">
        <v>465</v>
      </c>
      <c r="B7549" s="39" t="s">
        <v>438</v>
      </c>
      <c r="C7549" s="39" t="s">
        <v>144</v>
      </c>
      <c r="D7549" s="92">
        <f t="shared" si="372"/>
        <v>49.26</v>
      </c>
      <c r="E7549" s="92">
        <f t="shared" si="373"/>
        <v>38.64</v>
      </c>
      <c r="F7549" s="92">
        <f t="shared" si="374"/>
        <v>59.94</v>
      </c>
      <c r="H7549" s="138">
        <v>49.26</v>
      </c>
      <c r="I7549" s="138">
        <v>38.64</v>
      </c>
      <c r="J7549" s="138">
        <v>59.94</v>
      </c>
      <c r="K7549" s="138">
        <v>11.20584652862363</v>
      </c>
    </row>
    <row r="7550" spans="1:11">
      <c r="A7550" s="39" t="s">
        <v>465</v>
      </c>
      <c r="B7550" s="39" t="s">
        <v>438</v>
      </c>
      <c r="C7550" s="39" t="s">
        <v>145</v>
      </c>
      <c r="D7550" s="92">
        <f t="shared" si="372"/>
        <v>53.89</v>
      </c>
      <c r="E7550" s="92">
        <f t="shared" si="373"/>
        <v>44.13</v>
      </c>
      <c r="F7550" s="92">
        <f t="shared" si="374"/>
        <v>63.36</v>
      </c>
      <c r="H7550" s="138">
        <v>53.89</v>
      </c>
      <c r="I7550" s="138">
        <v>44.13</v>
      </c>
      <c r="J7550" s="138">
        <v>63.36</v>
      </c>
      <c r="K7550" s="138">
        <v>9.2039339395064026</v>
      </c>
    </row>
    <row r="7551" spans="1:11">
      <c r="A7551" s="39" t="s">
        <v>465</v>
      </c>
      <c r="B7551" s="39" t="s">
        <v>438</v>
      </c>
      <c r="C7551" s="39" t="s">
        <v>146</v>
      </c>
      <c r="D7551" s="92">
        <f t="shared" si="372"/>
        <v>53.16</v>
      </c>
      <c r="E7551" s="92">
        <f t="shared" si="373"/>
        <v>41.9</v>
      </c>
      <c r="F7551" s="92">
        <f t="shared" si="374"/>
        <v>64.099999999999994</v>
      </c>
      <c r="H7551" s="138">
        <v>53.16</v>
      </c>
      <c r="I7551" s="138">
        <v>41.9</v>
      </c>
      <c r="J7551" s="138">
        <v>64.099999999999994</v>
      </c>
      <c r="K7551" s="138">
        <v>10.835214446952596</v>
      </c>
    </row>
    <row r="7552" spans="1:11">
      <c r="A7552" s="39" t="s">
        <v>465</v>
      </c>
      <c r="B7552" s="39" t="s">
        <v>438</v>
      </c>
      <c r="C7552" s="39" t="s">
        <v>153</v>
      </c>
      <c r="D7552" s="92">
        <f t="shared" si="372"/>
        <v>50.44</v>
      </c>
      <c r="E7552" s="92">
        <f t="shared" si="373"/>
        <v>39.97</v>
      </c>
      <c r="F7552" s="92">
        <f t="shared" si="374"/>
        <v>60.87</v>
      </c>
      <c r="H7552" s="138">
        <v>50.44</v>
      </c>
      <c r="I7552" s="138">
        <v>39.97</v>
      </c>
      <c r="J7552" s="138">
        <v>60.87</v>
      </c>
      <c r="K7552" s="138">
        <v>10.725614591593974</v>
      </c>
    </row>
    <row r="7553" spans="1:11">
      <c r="A7553" s="39" t="s">
        <v>465</v>
      </c>
      <c r="B7553" s="39" t="s">
        <v>438</v>
      </c>
      <c r="C7553" s="39" t="s">
        <v>162</v>
      </c>
      <c r="D7553" s="92">
        <f t="shared" si="372"/>
        <v>59.31</v>
      </c>
      <c r="E7553" s="92">
        <f t="shared" si="373"/>
        <v>49.78</v>
      </c>
      <c r="F7553" s="92">
        <f t="shared" si="374"/>
        <v>68.180000000000007</v>
      </c>
      <c r="H7553" s="138">
        <v>59.31</v>
      </c>
      <c r="I7553" s="138">
        <v>49.78</v>
      </c>
      <c r="J7553" s="138">
        <v>68.180000000000007</v>
      </c>
      <c r="K7553" s="138">
        <v>8.0087674928342611</v>
      </c>
    </row>
    <row r="7554" spans="1:11">
      <c r="A7554" s="39" t="s">
        <v>465</v>
      </c>
      <c r="B7554" s="39" t="s">
        <v>438</v>
      </c>
      <c r="C7554" s="39" t="s">
        <v>165</v>
      </c>
      <c r="D7554" s="92">
        <f t="shared" si="372"/>
        <v>52.27</v>
      </c>
      <c r="E7554" s="92">
        <f t="shared" si="373"/>
        <v>42.07</v>
      </c>
      <c r="F7554" s="92">
        <f t="shared" si="374"/>
        <v>62.3</v>
      </c>
      <c r="H7554" s="138">
        <v>52.27</v>
      </c>
      <c r="I7554" s="138">
        <v>42.07</v>
      </c>
      <c r="J7554" s="138">
        <v>62.3</v>
      </c>
      <c r="K7554" s="138">
        <v>10.005739429883299</v>
      </c>
    </row>
    <row r="7555" spans="1:11">
      <c r="A7555" s="39" t="s">
        <v>465</v>
      </c>
      <c r="B7555" s="39" t="s">
        <v>438</v>
      </c>
      <c r="C7555" s="39" t="s">
        <v>166</v>
      </c>
      <c r="D7555" s="92">
        <f t="shared" si="372"/>
        <v>62.65</v>
      </c>
      <c r="E7555" s="92">
        <f t="shared" si="373"/>
        <v>53.33</v>
      </c>
      <c r="F7555" s="92">
        <f t="shared" si="374"/>
        <v>71.12</v>
      </c>
      <c r="H7555" s="138">
        <v>62.65</v>
      </c>
      <c r="I7555" s="138">
        <v>53.33</v>
      </c>
      <c r="J7555" s="138">
        <v>71.12</v>
      </c>
      <c r="K7555" s="138">
        <v>7.3104549082202723</v>
      </c>
    </row>
    <row r="7556" spans="1:11">
      <c r="A7556" s="39" t="s">
        <v>465</v>
      </c>
      <c r="B7556" s="39" t="s">
        <v>438</v>
      </c>
      <c r="C7556" s="39" t="s">
        <v>170</v>
      </c>
      <c r="D7556" s="92">
        <f t="shared" si="372"/>
        <v>49.83</v>
      </c>
      <c r="E7556" s="92">
        <f t="shared" si="373"/>
        <v>38.380000000000003</v>
      </c>
      <c r="F7556" s="92">
        <f t="shared" si="374"/>
        <v>61.29</v>
      </c>
      <c r="H7556" s="138">
        <v>49.83</v>
      </c>
      <c r="I7556" s="138">
        <v>38.380000000000003</v>
      </c>
      <c r="J7556" s="138">
        <v>61.29</v>
      </c>
      <c r="K7556" s="138">
        <v>11.940598033313265</v>
      </c>
    </row>
    <row r="7557" spans="1:11">
      <c r="A7557" s="39" t="s">
        <v>465</v>
      </c>
      <c r="B7557" s="39" t="s">
        <v>438</v>
      </c>
      <c r="C7557" s="39" t="s">
        <v>172</v>
      </c>
      <c r="D7557" s="92">
        <f t="shared" si="372"/>
        <v>54.77</v>
      </c>
      <c r="E7557" s="92">
        <f t="shared" si="373"/>
        <v>44.73</v>
      </c>
      <c r="F7557" s="92">
        <f t="shared" si="374"/>
        <v>64.44</v>
      </c>
      <c r="H7557" s="138">
        <v>54.77</v>
      </c>
      <c r="I7557" s="138">
        <v>44.73</v>
      </c>
      <c r="J7557" s="138">
        <v>64.44</v>
      </c>
      <c r="K7557" s="138">
        <v>9.2934088004381952</v>
      </c>
    </row>
    <row r="7558" spans="1:11">
      <c r="A7558" s="39" t="s">
        <v>465</v>
      </c>
      <c r="B7558" s="39" t="s">
        <v>438</v>
      </c>
      <c r="C7558" s="39" t="s">
        <v>175</v>
      </c>
      <c r="D7558" s="92">
        <f t="shared" si="372"/>
        <v>51.97</v>
      </c>
      <c r="E7558" s="92">
        <f t="shared" si="373"/>
        <v>40.159999999999997</v>
      </c>
      <c r="F7558" s="92">
        <f t="shared" si="374"/>
        <v>63.57</v>
      </c>
      <c r="H7558" s="138">
        <v>51.97</v>
      </c>
      <c r="I7558" s="138">
        <v>40.159999999999997</v>
      </c>
      <c r="J7558" s="138">
        <v>63.57</v>
      </c>
      <c r="K7558" s="138">
        <v>11.69905714835482</v>
      </c>
    </row>
    <row r="7559" spans="1:11">
      <c r="A7559" s="39" t="s">
        <v>465</v>
      </c>
      <c r="B7559" s="39" t="s">
        <v>439</v>
      </c>
      <c r="C7559" s="39" t="s">
        <v>98</v>
      </c>
      <c r="D7559" s="92">
        <f t="shared" si="372"/>
        <v>51.9</v>
      </c>
      <c r="E7559" s="92">
        <f t="shared" si="373"/>
        <v>43.63</v>
      </c>
      <c r="F7559" s="92">
        <f t="shared" si="374"/>
        <v>60.07</v>
      </c>
      <c r="H7559" s="138">
        <v>51.9</v>
      </c>
      <c r="I7559" s="138">
        <v>43.63</v>
      </c>
      <c r="J7559" s="138">
        <v>60.07</v>
      </c>
      <c r="K7559" s="138">
        <v>8.1502890173410414</v>
      </c>
    </row>
    <row r="7560" spans="1:11">
      <c r="A7560" s="39" t="s">
        <v>465</v>
      </c>
      <c r="B7560" s="39" t="s">
        <v>439</v>
      </c>
      <c r="C7560" s="39" t="s">
        <v>105</v>
      </c>
      <c r="D7560" s="92">
        <f t="shared" si="372"/>
        <v>45.81</v>
      </c>
      <c r="E7560" s="92">
        <f t="shared" si="373"/>
        <v>37.770000000000003</v>
      </c>
      <c r="F7560" s="92">
        <f t="shared" si="374"/>
        <v>54.06</v>
      </c>
      <c r="H7560" s="138">
        <v>45.81</v>
      </c>
      <c r="I7560" s="138">
        <v>37.770000000000003</v>
      </c>
      <c r="J7560" s="138">
        <v>54.06</v>
      </c>
      <c r="K7560" s="138">
        <v>9.146474568871426</v>
      </c>
    </row>
    <row r="7561" spans="1:11">
      <c r="A7561" s="39" t="s">
        <v>465</v>
      </c>
      <c r="B7561" s="39" t="s">
        <v>439</v>
      </c>
      <c r="C7561" s="39" t="s">
        <v>106</v>
      </c>
      <c r="D7561" s="92">
        <f t="shared" si="372"/>
        <v>54.83</v>
      </c>
      <c r="E7561" s="92">
        <f t="shared" si="373"/>
        <v>43.7</v>
      </c>
      <c r="F7561" s="92">
        <f t="shared" si="374"/>
        <v>65.5</v>
      </c>
      <c r="H7561" s="138">
        <v>54.83</v>
      </c>
      <c r="I7561" s="138">
        <v>43.7</v>
      </c>
      <c r="J7561" s="138">
        <v>65.5</v>
      </c>
      <c r="K7561" s="138">
        <v>10.304577785883641</v>
      </c>
    </row>
    <row r="7562" spans="1:11">
      <c r="A7562" s="39" t="s">
        <v>465</v>
      </c>
      <c r="B7562" s="39" t="s">
        <v>439</v>
      </c>
      <c r="C7562" s="39" t="s">
        <v>125</v>
      </c>
      <c r="D7562" s="92">
        <f t="shared" si="372"/>
        <v>49.46</v>
      </c>
      <c r="E7562" s="92">
        <f t="shared" si="373"/>
        <v>40.729999999999997</v>
      </c>
      <c r="F7562" s="92">
        <f t="shared" si="374"/>
        <v>58.23</v>
      </c>
      <c r="H7562" s="138">
        <v>49.46</v>
      </c>
      <c r="I7562" s="138">
        <v>40.729999999999997</v>
      </c>
      <c r="J7562" s="138">
        <v>58.23</v>
      </c>
      <c r="K7562" s="138">
        <v>9.1184795794581461</v>
      </c>
    </row>
    <row r="7563" spans="1:11">
      <c r="A7563" s="39" t="s">
        <v>465</v>
      </c>
      <c r="B7563" s="39" t="s">
        <v>439</v>
      </c>
      <c r="C7563" s="39" t="s">
        <v>131</v>
      </c>
      <c r="D7563" s="92">
        <f t="shared" si="372"/>
        <v>45.73</v>
      </c>
      <c r="E7563" s="92">
        <f t="shared" si="373"/>
        <v>37.43</v>
      </c>
      <c r="F7563" s="92">
        <f t="shared" si="374"/>
        <v>54.26</v>
      </c>
      <c r="H7563" s="138">
        <v>45.73</v>
      </c>
      <c r="I7563" s="138">
        <v>37.43</v>
      </c>
      <c r="J7563" s="138">
        <v>54.26</v>
      </c>
      <c r="K7563" s="138">
        <v>9.4686201618193753</v>
      </c>
    </row>
    <row r="7564" spans="1:11">
      <c r="A7564" s="39" t="s">
        <v>465</v>
      </c>
      <c r="B7564" s="39" t="s">
        <v>439</v>
      </c>
      <c r="C7564" s="39" t="s">
        <v>133</v>
      </c>
      <c r="D7564" s="92">
        <f t="shared" si="372"/>
        <v>44.05</v>
      </c>
      <c r="E7564" s="92">
        <f t="shared" si="373"/>
        <v>33.92</v>
      </c>
      <c r="F7564" s="92">
        <f t="shared" si="374"/>
        <v>54.71</v>
      </c>
      <c r="H7564" s="138">
        <v>44.05</v>
      </c>
      <c r="I7564" s="138">
        <v>33.92</v>
      </c>
      <c r="J7564" s="138">
        <v>54.71</v>
      </c>
      <c r="K7564" s="138">
        <v>12.213393870601589</v>
      </c>
    </row>
    <row r="7565" spans="1:11">
      <c r="A7565" s="39" t="s">
        <v>465</v>
      </c>
      <c r="B7565" s="39" t="s">
        <v>439</v>
      </c>
      <c r="C7565" s="39" t="s">
        <v>137</v>
      </c>
      <c r="D7565" s="92">
        <f t="shared" si="372"/>
        <v>39.159999999999997</v>
      </c>
      <c r="E7565" s="92">
        <f t="shared" si="373"/>
        <v>30.04</v>
      </c>
      <c r="F7565" s="92">
        <f t="shared" si="374"/>
        <v>49.11</v>
      </c>
      <c r="H7565" s="138">
        <v>39.159999999999997</v>
      </c>
      <c r="I7565" s="138">
        <v>30.04</v>
      </c>
      <c r="J7565" s="138">
        <v>49.11</v>
      </c>
      <c r="K7565" s="138">
        <v>12.563840653728295</v>
      </c>
    </row>
    <row r="7566" spans="1:11">
      <c r="A7566" s="39" t="s">
        <v>465</v>
      </c>
      <c r="B7566" s="39" t="s">
        <v>439</v>
      </c>
      <c r="C7566" s="39" t="s">
        <v>138</v>
      </c>
      <c r="D7566" s="92">
        <f t="shared" si="372"/>
        <v>43</v>
      </c>
      <c r="E7566" s="92">
        <f t="shared" si="373"/>
        <v>35.549999999999997</v>
      </c>
      <c r="F7566" s="92">
        <f t="shared" si="374"/>
        <v>50.77</v>
      </c>
      <c r="H7566" s="138">
        <v>43</v>
      </c>
      <c r="I7566" s="138">
        <v>35.549999999999997</v>
      </c>
      <c r="J7566" s="138">
        <v>50.77</v>
      </c>
      <c r="K7566" s="138">
        <v>9.0930232558139537</v>
      </c>
    </row>
    <row r="7567" spans="1:11">
      <c r="A7567" s="39" t="s">
        <v>465</v>
      </c>
      <c r="B7567" s="39" t="s">
        <v>439</v>
      </c>
      <c r="C7567" s="39" t="s">
        <v>140</v>
      </c>
      <c r="D7567" s="92">
        <f t="shared" si="372"/>
        <v>52.81</v>
      </c>
      <c r="E7567" s="92">
        <f t="shared" si="373"/>
        <v>41.48</v>
      </c>
      <c r="F7567" s="92">
        <f t="shared" si="374"/>
        <v>63.87</v>
      </c>
      <c r="H7567" s="138">
        <v>52.81</v>
      </c>
      <c r="I7567" s="138">
        <v>41.48</v>
      </c>
      <c r="J7567" s="138">
        <v>63.87</v>
      </c>
      <c r="K7567" s="138">
        <v>11.001704222685097</v>
      </c>
    </row>
    <row r="7568" spans="1:11">
      <c r="A7568" s="39" t="s">
        <v>465</v>
      </c>
      <c r="B7568" s="39" t="s">
        <v>439</v>
      </c>
      <c r="C7568" s="39" t="s">
        <v>144</v>
      </c>
      <c r="D7568" s="92">
        <f t="shared" si="372"/>
        <v>40.64</v>
      </c>
      <c r="E7568" s="92">
        <f t="shared" si="373"/>
        <v>32.25</v>
      </c>
      <c r="F7568" s="92">
        <f t="shared" si="374"/>
        <v>49.62</v>
      </c>
      <c r="H7568" s="138">
        <v>40.64</v>
      </c>
      <c r="I7568" s="138">
        <v>32.25</v>
      </c>
      <c r="J7568" s="138">
        <v>49.62</v>
      </c>
      <c r="K7568" s="138">
        <v>11.023622047244096</v>
      </c>
    </row>
    <row r="7569" spans="1:11">
      <c r="A7569" s="39" t="s">
        <v>465</v>
      </c>
      <c r="B7569" s="39" t="s">
        <v>439</v>
      </c>
      <c r="C7569" s="39" t="s">
        <v>145</v>
      </c>
      <c r="D7569" s="92">
        <f t="shared" si="372"/>
        <v>45.44</v>
      </c>
      <c r="E7569" s="92">
        <f t="shared" si="373"/>
        <v>37.69</v>
      </c>
      <c r="F7569" s="92">
        <f t="shared" si="374"/>
        <v>53.42</v>
      </c>
      <c r="H7569" s="138">
        <v>45.44</v>
      </c>
      <c r="I7569" s="138">
        <v>37.69</v>
      </c>
      <c r="J7569" s="138">
        <v>53.42</v>
      </c>
      <c r="K7569" s="138">
        <v>8.912852112676056</v>
      </c>
    </row>
    <row r="7570" spans="1:11">
      <c r="A7570" s="39" t="s">
        <v>465</v>
      </c>
      <c r="B7570" s="39" t="s">
        <v>439</v>
      </c>
      <c r="C7570" s="39" t="s">
        <v>146</v>
      </c>
      <c r="D7570" s="92">
        <f t="shared" si="372"/>
        <v>41.83</v>
      </c>
      <c r="E7570" s="92">
        <f t="shared" si="373"/>
        <v>30.84</v>
      </c>
      <c r="F7570" s="92">
        <f t="shared" si="374"/>
        <v>53.69</v>
      </c>
      <c r="H7570" s="138">
        <v>41.83</v>
      </c>
      <c r="I7570" s="138">
        <v>30.84</v>
      </c>
      <c r="J7570" s="138">
        <v>53.69</v>
      </c>
      <c r="K7570" s="138">
        <v>14.176428400669375</v>
      </c>
    </row>
    <row r="7571" spans="1:11">
      <c r="A7571" s="39" t="s">
        <v>465</v>
      </c>
      <c r="B7571" s="39" t="s">
        <v>439</v>
      </c>
      <c r="C7571" s="39" t="s">
        <v>153</v>
      </c>
      <c r="D7571" s="92">
        <f t="shared" si="372"/>
        <v>36.51</v>
      </c>
      <c r="E7571" s="92">
        <f t="shared" si="373"/>
        <v>28.72</v>
      </c>
      <c r="F7571" s="92">
        <f t="shared" si="374"/>
        <v>45.08</v>
      </c>
      <c r="H7571" s="138">
        <v>36.51</v>
      </c>
      <c r="I7571" s="138">
        <v>28.72</v>
      </c>
      <c r="J7571" s="138">
        <v>45.08</v>
      </c>
      <c r="K7571" s="138">
        <v>11.531087373322379</v>
      </c>
    </row>
    <row r="7572" spans="1:11">
      <c r="A7572" s="39" t="s">
        <v>465</v>
      </c>
      <c r="B7572" s="39" t="s">
        <v>439</v>
      </c>
      <c r="C7572" s="39" t="s">
        <v>162</v>
      </c>
      <c r="D7572" s="92">
        <f t="shared" si="372"/>
        <v>53.12</v>
      </c>
      <c r="E7572" s="92">
        <f t="shared" si="373"/>
        <v>45.72</v>
      </c>
      <c r="F7572" s="92">
        <f t="shared" si="374"/>
        <v>60.38</v>
      </c>
      <c r="H7572" s="138">
        <v>53.12</v>
      </c>
      <c r="I7572" s="138">
        <v>45.72</v>
      </c>
      <c r="J7572" s="138">
        <v>60.38</v>
      </c>
      <c r="K7572" s="138">
        <v>7.0971385542168681</v>
      </c>
    </row>
    <row r="7573" spans="1:11">
      <c r="A7573" s="39" t="s">
        <v>465</v>
      </c>
      <c r="B7573" s="39" t="s">
        <v>439</v>
      </c>
      <c r="C7573" s="39" t="s">
        <v>165</v>
      </c>
      <c r="D7573" s="92">
        <f t="shared" si="372"/>
        <v>45.27</v>
      </c>
      <c r="E7573" s="92">
        <f t="shared" si="373"/>
        <v>35.9</v>
      </c>
      <c r="F7573" s="92">
        <f t="shared" si="374"/>
        <v>55</v>
      </c>
      <c r="H7573" s="138">
        <v>45.27</v>
      </c>
      <c r="I7573" s="138">
        <v>35.9</v>
      </c>
      <c r="J7573" s="138">
        <v>55</v>
      </c>
      <c r="K7573" s="138">
        <v>10.890214269935939</v>
      </c>
    </row>
    <row r="7574" spans="1:11">
      <c r="A7574" s="39" t="s">
        <v>465</v>
      </c>
      <c r="B7574" s="39" t="s">
        <v>439</v>
      </c>
      <c r="C7574" s="39" t="s">
        <v>166</v>
      </c>
      <c r="D7574" s="92">
        <f t="shared" si="372"/>
        <v>52.05</v>
      </c>
      <c r="E7574" s="92">
        <f t="shared" si="373"/>
        <v>43.48</v>
      </c>
      <c r="F7574" s="92">
        <f t="shared" si="374"/>
        <v>60.5</v>
      </c>
      <c r="H7574" s="138">
        <v>52.05</v>
      </c>
      <c r="I7574" s="138">
        <v>43.48</v>
      </c>
      <c r="J7574" s="138">
        <v>60.5</v>
      </c>
      <c r="K7574" s="138">
        <v>8.4149855907780982</v>
      </c>
    </row>
    <row r="7575" spans="1:11">
      <c r="A7575" s="39" t="s">
        <v>465</v>
      </c>
      <c r="B7575" s="39" t="s">
        <v>439</v>
      </c>
      <c r="C7575" s="39" t="s">
        <v>170</v>
      </c>
      <c r="D7575" s="92">
        <f t="shared" si="372"/>
        <v>40.130000000000003</v>
      </c>
      <c r="E7575" s="92">
        <f t="shared" si="373"/>
        <v>30.33</v>
      </c>
      <c r="F7575" s="92">
        <f t="shared" si="374"/>
        <v>50.78</v>
      </c>
      <c r="H7575" s="138">
        <v>40.130000000000003</v>
      </c>
      <c r="I7575" s="138">
        <v>30.33</v>
      </c>
      <c r="J7575" s="138">
        <v>50.78</v>
      </c>
      <c r="K7575" s="138">
        <v>13.182157986543732</v>
      </c>
    </row>
    <row r="7576" spans="1:11">
      <c r="A7576" s="39" t="s">
        <v>465</v>
      </c>
      <c r="B7576" s="39" t="s">
        <v>439</v>
      </c>
      <c r="C7576" s="39" t="s">
        <v>172</v>
      </c>
      <c r="D7576" s="92">
        <f t="shared" ref="D7576:D7639" si="375">IF(K7576&gt;=50," ",H7576)</f>
        <v>56.95</v>
      </c>
      <c r="E7576" s="92">
        <f t="shared" ref="E7576:E7639" si="376">IF(K7576&gt;=50," ",I7576)</f>
        <v>47.9</v>
      </c>
      <c r="F7576" s="92">
        <f t="shared" ref="F7576:F7639" si="377">IF(K7576&gt;=50," ",J7576)</f>
        <v>65.55</v>
      </c>
      <c r="H7576" s="138">
        <v>56.95</v>
      </c>
      <c r="I7576" s="138">
        <v>47.9</v>
      </c>
      <c r="J7576" s="138">
        <v>65.55</v>
      </c>
      <c r="K7576" s="138">
        <v>7.9894644424934143</v>
      </c>
    </row>
    <row r="7577" spans="1:11">
      <c r="A7577" s="39" t="s">
        <v>465</v>
      </c>
      <c r="B7577" s="39" t="s">
        <v>439</v>
      </c>
      <c r="C7577" s="39" t="s">
        <v>175</v>
      </c>
      <c r="D7577" s="92">
        <f t="shared" si="375"/>
        <v>49.95</v>
      </c>
      <c r="E7577" s="92">
        <f t="shared" si="376"/>
        <v>39.08</v>
      </c>
      <c r="F7577" s="92">
        <f t="shared" si="377"/>
        <v>60.83</v>
      </c>
      <c r="H7577" s="138">
        <v>49.95</v>
      </c>
      <c r="I7577" s="138">
        <v>39.08</v>
      </c>
      <c r="J7577" s="138">
        <v>60.83</v>
      </c>
      <c r="K7577" s="138">
        <v>11.291291291291291</v>
      </c>
    </row>
    <row r="7578" spans="1:11">
      <c r="A7578" s="39" t="s">
        <v>465</v>
      </c>
      <c r="B7578" s="39" t="s">
        <v>440</v>
      </c>
      <c r="C7578" s="39" t="s">
        <v>98</v>
      </c>
      <c r="D7578" s="92">
        <f t="shared" si="375"/>
        <v>50.37</v>
      </c>
      <c r="E7578" s="92">
        <f t="shared" si="376"/>
        <v>43.98</v>
      </c>
      <c r="F7578" s="92">
        <f t="shared" si="377"/>
        <v>56.75</v>
      </c>
      <c r="H7578" s="138">
        <v>50.37</v>
      </c>
      <c r="I7578" s="138">
        <v>43.98</v>
      </c>
      <c r="J7578" s="138">
        <v>56.75</v>
      </c>
      <c r="K7578" s="138">
        <v>6.4919594997022045</v>
      </c>
    </row>
    <row r="7579" spans="1:11">
      <c r="A7579" s="39" t="s">
        <v>465</v>
      </c>
      <c r="B7579" s="39" t="s">
        <v>440</v>
      </c>
      <c r="C7579" s="39" t="s">
        <v>105</v>
      </c>
      <c r="D7579" s="92">
        <f t="shared" si="375"/>
        <v>49.16</v>
      </c>
      <c r="E7579" s="92">
        <f t="shared" si="376"/>
        <v>42.47</v>
      </c>
      <c r="F7579" s="92">
        <f t="shared" si="377"/>
        <v>55.87</v>
      </c>
      <c r="H7579" s="138">
        <v>49.16</v>
      </c>
      <c r="I7579" s="138">
        <v>42.47</v>
      </c>
      <c r="J7579" s="138">
        <v>55.87</v>
      </c>
      <c r="K7579" s="138">
        <v>6.9975589910496332</v>
      </c>
    </row>
    <row r="7580" spans="1:11">
      <c r="A7580" s="39" t="s">
        <v>465</v>
      </c>
      <c r="B7580" s="39" t="s">
        <v>440</v>
      </c>
      <c r="C7580" s="39" t="s">
        <v>106</v>
      </c>
      <c r="D7580" s="92">
        <f t="shared" si="375"/>
        <v>56.97</v>
      </c>
      <c r="E7580" s="92">
        <f t="shared" si="376"/>
        <v>48.97</v>
      </c>
      <c r="F7580" s="92">
        <f t="shared" si="377"/>
        <v>64.62</v>
      </c>
      <c r="H7580" s="138">
        <v>56.97</v>
      </c>
      <c r="I7580" s="138">
        <v>48.97</v>
      </c>
      <c r="J7580" s="138">
        <v>64.62</v>
      </c>
      <c r="K7580" s="138">
        <v>7.0563454449710363</v>
      </c>
    </row>
    <row r="7581" spans="1:11">
      <c r="A7581" s="39" t="s">
        <v>465</v>
      </c>
      <c r="B7581" s="39" t="s">
        <v>440</v>
      </c>
      <c r="C7581" s="39" t="s">
        <v>125</v>
      </c>
      <c r="D7581" s="92">
        <f t="shared" si="375"/>
        <v>51.68</v>
      </c>
      <c r="E7581" s="92">
        <f t="shared" si="376"/>
        <v>44.86</v>
      </c>
      <c r="F7581" s="92">
        <f t="shared" si="377"/>
        <v>58.44</v>
      </c>
      <c r="H7581" s="138">
        <v>51.68</v>
      </c>
      <c r="I7581" s="138">
        <v>44.86</v>
      </c>
      <c r="J7581" s="138">
        <v>58.44</v>
      </c>
      <c r="K7581" s="138">
        <v>6.7530959752321982</v>
      </c>
    </row>
    <row r="7582" spans="1:11">
      <c r="A7582" s="39" t="s">
        <v>465</v>
      </c>
      <c r="B7582" s="39" t="s">
        <v>440</v>
      </c>
      <c r="C7582" s="39" t="s">
        <v>131</v>
      </c>
      <c r="D7582" s="92">
        <f t="shared" si="375"/>
        <v>47.94</v>
      </c>
      <c r="E7582" s="92">
        <f t="shared" si="376"/>
        <v>41.63</v>
      </c>
      <c r="F7582" s="92">
        <f t="shared" si="377"/>
        <v>54.31</v>
      </c>
      <c r="H7582" s="138">
        <v>47.94</v>
      </c>
      <c r="I7582" s="138">
        <v>41.63</v>
      </c>
      <c r="J7582" s="138">
        <v>54.31</v>
      </c>
      <c r="K7582" s="138">
        <v>6.7793074676679179</v>
      </c>
    </row>
    <row r="7583" spans="1:11">
      <c r="A7583" s="39" t="s">
        <v>465</v>
      </c>
      <c r="B7583" s="39" t="s">
        <v>440</v>
      </c>
      <c r="C7583" s="39" t="s">
        <v>133</v>
      </c>
      <c r="D7583" s="92">
        <f t="shared" si="375"/>
        <v>41.82</v>
      </c>
      <c r="E7583" s="92">
        <f t="shared" si="376"/>
        <v>34.58</v>
      </c>
      <c r="F7583" s="92">
        <f t="shared" si="377"/>
        <v>49.43</v>
      </c>
      <c r="H7583" s="138">
        <v>41.82</v>
      </c>
      <c r="I7583" s="138">
        <v>34.58</v>
      </c>
      <c r="J7583" s="138">
        <v>49.43</v>
      </c>
      <c r="K7583" s="138">
        <v>9.110473457675754</v>
      </c>
    </row>
    <row r="7584" spans="1:11">
      <c r="A7584" s="39" t="s">
        <v>465</v>
      </c>
      <c r="B7584" s="39" t="s">
        <v>440</v>
      </c>
      <c r="C7584" s="39" t="s">
        <v>137</v>
      </c>
      <c r="D7584" s="92">
        <f t="shared" si="375"/>
        <v>42.37</v>
      </c>
      <c r="E7584" s="92">
        <f t="shared" si="376"/>
        <v>35.369999999999997</v>
      </c>
      <c r="F7584" s="92">
        <f t="shared" si="377"/>
        <v>49.69</v>
      </c>
      <c r="H7584" s="138">
        <v>42.37</v>
      </c>
      <c r="I7584" s="138">
        <v>35.369999999999997</v>
      </c>
      <c r="J7584" s="138">
        <v>49.69</v>
      </c>
      <c r="K7584" s="138">
        <v>8.6853906065612474</v>
      </c>
    </row>
    <row r="7585" spans="1:11">
      <c r="A7585" s="39" t="s">
        <v>465</v>
      </c>
      <c r="B7585" s="39" t="s">
        <v>440</v>
      </c>
      <c r="C7585" s="39" t="s">
        <v>138</v>
      </c>
      <c r="D7585" s="92">
        <f t="shared" si="375"/>
        <v>54.68</v>
      </c>
      <c r="E7585" s="92">
        <f t="shared" si="376"/>
        <v>48.51</v>
      </c>
      <c r="F7585" s="92">
        <f t="shared" si="377"/>
        <v>60.71</v>
      </c>
      <c r="H7585" s="138">
        <v>54.68</v>
      </c>
      <c r="I7585" s="138">
        <v>48.51</v>
      </c>
      <c r="J7585" s="138">
        <v>60.71</v>
      </c>
      <c r="K7585" s="138">
        <v>5.7242136064374538</v>
      </c>
    </row>
    <row r="7586" spans="1:11">
      <c r="A7586" s="39" t="s">
        <v>465</v>
      </c>
      <c r="B7586" s="39" t="s">
        <v>440</v>
      </c>
      <c r="C7586" s="39" t="s">
        <v>140</v>
      </c>
      <c r="D7586" s="92">
        <f t="shared" si="375"/>
        <v>53.38</v>
      </c>
      <c r="E7586" s="92">
        <f t="shared" si="376"/>
        <v>45.26</v>
      </c>
      <c r="F7586" s="92">
        <f t="shared" si="377"/>
        <v>61.33</v>
      </c>
      <c r="H7586" s="138">
        <v>53.38</v>
      </c>
      <c r="I7586" s="138">
        <v>45.26</v>
      </c>
      <c r="J7586" s="138">
        <v>61.33</v>
      </c>
      <c r="K7586" s="138">
        <v>7.7369801423754216</v>
      </c>
    </row>
    <row r="7587" spans="1:11">
      <c r="A7587" s="39" t="s">
        <v>465</v>
      </c>
      <c r="B7587" s="39" t="s">
        <v>440</v>
      </c>
      <c r="C7587" s="39" t="s">
        <v>144</v>
      </c>
      <c r="D7587" s="92">
        <f t="shared" si="375"/>
        <v>44.94</v>
      </c>
      <c r="E7587" s="92">
        <f t="shared" si="376"/>
        <v>38.03</v>
      </c>
      <c r="F7587" s="92">
        <f t="shared" si="377"/>
        <v>52.04</v>
      </c>
      <c r="H7587" s="138">
        <v>44.94</v>
      </c>
      <c r="I7587" s="138">
        <v>38.03</v>
      </c>
      <c r="J7587" s="138">
        <v>52.04</v>
      </c>
      <c r="K7587" s="138">
        <v>8.0106809078771697</v>
      </c>
    </row>
    <row r="7588" spans="1:11">
      <c r="A7588" s="39" t="s">
        <v>465</v>
      </c>
      <c r="B7588" s="39" t="s">
        <v>440</v>
      </c>
      <c r="C7588" s="39" t="s">
        <v>145</v>
      </c>
      <c r="D7588" s="92">
        <f t="shared" si="375"/>
        <v>49.66</v>
      </c>
      <c r="E7588" s="92">
        <f t="shared" si="376"/>
        <v>43.41</v>
      </c>
      <c r="F7588" s="92">
        <f t="shared" si="377"/>
        <v>55.92</v>
      </c>
      <c r="H7588" s="138">
        <v>49.66</v>
      </c>
      <c r="I7588" s="138">
        <v>43.41</v>
      </c>
      <c r="J7588" s="138">
        <v>55.92</v>
      </c>
      <c r="K7588" s="138">
        <v>6.4639548932742654</v>
      </c>
    </row>
    <row r="7589" spans="1:11">
      <c r="A7589" s="39" t="s">
        <v>465</v>
      </c>
      <c r="B7589" s="39" t="s">
        <v>440</v>
      </c>
      <c r="C7589" s="39" t="s">
        <v>146</v>
      </c>
      <c r="D7589" s="92">
        <f t="shared" si="375"/>
        <v>47.07</v>
      </c>
      <c r="E7589" s="92">
        <f t="shared" si="376"/>
        <v>38.92</v>
      </c>
      <c r="F7589" s="92">
        <f t="shared" si="377"/>
        <v>55.38</v>
      </c>
      <c r="H7589" s="138">
        <v>47.07</v>
      </c>
      <c r="I7589" s="138">
        <v>38.92</v>
      </c>
      <c r="J7589" s="138">
        <v>55.38</v>
      </c>
      <c r="K7589" s="138">
        <v>9.0078606330996394</v>
      </c>
    </row>
    <row r="7590" spans="1:11">
      <c r="A7590" s="39" t="s">
        <v>465</v>
      </c>
      <c r="B7590" s="39" t="s">
        <v>440</v>
      </c>
      <c r="C7590" s="39" t="s">
        <v>153</v>
      </c>
      <c r="D7590" s="92">
        <f t="shared" si="375"/>
        <v>43.76</v>
      </c>
      <c r="E7590" s="92">
        <f t="shared" si="376"/>
        <v>37</v>
      </c>
      <c r="F7590" s="92">
        <f t="shared" si="377"/>
        <v>50.76</v>
      </c>
      <c r="H7590" s="138">
        <v>43.76</v>
      </c>
      <c r="I7590" s="138">
        <v>37</v>
      </c>
      <c r="J7590" s="138">
        <v>50.76</v>
      </c>
      <c r="K7590" s="138">
        <v>8.0667276051188299</v>
      </c>
    </row>
    <row r="7591" spans="1:11">
      <c r="A7591" s="39" t="s">
        <v>465</v>
      </c>
      <c r="B7591" s="39" t="s">
        <v>440</v>
      </c>
      <c r="C7591" s="39" t="s">
        <v>162</v>
      </c>
      <c r="D7591" s="92">
        <f t="shared" si="375"/>
        <v>56.16</v>
      </c>
      <c r="E7591" s="92">
        <f t="shared" si="376"/>
        <v>50.18</v>
      </c>
      <c r="F7591" s="92">
        <f t="shared" si="377"/>
        <v>61.96</v>
      </c>
      <c r="H7591" s="138">
        <v>56.16</v>
      </c>
      <c r="I7591" s="138">
        <v>50.18</v>
      </c>
      <c r="J7591" s="138">
        <v>61.96</v>
      </c>
      <c r="K7591" s="138">
        <v>5.3774928774928776</v>
      </c>
    </row>
    <row r="7592" spans="1:11">
      <c r="A7592" s="39" t="s">
        <v>465</v>
      </c>
      <c r="B7592" s="39" t="s">
        <v>440</v>
      </c>
      <c r="C7592" s="39" t="s">
        <v>165</v>
      </c>
      <c r="D7592" s="92">
        <f t="shared" si="375"/>
        <v>48.72</v>
      </c>
      <c r="E7592" s="92">
        <f t="shared" si="376"/>
        <v>41.73</v>
      </c>
      <c r="F7592" s="92">
        <f t="shared" si="377"/>
        <v>55.76</v>
      </c>
      <c r="H7592" s="138">
        <v>48.72</v>
      </c>
      <c r="I7592" s="138">
        <v>41.73</v>
      </c>
      <c r="J7592" s="138">
        <v>55.76</v>
      </c>
      <c r="K7592" s="138">
        <v>7.389162561576355</v>
      </c>
    </row>
    <row r="7593" spans="1:11">
      <c r="A7593" s="39" t="s">
        <v>465</v>
      </c>
      <c r="B7593" s="39" t="s">
        <v>440</v>
      </c>
      <c r="C7593" s="39" t="s">
        <v>166</v>
      </c>
      <c r="D7593" s="92">
        <f t="shared" si="375"/>
        <v>57.18</v>
      </c>
      <c r="E7593" s="92">
        <f t="shared" si="376"/>
        <v>50.85</v>
      </c>
      <c r="F7593" s="92">
        <f t="shared" si="377"/>
        <v>63.28</v>
      </c>
      <c r="H7593" s="138">
        <v>57.18</v>
      </c>
      <c r="I7593" s="138">
        <v>50.85</v>
      </c>
      <c r="J7593" s="138">
        <v>63.28</v>
      </c>
      <c r="K7593" s="138">
        <v>5.5788737320741513</v>
      </c>
    </row>
    <row r="7594" spans="1:11">
      <c r="A7594" s="39" t="s">
        <v>465</v>
      </c>
      <c r="B7594" s="39" t="s">
        <v>440</v>
      </c>
      <c r="C7594" s="39" t="s">
        <v>170</v>
      </c>
      <c r="D7594" s="92">
        <f t="shared" si="375"/>
        <v>44.59</v>
      </c>
      <c r="E7594" s="92">
        <f t="shared" si="376"/>
        <v>37.020000000000003</v>
      </c>
      <c r="F7594" s="92">
        <f t="shared" si="377"/>
        <v>52.43</v>
      </c>
      <c r="H7594" s="138">
        <v>44.59</v>
      </c>
      <c r="I7594" s="138">
        <v>37.020000000000003</v>
      </c>
      <c r="J7594" s="138">
        <v>52.43</v>
      </c>
      <c r="K7594" s="138">
        <v>8.880915003363981</v>
      </c>
    </row>
    <row r="7595" spans="1:11">
      <c r="A7595" s="39" t="s">
        <v>465</v>
      </c>
      <c r="B7595" s="39" t="s">
        <v>440</v>
      </c>
      <c r="C7595" s="39" t="s">
        <v>172</v>
      </c>
      <c r="D7595" s="92">
        <f t="shared" si="375"/>
        <v>55.93</v>
      </c>
      <c r="E7595" s="92">
        <f t="shared" si="376"/>
        <v>49.19</v>
      </c>
      <c r="F7595" s="92">
        <f t="shared" si="377"/>
        <v>62.46</v>
      </c>
      <c r="H7595" s="138">
        <v>55.93</v>
      </c>
      <c r="I7595" s="138">
        <v>49.19</v>
      </c>
      <c r="J7595" s="138">
        <v>62.46</v>
      </c>
      <c r="K7595" s="138">
        <v>6.0790273556231007</v>
      </c>
    </row>
    <row r="7596" spans="1:11">
      <c r="A7596" s="39" t="s">
        <v>465</v>
      </c>
      <c r="B7596" s="39" t="s">
        <v>440</v>
      </c>
      <c r="C7596" s="39" t="s">
        <v>175</v>
      </c>
      <c r="D7596" s="92">
        <f t="shared" si="375"/>
        <v>50.92</v>
      </c>
      <c r="E7596" s="92">
        <f t="shared" si="376"/>
        <v>42.84</v>
      </c>
      <c r="F7596" s="92">
        <f t="shared" si="377"/>
        <v>58.95</v>
      </c>
      <c r="H7596" s="138">
        <v>50.92</v>
      </c>
      <c r="I7596" s="138">
        <v>42.84</v>
      </c>
      <c r="J7596" s="138">
        <v>58.95</v>
      </c>
      <c r="K7596" s="138">
        <v>8.1500392772977222</v>
      </c>
    </row>
    <row r="7597" spans="1:11">
      <c r="A7597" s="39" t="s">
        <v>465</v>
      </c>
      <c r="B7597" s="39" t="s">
        <v>438</v>
      </c>
      <c r="C7597" s="39" t="s">
        <v>99</v>
      </c>
      <c r="D7597" s="92">
        <f t="shared" si="375"/>
        <v>56.68</v>
      </c>
      <c r="E7597" s="92">
        <f t="shared" si="376"/>
        <v>46.66</v>
      </c>
      <c r="F7597" s="92">
        <f t="shared" si="377"/>
        <v>66.180000000000007</v>
      </c>
      <c r="H7597" s="138">
        <v>56.68</v>
      </c>
      <c r="I7597" s="138">
        <v>46.66</v>
      </c>
      <c r="J7597" s="138">
        <v>66.180000000000007</v>
      </c>
      <c r="K7597" s="138">
        <v>8.8920254057868746</v>
      </c>
    </row>
    <row r="7598" spans="1:11">
      <c r="A7598" s="39" t="s">
        <v>465</v>
      </c>
      <c r="B7598" s="39" t="s">
        <v>438</v>
      </c>
      <c r="C7598" s="39" t="s">
        <v>100</v>
      </c>
      <c r="D7598" s="92">
        <f t="shared" si="375"/>
        <v>53.61</v>
      </c>
      <c r="E7598" s="92">
        <f t="shared" si="376"/>
        <v>43.44</v>
      </c>
      <c r="F7598" s="92">
        <f t="shared" si="377"/>
        <v>63.49</v>
      </c>
      <c r="H7598" s="138">
        <v>53.61</v>
      </c>
      <c r="I7598" s="138">
        <v>43.44</v>
      </c>
      <c r="J7598" s="138">
        <v>63.49</v>
      </c>
      <c r="K7598" s="138">
        <v>9.6623764223092703</v>
      </c>
    </row>
    <row r="7599" spans="1:11">
      <c r="A7599" s="39" t="s">
        <v>465</v>
      </c>
      <c r="B7599" s="39" t="s">
        <v>438</v>
      </c>
      <c r="C7599" s="39" t="s">
        <v>107</v>
      </c>
      <c r="D7599" s="92">
        <f t="shared" si="375"/>
        <v>42.77</v>
      </c>
      <c r="E7599" s="92">
        <f t="shared" si="376"/>
        <v>32.479999999999997</v>
      </c>
      <c r="F7599" s="92">
        <f t="shared" si="377"/>
        <v>53.73</v>
      </c>
      <c r="H7599" s="138">
        <v>42.77</v>
      </c>
      <c r="I7599" s="138">
        <v>32.479999999999997</v>
      </c>
      <c r="J7599" s="138">
        <v>53.73</v>
      </c>
      <c r="K7599" s="138">
        <v>12.859480944587325</v>
      </c>
    </row>
    <row r="7600" spans="1:11">
      <c r="A7600" s="39" t="s">
        <v>465</v>
      </c>
      <c r="B7600" s="39" t="s">
        <v>438</v>
      </c>
      <c r="C7600" s="39" t="s">
        <v>113</v>
      </c>
      <c r="D7600" s="92">
        <f t="shared" si="375"/>
        <v>60.1</v>
      </c>
      <c r="E7600" s="92">
        <f t="shared" si="376"/>
        <v>50.43</v>
      </c>
      <c r="F7600" s="92">
        <f t="shared" si="377"/>
        <v>69.05</v>
      </c>
      <c r="H7600" s="138">
        <v>60.1</v>
      </c>
      <c r="I7600" s="138">
        <v>50.43</v>
      </c>
      <c r="J7600" s="138">
        <v>69.05</v>
      </c>
      <c r="K7600" s="138">
        <v>7.9866888519134775</v>
      </c>
    </row>
    <row r="7601" spans="1:11">
      <c r="A7601" s="39" t="s">
        <v>465</v>
      </c>
      <c r="B7601" s="39" t="s">
        <v>438</v>
      </c>
      <c r="C7601" s="39" t="s">
        <v>114</v>
      </c>
      <c r="D7601" s="92">
        <f t="shared" si="375"/>
        <v>52.62</v>
      </c>
      <c r="E7601" s="92">
        <f t="shared" si="376"/>
        <v>43.87</v>
      </c>
      <c r="F7601" s="92">
        <f t="shared" si="377"/>
        <v>61.22</v>
      </c>
      <c r="H7601" s="138">
        <v>52.62</v>
      </c>
      <c r="I7601" s="138">
        <v>43.87</v>
      </c>
      <c r="J7601" s="138">
        <v>61.22</v>
      </c>
      <c r="K7601" s="138">
        <v>8.4948688711516542</v>
      </c>
    </row>
    <row r="7602" spans="1:11">
      <c r="A7602" s="39" t="s">
        <v>465</v>
      </c>
      <c r="B7602" s="39" t="s">
        <v>438</v>
      </c>
      <c r="C7602" s="39" t="s">
        <v>120</v>
      </c>
      <c r="D7602" s="92">
        <f t="shared" si="375"/>
        <v>40.950000000000003</v>
      </c>
      <c r="E7602" s="92">
        <f t="shared" si="376"/>
        <v>32.5</v>
      </c>
      <c r="F7602" s="92">
        <f t="shared" si="377"/>
        <v>49.98</v>
      </c>
      <c r="H7602" s="138">
        <v>40.950000000000003</v>
      </c>
      <c r="I7602" s="138">
        <v>32.5</v>
      </c>
      <c r="J7602" s="138">
        <v>49.98</v>
      </c>
      <c r="K7602" s="138">
        <v>11.013431013431012</v>
      </c>
    </row>
    <row r="7603" spans="1:11">
      <c r="A7603" s="39" t="s">
        <v>465</v>
      </c>
      <c r="B7603" s="39" t="s">
        <v>438</v>
      </c>
      <c r="C7603" s="39" t="s">
        <v>121</v>
      </c>
      <c r="D7603" s="92">
        <f t="shared" si="375"/>
        <v>42.34</v>
      </c>
      <c r="E7603" s="92">
        <f t="shared" si="376"/>
        <v>32.01</v>
      </c>
      <c r="F7603" s="92">
        <f t="shared" si="377"/>
        <v>53.38</v>
      </c>
      <c r="H7603" s="138">
        <v>42.34</v>
      </c>
      <c r="I7603" s="138">
        <v>32.01</v>
      </c>
      <c r="J7603" s="138">
        <v>53.38</v>
      </c>
      <c r="K7603" s="138">
        <v>13.060935285781767</v>
      </c>
    </row>
    <row r="7604" spans="1:11">
      <c r="A7604" s="39" t="s">
        <v>465</v>
      </c>
      <c r="B7604" s="39" t="s">
        <v>438</v>
      </c>
      <c r="C7604" s="39" t="s">
        <v>124</v>
      </c>
      <c r="D7604" s="92">
        <f t="shared" si="375"/>
        <v>46.53</v>
      </c>
      <c r="E7604" s="92">
        <f t="shared" si="376"/>
        <v>33.909999999999997</v>
      </c>
      <c r="F7604" s="92">
        <f t="shared" si="377"/>
        <v>59.6</v>
      </c>
      <c r="H7604" s="138">
        <v>46.53</v>
      </c>
      <c r="I7604" s="138">
        <v>33.909999999999997</v>
      </c>
      <c r="J7604" s="138">
        <v>59.6</v>
      </c>
      <c r="K7604" s="138">
        <v>14.399312271652697</v>
      </c>
    </row>
    <row r="7605" spans="1:11">
      <c r="A7605" s="39" t="s">
        <v>465</v>
      </c>
      <c r="B7605" s="39" t="s">
        <v>438</v>
      </c>
      <c r="C7605" s="39" t="s">
        <v>126</v>
      </c>
      <c r="D7605" s="92">
        <f t="shared" si="375"/>
        <v>51.72</v>
      </c>
      <c r="E7605" s="92">
        <f t="shared" si="376"/>
        <v>41.74</v>
      </c>
      <c r="F7605" s="92">
        <f t="shared" si="377"/>
        <v>61.56</v>
      </c>
      <c r="H7605" s="138">
        <v>51.72</v>
      </c>
      <c r="I7605" s="138">
        <v>41.74</v>
      </c>
      <c r="J7605" s="138">
        <v>61.56</v>
      </c>
      <c r="K7605" s="138">
        <v>9.8994586233565354</v>
      </c>
    </row>
    <row r="7606" spans="1:11">
      <c r="A7606" s="39" t="s">
        <v>465</v>
      </c>
      <c r="B7606" s="39" t="s">
        <v>438</v>
      </c>
      <c r="C7606" s="39" t="s">
        <v>127</v>
      </c>
      <c r="D7606" s="92">
        <f t="shared" si="375"/>
        <v>46.17</v>
      </c>
      <c r="E7606" s="92">
        <f t="shared" si="376"/>
        <v>36.82</v>
      </c>
      <c r="F7606" s="92">
        <f t="shared" si="377"/>
        <v>55.8</v>
      </c>
      <c r="H7606" s="138">
        <v>46.17</v>
      </c>
      <c r="I7606" s="138">
        <v>36.82</v>
      </c>
      <c r="J7606" s="138">
        <v>55.8</v>
      </c>
      <c r="K7606" s="138">
        <v>10.61295213341997</v>
      </c>
    </row>
    <row r="7607" spans="1:11">
      <c r="A7607" s="39" t="s">
        <v>465</v>
      </c>
      <c r="B7607" s="39" t="s">
        <v>438</v>
      </c>
      <c r="C7607" s="39" t="s">
        <v>128</v>
      </c>
      <c r="D7607" s="92">
        <f t="shared" si="375"/>
        <v>52.1</v>
      </c>
      <c r="E7607" s="92">
        <f t="shared" si="376"/>
        <v>41.51</v>
      </c>
      <c r="F7607" s="92">
        <f t="shared" si="377"/>
        <v>62.51</v>
      </c>
      <c r="H7607" s="138">
        <v>52.1</v>
      </c>
      <c r="I7607" s="138">
        <v>41.51</v>
      </c>
      <c r="J7607" s="138">
        <v>62.51</v>
      </c>
      <c r="K7607" s="138">
        <v>10.441458733205375</v>
      </c>
    </row>
    <row r="7608" spans="1:11">
      <c r="A7608" s="39" t="s">
        <v>465</v>
      </c>
      <c r="B7608" s="39" t="s">
        <v>438</v>
      </c>
      <c r="C7608" s="39" t="s">
        <v>129</v>
      </c>
      <c r="D7608" s="92">
        <f t="shared" si="375"/>
        <v>45.08</v>
      </c>
      <c r="E7608" s="92">
        <f t="shared" si="376"/>
        <v>36.119999999999997</v>
      </c>
      <c r="F7608" s="92">
        <f t="shared" si="377"/>
        <v>54.37</v>
      </c>
      <c r="H7608" s="138">
        <v>45.08</v>
      </c>
      <c r="I7608" s="138">
        <v>36.119999999999997</v>
      </c>
      <c r="J7608" s="138">
        <v>54.37</v>
      </c>
      <c r="K7608" s="138">
        <v>10.448092280390417</v>
      </c>
    </row>
    <row r="7609" spans="1:11">
      <c r="A7609" s="39" t="s">
        <v>465</v>
      </c>
      <c r="B7609" s="39" t="s">
        <v>438</v>
      </c>
      <c r="C7609" s="39" t="s">
        <v>139</v>
      </c>
      <c r="D7609" s="92">
        <f t="shared" si="375"/>
        <v>43.73</v>
      </c>
      <c r="E7609" s="92">
        <f t="shared" si="376"/>
        <v>31.4</v>
      </c>
      <c r="F7609" s="92">
        <f t="shared" si="377"/>
        <v>56.89</v>
      </c>
      <c r="H7609" s="138">
        <v>43.73</v>
      </c>
      <c r="I7609" s="138">
        <v>31.4</v>
      </c>
      <c r="J7609" s="138">
        <v>56.89</v>
      </c>
      <c r="K7609" s="138">
        <v>15.206951749371141</v>
      </c>
    </row>
    <row r="7610" spans="1:11">
      <c r="A7610" s="39" t="s">
        <v>465</v>
      </c>
      <c r="B7610" s="39" t="s">
        <v>438</v>
      </c>
      <c r="C7610" s="39" t="s">
        <v>141</v>
      </c>
      <c r="D7610" s="92">
        <f t="shared" si="375"/>
        <v>45.04</v>
      </c>
      <c r="E7610" s="92">
        <f t="shared" si="376"/>
        <v>26.59</v>
      </c>
      <c r="F7610" s="92">
        <f t="shared" si="377"/>
        <v>64.97</v>
      </c>
      <c r="H7610" s="138">
        <v>45.04</v>
      </c>
      <c r="I7610" s="138">
        <v>26.59</v>
      </c>
      <c r="J7610" s="138">
        <v>64.97</v>
      </c>
      <c r="K7610" s="138">
        <v>22.890763765541742</v>
      </c>
    </row>
    <row r="7611" spans="1:11">
      <c r="A7611" s="39" t="s">
        <v>465</v>
      </c>
      <c r="B7611" s="39" t="s">
        <v>438</v>
      </c>
      <c r="C7611" s="39" t="s">
        <v>142</v>
      </c>
      <c r="D7611" s="92">
        <f t="shared" si="375"/>
        <v>36.68</v>
      </c>
      <c r="E7611" s="92">
        <f t="shared" si="376"/>
        <v>25.51</v>
      </c>
      <c r="F7611" s="92">
        <f t="shared" si="377"/>
        <v>49.49</v>
      </c>
      <c r="H7611" s="138">
        <v>36.68</v>
      </c>
      <c r="I7611" s="138">
        <v>25.51</v>
      </c>
      <c r="J7611" s="138">
        <v>49.49</v>
      </c>
      <c r="K7611" s="138">
        <v>16.984732824427482</v>
      </c>
    </row>
    <row r="7612" spans="1:11">
      <c r="A7612" s="39" t="s">
        <v>465</v>
      </c>
      <c r="B7612" s="39" t="s">
        <v>438</v>
      </c>
      <c r="C7612" s="39" t="s">
        <v>147</v>
      </c>
      <c r="D7612" s="92">
        <f t="shared" si="375"/>
        <v>37.5</v>
      </c>
      <c r="E7612" s="92">
        <f t="shared" si="376"/>
        <v>27.35</v>
      </c>
      <c r="F7612" s="92">
        <f t="shared" si="377"/>
        <v>48.88</v>
      </c>
      <c r="H7612" s="138">
        <v>37.5</v>
      </c>
      <c r="I7612" s="138">
        <v>27.35</v>
      </c>
      <c r="J7612" s="138">
        <v>48.88</v>
      </c>
      <c r="K7612" s="138">
        <v>14.853333333333335</v>
      </c>
    </row>
    <row r="7613" spans="1:11">
      <c r="A7613" s="39" t="s">
        <v>465</v>
      </c>
      <c r="B7613" s="39" t="s">
        <v>438</v>
      </c>
      <c r="C7613" s="39" t="s">
        <v>148</v>
      </c>
      <c r="D7613" s="92">
        <f t="shared" si="375"/>
        <v>47.12</v>
      </c>
      <c r="E7613" s="92">
        <f t="shared" si="376"/>
        <v>36.81</v>
      </c>
      <c r="F7613" s="92">
        <f t="shared" si="377"/>
        <v>57.69</v>
      </c>
      <c r="H7613" s="138">
        <v>47.12</v>
      </c>
      <c r="I7613" s="138">
        <v>36.81</v>
      </c>
      <c r="J7613" s="138">
        <v>57.69</v>
      </c>
      <c r="K7613" s="138">
        <v>11.460101867572158</v>
      </c>
    </row>
    <row r="7614" spans="1:11">
      <c r="A7614" s="39" t="s">
        <v>465</v>
      </c>
      <c r="B7614" s="39" t="s">
        <v>438</v>
      </c>
      <c r="C7614" s="39" t="s">
        <v>152</v>
      </c>
      <c r="D7614" s="92">
        <f t="shared" si="375"/>
        <v>59.22</v>
      </c>
      <c r="E7614" s="92">
        <f t="shared" si="376"/>
        <v>48.76</v>
      </c>
      <c r="F7614" s="92">
        <f t="shared" si="377"/>
        <v>68.91</v>
      </c>
      <c r="H7614" s="138">
        <v>59.22</v>
      </c>
      <c r="I7614" s="138">
        <v>48.76</v>
      </c>
      <c r="J7614" s="138">
        <v>68.91</v>
      </c>
      <c r="K7614" s="138">
        <v>8.7977034785545438</v>
      </c>
    </row>
    <row r="7615" spans="1:11">
      <c r="A7615" s="39" t="s">
        <v>465</v>
      </c>
      <c r="B7615" s="39" t="s">
        <v>438</v>
      </c>
      <c r="C7615" s="39" t="s">
        <v>155</v>
      </c>
      <c r="D7615" s="92">
        <f t="shared" si="375"/>
        <v>54.82</v>
      </c>
      <c r="E7615" s="92">
        <f t="shared" si="376"/>
        <v>45.37</v>
      </c>
      <c r="F7615" s="92">
        <f t="shared" si="377"/>
        <v>63.94</v>
      </c>
      <c r="H7615" s="138">
        <v>54.82</v>
      </c>
      <c r="I7615" s="138">
        <v>45.37</v>
      </c>
      <c r="J7615" s="138">
        <v>63.94</v>
      </c>
      <c r="K7615" s="138">
        <v>8.7376869755563664</v>
      </c>
    </row>
    <row r="7616" spans="1:11">
      <c r="A7616" s="39" t="s">
        <v>465</v>
      </c>
      <c r="B7616" s="39" t="s">
        <v>438</v>
      </c>
      <c r="C7616" s="39" t="s">
        <v>157</v>
      </c>
      <c r="D7616" s="92">
        <f t="shared" si="375"/>
        <v>54.62</v>
      </c>
      <c r="E7616" s="92">
        <f t="shared" si="376"/>
        <v>43.29</v>
      </c>
      <c r="F7616" s="92">
        <f t="shared" si="377"/>
        <v>65.48</v>
      </c>
      <c r="H7616" s="138">
        <v>54.62</v>
      </c>
      <c r="I7616" s="138">
        <v>43.29</v>
      </c>
      <c r="J7616" s="138">
        <v>65.48</v>
      </c>
      <c r="K7616" s="138">
        <v>10.527279384840718</v>
      </c>
    </row>
    <row r="7617" spans="1:11">
      <c r="A7617" s="39" t="s">
        <v>465</v>
      </c>
      <c r="B7617" s="39" t="s">
        <v>438</v>
      </c>
      <c r="C7617" s="39" t="s">
        <v>158</v>
      </c>
      <c r="D7617" s="92">
        <f t="shared" si="375"/>
        <v>62.92</v>
      </c>
      <c r="E7617" s="92">
        <f t="shared" si="376"/>
        <v>51.88</v>
      </c>
      <c r="F7617" s="92">
        <f t="shared" si="377"/>
        <v>72.77</v>
      </c>
      <c r="H7617" s="138">
        <v>62.92</v>
      </c>
      <c r="I7617" s="138">
        <v>51.88</v>
      </c>
      <c r="J7617" s="138">
        <v>72.77</v>
      </c>
      <c r="K7617" s="138">
        <v>8.5823267641449466</v>
      </c>
    </row>
    <row r="7618" spans="1:11">
      <c r="A7618" s="39" t="s">
        <v>465</v>
      </c>
      <c r="B7618" s="39" t="s">
        <v>438</v>
      </c>
      <c r="C7618" s="39" t="s">
        <v>160</v>
      </c>
      <c r="D7618" s="92">
        <f t="shared" si="375"/>
        <v>49.5</v>
      </c>
      <c r="E7618" s="92">
        <f t="shared" si="376"/>
        <v>40.5</v>
      </c>
      <c r="F7618" s="92">
        <f t="shared" si="377"/>
        <v>58.54</v>
      </c>
      <c r="H7618" s="138">
        <v>49.5</v>
      </c>
      <c r="I7618" s="138">
        <v>40.5</v>
      </c>
      <c r="J7618" s="138">
        <v>58.54</v>
      </c>
      <c r="K7618" s="138">
        <v>9.3939393939393945</v>
      </c>
    </row>
    <row r="7619" spans="1:11">
      <c r="A7619" s="39" t="s">
        <v>465</v>
      </c>
      <c r="B7619" s="39" t="s">
        <v>438</v>
      </c>
      <c r="C7619" s="39" t="s">
        <v>163</v>
      </c>
      <c r="D7619" s="92">
        <f t="shared" si="375"/>
        <v>50.22</v>
      </c>
      <c r="E7619" s="92">
        <f t="shared" si="376"/>
        <v>40.33</v>
      </c>
      <c r="F7619" s="92">
        <f t="shared" si="377"/>
        <v>60.09</v>
      </c>
      <c r="H7619" s="138">
        <v>50.22</v>
      </c>
      <c r="I7619" s="138">
        <v>40.33</v>
      </c>
      <c r="J7619" s="138">
        <v>60.09</v>
      </c>
      <c r="K7619" s="138">
        <v>10.175228992433293</v>
      </c>
    </row>
    <row r="7620" spans="1:11">
      <c r="A7620" s="39" t="s">
        <v>465</v>
      </c>
      <c r="B7620" s="39" t="s">
        <v>438</v>
      </c>
      <c r="C7620" s="39" t="s">
        <v>167</v>
      </c>
      <c r="D7620" s="92">
        <f t="shared" si="375"/>
        <v>50.97</v>
      </c>
      <c r="E7620" s="92">
        <f t="shared" si="376"/>
        <v>41.63</v>
      </c>
      <c r="F7620" s="92">
        <f t="shared" si="377"/>
        <v>60.25</v>
      </c>
      <c r="H7620" s="138">
        <v>50.97</v>
      </c>
      <c r="I7620" s="138">
        <v>41.63</v>
      </c>
      <c r="J7620" s="138">
        <v>60.25</v>
      </c>
      <c r="K7620" s="138">
        <v>9.4369236805964292</v>
      </c>
    </row>
    <row r="7621" spans="1:11">
      <c r="A7621" s="39" t="s">
        <v>465</v>
      </c>
      <c r="B7621" s="39" t="s">
        <v>438</v>
      </c>
      <c r="C7621" s="39" t="s">
        <v>169</v>
      </c>
      <c r="D7621" s="92">
        <f t="shared" si="375"/>
        <v>40.409999999999997</v>
      </c>
      <c r="E7621" s="92">
        <f t="shared" si="376"/>
        <v>29.89</v>
      </c>
      <c r="F7621" s="92">
        <f t="shared" si="377"/>
        <v>51.89</v>
      </c>
      <c r="H7621" s="138">
        <v>40.409999999999997</v>
      </c>
      <c r="I7621" s="138">
        <v>29.89</v>
      </c>
      <c r="J7621" s="138">
        <v>51.89</v>
      </c>
      <c r="K7621" s="138">
        <v>14.105419450631034</v>
      </c>
    </row>
    <row r="7622" spans="1:11">
      <c r="A7622" s="39" t="s">
        <v>465</v>
      </c>
      <c r="B7622" s="39" t="s">
        <v>438</v>
      </c>
      <c r="C7622" s="39" t="s">
        <v>173</v>
      </c>
      <c r="D7622" s="92">
        <f t="shared" si="375"/>
        <v>46.16</v>
      </c>
      <c r="E7622" s="92">
        <f t="shared" si="376"/>
        <v>34.18</v>
      </c>
      <c r="F7622" s="92">
        <f t="shared" si="377"/>
        <v>58.61</v>
      </c>
      <c r="H7622" s="138">
        <v>46.16</v>
      </c>
      <c r="I7622" s="138">
        <v>34.18</v>
      </c>
      <c r="J7622" s="138">
        <v>58.61</v>
      </c>
      <c r="K7622" s="138">
        <v>13.778162911611789</v>
      </c>
    </row>
    <row r="7623" spans="1:11">
      <c r="A7623" s="39" t="s">
        <v>465</v>
      </c>
      <c r="B7623" s="39" t="s">
        <v>438</v>
      </c>
      <c r="C7623" s="39" t="s">
        <v>176</v>
      </c>
      <c r="D7623" s="92">
        <f t="shared" si="375"/>
        <v>41.55</v>
      </c>
      <c r="E7623" s="92">
        <f t="shared" si="376"/>
        <v>28.68</v>
      </c>
      <c r="F7623" s="92">
        <f t="shared" si="377"/>
        <v>55.69</v>
      </c>
      <c r="H7623" s="138">
        <v>41.55</v>
      </c>
      <c r="I7623" s="138">
        <v>28.68</v>
      </c>
      <c r="J7623" s="138">
        <v>55.69</v>
      </c>
      <c r="K7623" s="138">
        <v>16.991576413959088</v>
      </c>
    </row>
    <row r="7624" spans="1:11">
      <c r="A7624" s="39" t="s">
        <v>465</v>
      </c>
      <c r="B7624" s="39" t="s">
        <v>439</v>
      </c>
      <c r="C7624" s="39" t="s">
        <v>99</v>
      </c>
      <c r="D7624" s="92">
        <f t="shared" si="375"/>
        <v>51.45</v>
      </c>
      <c r="E7624" s="92">
        <f t="shared" si="376"/>
        <v>43.13</v>
      </c>
      <c r="F7624" s="92">
        <f t="shared" si="377"/>
        <v>59.69</v>
      </c>
      <c r="H7624" s="138">
        <v>51.45</v>
      </c>
      <c r="I7624" s="138">
        <v>43.13</v>
      </c>
      <c r="J7624" s="138">
        <v>59.69</v>
      </c>
      <c r="K7624" s="138">
        <v>8.279883381924197</v>
      </c>
    </row>
    <row r="7625" spans="1:11">
      <c r="A7625" s="39" t="s">
        <v>465</v>
      </c>
      <c r="B7625" s="39" t="s">
        <v>439</v>
      </c>
      <c r="C7625" s="39" t="s">
        <v>100</v>
      </c>
      <c r="D7625" s="92">
        <f t="shared" si="375"/>
        <v>43.93</v>
      </c>
      <c r="E7625" s="92">
        <f t="shared" si="376"/>
        <v>35.07</v>
      </c>
      <c r="F7625" s="92">
        <f t="shared" si="377"/>
        <v>53.19</v>
      </c>
      <c r="H7625" s="138">
        <v>43.93</v>
      </c>
      <c r="I7625" s="138">
        <v>35.07</v>
      </c>
      <c r="J7625" s="138">
        <v>53.19</v>
      </c>
      <c r="K7625" s="138">
        <v>10.630548600045527</v>
      </c>
    </row>
    <row r="7626" spans="1:11">
      <c r="A7626" s="39" t="s">
        <v>465</v>
      </c>
      <c r="B7626" s="39" t="s">
        <v>439</v>
      </c>
      <c r="C7626" s="39" t="s">
        <v>107</v>
      </c>
      <c r="D7626" s="92">
        <f t="shared" si="375"/>
        <v>38.36</v>
      </c>
      <c r="E7626" s="92">
        <f t="shared" si="376"/>
        <v>29.64</v>
      </c>
      <c r="F7626" s="92">
        <f t="shared" si="377"/>
        <v>47.91</v>
      </c>
      <c r="H7626" s="138">
        <v>38.36</v>
      </c>
      <c r="I7626" s="138">
        <v>29.64</v>
      </c>
      <c r="J7626" s="138">
        <v>47.91</v>
      </c>
      <c r="K7626" s="138">
        <v>12.278415015641293</v>
      </c>
    </row>
    <row r="7627" spans="1:11">
      <c r="A7627" s="39" t="s">
        <v>465</v>
      </c>
      <c r="B7627" s="39" t="s">
        <v>439</v>
      </c>
      <c r="C7627" s="39" t="s">
        <v>113</v>
      </c>
      <c r="D7627" s="92">
        <f t="shared" si="375"/>
        <v>40.340000000000003</v>
      </c>
      <c r="E7627" s="92">
        <f t="shared" si="376"/>
        <v>33.17</v>
      </c>
      <c r="F7627" s="92">
        <f t="shared" si="377"/>
        <v>47.96</v>
      </c>
      <c r="H7627" s="138">
        <v>40.340000000000003</v>
      </c>
      <c r="I7627" s="138">
        <v>33.17</v>
      </c>
      <c r="J7627" s="138">
        <v>47.96</v>
      </c>
      <c r="K7627" s="138">
        <v>9.4199305899851247</v>
      </c>
    </row>
    <row r="7628" spans="1:11">
      <c r="A7628" s="39" t="s">
        <v>465</v>
      </c>
      <c r="B7628" s="39" t="s">
        <v>439</v>
      </c>
      <c r="C7628" s="39" t="s">
        <v>114</v>
      </c>
      <c r="D7628" s="92">
        <f t="shared" si="375"/>
        <v>55.19</v>
      </c>
      <c r="E7628" s="92">
        <f t="shared" si="376"/>
        <v>47.2</v>
      </c>
      <c r="F7628" s="92">
        <f t="shared" si="377"/>
        <v>62.92</v>
      </c>
      <c r="H7628" s="138">
        <v>55.19</v>
      </c>
      <c r="I7628" s="138">
        <v>47.2</v>
      </c>
      <c r="J7628" s="138">
        <v>62.92</v>
      </c>
      <c r="K7628" s="138">
        <v>7.3201666968653738</v>
      </c>
    </row>
    <row r="7629" spans="1:11">
      <c r="A7629" s="39" t="s">
        <v>465</v>
      </c>
      <c r="B7629" s="39" t="s">
        <v>439</v>
      </c>
      <c r="C7629" s="39" t="s">
        <v>120</v>
      </c>
      <c r="D7629" s="92">
        <f t="shared" si="375"/>
        <v>38.49</v>
      </c>
      <c r="E7629" s="92">
        <f t="shared" si="376"/>
        <v>31.47</v>
      </c>
      <c r="F7629" s="92">
        <f t="shared" si="377"/>
        <v>46.01</v>
      </c>
      <c r="H7629" s="138">
        <v>38.49</v>
      </c>
      <c r="I7629" s="138">
        <v>31.47</v>
      </c>
      <c r="J7629" s="138">
        <v>46.01</v>
      </c>
      <c r="K7629" s="138">
        <v>9.6908287866978426</v>
      </c>
    </row>
    <row r="7630" spans="1:11">
      <c r="A7630" s="39" t="s">
        <v>465</v>
      </c>
      <c r="B7630" s="39" t="s">
        <v>439</v>
      </c>
      <c r="C7630" s="39" t="s">
        <v>121</v>
      </c>
      <c r="D7630" s="92">
        <f t="shared" si="375"/>
        <v>44.91</v>
      </c>
      <c r="E7630" s="92">
        <f t="shared" si="376"/>
        <v>36.18</v>
      </c>
      <c r="F7630" s="92">
        <f t="shared" si="377"/>
        <v>53.98</v>
      </c>
      <c r="H7630" s="138">
        <v>44.91</v>
      </c>
      <c r="I7630" s="138">
        <v>36.18</v>
      </c>
      <c r="J7630" s="138">
        <v>53.98</v>
      </c>
      <c r="K7630" s="138">
        <v>10.220440881763528</v>
      </c>
    </row>
    <row r="7631" spans="1:11">
      <c r="A7631" s="39" t="s">
        <v>465</v>
      </c>
      <c r="B7631" s="39" t="s">
        <v>439</v>
      </c>
      <c r="C7631" s="39" t="s">
        <v>124</v>
      </c>
      <c r="D7631" s="92">
        <f t="shared" si="375"/>
        <v>48.91</v>
      </c>
      <c r="E7631" s="92">
        <f t="shared" si="376"/>
        <v>38.32</v>
      </c>
      <c r="F7631" s="92">
        <f t="shared" si="377"/>
        <v>59.6</v>
      </c>
      <c r="H7631" s="138">
        <v>48.91</v>
      </c>
      <c r="I7631" s="138">
        <v>38.32</v>
      </c>
      <c r="J7631" s="138">
        <v>59.6</v>
      </c>
      <c r="K7631" s="138">
        <v>11.265589858924557</v>
      </c>
    </row>
    <row r="7632" spans="1:11">
      <c r="A7632" s="39" t="s">
        <v>465</v>
      </c>
      <c r="B7632" s="39" t="s">
        <v>439</v>
      </c>
      <c r="C7632" s="39" t="s">
        <v>126</v>
      </c>
      <c r="D7632" s="92">
        <f t="shared" si="375"/>
        <v>41.51</v>
      </c>
      <c r="E7632" s="92">
        <f t="shared" si="376"/>
        <v>34.36</v>
      </c>
      <c r="F7632" s="92">
        <f t="shared" si="377"/>
        <v>49.04</v>
      </c>
      <c r="H7632" s="138">
        <v>41.51</v>
      </c>
      <c r="I7632" s="138">
        <v>34.36</v>
      </c>
      <c r="J7632" s="138">
        <v>49.04</v>
      </c>
      <c r="K7632" s="138">
        <v>9.0821488797880026</v>
      </c>
    </row>
    <row r="7633" spans="1:11">
      <c r="A7633" s="39" t="s">
        <v>465</v>
      </c>
      <c r="B7633" s="39" t="s">
        <v>439</v>
      </c>
      <c r="C7633" s="39" t="s">
        <v>127</v>
      </c>
      <c r="D7633" s="92">
        <f t="shared" si="375"/>
        <v>50.66</v>
      </c>
      <c r="E7633" s="92">
        <f t="shared" si="376"/>
        <v>41.92</v>
      </c>
      <c r="F7633" s="92">
        <f t="shared" si="377"/>
        <v>59.36</v>
      </c>
      <c r="H7633" s="138">
        <v>50.66</v>
      </c>
      <c r="I7633" s="138">
        <v>41.92</v>
      </c>
      <c r="J7633" s="138">
        <v>59.36</v>
      </c>
      <c r="K7633" s="138">
        <v>8.8827477299644695</v>
      </c>
    </row>
    <row r="7634" spans="1:11">
      <c r="A7634" s="39" t="s">
        <v>465</v>
      </c>
      <c r="B7634" s="39" t="s">
        <v>439</v>
      </c>
      <c r="C7634" s="39" t="s">
        <v>128</v>
      </c>
      <c r="D7634" s="92">
        <f t="shared" si="375"/>
        <v>37.03</v>
      </c>
      <c r="E7634" s="92">
        <f t="shared" si="376"/>
        <v>28.54</v>
      </c>
      <c r="F7634" s="92">
        <f t="shared" si="377"/>
        <v>46.41</v>
      </c>
      <c r="H7634" s="138">
        <v>37.03</v>
      </c>
      <c r="I7634" s="138">
        <v>28.54</v>
      </c>
      <c r="J7634" s="138">
        <v>46.41</v>
      </c>
      <c r="K7634" s="138">
        <v>12.44936537942209</v>
      </c>
    </row>
    <row r="7635" spans="1:11">
      <c r="A7635" s="39" t="s">
        <v>465</v>
      </c>
      <c r="B7635" s="39" t="s">
        <v>439</v>
      </c>
      <c r="C7635" s="39" t="s">
        <v>129</v>
      </c>
      <c r="D7635" s="92">
        <f t="shared" si="375"/>
        <v>39.56</v>
      </c>
      <c r="E7635" s="92">
        <f t="shared" si="376"/>
        <v>32.049999999999997</v>
      </c>
      <c r="F7635" s="92">
        <f t="shared" si="377"/>
        <v>47.59</v>
      </c>
      <c r="H7635" s="138">
        <v>39.56</v>
      </c>
      <c r="I7635" s="138">
        <v>32.049999999999997</v>
      </c>
      <c r="J7635" s="138">
        <v>47.59</v>
      </c>
      <c r="K7635" s="138">
        <v>10.111223458038422</v>
      </c>
    </row>
    <row r="7636" spans="1:11">
      <c r="A7636" s="39" t="s">
        <v>465</v>
      </c>
      <c r="B7636" s="39" t="s">
        <v>439</v>
      </c>
      <c r="C7636" s="39" t="s">
        <v>139</v>
      </c>
      <c r="D7636" s="92">
        <f t="shared" si="375"/>
        <v>38.909999999999997</v>
      </c>
      <c r="E7636" s="92">
        <f t="shared" si="376"/>
        <v>27</v>
      </c>
      <c r="F7636" s="92">
        <f t="shared" si="377"/>
        <v>52.32</v>
      </c>
      <c r="H7636" s="138">
        <v>38.909999999999997</v>
      </c>
      <c r="I7636" s="138">
        <v>27</v>
      </c>
      <c r="J7636" s="138">
        <v>52.32</v>
      </c>
      <c r="K7636" s="138">
        <v>16.962220508866615</v>
      </c>
    </row>
    <row r="7637" spans="1:11">
      <c r="A7637" s="39" t="s">
        <v>465</v>
      </c>
      <c r="B7637" s="39" t="s">
        <v>439</v>
      </c>
      <c r="C7637" s="39" t="s">
        <v>141</v>
      </c>
      <c r="D7637" s="92">
        <f t="shared" si="375"/>
        <v>34.81</v>
      </c>
      <c r="E7637" s="92">
        <f t="shared" si="376"/>
        <v>16.940000000000001</v>
      </c>
      <c r="F7637" s="92">
        <f t="shared" si="377"/>
        <v>58.29</v>
      </c>
      <c r="H7637" s="138">
        <v>34.81</v>
      </c>
      <c r="I7637" s="138">
        <v>16.940000000000001</v>
      </c>
      <c r="J7637" s="138">
        <v>58.29</v>
      </c>
      <c r="K7637" s="138">
        <v>32.002298190175239</v>
      </c>
    </row>
    <row r="7638" spans="1:11">
      <c r="A7638" s="39" t="s">
        <v>465</v>
      </c>
      <c r="B7638" s="39" t="s">
        <v>439</v>
      </c>
      <c r="C7638" s="39" t="s">
        <v>142</v>
      </c>
      <c r="D7638" s="92">
        <f t="shared" si="375"/>
        <v>39.46</v>
      </c>
      <c r="E7638" s="92">
        <f t="shared" si="376"/>
        <v>28.02</v>
      </c>
      <c r="F7638" s="92">
        <f t="shared" si="377"/>
        <v>52.18</v>
      </c>
      <c r="H7638" s="138">
        <v>39.46</v>
      </c>
      <c r="I7638" s="138">
        <v>28.02</v>
      </c>
      <c r="J7638" s="138">
        <v>52.18</v>
      </c>
      <c r="K7638" s="138">
        <v>15.914850481500252</v>
      </c>
    </row>
    <row r="7639" spans="1:11">
      <c r="A7639" s="39" t="s">
        <v>465</v>
      </c>
      <c r="B7639" s="39" t="s">
        <v>439</v>
      </c>
      <c r="C7639" s="39" t="s">
        <v>147</v>
      </c>
      <c r="D7639" s="92">
        <f t="shared" si="375"/>
        <v>44.33</v>
      </c>
      <c r="E7639" s="92">
        <f t="shared" si="376"/>
        <v>36.130000000000003</v>
      </c>
      <c r="F7639" s="92">
        <f t="shared" si="377"/>
        <v>52.85</v>
      </c>
      <c r="H7639" s="138">
        <v>44.33</v>
      </c>
      <c r="I7639" s="138">
        <v>36.130000000000003</v>
      </c>
      <c r="J7639" s="138">
        <v>52.85</v>
      </c>
      <c r="K7639" s="138">
        <v>9.7225355289871409</v>
      </c>
    </row>
    <row r="7640" spans="1:11">
      <c r="A7640" s="39" t="s">
        <v>465</v>
      </c>
      <c r="B7640" s="39" t="s">
        <v>439</v>
      </c>
      <c r="C7640" s="39" t="s">
        <v>148</v>
      </c>
      <c r="D7640" s="92">
        <f t="shared" ref="D7640:D7703" si="378">IF(K7640&gt;=50," ",H7640)</f>
        <v>43.71</v>
      </c>
      <c r="E7640" s="92">
        <f t="shared" ref="E7640:E7703" si="379">IF(K7640&gt;=50," ",I7640)</f>
        <v>35.57</v>
      </c>
      <c r="F7640" s="92">
        <f t="shared" ref="F7640:F7703" si="380">IF(K7640&gt;=50," ",J7640)</f>
        <v>52.21</v>
      </c>
      <c r="H7640" s="138">
        <v>43.71</v>
      </c>
      <c r="I7640" s="138">
        <v>35.57</v>
      </c>
      <c r="J7640" s="138">
        <v>52.21</v>
      </c>
      <c r="K7640" s="138">
        <v>9.8146877144818117</v>
      </c>
    </row>
    <row r="7641" spans="1:11">
      <c r="A7641" s="39" t="s">
        <v>465</v>
      </c>
      <c r="B7641" s="39" t="s">
        <v>439</v>
      </c>
      <c r="C7641" s="39" t="s">
        <v>152</v>
      </c>
      <c r="D7641" s="92">
        <f t="shared" si="378"/>
        <v>44.82</v>
      </c>
      <c r="E7641" s="92">
        <f t="shared" si="379"/>
        <v>36.69</v>
      </c>
      <c r="F7641" s="92">
        <f t="shared" si="380"/>
        <v>53.24</v>
      </c>
      <c r="H7641" s="138">
        <v>44.82</v>
      </c>
      <c r="I7641" s="138">
        <v>36.69</v>
      </c>
      <c r="J7641" s="138">
        <v>53.24</v>
      </c>
      <c r="K7641" s="138">
        <v>9.5046854082998653</v>
      </c>
    </row>
    <row r="7642" spans="1:11">
      <c r="A7642" s="39" t="s">
        <v>465</v>
      </c>
      <c r="B7642" s="39" t="s">
        <v>439</v>
      </c>
      <c r="C7642" s="39" t="s">
        <v>155</v>
      </c>
      <c r="D7642" s="92">
        <f t="shared" si="378"/>
        <v>56.85</v>
      </c>
      <c r="E7642" s="92">
        <f t="shared" si="379"/>
        <v>49</v>
      </c>
      <c r="F7642" s="92">
        <f t="shared" si="380"/>
        <v>64.37</v>
      </c>
      <c r="H7642" s="138">
        <v>56.85</v>
      </c>
      <c r="I7642" s="138">
        <v>49</v>
      </c>
      <c r="J7642" s="138">
        <v>64.37</v>
      </c>
      <c r="K7642" s="138">
        <v>6.9481090589270016</v>
      </c>
    </row>
    <row r="7643" spans="1:11">
      <c r="A7643" s="39" t="s">
        <v>465</v>
      </c>
      <c r="B7643" s="39" t="s">
        <v>439</v>
      </c>
      <c r="C7643" s="39" t="s">
        <v>157</v>
      </c>
      <c r="D7643" s="92">
        <f t="shared" si="378"/>
        <v>47.14</v>
      </c>
      <c r="E7643" s="92">
        <f t="shared" si="379"/>
        <v>38.04</v>
      </c>
      <c r="F7643" s="92">
        <f t="shared" si="380"/>
        <v>56.44</v>
      </c>
      <c r="H7643" s="138">
        <v>47.14</v>
      </c>
      <c r="I7643" s="138">
        <v>38.04</v>
      </c>
      <c r="J7643" s="138">
        <v>56.44</v>
      </c>
      <c r="K7643" s="138">
        <v>10.076368264743317</v>
      </c>
    </row>
    <row r="7644" spans="1:11">
      <c r="A7644" s="39" t="s">
        <v>465</v>
      </c>
      <c r="B7644" s="39" t="s">
        <v>439</v>
      </c>
      <c r="C7644" s="39" t="s">
        <v>158</v>
      </c>
      <c r="D7644" s="92">
        <f t="shared" si="378"/>
        <v>48.56</v>
      </c>
      <c r="E7644" s="92">
        <f t="shared" si="379"/>
        <v>38.840000000000003</v>
      </c>
      <c r="F7644" s="92">
        <f t="shared" si="380"/>
        <v>58.39</v>
      </c>
      <c r="H7644" s="138">
        <v>48.56</v>
      </c>
      <c r="I7644" s="138">
        <v>38.840000000000003</v>
      </c>
      <c r="J7644" s="138">
        <v>58.39</v>
      </c>
      <c r="K7644" s="138">
        <v>10.399505766062603</v>
      </c>
    </row>
    <row r="7645" spans="1:11">
      <c r="A7645" s="39" t="s">
        <v>465</v>
      </c>
      <c r="B7645" s="39" t="s">
        <v>439</v>
      </c>
      <c r="C7645" s="39" t="s">
        <v>160</v>
      </c>
      <c r="D7645" s="92">
        <f t="shared" si="378"/>
        <v>47.08</v>
      </c>
      <c r="E7645" s="92">
        <f t="shared" si="379"/>
        <v>39.44</v>
      </c>
      <c r="F7645" s="92">
        <f t="shared" si="380"/>
        <v>54.85</v>
      </c>
      <c r="H7645" s="138">
        <v>47.08</v>
      </c>
      <c r="I7645" s="138">
        <v>39.44</v>
      </c>
      <c r="J7645" s="138">
        <v>54.85</v>
      </c>
      <c r="K7645" s="138">
        <v>8.4112149532710276</v>
      </c>
    </row>
    <row r="7646" spans="1:11">
      <c r="A7646" s="39" t="s">
        <v>465</v>
      </c>
      <c r="B7646" s="39" t="s">
        <v>439</v>
      </c>
      <c r="C7646" s="39" t="s">
        <v>163</v>
      </c>
      <c r="D7646" s="92">
        <f t="shared" si="378"/>
        <v>44.01</v>
      </c>
      <c r="E7646" s="92">
        <f t="shared" si="379"/>
        <v>35.979999999999997</v>
      </c>
      <c r="F7646" s="92">
        <f t="shared" si="380"/>
        <v>52.36</v>
      </c>
      <c r="H7646" s="138">
        <v>44.01</v>
      </c>
      <c r="I7646" s="138">
        <v>35.979999999999997</v>
      </c>
      <c r="J7646" s="138">
        <v>52.36</v>
      </c>
      <c r="K7646" s="138">
        <v>9.5887298341286069</v>
      </c>
    </row>
    <row r="7647" spans="1:11">
      <c r="A7647" s="39" t="s">
        <v>465</v>
      </c>
      <c r="B7647" s="39" t="s">
        <v>439</v>
      </c>
      <c r="C7647" s="39" t="s">
        <v>167</v>
      </c>
      <c r="D7647" s="92">
        <f t="shared" si="378"/>
        <v>57.53</v>
      </c>
      <c r="E7647" s="92">
        <f t="shared" si="379"/>
        <v>48.81</v>
      </c>
      <c r="F7647" s="92">
        <f t="shared" si="380"/>
        <v>65.81</v>
      </c>
      <c r="H7647" s="138">
        <v>57.53</v>
      </c>
      <c r="I7647" s="138">
        <v>48.81</v>
      </c>
      <c r="J7647" s="138">
        <v>65.81</v>
      </c>
      <c r="K7647" s="138">
        <v>7.6134190856944199</v>
      </c>
    </row>
    <row r="7648" spans="1:11">
      <c r="A7648" s="39" t="s">
        <v>465</v>
      </c>
      <c r="B7648" s="39" t="s">
        <v>439</v>
      </c>
      <c r="C7648" s="39" t="s">
        <v>169</v>
      </c>
      <c r="D7648" s="92">
        <f t="shared" si="378"/>
        <v>45.99</v>
      </c>
      <c r="E7648" s="92">
        <f t="shared" si="379"/>
        <v>37.43</v>
      </c>
      <c r="F7648" s="92">
        <f t="shared" si="380"/>
        <v>54.8</v>
      </c>
      <c r="H7648" s="138">
        <v>45.99</v>
      </c>
      <c r="I7648" s="138">
        <v>37.43</v>
      </c>
      <c r="J7648" s="138">
        <v>54.8</v>
      </c>
      <c r="K7648" s="138">
        <v>9.7195042400521849</v>
      </c>
    </row>
    <row r="7649" spans="1:11">
      <c r="A7649" s="39" t="s">
        <v>465</v>
      </c>
      <c r="B7649" s="39" t="s">
        <v>439</v>
      </c>
      <c r="C7649" s="39" t="s">
        <v>173</v>
      </c>
      <c r="D7649" s="92">
        <f t="shared" si="378"/>
        <v>53.58</v>
      </c>
      <c r="E7649" s="92">
        <f t="shared" si="379"/>
        <v>40.92</v>
      </c>
      <c r="F7649" s="92">
        <f t="shared" si="380"/>
        <v>65.790000000000006</v>
      </c>
      <c r="H7649" s="138">
        <v>53.58</v>
      </c>
      <c r="I7649" s="138">
        <v>40.92</v>
      </c>
      <c r="J7649" s="138">
        <v>65.790000000000006</v>
      </c>
      <c r="K7649" s="138">
        <v>12.094064949608063</v>
      </c>
    </row>
    <row r="7650" spans="1:11">
      <c r="A7650" s="39" t="s">
        <v>465</v>
      </c>
      <c r="B7650" s="39" t="s">
        <v>439</v>
      </c>
      <c r="C7650" s="39" t="s">
        <v>176</v>
      </c>
      <c r="D7650" s="92">
        <f t="shared" si="378"/>
        <v>49.89</v>
      </c>
      <c r="E7650" s="92">
        <f t="shared" si="379"/>
        <v>41.31</v>
      </c>
      <c r="F7650" s="92">
        <f t="shared" si="380"/>
        <v>58.49</v>
      </c>
      <c r="H7650" s="138">
        <v>49.89</v>
      </c>
      <c r="I7650" s="138">
        <v>41.31</v>
      </c>
      <c r="J7650" s="138">
        <v>58.49</v>
      </c>
      <c r="K7650" s="138">
        <v>8.8795349769492873</v>
      </c>
    </row>
    <row r="7651" spans="1:11">
      <c r="A7651" s="39" t="s">
        <v>465</v>
      </c>
      <c r="B7651" s="39" t="s">
        <v>440</v>
      </c>
      <c r="C7651" s="39" t="s">
        <v>99</v>
      </c>
      <c r="D7651" s="92">
        <f t="shared" si="378"/>
        <v>54.21</v>
      </c>
      <c r="E7651" s="92">
        <f t="shared" si="379"/>
        <v>47.63</v>
      </c>
      <c r="F7651" s="92">
        <f t="shared" si="380"/>
        <v>60.65</v>
      </c>
      <c r="H7651" s="138">
        <v>54.21</v>
      </c>
      <c r="I7651" s="138">
        <v>47.63</v>
      </c>
      <c r="J7651" s="138">
        <v>60.65</v>
      </c>
      <c r="K7651" s="138">
        <v>6.1612248662608371</v>
      </c>
    </row>
    <row r="7652" spans="1:11">
      <c r="A7652" s="39" t="s">
        <v>465</v>
      </c>
      <c r="B7652" s="39" t="s">
        <v>440</v>
      </c>
      <c r="C7652" s="39" t="s">
        <v>100</v>
      </c>
      <c r="D7652" s="92">
        <f t="shared" si="378"/>
        <v>48.68</v>
      </c>
      <c r="E7652" s="92">
        <f t="shared" si="379"/>
        <v>41.88</v>
      </c>
      <c r="F7652" s="92">
        <f t="shared" si="380"/>
        <v>55.54</v>
      </c>
      <c r="H7652" s="138">
        <v>48.68</v>
      </c>
      <c r="I7652" s="138">
        <v>41.88</v>
      </c>
      <c r="J7652" s="138">
        <v>55.54</v>
      </c>
      <c r="K7652" s="138">
        <v>7.2103533278553815</v>
      </c>
    </row>
    <row r="7653" spans="1:11">
      <c r="A7653" s="39" t="s">
        <v>465</v>
      </c>
      <c r="B7653" s="39" t="s">
        <v>440</v>
      </c>
      <c r="C7653" s="39" t="s">
        <v>107</v>
      </c>
      <c r="D7653" s="92">
        <f t="shared" si="378"/>
        <v>40.450000000000003</v>
      </c>
      <c r="E7653" s="92">
        <f t="shared" si="379"/>
        <v>33.630000000000003</v>
      </c>
      <c r="F7653" s="92">
        <f t="shared" si="380"/>
        <v>47.66</v>
      </c>
      <c r="H7653" s="138">
        <v>40.450000000000003</v>
      </c>
      <c r="I7653" s="138">
        <v>33.630000000000003</v>
      </c>
      <c r="J7653" s="138">
        <v>47.66</v>
      </c>
      <c r="K7653" s="138">
        <v>8.8998763906056855</v>
      </c>
    </row>
    <row r="7654" spans="1:11">
      <c r="A7654" s="39" t="s">
        <v>465</v>
      </c>
      <c r="B7654" s="39" t="s">
        <v>440</v>
      </c>
      <c r="C7654" s="39" t="s">
        <v>113</v>
      </c>
      <c r="D7654" s="92">
        <f t="shared" si="378"/>
        <v>50</v>
      </c>
      <c r="E7654" s="92">
        <f t="shared" si="379"/>
        <v>43.93</v>
      </c>
      <c r="F7654" s="92">
        <f t="shared" si="380"/>
        <v>56.07</v>
      </c>
      <c r="H7654" s="138">
        <v>50</v>
      </c>
      <c r="I7654" s="138">
        <v>43.93</v>
      </c>
      <c r="J7654" s="138">
        <v>56.07</v>
      </c>
      <c r="K7654" s="138">
        <v>6.22</v>
      </c>
    </row>
    <row r="7655" spans="1:11">
      <c r="A7655" s="39" t="s">
        <v>465</v>
      </c>
      <c r="B7655" s="39" t="s">
        <v>440</v>
      </c>
      <c r="C7655" s="39" t="s">
        <v>114</v>
      </c>
      <c r="D7655" s="92">
        <f t="shared" si="378"/>
        <v>53.93</v>
      </c>
      <c r="E7655" s="92">
        <f t="shared" si="379"/>
        <v>48</v>
      </c>
      <c r="F7655" s="92">
        <f t="shared" si="380"/>
        <v>59.75</v>
      </c>
      <c r="H7655" s="138">
        <v>53.93</v>
      </c>
      <c r="I7655" s="138">
        <v>48</v>
      </c>
      <c r="J7655" s="138">
        <v>59.75</v>
      </c>
      <c r="K7655" s="138">
        <v>5.5813091043945846</v>
      </c>
    </row>
    <row r="7656" spans="1:11">
      <c r="A7656" s="39" t="s">
        <v>465</v>
      </c>
      <c r="B7656" s="39" t="s">
        <v>440</v>
      </c>
      <c r="C7656" s="39" t="s">
        <v>120</v>
      </c>
      <c r="D7656" s="92">
        <f t="shared" si="378"/>
        <v>39.75</v>
      </c>
      <c r="E7656" s="92">
        <f t="shared" si="379"/>
        <v>34.15</v>
      </c>
      <c r="F7656" s="92">
        <f t="shared" si="380"/>
        <v>45.62</v>
      </c>
      <c r="H7656" s="138">
        <v>39.75</v>
      </c>
      <c r="I7656" s="138">
        <v>34.15</v>
      </c>
      <c r="J7656" s="138">
        <v>45.62</v>
      </c>
      <c r="K7656" s="138">
        <v>7.3962264150943398</v>
      </c>
    </row>
    <row r="7657" spans="1:11">
      <c r="A7657" s="39" t="s">
        <v>465</v>
      </c>
      <c r="B7657" s="39" t="s">
        <v>440</v>
      </c>
      <c r="C7657" s="39" t="s">
        <v>121</v>
      </c>
      <c r="D7657" s="92">
        <f t="shared" si="378"/>
        <v>43.61</v>
      </c>
      <c r="E7657" s="92">
        <f t="shared" si="379"/>
        <v>36.700000000000003</v>
      </c>
      <c r="F7657" s="92">
        <f t="shared" si="380"/>
        <v>50.77</v>
      </c>
      <c r="H7657" s="138">
        <v>43.61</v>
      </c>
      <c r="I7657" s="138">
        <v>36.700000000000003</v>
      </c>
      <c r="J7657" s="138">
        <v>50.77</v>
      </c>
      <c r="K7657" s="138">
        <v>8.2779179087365282</v>
      </c>
    </row>
    <row r="7658" spans="1:11">
      <c r="A7658" s="39" t="s">
        <v>465</v>
      </c>
      <c r="B7658" s="39" t="s">
        <v>440</v>
      </c>
      <c r="C7658" s="39" t="s">
        <v>124</v>
      </c>
      <c r="D7658" s="92">
        <f t="shared" si="378"/>
        <v>47.84</v>
      </c>
      <c r="E7658" s="92">
        <f t="shared" si="379"/>
        <v>39.56</v>
      </c>
      <c r="F7658" s="92">
        <f t="shared" si="380"/>
        <v>56.23</v>
      </c>
      <c r="H7658" s="138">
        <v>47.84</v>
      </c>
      <c r="I7658" s="138">
        <v>39.56</v>
      </c>
      <c r="J7658" s="138">
        <v>56.23</v>
      </c>
      <c r="K7658" s="138">
        <v>8.9673913043478262</v>
      </c>
    </row>
    <row r="7659" spans="1:11">
      <c r="A7659" s="39" t="s">
        <v>465</v>
      </c>
      <c r="B7659" s="39" t="s">
        <v>440</v>
      </c>
      <c r="C7659" s="39" t="s">
        <v>126</v>
      </c>
      <c r="D7659" s="92">
        <f t="shared" si="378"/>
        <v>46.5</v>
      </c>
      <c r="E7659" s="92">
        <f t="shared" si="379"/>
        <v>40.340000000000003</v>
      </c>
      <c r="F7659" s="92">
        <f t="shared" si="380"/>
        <v>52.77</v>
      </c>
      <c r="H7659" s="138">
        <v>46.5</v>
      </c>
      <c r="I7659" s="138">
        <v>40.340000000000003</v>
      </c>
      <c r="J7659" s="138">
        <v>52.77</v>
      </c>
      <c r="K7659" s="138">
        <v>6.860215053763441</v>
      </c>
    </row>
    <row r="7660" spans="1:11">
      <c r="A7660" s="39" t="s">
        <v>465</v>
      </c>
      <c r="B7660" s="39" t="s">
        <v>440</v>
      </c>
      <c r="C7660" s="39" t="s">
        <v>127</v>
      </c>
      <c r="D7660" s="92">
        <f t="shared" si="378"/>
        <v>48.4</v>
      </c>
      <c r="E7660" s="92">
        <f t="shared" si="379"/>
        <v>41.91</v>
      </c>
      <c r="F7660" s="92">
        <f t="shared" si="380"/>
        <v>54.93</v>
      </c>
      <c r="H7660" s="138">
        <v>48.4</v>
      </c>
      <c r="I7660" s="138">
        <v>41.91</v>
      </c>
      <c r="J7660" s="138">
        <v>54.93</v>
      </c>
      <c r="K7660" s="138">
        <v>6.9008264462809912</v>
      </c>
    </row>
    <row r="7661" spans="1:11">
      <c r="A7661" s="39" t="s">
        <v>465</v>
      </c>
      <c r="B7661" s="39" t="s">
        <v>440</v>
      </c>
      <c r="C7661" s="39" t="s">
        <v>128</v>
      </c>
      <c r="D7661" s="92">
        <f t="shared" si="378"/>
        <v>43.95</v>
      </c>
      <c r="E7661" s="92">
        <f t="shared" si="379"/>
        <v>37.020000000000003</v>
      </c>
      <c r="F7661" s="92">
        <f t="shared" si="380"/>
        <v>51.12</v>
      </c>
      <c r="H7661" s="138">
        <v>43.95</v>
      </c>
      <c r="I7661" s="138">
        <v>37.020000000000003</v>
      </c>
      <c r="J7661" s="138">
        <v>51.12</v>
      </c>
      <c r="K7661" s="138">
        <v>8.2366325369738345</v>
      </c>
    </row>
    <row r="7662" spans="1:11">
      <c r="A7662" s="39" t="s">
        <v>465</v>
      </c>
      <c r="B7662" s="39" t="s">
        <v>440</v>
      </c>
      <c r="C7662" s="39" t="s">
        <v>129</v>
      </c>
      <c r="D7662" s="92">
        <f t="shared" si="378"/>
        <v>42.17</v>
      </c>
      <c r="E7662" s="92">
        <f t="shared" si="379"/>
        <v>36.29</v>
      </c>
      <c r="F7662" s="92">
        <f t="shared" si="380"/>
        <v>48.29</v>
      </c>
      <c r="H7662" s="138">
        <v>42.17</v>
      </c>
      <c r="I7662" s="138">
        <v>36.29</v>
      </c>
      <c r="J7662" s="138">
        <v>48.29</v>
      </c>
      <c r="K7662" s="138">
        <v>7.2800569124970345</v>
      </c>
    </row>
    <row r="7663" spans="1:11">
      <c r="A7663" s="39" t="s">
        <v>465</v>
      </c>
      <c r="B7663" s="39" t="s">
        <v>440</v>
      </c>
      <c r="C7663" s="39" t="s">
        <v>139</v>
      </c>
      <c r="D7663" s="92">
        <f t="shared" si="378"/>
        <v>41.32</v>
      </c>
      <c r="E7663" s="92">
        <f t="shared" si="379"/>
        <v>32.65</v>
      </c>
      <c r="F7663" s="92">
        <f t="shared" si="380"/>
        <v>50.58</v>
      </c>
      <c r="H7663" s="138">
        <v>41.32</v>
      </c>
      <c r="I7663" s="138">
        <v>32.65</v>
      </c>
      <c r="J7663" s="138">
        <v>50.58</v>
      </c>
      <c r="K7663" s="138">
        <v>11.181026137463698</v>
      </c>
    </row>
    <row r="7664" spans="1:11">
      <c r="A7664" s="39" t="s">
        <v>465</v>
      </c>
      <c r="B7664" s="39" t="s">
        <v>440</v>
      </c>
      <c r="C7664" s="39" t="s">
        <v>141</v>
      </c>
      <c r="D7664" s="92">
        <f t="shared" si="378"/>
        <v>39.69</v>
      </c>
      <c r="E7664" s="92">
        <f t="shared" si="379"/>
        <v>25.69</v>
      </c>
      <c r="F7664" s="92">
        <f t="shared" si="380"/>
        <v>55.6</v>
      </c>
      <c r="H7664" s="138">
        <v>39.69</v>
      </c>
      <c r="I7664" s="138">
        <v>25.69</v>
      </c>
      <c r="J7664" s="138">
        <v>55.6</v>
      </c>
      <c r="K7664" s="138">
        <v>19.803476946334094</v>
      </c>
    </row>
    <row r="7665" spans="1:11">
      <c r="A7665" s="39" t="s">
        <v>465</v>
      </c>
      <c r="B7665" s="39" t="s">
        <v>440</v>
      </c>
      <c r="C7665" s="39" t="s">
        <v>142</v>
      </c>
      <c r="D7665" s="92">
        <f t="shared" si="378"/>
        <v>38.1</v>
      </c>
      <c r="E7665" s="92">
        <f t="shared" si="379"/>
        <v>29.85</v>
      </c>
      <c r="F7665" s="92">
        <f t="shared" si="380"/>
        <v>47.11</v>
      </c>
      <c r="H7665" s="138">
        <v>38.1</v>
      </c>
      <c r="I7665" s="138">
        <v>29.85</v>
      </c>
      <c r="J7665" s="138">
        <v>47.11</v>
      </c>
      <c r="K7665" s="138">
        <v>11.653543307086615</v>
      </c>
    </row>
    <row r="7666" spans="1:11">
      <c r="A7666" s="39" t="s">
        <v>465</v>
      </c>
      <c r="B7666" s="39" t="s">
        <v>440</v>
      </c>
      <c r="C7666" s="39" t="s">
        <v>147</v>
      </c>
      <c r="D7666" s="92">
        <f t="shared" si="378"/>
        <v>41.18</v>
      </c>
      <c r="E7666" s="92">
        <f t="shared" si="379"/>
        <v>34.6</v>
      </c>
      <c r="F7666" s="92">
        <f t="shared" si="380"/>
        <v>48.1</v>
      </c>
      <c r="H7666" s="138">
        <v>41.18</v>
      </c>
      <c r="I7666" s="138">
        <v>34.6</v>
      </c>
      <c r="J7666" s="138">
        <v>48.1</v>
      </c>
      <c r="K7666" s="138">
        <v>8.4021369596891695</v>
      </c>
    </row>
    <row r="7667" spans="1:11">
      <c r="A7667" s="39" t="s">
        <v>465</v>
      </c>
      <c r="B7667" s="39" t="s">
        <v>440</v>
      </c>
      <c r="C7667" s="39" t="s">
        <v>148</v>
      </c>
      <c r="D7667" s="92">
        <f t="shared" si="378"/>
        <v>45.45</v>
      </c>
      <c r="E7667" s="92">
        <f t="shared" si="379"/>
        <v>38.78</v>
      </c>
      <c r="F7667" s="92">
        <f t="shared" si="380"/>
        <v>52.29</v>
      </c>
      <c r="H7667" s="138">
        <v>45.45</v>
      </c>
      <c r="I7667" s="138">
        <v>38.78</v>
      </c>
      <c r="J7667" s="138">
        <v>52.29</v>
      </c>
      <c r="K7667" s="138">
        <v>7.6347634763476346</v>
      </c>
    </row>
    <row r="7668" spans="1:11">
      <c r="A7668" s="39" t="s">
        <v>465</v>
      </c>
      <c r="B7668" s="39" t="s">
        <v>440</v>
      </c>
      <c r="C7668" s="39" t="s">
        <v>152</v>
      </c>
      <c r="D7668" s="92">
        <f t="shared" si="378"/>
        <v>52.19</v>
      </c>
      <c r="E7668" s="92">
        <f t="shared" si="379"/>
        <v>45.45</v>
      </c>
      <c r="F7668" s="92">
        <f t="shared" si="380"/>
        <v>58.84</v>
      </c>
      <c r="H7668" s="138">
        <v>52.19</v>
      </c>
      <c r="I7668" s="138">
        <v>45.45</v>
      </c>
      <c r="J7668" s="138">
        <v>58.84</v>
      </c>
      <c r="K7668" s="138">
        <v>6.591301015520215</v>
      </c>
    </row>
    <row r="7669" spans="1:11">
      <c r="A7669" s="39" t="s">
        <v>465</v>
      </c>
      <c r="B7669" s="39" t="s">
        <v>440</v>
      </c>
      <c r="C7669" s="39" t="s">
        <v>155</v>
      </c>
      <c r="D7669" s="92">
        <f t="shared" si="378"/>
        <v>55.82</v>
      </c>
      <c r="E7669" s="92">
        <f t="shared" si="379"/>
        <v>49.64</v>
      </c>
      <c r="F7669" s="92">
        <f t="shared" si="380"/>
        <v>61.82</v>
      </c>
      <c r="H7669" s="138">
        <v>55.82</v>
      </c>
      <c r="I7669" s="138">
        <v>49.64</v>
      </c>
      <c r="J7669" s="138">
        <v>61.82</v>
      </c>
      <c r="K7669" s="138">
        <v>5.5893944822644217</v>
      </c>
    </row>
    <row r="7670" spans="1:11">
      <c r="A7670" s="39" t="s">
        <v>465</v>
      </c>
      <c r="B7670" s="39" t="s">
        <v>440</v>
      </c>
      <c r="C7670" s="39" t="s">
        <v>157</v>
      </c>
      <c r="D7670" s="92">
        <f t="shared" si="378"/>
        <v>51.05</v>
      </c>
      <c r="E7670" s="92">
        <f t="shared" si="379"/>
        <v>43.68</v>
      </c>
      <c r="F7670" s="92">
        <f t="shared" si="380"/>
        <v>58.38</v>
      </c>
      <c r="H7670" s="138">
        <v>51.05</v>
      </c>
      <c r="I7670" s="138">
        <v>43.68</v>
      </c>
      <c r="J7670" s="138">
        <v>58.38</v>
      </c>
      <c r="K7670" s="138">
        <v>7.4045053868756119</v>
      </c>
    </row>
    <row r="7671" spans="1:11">
      <c r="A7671" s="39" t="s">
        <v>465</v>
      </c>
      <c r="B7671" s="39" t="s">
        <v>440</v>
      </c>
      <c r="C7671" s="39" t="s">
        <v>158</v>
      </c>
      <c r="D7671" s="92">
        <f t="shared" si="378"/>
        <v>55.16</v>
      </c>
      <c r="E7671" s="92">
        <f t="shared" si="379"/>
        <v>47.73</v>
      </c>
      <c r="F7671" s="92">
        <f t="shared" si="380"/>
        <v>62.36</v>
      </c>
      <c r="H7671" s="138">
        <v>55.16</v>
      </c>
      <c r="I7671" s="138">
        <v>47.73</v>
      </c>
      <c r="J7671" s="138">
        <v>62.36</v>
      </c>
      <c r="K7671" s="138">
        <v>6.81653372008702</v>
      </c>
    </row>
    <row r="7672" spans="1:11">
      <c r="A7672" s="39" t="s">
        <v>465</v>
      </c>
      <c r="B7672" s="39" t="s">
        <v>440</v>
      </c>
      <c r="C7672" s="39" t="s">
        <v>160</v>
      </c>
      <c r="D7672" s="92">
        <f t="shared" si="378"/>
        <v>48.22</v>
      </c>
      <c r="E7672" s="92">
        <f t="shared" si="379"/>
        <v>42.32</v>
      </c>
      <c r="F7672" s="92">
        <f t="shared" si="380"/>
        <v>54.17</v>
      </c>
      <c r="H7672" s="138">
        <v>48.22</v>
      </c>
      <c r="I7672" s="138">
        <v>42.32</v>
      </c>
      <c r="J7672" s="138">
        <v>54.17</v>
      </c>
      <c r="K7672" s="138">
        <v>6.3044379925342193</v>
      </c>
    </row>
    <row r="7673" spans="1:11">
      <c r="A7673" s="39" t="s">
        <v>465</v>
      </c>
      <c r="B7673" s="39" t="s">
        <v>440</v>
      </c>
      <c r="C7673" s="39" t="s">
        <v>163</v>
      </c>
      <c r="D7673" s="92">
        <f t="shared" si="378"/>
        <v>47.17</v>
      </c>
      <c r="E7673" s="92">
        <f t="shared" si="379"/>
        <v>40.72</v>
      </c>
      <c r="F7673" s="92">
        <f t="shared" si="380"/>
        <v>53.72</v>
      </c>
      <c r="H7673" s="138">
        <v>47.17</v>
      </c>
      <c r="I7673" s="138">
        <v>40.72</v>
      </c>
      <c r="J7673" s="138">
        <v>53.72</v>
      </c>
      <c r="K7673" s="138">
        <v>7.080771676913292</v>
      </c>
    </row>
    <row r="7674" spans="1:11">
      <c r="A7674" s="39" t="s">
        <v>465</v>
      </c>
      <c r="B7674" s="39" t="s">
        <v>440</v>
      </c>
      <c r="C7674" s="39" t="s">
        <v>167</v>
      </c>
      <c r="D7674" s="92">
        <f t="shared" si="378"/>
        <v>54.56</v>
      </c>
      <c r="E7674" s="92">
        <f t="shared" si="379"/>
        <v>48.18</v>
      </c>
      <c r="F7674" s="92">
        <f t="shared" si="380"/>
        <v>60.8</v>
      </c>
      <c r="H7674" s="138">
        <v>54.56</v>
      </c>
      <c r="I7674" s="138">
        <v>48.18</v>
      </c>
      <c r="J7674" s="138">
        <v>60.8</v>
      </c>
      <c r="K7674" s="138">
        <v>5.9384164222873901</v>
      </c>
    </row>
    <row r="7675" spans="1:11">
      <c r="A7675" s="39" t="s">
        <v>465</v>
      </c>
      <c r="B7675" s="39" t="s">
        <v>440</v>
      </c>
      <c r="C7675" s="39" t="s">
        <v>169</v>
      </c>
      <c r="D7675" s="92">
        <f t="shared" si="378"/>
        <v>43.12</v>
      </c>
      <c r="E7675" s="92">
        <f t="shared" si="379"/>
        <v>36.130000000000003</v>
      </c>
      <c r="F7675" s="92">
        <f t="shared" si="380"/>
        <v>50.41</v>
      </c>
      <c r="H7675" s="138">
        <v>43.12</v>
      </c>
      <c r="I7675" s="138">
        <v>36.130000000000003</v>
      </c>
      <c r="J7675" s="138">
        <v>50.41</v>
      </c>
      <c r="K7675" s="138">
        <v>8.5111317254174388</v>
      </c>
    </row>
    <row r="7676" spans="1:11">
      <c r="A7676" s="39" t="s">
        <v>465</v>
      </c>
      <c r="B7676" s="39" t="s">
        <v>440</v>
      </c>
      <c r="C7676" s="39" t="s">
        <v>173</v>
      </c>
      <c r="D7676" s="92">
        <f t="shared" si="378"/>
        <v>49.64</v>
      </c>
      <c r="E7676" s="92">
        <f t="shared" si="379"/>
        <v>40.76</v>
      </c>
      <c r="F7676" s="92">
        <f t="shared" si="380"/>
        <v>58.54</v>
      </c>
      <c r="H7676" s="138">
        <v>49.64</v>
      </c>
      <c r="I7676" s="138">
        <v>40.76</v>
      </c>
      <c r="J7676" s="138">
        <v>58.54</v>
      </c>
      <c r="K7676" s="138">
        <v>9.2264302981466546</v>
      </c>
    </row>
    <row r="7677" spans="1:11">
      <c r="A7677" s="39" t="s">
        <v>465</v>
      </c>
      <c r="B7677" s="39" t="s">
        <v>440</v>
      </c>
      <c r="C7677" s="39" t="s">
        <v>176</v>
      </c>
      <c r="D7677" s="92">
        <f t="shared" si="378"/>
        <v>45.73</v>
      </c>
      <c r="E7677" s="92">
        <f t="shared" si="379"/>
        <v>37.74</v>
      </c>
      <c r="F7677" s="92">
        <f t="shared" si="380"/>
        <v>53.93</v>
      </c>
      <c r="H7677" s="138">
        <v>45.73</v>
      </c>
      <c r="I7677" s="138">
        <v>37.74</v>
      </c>
      <c r="J7677" s="138">
        <v>53.93</v>
      </c>
      <c r="K7677" s="138">
        <v>9.1187404329761641</v>
      </c>
    </row>
    <row r="7678" spans="1:11">
      <c r="A7678" s="39" t="s">
        <v>465</v>
      </c>
      <c r="B7678" s="39" t="s">
        <v>438</v>
      </c>
      <c r="C7678" s="39" t="s">
        <v>363</v>
      </c>
      <c r="D7678" s="92">
        <f t="shared" si="378"/>
        <v>41.19</v>
      </c>
      <c r="E7678" s="92">
        <f t="shared" si="379"/>
        <v>32.950000000000003</v>
      </c>
      <c r="F7678" s="92">
        <f t="shared" si="380"/>
        <v>49.97</v>
      </c>
      <c r="H7678" s="138">
        <v>41.19</v>
      </c>
      <c r="I7678" s="138">
        <v>32.950000000000003</v>
      </c>
      <c r="J7678" s="138">
        <v>49.97</v>
      </c>
      <c r="K7678" s="138">
        <v>10.633648943918427</v>
      </c>
    </row>
    <row r="7679" spans="1:11">
      <c r="A7679" s="39" t="s">
        <v>465</v>
      </c>
      <c r="B7679" s="39" t="s">
        <v>438</v>
      </c>
      <c r="C7679" s="39" t="s">
        <v>364</v>
      </c>
      <c r="D7679" s="92">
        <f t="shared" si="378"/>
        <v>53.16</v>
      </c>
      <c r="E7679" s="92">
        <f t="shared" si="379"/>
        <v>47.69</v>
      </c>
      <c r="F7679" s="92">
        <f t="shared" si="380"/>
        <v>58.55</v>
      </c>
      <c r="H7679" s="138">
        <v>53.16</v>
      </c>
      <c r="I7679" s="138">
        <v>47.69</v>
      </c>
      <c r="J7679" s="138">
        <v>58.55</v>
      </c>
      <c r="K7679" s="138">
        <v>5.2294958615500375</v>
      </c>
    </row>
    <row r="7680" spans="1:11">
      <c r="A7680" s="39" t="s">
        <v>465</v>
      </c>
      <c r="B7680" s="39" t="s">
        <v>438</v>
      </c>
      <c r="C7680" s="39" t="s">
        <v>365</v>
      </c>
      <c r="D7680" s="92">
        <f t="shared" si="378"/>
        <v>57.66</v>
      </c>
      <c r="E7680" s="92">
        <f t="shared" si="379"/>
        <v>50.89</v>
      </c>
      <c r="F7680" s="92">
        <f t="shared" si="380"/>
        <v>64.14</v>
      </c>
      <c r="H7680" s="138">
        <v>57.66</v>
      </c>
      <c r="I7680" s="138">
        <v>50.89</v>
      </c>
      <c r="J7680" s="138">
        <v>64.14</v>
      </c>
      <c r="K7680" s="138">
        <v>5.8966354491848767</v>
      </c>
    </row>
    <row r="7681" spans="1:11">
      <c r="A7681" s="39" t="s">
        <v>465</v>
      </c>
      <c r="B7681" s="39" t="s">
        <v>438</v>
      </c>
      <c r="C7681" s="39" t="s">
        <v>366</v>
      </c>
      <c r="D7681" s="92">
        <f t="shared" si="378"/>
        <v>47.68</v>
      </c>
      <c r="E7681" s="92">
        <f t="shared" si="379"/>
        <v>42.39</v>
      </c>
      <c r="F7681" s="92">
        <f t="shared" si="380"/>
        <v>53.01</v>
      </c>
      <c r="H7681" s="138">
        <v>47.68</v>
      </c>
      <c r="I7681" s="138">
        <v>42.39</v>
      </c>
      <c r="J7681" s="138">
        <v>53.01</v>
      </c>
      <c r="K7681" s="138">
        <v>5.7046979865771821</v>
      </c>
    </row>
    <row r="7682" spans="1:11">
      <c r="A7682" s="39" t="s">
        <v>465</v>
      </c>
      <c r="B7682" s="39" t="s">
        <v>438</v>
      </c>
      <c r="C7682" s="39" t="s">
        <v>356</v>
      </c>
      <c r="D7682" s="92">
        <f t="shared" si="378"/>
        <v>48.18</v>
      </c>
      <c r="E7682" s="92">
        <f t="shared" si="379"/>
        <v>44.72</v>
      </c>
      <c r="F7682" s="92">
        <f t="shared" si="380"/>
        <v>51.66</v>
      </c>
      <c r="H7682" s="138">
        <v>48.18</v>
      </c>
      <c r="I7682" s="138">
        <v>44.72</v>
      </c>
      <c r="J7682" s="138">
        <v>51.66</v>
      </c>
      <c r="K7682" s="138">
        <v>3.6737235367372354</v>
      </c>
    </row>
    <row r="7683" spans="1:11">
      <c r="A7683" s="39" t="s">
        <v>465</v>
      </c>
      <c r="B7683" s="39" t="s">
        <v>438</v>
      </c>
      <c r="C7683" s="39" t="s">
        <v>367</v>
      </c>
      <c r="D7683" s="92">
        <f t="shared" si="378"/>
        <v>48.81</v>
      </c>
      <c r="E7683" s="92">
        <f t="shared" si="379"/>
        <v>44.29</v>
      </c>
      <c r="F7683" s="92">
        <f t="shared" si="380"/>
        <v>53.34</v>
      </c>
      <c r="H7683" s="138">
        <v>48.81</v>
      </c>
      <c r="I7683" s="138">
        <v>44.29</v>
      </c>
      <c r="J7683" s="138">
        <v>53.34</v>
      </c>
      <c r="K7683" s="138">
        <v>4.7531243597623432</v>
      </c>
    </row>
    <row r="7684" spans="1:11">
      <c r="A7684" s="39" t="s">
        <v>465</v>
      </c>
      <c r="B7684" s="39" t="s">
        <v>438</v>
      </c>
      <c r="C7684" s="39" t="s">
        <v>368</v>
      </c>
      <c r="D7684" s="92">
        <f t="shared" si="378"/>
        <v>52.47</v>
      </c>
      <c r="E7684" s="92">
        <f t="shared" si="379"/>
        <v>47.5</v>
      </c>
      <c r="F7684" s="92">
        <f t="shared" si="380"/>
        <v>57.4</v>
      </c>
      <c r="H7684" s="138">
        <v>52.47</v>
      </c>
      <c r="I7684" s="138">
        <v>47.5</v>
      </c>
      <c r="J7684" s="138">
        <v>57.4</v>
      </c>
      <c r="K7684" s="138">
        <v>4.8218029350104814</v>
      </c>
    </row>
    <row r="7685" spans="1:11">
      <c r="A7685" s="39" t="s">
        <v>465</v>
      </c>
      <c r="B7685" s="39" t="s">
        <v>438</v>
      </c>
      <c r="C7685" s="39" t="s">
        <v>369</v>
      </c>
      <c r="D7685" s="92">
        <f t="shared" si="378"/>
        <v>55.68</v>
      </c>
      <c r="E7685" s="92">
        <f t="shared" si="379"/>
        <v>49.25</v>
      </c>
      <c r="F7685" s="92">
        <f t="shared" si="380"/>
        <v>61.93</v>
      </c>
      <c r="H7685" s="138">
        <v>55.68</v>
      </c>
      <c r="I7685" s="138">
        <v>49.25</v>
      </c>
      <c r="J7685" s="138">
        <v>61.93</v>
      </c>
      <c r="K7685" s="138">
        <v>5.8369252873563218</v>
      </c>
    </row>
    <row r="7686" spans="1:11">
      <c r="A7686" s="39" t="s">
        <v>465</v>
      </c>
      <c r="B7686" s="39" t="s">
        <v>438</v>
      </c>
      <c r="C7686" s="39" t="s">
        <v>370</v>
      </c>
      <c r="D7686" s="92">
        <f t="shared" si="378"/>
        <v>47.27</v>
      </c>
      <c r="E7686" s="92">
        <f t="shared" si="379"/>
        <v>39.409999999999997</v>
      </c>
      <c r="F7686" s="92">
        <f t="shared" si="380"/>
        <v>55.27</v>
      </c>
      <c r="H7686" s="138">
        <v>47.27</v>
      </c>
      <c r="I7686" s="138">
        <v>39.409999999999997</v>
      </c>
      <c r="J7686" s="138">
        <v>55.27</v>
      </c>
      <c r="K7686" s="138">
        <v>8.6312671884916448</v>
      </c>
    </row>
    <row r="7687" spans="1:11">
      <c r="A7687" s="39" t="s">
        <v>465</v>
      </c>
      <c r="B7687" s="39" t="s">
        <v>438</v>
      </c>
      <c r="C7687" s="39" t="s">
        <v>357</v>
      </c>
      <c r="D7687" s="92">
        <f t="shared" si="378"/>
        <v>49.36</v>
      </c>
      <c r="E7687" s="92">
        <f t="shared" si="379"/>
        <v>46.05</v>
      </c>
      <c r="F7687" s="92">
        <f t="shared" si="380"/>
        <v>52.69</v>
      </c>
      <c r="H7687" s="138">
        <v>49.36</v>
      </c>
      <c r="I7687" s="138">
        <v>46.05</v>
      </c>
      <c r="J7687" s="138">
        <v>52.69</v>
      </c>
      <c r="K7687" s="138">
        <v>3.4440842787682335</v>
      </c>
    </row>
    <row r="7688" spans="1:11">
      <c r="A7688" s="39" t="s">
        <v>465</v>
      </c>
      <c r="B7688" s="39" t="s">
        <v>438</v>
      </c>
      <c r="C7688" s="39" t="s">
        <v>371</v>
      </c>
      <c r="D7688" s="92">
        <f t="shared" si="378"/>
        <v>53.05</v>
      </c>
      <c r="E7688" s="92">
        <f t="shared" si="379"/>
        <v>47.88</v>
      </c>
      <c r="F7688" s="92">
        <f t="shared" si="380"/>
        <v>58.16</v>
      </c>
      <c r="H7688" s="138">
        <v>53.05</v>
      </c>
      <c r="I7688" s="138">
        <v>47.88</v>
      </c>
      <c r="J7688" s="138">
        <v>58.16</v>
      </c>
      <c r="K7688" s="138">
        <v>4.9575871819038646</v>
      </c>
    </row>
    <row r="7689" spans="1:11">
      <c r="A7689" s="39" t="s">
        <v>465</v>
      </c>
      <c r="B7689" s="39" t="s">
        <v>438</v>
      </c>
      <c r="C7689" s="39" t="s">
        <v>372</v>
      </c>
      <c r="D7689" s="92">
        <f t="shared" si="378"/>
        <v>52.29</v>
      </c>
      <c r="E7689" s="92">
        <f t="shared" si="379"/>
        <v>46.58</v>
      </c>
      <c r="F7689" s="92">
        <f t="shared" si="380"/>
        <v>57.93</v>
      </c>
      <c r="H7689" s="138">
        <v>52.29</v>
      </c>
      <c r="I7689" s="138">
        <v>46.58</v>
      </c>
      <c r="J7689" s="138">
        <v>57.93</v>
      </c>
      <c r="K7689" s="138">
        <v>5.5651176133103855</v>
      </c>
    </row>
    <row r="7690" spans="1:11">
      <c r="A7690" s="39" t="s">
        <v>465</v>
      </c>
      <c r="B7690" s="39" t="s">
        <v>438</v>
      </c>
      <c r="C7690" s="39" t="s">
        <v>373</v>
      </c>
      <c r="D7690" s="92">
        <f t="shared" si="378"/>
        <v>47.87</v>
      </c>
      <c r="E7690" s="92">
        <f t="shared" si="379"/>
        <v>41.3</v>
      </c>
      <c r="F7690" s="92">
        <f t="shared" si="380"/>
        <v>54.5</v>
      </c>
      <c r="H7690" s="138">
        <v>47.87</v>
      </c>
      <c r="I7690" s="138">
        <v>41.3</v>
      </c>
      <c r="J7690" s="138">
        <v>54.5</v>
      </c>
      <c r="K7690" s="138">
        <v>7.0816795487779398</v>
      </c>
    </row>
    <row r="7691" spans="1:11">
      <c r="A7691" s="39" t="s">
        <v>465</v>
      </c>
      <c r="B7691" s="39" t="s">
        <v>438</v>
      </c>
      <c r="C7691" s="39" t="s">
        <v>374</v>
      </c>
      <c r="D7691" s="92">
        <f t="shared" si="378"/>
        <v>55.81</v>
      </c>
      <c r="E7691" s="92">
        <f t="shared" si="379"/>
        <v>51.74</v>
      </c>
      <c r="F7691" s="92">
        <f t="shared" si="380"/>
        <v>59.79</v>
      </c>
      <c r="H7691" s="138">
        <v>55.81</v>
      </c>
      <c r="I7691" s="138">
        <v>51.74</v>
      </c>
      <c r="J7691" s="138">
        <v>59.79</v>
      </c>
      <c r="K7691" s="138">
        <v>3.6910947858806664</v>
      </c>
    </row>
    <row r="7692" spans="1:11">
      <c r="A7692" s="39" t="s">
        <v>465</v>
      </c>
      <c r="B7692" s="39" t="s">
        <v>438</v>
      </c>
      <c r="C7692" s="39" t="s">
        <v>358</v>
      </c>
      <c r="D7692" s="92">
        <f t="shared" si="378"/>
        <v>51.47</v>
      </c>
      <c r="E7692" s="92">
        <f t="shared" si="379"/>
        <v>48.07</v>
      </c>
      <c r="F7692" s="92">
        <f t="shared" si="380"/>
        <v>54.85</v>
      </c>
      <c r="H7692" s="138">
        <v>51.47</v>
      </c>
      <c r="I7692" s="138">
        <v>48.07</v>
      </c>
      <c r="J7692" s="138">
        <v>54.85</v>
      </c>
      <c r="K7692" s="138">
        <v>3.361181270643093</v>
      </c>
    </row>
    <row r="7693" spans="1:11">
      <c r="A7693" s="39" t="s">
        <v>465</v>
      </c>
      <c r="B7693" s="39" t="s">
        <v>438</v>
      </c>
      <c r="C7693" s="39" t="s">
        <v>375</v>
      </c>
      <c r="D7693" s="92">
        <f t="shared" si="378"/>
        <v>48.45</v>
      </c>
      <c r="E7693" s="92">
        <f t="shared" si="379"/>
        <v>38.159999999999997</v>
      </c>
      <c r="F7693" s="92">
        <f t="shared" si="380"/>
        <v>58.87</v>
      </c>
      <c r="H7693" s="138">
        <v>48.45</v>
      </c>
      <c r="I7693" s="138">
        <v>38.159999999999997</v>
      </c>
      <c r="J7693" s="138">
        <v>58.87</v>
      </c>
      <c r="K7693" s="138">
        <v>11.062951496388029</v>
      </c>
    </row>
    <row r="7694" spans="1:11">
      <c r="A7694" s="39" t="s">
        <v>465</v>
      </c>
      <c r="B7694" s="39" t="s">
        <v>438</v>
      </c>
      <c r="C7694" s="39" t="s">
        <v>376</v>
      </c>
      <c r="D7694" s="92">
        <f t="shared" si="378"/>
        <v>40.68</v>
      </c>
      <c r="E7694" s="92">
        <f t="shared" si="379"/>
        <v>32.76</v>
      </c>
      <c r="F7694" s="92">
        <f t="shared" si="380"/>
        <v>49.11</v>
      </c>
      <c r="H7694" s="138">
        <v>40.68</v>
      </c>
      <c r="I7694" s="138">
        <v>32.76</v>
      </c>
      <c r="J7694" s="138">
        <v>49.11</v>
      </c>
      <c r="K7694" s="138">
        <v>10.349065880039332</v>
      </c>
    </row>
    <row r="7695" spans="1:11">
      <c r="A7695" s="39" t="s">
        <v>465</v>
      </c>
      <c r="B7695" s="39" t="s">
        <v>438</v>
      </c>
      <c r="C7695" s="39" t="s">
        <v>377</v>
      </c>
      <c r="D7695" s="92">
        <f t="shared" si="378"/>
        <v>51.49</v>
      </c>
      <c r="E7695" s="92">
        <f t="shared" si="379"/>
        <v>45.83</v>
      </c>
      <c r="F7695" s="92">
        <f t="shared" si="380"/>
        <v>57.12</v>
      </c>
      <c r="H7695" s="138">
        <v>51.49</v>
      </c>
      <c r="I7695" s="138">
        <v>45.83</v>
      </c>
      <c r="J7695" s="138">
        <v>57.12</v>
      </c>
      <c r="K7695" s="138">
        <v>5.6127403379296954</v>
      </c>
    </row>
    <row r="7696" spans="1:11">
      <c r="A7696" s="39" t="s">
        <v>465</v>
      </c>
      <c r="B7696" s="39" t="s">
        <v>438</v>
      </c>
      <c r="C7696" s="39" t="s">
        <v>386</v>
      </c>
      <c r="D7696" s="92">
        <f t="shared" si="378"/>
        <v>49.03</v>
      </c>
      <c r="E7696" s="92">
        <f t="shared" si="379"/>
        <v>45.74</v>
      </c>
      <c r="F7696" s="92">
        <f t="shared" si="380"/>
        <v>52.33</v>
      </c>
      <c r="H7696" s="138">
        <v>49.03</v>
      </c>
      <c r="I7696" s="138">
        <v>45.74</v>
      </c>
      <c r="J7696" s="138">
        <v>52.33</v>
      </c>
      <c r="K7696" s="138">
        <v>3.4264735875994288</v>
      </c>
    </row>
    <row r="7697" spans="1:11">
      <c r="A7697" s="39" t="s">
        <v>465</v>
      </c>
      <c r="B7697" s="39" t="s">
        <v>438</v>
      </c>
      <c r="C7697" s="39" t="s">
        <v>379</v>
      </c>
      <c r="D7697" s="92">
        <f t="shared" si="378"/>
        <v>44.7</v>
      </c>
      <c r="E7697" s="92">
        <f t="shared" si="379"/>
        <v>38.729999999999997</v>
      </c>
      <c r="F7697" s="92">
        <f t="shared" si="380"/>
        <v>50.82</v>
      </c>
      <c r="H7697" s="138">
        <v>44.7</v>
      </c>
      <c r="I7697" s="138">
        <v>38.729999999999997</v>
      </c>
      <c r="J7697" s="138">
        <v>50.82</v>
      </c>
      <c r="K7697" s="138">
        <v>6.9351230425055919</v>
      </c>
    </row>
    <row r="7698" spans="1:11">
      <c r="A7698" s="39" t="s">
        <v>465</v>
      </c>
      <c r="B7698" s="39" t="s">
        <v>438</v>
      </c>
      <c r="C7698" s="39" t="s">
        <v>360</v>
      </c>
      <c r="D7698" s="92">
        <f t="shared" si="378"/>
        <v>46.26</v>
      </c>
      <c r="E7698" s="92">
        <f t="shared" si="379"/>
        <v>42.82</v>
      </c>
      <c r="F7698" s="92">
        <f t="shared" si="380"/>
        <v>49.74</v>
      </c>
      <c r="H7698" s="138">
        <v>46.26</v>
      </c>
      <c r="I7698" s="138">
        <v>42.82</v>
      </c>
      <c r="J7698" s="138">
        <v>49.74</v>
      </c>
      <c r="K7698" s="138">
        <v>3.8261997405966279</v>
      </c>
    </row>
    <row r="7699" spans="1:11">
      <c r="A7699" s="39" t="s">
        <v>465</v>
      </c>
      <c r="B7699" s="39" t="s">
        <v>438</v>
      </c>
      <c r="C7699" s="39" t="s">
        <v>0</v>
      </c>
      <c r="D7699" s="92">
        <f t="shared" si="378"/>
        <v>48.83</v>
      </c>
      <c r="E7699" s="92">
        <f t="shared" si="379"/>
        <v>47.11</v>
      </c>
      <c r="F7699" s="92">
        <f t="shared" si="380"/>
        <v>50.55</v>
      </c>
      <c r="H7699" s="138">
        <v>48.83</v>
      </c>
      <c r="I7699" s="138">
        <v>47.11</v>
      </c>
      <c r="J7699" s="138">
        <v>50.55</v>
      </c>
      <c r="K7699" s="138">
        <v>1.8021707966414089</v>
      </c>
    </row>
    <row r="7700" spans="1:11">
      <c r="A7700" s="39" t="s">
        <v>465</v>
      </c>
      <c r="B7700" s="39" t="s">
        <v>439</v>
      </c>
      <c r="C7700" s="39" t="s">
        <v>363</v>
      </c>
      <c r="D7700" s="92">
        <f t="shared" si="378"/>
        <v>34.68</v>
      </c>
      <c r="E7700" s="92">
        <f t="shared" si="379"/>
        <v>27.13</v>
      </c>
      <c r="F7700" s="92">
        <f t="shared" si="380"/>
        <v>43.1</v>
      </c>
      <c r="H7700" s="138">
        <v>34.68</v>
      </c>
      <c r="I7700" s="138">
        <v>27.13</v>
      </c>
      <c r="J7700" s="138">
        <v>43.1</v>
      </c>
      <c r="K7700" s="138">
        <v>11.851211072664361</v>
      </c>
    </row>
    <row r="7701" spans="1:11">
      <c r="A7701" s="39" t="s">
        <v>465</v>
      </c>
      <c r="B7701" s="39" t="s">
        <v>439</v>
      </c>
      <c r="C7701" s="39" t="s">
        <v>364</v>
      </c>
      <c r="D7701" s="92">
        <f t="shared" si="378"/>
        <v>51.56</v>
      </c>
      <c r="E7701" s="92">
        <f t="shared" si="379"/>
        <v>46.92</v>
      </c>
      <c r="F7701" s="92">
        <f t="shared" si="380"/>
        <v>56.17</v>
      </c>
      <c r="H7701" s="138">
        <v>51.56</v>
      </c>
      <c r="I7701" s="138">
        <v>46.92</v>
      </c>
      <c r="J7701" s="138">
        <v>56.17</v>
      </c>
      <c r="K7701" s="138">
        <v>4.5965865011636931</v>
      </c>
    </row>
    <row r="7702" spans="1:11">
      <c r="A7702" s="39" t="s">
        <v>465</v>
      </c>
      <c r="B7702" s="39" t="s">
        <v>439</v>
      </c>
      <c r="C7702" s="39" t="s">
        <v>365</v>
      </c>
      <c r="D7702" s="92">
        <f t="shared" si="378"/>
        <v>52.35</v>
      </c>
      <c r="E7702" s="92">
        <f t="shared" si="379"/>
        <v>46.73</v>
      </c>
      <c r="F7702" s="92">
        <f t="shared" si="380"/>
        <v>57.92</v>
      </c>
      <c r="H7702" s="138">
        <v>52.35</v>
      </c>
      <c r="I7702" s="138">
        <v>46.73</v>
      </c>
      <c r="J7702" s="138">
        <v>57.92</v>
      </c>
      <c r="K7702" s="138">
        <v>5.4823304680038198</v>
      </c>
    </row>
    <row r="7703" spans="1:11">
      <c r="A7703" s="39" t="s">
        <v>465</v>
      </c>
      <c r="B7703" s="39" t="s">
        <v>439</v>
      </c>
      <c r="C7703" s="39" t="s">
        <v>366</v>
      </c>
      <c r="D7703" s="92">
        <f t="shared" si="378"/>
        <v>42.18</v>
      </c>
      <c r="E7703" s="92">
        <f t="shared" si="379"/>
        <v>37.450000000000003</v>
      </c>
      <c r="F7703" s="92">
        <f t="shared" si="380"/>
        <v>47.07</v>
      </c>
      <c r="H7703" s="138">
        <v>42.18</v>
      </c>
      <c r="I7703" s="138">
        <v>37.450000000000003</v>
      </c>
      <c r="J7703" s="138">
        <v>47.07</v>
      </c>
      <c r="K7703" s="138">
        <v>5.8321479374110954</v>
      </c>
    </row>
    <row r="7704" spans="1:11">
      <c r="A7704" s="39" t="s">
        <v>465</v>
      </c>
      <c r="B7704" s="39" t="s">
        <v>439</v>
      </c>
      <c r="C7704" s="39" t="s">
        <v>356</v>
      </c>
      <c r="D7704" s="92">
        <f t="shared" ref="D7704:D7767" si="381">IF(K7704&gt;=50," ",H7704)</f>
        <v>43.35</v>
      </c>
      <c r="E7704" s="92">
        <f t="shared" ref="E7704:E7767" si="382">IF(K7704&gt;=50," ",I7704)</f>
        <v>40.26</v>
      </c>
      <c r="F7704" s="92">
        <f t="shared" ref="F7704:F7767" si="383">IF(K7704&gt;=50," ",J7704)</f>
        <v>46.51</v>
      </c>
      <c r="H7704" s="138">
        <v>43.35</v>
      </c>
      <c r="I7704" s="138">
        <v>40.26</v>
      </c>
      <c r="J7704" s="138">
        <v>46.51</v>
      </c>
      <c r="K7704" s="138">
        <v>3.6908881199538639</v>
      </c>
    </row>
    <row r="7705" spans="1:11">
      <c r="A7705" s="39" t="s">
        <v>465</v>
      </c>
      <c r="B7705" s="39" t="s">
        <v>439</v>
      </c>
      <c r="C7705" s="39" t="s">
        <v>367</v>
      </c>
      <c r="D7705" s="92">
        <f t="shared" si="381"/>
        <v>46.05</v>
      </c>
      <c r="E7705" s="92">
        <f t="shared" si="382"/>
        <v>42.38</v>
      </c>
      <c r="F7705" s="92">
        <f t="shared" si="383"/>
        <v>49.76</v>
      </c>
      <c r="H7705" s="138">
        <v>46.05</v>
      </c>
      <c r="I7705" s="138">
        <v>42.38</v>
      </c>
      <c r="J7705" s="138">
        <v>49.76</v>
      </c>
      <c r="K7705" s="138">
        <v>4.1042345276872965</v>
      </c>
    </row>
    <row r="7706" spans="1:11">
      <c r="A7706" s="39" t="s">
        <v>465</v>
      </c>
      <c r="B7706" s="39" t="s">
        <v>439</v>
      </c>
      <c r="C7706" s="39" t="s">
        <v>368</v>
      </c>
      <c r="D7706" s="92">
        <f t="shared" si="381"/>
        <v>46.13</v>
      </c>
      <c r="E7706" s="92">
        <f t="shared" si="382"/>
        <v>41.92</v>
      </c>
      <c r="F7706" s="92">
        <f t="shared" si="383"/>
        <v>50.4</v>
      </c>
      <c r="H7706" s="138">
        <v>46.13</v>
      </c>
      <c r="I7706" s="138">
        <v>41.92</v>
      </c>
      <c r="J7706" s="138">
        <v>50.4</v>
      </c>
      <c r="K7706" s="138">
        <v>4.7040971168437018</v>
      </c>
    </row>
    <row r="7707" spans="1:11">
      <c r="A7707" s="39" t="s">
        <v>465</v>
      </c>
      <c r="B7707" s="39" t="s">
        <v>439</v>
      </c>
      <c r="C7707" s="39" t="s">
        <v>369</v>
      </c>
      <c r="D7707" s="92">
        <f t="shared" si="381"/>
        <v>48.76</v>
      </c>
      <c r="E7707" s="92">
        <f t="shared" si="382"/>
        <v>42.93</v>
      </c>
      <c r="F7707" s="92">
        <f t="shared" si="383"/>
        <v>54.61</v>
      </c>
      <c r="H7707" s="138">
        <v>48.76</v>
      </c>
      <c r="I7707" s="138">
        <v>42.93</v>
      </c>
      <c r="J7707" s="138">
        <v>54.61</v>
      </c>
      <c r="K7707" s="138">
        <v>6.1320754716981138</v>
      </c>
    </row>
    <row r="7708" spans="1:11">
      <c r="A7708" s="39" t="s">
        <v>465</v>
      </c>
      <c r="B7708" s="39" t="s">
        <v>439</v>
      </c>
      <c r="C7708" s="39" t="s">
        <v>370</v>
      </c>
      <c r="D7708" s="92">
        <f t="shared" si="381"/>
        <v>42.08</v>
      </c>
      <c r="E7708" s="92">
        <f t="shared" si="382"/>
        <v>34.799999999999997</v>
      </c>
      <c r="F7708" s="92">
        <f t="shared" si="383"/>
        <v>49.72</v>
      </c>
      <c r="H7708" s="138">
        <v>42.08</v>
      </c>
      <c r="I7708" s="138">
        <v>34.799999999999997</v>
      </c>
      <c r="J7708" s="138">
        <v>49.72</v>
      </c>
      <c r="K7708" s="138">
        <v>9.1017110266159698</v>
      </c>
    </row>
    <row r="7709" spans="1:11">
      <c r="A7709" s="39" t="s">
        <v>465</v>
      </c>
      <c r="B7709" s="39" t="s">
        <v>439</v>
      </c>
      <c r="C7709" s="39" t="s">
        <v>357</v>
      </c>
      <c r="D7709" s="92">
        <f t="shared" si="381"/>
        <v>45.21</v>
      </c>
      <c r="E7709" s="92">
        <f t="shared" si="382"/>
        <v>42.35</v>
      </c>
      <c r="F7709" s="92">
        <f t="shared" si="383"/>
        <v>48.1</v>
      </c>
      <c r="H7709" s="138">
        <v>45.21</v>
      </c>
      <c r="I7709" s="138">
        <v>42.35</v>
      </c>
      <c r="J7709" s="138">
        <v>48.1</v>
      </c>
      <c r="K7709" s="138">
        <v>3.2514930325149303</v>
      </c>
    </row>
    <row r="7710" spans="1:11">
      <c r="A7710" s="39" t="s">
        <v>465</v>
      </c>
      <c r="B7710" s="39" t="s">
        <v>439</v>
      </c>
      <c r="C7710" s="39" t="s">
        <v>371</v>
      </c>
      <c r="D7710" s="92">
        <f t="shared" si="381"/>
        <v>45.73</v>
      </c>
      <c r="E7710" s="92">
        <f t="shared" si="382"/>
        <v>41.37</v>
      </c>
      <c r="F7710" s="92">
        <f t="shared" si="383"/>
        <v>50.17</v>
      </c>
      <c r="H7710" s="138">
        <v>45.73</v>
      </c>
      <c r="I7710" s="138">
        <v>41.37</v>
      </c>
      <c r="J7710" s="138">
        <v>50.17</v>
      </c>
      <c r="K7710" s="138">
        <v>4.9201836868576434</v>
      </c>
    </row>
    <row r="7711" spans="1:11">
      <c r="A7711" s="39" t="s">
        <v>465</v>
      </c>
      <c r="B7711" s="39" t="s">
        <v>439</v>
      </c>
      <c r="C7711" s="39" t="s">
        <v>372</v>
      </c>
      <c r="D7711" s="92">
        <f t="shared" si="381"/>
        <v>44.21</v>
      </c>
      <c r="E7711" s="92">
        <f t="shared" si="382"/>
        <v>38.799999999999997</v>
      </c>
      <c r="F7711" s="92">
        <f t="shared" si="383"/>
        <v>49.76</v>
      </c>
      <c r="H7711" s="138">
        <v>44.21</v>
      </c>
      <c r="I7711" s="138">
        <v>38.799999999999997</v>
      </c>
      <c r="J7711" s="138">
        <v>49.76</v>
      </c>
      <c r="K7711" s="138">
        <v>6.3560280479529521</v>
      </c>
    </row>
    <row r="7712" spans="1:11">
      <c r="A7712" s="39" t="s">
        <v>465</v>
      </c>
      <c r="B7712" s="39" t="s">
        <v>439</v>
      </c>
      <c r="C7712" s="39" t="s">
        <v>373</v>
      </c>
      <c r="D7712" s="92">
        <f t="shared" si="381"/>
        <v>48.54</v>
      </c>
      <c r="E7712" s="92">
        <f t="shared" si="382"/>
        <v>42.26</v>
      </c>
      <c r="F7712" s="92">
        <f t="shared" si="383"/>
        <v>54.87</v>
      </c>
      <c r="H7712" s="138">
        <v>48.54</v>
      </c>
      <c r="I7712" s="138">
        <v>42.26</v>
      </c>
      <c r="J7712" s="138">
        <v>54.87</v>
      </c>
      <c r="K7712" s="138">
        <v>6.6543057272352701</v>
      </c>
    </row>
    <row r="7713" spans="1:11">
      <c r="A7713" s="39" t="s">
        <v>465</v>
      </c>
      <c r="B7713" s="39" t="s">
        <v>439</v>
      </c>
      <c r="C7713" s="39" t="s">
        <v>374</v>
      </c>
      <c r="D7713" s="92">
        <f t="shared" si="381"/>
        <v>50.57</v>
      </c>
      <c r="E7713" s="92">
        <f t="shared" si="382"/>
        <v>46.87</v>
      </c>
      <c r="F7713" s="92">
        <f t="shared" si="383"/>
        <v>54.26</v>
      </c>
      <c r="H7713" s="138">
        <v>50.57</v>
      </c>
      <c r="I7713" s="138">
        <v>46.87</v>
      </c>
      <c r="J7713" s="138">
        <v>54.26</v>
      </c>
      <c r="K7713" s="138">
        <v>3.7373937116867708</v>
      </c>
    </row>
    <row r="7714" spans="1:11">
      <c r="A7714" s="39" t="s">
        <v>465</v>
      </c>
      <c r="B7714" s="39" t="s">
        <v>439</v>
      </c>
      <c r="C7714" s="39" t="s">
        <v>358</v>
      </c>
      <c r="D7714" s="92">
        <f t="shared" si="381"/>
        <v>46.35</v>
      </c>
      <c r="E7714" s="92">
        <f t="shared" si="382"/>
        <v>43.06</v>
      </c>
      <c r="F7714" s="92">
        <f t="shared" si="383"/>
        <v>49.67</v>
      </c>
      <c r="H7714" s="138">
        <v>46.35</v>
      </c>
      <c r="I7714" s="138">
        <v>43.06</v>
      </c>
      <c r="J7714" s="138">
        <v>49.67</v>
      </c>
      <c r="K7714" s="138">
        <v>3.6461704422869468</v>
      </c>
    </row>
    <row r="7715" spans="1:11">
      <c r="A7715" s="39" t="s">
        <v>465</v>
      </c>
      <c r="B7715" s="39" t="s">
        <v>439</v>
      </c>
      <c r="C7715" s="39" t="s">
        <v>375</v>
      </c>
      <c r="D7715" s="92">
        <f t="shared" si="381"/>
        <v>47.76</v>
      </c>
      <c r="E7715" s="92">
        <f t="shared" si="382"/>
        <v>39.17</v>
      </c>
      <c r="F7715" s="92">
        <f t="shared" si="383"/>
        <v>56.47</v>
      </c>
      <c r="H7715" s="138">
        <v>47.76</v>
      </c>
      <c r="I7715" s="138">
        <v>39.17</v>
      </c>
      <c r="J7715" s="138">
        <v>56.47</v>
      </c>
      <c r="K7715" s="138">
        <v>9.3383584589614745</v>
      </c>
    </row>
    <row r="7716" spans="1:11">
      <c r="A7716" s="39" t="s">
        <v>465</v>
      </c>
      <c r="B7716" s="39" t="s">
        <v>439</v>
      </c>
      <c r="C7716" s="39" t="s">
        <v>376</v>
      </c>
      <c r="D7716" s="92">
        <f t="shared" si="381"/>
        <v>38.729999999999997</v>
      </c>
      <c r="E7716" s="92">
        <f t="shared" si="382"/>
        <v>31.63</v>
      </c>
      <c r="F7716" s="92">
        <f t="shared" si="383"/>
        <v>46.34</v>
      </c>
      <c r="H7716" s="138">
        <v>38.729999999999997</v>
      </c>
      <c r="I7716" s="138">
        <v>31.63</v>
      </c>
      <c r="J7716" s="138">
        <v>46.34</v>
      </c>
      <c r="K7716" s="138">
        <v>9.7598760650658409</v>
      </c>
    </row>
    <row r="7717" spans="1:11">
      <c r="A7717" s="39" t="s">
        <v>465</v>
      </c>
      <c r="B7717" s="39" t="s">
        <v>439</v>
      </c>
      <c r="C7717" s="39" t="s">
        <v>377</v>
      </c>
      <c r="D7717" s="92">
        <f t="shared" si="381"/>
        <v>44.43</v>
      </c>
      <c r="E7717" s="92">
        <f t="shared" si="382"/>
        <v>39.369999999999997</v>
      </c>
      <c r="F7717" s="92">
        <f t="shared" si="383"/>
        <v>49.6</v>
      </c>
      <c r="H7717" s="138">
        <v>44.43</v>
      </c>
      <c r="I7717" s="138">
        <v>39.369999999999997</v>
      </c>
      <c r="J7717" s="138">
        <v>49.6</v>
      </c>
      <c r="K7717" s="138">
        <v>5.8969164978618052</v>
      </c>
    </row>
    <row r="7718" spans="1:11">
      <c r="A7718" s="39" t="s">
        <v>465</v>
      </c>
      <c r="B7718" s="39" t="s">
        <v>439</v>
      </c>
      <c r="C7718" s="39" t="s">
        <v>386</v>
      </c>
      <c r="D7718" s="92">
        <f t="shared" si="381"/>
        <v>48.98</v>
      </c>
      <c r="E7718" s="92">
        <f t="shared" si="382"/>
        <v>46.07</v>
      </c>
      <c r="F7718" s="92">
        <f t="shared" si="383"/>
        <v>51.89</v>
      </c>
      <c r="H7718" s="138">
        <v>48.98</v>
      </c>
      <c r="I7718" s="138">
        <v>46.07</v>
      </c>
      <c r="J7718" s="138">
        <v>51.89</v>
      </c>
      <c r="K7718" s="138">
        <v>3.0420579828501428</v>
      </c>
    </row>
    <row r="7719" spans="1:11">
      <c r="A7719" s="39" t="s">
        <v>465</v>
      </c>
      <c r="B7719" s="39" t="s">
        <v>439</v>
      </c>
      <c r="C7719" s="39" t="s">
        <v>379</v>
      </c>
      <c r="D7719" s="92">
        <f t="shared" si="381"/>
        <v>43.15</v>
      </c>
      <c r="E7719" s="92">
        <f t="shared" si="382"/>
        <v>37.24</v>
      </c>
      <c r="F7719" s="92">
        <f t="shared" si="383"/>
        <v>49.27</v>
      </c>
      <c r="H7719" s="138">
        <v>43.15</v>
      </c>
      <c r="I7719" s="138">
        <v>37.24</v>
      </c>
      <c r="J7719" s="138">
        <v>49.27</v>
      </c>
      <c r="K7719" s="138">
        <v>7.1378910776361533</v>
      </c>
    </row>
    <row r="7720" spans="1:11">
      <c r="A7720" s="39" t="s">
        <v>465</v>
      </c>
      <c r="B7720" s="39" t="s">
        <v>439</v>
      </c>
      <c r="C7720" s="39" t="s">
        <v>360</v>
      </c>
      <c r="D7720" s="92">
        <f t="shared" si="381"/>
        <v>44.25</v>
      </c>
      <c r="E7720" s="92">
        <f t="shared" si="382"/>
        <v>41.07</v>
      </c>
      <c r="F7720" s="92">
        <f t="shared" si="383"/>
        <v>47.48</v>
      </c>
      <c r="H7720" s="138">
        <v>44.25</v>
      </c>
      <c r="I7720" s="138">
        <v>41.07</v>
      </c>
      <c r="J7720" s="138">
        <v>47.48</v>
      </c>
      <c r="K7720" s="138">
        <v>3.7062146892655363</v>
      </c>
    </row>
    <row r="7721" spans="1:11">
      <c r="A7721" s="39" t="s">
        <v>465</v>
      </c>
      <c r="B7721" s="39" t="s">
        <v>439</v>
      </c>
      <c r="C7721" s="39" t="s">
        <v>0</v>
      </c>
      <c r="D7721" s="92">
        <f t="shared" si="381"/>
        <v>44.87</v>
      </c>
      <c r="E7721" s="92">
        <f t="shared" si="382"/>
        <v>43.3</v>
      </c>
      <c r="F7721" s="92">
        <f t="shared" si="383"/>
        <v>46.44</v>
      </c>
      <c r="H7721" s="138">
        <v>44.87</v>
      </c>
      <c r="I7721" s="138">
        <v>43.3</v>
      </c>
      <c r="J7721" s="138">
        <v>46.44</v>
      </c>
      <c r="K7721" s="138">
        <v>1.7829284599955431</v>
      </c>
    </row>
    <row r="7722" spans="1:11">
      <c r="A7722" s="39" t="s">
        <v>465</v>
      </c>
      <c r="B7722" s="39" t="s">
        <v>440</v>
      </c>
      <c r="C7722" s="39" t="s">
        <v>363</v>
      </c>
      <c r="D7722" s="92">
        <f t="shared" si="381"/>
        <v>37.840000000000003</v>
      </c>
      <c r="E7722" s="92">
        <f t="shared" si="382"/>
        <v>32.18</v>
      </c>
      <c r="F7722" s="92">
        <f t="shared" si="383"/>
        <v>43.86</v>
      </c>
      <c r="H7722" s="138">
        <v>37.840000000000003</v>
      </c>
      <c r="I7722" s="138">
        <v>32.18</v>
      </c>
      <c r="J7722" s="138">
        <v>43.86</v>
      </c>
      <c r="K7722" s="138">
        <v>7.9016913319238897</v>
      </c>
    </row>
    <row r="7723" spans="1:11">
      <c r="A7723" s="39" t="s">
        <v>465</v>
      </c>
      <c r="B7723" s="39" t="s">
        <v>440</v>
      </c>
      <c r="C7723" s="39" t="s">
        <v>364</v>
      </c>
      <c r="D7723" s="92">
        <f t="shared" si="381"/>
        <v>52.32</v>
      </c>
      <c r="E7723" s="92">
        <f t="shared" si="382"/>
        <v>48.76</v>
      </c>
      <c r="F7723" s="92">
        <f t="shared" si="383"/>
        <v>55.86</v>
      </c>
      <c r="H7723" s="138">
        <v>52.32</v>
      </c>
      <c r="I7723" s="138">
        <v>48.76</v>
      </c>
      <c r="J7723" s="138">
        <v>55.86</v>
      </c>
      <c r="K7723" s="138">
        <v>3.4594801223241594</v>
      </c>
    </row>
    <row r="7724" spans="1:11">
      <c r="A7724" s="39" t="s">
        <v>465</v>
      </c>
      <c r="B7724" s="39" t="s">
        <v>440</v>
      </c>
      <c r="C7724" s="39" t="s">
        <v>365</v>
      </c>
      <c r="D7724" s="92">
        <f t="shared" si="381"/>
        <v>54.94</v>
      </c>
      <c r="E7724" s="92">
        <f t="shared" si="382"/>
        <v>50.56</v>
      </c>
      <c r="F7724" s="92">
        <f t="shared" si="383"/>
        <v>59.26</v>
      </c>
      <c r="H7724" s="138">
        <v>54.94</v>
      </c>
      <c r="I7724" s="138">
        <v>50.56</v>
      </c>
      <c r="J7724" s="138">
        <v>59.26</v>
      </c>
      <c r="K7724" s="138">
        <v>4.0407717510010928</v>
      </c>
    </row>
    <row r="7725" spans="1:11">
      <c r="A7725" s="39" t="s">
        <v>465</v>
      </c>
      <c r="B7725" s="39" t="s">
        <v>440</v>
      </c>
      <c r="C7725" s="39" t="s">
        <v>366</v>
      </c>
      <c r="D7725" s="92">
        <f t="shared" si="381"/>
        <v>44.8</v>
      </c>
      <c r="E7725" s="92">
        <f t="shared" si="382"/>
        <v>41.24</v>
      </c>
      <c r="F7725" s="92">
        <f t="shared" si="383"/>
        <v>48.42</v>
      </c>
      <c r="H7725" s="138">
        <v>44.8</v>
      </c>
      <c r="I7725" s="138">
        <v>41.24</v>
      </c>
      <c r="J7725" s="138">
        <v>48.42</v>
      </c>
      <c r="K7725" s="138">
        <v>4.1071428571428577</v>
      </c>
    </row>
    <row r="7726" spans="1:11">
      <c r="A7726" s="39" t="s">
        <v>465</v>
      </c>
      <c r="B7726" s="39" t="s">
        <v>440</v>
      </c>
      <c r="C7726" s="39" t="s">
        <v>356</v>
      </c>
      <c r="D7726" s="92">
        <f t="shared" si="381"/>
        <v>45.67</v>
      </c>
      <c r="E7726" s="92">
        <f t="shared" si="382"/>
        <v>43.35</v>
      </c>
      <c r="F7726" s="92">
        <f t="shared" si="383"/>
        <v>48</v>
      </c>
      <c r="H7726" s="138">
        <v>45.67</v>
      </c>
      <c r="I7726" s="138">
        <v>43.35</v>
      </c>
      <c r="J7726" s="138">
        <v>48</v>
      </c>
      <c r="K7726" s="138">
        <v>2.6056492226844754</v>
      </c>
    </row>
    <row r="7727" spans="1:11">
      <c r="A7727" s="39" t="s">
        <v>465</v>
      </c>
      <c r="B7727" s="39" t="s">
        <v>440</v>
      </c>
      <c r="C7727" s="39" t="s">
        <v>367</v>
      </c>
      <c r="D7727" s="92">
        <f t="shared" si="381"/>
        <v>47.32</v>
      </c>
      <c r="E7727" s="92">
        <f t="shared" si="382"/>
        <v>44.44</v>
      </c>
      <c r="F7727" s="92">
        <f t="shared" si="383"/>
        <v>50.21</v>
      </c>
      <c r="H7727" s="138">
        <v>47.32</v>
      </c>
      <c r="I7727" s="138">
        <v>44.44</v>
      </c>
      <c r="J7727" s="138">
        <v>50.21</v>
      </c>
      <c r="K7727" s="138">
        <v>3.1065088757396451</v>
      </c>
    </row>
    <row r="7728" spans="1:11">
      <c r="A7728" s="39" t="s">
        <v>465</v>
      </c>
      <c r="B7728" s="39" t="s">
        <v>440</v>
      </c>
      <c r="C7728" s="39" t="s">
        <v>368</v>
      </c>
      <c r="D7728" s="92">
        <f t="shared" si="381"/>
        <v>49.23</v>
      </c>
      <c r="E7728" s="92">
        <f t="shared" si="382"/>
        <v>45.98</v>
      </c>
      <c r="F7728" s="92">
        <f t="shared" si="383"/>
        <v>52.49</v>
      </c>
      <c r="H7728" s="138">
        <v>49.23</v>
      </c>
      <c r="I7728" s="138">
        <v>45.98</v>
      </c>
      <c r="J7728" s="138">
        <v>52.49</v>
      </c>
      <c r="K7728" s="138">
        <v>3.3719276863700998</v>
      </c>
    </row>
    <row r="7729" spans="1:11">
      <c r="A7729" s="39" t="s">
        <v>465</v>
      </c>
      <c r="B7729" s="39" t="s">
        <v>440</v>
      </c>
      <c r="C7729" s="39" t="s">
        <v>369</v>
      </c>
      <c r="D7729" s="92">
        <f t="shared" si="381"/>
        <v>52.18</v>
      </c>
      <c r="E7729" s="92">
        <f t="shared" si="382"/>
        <v>47.82</v>
      </c>
      <c r="F7729" s="92">
        <f t="shared" si="383"/>
        <v>56.5</v>
      </c>
      <c r="H7729" s="138">
        <v>52.18</v>
      </c>
      <c r="I7729" s="138">
        <v>47.82</v>
      </c>
      <c r="J7729" s="138">
        <v>56.5</v>
      </c>
      <c r="K7729" s="138">
        <v>4.2545036412418549</v>
      </c>
    </row>
    <row r="7730" spans="1:11">
      <c r="A7730" s="39" t="s">
        <v>465</v>
      </c>
      <c r="B7730" s="39" t="s">
        <v>440</v>
      </c>
      <c r="C7730" s="39" t="s">
        <v>370</v>
      </c>
      <c r="D7730" s="92">
        <f t="shared" si="381"/>
        <v>44.59</v>
      </c>
      <c r="E7730" s="92">
        <f t="shared" si="382"/>
        <v>39.22</v>
      </c>
      <c r="F7730" s="92">
        <f t="shared" si="383"/>
        <v>50.1</v>
      </c>
      <c r="H7730" s="138">
        <v>44.59</v>
      </c>
      <c r="I7730" s="138">
        <v>39.22</v>
      </c>
      <c r="J7730" s="138">
        <v>50.1</v>
      </c>
      <c r="K7730" s="138">
        <v>6.2345817447858254</v>
      </c>
    </row>
    <row r="7731" spans="1:11">
      <c r="A7731" s="39" t="s">
        <v>465</v>
      </c>
      <c r="B7731" s="39" t="s">
        <v>440</v>
      </c>
      <c r="C7731" s="39" t="s">
        <v>357</v>
      </c>
      <c r="D7731" s="92">
        <f t="shared" si="381"/>
        <v>47.17</v>
      </c>
      <c r="E7731" s="92">
        <f t="shared" si="382"/>
        <v>45</v>
      </c>
      <c r="F7731" s="92">
        <f t="shared" si="383"/>
        <v>49.36</v>
      </c>
      <c r="H7731" s="138">
        <v>47.17</v>
      </c>
      <c r="I7731" s="138">
        <v>45</v>
      </c>
      <c r="J7731" s="138">
        <v>49.36</v>
      </c>
      <c r="K7731" s="138">
        <v>2.3531905872376511</v>
      </c>
    </row>
    <row r="7732" spans="1:11">
      <c r="A7732" s="39" t="s">
        <v>465</v>
      </c>
      <c r="B7732" s="39" t="s">
        <v>440</v>
      </c>
      <c r="C7732" s="39" t="s">
        <v>371</v>
      </c>
      <c r="D7732" s="92">
        <f t="shared" si="381"/>
        <v>49.32</v>
      </c>
      <c r="E7732" s="92">
        <f t="shared" si="382"/>
        <v>45.94</v>
      </c>
      <c r="F7732" s="92">
        <f t="shared" si="383"/>
        <v>52.71</v>
      </c>
      <c r="H7732" s="138">
        <v>49.32</v>
      </c>
      <c r="I7732" s="138">
        <v>45.94</v>
      </c>
      <c r="J7732" s="138">
        <v>52.71</v>
      </c>
      <c r="K7732" s="138">
        <v>3.5077047850770473</v>
      </c>
    </row>
    <row r="7733" spans="1:11">
      <c r="A7733" s="39" t="s">
        <v>465</v>
      </c>
      <c r="B7733" s="39" t="s">
        <v>440</v>
      </c>
      <c r="C7733" s="39" t="s">
        <v>372</v>
      </c>
      <c r="D7733" s="92">
        <f t="shared" si="381"/>
        <v>47.96</v>
      </c>
      <c r="E7733" s="92">
        <f t="shared" si="382"/>
        <v>44.01</v>
      </c>
      <c r="F7733" s="92">
        <f t="shared" si="383"/>
        <v>51.95</v>
      </c>
      <c r="H7733" s="138">
        <v>47.96</v>
      </c>
      <c r="I7733" s="138">
        <v>44.01</v>
      </c>
      <c r="J7733" s="138">
        <v>51.95</v>
      </c>
      <c r="K7733" s="138">
        <v>4.2326939115929942</v>
      </c>
    </row>
    <row r="7734" spans="1:11">
      <c r="A7734" s="39" t="s">
        <v>465</v>
      </c>
      <c r="B7734" s="39" t="s">
        <v>440</v>
      </c>
      <c r="C7734" s="39" t="s">
        <v>373</v>
      </c>
      <c r="D7734" s="92">
        <f t="shared" si="381"/>
        <v>48.22</v>
      </c>
      <c r="E7734" s="92">
        <f t="shared" si="382"/>
        <v>43.67</v>
      </c>
      <c r="F7734" s="92">
        <f t="shared" si="383"/>
        <v>52.81</v>
      </c>
      <c r="H7734" s="138">
        <v>48.22</v>
      </c>
      <c r="I7734" s="138">
        <v>43.67</v>
      </c>
      <c r="J7734" s="138">
        <v>52.81</v>
      </c>
      <c r="K7734" s="138">
        <v>4.8527581916217342</v>
      </c>
    </row>
    <row r="7735" spans="1:11">
      <c r="A7735" s="39" t="s">
        <v>465</v>
      </c>
      <c r="B7735" s="39" t="s">
        <v>440</v>
      </c>
      <c r="C7735" s="39" t="s">
        <v>374</v>
      </c>
      <c r="D7735" s="92">
        <f t="shared" si="381"/>
        <v>53.1</v>
      </c>
      <c r="E7735" s="92">
        <f t="shared" si="382"/>
        <v>50.37</v>
      </c>
      <c r="F7735" s="92">
        <f t="shared" si="383"/>
        <v>55.82</v>
      </c>
      <c r="H7735" s="138">
        <v>53.1</v>
      </c>
      <c r="I7735" s="138">
        <v>50.37</v>
      </c>
      <c r="J7735" s="138">
        <v>55.82</v>
      </c>
      <c r="K7735" s="138">
        <v>2.6177024482109226</v>
      </c>
    </row>
    <row r="7736" spans="1:11">
      <c r="A7736" s="39" t="s">
        <v>465</v>
      </c>
      <c r="B7736" s="39" t="s">
        <v>440</v>
      </c>
      <c r="C7736" s="39" t="s">
        <v>358</v>
      </c>
      <c r="D7736" s="92">
        <f t="shared" si="381"/>
        <v>48.76</v>
      </c>
      <c r="E7736" s="92">
        <f t="shared" si="382"/>
        <v>46.39</v>
      </c>
      <c r="F7736" s="92">
        <f t="shared" si="383"/>
        <v>51.13</v>
      </c>
      <c r="H7736" s="138">
        <v>48.76</v>
      </c>
      <c r="I7736" s="138">
        <v>46.39</v>
      </c>
      <c r="J7736" s="138">
        <v>51.13</v>
      </c>
      <c r="K7736" s="138">
        <v>2.4815422477440525</v>
      </c>
    </row>
    <row r="7737" spans="1:11">
      <c r="A7737" s="39" t="s">
        <v>465</v>
      </c>
      <c r="B7737" s="39" t="s">
        <v>440</v>
      </c>
      <c r="C7737" s="39" t="s">
        <v>375</v>
      </c>
      <c r="D7737" s="92">
        <f t="shared" si="381"/>
        <v>48.08</v>
      </c>
      <c r="E7737" s="92">
        <f t="shared" si="382"/>
        <v>41.4</v>
      </c>
      <c r="F7737" s="92">
        <f t="shared" si="383"/>
        <v>54.82</v>
      </c>
      <c r="H7737" s="138">
        <v>48.08</v>
      </c>
      <c r="I7737" s="138">
        <v>41.4</v>
      </c>
      <c r="J7737" s="138">
        <v>54.82</v>
      </c>
      <c r="K7737" s="138">
        <v>7.1547420965058244</v>
      </c>
    </row>
    <row r="7738" spans="1:11">
      <c r="A7738" s="39" t="s">
        <v>465</v>
      </c>
      <c r="B7738" s="39" t="s">
        <v>440</v>
      </c>
      <c r="C7738" s="39" t="s">
        <v>376</v>
      </c>
      <c r="D7738" s="92">
        <f t="shared" si="381"/>
        <v>39.659999999999997</v>
      </c>
      <c r="E7738" s="92">
        <f t="shared" si="382"/>
        <v>34.29</v>
      </c>
      <c r="F7738" s="92">
        <f t="shared" si="383"/>
        <v>45.29</v>
      </c>
      <c r="H7738" s="138">
        <v>39.659999999999997</v>
      </c>
      <c r="I7738" s="138">
        <v>34.29</v>
      </c>
      <c r="J7738" s="138">
        <v>45.29</v>
      </c>
      <c r="K7738" s="138">
        <v>7.1104387291981848</v>
      </c>
    </row>
    <row r="7739" spans="1:11">
      <c r="A7739" s="39" t="s">
        <v>465</v>
      </c>
      <c r="B7739" s="39" t="s">
        <v>440</v>
      </c>
      <c r="C7739" s="39" t="s">
        <v>377</v>
      </c>
      <c r="D7739" s="92">
        <f t="shared" si="381"/>
        <v>47.96</v>
      </c>
      <c r="E7739" s="92">
        <f t="shared" si="382"/>
        <v>44.13</v>
      </c>
      <c r="F7739" s="92">
        <f t="shared" si="383"/>
        <v>51.8</v>
      </c>
      <c r="H7739" s="138">
        <v>47.96</v>
      </c>
      <c r="I7739" s="138">
        <v>44.13</v>
      </c>
      <c r="J7739" s="138">
        <v>51.8</v>
      </c>
      <c r="K7739" s="138">
        <v>4.0867389491242703</v>
      </c>
    </row>
    <row r="7740" spans="1:11">
      <c r="A7740" s="39" t="s">
        <v>465</v>
      </c>
      <c r="B7740" s="39" t="s">
        <v>440</v>
      </c>
      <c r="C7740" s="39" t="s">
        <v>386</v>
      </c>
      <c r="D7740" s="92">
        <f t="shared" si="381"/>
        <v>49</v>
      </c>
      <c r="E7740" s="92">
        <f t="shared" si="382"/>
        <v>46.82</v>
      </c>
      <c r="F7740" s="92">
        <f t="shared" si="383"/>
        <v>51.19</v>
      </c>
      <c r="H7740" s="138">
        <v>49</v>
      </c>
      <c r="I7740" s="138">
        <v>46.82</v>
      </c>
      <c r="J7740" s="138">
        <v>51.19</v>
      </c>
      <c r="K7740" s="138">
        <v>2.285714285714286</v>
      </c>
    </row>
    <row r="7741" spans="1:11">
      <c r="A7741" s="39" t="s">
        <v>465</v>
      </c>
      <c r="B7741" s="39" t="s">
        <v>440</v>
      </c>
      <c r="C7741" s="39" t="s">
        <v>379</v>
      </c>
      <c r="D7741" s="92">
        <f t="shared" si="381"/>
        <v>43.91</v>
      </c>
      <c r="E7741" s="92">
        <f t="shared" si="382"/>
        <v>39.67</v>
      </c>
      <c r="F7741" s="92">
        <f t="shared" si="383"/>
        <v>48.23</v>
      </c>
      <c r="H7741" s="138">
        <v>43.91</v>
      </c>
      <c r="I7741" s="138">
        <v>39.67</v>
      </c>
      <c r="J7741" s="138">
        <v>48.23</v>
      </c>
      <c r="K7741" s="138">
        <v>4.9874743794124345</v>
      </c>
    </row>
    <row r="7742" spans="1:11">
      <c r="A7742" s="39" t="s">
        <v>465</v>
      </c>
      <c r="B7742" s="39" t="s">
        <v>440</v>
      </c>
      <c r="C7742" s="39" t="s">
        <v>360</v>
      </c>
      <c r="D7742" s="92">
        <f t="shared" si="381"/>
        <v>45.22</v>
      </c>
      <c r="E7742" s="92">
        <f t="shared" si="382"/>
        <v>42.88</v>
      </c>
      <c r="F7742" s="92">
        <f t="shared" si="383"/>
        <v>47.58</v>
      </c>
      <c r="H7742" s="138">
        <v>45.22</v>
      </c>
      <c r="I7742" s="138">
        <v>42.88</v>
      </c>
      <c r="J7742" s="138">
        <v>47.58</v>
      </c>
      <c r="K7742" s="138">
        <v>2.653693056169836</v>
      </c>
    </row>
    <row r="7743" spans="1:11">
      <c r="A7743" s="39" t="s">
        <v>465</v>
      </c>
      <c r="B7743" s="39" t="s">
        <v>440</v>
      </c>
      <c r="C7743" s="39" t="s">
        <v>0</v>
      </c>
      <c r="D7743" s="92">
        <f t="shared" si="381"/>
        <v>46.75</v>
      </c>
      <c r="E7743" s="92">
        <f t="shared" si="382"/>
        <v>45.6</v>
      </c>
      <c r="F7743" s="92">
        <f t="shared" si="383"/>
        <v>47.91</v>
      </c>
      <c r="H7743" s="138">
        <v>46.75</v>
      </c>
      <c r="I7743" s="138">
        <v>45.6</v>
      </c>
      <c r="J7743" s="138">
        <v>47.91</v>
      </c>
      <c r="K7743" s="138">
        <v>1.2620320855614973</v>
      </c>
    </row>
    <row r="7744" spans="1:11">
      <c r="A7744" s="39" t="s">
        <v>471</v>
      </c>
      <c r="B7744" s="39" t="s">
        <v>441</v>
      </c>
      <c r="C7744" s="39" t="s">
        <v>101</v>
      </c>
      <c r="D7744" s="92">
        <f t="shared" si="381"/>
        <v>88.37</v>
      </c>
      <c r="E7744" s="92">
        <f t="shared" si="382"/>
        <v>78.180000000000007</v>
      </c>
      <c r="F7744" s="92">
        <f t="shared" si="383"/>
        <v>94.15</v>
      </c>
      <c r="H7744" s="138">
        <v>88.37</v>
      </c>
      <c r="I7744" s="138">
        <v>78.180000000000007</v>
      </c>
      <c r="J7744" s="138">
        <v>94.15</v>
      </c>
      <c r="K7744" s="138">
        <v>4.4585266493153783</v>
      </c>
    </row>
    <row r="7745" spans="1:11">
      <c r="A7745" s="39" t="s">
        <v>471</v>
      </c>
      <c r="B7745" s="39" t="s">
        <v>441</v>
      </c>
      <c r="C7745" s="39" t="s">
        <v>108</v>
      </c>
      <c r="D7745" s="92">
        <f t="shared" si="381"/>
        <v>97.51</v>
      </c>
      <c r="E7745" s="92">
        <f t="shared" si="382"/>
        <v>94.14</v>
      </c>
      <c r="F7745" s="92">
        <f t="shared" si="383"/>
        <v>98.96</v>
      </c>
      <c r="H7745" s="138">
        <v>97.51</v>
      </c>
      <c r="I7745" s="138">
        <v>94.14</v>
      </c>
      <c r="J7745" s="138">
        <v>98.96</v>
      </c>
      <c r="K7745" s="138">
        <v>1.1280894267254642</v>
      </c>
    </row>
    <row r="7746" spans="1:11">
      <c r="A7746" s="39" t="s">
        <v>471</v>
      </c>
      <c r="B7746" s="39" t="s">
        <v>441</v>
      </c>
      <c r="C7746" s="39" t="s">
        <v>109</v>
      </c>
      <c r="D7746" s="92">
        <f t="shared" si="381"/>
        <v>80.72</v>
      </c>
      <c r="E7746" s="92">
        <f t="shared" si="382"/>
        <v>71.819999999999993</v>
      </c>
      <c r="F7746" s="92">
        <f t="shared" si="383"/>
        <v>87.31</v>
      </c>
      <c r="H7746" s="138">
        <v>80.72</v>
      </c>
      <c r="I7746" s="138">
        <v>71.819999999999993</v>
      </c>
      <c r="J7746" s="138">
        <v>87.31</v>
      </c>
      <c r="K7746" s="138">
        <v>4.8810703666997028</v>
      </c>
    </row>
    <row r="7747" spans="1:11">
      <c r="A7747" s="39" t="s">
        <v>471</v>
      </c>
      <c r="B7747" s="39" t="s">
        <v>441</v>
      </c>
      <c r="C7747" s="39" t="s">
        <v>112</v>
      </c>
      <c r="D7747" s="92">
        <f t="shared" si="381"/>
        <v>88.99</v>
      </c>
      <c r="E7747" s="92">
        <f t="shared" si="382"/>
        <v>81.290000000000006</v>
      </c>
      <c r="F7747" s="92">
        <f t="shared" si="383"/>
        <v>93.77</v>
      </c>
      <c r="H7747" s="138">
        <v>88.99</v>
      </c>
      <c r="I7747" s="138">
        <v>81.290000000000006</v>
      </c>
      <c r="J7747" s="138">
        <v>93.77</v>
      </c>
      <c r="K7747" s="138">
        <v>3.4835374761209126</v>
      </c>
    </row>
    <row r="7748" spans="1:11">
      <c r="A7748" s="39" t="s">
        <v>471</v>
      </c>
      <c r="B7748" s="39" t="s">
        <v>441</v>
      </c>
      <c r="C7748" s="39" t="s">
        <v>115</v>
      </c>
      <c r="D7748" s="92">
        <f t="shared" si="381"/>
        <v>92.29</v>
      </c>
      <c r="E7748" s="92">
        <f t="shared" si="382"/>
        <v>81.680000000000007</v>
      </c>
      <c r="F7748" s="92">
        <f t="shared" si="383"/>
        <v>96.98</v>
      </c>
      <c r="H7748" s="138">
        <v>92.29</v>
      </c>
      <c r="I7748" s="138">
        <v>81.680000000000007</v>
      </c>
      <c r="J7748" s="138">
        <v>96.98</v>
      </c>
      <c r="K7748" s="138">
        <v>3.8899122331780251</v>
      </c>
    </row>
    <row r="7749" spans="1:11">
      <c r="A7749" s="39" t="s">
        <v>471</v>
      </c>
      <c r="B7749" s="39" t="s">
        <v>441</v>
      </c>
      <c r="C7749" s="39" t="s">
        <v>118</v>
      </c>
      <c r="D7749" s="92">
        <f t="shared" si="381"/>
        <v>95.66</v>
      </c>
      <c r="E7749" s="92">
        <f t="shared" si="382"/>
        <v>90.36</v>
      </c>
      <c r="F7749" s="92">
        <f t="shared" si="383"/>
        <v>98.11</v>
      </c>
      <c r="H7749" s="138">
        <v>95.66</v>
      </c>
      <c r="I7749" s="138">
        <v>90.36</v>
      </c>
      <c r="J7749" s="138">
        <v>98.11</v>
      </c>
      <c r="K7749" s="138">
        <v>1.8921179176249217</v>
      </c>
    </row>
    <row r="7750" spans="1:11">
      <c r="A7750" s="39" t="s">
        <v>471</v>
      </c>
      <c r="B7750" s="39" t="s">
        <v>441</v>
      </c>
      <c r="C7750" s="39" t="s">
        <v>122</v>
      </c>
      <c r="D7750" s="92">
        <f t="shared" si="381"/>
        <v>84.53</v>
      </c>
      <c r="E7750" s="92">
        <f t="shared" si="382"/>
        <v>75.599999999999994</v>
      </c>
      <c r="F7750" s="92">
        <f t="shared" si="383"/>
        <v>90.59</v>
      </c>
      <c r="H7750" s="138">
        <v>84.53</v>
      </c>
      <c r="I7750" s="138">
        <v>75.599999999999994</v>
      </c>
      <c r="J7750" s="138">
        <v>90.59</v>
      </c>
      <c r="K7750" s="138">
        <v>4.4717851650301661</v>
      </c>
    </row>
    <row r="7751" spans="1:11">
      <c r="A7751" s="39" t="s">
        <v>471</v>
      </c>
      <c r="B7751" s="39" t="s">
        <v>441</v>
      </c>
      <c r="C7751" s="39" t="s">
        <v>130</v>
      </c>
      <c r="D7751" s="92">
        <f t="shared" si="381"/>
        <v>83.76</v>
      </c>
      <c r="E7751" s="92">
        <f t="shared" si="382"/>
        <v>72.41</v>
      </c>
      <c r="F7751" s="92">
        <f t="shared" si="383"/>
        <v>91.01</v>
      </c>
      <c r="H7751" s="138">
        <v>83.76</v>
      </c>
      <c r="I7751" s="138">
        <v>72.41</v>
      </c>
      <c r="J7751" s="138">
        <v>91.01</v>
      </c>
      <c r="K7751" s="138">
        <v>5.5873925501432655</v>
      </c>
    </row>
    <row r="7752" spans="1:11">
      <c r="A7752" s="39" t="s">
        <v>471</v>
      </c>
      <c r="B7752" s="39" t="s">
        <v>441</v>
      </c>
      <c r="C7752" s="39" t="s">
        <v>135</v>
      </c>
      <c r="D7752" s="92">
        <f t="shared" si="381"/>
        <v>74.41</v>
      </c>
      <c r="E7752" s="92">
        <f t="shared" si="382"/>
        <v>61.42</v>
      </c>
      <c r="F7752" s="92">
        <f t="shared" si="383"/>
        <v>84.15</v>
      </c>
      <c r="H7752" s="138">
        <v>74.41</v>
      </c>
      <c r="I7752" s="138">
        <v>61.42</v>
      </c>
      <c r="J7752" s="138">
        <v>84.15</v>
      </c>
      <c r="K7752" s="138">
        <v>7.8618465260045696</v>
      </c>
    </row>
    <row r="7753" spans="1:11">
      <c r="A7753" s="39" t="s">
        <v>471</v>
      </c>
      <c r="B7753" s="39" t="s">
        <v>441</v>
      </c>
      <c r="C7753" s="39" t="s">
        <v>136</v>
      </c>
      <c r="D7753" s="92">
        <f t="shared" si="381"/>
        <v>91.42</v>
      </c>
      <c r="E7753" s="92">
        <f t="shared" si="382"/>
        <v>84.06</v>
      </c>
      <c r="F7753" s="92">
        <f t="shared" si="383"/>
        <v>95.56</v>
      </c>
      <c r="H7753" s="138">
        <v>91.42</v>
      </c>
      <c r="I7753" s="138">
        <v>84.06</v>
      </c>
      <c r="J7753" s="138">
        <v>95.56</v>
      </c>
      <c r="K7753" s="138">
        <v>3.073725661780792</v>
      </c>
    </row>
    <row r="7754" spans="1:11">
      <c r="A7754" s="39" t="s">
        <v>471</v>
      </c>
      <c r="B7754" s="39" t="s">
        <v>441</v>
      </c>
      <c r="C7754" s="39" t="s">
        <v>143</v>
      </c>
      <c r="D7754" s="92">
        <f t="shared" si="381"/>
        <v>92.79</v>
      </c>
      <c r="E7754" s="92">
        <f t="shared" si="382"/>
        <v>85.43</v>
      </c>
      <c r="F7754" s="92">
        <f t="shared" si="383"/>
        <v>96.58</v>
      </c>
      <c r="H7754" s="138">
        <v>92.79</v>
      </c>
      <c r="I7754" s="138">
        <v>85.43</v>
      </c>
      <c r="J7754" s="138">
        <v>96.58</v>
      </c>
      <c r="K7754" s="138">
        <v>2.8882422674857202</v>
      </c>
    </row>
    <row r="7755" spans="1:11">
      <c r="A7755" s="39" t="s">
        <v>471</v>
      </c>
      <c r="B7755" s="39" t="s">
        <v>441</v>
      </c>
      <c r="C7755" s="39" t="s">
        <v>149</v>
      </c>
      <c r="D7755" s="92">
        <f t="shared" si="381"/>
        <v>87.03</v>
      </c>
      <c r="E7755" s="92">
        <f t="shared" si="382"/>
        <v>75.7</v>
      </c>
      <c r="F7755" s="92">
        <f t="shared" si="383"/>
        <v>93.53</v>
      </c>
      <c r="H7755" s="138">
        <v>87.03</v>
      </c>
      <c r="I7755" s="138">
        <v>75.7</v>
      </c>
      <c r="J7755" s="138">
        <v>93.53</v>
      </c>
      <c r="K7755" s="138">
        <v>5.0787084913248304</v>
      </c>
    </row>
    <row r="7756" spans="1:11">
      <c r="A7756" s="39" t="s">
        <v>471</v>
      </c>
      <c r="B7756" s="39" t="s">
        <v>441</v>
      </c>
      <c r="C7756" s="39" t="s">
        <v>151</v>
      </c>
      <c r="D7756" s="92">
        <f t="shared" si="381"/>
        <v>85.17</v>
      </c>
      <c r="E7756" s="92">
        <f t="shared" si="382"/>
        <v>76.22</v>
      </c>
      <c r="F7756" s="92">
        <f t="shared" si="383"/>
        <v>91.14</v>
      </c>
      <c r="H7756" s="138">
        <v>85.17</v>
      </c>
      <c r="I7756" s="138">
        <v>76.22</v>
      </c>
      <c r="J7756" s="138">
        <v>91.14</v>
      </c>
      <c r="K7756" s="138">
        <v>4.414700011741223</v>
      </c>
    </row>
    <row r="7757" spans="1:11">
      <c r="A7757" s="39" t="s">
        <v>471</v>
      </c>
      <c r="B7757" s="39" t="s">
        <v>441</v>
      </c>
      <c r="C7757" s="39" t="s">
        <v>154</v>
      </c>
      <c r="D7757" s="92">
        <f t="shared" si="381"/>
        <v>96.11</v>
      </c>
      <c r="E7757" s="92">
        <f t="shared" si="382"/>
        <v>90.12</v>
      </c>
      <c r="F7757" s="92">
        <f t="shared" si="383"/>
        <v>98.53</v>
      </c>
      <c r="H7757" s="138">
        <v>96.11</v>
      </c>
      <c r="I7757" s="138">
        <v>90.12</v>
      </c>
      <c r="J7757" s="138">
        <v>98.53</v>
      </c>
      <c r="K7757" s="138">
        <v>1.9769014670689835</v>
      </c>
    </row>
    <row r="7758" spans="1:11">
      <c r="A7758" s="39" t="s">
        <v>471</v>
      </c>
      <c r="B7758" s="39" t="s">
        <v>441</v>
      </c>
      <c r="C7758" s="39" t="s">
        <v>164</v>
      </c>
      <c r="D7758" s="92">
        <f t="shared" si="381"/>
        <v>89.38</v>
      </c>
      <c r="E7758" s="92">
        <f t="shared" si="382"/>
        <v>80.790000000000006</v>
      </c>
      <c r="F7758" s="92">
        <f t="shared" si="383"/>
        <v>94.39</v>
      </c>
      <c r="H7758" s="138">
        <v>89.38</v>
      </c>
      <c r="I7758" s="138">
        <v>80.790000000000006</v>
      </c>
      <c r="J7758" s="138">
        <v>94.39</v>
      </c>
      <c r="K7758" s="138">
        <v>3.7592302528529875</v>
      </c>
    </row>
    <row r="7759" spans="1:11">
      <c r="A7759" s="39" t="s">
        <v>471</v>
      </c>
      <c r="B7759" s="39" t="s">
        <v>441</v>
      </c>
      <c r="C7759" s="39" t="s">
        <v>171</v>
      </c>
      <c r="D7759" s="92">
        <f t="shared" si="381"/>
        <v>95.83</v>
      </c>
      <c r="E7759" s="92">
        <f t="shared" si="382"/>
        <v>90.67</v>
      </c>
      <c r="F7759" s="92">
        <f t="shared" si="383"/>
        <v>98.19</v>
      </c>
      <c r="H7759" s="138">
        <v>95.83</v>
      </c>
      <c r="I7759" s="138">
        <v>90.67</v>
      </c>
      <c r="J7759" s="138">
        <v>98.19</v>
      </c>
      <c r="K7759" s="138">
        <v>1.836585620369404</v>
      </c>
    </row>
    <row r="7760" spans="1:11">
      <c r="A7760" s="39" t="s">
        <v>471</v>
      </c>
      <c r="B7760" s="39" t="s">
        <v>441</v>
      </c>
      <c r="C7760" s="39" t="s">
        <v>174</v>
      </c>
      <c r="D7760" s="92">
        <f t="shared" si="381"/>
        <v>82.2</v>
      </c>
      <c r="E7760" s="92">
        <f t="shared" si="382"/>
        <v>65.73</v>
      </c>
      <c r="F7760" s="92">
        <f t="shared" si="383"/>
        <v>91.75</v>
      </c>
      <c r="H7760" s="138">
        <v>82.2</v>
      </c>
      <c r="I7760" s="138">
        <v>65.73</v>
      </c>
      <c r="J7760" s="138">
        <v>91.75</v>
      </c>
      <c r="K7760" s="138">
        <v>7.9805352798053519</v>
      </c>
    </row>
    <row r="7761" spans="1:11">
      <c r="A7761" s="39" t="s">
        <v>471</v>
      </c>
      <c r="B7761" s="39" t="s">
        <v>442</v>
      </c>
      <c r="C7761" s="39" t="s">
        <v>101</v>
      </c>
      <c r="D7761" s="92">
        <f t="shared" si="381"/>
        <v>83.15</v>
      </c>
      <c r="E7761" s="92">
        <f t="shared" si="382"/>
        <v>73.31</v>
      </c>
      <c r="F7761" s="92">
        <f t="shared" si="383"/>
        <v>89.87</v>
      </c>
      <c r="H7761" s="138">
        <v>83.15</v>
      </c>
      <c r="I7761" s="138">
        <v>73.31</v>
      </c>
      <c r="J7761" s="138">
        <v>89.87</v>
      </c>
      <c r="K7761" s="138">
        <v>5.0390859891761872</v>
      </c>
    </row>
    <row r="7762" spans="1:11">
      <c r="A7762" s="39" t="s">
        <v>471</v>
      </c>
      <c r="B7762" s="39" t="s">
        <v>442</v>
      </c>
      <c r="C7762" s="39" t="s">
        <v>108</v>
      </c>
      <c r="D7762" s="92">
        <f t="shared" si="381"/>
        <v>75</v>
      </c>
      <c r="E7762" s="92">
        <f t="shared" si="382"/>
        <v>49.65</v>
      </c>
      <c r="F7762" s="92">
        <f t="shared" si="383"/>
        <v>90.12</v>
      </c>
      <c r="H7762" s="138">
        <v>75</v>
      </c>
      <c r="I7762" s="138">
        <v>49.65</v>
      </c>
      <c r="J7762" s="138">
        <v>90.12</v>
      </c>
      <c r="K7762" s="138">
        <v>14.186666666666667</v>
      </c>
    </row>
    <row r="7763" spans="1:11">
      <c r="A7763" s="39" t="s">
        <v>471</v>
      </c>
      <c r="B7763" s="39" t="s">
        <v>442</v>
      </c>
      <c r="C7763" s="39" t="s">
        <v>109</v>
      </c>
      <c r="D7763" s="92">
        <f t="shared" si="381"/>
        <v>82.06</v>
      </c>
      <c r="E7763" s="92">
        <f t="shared" si="382"/>
        <v>72.680000000000007</v>
      </c>
      <c r="F7763" s="92">
        <f t="shared" si="383"/>
        <v>88.72</v>
      </c>
      <c r="H7763" s="138">
        <v>82.06</v>
      </c>
      <c r="I7763" s="138">
        <v>72.680000000000007</v>
      </c>
      <c r="J7763" s="138">
        <v>88.72</v>
      </c>
      <c r="K7763" s="138">
        <v>4.9597855227882039</v>
      </c>
    </row>
    <row r="7764" spans="1:11">
      <c r="A7764" s="39" t="s">
        <v>471</v>
      </c>
      <c r="B7764" s="39" t="s">
        <v>442</v>
      </c>
      <c r="C7764" s="39" t="s">
        <v>112</v>
      </c>
      <c r="D7764" s="92">
        <f t="shared" si="381"/>
        <v>80.510000000000005</v>
      </c>
      <c r="E7764" s="92">
        <f t="shared" si="382"/>
        <v>71.19</v>
      </c>
      <c r="F7764" s="92">
        <f t="shared" si="383"/>
        <v>87.34</v>
      </c>
      <c r="H7764" s="138">
        <v>80.510000000000005</v>
      </c>
      <c r="I7764" s="138">
        <v>71.19</v>
      </c>
      <c r="J7764" s="138">
        <v>87.34</v>
      </c>
      <c r="K7764" s="138">
        <v>5.1049559060986214</v>
      </c>
    </row>
    <row r="7765" spans="1:11">
      <c r="A7765" s="39" t="s">
        <v>471</v>
      </c>
      <c r="B7765" s="39" t="s">
        <v>442</v>
      </c>
      <c r="C7765" s="39" t="s">
        <v>115</v>
      </c>
      <c r="D7765" s="92">
        <f t="shared" si="381"/>
        <v>81.02</v>
      </c>
      <c r="E7765" s="92">
        <f t="shared" si="382"/>
        <v>69.53</v>
      </c>
      <c r="F7765" s="92">
        <f t="shared" si="383"/>
        <v>88.87</v>
      </c>
      <c r="H7765" s="138">
        <v>81.02</v>
      </c>
      <c r="I7765" s="138">
        <v>69.53</v>
      </c>
      <c r="J7765" s="138">
        <v>88.87</v>
      </c>
      <c r="K7765" s="138">
        <v>6.0602320414712416</v>
      </c>
    </row>
    <row r="7766" spans="1:11">
      <c r="A7766" s="39" t="s">
        <v>471</v>
      </c>
      <c r="B7766" s="39" t="s">
        <v>442</v>
      </c>
      <c r="C7766" s="39" t="s">
        <v>118</v>
      </c>
      <c r="D7766" s="92">
        <f t="shared" si="381"/>
        <v>79.680000000000007</v>
      </c>
      <c r="E7766" s="92">
        <f t="shared" si="382"/>
        <v>70.45</v>
      </c>
      <c r="F7766" s="92">
        <f t="shared" si="383"/>
        <v>86.57</v>
      </c>
      <c r="H7766" s="138">
        <v>79.680000000000007</v>
      </c>
      <c r="I7766" s="138">
        <v>70.45</v>
      </c>
      <c r="J7766" s="138">
        <v>86.57</v>
      </c>
      <c r="K7766" s="138">
        <v>5.1581325301204819</v>
      </c>
    </row>
    <row r="7767" spans="1:11">
      <c r="A7767" s="39" t="s">
        <v>471</v>
      </c>
      <c r="B7767" s="39" t="s">
        <v>442</v>
      </c>
      <c r="C7767" s="39" t="s">
        <v>122</v>
      </c>
      <c r="D7767" s="92">
        <f t="shared" si="381"/>
        <v>83.95</v>
      </c>
      <c r="E7767" s="92">
        <f t="shared" si="382"/>
        <v>74.31</v>
      </c>
      <c r="F7767" s="92">
        <f t="shared" si="383"/>
        <v>90.44</v>
      </c>
      <c r="H7767" s="138">
        <v>83.95</v>
      </c>
      <c r="I7767" s="138">
        <v>74.31</v>
      </c>
      <c r="J7767" s="138">
        <v>90.44</v>
      </c>
      <c r="K7767" s="138">
        <v>4.8481238832638471</v>
      </c>
    </row>
    <row r="7768" spans="1:11">
      <c r="A7768" s="39" t="s">
        <v>471</v>
      </c>
      <c r="B7768" s="39" t="s">
        <v>442</v>
      </c>
      <c r="C7768" s="39" t="s">
        <v>130</v>
      </c>
      <c r="D7768" s="92">
        <f t="shared" ref="D7768:D7831" si="384">IF(K7768&gt;=50," ",H7768)</f>
        <v>79.540000000000006</v>
      </c>
      <c r="E7768" s="92">
        <f t="shared" ref="E7768:E7831" si="385">IF(K7768&gt;=50," ",I7768)</f>
        <v>68.19</v>
      </c>
      <c r="F7768" s="92">
        <f t="shared" ref="F7768:F7831" si="386">IF(K7768&gt;=50," ",J7768)</f>
        <v>87.58</v>
      </c>
      <c r="H7768" s="138">
        <v>79.540000000000006</v>
      </c>
      <c r="I7768" s="138">
        <v>68.19</v>
      </c>
      <c r="J7768" s="138">
        <v>87.58</v>
      </c>
      <c r="K7768" s="138">
        <v>6.2107115916519993</v>
      </c>
    </row>
    <row r="7769" spans="1:11">
      <c r="A7769" s="39" t="s">
        <v>471</v>
      </c>
      <c r="B7769" s="39" t="s">
        <v>442</v>
      </c>
      <c r="C7769" s="39" t="s">
        <v>135</v>
      </c>
      <c r="D7769" s="92">
        <f t="shared" si="384"/>
        <v>80.44</v>
      </c>
      <c r="E7769" s="92">
        <f t="shared" si="385"/>
        <v>68.83</v>
      </c>
      <c r="F7769" s="92">
        <f t="shared" si="386"/>
        <v>88.45</v>
      </c>
      <c r="H7769" s="138">
        <v>80.44</v>
      </c>
      <c r="I7769" s="138">
        <v>68.83</v>
      </c>
      <c r="J7769" s="138">
        <v>88.45</v>
      </c>
      <c r="K7769" s="138">
        <v>6.2033814022874196</v>
      </c>
    </row>
    <row r="7770" spans="1:11">
      <c r="A7770" s="39" t="s">
        <v>471</v>
      </c>
      <c r="B7770" s="39" t="s">
        <v>442</v>
      </c>
      <c r="C7770" s="39" t="s">
        <v>136</v>
      </c>
      <c r="D7770" s="92">
        <f t="shared" si="384"/>
        <v>77.13</v>
      </c>
      <c r="E7770" s="92">
        <f t="shared" si="385"/>
        <v>67.59</v>
      </c>
      <c r="F7770" s="92">
        <f t="shared" si="386"/>
        <v>84.5</v>
      </c>
      <c r="H7770" s="138">
        <v>77.13</v>
      </c>
      <c r="I7770" s="138">
        <v>67.59</v>
      </c>
      <c r="J7770" s="138">
        <v>84.5</v>
      </c>
      <c r="K7770" s="138">
        <v>5.6009334889148201</v>
      </c>
    </row>
    <row r="7771" spans="1:11">
      <c r="A7771" s="39" t="s">
        <v>471</v>
      </c>
      <c r="B7771" s="39" t="s">
        <v>442</v>
      </c>
      <c r="C7771" s="39" t="s">
        <v>143</v>
      </c>
      <c r="D7771" s="92">
        <f t="shared" si="384"/>
        <v>79.08</v>
      </c>
      <c r="E7771" s="92">
        <f t="shared" si="385"/>
        <v>69.09</v>
      </c>
      <c r="F7771" s="92">
        <f t="shared" si="386"/>
        <v>86.47</v>
      </c>
      <c r="H7771" s="138">
        <v>79.08</v>
      </c>
      <c r="I7771" s="138">
        <v>69.09</v>
      </c>
      <c r="J7771" s="138">
        <v>86.47</v>
      </c>
      <c r="K7771" s="138">
        <v>5.6019221041982803</v>
      </c>
    </row>
    <row r="7772" spans="1:11">
      <c r="A7772" s="39" t="s">
        <v>471</v>
      </c>
      <c r="B7772" s="39" t="s">
        <v>442</v>
      </c>
      <c r="C7772" s="39" t="s">
        <v>149</v>
      </c>
      <c r="D7772" s="92">
        <f t="shared" si="384"/>
        <v>73.06</v>
      </c>
      <c r="E7772" s="92">
        <f t="shared" si="385"/>
        <v>55.24</v>
      </c>
      <c r="F7772" s="92">
        <f t="shared" si="386"/>
        <v>85.64</v>
      </c>
      <c r="H7772" s="138">
        <v>73.06</v>
      </c>
      <c r="I7772" s="138">
        <v>55.24</v>
      </c>
      <c r="J7772" s="138">
        <v>85.64</v>
      </c>
      <c r="K7772" s="138">
        <v>10.826717766219545</v>
      </c>
    </row>
    <row r="7773" spans="1:11">
      <c r="A7773" s="39" t="s">
        <v>471</v>
      </c>
      <c r="B7773" s="39" t="s">
        <v>442</v>
      </c>
      <c r="C7773" s="39" t="s">
        <v>151</v>
      </c>
      <c r="D7773" s="92">
        <f t="shared" si="384"/>
        <v>77.69</v>
      </c>
      <c r="E7773" s="92">
        <f t="shared" si="385"/>
        <v>69.040000000000006</v>
      </c>
      <c r="F7773" s="92">
        <f t="shared" si="386"/>
        <v>84.46</v>
      </c>
      <c r="H7773" s="138">
        <v>77.69</v>
      </c>
      <c r="I7773" s="138">
        <v>69.040000000000006</v>
      </c>
      <c r="J7773" s="138">
        <v>84.46</v>
      </c>
      <c r="K7773" s="138">
        <v>5.0714377654781826</v>
      </c>
    </row>
    <row r="7774" spans="1:11">
      <c r="A7774" s="39" t="s">
        <v>471</v>
      </c>
      <c r="B7774" s="39" t="s">
        <v>442</v>
      </c>
      <c r="C7774" s="39" t="s">
        <v>154</v>
      </c>
      <c r="D7774" s="92">
        <f t="shared" si="384"/>
        <v>77.400000000000006</v>
      </c>
      <c r="E7774" s="92">
        <f t="shared" si="385"/>
        <v>67.36</v>
      </c>
      <c r="F7774" s="92">
        <f t="shared" si="386"/>
        <v>85.04</v>
      </c>
      <c r="H7774" s="138">
        <v>77.400000000000006</v>
      </c>
      <c r="I7774" s="138">
        <v>67.36</v>
      </c>
      <c r="J7774" s="138">
        <v>85.04</v>
      </c>
      <c r="K7774" s="138">
        <v>5.8397932816537459</v>
      </c>
    </row>
    <row r="7775" spans="1:11">
      <c r="A7775" s="39" t="s">
        <v>471</v>
      </c>
      <c r="B7775" s="39" t="s">
        <v>442</v>
      </c>
      <c r="C7775" s="39" t="s">
        <v>164</v>
      </c>
      <c r="D7775" s="92">
        <f t="shared" si="384"/>
        <v>81.56</v>
      </c>
      <c r="E7775" s="92">
        <f t="shared" si="385"/>
        <v>71.83</v>
      </c>
      <c r="F7775" s="92">
        <f t="shared" si="386"/>
        <v>88.47</v>
      </c>
      <c r="H7775" s="138">
        <v>81.56</v>
      </c>
      <c r="I7775" s="138">
        <v>71.83</v>
      </c>
      <c r="J7775" s="138">
        <v>88.47</v>
      </c>
      <c r="K7775" s="138">
        <v>5.1863658656204032</v>
      </c>
    </row>
    <row r="7776" spans="1:11">
      <c r="A7776" s="39" t="s">
        <v>471</v>
      </c>
      <c r="B7776" s="39" t="s">
        <v>442</v>
      </c>
      <c r="C7776" s="39" t="s">
        <v>171</v>
      </c>
      <c r="D7776" s="92">
        <f t="shared" si="384"/>
        <v>72.37</v>
      </c>
      <c r="E7776" s="92">
        <f t="shared" si="385"/>
        <v>57.45</v>
      </c>
      <c r="F7776" s="92">
        <f t="shared" si="386"/>
        <v>83.56</v>
      </c>
      <c r="H7776" s="138">
        <v>72.37</v>
      </c>
      <c r="I7776" s="138">
        <v>57.45</v>
      </c>
      <c r="J7776" s="138">
        <v>83.56</v>
      </c>
      <c r="K7776" s="138">
        <v>9.340887107917645</v>
      </c>
    </row>
    <row r="7777" spans="1:11">
      <c r="A7777" s="39" t="s">
        <v>471</v>
      </c>
      <c r="B7777" s="39" t="s">
        <v>442</v>
      </c>
      <c r="C7777" s="39" t="s">
        <v>174</v>
      </c>
      <c r="D7777" s="92">
        <f t="shared" si="384"/>
        <v>85.37</v>
      </c>
      <c r="E7777" s="92">
        <f t="shared" si="385"/>
        <v>74.959999999999994</v>
      </c>
      <c r="F7777" s="92">
        <f t="shared" si="386"/>
        <v>91.91</v>
      </c>
      <c r="H7777" s="138">
        <v>85.37</v>
      </c>
      <c r="I7777" s="138">
        <v>74.959999999999994</v>
      </c>
      <c r="J7777" s="138">
        <v>91.91</v>
      </c>
      <c r="K7777" s="138">
        <v>4.9783296239896924</v>
      </c>
    </row>
    <row r="7778" spans="1:11">
      <c r="A7778" s="39" t="s">
        <v>471</v>
      </c>
      <c r="B7778" s="39" t="s">
        <v>441</v>
      </c>
      <c r="C7778" s="39" t="s">
        <v>102</v>
      </c>
      <c r="D7778" s="92">
        <f t="shared" si="384"/>
        <v>88.44</v>
      </c>
      <c r="E7778" s="92">
        <f t="shared" si="385"/>
        <v>81.37</v>
      </c>
      <c r="F7778" s="92">
        <f t="shared" si="386"/>
        <v>93.06</v>
      </c>
      <c r="H7778" s="138">
        <v>88.44</v>
      </c>
      <c r="I7778" s="138">
        <v>81.37</v>
      </c>
      <c r="J7778" s="138">
        <v>93.06</v>
      </c>
      <c r="K7778" s="138">
        <v>3.3016734509271823</v>
      </c>
    </row>
    <row r="7779" spans="1:11">
      <c r="A7779" s="39" t="s">
        <v>471</v>
      </c>
      <c r="B7779" s="39" t="s">
        <v>441</v>
      </c>
      <c r="C7779" s="39" t="s">
        <v>103</v>
      </c>
      <c r="D7779" s="92">
        <f t="shared" si="384"/>
        <v>91.33</v>
      </c>
      <c r="E7779" s="92">
        <f t="shared" si="385"/>
        <v>83.73</v>
      </c>
      <c r="F7779" s="92">
        <f t="shared" si="386"/>
        <v>95.57</v>
      </c>
      <c r="H7779" s="138">
        <v>91.33</v>
      </c>
      <c r="I7779" s="138">
        <v>83.73</v>
      </c>
      <c r="J7779" s="138">
        <v>95.57</v>
      </c>
      <c r="K7779" s="138">
        <v>3.1643490638344463</v>
      </c>
    </row>
    <row r="7780" spans="1:11">
      <c r="A7780" s="39" t="s">
        <v>471</v>
      </c>
      <c r="B7780" s="39" t="s">
        <v>441</v>
      </c>
      <c r="C7780" s="39" t="s">
        <v>104</v>
      </c>
      <c r="D7780" s="92">
        <f t="shared" si="384"/>
        <v>92.58</v>
      </c>
      <c r="E7780" s="92">
        <f t="shared" si="385"/>
        <v>84.69</v>
      </c>
      <c r="F7780" s="92">
        <f t="shared" si="386"/>
        <v>96.57</v>
      </c>
      <c r="H7780" s="138">
        <v>92.58</v>
      </c>
      <c r="I7780" s="138">
        <v>84.69</v>
      </c>
      <c r="J7780" s="138">
        <v>96.57</v>
      </c>
      <c r="K7780" s="138">
        <v>3.078418664938432</v>
      </c>
    </row>
    <row r="7781" spans="1:11">
      <c r="A7781" s="39" t="s">
        <v>471</v>
      </c>
      <c r="B7781" s="39" t="s">
        <v>441</v>
      </c>
      <c r="C7781" s="39" t="s">
        <v>110</v>
      </c>
      <c r="D7781" s="92">
        <f t="shared" si="384"/>
        <v>83.71</v>
      </c>
      <c r="E7781" s="92">
        <f t="shared" si="385"/>
        <v>72.19</v>
      </c>
      <c r="F7781" s="92">
        <f t="shared" si="386"/>
        <v>91.05</v>
      </c>
      <c r="H7781" s="138">
        <v>83.71</v>
      </c>
      <c r="I7781" s="138">
        <v>72.19</v>
      </c>
      <c r="J7781" s="138">
        <v>91.05</v>
      </c>
      <c r="K7781" s="138">
        <v>5.6743519292796565</v>
      </c>
    </row>
    <row r="7782" spans="1:11">
      <c r="A7782" s="39" t="s">
        <v>471</v>
      </c>
      <c r="B7782" s="39" t="s">
        <v>441</v>
      </c>
      <c r="C7782" s="39" t="s">
        <v>111</v>
      </c>
      <c r="D7782" s="92">
        <f t="shared" si="384"/>
        <v>91.29</v>
      </c>
      <c r="E7782" s="92">
        <f t="shared" si="385"/>
        <v>81.89</v>
      </c>
      <c r="F7782" s="92">
        <f t="shared" si="386"/>
        <v>96.04</v>
      </c>
      <c r="H7782" s="138">
        <v>91.29</v>
      </c>
      <c r="I7782" s="138">
        <v>81.89</v>
      </c>
      <c r="J7782" s="138">
        <v>96.04</v>
      </c>
      <c r="K7782" s="138">
        <v>3.7353488881586157</v>
      </c>
    </row>
    <row r="7783" spans="1:11">
      <c r="A7783" s="39" t="s">
        <v>471</v>
      </c>
      <c r="B7783" s="39" t="s">
        <v>441</v>
      </c>
      <c r="C7783" s="39" t="s">
        <v>116</v>
      </c>
      <c r="D7783" s="92">
        <f t="shared" si="384"/>
        <v>90.1</v>
      </c>
      <c r="E7783" s="92">
        <f t="shared" si="385"/>
        <v>82.34</v>
      </c>
      <c r="F7783" s="92">
        <f t="shared" si="386"/>
        <v>94.67</v>
      </c>
      <c r="H7783" s="138">
        <v>90.1</v>
      </c>
      <c r="I7783" s="138">
        <v>82.34</v>
      </c>
      <c r="J7783" s="138">
        <v>94.67</v>
      </c>
      <c r="K7783" s="138">
        <v>3.3740288568257495</v>
      </c>
    </row>
    <row r="7784" spans="1:11">
      <c r="A7784" s="39" t="s">
        <v>471</v>
      </c>
      <c r="B7784" s="39" t="s">
        <v>441</v>
      </c>
      <c r="C7784" s="39" t="s">
        <v>117</v>
      </c>
      <c r="D7784" s="92">
        <f t="shared" si="384"/>
        <v>84.94</v>
      </c>
      <c r="E7784" s="92">
        <f t="shared" si="385"/>
        <v>74.84</v>
      </c>
      <c r="F7784" s="92">
        <f t="shared" si="386"/>
        <v>91.45</v>
      </c>
      <c r="H7784" s="138">
        <v>84.94</v>
      </c>
      <c r="I7784" s="138">
        <v>74.84</v>
      </c>
      <c r="J7784" s="138">
        <v>91.45</v>
      </c>
      <c r="K7784" s="138">
        <v>4.9093477748999295</v>
      </c>
    </row>
    <row r="7785" spans="1:11">
      <c r="A7785" s="39" t="s">
        <v>471</v>
      </c>
      <c r="B7785" s="39" t="s">
        <v>441</v>
      </c>
      <c r="C7785" s="39" t="s">
        <v>119</v>
      </c>
      <c r="D7785" s="92">
        <f t="shared" si="384"/>
        <v>85.26</v>
      </c>
      <c r="E7785" s="92">
        <f t="shared" si="385"/>
        <v>70.73</v>
      </c>
      <c r="F7785" s="92">
        <f t="shared" si="386"/>
        <v>93.27</v>
      </c>
      <c r="H7785" s="138">
        <v>85.26</v>
      </c>
      <c r="I7785" s="138">
        <v>70.73</v>
      </c>
      <c r="J7785" s="138">
        <v>93.27</v>
      </c>
      <c r="K7785" s="138">
        <v>6.568144499178981</v>
      </c>
    </row>
    <row r="7786" spans="1:11">
      <c r="A7786" s="39" t="s">
        <v>471</v>
      </c>
      <c r="B7786" s="39" t="s">
        <v>441</v>
      </c>
      <c r="C7786" s="39" t="s">
        <v>123</v>
      </c>
      <c r="D7786" s="92">
        <f t="shared" si="384"/>
        <v>82.98</v>
      </c>
      <c r="E7786" s="92">
        <f t="shared" si="385"/>
        <v>71.25</v>
      </c>
      <c r="F7786" s="92">
        <f t="shared" si="386"/>
        <v>90.56</v>
      </c>
      <c r="H7786" s="138">
        <v>82.98</v>
      </c>
      <c r="I7786" s="138">
        <v>71.25</v>
      </c>
      <c r="J7786" s="138">
        <v>90.56</v>
      </c>
      <c r="K7786" s="138">
        <v>5.8809351651000235</v>
      </c>
    </row>
    <row r="7787" spans="1:11">
      <c r="A7787" s="39" t="s">
        <v>471</v>
      </c>
      <c r="B7787" s="39" t="s">
        <v>441</v>
      </c>
      <c r="C7787" s="39" t="s">
        <v>132</v>
      </c>
      <c r="D7787" s="92">
        <f t="shared" si="384"/>
        <v>84.18</v>
      </c>
      <c r="E7787" s="92">
        <f t="shared" si="385"/>
        <v>72.92</v>
      </c>
      <c r="F7787" s="92">
        <f t="shared" si="386"/>
        <v>91.31</v>
      </c>
      <c r="H7787" s="138">
        <v>84.18</v>
      </c>
      <c r="I7787" s="138">
        <v>72.92</v>
      </c>
      <c r="J7787" s="138">
        <v>91.31</v>
      </c>
      <c r="K7787" s="138">
        <v>5.5001187930624846</v>
      </c>
    </row>
    <row r="7788" spans="1:11">
      <c r="A7788" s="39" t="s">
        <v>471</v>
      </c>
      <c r="B7788" s="39" t="s">
        <v>441</v>
      </c>
      <c r="C7788" s="39" t="s">
        <v>134</v>
      </c>
      <c r="D7788" s="92">
        <f t="shared" si="384"/>
        <v>85.38</v>
      </c>
      <c r="E7788" s="92">
        <f t="shared" si="385"/>
        <v>76.63</v>
      </c>
      <c r="F7788" s="92">
        <f t="shared" si="386"/>
        <v>91.24</v>
      </c>
      <c r="H7788" s="138">
        <v>85.38</v>
      </c>
      <c r="I7788" s="138">
        <v>76.63</v>
      </c>
      <c r="J7788" s="138">
        <v>91.24</v>
      </c>
      <c r="K7788" s="138">
        <v>4.3101428906066994</v>
      </c>
    </row>
    <row r="7789" spans="1:11">
      <c r="A7789" s="39" t="s">
        <v>471</v>
      </c>
      <c r="B7789" s="39" t="s">
        <v>441</v>
      </c>
      <c r="C7789" s="39" t="s">
        <v>150</v>
      </c>
      <c r="D7789" s="92">
        <f t="shared" si="384"/>
        <v>84.59</v>
      </c>
      <c r="E7789" s="92">
        <f t="shared" si="385"/>
        <v>75.83</v>
      </c>
      <c r="F7789" s="92">
        <f t="shared" si="386"/>
        <v>90.57</v>
      </c>
      <c r="H7789" s="138">
        <v>84.59</v>
      </c>
      <c r="I7789" s="138">
        <v>75.83</v>
      </c>
      <c r="J7789" s="138">
        <v>90.57</v>
      </c>
      <c r="K7789" s="138">
        <v>4.3976829412460106</v>
      </c>
    </row>
    <row r="7790" spans="1:11">
      <c r="A7790" s="39" t="s">
        <v>471</v>
      </c>
      <c r="B7790" s="39" t="s">
        <v>441</v>
      </c>
      <c r="C7790" s="39" t="s">
        <v>156</v>
      </c>
      <c r="D7790" s="92">
        <f t="shared" si="384"/>
        <v>87.29</v>
      </c>
      <c r="E7790" s="92">
        <f t="shared" si="385"/>
        <v>76.650000000000006</v>
      </c>
      <c r="F7790" s="92">
        <f t="shared" si="386"/>
        <v>93.49</v>
      </c>
      <c r="H7790" s="138">
        <v>87.29</v>
      </c>
      <c r="I7790" s="138">
        <v>76.650000000000006</v>
      </c>
      <c r="J7790" s="138">
        <v>93.49</v>
      </c>
      <c r="K7790" s="138">
        <v>4.7886355825409543</v>
      </c>
    </row>
    <row r="7791" spans="1:11">
      <c r="A7791" s="39" t="s">
        <v>471</v>
      </c>
      <c r="B7791" s="39" t="s">
        <v>441</v>
      </c>
      <c r="C7791" s="39" t="s">
        <v>159</v>
      </c>
      <c r="D7791" s="92">
        <f t="shared" si="384"/>
        <v>91.42</v>
      </c>
      <c r="E7791" s="92">
        <f t="shared" si="385"/>
        <v>84.92</v>
      </c>
      <c r="F7791" s="92">
        <f t="shared" si="386"/>
        <v>95.27</v>
      </c>
      <c r="H7791" s="138">
        <v>91.42</v>
      </c>
      <c r="I7791" s="138">
        <v>84.92</v>
      </c>
      <c r="J7791" s="138">
        <v>95.27</v>
      </c>
      <c r="K7791" s="138">
        <v>2.7893239991249175</v>
      </c>
    </row>
    <row r="7792" spans="1:11">
      <c r="A7792" s="39" t="s">
        <v>471</v>
      </c>
      <c r="B7792" s="39" t="s">
        <v>441</v>
      </c>
      <c r="C7792" s="39" t="s">
        <v>161</v>
      </c>
      <c r="D7792" s="92">
        <f t="shared" si="384"/>
        <v>84.57</v>
      </c>
      <c r="E7792" s="92">
        <f t="shared" si="385"/>
        <v>71.62</v>
      </c>
      <c r="F7792" s="92">
        <f t="shared" si="386"/>
        <v>92.25</v>
      </c>
      <c r="H7792" s="138">
        <v>84.57</v>
      </c>
      <c r="I7792" s="138">
        <v>71.62</v>
      </c>
      <c r="J7792" s="138">
        <v>92.25</v>
      </c>
      <c r="K7792" s="138">
        <v>6.1014544164597382</v>
      </c>
    </row>
    <row r="7793" spans="1:11">
      <c r="A7793" s="39" t="s">
        <v>471</v>
      </c>
      <c r="B7793" s="39" t="s">
        <v>441</v>
      </c>
      <c r="C7793" s="39" t="s">
        <v>168</v>
      </c>
      <c r="D7793" s="92">
        <f t="shared" si="384"/>
        <v>95.17</v>
      </c>
      <c r="E7793" s="92">
        <f t="shared" si="385"/>
        <v>88.75</v>
      </c>
      <c r="F7793" s="92">
        <f t="shared" si="386"/>
        <v>98.01</v>
      </c>
      <c r="H7793" s="138">
        <v>95.17</v>
      </c>
      <c r="I7793" s="138">
        <v>88.75</v>
      </c>
      <c r="J7793" s="138">
        <v>98.01</v>
      </c>
      <c r="K7793" s="138">
        <v>2.2591152674162025</v>
      </c>
    </row>
    <row r="7794" spans="1:11">
      <c r="A7794" s="39" t="s">
        <v>471</v>
      </c>
      <c r="B7794" s="39" t="s">
        <v>442</v>
      </c>
      <c r="C7794" s="39" t="s">
        <v>102</v>
      </c>
      <c r="D7794" s="92">
        <f t="shared" si="384"/>
        <v>68.7</v>
      </c>
      <c r="E7794" s="92">
        <f t="shared" si="385"/>
        <v>59.53</v>
      </c>
      <c r="F7794" s="92">
        <f t="shared" si="386"/>
        <v>76.61</v>
      </c>
      <c r="H7794" s="138">
        <v>68.7</v>
      </c>
      <c r="I7794" s="138">
        <v>59.53</v>
      </c>
      <c r="J7794" s="138">
        <v>76.61</v>
      </c>
      <c r="K7794" s="138">
        <v>6.3901018922852977</v>
      </c>
    </row>
    <row r="7795" spans="1:11">
      <c r="A7795" s="39" t="s">
        <v>471</v>
      </c>
      <c r="B7795" s="39" t="s">
        <v>442</v>
      </c>
      <c r="C7795" s="39" t="s">
        <v>103</v>
      </c>
      <c r="D7795" s="92">
        <f t="shared" si="384"/>
        <v>72.84</v>
      </c>
      <c r="E7795" s="92">
        <f t="shared" si="385"/>
        <v>62.15</v>
      </c>
      <c r="F7795" s="92">
        <f t="shared" si="386"/>
        <v>81.41</v>
      </c>
      <c r="H7795" s="138">
        <v>72.84</v>
      </c>
      <c r="I7795" s="138">
        <v>62.15</v>
      </c>
      <c r="J7795" s="138">
        <v>81.41</v>
      </c>
      <c r="K7795" s="138">
        <v>6.7957166392092265</v>
      </c>
    </row>
    <row r="7796" spans="1:11">
      <c r="A7796" s="39" t="s">
        <v>471</v>
      </c>
      <c r="B7796" s="39" t="s">
        <v>442</v>
      </c>
      <c r="C7796" s="39" t="s">
        <v>104</v>
      </c>
      <c r="D7796" s="92">
        <f t="shared" si="384"/>
        <v>78.400000000000006</v>
      </c>
      <c r="E7796" s="92">
        <f t="shared" si="385"/>
        <v>68.650000000000006</v>
      </c>
      <c r="F7796" s="92">
        <f t="shared" si="386"/>
        <v>85.74</v>
      </c>
      <c r="H7796" s="138">
        <v>78.400000000000006</v>
      </c>
      <c r="I7796" s="138">
        <v>68.650000000000006</v>
      </c>
      <c r="J7796" s="138">
        <v>85.74</v>
      </c>
      <c r="K7796" s="138">
        <v>5.5612244897959187</v>
      </c>
    </row>
    <row r="7797" spans="1:11">
      <c r="A7797" s="39" t="s">
        <v>471</v>
      </c>
      <c r="B7797" s="39" t="s">
        <v>442</v>
      </c>
      <c r="C7797" s="39" t="s">
        <v>110</v>
      </c>
      <c r="D7797" s="92">
        <f t="shared" si="384"/>
        <v>63.93</v>
      </c>
      <c r="E7797" s="92">
        <f t="shared" si="385"/>
        <v>50.93</v>
      </c>
      <c r="F7797" s="92">
        <f t="shared" si="386"/>
        <v>75.17</v>
      </c>
      <c r="H7797" s="138">
        <v>63.93</v>
      </c>
      <c r="I7797" s="138">
        <v>50.93</v>
      </c>
      <c r="J7797" s="138">
        <v>75.17</v>
      </c>
      <c r="K7797" s="138">
        <v>9.8388862818707956</v>
      </c>
    </row>
    <row r="7798" spans="1:11">
      <c r="A7798" s="39" t="s">
        <v>471</v>
      </c>
      <c r="B7798" s="39" t="s">
        <v>442</v>
      </c>
      <c r="C7798" s="39" t="s">
        <v>111</v>
      </c>
      <c r="D7798" s="92">
        <f t="shared" si="384"/>
        <v>74.459999999999994</v>
      </c>
      <c r="E7798" s="92">
        <f t="shared" si="385"/>
        <v>59.7</v>
      </c>
      <c r="F7798" s="92">
        <f t="shared" si="386"/>
        <v>85.15</v>
      </c>
      <c r="H7798" s="138">
        <v>74.459999999999994</v>
      </c>
      <c r="I7798" s="138">
        <v>59.7</v>
      </c>
      <c r="J7798" s="138">
        <v>85.15</v>
      </c>
      <c r="K7798" s="138">
        <v>8.8235294117647065</v>
      </c>
    </row>
    <row r="7799" spans="1:11">
      <c r="A7799" s="39" t="s">
        <v>471</v>
      </c>
      <c r="B7799" s="39" t="s">
        <v>442</v>
      </c>
      <c r="C7799" s="39" t="s">
        <v>116</v>
      </c>
      <c r="D7799" s="92">
        <f t="shared" si="384"/>
        <v>79.430000000000007</v>
      </c>
      <c r="E7799" s="92">
        <f t="shared" si="385"/>
        <v>70.23</v>
      </c>
      <c r="F7799" s="92">
        <f t="shared" si="386"/>
        <v>86.34</v>
      </c>
      <c r="H7799" s="138">
        <v>79.430000000000007</v>
      </c>
      <c r="I7799" s="138">
        <v>70.23</v>
      </c>
      <c r="J7799" s="138">
        <v>86.34</v>
      </c>
      <c r="K7799" s="138">
        <v>5.1743673674933905</v>
      </c>
    </row>
    <row r="7800" spans="1:11">
      <c r="A7800" s="39" t="s">
        <v>471</v>
      </c>
      <c r="B7800" s="39" t="s">
        <v>442</v>
      </c>
      <c r="C7800" s="39" t="s">
        <v>117</v>
      </c>
      <c r="D7800" s="92">
        <f t="shared" si="384"/>
        <v>69.099999999999994</v>
      </c>
      <c r="E7800" s="92">
        <f t="shared" si="385"/>
        <v>58.58</v>
      </c>
      <c r="F7800" s="92">
        <f t="shared" si="386"/>
        <v>77.95</v>
      </c>
      <c r="H7800" s="138">
        <v>69.099999999999994</v>
      </c>
      <c r="I7800" s="138">
        <v>58.58</v>
      </c>
      <c r="J7800" s="138">
        <v>77.95</v>
      </c>
      <c r="K7800" s="138">
        <v>7.2214182344428375</v>
      </c>
    </row>
    <row r="7801" spans="1:11">
      <c r="A7801" s="39" t="s">
        <v>471</v>
      </c>
      <c r="B7801" s="39" t="s">
        <v>442</v>
      </c>
      <c r="C7801" s="39" t="s">
        <v>119</v>
      </c>
      <c r="D7801" s="92">
        <f t="shared" si="384"/>
        <v>85.06</v>
      </c>
      <c r="E7801" s="92">
        <f t="shared" si="385"/>
        <v>74.41</v>
      </c>
      <c r="F7801" s="92">
        <f t="shared" si="386"/>
        <v>91.77</v>
      </c>
      <c r="H7801" s="138">
        <v>85.06</v>
      </c>
      <c r="I7801" s="138">
        <v>74.41</v>
      </c>
      <c r="J7801" s="138">
        <v>91.77</v>
      </c>
      <c r="K7801" s="138">
        <v>5.1257935574888318</v>
      </c>
    </row>
    <row r="7802" spans="1:11">
      <c r="A7802" s="39" t="s">
        <v>471</v>
      </c>
      <c r="B7802" s="39" t="s">
        <v>442</v>
      </c>
      <c r="C7802" s="39" t="s">
        <v>123</v>
      </c>
      <c r="D7802" s="92">
        <f t="shared" si="384"/>
        <v>91.31</v>
      </c>
      <c r="E7802" s="92">
        <f t="shared" si="385"/>
        <v>83.08</v>
      </c>
      <c r="F7802" s="92">
        <f t="shared" si="386"/>
        <v>95.74</v>
      </c>
      <c r="H7802" s="138">
        <v>91.31</v>
      </c>
      <c r="I7802" s="138">
        <v>83.08</v>
      </c>
      <c r="J7802" s="138">
        <v>95.74</v>
      </c>
      <c r="K7802" s="138">
        <v>3.3731245208629939</v>
      </c>
    </row>
    <row r="7803" spans="1:11">
      <c r="A7803" s="39" t="s">
        <v>471</v>
      </c>
      <c r="B7803" s="39" t="s">
        <v>442</v>
      </c>
      <c r="C7803" s="39" t="s">
        <v>132</v>
      </c>
      <c r="D7803" s="92">
        <f t="shared" si="384"/>
        <v>80.94</v>
      </c>
      <c r="E7803" s="92">
        <f t="shared" si="385"/>
        <v>69.91</v>
      </c>
      <c r="F7803" s="92">
        <f t="shared" si="386"/>
        <v>88.58</v>
      </c>
      <c r="H7803" s="138">
        <v>80.94</v>
      </c>
      <c r="I7803" s="138">
        <v>69.91</v>
      </c>
      <c r="J7803" s="138">
        <v>88.58</v>
      </c>
      <c r="K7803" s="138">
        <v>5.868544600938967</v>
      </c>
    </row>
    <row r="7804" spans="1:11">
      <c r="A7804" s="39" t="s">
        <v>471</v>
      </c>
      <c r="B7804" s="39" t="s">
        <v>442</v>
      </c>
      <c r="C7804" s="39" t="s">
        <v>134</v>
      </c>
      <c r="D7804" s="92">
        <f t="shared" si="384"/>
        <v>78.17</v>
      </c>
      <c r="E7804" s="92">
        <f t="shared" si="385"/>
        <v>68.77</v>
      </c>
      <c r="F7804" s="92">
        <f t="shared" si="386"/>
        <v>85.34</v>
      </c>
      <c r="H7804" s="138">
        <v>78.17</v>
      </c>
      <c r="I7804" s="138">
        <v>68.77</v>
      </c>
      <c r="J7804" s="138">
        <v>85.34</v>
      </c>
      <c r="K7804" s="138">
        <v>5.4112831009338631</v>
      </c>
    </row>
    <row r="7805" spans="1:11">
      <c r="A7805" s="39" t="s">
        <v>471</v>
      </c>
      <c r="B7805" s="39" t="s">
        <v>442</v>
      </c>
      <c r="C7805" s="39" t="s">
        <v>150</v>
      </c>
      <c r="D7805" s="92">
        <f t="shared" si="384"/>
        <v>68.86</v>
      </c>
      <c r="E7805" s="92">
        <f t="shared" si="385"/>
        <v>58.46</v>
      </c>
      <c r="F7805" s="92">
        <f t="shared" si="386"/>
        <v>77.650000000000006</v>
      </c>
      <c r="H7805" s="138">
        <v>68.86</v>
      </c>
      <c r="I7805" s="138">
        <v>58.46</v>
      </c>
      <c r="J7805" s="138">
        <v>77.650000000000006</v>
      </c>
      <c r="K7805" s="138">
        <v>7.173976183560848</v>
      </c>
    </row>
    <row r="7806" spans="1:11">
      <c r="A7806" s="39" t="s">
        <v>471</v>
      </c>
      <c r="B7806" s="39" t="s">
        <v>442</v>
      </c>
      <c r="C7806" s="39" t="s">
        <v>156</v>
      </c>
      <c r="D7806" s="92">
        <f t="shared" si="384"/>
        <v>76.58</v>
      </c>
      <c r="E7806" s="92">
        <f t="shared" si="385"/>
        <v>62.42</v>
      </c>
      <c r="F7806" s="92">
        <f t="shared" si="386"/>
        <v>86.56</v>
      </c>
      <c r="H7806" s="138">
        <v>76.58</v>
      </c>
      <c r="I7806" s="138">
        <v>62.42</v>
      </c>
      <c r="J7806" s="138">
        <v>86.56</v>
      </c>
      <c r="K7806" s="138">
        <v>8.0961086445547146</v>
      </c>
    </row>
    <row r="7807" spans="1:11">
      <c r="A7807" s="39" t="s">
        <v>471</v>
      </c>
      <c r="B7807" s="39" t="s">
        <v>442</v>
      </c>
      <c r="C7807" s="39" t="s">
        <v>159</v>
      </c>
      <c r="D7807" s="92">
        <f t="shared" si="384"/>
        <v>76.36</v>
      </c>
      <c r="E7807" s="92">
        <f t="shared" si="385"/>
        <v>67.349999999999994</v>
      </c>
      <c r="F7807" s="92">
        <f t="shared" si="386"/>
        <v>83.49</v>
      </c>
      <c r="H7807" s="138">
        <v>76.36</v>
      </c>
      <c r="I7807" s="138">
        <v>67.349999999999994</v>
      </c>
      <c r="J7807" s="138">
        <v>83.49</v>
      </c>
      <c r="K7807" s="138">
        <v>5.4085908852802511</v>
      </c>
    </row>
    <row r="7808" spans="1:11">
      <c r="A7808" s="39" t="s">
        <v>471</v>
      </c>
      <c r="B7808" s="39" t="s">
        <v>442</v>
      </c>
      <c r="C7808" s="39" t="s">
        <v>161</v>
      </c>
      <c r="D7808" s="92">
        <f t="shared" si="384"/>
        <v>83.07</v>
      </c>
      <c r="E7808" s="92">
        <f t="shared" si="385"/>
        <v>71.5</v>
      </c>
      <c r="F7808" s="92">
        <f t="shared" si="386"/>
        <v>90.56</v>
      </c>
      <c r="H7808" s="138">
        <v>83.07</v>
      </c>
      <c r="I7808" s="138">
        <v>71.5</v>
      </c>
      <c r="J7808" s="138">
        <v>90.56</v>
      </c>
      <c r="K7808" s="138">
        <v>5.7902973395931143</v>
      </c>
    </row>
    <row r="7809" spans="1:11">
      <c r="A7809" s="39" t="s">
        <v>471</v>
      </c>
      <c r="B7809" s="39" t="s">
        <v>442</v>
      </c>
      <c r="C7809" s="39" t="s">
        <v>168</v>
      </c>
      <c r="D7809" s="92">
        <f t="shared" si="384"/>
        <v>74.989999999999995</v>
      </c>
      <c r="E7809" s="92">
        <f t="shared" si="385"/>
        <v>64.95</v>
      </c>
      <c r="F7809" s="92">
        <f t="shared" si="386"/>
        <v>82.92</v>
      </c>
      <c r="H7809" s="138">
        <v>74.989999999999995</v>
      </c>
      <c r="I7809" s="138">
        <v>64.95</v>
      </c>
      <c r="J7809" s="138">
        <v>82.92</v>
      </c>
      <c r="K7809" s="138">
        <v>6.1474863315108683</v>
      </c>
    </row>
    <row r="7810" spans="1:11">
      <c r="A7810" s="39" t="s">
        <v>471</v>
      </c>
      <c r="B7810" s="39" t="s">
        <v>441</v>
      </c>
      <c r="C7810" s="39" t="s">
        <v>98</v>
      </c>
      <c r="D7810" s="92">
        <f t="shared" si="384"/>
        <v>84.2</v>
      </c>
      <c r="E7810" s="92">
        <f t="shared" si="385"/>
        <v>75.31</v>
      </c>
      <c r="F7810" s="92">
        <f t="shared" si="386"/>
        <v>90.31</v>
      </c>
      <c r="H7810" s="138">
        <v>84.2</v>
      </c>
      <c r="I7810" s="138">
        <v>75.31</v>
      </c>
      <c r="J7810" s="138">
        <v>90.31</v>
      </c>
      <c r="K7810" s="138">
        <v>4.5011876484560576</v>
      </c>
    </row>
    <row r="7811" spans="1:11">
      <c r="A7811" s="39" t="s">
        <v>471</v>
      </c>
      <c r="B7811" s="39" t="s">
        <v>441</v>
      </c>
      <c r="C7811" s="39" t="s">
        <v>105</v>
      </c>
      <c r="D7811" s="92">
        <f t="shared" si="384"/>
        <v>87.7</v>
      </c>
      <c r="E7811" s="92">
        <f t="shared" si="385"/>
        <v>76.5</v>
      </c>
      <c r="F7811" s="92">
        <f t="shared" si="386"/>
        <v>93.99</v>
      </c>
      <c r="H7811" s="138">
        <v>87.7</v>
      </c>
      <c r="I7811" s="138">
        <v>76.5</v>
      </c>
      <c r="J7811" s="138">
        <v>93.99</v>
      </c>
      <c r="K7811" s="138">
        <v>4.9144811858608888</v>
      </c>
    </row>
    <row r="7812" spans="1:11">
      <c r="A7812" s="39" t="s">
        <v>471</v>
      </c>
      <c r="B7812" s="39" t="s">
        <v>441</v>
      </c>
      <c r="C7812" s="39" t="s">
        <v>106</v>
      </c>
      <c r="D7812" s="92">
        <f t="shared" si="384"/>
        <v>90.37</v>
      </c>
      <c r="E7812" s="92">
        <f t="shared" si="385"/>
        <v>81.93</v>
      </c>
      <c r="F7812" s="92">
        <f t="shared" si="386"/>
        <v>95.1</v>
      </c>
      <c r="H7812" s="138">
        <v>90.37</v>
      </c>
      <c r="I7812" s="138">
        <v>81.93</v>
      </c>
      <c r="J7812" s="138">
        <v>95.1</v>
      </c>
      <c r="K7812" s="138">
        <v>3.5741949762089185</v>
      </c>
    </row>
    <row r="7813" spans="1:11">
      <c r="A7813" s="39" t="s">
        <v>471</v>
      </c>
      <c r="B7813" s="39" t="s">
        <v>441</v>
      </c>
      <c r="C7813" s="39" t="s">
        <v>125</v>
      </c>
      <c r="D7813" s="92">
        <f t="shared" si="384"/>
        <v>90.9</v>
      </c>
      <c r="E7813" s="92">
        <f t="shared" si="385"/>
        <v>82.39</v>
      </c>
      <c r="F7813" s="92">
        <f t="shared" si="386"/>
        <v>95.52</v>
      </c>
      <c r="H7813" s="138">
        <v>90.9</v>
      </c>
      <c r="I7813" s="138">
        <v>82.39</v>
      </c>
      <c r="J7813" s="138">
        <v>95.52</v>
      </c>
      <c r="K7813" s="138">
        <v>3.52035203520352</v>
      </c>
    </row>
    <row r="7814" spans="1:11">
      <c r="A7814" s="39" t="s">
        <v>471</v>
      </c>
      <c r="B7814" s="39" t="s">
        <v>441</v>
      </c>
      <c r="C7814" s="39" t="s">
        <v>131</v>
      </c>
      <c r="D7814" s="92">
        <f t="shared" si="384"/>
        <v>88.27</v>
      </c>
      <c r="E7814" s="92">
        <f t="shared" si="385"/>
        <v>80.319999999999993</v>
      </c>
      <c r="F7814" s="92">
        <f t="shared" si="386"/>
        <v>93.27</v>
      </c>
      <c r="H7814" s="138">
        <v>88.27</v>
      </c>
      <c r="I7814" s="138">
        <v>80.319999999999993</v>
      </c>
      <c r="J7814" s="138">
        <v>93.27</v>
      </c>
      <c r="K7814" s="138">
        <v>3.6592273705675771</v>
      </c>
    </row>
    <row r="7815" spans="1:11">
      <c r="A7815" s="39" t="s">
        <v>471</v>
      </c>
      <c r="B7815" s="39" t="s">
        <v>441</v>
      </c>
      <c r="C7815" s="39" t="s">
        <v>133</v>
      </c>
      <c r="D7815" s="92">
        <f t="shared" si="384"/>
        <v>92.1</v>
      </c>
      <c r="E7815" s="92">
        <f t="shared" si="385"/>
        <v>82.96</v>
      </c>
      <c r="F7815" s="92">
        <f t="shared" si="386"/>
        <v>96.54</v>
      </c>
      <c r="H7815" s="138">
        <v>92.1</v>
      </c>
      <c r="I7815" s="138">
        <v>82.96</v>
      </c>
      <c r="J7815" s="138">
        <v>96.54</v>
      </c>
      <c r="K7815" s="138">
        <v>3.5179153094462547</v>
      </c>
    </row>
    <row r="7816" spans="1:11">
      <c r="A7816" s="39" t="s">
        <v>471</v>
      </c>
      <c r="B7816" s="39" t="s">
        <v>441</v>
      </c>
      <c r="C7816" s="39" t="s">
        <v>137</v>
      </c>
      <c r="D7816" s="92">
        <f t="shared" si="384"/>
        <v>89.13</v>
      </c>
      <c r="E7816" s="92">
        <f t="shared" si="385"/>
        <v>80.27</v>
      </c>
      <c r="F7816" s="92">
        <f t="shared" si="386"/>
        <v>94.29</v>
      </c>
      <c r="H7816" s="138">
        <v>89.13</v>
      </c>
      <c r="I7816" s="138">
        <v>80.27</v>
      </c>
      <c r="J7816" s="138">
        <v>94.29</v>
      </c>
      <c r="K7816" s="138">
        <v>3.8819701559519801</v>
      </c>
    </row>
    <row r="7817" spans="1:11">
      <c r="A7817" s="39" t="s">
        <v>471</v>
      </c>
      <c r="B7817" s="39" t="s">
        <v>441</v>
      </c>
      <c r="C7817" s="39" t="s">
        <v>138</v>
      </c>
      <c r="D7817" s="92">
        <f t="shared" si="384"/>
        <v>95.71</v>
      </c>
      <c r="E7817" s="92">
        <f t="shared" si="385"/>
        <v>91.19</v>
      </c>
      <c r="F7817" s="92">
        <f t="shared" si="386"/>
        <v>97.97</v>
      </c>
      <c r="H7817" s="138">
        <v>95.71</v>
      </c>
      <c r="I7817" s="138">
        <v>91.19</v>
      </c>
      <c r="J7817" s="138">
        <v>97.97</v>
      </c>
      <c r="K7817" s="138">
        <v>1.6821648730540175</v>
      </c>
    </row>
    <row r="7818" spans="1:11">
      <c r="A7818" s="39" t="s">
        <v>471</v>
      </c>
      <c r="B7818" s="39" t="s">
        <v>441</v>
      </c>
      <c r="C7818" s="39" t="s">
        <v>140</v>
      </c>
      <c r="D7818" s="92">
        <f t="shared" si="384"/>
        <v>91.22</v>
      </c>
      <c r="E7818" s="92">
        <f t="shared" si="385"/>
        <v>82.29</v>
      </c>
      <c r="F7818" s="92">
        <f t="shared" si="386"/>
        <v>95.88</v>
      </c>
      <c r="H7818" s="138">
        <v>91.22</v>
      </c>
      <c r="I7818" s="138">
        <v>82.29</v>
      </c>
      <c r="J7818" s="138">
        <v>95.88</v>
      </c>
      <c r="K7818" s="138">
        <v>3.6066652049989036</v>
      </c>
    </row>
    <row r="7819" spans="1:11">
      <c r="A7819" s="39" t="s">
        <v>471</v>
      </c>
      <c r="B7819" s="39" t="s">
        <v>441</v>
      </c>
      <c r="C7819" s="39" t="s">
        <v>144</v>
      </c>
      <c r="D7819" s="92">
        <f t="shared" si="384"/>
        <v>83.38</v>
      </c>
      <c r="E7819" s="92">
        <f t="shared" si="385"/>
        <v>72.83</v>
      </c>
      <c r="F7819" s="92">
        <f t="shared" si="386"/>
        <v>90.37</v>
      </c>
      <c r="H7819" s="138">
        <v>83.38</v>
      </c>
      <c r="I7819" s="138">
        <v>72.83</v>
      </c>
      <c r="J7819" s="138">
        <v>90.37</v>
      </c>
      <c r="K7819" s="138">
        <v>5.3130247061645477</v>
      </c>
    </row>
    <row r="7820" spans="1:11">
      <c r="A7820" s="39" t="s">
        <v>471</v>
      </c>
      <c r="B7820" s="39" t="s">
        <v>441</v>
      </c>
      <c r="C7820" s="39" t="s">
        <v>145</v>
      </c>
      <c r="D7820" s="92">
        <f t="shared" si="384"/>
        <v>91.51</v>
      </c>
      <c r="E7820" s="92">
        <f t="shared" si="385"/>
        <v>84.12</v>
      </c>
      <c r="F7820" s="92">
        <f t="shared" si="386"/>
        <v>95.64</v>
      </c>
      <c r="H7820" s="138">
        <v>91.51</v>
      </c>
      <c r="I7820" s="138">
        <v>84.12</v>
      </c>
      <c r="J7820" s="138">
        <v>95.64</v>
      </c>
      <c r="K7820" s="138">
        <v>3.0707026554474921</v>
      </c>
    </row>
    <row r="7821" spans="1:11">
      <c r="A7821" s="39" t="s">
        <v>471</v>
      </c>
      <c r="B7821" s="39" t="s">
        <v>441</v>
      </c>
      <c r="C7821" s="39" t="s">
        <v>146</v>
      </c>
      <c r="D7821" s="92">
        <f t="shared" si="384"/>
        <v>85.33</v>
      </c>
      <c r="E7821" s="92">
        <f t="shared" si="385"/>
        <v>74.349999999999994</v>
      </c>
      <c r="F7821" s="92">
        <f t="shared" si="386"/>
        <v>92.11</v>
      </c>
      <c r="H7821" s="138">
        <v>85.33</v>
      </c>
      <c r="I7821" s="138">
        <v>74.349999999999994</v>
      </c>
      <c r="J7821" s="138">
        <v>92.11</v>
      </c>
      <c r="K7821" s="138">
        <v>5.2150474627915155</v>
      </c>
    </row>
    <row r="7822" spans="1:11">
      <c r="A7822" s="39" t="s">
        <v>471</v>
      </c>
      <c r="B7822" s="39" t="s">
        <v>441</v>
      </c>
      <c r="C7822" s="39" t="s">
        <v>153</v>
      </c>
      <c r="D7822" s="92">
        <f t="shared" si="384"/>
        <v>82.96</v>
      </c>
      <c r="E7822" s="92">
        <f t="shared" si="385"/>
        <v>70.56</v>
      </c>
      <c r="F7822" s="92">
        <f t="shared" si="386"/>
        <v>90.81</v>
      </c>
      <c r="H7822" s="138">
        <v>82.96</v>
      </c>
      <c r="I7822" s="138">
        <v>70.56</v>
      </c>
      <c r="J7822" s="138">
        <v>90.81</v>
      </c>
      <c r="K7822" s="138">
        <v>6.1595949855351986</v>
      </c>
    </row>
    <row r="7823" spans="1:11">
      <c r="A7823" s="39" t="s">
        <v>471</v>
      </c>
      <c r="B7823" s="39" t="s">
        <v>441</v>
      </c>
      <c r="C7823" s="39" t="s">
        <v>162</v>
      </c>
      <c r="D7823" s="92">
        <f t="shared" si="384"/>
        <v>92.63</v>
      </c>
      <c r="E7823" s="92">
        <f t="shared" si="385"/>
        <v>86.33</v>
      </c>
      <c r="F7823" s="92">
        <f t="shared" si="386"/>
        <v>96.15</v>
      </c>
      <c r="H7823" s="138">
        <v>92.63</v>
      </c>
      <c r="I7823" s="138">
        <v>86.33</v>
      </c>
      <c r="J7823" s="138">
        <v>96.15</v>
      </c>
      <c r="K7823" s="138">
        <v>2.5909532548850267</v>
      </c>
    </row>
    <row r="7824" spans="1:11">
      <c r="A7824" s="39" t="s">
        <v>471</v>
      </c>
      <c r="B7824" s="39" t="s">
        <v>441</v>
      </c>
      <c r="C7824" s="39" t="s">
        <v>165</v>
      </c>
      <c r="D7824" s="92">
        <f t="shared" si="384"/>
        <v>90.2</v>
      </c>
      <c r="E7824" s="92">
        <f t="shared" si="385"/>
        <v>82.1</v>
      </c>
      <c r="F7824" s="92">
        <f t="shared" si="386"/>
        <v>94.86</v>
      </c>
      <c r="H7824" s="138">
        <v>90.2</v>
      </c>
      <c r="I7824" s="138">
        <v>82.1</v>
      </c>
      <c r="J7824" s="138">
        <v>94.86</v>
      </c>
      <c r="K7824" s="138">
        <v>3.4811529933481156</v>
      </c>
    </row>
    <row r="7825" spans="1:11">
      <c r="A7825" s="39" t="s">
        <v>471</v>
      </c>
      <c r="B7825" s="39" t="s">
        <v>441</v>
      </c>
      <c r="C7825" s="39" t="s">
        <v>166</v>
      </c>
      <c r="D7825" s="92">
        <f t="shared" si="384"/>
        <v>96.95</v>
      </c>
      <c r="E7825" s="92">
        <f t="shared" si="385"/>
        <v>91.47</v>
      </c>
      <c r="F7825" s="92">
        <f t="shared" si="386"/>
        <v>98.95</v>
      </c>
      <c r="H7825" s="138">
        <v>96.95</v>
      </c>
      <c r="I7825" s="138">
        <v>91.47</v>
      </c>
      <c r="J7825" s="138">
        <v>98.95</v>
      </c>
      <c r="K7825" s="138">
        <v>1.6915936049510054</v>
      </c>
    </row>
    <row r="7826" spans="1:11">
      <c r="A7826" s="39" t="s">
        <v>471</v>
      </c>
      <c r="B7826" s="39" t="s">
        <v>441</v>
      </c>
      <c r="C7826" s="39" t="s">
        <v>170</v>
      </c>
      <c r="D7826" s="92">
        <f t="shared" si="384"/>
        <v>86.91</v>
      </c>
      <c r="E7826" s="92">
        <f t="shared" si="385"/>
        <v>73.400000000000006</v>
      </c>
      <c r="F7826" s="92">
        <f t="shared" si="386"/>
        <v>94.11</v>
      </c>
      <c r="H7826" s="138">
        <v>86.91</v>
      </c>
      <c r="I7826" s="138">
        <v>73.400000000000006</v>
      </c>
      <c r="J7826" s="138">
        <v>94.11</v>
      </c>
      <c r="K7826" s="138">
        <v>5.8681394546082153</v>
      </c>
    </row>
    <row r="7827" spans="1:11">
      <c r="A7827" s="39" t="s">
        <v>471</v>
      </c>
      <c r="B7827" s="39" t="s">
        <v>441</v>
      </c>
      <c r="C7827" s="39" t="s">
        <v>172</v>
      </c>
      <c r="D7827" s="92">
        <f t="shared" si="384"/>
        <v>86.34</v>
      </c>
      <c r="E7827" s="92">
        <f t="shared" si="385"/>
        <v>77.87</v>
      </c>
      <c r="F7827" s="92">
        <f t="shared" si="386"/>
        <v>91.9</v>
      </c>
      <c r="H7827" s="138">
        <v>86.34</v>
      </c>
      <c r="I7827" s="138">
        <v>77.87</v>
      </c>
      <c r="J7827" s="138">
        <v>91.9</v>
      </c>
      <c r="K7827" s="138">
        <v>4.0769052582812142</v>
      </c>
    </row>
    <row r="7828" spans="1:11">
      <c r="A7828" s="39" t="s">
        <v>471</v>
      </c>
      <c r="B7828" s="39" t="s">
        <v>441</v>
      </c>
      <c r="C7828" s="39" t="s">
        <v>175</v>
      </c>
      <c r="D7828" s="92">
        <f t="shared" si="384"/>
        <v>95.45</v>
      </c>
      <c r="E7828" s="92">
        <f t="shared" si="385"/>
        <v>88.02</v>
      </c>
      <c r="F7828" s="92">
        <f t="shared" si="386"/>
        <v>98.36</v>
      </c>
      <c r="H7828" s="138">
        <v>95.45</v>
      </c>
      <c r="I7828" s="138">
        <v>88.02</v>
      </c>
      <c r="J7828" s="138">
        <v>98.36</v>
      </c>
      <c r="K7828" s="138">
        <v>2.4305919329491878</v>
      </c>
    </row>
    <row r="7829" spans="1:11">
      <c r="A7829" s="39" t="s">
        <v>471</v>
      </c>
      <c r="B7829" s="39" t="s">
        <v>442</v>
      </c>
      <c r="C7829" s="39" t="s">
        <v>98</v>
      </c>
      <c r="D7829" s="92">
        <f t="shared" si="384"/>
        <v>86.21</v>
      </c>
      <c r="E7829" s="92">
        <f t="shared" si="385"/>
        <v>78.92</v>
      </c>
      <c r="F7829" s="92">
        <f t="shared" si="386"/>
        <v>91.26</v>
      </c>
      <c r="H7829" s="138">
        <v>86.21</v>
      </c>
      <c r="I7829" s="138">
        <v>78.92</v>
      </c>
      <c r="J7829" s="138">
        <v>91.26</v>
      </c>
      <c r="K7829" s="138">
        <v>3.6074701310752815</v>
      </c>
    </row>
    <row r="7830" spans="1:11">
      <c r="A7830" s="39" t="s">
        <v>471</v>
      </c>
      <c r="B7830" s="39" t="s">
        <v>442</v>
      </c>
      <c r="C7830" s="39" t="s">
        <v>105</v>
      </c>
      <c r="D7830" s="92">
        <f t="shared" si="384"/>
        <v>85.99</v>
      </c>
      <c r="E7830" s="92">
        <f t="shared" si="385"/>
        <v>76.98</v>
      </c>
      <c r="F7830" s="92">
        <f t="shared" si="386"/>
        <v>91.84</v>
      </c>
      <c r="H7830" s="138">
        <v>85.99</v>
      </c>
      <c r="I7830" s="138">
        <v>76.98</v>
      </c>
      <c r="J7830" s="138">
        <v>91.84</v>
      </c>
      <c r="K7830" s="138">
        <v>4.3377136876380975</v>
      </c>
    </row>
    <row r="7831" spans="1:11">
      <c r="A7831" s="39" t="s">
        <v>471</v>
      </c>
      <c r="B7831" s="39" t="s">
        <v>442</v>
      </c>
      <c r="C7831" s="39" t="s">
        <v>106</v>
      </c>
      <c r="D7831" s="92">
        <f t="shared" si="384"/>
        <v>89.95</v>
      </c>
      <c r="E7831" s="92">
        <f t="shared" si="385"/>
        <v>82.57</v>
      </c>
      <c r="F7831" s="92">
        <f t="shared" si="386"/>
        <v>94.41</v>
      </c>
      <c r="H7831" s="138">
        <v>89.95</v>
      </c>
      <c r="I7831" s="138">
        <v>82.57</v>
      </c>
      <c r="J7831" s="138">
        <v>94.41</v>
      </c>
      <c r="K7831" s="138">
        <v>3.2573652028904951</v>
      </c>
    </row>
    <row r="7832" spans="1:11">
      <c r="A7832" s="39" t="s">
        <v>471</v>
      </c>
      <c r="B7832" s="39" t="s">
        <v>442</v>
      </c>
      <c r="C7832" s="39" t="s">
        <v>125</v>
      </c>
      <c r="D7832" s="92">
        <f t="shared" ref="D7832:D7895" si="387">IF(K7832&gt;=50," ",H7832)</f>
        <v>76.37</v>
      </c>
      <c r="E7832" s="92">
        <f t="shared" ref="E7832:E7895" si="388">IF(K7832&gt;=50," ",I7832)</f>
        <v>66.290000000000006</v>
      </c>
      <c r="F7832" s="92">
        <f t="shared" ref="F7832:F7895" si="389">IF(K7832&gt;=50," ",J7832)</f>
        <v>84.15</v>
      </c>
      <c r="H7832" s="138">
        <v>76.37</v>
      </c>
      <c r="I7832" s="138">
        <v>66.290000000000006</v>
      </c>
      <c r="J7832" s="138">
        <v>84.15</v>
      </c>
      <c r="K7832" s="138">
        <v>5.9840251407620793</v>
      </c>
    </row>
    <row r="7833" spans="1:11">
      <c r="A7833" s="39" t="s">
        <v>471</v>
      </c>
      <c r="B7833" s="39" t="s">
        <v>442</v>
      </c>
      <c r="C7833" s="39" t="s">
        <v>131</v>
      </c>
      <c r="D7833" s="92">
        <f t="shared" si="387"/>
        <v>76.44</v>
      </c>
      <c r="E7833" s="92">
        <f t="shared" si="388"/>
        <v>66.19</v>
      </c>
      <c r="F7833" s="92">
        <f t="shared" si="389"/>
        <v>84.32</v>
      </c>
      <c r="H7833" s="138">
        <v>76.44</v>
      </c>
      <c r="I7833" s="138">
        <v>66.19</v>
      </c>
      <c r="J7833" s="138">
        <v>84.32</v>
      </c>
      <c r="K7833" s="138">
        <v>6.070120355834641</v>
      </c>
    </row>
    <row r="7834" spans="1:11">
      <c r="A7834" s="39" t="s">
        <v>471</v>
      </c>
      <c r="B7834" s="39" t="s">
        <v>442</v>
      </c>
      <c r="C7834" s="39" t="s">
        <v>133</v>
      </c>
      <c r="D7834" s="92">
        <f t="shared" si="387"/>
        <v>74.459999999999994</v>
      </c>
      <c r="E7834" s="92">
        <f t="shared" si="388"/>
        <v>63.01</v>
      </c>
      <c r="F7834" s="92">
        <f t="shared" si="389"/>
        <v>83.3</v>
      </c>
      <c r="H7834" s="138">
        <v>74.459999999999994</v>
      </c>
      <c r="I7834" s="138">
        <v>63.01</v>
      </c>
      <c r="J7834" s="138">
        <v>83.3</v>
      </c>
      <c r="K7834" s="138">
        <v>6.9970453934998664</v>
      </c>
    </row>
    <row r="7835" spans="1:11">
      <c r="A7835" s="39" t="s">
        <v>471</v>
      </c>
      <c r="B7835" s="39" t="s">
        <v>442</v>
      </c>
      <c r="C7835" s="39" t="s">
        <v>137</v>
      </c>
      <c r="D7835" s="92">
        <f t="shared" si="387"/>
        <v>87.61</v>
      </c>
      <c r="E7835" s="92">
        <f t="shared" si="388"/>
        <v>76.88</v>
      </c>
      <c r="F7835" s="92">
        <f t="shared" si="389"/>
        <v>93.76</v>
      </c>
      <c r="H7835" s="138">
        <v>87.61</v>
      </c>
      <c r="I7835" s="138">
        <v>76.88</v>
      </c>
      <c r="J7835" s="138">
        <v>93.76</v>
      </c>
      <c r="K7835" s="138">
        <v>4.7711448464787125</v>
      </c>
    </row>
    <row r="7836" spans="1:11">
      <c r="A7836" s="39" t="s">
        <v>471</v>
      </c>
      <c r="B7836" s="39" t="s">
        <v>442</v>
      </c>
      <c r="C7836" s="39" t="s">
        <v>138</v>
      </c>
      <c r="D7836" s="92">
        <f t="shared" si="387"/>
        <v>82.72</v>
      </c>
      <c r="E7836" s="92">
        <f t="shared" si="388"/>
        <v>73.97</v>
      </c>
      <c r="F7836" s="92">
        <f t="shared" si="389"/>
        <v>88.96</v>
      </c>
      <c r="H7836" s="138">
        <v>82.72</v>
      </c>
      <c r="I7836" s="138">
        <v>73.97</v>
      </c>
      <c r="J7836" s="138">
        <v>88.96</v>
      </c>
      <c r="K7836" s="138">
        <v>4.5938104448742747</v>
      </c>
    </row>
    <row r="7837" spans="1:11">
      <c r="A7837" s="39" t="s">
        <v>471</v>
      </c>
      <c r="B7837" s="39" t="s">
        <v>442</v>
      </c>
      <c r="C7837" s="39" t="s">
        <v>140</v>
      </c>
      <c r="D7837" s="92">
        <f t="shared" si="387"/>
        <v>66.959999999999994</v>
      </c>
      <c r="E7837" s="92">
        <f t="shared" si="388"/>
        <v>52.26</v>
      </c>
      <c r="F7837" s="92">
        <f t="shared" si="389"/>
        <v>78.97</v>
      </c>
      <c r="H7837" s="138">
        <v>66.959999999999994</v>
      </c>
      <c r="I7837" s="138">
        <v>52.26</v>
      </c>
      <c r="J7837" s="138">
        <v>78.97</v>
      </c>
      <c r="K7837" s="138">
        <v>10.379330943847075</v>
      </c>
    </row>
    <row r="7838" spans="1:11">
      <c r="A7838" s="39" t="s">
        <v>471</v>
      </c>
      <c r="B7838" s="39" t="s">
        <v>442</v>
      </c>
      <c r="C7838" s="39" t="s">
        <v>144</v>
      </c>
      <c r="D7838" s="92">
        <f t="shared" si="387"/>
        <v>81.33</v>
      </c>
      <c r="E7838" s="92">
        <f t="shared" si="388"/>
        <v>71.81</v>
      </c>
      <c r="F7838" s="92">
        <f t="shared" si="389"/>
        <v>88.17</v>
      </c>
      <c r="H7838" s="138">
        <v>81.33</v>
      </c>
      <c r="I7838" s="138">
        <v>71.81</v>
      </c>
      <c r="J7838" s="138">
        <v>88.17</v>
      </c>
      <c r="K7838" s="138">
        <v>5.1149637280216407</v>
      </c>
    </row>
    <row r="7839" spans="1:11">
      <c r="A7839" s="39" t="s">
        <v>471</v>
      </c>
      <c r="B7839" s="39" t="s">
        <v>442</v>
      </c>
      <c r="C7839" s="39" t="s">
        <v>145</v>
      </c>
      <c r="D7839" s="92">
        <f t="shared" si="387"/>
        <v>87.91</v>
      </c>
      <c r="E7839" s="92">
        <f t="shared" si="388"/>
        <v>80.14</v>
      </c>
      <c r="F7839" s="92">
        <f t="shared" si="389"/>
        <v>92.91</v>
      </c>
      <c r="H7839" s="138">
        <v>87.91</v>
      </c>
      <c r="I7839" s="138">
        <v>80.14</v>
      </c>
      <c r="J7839" s="138">
        <v>92.91</v>
      </c>
      <c r="K7839" s="138">
        <v>3.6287111818905697</v>
      </c>
    </row>
    <row r="7840" spans="1:11">
      <c r="A7840" s="39" t="s">
        <v>471</v>
      </c>
      <c r="B7840" s="39" t="s">
        <v>442</v>
      </c>
      <c r="C7840" s="39" t="s">
        <v>146</v>
      </c>
      <c r="D7840" s="92">
        <f t="shared" si="387"/>
        <v>88.57</v>
      </c>
      <c r="E7840" s="92">
        <f t="shared" si="388"/>
        <v>76.36</v>
      </c>
      <c r="F7840" s="92">
        <f t="shared" si="389"/>
        <v>94.9</v>
      </c>
      <c r="H7840" s="138">
        <v>88.57</v>
      </c>
      <c r="I7840" s="138">
        <v>76.36</v>
      </c>
      <c r="J7840" s="138">
        <v>94.9</v>
      </c>
      <c r="K7840" s="138">
        <v>5.103308117872869</v>
      </c>
    </row>
    <row r="7841" spans="1:11">
      <c r="A7841" s="39" t="s">
        <v>471</v>
      </c>
      <c r="B7841" s="39" t="s">
        <v>442</v>
      </c>
      <c r="C7841" s="39" t="s">
        <v>153</v>
      </c>
      <c r="D7841" s="92">
        <f t="shared" si="387"/>
        <v>77.09</v>
      </c>
      <c r="E7841" s="92">
        <f t="shared" si="388"/>
        <v>67.599999999999994</v>
      </c>
      <c r="F7841" s="92">
        <f t="shared" si="389"/>
        <v>84.44</v>
      </c>
      <c r="H7841" s="138">
        <v>77.09</v>
      </c>
      <c r="I7841" s="138">
        <v>67.599999999999994</v>
      </c>
      <c r="J7841" s="138">
        <v>84.44</v>
      </c>
      <c r="K7841" s="138">
        <v>5.5778959657543128</v>
      </c>
    </row>
    <row r="7842" spans="1:11">
      <c r="A7842" s="39" t="s">
        <v>471</v>
      </c>
      <c r="B7842" s="39" t="s">
        <v>442</v>
      </c>
      <c r="C7842" s="39" t="s">
        <v>162</v>
      </c>
      <c r="D7842" s="92">
        <f t="shared" si="387"/>
        <v>77.489999999999995</v>
      </c>
      <c r="E7842" s="92">
        <f t="shared" si="388"/>
        <v>69.48</v>
      </c>
      <c r="F7842" s="92">
        <f t="shared" si="389"/>
        <v>83.89</v>
      </c>
      <c r="H7842" s="138">
        <v>77.489999999999995</v>
      </c>
      <c r="I7842" s="138">
        <v>69.48</v>
      </c>
      <c r="J7842" s="138">
        <v>83.89</v>
      </c>
      <c r="K7842" s="138">
        <v>4.7489998709510903</v>
      </c>
    </row>
    <row r="7843" spans="1:11">
      <c r="A7843" s="39" t="s">
        <v>471</v>
      </c>
      <c r="B7843" s="39" t="s">
        <v>442</v>
      </c>
      <c r="C7843" s="39" t="s">
        <v>165</v>
      </c>
      <c r="D7843" s="92">
        <f t="shared" si="387"/>
        <v>79.97</v>
      </c>
      <c r="E7843" s="92">
        <f t="shared" si="388"/>
        <v>67.989999999999995</v>
      </c>
      <c r="F7843" s="92">
        <f t="shared" si="389"/>
        <v>88.24</v>
      </c>
      <c r="H7843" s="138">
        <v>79.97</v>
      </c>
      <c r="I7843" s="138">
        <v>67.989999999999995</v>
      </c>
      <c r="J7843" s="138">
        <v>88.24</v>
      </c>
      <c r="K7843" s="138">
        <v>6.4524196573715153</v>
      </c>
    </row>
    <row r="7844" spans="1:11">
      <c r="A7844" s="39" t="s">
        <v>471</v>
      </c>
      <c r="B7844" s="39" t="s">
        <v>442</v>
      </c>
      <c r="C7844" s="39" t="s">
        <v>166</v>
      </c>
      <c r="D7844" s="92">
        <f t="shared" si="387"/>
        <v>86.91</v>
      </c>
      <c r="E7844" s="92">
        <f t="shared" si="388"/>
        <v>78.91</v>
      </c>
      <c r="F7844" s="92">
        <f t="shared" si="389"/>
        <v>92.18</v>
      </c>
      <c r="H7844" s="138">
        <v>86.91</v>
      </c>
      <c r="I7844" s="138">
        <v>78.91</v>
      </c>
      <c r="J7844" s="138">
        <v>92.18</v>
      </c>
      <c r="K7844" s="138">
        <v>3.8315498791853644</v>
      </c>
    </row>
    <row r="7845" spans="1:11">
      <c r="A7845" s="39" t="s">
        <v>471</v>
      </c>
      <c r="B7845" s="39" t="s">
        <v>442</v>
      </c>
      <c r="C7845" s="39" t="s">
        <v>170</v>
      </c>
      <c r="D7845" s="92">
        <f t="shared" si="387"/>
        <v>85.58</v>
      </c>
      <c r="E7845" s="92">
        <f t="shared" si="388"/>
        <v>73.77</v>
      </c>
      <c r="F7845" s="92">
        <f t="shared" si="389"/>
        <v>92.6</v>
      </c>
      <c r="H7845" s="138">
        <v>85.58</v>
      </c>
      <c r="I7845" s="138">
        <v>73.77</v>
      </c>
      <c r="J7845" s="138">
        <v>92.6</v>
      </c>
      <c r="K7845" s="138">
        <v>5.4919373685440522</v>
      </c>
    </row>
    <row r="7846" spans="1:11">
      <c r="A7846" s="39" t="s">
        <v>471</v>
      </c>
      <c r="B7846" s="39" t="s">
        <v>442</v>
      </c>
      <c r="C7846" s="39" t="s">
        <v>172</v>
      </c>
      <c r="D7846" s="92">
        <f t="shared" si="387"/>
        <v>87.09</v>
      </c>
      <c r="E7846" s="92">
        <f t="shared" si="388"/>
        <v>78.150000000000006</v>
      </c>
      <c r="F7846" s="92">
        <f t="shared" si="389"/>
        <v>92.72</v>
      </c>
      <c r="H7846" s="138">
        <v>87.09</v>
      </c>
      <c r="I7846" s="138">
        <v>78.150000000000006</v>
      </c>
      <c r="J7846" s="138">
        <v>92.72</v>
      </c>
      <c r="K7846" s="138">
        <v>4.1795843380411073</v>
      </c>
    </row>
    <row r="7847" spans="1:11">
      <c r="A7847" s="39" t="s">
        <v>471</v>
      </c>
      <c r="B7847" s="39" t="s">
        <v>442</v>
      </c>
      <c r="C7847" s="39" t="s">
        <v>175</v>
      </c>
      <c r="D7847" s="92">
        <f t="shared" si="387"/>
        <v>77.38</v>
      </c>
      <c r="E7847" s="92">
        <f t="shared" si="388"/>
        <v>64.87</v>
      </c>
      <c r="F7847" s="92">
        <f t="shared" si="389"/>
        <v>86.38</v>
      </c>
      <c r="H7847" s="138">
        <v>77.38</v>
      </c>
      <c r="I7847" s="138">
        <v>64.87</v>
      </c>
      <c r="J7847" s="138">
        <v>86.38</v>
      </c>
      <c r="K7847" s="138">
        <v>7.1207030240372182</v>
      </c>
    </row>
    <row r="7848" spans="1:11">
      <c r="A7848" s="39" t="s">
        <v>471</v>
      </c>
      <c r="B7848" s="39" t="s">
        <v>441</v>
      </c>
      <c r="C7848" s="39" t="s">
        <v>99</v>
      </c>
      <c r="D7848" s="92">
        <f t="shared" si="387"/>
        <v>88.27</v>
      </c>
      <c r="E7848" s="92">
        <f t="shared" si="388"/>
        <v>79.819999999999993</v>
      </c>
      <c r="F7848" s="92">
        <f t="shared" si="389"/>
        <v>93.47</v>
      </c>
      <c r="H7848" s="138">
        <v>88.27</v>
      </c>
      <c r="I7848" s="138">
        <v>79.819999999999993</v>
      </c>
      <c r="J7848" s="138">
        <v>93.47</v>
      </c>
      <c r="K7848" s="138">
        <v>3.8404894074997169</v>
      </c>
    </row>
    <row r="7849" spans="1:11">
      <c r="A7849" s="39" t="s">
        <v>471</v>
      </c>
      <c r="B7849" s="39" t="s">
        <v>441</v>
      </c>
      <c r="C7849" s="39" t="s">
        <v>100</v>
      </c>
      <c r="D7849" s="92">
        <f t="shared" si="387"/>
        <v>89.52</v>
      </c>
      <c r="E7849" s="92">
        <f t="shared" si="388"/>
        <v>79.819999999999993</v>
      </c>
      <c r="F7849" s="92">
        <f t="shared" si="389"/>
        <v>94.86</v>
      </c>
      <c r="H7849" s="138">
        <v>89.52</v>
      </c>
      <c r="I7849" s="138">
        <v>79.819999999999993</v>
      </c>
      <c r="J7849" s="138">
        <v>94.86</v>
      </c>
      <c r="K7849" s="138">
        <v>4.1219839142091157</v>
      </c>
    </row>
    <row r="7850" spans="1:11">
      <c r="A7850" s="39" t="s">
        <v>471</v>
      </c>
      <c r="B7850" s="39" t="s">
        <v>441</v>
      </c>
      <c r="C7850" s="39" t="s">
        <v>107</v>
      </c>
      <c r="D7850" s="92">
        <f t="shared" si="387"/>
        <v>84.78</v>
      </c>
      <c r="E7850" s="92">
        <f t="shared" si="388"/>
        <v>75.739999999999995</v>
      </c>
      <c r="F7850" s="92">
        <f t="shared" si="389"/>
        <v>90.86</v>
      </c>
      <c r="H7850" s="138">
        <v>84.78</v>
      </c>
      <c r="I7850" s="138">
        <v>75.739999999999995</v>
      </c>
      <c r="J7850" s="138">
        <v>90.86</v>
      </c>
      <c r="K7850" s="138">
        <v>4.4939844302901628</v>
      </c>
    </row>
    <row r="7851" spans="1:11">
      <c r="A7851" s="39" t="s">
        <v>471</v>
      </c>
      <c r="B7851" s="39" t="s">
        <v>441</v>
      </c>
      <c r="C7851" s="39" t="s">
        <v>113</v>
      </c>
      <c r="D7851" s="92">
        <f t="shared" si="387"/>
        <v>84.81</v>
      </c>
      <c r="E7851" s="92">
        <f t="shared" si="388"/>
        <v>76.12</v>
      </c>
      <c r="F7851" s="92">
        <f t="shared" si="389"/>
        <v>90.72</v>
      </c>
      <c r="H7851" s="138">
        <v>84.81</v>
      </c>
      <c r="I7851" s="138">
        <v>76.12</v>
      </c>
      <c r="J7851" s="138">
        <v>90.72</v>
      </c>
      <c r="K7851" s="138">
        <v>4.3391109538969461</v>
      </c>
    </row>
    <row r="7852" spans="1:11">
      <c r="A7852" s="39" t="s">
        <v>471</v>
      </c>
      <c r="B7852" s="39" t="s">
        <v>441</v>
      </c>
      <c r="C7852" s="39" t="s">
        <v>114</v>
      </c>
      <c r="D7852" s="92">
        <f t="shared" si="387"/>
        <v>80.28</v>
      </c>
      <c r="E7852" s="92">
        <f t="shared" si="388"/>
        <v>71.349999999999994</v>
      </c>
      <c r="F7852" s="92">
        <f t="shared" si="389"/>
        <v>86.93</v>
      </c>
      <c r="H7852" s="138">
        <v>80.28</v>
      </c>
      <c r="I7852" s="138">
        <v>71.349999999999994</v>
      </c>
      <c r="J7852" s="138">
        <v>86.93</v>
      </c>
      <c r="K7852" s="138">
        <v>4.945191828599901</v>
      </c>
    </row>
    <row r="7853" spans="1:11">
      <c r="A7853" s="39" t="s">
        <v>471</v>
      </c>
      <c r="B7853" s="39" t="s">
        <v>441</v>
      </c>
      <c r="C7853" s="39" t="s">
        <v>120</v>
      </c>
      <c r="D7853" s="92">
        <f t="shared" si="387"/>
        <v>84.57</v>
      </c>
      <c r="E7853" s="92">
        <f t="shared" si="388"/>
        <v>76.16</v>
      </c>
      <c r="F7853" s="92">
        <f t="shared" si="389"/>
        <v>90.38</v>
      </c>
      <c r="H7853" s="138">
        <v>84.57</v>
      </c>
      <c r="I7853" s="138">
        <v>76.16</v>
      </c>
      <c r="J7853" s="138">
        <v>90.38</v>
      </c>
      <c r="K7853" s="138">
        <v>4.2450041385834218</v>
      </c>
    </row>
    <row r="7854" spans="1:11">
      <c r="A7854" s="39" t="s">
        <v>471</v>
      </c>
      <c r="B7854" s="39" t="s">
        <v>441</v>
      </c>
      <c r="C7854" s="39" t="s">
        <v>121</v>
      </c>
      <c r="D7854" s="92">
        <f t="shared" si="387"/>
        <v>84.48</v>
      </c>
      <c r="E7854" s="92">
        <f t="shared" si="388"/>
        <v>72.83</v>
      </c>
      <c r="F7854" s="92">
        <f t="shared" si="389"/>
        <v>91.7</v>
      </c>
      <c r="H7854" s="138">
        <v>84.48</v>
      </c>
      <c r="I7854" s="138">
        <v>72.83</v>
      </c>
      <c r="J7854" s="138">
        <v>91.7</v>
      </c>
      <c r="K7854" s="138">
        <v>5.6107954545454541</v>
      </c>
    </row>
    <row r="7855" spans="1:11">
      <c r="A7855" s="39" t="s">
        <v>471</v>
      </c>
      <c r="B7855" s="39" t="s">
        <v>441</v>
      </c>
      <c r="C7855" s="39" t="s">
        <v>124</v>
      </c>
      <c r="D7855" s="92">
        <f t="shared" si="387"/>
        <v>87.38</v>
      </c>
      <c r="E7855" s="92">
        <f t="shared" si="388"/>
        <v>78.31</v>
      </c>
      <c r="F7855" s="92">
        <f t="shared" si="389"/>
        <v>93</v>
      </c>
      <c r="H7855" s="138">
        <v>87.38</v>
      </c>
      <c r="I7855" s="138">
        <v>78.31</v>
      </c>
      <c r="J7855" s="138">
        <v>93</v>
      </c>
      <c r="K7855" s="138">
        <v>4.188601510643168</v>
      </c>
    </row>
    <row r="7856" spans="1:11">
      <c r="A7856" s="39" t="s">
        <v>471</v>
      </c>
      <c r="B7856" s="39" t="s">
        <v>441</v>
      </c>
      <c r="C7856" s="39" t="s">
        <v>126</v>
      </c>
      <c r="D7856" s="92">
        <f t="shared" si="387"/>
        <v>84.2</v>
      </c>
      <c r="E7856" s="92">
        <f t="shared" si="388"/>
        <v>76.290000000000006</v>
      </c>
      <c r="F7856" s="92">
        <f t="shared" si="389"/>
        <v>89.82</v>
      </c>
      <c r="H7856" s="138">
        <v>84.2</v>
      </c>
      <c r="I7856" s="138">
        <v>76.290000000000006</v>
      </c>
      <c r="J7856" s="138">
        <v>89.82</v>
      </c>
      <c r="K7856" s="138">
        <v>4.0617577197149641</v>
      </c>
    </row>
    <row r="7857" spans="1:11">
      <c r="A7857" s="39" t="s">
        <v>471</v>
      </c>
      <c r="B7857" s="39" t="s">
        <v>441</v>
      </c>
      <c r="C7857" s="39" t="s">
        <v>127</v>
      </c>
      <c r="D7857" s="92">
        <f t="shared" si="387"/>
        <v>93.62</v>
      </c>
      <c r="E7857" s="92">
        <f t="shared" si="388"/>
        <v>82.07</v>
      </c>
      <c r="F7857" s="92">
        <f t="shared" si="389"/>
        <v>97.92</v>
      </c>
      <c r="H7857" s="138">
        <v>93.62</v>
      </c>
      <c r="I7857" s="138">
        <v>82.07</v>
      </c>
      <c r="J7857" s="138">
        <v>97.92</v>
      </c>
      <c r="K7857" s="138">
        <v>3.7919248023926508</v>
      </c>
    </row>
    <row r="7858" spans="1:11">
      <c r="A7858" s="39" t="s">
        <v>471</v>
      </c>
      <c r="B7858" s="39" t="s">
        <v>441</v>
      </c>
      <c r="C7858" s="39" t="s">
        <v>128</v>
      </c>
      <c r="D7858" s="92">
        <f t="shared" si="387"/>
        <v>92.44</v>
      </c>
      <c r="E7858" s="92">
        <f t="shared" si="388"/>
        <v>84.62</v>
      </c>
      <c r="F7858" s="92">
        <f t="shared" si="389"/>
        <v>96.45</v>
      </c>
      <c r="H7858" s="138">
        <v>92.44</v>
      </c>
      <c r="I7858" s="138">
        <v>84.62</v>
      </c>
      <c r="J7858" s="138">
        <v>96.45</v>
      </c>
      <c r="K7858" s="138">
        <v>3.0830809173517957</v>
      </c>
    </row>
    <row r="7859" spans="1:11">
      <c r="A7859" s="39" t="s">
        <v>471</v>
      </c>
      <c r="B7859" s="39" t="s">
        <v>441</v>
      </c>
      <c r="C7859" s="39" t="s">
        <v>129</v>
      </c>
      <c r="D7859" s="92">
        <f t="shared" si="387"/>
        <v>89.41</v>
      </c>
      <c r="E7859" s="92">
        <f t="shared" si="388"/>
        <v>81.39</v>
      </c>
      <c r="F7859" s="92">
        <f t="shared" si="389"/>
        <v>94.22</v>
      </c>
      <c r="H7859" s="138">
        <v>89.41</v>
      </c>
      <c r="I7859" s="138">
        <v>81.39</v>
      </c>
      <c r="J7859" s="138">
        <v>94.22</v>
      </c>
      <c r="K7859" s="138">
        <v>3.5566491443910082</v>
      </c>
    </row>
    <row r="7860" spans="1:11">
      <c r="A7860" s="39" t="s">
        <v>471</v>
      </c>
      <c r="B7860" s="39" t="s">
        <v>441</v>
      </c>
      <c r="C7860" s="39" t="s">
        <v>139</v>
      </c>
      <c r="D7860" s="92">
        <f t="shared" si="387"/>
        <v>84.49</v>
      </c>
      <c r="E7860" s="92">
        <f t="shared" si="388"/>
        <v>73.239999999999995</v>
      </c>
      <c r="F7860" s="92">
        <f t="shared" si="389"/>
        <v>91.56</v>
      </c>
      <c r="H7860" s="138">
        <v>84.49</v>
      </c>
      <c r="I7860" s="138">
        <v>73.239999999999995</v>
      </c>
      <c r="J7860" s="138">
        <v>91.56</v>
      </c>
      <c r="K7860" s="138">
        <v>5.4444312936442181</v>
      </c>
    </row>
    <row r="7861" spans="1:11">
      <c r="A7861" s="39" t="s">
        <v>471</v>
      </c>
      <c r="B7861" s="39" t="s">
        <v>441</v>
      </c>
      <c r="C7861" s="39" t="s">
        <v>141</v>
      </c>
      <c r="D7861" s="92">
        <f t="shared" si="387"/>
        <v>69.81</v>
      </c>
      <c r="E7861" s="92">
        <f t="shared" si="388"/>
        <v>28.69</v>
      </c>
      <c r="F7861" s="92">
        <f t="shared" si="389"/>
        <v>93</v>
      </c>
      <c r="H7861" s="138">
        <v>69.81</v>
      </c>
      <c r="I7861" s="138">
        <v>28.69</v>
      </c>
      <c r="J7861" s="138">
        <v>93</v>
      </c>
      <c r="K7861" s="138">
        <v>26.930239220742013</v>
      </c>
    </row>
    <row r="7862" spans="1:11">
      <c r="A7862" s="39" t="s">
        <v>471</v>
      </c>
      <c r="B7862" s="39" t="s">
        <v>441</v>
      </c>
      <c r="C7862" s="39" t="s">
        <v>142</v>
      </c>
      <c r="D7862" s="92">
        <f t="shared" si="387"/>
        <v>90.66</v>
      </c>
      <c r="E7862" s="92">
        <f t="shared" si="388"/>
        <v>82.25</v>
      </c>
      <c r="F7862" s="92">
        <f t="shared" si="389"/>
        <v>95.31</v>
      </c>
      <c r="H7862" s="138">
        <v>90.66</v>
      </c>
      <c r="I7862" s="138">
        <v>82.25</v>
      </c>
      <c r="J7862" s="138">
        <v>95.31</v>
      </c>
      <c r="K7862" s="138">
        <v>3.5186410765497467</v>
      </c>
    </row>
    <row r="7863" spans="1:11">
      <c r="A7863" s="39" t="s">
        <v>471</v>
      </c>
      <c r="B7863" s="39" t="s">
        <v>441</v>
      </c>
      <c r="C7863" s="39" t="s">
        <v>147</v>
      </c>
      <c r="D7863" s="92">
        <f t="shared" si="387"/>
        <v>79.55</v>
      </c>
      <c r="E7863" s="92">
        <f t="shared" si="388"/>
        <v>69.3</v>
      </c>
      <c r="F7863" s="92">
        <f t="shared" si="389"/>
        <v>87.01</v>
      </c>
      <c r="H7863" s="138">
        <v>79.55</v>
      </c>
      <c r="I7863" s="138">
        <v>69.3</v>
      </c>
      <c r="J7863" s="138">
        <v>87.01</v>
      </c>
      <c r="K7863" s="138">
        <v>5.6693903205531111</v>
      </c>
    </row>
    <row r="7864" spans="1:11">
      <c r="A7864" s="39" t="s">
        <v>471</v>
      </c>
      <c r="B7864" s="39" t="s">
        <v>441</v>
      </c>
      <c r="C7864" s="39" t="s">
        <v>148</v>
      </c>
      <c r="D7864" s="92">
        <f t="shared" si="387"/>
        <v>90.5</v>
      </c>
      <c r="E7864" s="92">
        <f t="shared" si="388"/>
        <v>83.44</v>
      </c>
      <c r="F7864" s="92">
        <f t="shared" si="389"/>
        <v>94.74</v>
      </c>
      <c r="H7864" s="138">
        <v>90.5</v>
      </c>
      <c r="I7864" s="138">
        <v>83.44</v>
      </c>
      <c r="J7864" s="138">
        <v>94.74</v>
      </c>
      <c r="K7864" s="138">
        <v>3.0828729281767955</v>
      </c>
    </row>
    <row r="7865" spans="1:11">
      <c r="A7865" s="39" t="s">
        <v>471</v>
      </c>
      <c r="B7865" s="39" t="s">
        <v>441</v>
      </c>
      <c r="C7865" s="39" t="s">
        <v>152</v>
      </c>
      <c r="D7865" s="92">
        <f t="shared" si="387"/>
        <v>94.83</v>
      </c>
      <c r="E7865" s="92">
        <f t="shared" si="388"/>
        <v>89.14</v>
      </c>
      <c r="F7865" s="92">
        <f t="shared" si="389"/>
        <v>97.62</v>
      </c>
      <c r="H7865" s="138">
        <v>94.83</v>
      </c>
      <c r="I7865" s="138">
        <v>89.14</v>
      </c>
      <c r="J7865" s="138">
        <v>97.62</v>
      </c>
      <c r="K7865" s="138">
        <v>2.1195824106295476</v>
      </c>
    </row>
    <row r="7866" spans="1:11">
      <c r="A7866" s="39" t="s">
        <v>471</v>
      </c>
      <c r="B7866" s="39" t="s">
        <v>441</v>
      </c>
      <c r="C7866" s="39" t="s">
        <v>155</v>
      </c>
      <c r="D7866" s="92">
        <f t="shared" si="387"/>
        <v>83.69</v>
      </c>
      <c r="E7866" s="92">
        <f t="shared" si="388"/>
        <v>75.84</v>
      </c>
      <c r="F7866" s="92">
        <f t="shared" si="389"/>
        <v>89.35</v>
      </c>
      <c r="H7866" s="138">
        <v>83.69</v>
      </c>
      <c r="I7866" s="138">
        <v>75.84</v>
      </c>
      <c r="J7866" s="138">
        <v>89.35</v>
      </c>
      <c r="K7866" s="138">
        <v>4.0865097383199904</v>
      </c>
    </row>
    <row r="7867" spans="1:11">
      <c r="A7867" s="39" t="s">
        <v>471</v>
      </c>
      <c r="B7867" s="39" t="s">
        <v>441</v>
      </c>
      <c r="C7867" s="39" t="s">
        <v>157</v>
      </c>
      <c r="D7867" s="92">
        <f t="shared" si="387"/>
        <v>90.26</v>
      </c>
      <c r="E7867" s="92">
        <f t="shared" si="388"/>
        <v>82.42</v>
      </c>
      <c r="F7867" s="92">
        <f t="shared" si="389"/>
        <v>94.83</v>
      </c>
      <c r="H7867" s="138">
        <v>90.26</v>
      </c>
      <c r="I7867" s="138">
        <v>82.42</v>
      </c>
      <c r="J7867" s="138">
        <v>94.83</v>
      </c>
      <c r="K7867" s="138">
        <v>3.3902060713494353</v>
      </c>
    </row>
    <row r="7868" spans="1:11">
      <c r="A7868" s="39" t="s">
        <v>471</v>
      </c>
      <c r="B7868" s="39" t="s">
        <v>441</v>
      </c>
      <c r="C7868" s="39" t="s">
        <v>158</v>
      </c>
      <c r="D7868" s="92">
        <f t="shared" si="387"/>
        <v>92.18</v>
      </c>
      <c r="E7868" s="92">
        <f t="shared" si="388"/>
        <v>79.16</v>
      </c>
      <c r="F7868" s="92">
        <f t="shared" si="389"/>
        <v>97.34</v>
      </c>
      <c r="H7868" s="138">
        <v>92.18</v>
      </c>
      <c r="I7868" s="138">
        <v>79.16</v>
      </c>
      <c r="J7868" s="138">
        <v>97.34</v>
      </c>
      <c r="K7868" s="138">
        <v>4.5129095248426987</v>
      </c>
    </row>
    <row r="7869" spans="1:11">
      <c r="A7869" s="39" t="s">
        <v>471</v>
      </c>
      <c r="B7869" s="39" t="s">
        <v>441</v>
      </c>
      <c r="C7869" s="39" t="s">
        <v>160</v>
      </c>
      <c r="D7869" s="92">
        <f t="shared" si="387"/>
        <v>95.54</v>
      </c>
      <c r="E7869" s="92">
        <f t="shared" si="388"/>
        <v>90.03</v>
      </c>
      <c r="F7869" s="92">
        <f t="shared" si="389"/>
        <v>98.07</v>
      </c>
      <c r="H7869" s="138">
        <v>95.54</v>
      </c>
      <c r="I7869" s="138">
        <v>90.03</v>
      </c>
      <c r="J7869" s="138">
        <v>98.07</v>
      </c>
      <c r="K7869" s="138">
        <v>1.9677621938455094</v>
      </c>
    </row>
    <row r="7870" spans="1:11">
      <c r="A7870" s="39" t="s">
        <v>471</v>
      </c>
      <c r="B7870" s="39" t="s">
        <v>441</v>
      </c>
      <c r="C7870" s="39" t="s">
        <v>163</v>
      </c>
      <c r="D7870" s="92">
        <f t="shared" si="387"/>
        <v>92.05</v>
      </c>
      <c r="E7870" s="92">
        <f t="shared" si="388"/>
        <v>85.16</v>
      </c>
      <c r="F7870" s="92">
        <f t="shared" si="389"/>
        <v>95.9</v>
      </c>
      <c r="H7870" s="138">
        <v>92.05</v>
      </c>
      <c r="I7870" s="138">
        <v>85.16</v>
      </c>
      <c r="J7870" s="138">
        <v>95.9</v>
      </c>
      <c r="K7870" s="138">
        <v>2.8462791960890823</v>
      </c>
    </row>
    <row r="7871" spans="1:11">
      <c r="A7871" s="39" t="s">
        <v>471</v>
      </c>
      <c r="B7871" s="39" t="s">
        <v>441</v>
      </c>
      <c r="C7871" s="39" t="s">
        <v>167</v>
      </c>
      <c r="D7871" s="92">
        <f t="shared" si="387"/>
        <v>87.58</v>
      </c>
      <c r="E7871" s="92">
        <f t="shared" si="388"/>
        <v>77.510000000000005</v>
      </c>
      <c r="F7871" s="92">
        <f t="shared" si="389"/>
        <v>93.52</v>
      </c>
      <c r="H7871" s="138">
        <v>87.58</v>
      </c>
      <c r="I7871" s="138">
        <v>77.510000000000005</v>
      </c>
      <c r="J7871" s="138">
        <v>93.52</v>
      </c>
      <c r="K7871" s="138">
        <v>4.532998401461521</v>
      </c>
    </row>
    <row r="7872" spans="1:11">
      <c r="A7872" s="39" t="s">
        <v>471</v>
      </c>
      <c r="B7872" s="39" t="s">
        <v>441</v>
      </c>
      <c r="C7872" s="39" t="s">
        <v>169</v>
      </c>
      <c r="D7872" s="92">
        <f t="shared" si="387"/>
        <v>86.92</v>
      </c>
      <c r="E7872" s="92">
        <f t="shared" si="388"/>
        <v>76.790000000000006</v>
      </c>
      <c r="F7872" s="92">
        <f t="shared" si="389"/>
        <v>93.03</v>
      </c>
      <c r="H7872" s="138">
        <v>86.92</v>
      </c>
      <c r="I7872" s="138">
        <v>76.790000000000006</v>
      </c>
      <c r="J7872" s="138">
        <v>93.03</v>
      </c>
      <c r="K7872" s="138">
        <v>4.6479521398987576</v>
      </c>
    </row>
    <row r="7873" spans="1:11">
      <c r="A7873" s="39" t="s">
        <v>471</v>
      </c>
      <c r="B7873" s="39" t="s">
        <v>441</v>
      </c>
      <c r="C7873" s="39" t="s">
        <v>173</v>
      </c>
      <c r="D7873" s="92">
        <f t="shared" si="387"/>
        <v>89.98</v>
      </c>
      <c r="E7873" s="92">
        <f t="shared" si="388"/>
        <v>78.44</v>
      </c>
      <c r="F7873" s="92">
        <f t="shared" si="389"/>
        <v>95.68</v>
      </c>
      <c r="H7873" s="138">
        <v>89.98</v>
      </c>
      <c r="I7873" s="138">
        <v>78.44</v>
      </c>
      <c r="J7873" s="138">
        <v>95.68</v>
      </c>
      <c r="K7873" s="138">
        <v>4.6121360302289398</v>
      </c>
    </row>
    <row r="7874" spans="1:11">
      <c r="A7874" s="39" t="s">
        <v>471</v>
      </c>
      <c r="B7874" s="39" t="s">
        <v>441</v>
      </c>
      <c r="C7874" s="39" t="s">
        <v>176</v>
      </c>
      <c r="D7874" s="92">
        <f t="shared" si="387"/>
        <v>92.62</v>
      </c>
      <c r="E7874" s="92">
        <f t="shared" si="388"/>
        <v>83.3</v>
      </c>
      <c r="F7874" s="92">
        <f t="shared" si="389"/>
        <v>96.93</v>
      </c>
      <c r="H7874" s="138">
        <v>92.62</v>
      </c>
      <c r="I7874" s="138">
        <v>83.3</v>
      </c>
      <c r="J7874" s="138">
        <v>96.93</v>
      </c>
      <c r="K7874" s="138">
        <v>3.476570935003239</v>
      </c>
    </row>
    <row r="7875" spans="1:11">
      <c r="A7875" s="39" t="s">
        <v>471</v>
      </c>
      <c r="B7875" s="39" t="s">
        <v>442</v>
      </c>
      <c r="C7875" s="39" t="s">
        <v>99</v>
      </c>
      <c r="D7875" s="92">
        <f t="shared" si="387"/>
        <v>73.819999999999993</v>
      </c>
      <c r="E7875" s="92">
        <f t="shared" si="388"/>
        <v>63.98</v>
      </c>
      <c r="F7875" s="92">
        <f t="shared" si="389"/>
        <v>81.739999999999995</v>
      </c>
      <c r="H7875" s="138">
        <v>73.819999999999993</v>
      </c>
      <c r="I7875" s="138">
        <v>63.98</v>
      </c>
      <c r="J7875" s="138">
        <v>81.739999999999995</v>
      </c>
      <c r="K7875" s="138">
        <v>6.1771877539962068</v>
      </c>
    </row>
    <row r="7876" spans="1:11">
      <c r="A7876" s="39" t="s">
        <v>471</v>
      </c>
      <c r="B7876" s="39" t="s">
        <v>442</v>
      </c>
      <c r="C7876" s="39" t="s">
        <v>100</v>
      </c>
      <c r="D7876" s="92">
        <f t="shared" si="387"/>
        <v>74.489999999999995</v>
      </c>
      <c r="E7876" s="92">
        <f t="shared" si="388"/>
        <v>62.39</v>
      </c>
      <c r="F7876" s="92">
        <f t="shared" si="389"/>
        <v>83.72</v>
      </c>
      <c r="H7876" s="138">
        <v>74.489999999999995</v>
      </c>
      <c r="I7876" s="138">
        <v>62.39</v>
      </c>
      <c r="J7876" s="138">
        <v>83.72</v>
      </c>
      <c r="K7876" s="138">
        <v>7.3566921734461017</v>
      </c>
    </row>
    <row r="7877" spans="1:11">
      <c r="A7877" s="39" t="s">
        <v>471</v>
      </c>
      <c r="B7877" s="39" t="s">
        <v>442</v>
      </c>
      <c r="C7877" s="39" t="s">
        <v>107</v>
      </c>
      <c r="D7877" s="92">
        <f t="shared" si="387"/>
        <v>74.41</v>
      </c>
      <c r="E7877" s="92">
        <f t="shared" si="388"/>
        <v>63.24</v>
      </c>
      <c r="F7877" s="92">
        <f t="shared" si="389"/>
        <v>83.1</v>
      </c>
      <c r="H7877" s="138">
        <v>74.41</v>
      </c>
      <c r="I7877" s="138">
        <v>63.24</v>
      </c>
      <c r="J7877" s="138">
        <v>83.1</v>
      </c>
      <c r="K7877" s="138">
        <v>6.8539174842091111</v>
      </c>
    </row>
    <row r="7878" spans="1:11">
      <c r="A7878" s="39" t="s">
        <v>471</v>
      </c>
      <c r="B7878" s="39" t="s">
        <v>442</v>
      </c>
      <c r="C7878" s="39" t="s">
        <v>113</v>
      </c>
      <c r="D7878" s="92">
        <f t="shared" si="387"/>
        <v>75.11</v>
      </c>
      <c r="E7878" s="92">
        <f t="shared" si="388"/>
        <v>66.77</v>
      </c>
      <c r="F7878" s="92">
        <f t="shared" si="389"/>
        <v>81.92</v>
      </c>
      <c r="H7878" s="138">
        <v>75.11</v>
      </c>
      <c r="I7878" s="138">
        <v>66.77</v>
      </c>
      <c r="J7878" s="138">
        <v>81.92</v>
      </c>
      <c r="K7878" s="138">
        <v>5.165756889894821</v>
      </c>
    </row>
    <row r="7879" spans="1:11">
      <c r="A7879" s="39" t="s">
        <v>471</v>
      </c>
      <c r="B7879" s="39" t="s">
        <v>442</v>
      </c>
      <c r="C7879" s="39" t="s">
        <v>114</v>
      </c>
      <c r="D7879" s="92">
        <f t="shared" si="387"/>
        <v>77.23</v>
      </c>
      <c r="E7879" s="92">
        <f t="shared" si="388"/>
        <v>67.75</v>
      </c>
      <c r="F7879" s="92">
        <f t="shared" si="389"/>
        <v>84.56</v>
      </c>
      <c r="H7879" s="138">
        <v>77.23</v>
      </c>
      <c r="I7879" s="138">
        <v>67.75</v>
      </c>
      <c r="J7879" s="138">
        <v>84.56</v>
      </c>
      <c r="K7879" s="138">
        <v>5.5677845396866497</v>
      </c>
    </row>
    <row r="7880" spans="1:11">
      <c r="A7880" s="39" t="s">
        <v>471</v>
      </c>
      <c r="B7880" s="39" t="s">
        <v>442</v>
      </c>
      <c r="C7880" s="39" t="s">
        <v>120</v>
      </c>
      <c r="D7880" s="92">
        <f t="shared" si="387"/>
        <v>76.81</v>
      </c>
      <c r="E7880" s="92">
        <f t="shared" si="388"/>
        <v>67.819999999999993</v>
      </c>
      <c r="F7880" s="92">
        <f t="shared" si="389"/>
        <v>83.89</v>
      </c>
      <c r="H7880" s="138">
        <v>76.81</v>
      </c>
      <c r="I7880" s="138">
        <v>67.819999999999993</v>
      </c>
      <c r="J7880" s="138">
        <v>83.89</v>
      </c>
      <c r="K7880" s="138">
        <v>5.3508657726858484</v>
      </c>
    </row>
    <row r="7881" spans="1:11">
      <c r="A7881" s="39" t="s">
        <v>471</v>
      </c>
      <c r="B7881" s="39" t="s">
        <v>442</v>
      </c>
      <c r="C7881" s="39" t="s">
        <v>121</v>
      </c>
      <c r="D7881" s="92">
        <f t="shared" si="387"/>
        <v>79.489999999999995</v>
      </c>
      <c r="E7881" s="92">
        <f t="shared" si="388"/>
        <v>70.959999999999994</v>
      </c>
      <c r="F7881" s="92">
        <f t="shared" si="389"/>
        <v>86.01</v>
      </c>
      <c r="H7881" s="138">
        <v>79.489999999999995</v>
      </c>
      <c r="I7881" s="138">
        <v>70.959999999999994</v>
      </c>
      <c r="J7881" s="138">
        <v>86.01</v>
      </c>
      <c r="K7881" s="138">
        <v>4.83079632658196</v>
      </c>
    </row>
    <row r="7882" spans="1:11">
      <c r="A7882" s="39" t="s">
        <v>471</v>
      </c>
      <c r="B7882" s="39" t="s">
        <v>442</v>
      </c>
      <c r="C7882" s="39" t="s">
        <v>124</v>
      </c>
      <c r="D7882" s="92">
        <f t="shared" si="387"/>
        <v>80.599999999999994</v>
      </c>
      <c r="E7882" s="92">
        <f t="shared" si="388"/>
        <v>71.08</v>
      </c>
      <c r="F7882" s="92">
        <f t="shared" si="389"/>
        <v>87.54</v>
      </c>
      <c r="H7882" s="138">
        <v>80.599999999999994</v>
      </c>
      <c r="I7882" s="138">
        <v>71.08</v>
      </c>
      <c r="J7882" s="138">
        <v>87.54</v>
      </c>
      <c r="K7882" s="138">
        <v>5.1985111662531027</v>
      </c>
    </row>
    <row r="7883" spans="1:11">
      <c r="A7883" s="39" t="s">
        <v>471</v>
      </c>
      <c r="B7883" s="39" t="s">
        <v>442</v>
      </c>
      <c r="C7883" s="39" t="s">
        <v>126</v>
      </c>
      <c r="D7883" s="92">
        <f t="shared" si="387"/>
        <v>70.09</v>
      </c>
      <c r="E7883" s="92">
        <f t="shared" si="388"/>
        <v>61.27</v>
      </c>
      <c r="F7883" s="92">
        <f t="shared" si="389"/>
        <v>77.62</v>
      </c>
      <c r="H7883" s="138">
        <v>70.09</v>
      </c>
      <c r="I7883" s="138">
        <v>61.27</v>
      </c>
      <c r="J7883" s="138">
        <v>77.62</v>
      </c>
      <c r="K7883" s="138">
        <v>5.9922956199172495</v>
      </c>
    </row>
    <row r="7884" spans="1:11">
      <c r="A7884" s="39" t="s">
        <v>471</v>
      </c>
      <c r="B7884" s="39" t="s">
        <v>442</v>
      </c>
      <c r="C7884" s="39" t="s">
        <v>127</v>
      </c>
      <c r="D7884" s="92">
        <f t="shared" si="387"/>
        <v>79.25</v>
      </c>
      <c r="E7884" s="92">
        <f t="shared" si="388"/>
        <v>69.069999999999993</v>
      </c>
      <c r="F7884" s="92">
        <f t="shared" si="389"/>
        <v>86.73</v>
      </c>
      <c r="H7884" s="138">
        <v>79.25</v>
      </c>
      <c r="I7884" s="138">
        <v>69.069999999999993</v>
      </c>
      <c r="J7884" s="138">
        <v>86.73</v>
      </c>
      <c r="K7884" s="138">
        <v>5.6782334384858046</v>
      </c>
    </row>
    <row r="7885" spans="1:11">
      <c r="A7885" s="39" t="s">
        <v>471</v>
      </c>
      <c r="B7885" s="39" t="s">
        <v>442</v>
      </c>
      <c r="C7885" s="39" t="s">
        <v>128</v>
      </c>
      <c r="D7885" s="92">
        <f t="shared" si="387"/>
        <v>81.63</v>
      </c>
      <c r="E7885" s="92">
        <f t="shared" si="388"/>
        <v>71.36</v>
      </c>
      <c r="F7885" s="92">
        <f t="shared" si="389"/>
        <v>88.79</v>
      </c>
      <c r="H7885" s="138">
        <v>81.63</v>
      </c>
      <c r="I7885" s="138">
        <v>71.36</v>
      </c>
      <c r="J7885" s="138">
        <v>88.79</v>
      </c>
      <c r="K7885" s="138">
        <v>5.4269263751071914</v>
      </c>
    </row>
    <row r="7886" spans="1:11">
      <c r="A7886" s="39" t="s">
        <v>471</v>
      </c>
      <c r="B7886" s="39" t="s">
        <v>442</v>
      </c>
      <c r="C7886" s="39" t="s">
        <v>129</v>
      </c>
      <c r="D7886" s="92">
        <f t="shared" si="387"/>
        <v>82.51</v>
      </c>
      <c r="E7886" s="92">
        <f t="shared" si="388"/>
        <v>73.59</v>
      </c>
      <c r="F7886" s="92">
        <f t="shared" si="389"/>
        <v>88.87</v>
      </c>
      <c r="H7886" s="138">
        <v>82.51</v>
      </c>
      <c r="I7886" s="138">
        <v>73.59</v>
      </c>
      <c r="J7886" s="138">
        <v>88.87</v>
      </c>
      <c r="K7886" s="138">
        <v>4.7024603078414735</v>
      </c>
    </row>
    <row r="7887" spans="1:11">
      <c r="A7887" s="39" t="s">
        <v>471</v>
      </c>
      <c r="B7887" s="39" t="s">
        <v>442</v>
      </c>
      <c r="C7887" s="39" t="s">
        <v>139</v>
      </c>
      <c r="D7887" s="92">
        <f t="shared" si="387"/>
        <v>82.79</v>
      </c>
      <c r="E7887" s="92">
        <f t="shared" si="388"/>
        <v>69.599999999999994</v>
      </c>
      <c r="F7887" s="92">
        <f t="shared" si="389"/>
        <v>91</v>
      </c>
      <c r="H7887" s="138">
        <v>82.79</v>
      </c>
      <c r="I7887" s="138">
        <v>69.599999999999994</v>
      </c>
      <c r="J7887" s="138">
        <v>91</v>
      </c>
      <c r="K7887" s="138">
        <v>6.5225268752264771</v>
      </c>
    </row>
    <row r="7888" spans="1:11">
      <c r="A7888" s="39" t="s">
        <v>471</v>
      </c>
      <c r="B7888" s="39" t="s">
        <v>442</v>
      </c>
      <c r="C7888" s="39" t="s">
        <v>141</v>
      </c>
      <c r="D7888" s="92">
        <f t="shared" si="387"/>
        <v>90.27</v>
      </c>
      <c r="E7888" s="92">
        <f t="shared" si="388"/>
        <v>76.180000000000007</v>
      </c>
      <c r="F7888" s="92">
        <f t="shared" si="389"/>
        <v>96.42</v>
      </c>
      <c r="H7888" s="138">
        <v>90.27</v>
      </c>
      <c r="I7888" s="138">
        <v>76.180000000000007</v>
      </c>
      <c r="J7888" s="138">
        <v>96.42</v>
      </c>
      <c r="K7888" s="138">
        <v>5.2841475573280157</v>
      </c>
    </row>
    <row r="7889" spans="1:11">
      <c r="A7889" s="39" t="s">
        <v>471</v>
      </c>
      <c r="B7889" s="39" t="s">
        <v>442</v>
      </c>
      <c r="C7889" s="39" t="s">
        <v>142</v>
      </c>
      <c r="D7889" s="92">
        <f t="shared" si="387"/>
        <v>80.94</v>
      </c>
      <c r="E7889" s="92">
        <f t="shared" si="388"/>
        <v>67.7</v>
      </c>
      <c r="F7889" s="92">
        <f t="shared" si="389"/>
        <v>89.59</v>
      </c>
      <c r="H7889" s="138">
        <v>80.94</v>
      </c>
      <c r="I7889" s="138">
        <v>67.7</v>
      </c>
      <c r="J7889" s="138">
        <v>89.59</v>
      </c>
      <c r="K7889" s="138">
        <v>6.8692858907832957</v>
      </c>
    </row>
    <row r="7890" spans="1:11">
      <c r="A7890" s="39" t="s">
        <v>471</v>
      </c>
      <c r="B7890" s="39" t="s">
        <v>442</v>
      </c>
      <c r="C7890" s="39" t="s">
        <v>147</v>
      </c>
      <c r="D7890" s="92">
        <f t="shared" si="387"/>
        <v>83.49</v>
      </c>
      <c r="E7890" s="92">
        <f t="shared" si="388"/>
        <v>74.56</v>
      </c>
      <c r="F7890" s="92">
        <f t="shared" si="389"/>
        <v>89.72</v>
      </c>
      <c r="H7890" s="138">
        <v>83.49</v>
      </c>
      <c r="I7890" s="138">
        <v>74.56</v>
      </c>
      <c r="J7890" s="138">
        <v>89.72</v>
      </c>
      <c r="K7890" s="138">
        <v>4.5873757336207932</v>
      </c>
    </row>
    <row r="7891" spans="1:11">
      <c r="A7891" s="39" t="s">
        <v>471</v>
      </c>
      <c r="B7891" s="39" t="s">
        <v>442</v>
      </c>
      <c r="C7891" s="39" t="s">
        <v>148</v>
      </c>
      <c r="D7891" s="92">
        <f t="shared" si="387"/>
        <v>77.92</v>
      </c>
      <c r="E7891" s="92">
        <f t="shared" si="388"/>
        <v>68.3</v>
      </c>
      <c r="F7891" s="92">
        <f t="shared" si="389"/>
        <v>85.25</v>
      </c>
      <c r="H7891" s="138">
        <v>77.92</v>
      </c>
      <c r="I7891" s="138">
        <v>68.3</v>
      </c>
      <c r="J7891" s="138">
        <v>85.25</v>
      </c>
      <c r="K7891" s="138">
        <v>5.556981519507187</v>
      </c>
    </row>
    <row r="7892" spans="1:11">
      <c r="A7892" s="39" t="s">
        <v>471</v>
      </c>
      <c r="B7892" s="39" t="s">
        <v>442</v>
      </c>
      <c r="C7892" s="39" t="s">
        <v>152</v>
      </c>
      <c r="D7892" s="92">
        <f t="shared" si="387"/>
        <v>77.930000000000007</v>
      </c>
      <c r="E7892" s="92">
        <f t="shared" si="388"/>
        <v>68.86</v>
      </c>
      <c r="F7892" s="92">
        <f t="shared" si="389"/>
        <v>84.93</v>
      </c>
      <c r="H7892" s="138">
        <v>77.930000000000007</v>
      </c>
      <c r="I7892" s="138">
        <v>68.86</v>
      </c>
      <c r="J7892" s="138">
        <v>84.93</v>
      </c>
      <c r="K7892" s="138">
        <v>5.2739638136789422</v>
      </c>
    </row>
    <row r="7893" spans="1:11">
      <c r="A7893" s="39" t="s">
        <v>471</v>
      </c>
      <c r="B7893" s="39" t="s">
        <v>442</v>
      </c>
      <c r="C7893" s="39" t="s">
        <v>155</v>
      </c>
      <c r="D7893" s="92">
        <f t="shared" si="387"/>
        <v>76.150000000000006</v>
      </c>
      <c r="E7893" s="92">
        <f t="shared" si="388"/>
        <v>66.97</v>
      </c>
      <c r="F7893" s="92">
        <f t="shared" si="389"/>
        <v>83.4</v>
      </c>
      <c r="H7893" s="138">
        <v>76.150000000000006</v>
      </c>
      <c r="I7893" s="138">
        <v>66.97</v>
      </c>
      <c r="J7893" s="138">
        <v>83.4</v>
      </c>
      <c r="K7893" s="138">
        <v>5.51543007222587</v>
      </c>
    </row>
    <row r="7894" spans="1:11">
      <c r="A7894" s="39" t="s">
        <v>471</v>
      </c>
      <c r="B7894" s="39" t="s">
        <v>442</v>
      </c>
      <c r="C7894" s="39" t="s">
        <v>157</v>
      </c>
      <c r="D7894" s="92">
        <f t="shared" si="387"/>
        <v>81.2</v>
      </c>
      <c r="E7894" s="92">
        <f t="shared" si="388"/>
        <v>73.22</v>
      </c>
      <c r="F7894" s="92">
        <f t="shared" si="389"/>
        <v>87.22</v>
      </c>
      <c r="H7894" s="138">
        <v>81.2</v>
      </c>
      <c r="I7894" s="138">
        <v>73.22</v>
      </c>
      <c r="J7894" s="138">
        <v>87.22</v>
      </c>
      <c r="K7894" s="138">
        <v>4.3842364532019698</v>
      </c>
    </row>
    <row r="7895" spans="1:11">
      <c r="A7895" s="39" t="s">
        <v>471</v>
      </c>
      <c r="B7895" s="39" t="s">
        <v>442</v>
      </c>
      <c r="C7895" s="39" t="s">
        <v>158</v>
      </c>
      <c r="D7895" s="92">
        <f t="shared" si="387"/>
        <v>83.23</v>
      </c>
      <c r="E7895" s="92">
        <f t="shared" si="388"/>
        <v>66.959999999999994</v>
      </c>
      <c r="F7895" s="92">
        <f t="shared" si="389"/>
        <v>92.39</v>
      </c>
      <c r="H7895" s="138">
        <v>83.23</v>
      </c>
      <c r="I7895" s="138">
        <v>66.959999999999994</v>
      </c>
      <c r="J7895" s="138">
        <v>92.39</v>
      </c>
      <c r="K7895" s="138">
        <v>7.6534903280067272</v>
      </c>
    </row>
    <row r="7896" spans="1:11">
      <c r="A7896" s="39" t="s">
        <v>471</v>
      </c>
      <c r="B7896" s="39" t="s">
        <v>442</v>
      </c>
      <c r="C7896" s="39" t="s">
        <v>160</v>
      </c>
      <c r="D7896" s="92">
        <f t="shared" ref="D7896:D7945" si="390">IF(K7896&gt;=50," ",H7896)</f>
        <v>80.09</v>
      </c>
      <c r="E7896" s="92">
        <f t="shared" ref="E7896:E7945" si="391">IF(K7896&gt;=50," ",I7896)</f>
        <v>71.61</v>
      </c>
      <c r="F7896" s="92">
        <f t="shared" ref="F7896:F7945" si="392">IF(K7896&gt;=50," ",J7896)</f>
        <v>86.52</v>
      </c>
      <c r="H7896" s="138">
        <v>80.09</v>
      </c>
      <c r="I7896" s="138">
        <v>71.61</v>
      </c>
      <c r="J7896" s="138">
        <v>86.52</v>
      </c>
      <c r="K7896" s="138">
        <v>4.7446622549631661</v>
      </c>
    </row>
    <row r="7897" spans="1:11">
      <c r="A7897" s="39" t="s">
        <v>471</v>
      </c>
      <c r="B7897" s="39" t="s">
        <v>442</v>
      </c>
      <c r="C7897" s="39" t="s">
        <v>163</v>
      </c>
      <c r="D7897" s="92">
        <f t="shared" si="390"/>
        <v>84.18</v>
      </c>
      <c r="E7897" s="92">
        <f t="shared" si="391"/>
        <v>75.17</v>
      </c>
      <c r="F7897" s="92">
        <f t="shared" si="392"/>
        <v>90.34</v>
      </c>
      <c r="H7897" s="138">
        <v>84.18</v>
      </c>
      <c r="I7897" s="138">
        <v>75.17</v>
      </c>
      <c r="J7897" s="138">
        <v>90.34</v>
      </c>
      <c r="K7897" s="138">
        <v>4.5497742931812777</v>
      </c>
    </row>
    <row r="7898" spans="1:11">
      <c r="A7898" s="39" t="s">
        <v>471</v>
      </c>
      <c r="B7898" s="39" t="s">
        <v>442</v>
      </c>
      <c r="C7898" s="39" t="s">
        <v>167</v>
      </c>
      <c r="D7898" s="92">
        <f t="shared" si="390"/>
        <v>82.5</v>
      </c>
      <c r="E7898" s="92">
        <f t="shared" si="391"/>
        <v>72.680000000000007</v>
      </c>
      <c r="F7898" s="92">
        <f t="shared" si="392"/>
        <v>89.3</v>
      </c>
      <c r="H7898" s="138">
        <v>82.5</v>
      </c>
      <c r="I7898" s="138">
        <v>72.680000000000007</v>
      </c>
      <c r="J7898" s="138">
        <v>89.3</v>
      </c>
      <c r="K7898" s="138">
        <v>5.1030303030303026</v>
      </c>
    </row>
    <row r="7899" spans="1:11">
      <c r="A7899" s="39" t="s">
        <v>471</v>
      </c>
      <c r="B7899" s="39" t="s">
        <v>442</v>
      </c>
      <c r="C7899" s="39" t="s">
        <v>169</v>
      </c>
      <c r="D7899" s="92">
        <f t="shared" si="390"/>
        <v>76.819999999999993</v>
      </c>
      <c r="E7899" s="92">
        <f t="shared" si="391"/>
        <v>65.52</v>
      </c>
      <c r="F7899" s="92">
        <f t="shared" si="392"/>
        <v>85.25</v>
      </c>
      <c r="H7899" s="138">
        <v>76.819999999999993</v>
      </c>
      <c r="I7899" s="138">
        <v>65.52</v>
      </c>
      <c r="J7899" s="138">
        <v>85.25</v>
      </c>
      <c r="K7899" s="138">
        <v>6.5738089039312682</v>
      </c>
    </row>
    <row r="7900" spans="1:11">
      <c r="A7900" s="39" t="s">
        <v>471</v>
      </c>
      <c r="B7900" s="39" t="s">
        <v>442</v>
      </c>
      <c r="C7900" s="39" t="s">
        <v>173</v>
      </c>
      <c r="D7900" s="92">
        <f t="shared" si="390"/>
        <v>82.46</v>
      </c>
      <c r="E7900" s="92">
        <f t="shared" si="391"/>
        <v>69.64</v>
      </c>
      <c r="F7900" s="92">
        <f t="shared" si="392"/>
        <v>90.6</v>
      </c>
      <c r="H7900" s="138">
        <v>82.46</v>
      </c>
      <c r="I7900" s="138">
        <v>69.64</v>
      </c>
      <c r="J7900" s="138">
        <v>90.6</v>
      </c>
      <c r="K7900" s="138">
        <v>6.4273587193790931</v>
      </c>
    </row>
    <row r="7901" spans="1:11">
      <c r="A7901" s="39" t="s">
        <v>471</v>
      </c>
      <c r="B7901" s="39" t="s">
        <v>442</v>
      </c>
      <c r="C7901" s="39" t="s">
        <v>176</v>
      </c>
      <c r="D7901" s="92">
        <f t="shared" si="390"/>
        <v>87.64</v>
      </c>
      <c r="E7901" s="92">
        <f t="shared" si="391"/>
        <v>81.03</v>
      </c>
      <c r="F7901" s="92">
        <f t="shared" si="392"/>
        <v>92.16</v>
      </c>
      <c r="H7901" s="138">
        <v>87.64</v>
      </c>
      <c r="I7901" s="138">
        <v>81.03</v>
      </c>
      <c r="J7901" s="138">
        <v>92.16</v>
      </c>
      <c r="K7901" s="138">
        <v>3.1948881789137378</v>
      </c>
    </row>
    <row r="7902" spans="1:11">
      <c r="A7902" s="39" t="s">
        <v>471</v>
      </c>
      <c r="B7902" s="39" t="s">
        <v>441</v>
      </c>
      <c r="C7902" s="39" t="s">
        <v>363</v>
      </c>
      <c r="D7902" s="92">
        <f t="shared" si="390"/>
        <v>85.184020000000004</v>
      </c>
      <c r="E7902" s="92">
        <f t="shared" si="391"/>
        <v>77.537779999999998</v>
      </c>
      <c r="F7902" s="92">
        <f t="shared" si="392"/>
        <v>90.544830000000005</v>
      </c>
      <c r="H7902" s="138">
        <v>85.184020000000004</v>
      </c>
      <c r="I7902" s="138">
        <v>77.537779999999998</v>
      </c>
      <c r="J7902" s="138">
        <v>90.544830000000005</v>
      </c>
      <c r="K7902" s="138">
        <v>3.8556844347097026</v>
      </c>
    </row>
    <row r="7903" spans="1:11">
      <c r="A7903" s="39" t="s">
        <v>471</v>
      </c>
      <c r="B7903" s="39" t="s">
        <v>441</v>
      </c>
      <c r="C7903" s="39" t="s">
        <v>364</v>
      </c>
      <c r="D7903" s="92">
        <f t="shared" si="390"/>
        <v>85.305149999999998</v>
      </c>
      <c r="E7903" s="92">
        <f t="shared" si="391"/>
        <v>81.138800000000003</v>
      </c>
      <c r="F7903" s="92">
        <f t="shared" si="392"/>
        <v>88.679580000000001</v>
      </c>
      <c r="H7903" s="138">
        <v>85.305149999999998</v>
      </c>
      <c r="I7903" s="138">
        <v>81.138800000000003</v>
      </c>
      <c r="J7903" s="138">
        <v>88.679580000000001</v>
      </c>
      <c r="K7903" s="138">
        <v>2.2463544111932281</v>
      </c>
    </row>
    <row r="7904" spans="1:11">
      <c r="A7904" s="39" t="s">
        <v>471</v>
      </c>
      <c r="B7904" s="39" t="s">
        <v>441</v>
      </c>
      <c r="C7904" s="39" t="s">
        <v>365</v>
      </c>
      <c r="D7904" s="92">
        <f t="shared" si="390"/>
        <v>92.860669999999999</v>
      </c>
      <c r="E7904" s="92">
        <f t="shared" si="391"/>
        <v>88.763800000000003</v>
      </c>
      <c r="F7904" s="92">
        <f t="shared" si="392"/>
        <v>95.538839999999993</v>
      </c>
      <c r="H7904" s="138">
        <v>92.860669999999999</v>
      </c>
      <c r="I7904" s="138">
        <v>88.763800000000003</v>
      </c>
      <c r="J7904" s="138">
        <v>95.538839999999993</v>
      </c>
      <c r="K7904" s="138">
        <v>1.8159248689461318</v>
      </c>
    </row>
    <row r="7905" spans="1:11">
      <c r="A7905" s="39" t="s">
        <v>471</v>
      </c>
      <c r="B7905" s="39" t="s">
        <v>441</v>
      </c>
      <c r="C7905" s="39" t="s">
        <v>366</v>
      </c>
      <c r="D7905" s="92">
        <f t="shared" si="390"/>
        <v>91.665480000000002</v>
      </c>
      <c r="E7905" s="92">
        <f t="shared" si="391"/>
        <v>87.841740000000001</v>
      </c>
      <c r="F7905" s="92">
        <f t="shared" si="392"/>
        <v>94.363820000000004</v>
      </c>
      <c r="H7905" s="138">
        <v>91.665480000000002</v>
      </c>
      <c r="I7905" s="138">
        <v>87.841740000000001</v>
      </c>
      <c r="J7905" s="138">
        <v>94.363820000000004</v>
      </c>
      <c r="K7905" s="138">
        <v>1.7864860359646837</v>
      </c>
    </row>
    <row r="7906" spans="1:11">
      <c r="A7906" s="39" t="s">
        <v>471</v>
      </c>
      <c r="B7906" s="39" t="s">
        <v>441</v>
      </c>
      <c r="C7906" s="39" t="s">
        <v>356</v>
      </c>
      <c r="D7906" s="92">
        <f t="shared" si="390"/>
        <v>88.840360000000004</v>
      </c>
      <c r="E7906" s="92">
        <f t="shared" si="391"/>
        <v>86.326629999999994</v>
      </c>
      <c r="F7906" s="92">
        <f t="shared" si="392"/>
        <v>90.940460000000002</v>
      </c>
      <c r="H7906" s="138">
        <v>88.840360000000004</v>
      </c>
      <c r="I7906" s="138">
        <v>86.326629999999994</v>
      </c>
      <c r="J7906" s="138">
        <v>90.940460000000002</v>
      </c>
      <c r="K7906" s="138">
        <v>1.3197965429226086</v>
      </c>
    </row>
    <row r="7907" spans="1:11">
      <c r="A7907" s="39" t="s">
        <v>471</v>
      </c>
      <c r="B7907" s="39" t="s">
        <v>441</v>
      </c>
      <c r="C7907" s="39" t="s">
        <v>367</v>
      </c>
      <c r="D7907" s="92">
        <f t="shared" si="390"/>
        <v>85.896420000000006</v>
      </c>
      <c r="E7907" s="92">
        <f t="shared" si="391"/>
        <v>82.216790000000003</v>
      </c>
      <c r="F7907" s="92">
        <f t="shared" si="392"/>
        <v>88.917310000000001</v>
      </c>
      <c r="H7907" s="138">
        <v>85.896420000000006</v>
      </c>
      <c r="I7907" s="138">
        <v>82.216790000000003</v>
      </c>
      <c r="J7907" s="138">
        <v>88.917310000000001</v>
      </c>
      <c r="K7907" s="138">
        <v>1.9827531810988164</v>
      </c>
    </row>
    <row r="7908" spans="1:11">
      <c r="A7908" s="39" t="s">
        <v>471</v>
      </c>
      <c r="B7908" s="39" t="s">
        <v>441</v>
      </c>
      <c r="C7908" s="39" t="s">
        <v>368</v>
      </c>
      <c r="D7908" s="92">
        <f t="shared" si="390"/>
        <v>88.505049999999997</v>
      </c>
      <c r="E7908" s="92">
        <f t="shared" si="391"/>
        <v>84.651650000000004</v>
      </c>
      <c r="F7908" s="92">
        <f t="shared" si="392"/>
        <v>91.488280000000003</v>
      </c>
      <c r="H7908" s="138">
        <v>88.505049999999997</v>
      </c>
      <c r="I7908" s="138">
        <v>84.651650000000004</v>
      </c>
      <c r="J7908" s="138">
        <v>91.488280000000003</v>
      </c>
      <c r="K7908" s="138">
        <v>1.9561369661957144</v>
      </c>
    </row>
    <row r="7909" spans="1:11">
      <c r="A7909" s="39" t="s">
        <v>471</v>
      </c>
      <c r="B7909" s="39" t="s">
        <v>441</v>
      </c>
      <c r="C7909" s="39" t="s">
        <v>369</v>
      </c>
      <c r="D7909" s="92">
        <f t="shared" si="390"/>
        <v>92.372749999999996</v>
      </c>
      <c r="E7909" s="92">
        <f t="shared" si="391"/>
        <v>87.580520000000007</v>
      </c>
      <c r="F7909" s="92">
        <f t="shared" si="392"/>
        <v>95.412689999999998</v>
      </c>
      <c r="H7909" s="138">
        <v>92.372749999999996</v>
      </c>
      <c r="I7909" s="138">
        <v>87.580520000000007</v>
      </c>
      <c r="J7909" s="138">
        <v>95.412689999999998</v>
      </c>
      <c r="K7909" s="138">
        <v>2.1040729002871519</v>
      </c>
    </row>
    <row r="7910" spans="1:11">
      <c r="A7910" s="39" t="s">
        <v>471</v>
      </c>
      <c r="B7910" s="39" t="s">
        <v>441</v>
      </c>
      <c r="C7910" s="39" t="s">
        <v>370</v>
      </c>
      <c r="D7910" s="92">
        <f t="shared" si="390"/>
        <v>87.636750000000006</v>
      </c>
      <c r="E7910" s="92">
        <f t="shared" si="391"/>
        <v>81.834490000000002</v>
      </c>
      <c r="F7910" s="92">
        <f t="shared" si="392"/>
        <v>91.772049999999993</v>
      </c>
      <c r="H7910" s="138">
        <v>87.636750000000006</v>
      </c>
      <c r="I7910" s="138">
        <v>81.834490000000002</v>
      </c>
      <c r="J7910" s="138">
        <v>91.772049999999993</v>
      </c>
      <c r="K7910" s="138">
        <v>2.8586626044439116</v>
      </c>
    </row>
    <row r="7911" spans="1:11">
      <c r="A7911" s="39" t="s">
        <v>471</v>
      </c>
      <c r="B7911" s="39" t="s">
        <v>441</v>
      </c>
      <c r="C7911" s="39" t="s">
        <v>357</v>
      </c>
      <c r="D7911" s="92">
        <f t="shared" si="390"/>
        <v>87.106859999999998</v>
      </c>
      <c r="E7911" s="92">
        <f t="shared" si="391"/>
        <v>84.61636</v>
      </c>
      <c r="F7911" s="92">
        <f t="shared" si="392"/>
        <v>89.245410000000007</v>
      </c>
      <c r="H7911" s="138">
        <v>87.106859999999998</v>
      </c>
      <c r="I7911" s="138">
        <v>84.61636</v>
      </c>
      <c r="J7911" s="138">
        <v>89.245410000000007</v>
      </c>
      <c r="K7911" s="138">
        <v>1.3522735178377456</v>
      </c>
    </row>
    <row r="7912" spans="1:11">
      <c r="A7912" s="39" t="s">
        <v>471</v>
      </c>
      <c r="B7912" s="39" t="s">
        <v>441</v>
      </c>
      <c r="C7912" s="39" t="s">
        <v>371</v>
      </c>
      <c r="D7912" s="92">
        <f t="shared" si="390"/>
        <v>88.665490000000005</v>
      </c>
      <c r="E7912" s="92">
        <f t="shared" si="391"/>
        <v>84.64837</v>
      </c>
      <c r="F7912" s="92">
        <f t="shared" si="392"/>
        <v>91.734089999999995</v>
      </c>
      <c r="H7912" s="138">
        <v>88.665490000000005</v>
      </c>
      <c r="I7912" s="138">
        <v>84.64837</v>
      </c>
      <c r="J7912" s="138">
        <v>91.734089999999995</v>
      </c>
      <c r="K7912" s="138">
        <v>2.0221069099150073</v>
      </c>
    </row>
    <row r="7913" spans="1:11">
      <c r="A7913" s="39" t="s">
        <v>471</v>
      </c>
      <c r="B7913" s="39" t="s">
        <v>441</v>
      </c>
      <c r="C7913" s="39" t="s">
        <v>372</v>
      </c>
      <c r="D7913" s="92">
        <f t="shared" si="390"/>
        <v>87.85718</v>
      </c>
      <c r="E7913" s="92">
        <f t="shared" si="391"/>
        <v>83.139700000000005</v>
      </c>
      <c r="F7913" s="92">
        <f t="shared" si="392"/>
        <v>91.391390000000001</v>
      </c>
      <c r="H7913" s="138">
        <v>87.85718</v>
      </c>
      <c r="I7913" s="138">
        <v>83.139700000000005</v>
      </c>
      <c r="J7913" s="138">
        <v>91.391390000000001</v>
      </c>
      <c r="K7913" s="138">
        <v>2.3749248496252666</v>
      </c>
    </row>
    <row r="7914" spans="1:11">
      <c r="A7914" s="39" t="s">
        <v>471</v>
      </c>
      <c r="B7914" s="39" t="s">
        <v>441</v>
      </c>
      <c r="C7914" s="39" t="s">
        <v>373</v>
      </c>
      <c r="D7914" s="92">
        <f t="shared" si="390"/>
        <v>93.066999999999993</v>
      </c>
      <c r="E7914" s="92">
        <f t="shared" si="391"/>
        <v>88.834800000000001</v>
      </c>
      <c r="F7914" s="92">
        <f t="shared" si="392"/>
        <v>95.771330000000006</v>
      </c>
      <c r="H7914" s="138">
        <v>93.066999999999993</v>
      </c>
      <c r="I7914" s="138">
        <v>88.834800000000001</v>
      </c>
      <c r="J7914" s="138">
        <v>95.771330000000006</v>
      </c>
      <c r="K7914" s="138">
        <v>1.8498092771874026</v>
      </c>
    </row>
    <row r="7915" spans="1:11">
      <c r="A7915" s="39" t="s">
        <v>471</v>
      </c>
      <c r="B7915" s="39" t="s">
        <v>441</v>
      </c>
      <c r="C7915" s="39" t="s">
        <v>374</v>
      </c>
      <c r="D7915" s="92">
        <f t="shared" si="390"/>
        <v>89.765439999999998</v>
      </c>
      <c r="E7915" s="92">
        <f t="shared" si="391"/>
        <v>86.850769999999997</v>
      </c>
      <c r="F7915" s="92">
        <f t="shared" si="392"/>
        <v>92.092870000000005</v>
      </c>
      <c r="H7915" s="138">
        <v>89.765439999999998</v>
      </c>
      <c r="I7915" s="138">
        <v>86.850769999999997</v>
      </c>
      <c r="J7915" s="138">
        <v>92.092870000000005</v>
      </c>
      <c r="K7915" s="138">
        <v>1.4806110235743288</v>
      </c>
    </row>
    <row r="7916" spans="1:11">
      <c r="A7916" s="39" t="s">
        <v>471</v>
      </c>
      <c r="B7916" s="39" t="s">
        <v>441</v>
      </c>
      <c r="C7916" s="39" t="s">
        <v>358</v>
      </c>
      <c r="D7916" s="92">
        <f t="shared" si="390"/>
        <v>89.829300000000003</v>
      </c>
      <c r="E7916" s="92">
        <f t="shared" si="391"/>
        <v>87.405850000000001</v>
      </c>
      <c r="F7916" s="92">
        <f t="shared" si="392"/>
        <v>91.83</v>
      </c>
      <c r="H7916" s="138">
        <v>89.829300000000003</v>
      </c>
      <c r="I7916" s="138">
        <v>87.405850000000001</v>
      </c>
      <c r="J7916" s="138">
        <v>91.83</v>
      </c>
      <c r="K7916" s="138">
        <v>1.2507121841091935</v>
      </c>
    </row>
    <row r="7917" spans="1:11">
      <c r="A7917" s="39" t="s">
        <v>471</v>
      </c>
      <c r="B7917" s="39" t="s">
        <v>441</v>
      </c>
      <c r="C7917" s="39" t="s">
        <v>375</v>
      </c>
      <c r="D7917" s="92">
        <f t="shared" si="390"/>
        <v>87.724289999999996</v>
      </c>
      <c r="E7917" s="92">
        <f t="shared" si="391"/>
        <v>80.702160000000006</v>
      </c>
      <c r="F7917" s="92">
        <f t="shared" si="392"/>
        <v>92.430850000000007</v>
      </c>
      <c r="H7917" s="138">
        <v>87.724289999999996</v>
      </c>
      <c r="I7917" s="138">
        <v>80.702160000000006</v>
      </c>
      <c r="J7917" s="138">
        <v>92.430850000000007</v>
      </c>
      <c r="K7917" s="138">
        <v>3.3553773988937383</v>
      </c>
    </row>
    <row r="7918" spans="1:11">
      <c r="A7918" s="39" t="s">
        <v>471</v>
      </c>
      <c r="B7918" s="39" t="s">
        <v>441</v>
      </c>
      <c r="C7918" s="39" t="s">
        <v>376</v>
      </c>
      <c r="D7918" s="92">
        <f t="shared" si="390"/>
        <v>86.712329999999994</v>
      </c>
      <c r="E7918" s="92">
        <f t="shared" si="391"/>
        <v>80.242170000000002</v>
      </c>
      <c r="F7918" s="92">
        <f t="shared" si="392"/>
        <v>91.293580000000006</v>
      </c>
      <c r="H7918" s="138">
        <v>86.712329999999994</v>
      </c>
      <c r="I7918" s="138">
        <v>80.242170000000002</v>
      </c>
      <c r="J7918" s="138">
        <v>91.293580000000006</v>
      </c>
      <c r="K7918" s="138">
        <v>3.2148057836757475</v>
      </c>
    </row>
    <row r="7919" spans="1:11">
      <c r="A7919" s="39" t="s">
        <v>471</v>
      </c>
      <c r="B7919" s="39" t="s">
        <v>441</v>
      </c>
      <c r="C7919" s="39" t="s">
        <v>377</v>
      </c>
      <c r="D7919" s="92">
        <f t="shared" si="390"/>
        <v>88.497429999999994</v>
      </c>
      <c r="E7919" s="92">
        <f t="shared" si="391"/>
        <v>83.92456</v>
      </c>
      <c r="F7919" s="92">
        <f t="shared" si="392"/>
        <v>91.895110000000003</v>
      </c>
      <c r="H7919" s="138">
        <v>88.497429999999994</v>
      </c>
      <c r="I7919" s="138">
        <v>83.92456</v>
      </c>
      <c r="J7919" s="138">
        <v>91.895110000000003</v>
      </c>
      <c r="K7919" s="138">
        <v>2.2754423490038072</v>
      </c>
    </row>
    <row r="7920" spans="1:11">
      <c r="A7920" s="39" t="s">
        <v>471</v>
      </c>
      <c r="B7920" s="39" t="s">
        <v>441</v>
      </c>
      <c r="C7920" s="39" t="s">
        <v>386</v>
      </c>
      <c r="D7920" s="92">
        <f t="shared" si="390"/>
        <v>88.445030000000003</v>
      </c>
      <c r="E7920" s="92">
        <f t="shared" si="391"/>
        <v>85.743719999999996</v>
      </c>
      <c r="F7920" s="92">
        <f t="shared" si="392"/>
        <v>90.690070000000006</v>
      </c>
      <c r="H7920" s="138">
        <v>88.445030000000003</v>
      </c>
      <c r="I7920" s="138">
        <v>85.743719999999996</v>
      </c>
      <c r="J7920" s="138">
        <v>90.690070000000006</v>
      </c>
      <c r="K7920" s="138">
        <v>1.4212002641640802</v>
      </c>
    </row>
    <row r="7921" spans="1:11">
      <c r="A7921" s="39" t="s">
        <v>471</v>
      </c>
      <c r="B7921" s="39" t="s">
        <v>441</v>
      </c>
      <c r="C7921" s="39" t="s">
        <v>379</v>
      </c>
      <c r="D7921" s="92">
        <f t="shared" si="390"/>
        <v>84.295599999999993</v>
      </c>
      <c r="E7921" s="92">
        <f t="shared" si="391"/>
        <v>75.890519999999995</v>
      </c>
      <c r="F7921" s="92">
        <f t="shared" si="392"/>
        <v>90.150769999999994</v>
      </c>
      <c r="H7921" s="138">
        <v>84.295599999999993</v>
      </c>
      <c r="I7921" s="138">
        <v>75.890519999999995</v>
      </c>
      <c r="J7921" s="138">
        <v>90.150769999999994</v>
      </c>
      <c r="K7921" s="138">
        <v>4.2757166447596324</v>
      </c>
    </row>
    <row r="7922" spans="1:11">
      <c r="A7922" s="39" t="s">
        <v>471</v>
      </c>
      <c r="B7922" s="39" t="s">
        <v>441</v>
      </c>
      <c r="C7922" s="39" t="s">
        <v>360</v>
      </c>
      <c r="D7922" s="92">
        <f t="shared" si="390"/>
        <v>86.568010000000001</v>
      </c>
      <c r="E7922" s="92">
        <f t="shared" si="391"/>
        <v>83.319730000000007</v>
      </c>
      <c r="F7922" s="92">
        <f t="shared" si="392"/>
        <v>89.265219999999999</v>
      </c>
      <c r="H7922" s="138">
        <v>86.568010000000001</v>
      </c>
      <c r="I7922" s="138">
        <v>83.319730000000007</v>
      </c>
      <c r="J7922" s="138">
        <v>89.265219999999999</v>
      </c>
      <c r="K7922" s="138">
        <v>1.7461600422604147</v>
      </c>
    </row>
    <row r="7923" spans="1:11">
      <c r="A7923" s="39" t="s">
        <v>471</v>
      </c>
      <c r="B7923" s="39" t="s">
        <v>441</v>
      </c>
      <c r="C7923" s="39" t="s">
        <v>0</v>
      </c>
      <c r="D7923" s="92">
        <f t="shared" si="390"/>
        <v>87.98</v>
      </c>
      <c r="E7923" s="92">
        <f t="shared" si="391"/>
        <v>86.67</v>
      </c>
      <c r="F7923" s="92">
        <f t="shared" si="392"/>
        <v>89.17</v>
      </c>
      <c r="H7923" s="138">
        <v>87.98</v>
      </c>
      <c r="I7923" s="138">
        <v>86.67</v>
      </c>
      <c r="J7923" s="138">
        <v>89.17</v>
      </c>
      <c r="K7923" s="138">
        <v>0.72743805410320528</v>
      </c>
    </row>
    <row r="7924" spans="1:11">
      <c r="A7924" s="39" t="s">
        <v>471</v>
      </c>
      <c r="B7924" s="39" t="s">
        <v>442</v>
      </c>
      <c r="C7924" s="39" t="s">
        <v>363</v>
      </c>
      <c r="D7924" s="92">
        <f t="shared" si="390"/>
        <v>76.650000000000006</v>
      </c>
      <c r="E7924" s="92">
        <f t="shared" si="391"/>
        <v>66.650000000000006</v>
      </c>
      <c r="F7924" s="92">
        <f t="shared" si="392"/>
        <v>84.36</v>
      </c>
      <c r="H7924" s="138">
        <v>76.650000000000006</v>
      </c>
      <c r="I7924" s="138">
        <v>66.650000000000006</v>
      </c>
      <c r="J7924" s="138">
        <v>84.36</v>
      </c>
      <c r="K7924" s="138">
        <v>5.9099804305283756</v>
      </c>
    </row>
    <row r="7925" spans="1:11">
      <c r="A7925" s="39" t="s">
        <v>471</v>
      </c>
      <c r="B7925" s="39" t="s">
        <v>442</v>
      </c>
      <c r="C7925" s="39" t="s">
        <v>364</v>
      </c>
      <c r="D7925" s="92">
        <f t="shared" si="390"/>
        <v>81.2</v>
      </c>
      <c r="E7925" s="92">
        <f t="shared" si="391"/>
        <v>76.63</v>
      </c>
      <c r="F7925" s="92">
        <f t="shared" si="392"/>
        <v>85.05</v>
      </c>
      <c r="H7925" s="138">
        <v>81.2</v>
      </c>
      <c r="I7925" s="138">
        <v>76.63</v>
      </c>
      <c r="J7925" s="138">
        <v>85.05</v>
      </c>
      <c r="K7925" s="138">
        <v>2.6477832512315271</v>
      </c>
    </row>
    <row r="7926" spans="1:11">
      <c r="A7926" s="39" t="s">
        <v>471</v>
      </c>
      <c r="B7926" s="39" t="s">
        <v>442</v>
      </c>
      <c r="C7926" s="39" t="s">
        <v>365</v>
      </c>
      <c r="D7926" s="92">
        <f t="shared" si="390"/>
        <v>79.33</v>
      </c>
      <c r="E7926" s="92">
        <f t="shared" si="391"/>
        <v>73.17</v>
      </c>
      <c r="F7926" s="92">
        <f t="shared" si="392"/>
        <v>84.37</v>
      </c>
      <c r="H7926" s="138">
        <v>79.33</v>
      </c>
      <c r="I7926" s="138">
        <v>73.17</v>
      </c>
      <c r="J7926" s="138">
        <v>84.37</v>
      </c>
      <c r="K7926" s="138">
        <v>3.5925879238623475</v>
      </c>
    </row>
    <row r="7927" spans="1:11">
      <c r="A7927" s="39" t="s">
        <v>471</v>
      </c>
      <c r="B7927" s="39" t="s">
        <v>442</v>
      </c>
      <c r="C7927" s="39" t="s">
        <v>366</v>
      </c>
      <c r="D7927" s="92">
        <f t="shared" si="390"/>
        <v>78.930000000000007</v>
      </c>
      <c r="E7927" s="92">
        <f t="shared" si="391"/>
        <v>73.16</v>
      </c>
      <c r="F7927" s="92">
        <f t="shared" si="392"/>
        <v>83.74</v>
      </c>
      <c r="H7927" s="138">
        <v>78.930000000000007</v>
      </c>
      <c r="I7927" s="138">
        <v>73.16</v>
      </c>
      <c r="J7927" s="138">
        <v>83.74</v>
      </c>
      <c r="K7927" s="138">
        <v>3.4207525655644244</v>
      </c>
    </row>
    <row r="7928" spans="1:11">
      <c r="A7928" s="39" t="s">
        <v>471</v>
      </c>
      <c r="B7928" s="39" t="s">
        <v>442</v>
      </c>
      <c r="C7928" s="39" t="s">
        <v>356</v>
      </c>
      <c r="D7928" s="92">
        <f t="shared" si="390"/>
        <v>78.95</v>
      </c>
      <c r="E7928" s="92">
        <f t="shared" si="391"/>
        <v>75.36</v>
      </c>
      <c r="F7928" s="92">
        <f t="shared" si="392"/>
        <v>82.13</v>
      </c>
      <c r="H7928" s="138">
        <v>78.95</v>
      </c>
      <c r="I7928" s="138">
        <v>75.36</v>
      </c>
      <c r="J7928" s="138">
        <v>82.13</v>
      </c>
      <c r="K7928" s="138">
        <v>2.1912602913236228</v>
      </c>
    </row>
    <row r="7929" spans="1:11">
      <c r="A7929" s="39" t="s">
        <v>471</v>
      </c>
      <c r="B7929" s="39" t="s">
        <v>442</v>
      </c>
      <c r="C7929" s="39" t="s">
        <v>367</v>
      </c>
      <c r="D7929" s="92">
        <f t="shared" si="390"/>
        <v>76.64</v>
      </c>
      <c r="E7929" s="92">
        <f t="shared" si="391"/>
        <v>72.650000000000006</v>
      </c>
      <c r="F7929" s="92">
        <f t="shared" si="392"/>
        <v>80.209999999999994</v>
      </c>
      <c r="H7929" s="138">
        <v>76.64</v>
      </c>
      <c r="I7929" s="138">
        <v>72.650000000000006</v>
      </c>
      <c r="J7929" s="138">
        <v>80.209999999999994</v>
      </c>
      <c r="K7929" s="138">
        <v>2.518267223382046</v>
      </c>
    </row>
    <row r="7930" spans="1:11">
      <c r="A7930" s="39" t="s">
        <v>471</v>
      </c>
      <c r="B7930" s="39" t="s">
        <v>442</v>
      </c>
      <c r="C7930" s="39" t="s">
        <v>368</v>
      </c>
      <c r="D7930" s="92">
        <f t="shared" si="390"/>
        <v>74.510000000000005</v>
      </c>
      <c r="E7930" s="92">
        <f t="shared" si="391"/>
        <v>69.75</v>
      </c>
      <c r="F7930" s="92">
        <f t="shared" si="392"/>
        <v>78.739999999999995</v>
      </c>
      <c r="H7930" s="138">
        <v>74.510000000000005</v>
      </c>
      <c r="I7930" s="138">
        <v>69.75</v>
      </c>
      <c r="J7930" s="138">
        <v>78.739999999999995</v>
      </c>
      <c r="K7930" s="138">
        <v>3.0868339820158361</v>
      </c>
    </row>
    <row r="7931" spans="1:11">
      <c r="A7931" s="39" t="s">
        <v>471</v>
      </c>
      <c r="B7931" s="39" t="s">
        <v>442</v>
      </c>
      <c r="C7931" s="39" t="s">
        <v>369</v>
      </c>
      <c r="D7931" s="92">
        <f t="shared" si="390"/>
        <v>77.38</v>
      </c>
      <c r="E7931" s="92">
        <f t="shared" si="391"/>
        <v>70.790000000000006</v>
      </c>
      <c r="F7931" s="92">
        <f t="shared" si="392"/>
        <v>82.84</v>
      </c>
      <c r="H7931" s="138">
        <v>77.38</v>
      </c>
      <c r="I7931" s="138">
        <v>70.790000000000006</v>
      </c>
      <c r="J7931" s="138">
        <v>82.84</v>
      </c>
      <c r="K7931" s="138">
        <v>3.9803566813130011</v>
      </c>
    </row>
    <row r="7932" spans="1:11">
      <c r="A7932" s="39" t="s">
        <v>471</v>
      </c>
      <c r="B7932" s="39" t="s">
        <v>442</v>
      </c>
      <c r="C7932" s="39" t="s">
        <v>370</v>
      </c>
      <c r="D7932" s="92">
        <f t="shared" si="390"/>
        <v>77.53</v>
      </c>
      <c r="E7932" s="92">
        <f t="shared" si="391"/>
        <v>68.63</v>
      </c>
      <c r="F7932" s="92">
        <f t="shared" si="392"/>
        <v>84.48</v>
      </c>
      <c r="H7932" s="138">
        <v>77.53</v>
      </c>
      <c r="I7932" s="138">
        <v>68.63</v>
      </c>
      <c r="J7932" s="138">
        <v>84.48</v>
      </c>
      <c r="K7932" s="138">
        <v>5.2237843415452083</v>
      </c>
    </row>
    <row r="7933" spans="1:11">
      <c r="A7933" s="39" t="s">
        <v>471</v>
      </c>
      <c r="B7933" s="39" t="s">
        <v>442</v>
      </c>
      <c r="C7933" s="39" t="s">
        <v>357</v>
      </c>
      <c r="D7933" s="92">
        <f t="shared" si="390"/>
        <v>76.67</v>
      </c>
      <c r="E7933" s="92">
        <f t="shared" si="391"/>
        <v>73.48</v>
      </c>
      <c r="F7933" s="92">
        <f t="shared" si="392"/>
        <v>79.59</v>
      </c>
      <c r="H7933" s="138">
        <v>76.67</v>
      </c>
      <c r="I7933" s="138">
        <v>73.48</v>
      </c>
      <c r="J7933" s="138">
        <v>79.59</v>
      </c>
      <c r="K7933" s="138">
        <v>2.0346941437328812</v>
      </c>
    </row>
    <row r="7934" spans="1:11">
      <c r="A7934" s="39" t="s">
        <v>471</v>
      </c>
      <c r="B7934" s="39" t="s">
        <v>442</v>
      </c>
      <c r="C7934" s="39" t="s">
        <v>371</v>
      </c>
      <c r="D7934" s="92">
        <f t="shared" si="390"/>
        <v>79.92</v>
      </c>
      <c r="E7934" s="92">
        <f t="shared" si="391"/>
        <v>75.28</v>
      </c>
      <c r="F7934" s="92">
        <f t="shared" si="392"/>
        <v>83.88</v>
      </c>
      <c r="H7934" s="138">
        <v>79.92</v>
      </c>
      <c r="I7934" s="138">
        <v>75.28</v>
      </c>
      <c r="J7934" s="138">
        <v>83.88</v>
      </c>
      <c r="K7934" s="138">
        <v>2.7402402402402402</v>
      </c>
    </row>
    <row r="7935" spans="1:11">
      <c r="A7935" s="39" t="s">
        <v>471</v>
      </c>
      <c r="B7935" s="39" t="s">
        <v>442</v>
      </c>
      <c r="C7935" s="39" t="s">
        <v>372</v>
      </c>
      <c r="D7935" s="92">
        <f t="shared" si="390"/>
        <v>88.01</v>
      </c>
      <c r="E7935" s="92">
        <f t="shared" si="391"/>
        <v>83.33</v>
      </c>
      <c r="F7935" s="92">
        <f t="shared" si="392"/>
        <v>91.52</v>
      </c>
      <c r="H7935" s="138">
        <v>88.01</v>
      </c>
      <c r="I7935" s="138">
        <v>83.33</v>
      </c>
      <c r="J7935" s="138">
        <v>91.52</v>
      </c>
      <c r="K7935" s="138">
        <v>2.3520054539256896</v>
      </c>
    </row>
    <row r="7936" spans="1:11">
      <c r="A7936" s="39" t="s">
        <v>471</v>
      </c>
      <c r="B7936" s="39" t="s">
        <v>442</v>
      </c>
      <c r="C7936" s="39" t="s">
        <v>373</v>
      </c>
      <c r="D7936" s="92">
        <f t="shared" si="390"/>
        <v>73.61</v>
      </c>
      <c r="E7936" s="92">
        <f t="shared" si="391"/>
        <v>66.56</v>
      </c>
      <c r="F7936" s="92">
        <f t="shared" si="392"/>
        <v>79.63</v>
      </c>
      <c r="H7936" s="138">
        <v>73.61</v>
      </c>
      <c r="I7936" s="138">
        <v>66.56</v>
      </c>
      <c r="J7936" s="138">
        <v>79.63</v>
      </c>
      <c r="K7936" s="138">
        <v>4.5510120907485403</v>
      </c>
    </row>
    <row r="7937" spans="1:11">
      <c r="A7937" s="39" t="s">
        <v>471</v>
      </c>
      <c r="B7937" s="39" t="s">
        <v>442</v>
      </c>
      <c r="C7937" s="39" t="s">
        <v>374</v>
      </c>
      <c r="D7937" s="92">
        <f t="shared" si="390"/>
        <v>84.48</v>
      </c>
      <c r="E7937" s="92">
        <f t="shared" si="391"/>
        <v>81.150000000000006</v>
      </c>
      <c r="F7937" s="92">
        <f t="shared" si="392"/>
        <v>87.31</v>
      </c>
      <c r="H7937" s="138">
        <v>84.48</v>
      </c>
      <c r="I7937" s="138">
        <v>81.150000000000006</v>
      </c>
      <c r="J7937" s="138">
        <v>87.31</v>
      </c>
      <c r="K7937" s="138">
        <v>1.8584280303030303</v>
      </c>
    </row>
    <row r="7938" spans="1:11">
      <c r="A7938" s="39" t="s">
        <v>471</v>
      </c>
      <c r="B7938" s="39" t="s">
        <v>442</v>
      </c>
      <c r="C7938" s="39" t="s">
        <v>358</v>
      </c>
      <c r="D7938" s="92">
        <f t="shared" si="390"/>
        <v>81.87</v>
      </c>
      <c r="E7938" s="92">
        <f t="shared" si="391"/>
        <v>78.73</v>
      </c>
      <c r="F7938" s="92">
        <f t="shared" si="392"/>
        <v>84.64</v>
      </c>
      <c r="H7938" s="138">
        <v>81.87</v>
      </c>
      <c r="I7938" s="138">
        <v>78.73</v>
      </c>
      <c r="J7938" s="138">
        <v>84.64</v>
      </c>
      <c r="K7938" s="138">
        <v>1.8321729571271528</v>
      </c>
    </row>
    <row r="7939" spans="1:11">
      <c r="A7939" s="39" t="s">
        <v>471</v>
      </c>
      <c r="B7939" s="39" t="s">
        <v>442</v>
      </c>
      <c r="C7939" s="39" t="s">
        <v>375</v>
      </c>
      <c r="D7939" s="92">
        <f t="shared" si="390"/>
        <v>80.58</v>
      </c>
      <c r="E7939" s="92">
        <f t="shared" si="391"/>
        <v>73.150000000000006</v>
      </c>
      <c r="F7939" s="92">
        <f t="shared" si="392"/>
        <v>86.34</v>
      </c>
      <c r="H7939" s="138">
        <v>80.58</v>
      </c>
      <c r="I7939" s="138">
        <v>73.150000000000006</v>
      </c>
      <c r="J7939" s="138">
        <v>86.34</v>
      </c>
      <c r="K7939" s="138">
        <v>4.1697691734921811</v>
      </c>
    </row>
    <row r="7940" spans="1:11">
      <c r="A7940" s="39" t="s">
        <v>471</v>
      </c>
      <c r="B7940" s="39" t="s">
        <v>442</v>
      </c>
      <c r="C7940" s="39" t="s">
        <v>376</v>
      </c>
      <c r="D7940" s="92">
        <f t="shared" si="390"/>
        <v>76.650000000000006</v>
      </c>
      <c r="E7940" s="92">
        <f t="shared" si="391"/>
        <v>68.23</v>
      </c>
      <c r="F7940" s="92">
        <f t="shared" si="392"/>
        <v>83.39</v>
      </c>
      <c r="H7940" s="138">
        <v>76.650000000000006</v>
      </c>
      <c r="I7940" s="138">
        <v>68.23</v>
      </c>
      <c r="J7940" s="138">
        <v>83.39</v>
      </c>
      <c r="K7940" s="138">
        <v>5.0619699934768416</v>
      </c>
    </row>
    <row r="7941" spans="1:11">
      <c r="A7941" s="39" t="s">
        <v>471</v>
      </c>
      <c r="B7941" s="39" t="s">
        <v>442</v>
      </c>
      <c r="C7941" s="39" t="s">
        <v>377</v>
      </c>
      <c r="D7941" s="92">
        <f t="shared" si="390"/>
        <v>75.45</v>
      </c>
      <c r="E7941" s="92">
        <f t="shared" si="391"/>
        <v>69.260000000000005</v>
      </c>
      <c r="F7941" s="92">
        <f t="shared" si="392"/>
        <v>80.75</v>
      </c>
      <c r="H7941" s="138">
        <v>75.45</v>
      </c>
      <c r="I7941" s="138">
        <v>69.260000000000005</v>
      </c>
      <c r="J7941" s="138">
        <v>80.75</v>
      </c>
      <c r="K7941" s="138">
        <v>3.8833664678595095</v>
      </c>
    </row>
    <row r="7942" spans="1:11">
      <c r="A7942" s="39" t="s">
        <v>471</v>
      </c>
      <c r="B7942" s="39" t="s">
        <v>442</v>
      </c>
      <c r="C7942" s="39" t="s">
        <v>386</v>
      </c>
      <c r="D7942" s="92">
        <f t="shared" si="390"/>
        <v>79.91</v>
      </c>
      <c r="E7942" s="92">
        <f t="shared" si="391"/>
        <v>76.89</v>
      </c>
      <c r="F7942" s="92">
        <f t="shared" si="392"/>
        <v>82.63</v>
      </c>
      <c r="H7942" s="138">
        <v>79.91</v>
      </c>
      <c r="I7942" s="138">
        <v>76.89</v>
      </c>
      <c r="J7942" s="138">
        <v>82.63</v>
      </c>
      <c r="K7942" s="138">
        <v>1.827055437367038</v>
      </c>
    </row>
    <row r="7943" spans="1:11">
      <c r="A7943" s="39" t="s">
        <v>471</v>
      </c>
      <c r="B7943" s="39" t="s">
        <v>442</v>
      </c>
      <c r="C7943" s="39" t="s">
        <v>379</v>
      </c>
      <c r="D7943" s="92">
        <f t="shared" si="390"/>
        <v>83.48</v>
      </c>
      <c r="E7943" s="92">
        <f t="shared" si="391"/>
        <v>78.47</v>
      </c>
      <c r="F7943" s="92">
        <f t="shared" si="392"/>
        <v>87.51</v>
      </c>
      <c r="H7943" s="138">
        <v>83.48</v>
      </c>
      <c r="I7943" s="138">
        <v>78.47</v>
      </c>
      <c r="J7943" s="138">
        <v>87.51</v>
      </c>
      <c r="K7943" s="138">
        <v>2.7551509343555338</v>
      </c>
    </row>
    <row r="7944" spans="1:11">
      <c r="A7944" s="39" t="s">
        <v>471</v>
      </c>
      <c r="B7944" s="39" t="s">
        <v>442</v>
      </c>
      <c r="C7944" s="39" t="s">
        <v>360</v>
      </c>
      <c r="D7944" s="92">
        <f t="shared" si="390"/>
        <v>79.930000000000007</v>
      </c>
      <c r="E7944" s="92">
        <f t="shared" si="391"/>
        <v>77.069999999999993</v>
      </c>
      <c r="F7944" s="92">
        <f t="shared" si="392"/>
        <v>82.52</v>
      </c>
      <c r="H7944" s="138">
        <v>79.930000000000007</v>
      </c>
      <c r="I7944" s="138">
        <v>77.069999999999993</v>
      </c>
      <c r="J7944" s="138">
        <v>82.52</v>
      </c>
      <c r="K7944" s="138">
        <v>1.7390216439384458</v>
      </c>
    </row>
    <row r="7945" spans="1:11">
      <c r="A7945" s="39" t="s">
        <v>471</v>
      </c>
      <c r="B7945" s="39" t="s">
        <v>442</v>
      </c>
      <c r="C7945" s="39" t="s">
        <v>0</v>
      </c>
      <c r="D7945" s="92">
        <f t="shared" si="390"/>
        <v>79.23</v>
      </c>
      <c r="E7945" s="92">
        <f t="shared" si="391"/>
        <v>77.66</v>
      </c>
      <c r="F7945" s="92">
        <f t="shared" si="392"/>
        <v>80.709999999999994</v>
      </c>
      <c r="H7945" s="138">
        <v>79.23</v>
      </c>
      <c r="I7945" s="138">
        <v>77.66</v>
      </c>
      <c r="J7945" s="138">
        <v>80.709999999999994</v>
      </c>
      <c r="K7945" s="138">
        <v>0.98447557743279057</v>
      </c>
    </row>
    <row r="7946" spans="1:11" s="139" customFormat="1">
      <c r="A7946" s="139" t="s">
        <v>466</v>
      </c>
      <c r="B7946" s="139" t="s">
        <v>443</v>
      </c>
      <c r="C7946" s="139" t="s">
        <v>101</v>
      </c>
      <c r="D7946" s="140">
        <f t="shared" ref="D7946:D8009" si="393">IF(K7946&gt;=50," ",H7946)</f>
        <v>37.74</v>
      </c>
      <c r="E7946" s="140">
        <f t="shared" ref="E7946:E8009" si="394">IF(K7946&gt;=50," ",I7946)</f>
        <v>32.32</v>
      </c>
      <c r="F7946" s="140">
        <f t="shared" ref="F7946:F8009" si="395">IF(K7946&gt;=50," ",J7946)</f>
        <v>43.49</v>
      </c>
      <c r="H7946" s="140">
        <v>37.74</v>
      </c>
      <c r="I7946" s="140">
        <v>32.32</v>
      </c>
      <c r="J7946" s="140">
        <v>43.49</v>
      </c>
      <c r="K7946" s="140">
        <v>7.578166401695813</v>
      </c>
    </row>
    <row r="7947" spans="1:11">
      <c r="A7947" s="39" t="s">
        <v>466</v>
      </c>
      <c r="B7947" s="39" t="s">
        <v>443</v>
      </c>
      <c r="C7947" s="39" t="s">
        <v>108</v>
      </c>
      <c r="D7947" s="92">
        <f t="shared" si="393"/>
        <v>32.96</v>
      </c>
      <c r="E7947" s="92">
        <f t="shared" si="394"/>
        <v>22.31</v>
      </c>
      <c r="F7947" s="92">
        <f t="shared" si="395"/>
        <v>45.7</v>
      </c>
      <c r="H7947" s="138">
        <v>32.96</v>
      </c>
      <c r="I7947" s="138">
        <v>22.31</v>
      </c>
      <c r="J7947" s="138">
        <v>45.7</v>
      </c>
      <c r="K7947" s="138">
        <v>18.385922330097085</v>
      </c>
    </row>
    <row r="7948" spans="1:11">
      <c r="A7948" s="39" t="s">
        <v>466</v>
      </c>
      <c r="B7948" s="39" t="s">
        <v>443</v>
      </c>
      <c r="C7948" s="39" t="s">
        <v>109</v>
      </c>
      <c r="D7948" s="92">
        <f t="shared" si="393"/>
        <v>33.14</v>
      </c>
      <c r="E7948" s="92">
        <f t="shared" si="394"/>
        <v>26.46</v>
      </c>
      <c r="F7948" s="92">
        <f t="shared" si="395"/>
        <v>40.56</v>
      </c>
      <c r="H7948" s="138">
        <v>33.14</v>
      </c>
      <c r="I7948" s="138">
        <v>26.46</v>
      </c>
      <c r="J7948" s="138">
        <v>40.56</v>
      </c>
      <c r="K7948" s="138">
        <v>10.92335546167773</v>
      </c>
    </row>
    <row r="7949" spans="1:11">
      <c r="A7949" s="39" t="s">
        <v>466</v>
      </c>
      <c r="B7949" s="39" t="s">
        <v>443</v>
      </c>
      <c r="C7949" s="39" t="s">
        <v>112</v>
      </c>
      <c r="D7949" s="92">
        <f t="shared" si="393"/>
        <v>26.72</v>
      </c>
      <c r="E7949" s="92">
        <f t="shared" si="394"/>
        <v>20.77</v>
      </c>
      <c r="F7949" s="92">
        <f t="shared" si="395"/>
        <v>33.659999999999997</v>
      </c>
      <c r="H7949" s="138">
        <v>26.72</v>
      </c>
      <c r="I7949" s="138">
        <v>20.77</v>
      </c>
      <c r="J7949" s="138">
        <v>33.659999999999997</v>
      </c>
      <c r="K7949" s="138">
        <v>12.350299401197605</v>
      </c>
    </row>
    <row r="7950" spans="1:11">
      <c r="A7950" s="39" t="s">
        <v>466</v>
      </c>
      <c r="B7950" s="39" t="s">
        <v>443</v>
      </c>
      <c r="C7950" s="39" t="s">
        <v>115</v>
      </c>
      <c r="D7950" s="92">
        <f t="shared" si="393"/>
        <v>37.340000000000003</v>
      </c>
      <c r="E7950" s="92">
        <f t="shared" si="394"/>
        <v>32.229999999999997</v>
      </c>
      <c r="F7950" s="92">
        <f t="shared" si="395"/>
        <v>42.75</v>
      </c>
      <c r="H7950" s="138">
        <v>37.340000000000003</v>
      </c>
      <c r="I7950" s="138">
        <v>32.229999999999997</v>
      </c>
      <c r="J7950" s="138">
        <v>42.75</v>
      </c>
      <c r="K7950" s="138">
        <v>7.2040707016604175</v>
      </c>
    </row>
    <row r="7951" spans="1:11">
      <c r="A7951" s="39" t="s">
        <v>466</v>
      </c>
      <c r="B7951" s="39" t="s">
        <v>443</v>
      </c>
      <c r="C7951" s="39" t="s">
        <v>118</v>
      </c>
      <c r="D7951" s="92">
        <f t="shared" si="393"/>
        <v>18.55</v>
      </c>
      <c r="E7951" s="92">
        <f t="shared" si="394"/>
        <v>13.51</v>
      </c>
      <c r="F7951" s="92">
        <f t="shared" si="395"/>
        <v>24.93</v>
      </c>
      <c r="H7951" s="138">
        <v>18.55</v>
      </c>
      <c r="I7951" s="138">
        <v>13.51</v>
      </c>
      <c r="J7951" s="138">
        <v>24.93</v>
      </c>
      <c r="K7951" s="138">
        <v>15.687331536388141</v>
      </c>
    </row>
    <row r="7952" spans="1:11">
      <c r="A7952" s="39" t="s">
        <v>466</v>
      </c>
      <c r="B7952" s="39" t="s">
        <v>443</v>
      </c>
      <c r="C7952" s="39" t="s">
        <v>122</v>
      </c>
      <c r="D7952" s="92">
        <f t="shared" si="393"/>
        <v>41.08</v>
      </c>
      <c r="E7952" s="92">
        <f t="shared" si="394"/>
        <v>35.409999999999997</v>
      </c>
      <c r="F7952" s="92">
        <f t="shared" si="395"/>
        <v>47</v>
      </c>
      <c r="H7952" s="138">
        <v>41.08</v>
      </c>
      <c r="I7952" s="138">
        <v>35.409999999999997</v>
      </c>
      <c r="J7952" s="138">
        <v>47</v>
      </c>
      <c r="K7952" s="138">
        <v>7.2297955209347622</v>
      </c>
    </row>
    <row r="7953" spans="1:11">
      <c r="A7953" s="39" t="s">
        <v>466</v>
      </c>
      <c r="B7953" s="39" t="s">
        <v>443</v>
      </c>
      <c r="C7953" s="39" t="s">
        <v>130</v>
      </c>
      <c r="D7953" s="92">
        <f t="shared" si="393"/>
        <v>31.26</v>
      </c>
      <c r="E7953" s="92">
        <f t="shared" si="394"/>
        <v>26.54</v>
      </c>
      <c r="F7953" s="92">
        <f t="shared" si="395"/>
        <v>36.409999999999997</v>
      </c>
      <c r="H7953" s="138">
        <v>31.26</v>
      </c>
      <c r="I7953" s="138">
        <v>26.54</v>
      </c>
      <c r="J7953" s="138">
        <v>36.409999999999997</v>
      </c>
      <c r="K7953" s="138">
        <v>8.0934101087651928</v>
      </c>
    </row>
    <row r="7954" spans="1:11">
      <c r="A7954" s="39" t="s">
        <v>466</v>
      </c>
      <c r="B7954" s="39" t="s">
        <v>443</v>
      </c>
      <c r="C7954" s="39" t="s">
        <v>135</v>
      </c>
      <c r="D7954" s="92">
        <f t="shared" si="393"/>
        <v>27.84</v>
      </c>
      <c r="E7954" s="92">
        <f t="shared" si="394"/>
        <v>18.21</v>
      </c>
      <c r="F7954" s="92">
        <f t="shared" si="395"/>
        <v>40.07</v>
      </c>
      <c r="H7954" s="138">
        <v>27.84</v>
      </c>
      <c r="I7954" s="138">
        <v>18.21</v>
      </c>
      <c r="J7954" s="138">
        <v>40.07</v>
      </c>
      <c r="K7954" s="138">
        <v>20.258620689655171</v>
      </c>
    </row>
    <row r="7955" spans="1:11">
      <c r="A7955" s="39" t="s">
        <v>466</v>
      </c>
      <c r="B7955" s="39" t="s">
        <v>443</v>
      </c>
      <c r="C7955" s="39" t="s">
        <v>136</v>
      </c>
      <c r="D7955" s="92">
        <f t="shared" si="393"/>
        <v>41.87</v>
      </c>
      <c r="E7955" s="92">
        <f t="shared" si="394"/>
        <v>34.909999999999997</v>
      </c>
      <c r="F7955" s="92">
        <f t="shared" si="395"/>
        <v>49.18</v>
      </c>
      <c r="H7955" s="138">
        <v>41.87</v>
      </c>
      <c r="I7955" s="138">
        <v>34.909999999999997</v>
      </c>
      <c r="J7955" s="138">
        <v>49.18</v>
      </c>
      <c r="K7955" s="138">
        <v>8.7413422498208764</v>
      </c>
    </row>
    <row r="7956" spans="1:11">
      <c r="A7956" s="39" t="s">
        <v>466</v>
      </c>
      <c r="B7956" s="39" t="s">
        <v>443</v>
      </c>
      <c r="C7956" s="39" t="s">
        <v>143</v>
      </c>
      <c r="D7956" s="92">
        <f t="shared" si="393"/>
        <v>38.200000000000003</v>
      </c>
      <c r="E7956" s="92">
        <f t="shared" si="394"/>
        <v>31.25</v>
      </c>
      <c r="F7956" s="92">
        <f t="shared" si="395"/>
        <v>45.67</v>
      </c>
      <c r="H7956" s="138">
        <v>38.200000000000003</v>
      </c>
      <c r="I7956" s="138">
        <v>31.25</v>
      </c>
      <c r="J7956" s="138">
        <v>45.67</v>
      </c>
      <c r="K7956" s="138">
        <v>9.6858638743455483</v>
      </c>
    </row>
    <row r="7957" spans="1:11">
      <c r="A7957" s="39" t="s">
        <v>466</v>
      </c>
      <c r="B7957" s="39" t="s">
        <v>443</v>
      </c>
      <c r="C7957" s="39" t="s">
        <v>149</v>
      </c>
      <c r="D7957" s="92">
        <f t="shared" si="393"/>
        <v>35.799999999999997</v>
      </c>
      <c r="E7957" s="92">
        <f t="shared" si="394"/>
        <v>30.89</v>
      </c>
      <c r="F7957" s="92">
        <f t="shared" si="395"/>
        <v>41.02</v>
      </c>
      <c r="H7957" s="138">
        <v>35.799999999999997</v>
      </c>
      <c r="I7957" s="138">
        <v>30.89</v>
      </c>
      <c r="J7957" s="138">
        <v>41.02</v>
      </c>
      <c r="K7957" s="138">
        <v>7.2346368715083802</v>
      </c>
    </row>
    <row r="7958" spans="1:11">
      <c r="A7958" s="39" t="s">
        <v>466</v>
      </c>
      <c r="B7958" s="39" t="s">
        <v>443</v>
      </c>
      <c r="C7958" s="39" t="s">
        <v>151</v>
      </c>
      <c r="D7958" s="92">
        <f t="shared" si="393"/>
        <v>31.51</v>
      </c>
      <c r="E7958" s="92">
        <f t="shared" si="394"/>
        <v>23.84</v>
      </c>
      <c r="F7958" s="92">
        <f t="shared" si="395"/>
        <v>40.340000000000003</v>
      </c>
      <c r="H7958" s="138">
        <v>31.51</v>
      </c>
      <c r="I7958" s="138">
        <v>23.84</v>
      </c>
      <c r="J7958" s="138">
        <v>40.340000000000003</v>
      </c>
      <c r="K7958" s="138">
        <v>13.456045699777849</v>
      </c>
    </row>
    <row r="7959" spans="1:11">
      <c r="A7959" s="39" t="s">
        <v>466</v>
      </c>
      <c r="B7959" s="39" t="s">
        <v>443</v>
      </c>
      <c r="C7959" s="39" t="s">
        <v>154</v>
      </c>
      <c r="D7959" s="92">
        <f t="shared" si="393"/>
        <v>49.04</v>
      </c>
      <c r="E7959" s="92">
        <f t="shared" si="394"/>
        <v>42.28</v>
      </c>
      <c r="F7959" s="92">
        <f t="shared" si="395"/>
        <v>55.84</v>
      </c>
      <c r="H7959" s="138">
        <v>49.04</v>
      </c>
      <c r="I7959" s="138">
        <v>42.28</v>
      </c>
      <c r="J7959" s="138">
        <v>55.84</v>
      </c>
      <c r="K7959" s="138">
        <v>7.0962479608482871</v>
      </c>
    </row>
    <row r="7960" spans="1:11">
      <c r="A7960" s="39" t="s">
        <v>466</v>
      </c>
      <c r="B7960" s="39" t="s">
        <v>443</v>
      </c>
      <c r="C7960" s="39" t="s">
        <v>164</v>
      </c>
      <c r="D7960" s="92">
        <f t="shared" si="393"/>
        <v>33.76</v>
      </c>
      <c r="E7960" s="92">
        <f t="shared" si="394"/>
        <v>25.84</v>
      </c>
      <c r="F7960" s="92">
        <f t="shared" si="395"/>
        <v>42.71</v>
      </c>
      <c r="H7960" s="138">
        <v>33.76</v>
      </c>
      <c r="I7960" s="138">
        <v>25.84</v>
      </c>
      <c r="J7960" s="138">
        <v>42.71</v>
      </c>
      <c r="K7960" s="138">
        <v>12.855450236966826</v>
      </c>
    </row>
    <row r="7961" spans="1:11">
      <c r="A7961" s="39" t="s">
        <v>466</v>
      </c>
      <c r="B7961" s="39" t="s">
        <v>443</v>
      </c>
      <c r="C7961" s="39" t="s">
        <v>171</v>
      </c>
      <c r="D7961" s="92">
        <f t="shared" si="393"/>
        <v>32.270000000000003</v>
      </c>
      <c r="E7961" s="92">
        <f t="shared" si="394"/>
        <v>27.29</v>
      </c>
      <c r="F7961" s="92">
        <f t="shared" si="395"/>
        <v>37.67</v>
      </c>
      <c r="H7961" s="138">
        <v>32.270000000000003</v>
      </c>
      <c r="I7961" s="138">
        <v>27.29</v>
      </c>
      <c r="J7961" s="138">
        <v>37.67</v>
      </c>
      <c r="K7961" s="138">
        <v>8.211961574217538</v>
      </c>
    </row>
    <row r="7962" spans="1:11">
      <c r="A7962" s="39" t="s">
        <v>466</v>
      </c>
      <c r="B7962" s="39" t="s">
        <v>443</v>
      </c>
      <c r="C7962" s="39" t="s">
        <v>174</v>
      </c>
      <c r="D7962" s="92">
        <f t="shared" si="393"/>
        <v>41.13</v>
      </c>
      <c r="E7962" s="92">
        <f t="shared" si="394"/>
        <v>34.909999999999997</v>
      </c>
      <c r="F7962" s="92">
        <f t="shared" si="395"/>
        <v>47.65</v>
      </c>
      <c r="H7962" s="138">
        <v>41.13</v>
      </c>
      <c r="I7962" s="138">
        <v>34.909999999999997</v>
      </c>
      <c r="J7962" s="138">
        <v>47.65</v>
      </c>
      <c r="K7962" s="138">
        <v>7.9504011670313641</v>
      </c>
    </row>
    <row r="7963" spans="1:11">
      <c r="A7963" s="39" t="s">
        <v>466</v>
      </c>
      <c r="B7963" s="39" t="s">
        <v>295</v>
      </c>
      <c r="C7963" s="39" t="s">
        <v>101</v>
      </c>
      <c r="D7963" s="92">
        <f t="shared" si="393"/>
        <v>36.75</v>
      </c>
      <c r="E7963" s="92">
        <f t="shared" si="394"/>
        <v>31.15</v>
      </c>
      <c r="F7963" s="92">
        <f t="shared" si="395"/>
        <v>42.74</v>
      </c>
      <c r="H7963" s="138">
        <v>36.75</v>
      </c>
      <c r="I7963" s="138">
        <v>31.15</v>
      </c>
      <c r="J7963" s="138">
        <v>42.74</v>
      </c>
      <c r="K7963" s="138">
        <v>8.0816326530612255</v>
      </c>
    </row>
    <row r="7964" spans="1:11">
      <c r="A7964" s="39" t="s">
        <v>466</v>
      </c>
      <c r="B7964" s="39" t="s">
        <v>295</v>
      </c>
      <c r="C7964" s="39" t="s">
        <v>108</v>
      </c>
      <c r="D7964" s="92">
        <f t="shared" si="393"/>
        <v>23.37</v>
      </c>
      <c r="E7964" s="92">
        <f t="shared" si="394"/>
        <v>16.54</v>
      </c>
      <c r="F7964" s="92">
        <f t="shared" si="395"/>
        <v>31.93</v>
      </c>
      <c r="H7964" s="138">
        <v>23.37</v>
      </c>
      <c r="I7964" s="138">
        <v>16.54</v>
      </c>
      <c r="J7964" s="138">
        <v>31.93</v>
      </c>
      <c r="K7964" s="138">
        <v>16.816431322207958</v>
      </c>
    </row>
    <row r="7965" spans="1:11">
      <c r="A7965" s="39" t="s">
        <v>466</v>
      </c>
      <c r="B7965" s="39" t="s">
        <v>295</v>
      </c>
      <c r="C7965" s="39" t="s">
        <v>109</v>
      </c>
      <c r="D7965" s="92">
        <f t="shared" si="393"/>
        <v>37.15</v>
      </c>
      <c r="E7965" s="92">
        <f t="shared" si="394"/>
        <v>30.1</v>
      </c>
      <c r="F7965" s="92">
        <f t="shared" si="395"/>
        <v>44.79</v>
      </c>
      <c r="H7965" s="138">
        <v>37.15</v>
      </c>
      <c r="I7965" s="138">
        <v>30.1</v>
      </c>
      <c r="J7965" s="138">
        <v>44.79</v>
      </c>
      <c r="K7965" s="138">
        <v>10.148048452220728</v>
      </c>
    </row>
    <row r="7966" spans="1:11">
      <c r="A7966" s="39" t="s">
        <v>466</v>
      </c>
      <c r="B7966" s="39" t="s">
        <v>295</v>
      </c>
      <c r="C7966" s="39" t="s">
        <v>112</v>
      </c>
      <c r="D7966" s="92">
        <f t="shared" si="393"/>
        <v>33.770000000000003</v>
      </c>
      <c r="E7966" s="92">
        <f t="shared" si="394"/>
        <v>25.99</v>
      </c>
      <c r="F7966" s="92">
        <f t="shared" si="395"/>
        <v>42.55</v>
      </c>
      <c r="H7966" s="138">
        <v>33.770000000000003</v>
      </c>
      <c r="I7966" s="138">
        <v>25.99</v>
      </c>
      <c r="J7966" s="138">
        <v>42.55</v>
      </c>
      <c r="K7966" s="138">
        <v>12.614746816701212</v>
      </c>
    </row>
    <row r="7967" spans="1:11">
      <c r="A7967" s="39" t="s">
        <v>466</v>
      </c>
      <c r="B7967" s="39" t="s">
        <v>295</v>
      </c>
      <c r="C7967" s="39" t="s">
        <v>115</v>
      </c>
      <c r="D7967" s="92">
        <f t="shared" si="393"/>
        <v>30.39</v>
      </c>
      <c r="E7967" s="92">
        <f t="shared" si="394"/>
        <v>25.66</v>
      </c>
      <c r="F7967" s="92">
        <f t="shared" si="395"/>
        <v>35.57</v>
      </c>
      <c r="H7967" s="138">
        <v>30.39</v>
      </c>
      <c r="I7967" s="138">
        <v>25.66</v>
      </c>
      <c r="J7967" s="138">
        <v>35.57</v>
      </c>
      <c r="K7967" s="138">
        <v>8.3251069430733793</v>
      </c>
    </row>
    <row r="7968" spans="1:11">
      <c r="A7968" s="39" t="s">
        <v>466</v>
      </c>
      <c r="B7968" s="39" t="s">
        <v>295</v>
      </c>
      <c r="C7968" s="39" t="s">
        <v>118</v>
      </c>
      <c r="D7968" s="92">
        <f t="shared" si="393"/>
        <v>47.41</v>
      </c>
      <c r="E7968" s="92">
        <f t="shared" si="394"/>
        <v>38.49</v>
      </c>
      <c r="F7968" s="92">
        <f t="shared" si="395"/>
        <v>56.5</v>
      </c>
      <c r="H7968" s="138">
        <v>47.41</v>
      </c>
      <c r="I7968" s="138">
        <v>38.49</v>
      </c>
      <c r="J7968" s="138">
        <v>56.5</v>
      </c>
      <c r="K7968" s="138">
        <v>9.7869647753638471</v>
      </c>
    </row>
    <row r="7969" spans="1:11">
      <c r="A7969" s="39" t="s">
        <v>466</v>
      </c>
      <c r="B7969" s="39" t="s">
        <v>295</v>
      </c>
      <c r="C7969" s="39" t="s">
        <v>122</v>
      </c>
      <c r="D7969" s="92">
        <f t="shared" si="393"/>
        <v>30.52</v>
      </c>
      <c r="E7969" s="92">
        <f t="shared" si="394"/>
        <v>25.26</v>
      </c>
      <c r="F7969" s="92">
        <f t="shared" si="395"/>
        <v>36.36</v>
      </c>
      <c r="H7969" s="138">
        <v>30.52</v>
      </c>
      <c r="I7969" s="138">
        <v>25.26</v>
      </c>
      <c r="J7969" s="138">
        <v>36.36</v>
      </c>
      <c r="K7969" s="138">
        <v>9.3053735255570125</v>
      </c>
    </row>
    <row r="7970" spans="1:11">
      <c r="A7970" s="39" t="s">
        <v>466</v>
      </c>
      <c r="B7970" s="39" t="s">
        <v>295</v>
      </c>
      <c r="C7970" s="39" t="s">
        <v>130</v>
      </c>
      <c r="D7970" s="92">
        <f t="shared" si="393"/>
        <v>37.83</v>
      </c>
      <c r="E7970" s="92">
        <f t="shared" si="394"/>
        <v>32.729999999999997</v>
      </c>
      <c r="F7970" s="92">
        <f t="shared" si="395"/>
        <v>43.22</v>
      </c>
      <c r="H7970" s="138">
        <v>37.83</v>
      </c>
      <c r="I7970" s="138">
        <v>32.729999999999997</v>
      </c>
      <c r="J7970" s="138">
        <v>43.22</v>
      </c>
      <c r="K7970" s="138">
        <v>7.1107586571504093</v>
      </c>
    </row>
    <row r="7971" spans="1:11">
      <c r="A7971" s="39" t="s">
        <v>466</v>
      </c>
      <c r="B7971" s="39" t="s">
        <v>295</v>
      </c>
      <c r="C7971" s="39" t="s">
        <v>135</v>
      </c>
      <c r="D7971" s="92">
        <f t="shared" si="393"/>
        <v>26.16</v>
      </c>
      <c r="E7971" s="92">
        <f t="shared" si="394"/>
        <v>17.7</v>
      </c>
      <c r="F7971" s="92">
        <f t="shared" si="395"/>
        <v>36.840000000000003</v>
      </c>
      <c r="H7971" s="138">
        <v>26.16</v>
      </c>
      <c r="I7971" s="138">
        <v>17.7</v>
      </c>
      <c r="J7971" s="138">
        <v>36.840000000000003</v>
      </c>
      <c r="K7971" s="138">
        <v>18.807339449541281</v>
      </c>
    </row>
    <row r="7972" spans="1:11">
      <c r="A7972" s="39" t="s">
        <v>466</v>
      </c>
      <c r="B7972" s="39" t="s">
        <v>295</v>
      </c>
      <c r="C7972" s="39" t="s">
        <v>136</v>
      </c>
      <c r="D7972" s="92">
        <f t="shared" si="393"/>
        <v>32.119999999999997</v>
      </c>
      <c r="E7972" s="92">
        <f t="shared" si="394"/>
        <v>25.93</v>
      </c>
      <c r="F7972" s="92">
        <f t="shared" si="395"/>
        <v>39.01</v>
      </c>
      <c r="H7972" s="138">
        <v>32.119999999999997</v>
      </c>
      <c r="I7972" s="138">
        <v>25.93</v>
      </c>
      <c r="J7972" s="138">
        <v>39.01</v>
      </c>
      <c r="K7972" s="138">
        <v>10.429638854296391</v>
      </c>
    </row>
    <row r="7973" spans="1:11">
      <c r="A7973" s="39" t="s">
        <v>466</v>
      </c>
      <c r="B7973" s="39" t="s">
        <v>295</v>
      </c>
      <c r="C7973" s="39" t="s">
        <v>143</v>
      </c>
      <c r="D7973" s="92">
        <f t="shared" si="393"/>
        <v>36.61</v>
      </c>
      <c r="E7973" s="92">
        <f t="shared" si="394"/>
        <v>29.65</v>
      </c>
      <c r="F7973" s="92">
        <f t="shared" si="395"/>
        <v>44.19</v>
      </c>
      <c r="H7973" s="138">
        <v>36.61</v>
      </c>
      <c r="I7973" s="138">
        <v>29.65</v>
      </c>
      <c r="J7973" s="138">
        <v>44.19</v>
      </c>
      <c r="K7973" s="138">
        <v>10.188473094782847</v>
      </c>
    </row>
    <row r="7974" spans="1:11">
      <c r="A7974" s="39" t="s">
        <v>466</v>
      </c>
      <c r="B7974" s="39" t="s">
        <v>295</v>
      </c>
      <c r="C7974" s="39" t="s">
        <v>149</v>
      </c>
      <c r="D7974" s="92">
        <f t="shared" si="393"/>
        <v>33.770000000000003</v>
      </c>
      <c r="E7974" s="92">
        <f t="shared" si="394"/>
        <v>28.45</v>
      </c>
      <c r="F7974" s="92">
        <f t="shared" si="395"/>
        <v>39.53</v>
      </c>
      <c r="H7974" s="138">
        <v>33.770000000000003</v>
      </c>
      <c r="I7974" s="138">
        <v>28.45</v>
      </c>
      <c r="J7974" s="138">
        <v>39.53</v>
      </c>
      <c r="K7974" s="138">
        <v>8.4098312111341418</v>
      </c>
    </row>
    <row r="7975" spans="1:11">
      <c r="A7975" s="39" t="s">
        <v>466</v>
      </c>
      <c r="B7975" s="39" t="s">
        <v>295</v>
      </c>
      <c r="C7975" s="39" t="s">
        <v>151</v>
      </c>
      <c r="D7975" s="92">
        <f t="shared" si="393"/>
        <v>36.340000000000003</v>
      </c>
      <c r="E7975" s="92">
        <f t="shared" si="394"/>
        <v>27.6</v>
      </c>
      <c r="F7975" s="92">
        <f t="shared" si="395"/>
        <v>46.09</v>
      </c>
      <c r="H7975" s="138">
        <v>36.340000000000003</v>
      </c>
      <c r="I7975" s="138">
        <v>27.6</v>
      </c>
      <c r="J7975" s="138">
        <v>46.09</v>
      </c>
      <c r="K7975" s="138">
        <v>13.126031920748485</v>
      </c>
    </row>
    <row r="7976" spans="1:11">
      <c r="A7976" s="39" t="s">
        <v>466</v>
      </c>
      <c r="B7976" s="39" t="s">
        <v>295</v>
      </c>
      <c r="C7976" s="39" t="s">
        <v>154</v>
      </c>
      <c r="D7976" s="92">
        <f t="shared" si="393"/>
        <v>30.52</v>
      </c>
      <c r="E7976" s="92">
        <f t="shared" si="394"/>
        <v>25.13</v>
      </c>
      <c r="F7976" s="92">
        <f t="shared" si="395"/>
        <v>36.49</v>
      </c>
      <c r="H7976" s="138">
        <v>30.52</v>
      </c>
      <c r="I7976" s="138">
        <v>25.13</v>
      </c>
      <c r="J7976" s="138">
        <v>36.49</v>
      </c>
      <c r="K7976" s="138">
        <v>9.5347313237221503</v>
      </c>
    </row>
    <row r="7977" spans="1:11">
      <c r="A7977" s="39" t="s">
        <v>466</v>
      </c>
      <c r="B7977" s="39" t="s">
        <v>295</v>
      </c>
      <c r="C7977" s="39" t="s">
        <v>164</v>
      </c>
      <c r="D7977" s="92">
        <f t="shared" si="393"/>
        <v>30.2</v>
      </c>
      <c r="E7977" s="92">
        <f t="shared" si="394"/>
        <v>23.75</v>
      </c>
      <c r="F7977" s="92">
        <f t="shared" si="395"/>
        <v>37.54</v>
      </c>
      <c r="H7977" s="138">
        <v>30.2</v>
      </c>
      <c r="I7977" s="138">
        <v>23.75</v>
      </c>
      <c r="J7977" s="138">
        <v>37.54</v>
      </c>
      <c r="K7977" s="138">
        <v>11.688741721854305</v>
      </c>
    </row>
    <row r="7978" spans="1:11">
      <c r="A7978" s="39" t="s">
        <v>466</v>
      </c>
      <c r="B7978" s="39" t="s">
        <v>295</v>
      </c>
      <c r="C7978" s="39" t="s">
        <v>171</v>
      </c>
      <c r="D7978" s="92">
        <f t="shared" si="393"/>
        <v>31.96</v>
      </c>
      <c r="E7978" s="92">
        <f t="shared" si="394"/>
        <v>27.16</v>
      </c>
      <c r="F7978" s="92">
        <f t="shared" si="395"/>
        <v>37.18</v>
      </c>
      <c r="H7978" s="138">
        <v>31.96</v>
      </c>
      <c r="I7978" s="138">
        <v>27.16</v>
      </c>
      <c r="J7978" s="138">
        <v>37.18</v>
      </c>
      <c r="K7978" s="138">
        <v>8.0100125156445561</v>
      </c>
    </row>
    <row r="7979" spans="1:11">
      <c r="A7979" s="39" t="s">
        <v>466</v>
      </c>
      <c r="B7979" s="39" t="s">
        <v>295</v>
      </c>
      <c r="C7979" s="39" t="s">
        <v>174</v>
      </c>
      <c r="D7979" s="92">
        <f t="shared" si="393"/>
        <v>36.36</v>
      </c>
      <c r="E7979" s="92">
        <f t="shared" si="394"/>
        <v>30.12</v>
      </c>
      <c r="F7979" s="92">
        <f t="shared" si="395"/>
        <v>43.11</v>
      </c>
      <c r="H7979" s="138">
        <v>36.36</v>
      </c>
      <c r="I7979" s="138">
        <v>30.12</v>
      </c>
      <c r="J7979" s="138">
        <v>43.11</v>
      </c>
      <c r="K7979" s="138">
        <v>9.1584158415841586</v>
      </c>
    </row>
    <row r="7980" spans="1:11">
      <c r="A7980" s="39" t="s">
        <v>466</v>
      </c>
      <c r="B7980" s="39" t="s">
        <v>444</v>
      </c>
      <c r="C7980" s="39" t="s">
        <v>101</v>
      </c>
      <c r="D7980" s="92">
        <f t="shared" si="393"/>
        <v>21.12</v>
      </c>
      <c r="E7980" s="92">
        <f t="shared" si="394"/>
        <v>16.690000000000001</v>
      </c>
      <c r="F7980" s="92">
        <f t="shared" si="395"/>
        <v>26.37</v>
      </c>
      <c r="H7980" s="138">
        <v>21.12</v>
      </c>
      <c r="I7980" s="138">
        <v>16.690000000000001</v>
      </c>
      <c r="J7980" s="138">
        <v>26.37</v>
      </c>
      <c r="K7980" s="138">
        <v>11.695075757575758</v>
      </c>
    </row>
    <row r="7981" spans="1:11">
      <c r="A7981" s="39" t="s">
        <v>466</v>
      </c>
      <c r="B7981" s="39" t="s">
        <v>444</v>
      </c>
      <c r="C7981" s="39" t="s">
        <v>108</v>
      </c>
      <c r="D7981" s="92">
        <f t="shared" si="393"/>
        <v>35.96</v>
      </c>
      <c r="E7981" s="92">
        <f t="shared" si="394"/>
        <v>25.18</v>
      </c>
      <c r="F7981" s="92">
        <f t="shared" si="395"/>
        <v>48.37</v>
      </c>
      <c r="H7981" s="138">
        <v>35.96</v>
      </c>
      <c r="I7981" s="138">
        <v>25.18</v>
      </c>
      <c r="J7981" s="138">
        <v>48.37</v>
      </c>
      <c r="K7981" s="138">
        <v>16.71301446051168</v>
      </c>
    </row>
    <row r="7982" spans="1:11">
      <c r="A7982" s="39" t="s">
        <v>466</v>
      </c>
      <c r="B7982" s="39" t="s">
        <v>444</v>
      </c>
      <c r="C7982" s="39" t="s">
        <v>109</v>
      </c>
      <c r="D7982" s="92">
        <f t="shared" si="393"/>
        <v>25.68</v>
      </c>
      <c r="E7982" s="92">
        <f t="shared" si="394"/>
        <v>19.61</v>
      </c>
      <c r="F7982" s="92">
        <f t="shared" si="395"/>
        <v>32.86</v>
      </c>
      <c r="H7982" s="138">
        <v>25.68</v>
      </c>
      <c r="I7982" s="138">
        <v>19.61</v>
      </c>
      <c r="J7982" s="138">
        <v>32.86</v>
      </c>
      <c r="K7982" s="138">
        <v>13.200934579439252</v>
      </c>
    </row>
    <row r="7983" spans="1:11">
      <c r="A7983" s="39" t="s">
        <v>466</v>
      </c>
      <c r="B7983" s="39" t="s">
        <v>444</v>
      </c>
      <c r="C7983" s="39" t="s">
        <v>112</v>
      </c>
      <c r="D7983" s="92">
        <f t="shared" si="393"/>
        <v>32.78</v>
      </c>
      <c r="E7983" s="92">
        <f t="shared" si="394"/>
        <v>25.29</v>
      </c>
      <c r="F7983" s="92">
        <f t="shared" si="395"/>
        <v>41.26</v>
      </c>
      <c r="H7983" s="138">
        <v>32.78</v>
      </c>
      <c r="I7983" s="138">
        <v>25.29</v>
      </c>
      <c r="J7983" s="138">
        <v>41.26</v>
      </c>
      <c r="K7983" s="138">
        <v>12.507626601586333</v>
      </c>
    </row>
    <row r="7984" spans="1:11">
      <c r="A7984" s="39" t="s">
        <v>466</v>
      </c>
      <c r="B7984" s="39" t="s">
        <v>444</v>
      </c>
      <c r="C7984" s="39" t="s">
        <v>115</v>
      </c>
      <c r="D7984" s="92">
        <f t="shared" si="393"/>
        <v>27.71</v>
      </c>
      <c r="E7984" s="92">
        <f t="shared" si="394"/>
        <v>22.96</v>
      </c>
      <c r="F7984" s="92">
        <f t="shared" si="395"/>
        <v>33.020000000000003</v>
      </c>
      <c r="H7984" s="138">
        <v>27.71</v>
      </c>
      <c r="I7984" s="138">
        <v>22.96</v>
      </c>
      <c r="J7984" s="138">
        <v>33.020000000000003</v>
      </c>
      <c r="K7984" s="138">
        <v>9.2746300974377469</v>
      </c>
    </row>
    <row r="7985" spans="1:11">
      <c r="A7985" s="39" t="s">
        <v>466</v>
      </c>
      <c r="B7985" s="39" t="s">
        <v>444</v>
      </c>
      <c r="C7985" s="39" t="s">
        <v>118</v>
      </c>
      <c r="D7985" s="92">
        <f t="shared" si="393"/>
        <v>23.71</v>
      </c>
      <c r="E7985" s="92">
        <f t="shared" si="394"/>
        <v>17.38</v>
      </c>
      <c r="F7985" s="92">
        <f t="shared" si="395"/>
        <v>31.47</v>
      </c>
      <c r="H7985" s="138">
        <v>23.71</v>
      </c>
      <c r="I7985" s="138">
        <v>17.38</v>
      </c>
      <c r="J7985" s="138">
        <v>31.47</v>
      </c>
      <c r="K7985" s="138">
        <v>15.183466891606917</v>
      </c>
    </row>
    <row r="7986" spans="1:11">
      <c r="A7986" s="39" t="s">
        <v>466</v>
      </c>
      <c r="B7986" s="39" t="s">
        <v>444</v>
      </c>
      <c r="C7986" s="39" t="s">
        <v>122</v>
      </c>
      <c r="D7986" s="92">
        <f t="shared" si="393"/>
        <v>21</v>
      </c>
      <c r="E7986" s="92">
        <f t="shared" si="394"/>
        <v>16.66</v>
      </c>
      <c r="F7986" s="92">
        <f t="shared" si="395"/>
        <v>26.11</v>
      </c>
      <c r="H7986" s="138">
        <v>21</v>
      </c>
      <c r="I7986" s="138">
        <v>16.66</v>
      </c>
      <c r="J7986" s="138">
        <v>26.11</v>
      </c>
      <c r="K7986" s="138">
        <v>11.476190476190478</v>
      </c>
    </row>
    <row r="7987" spans="1:11">
      <c r="A7987" s="39" t="s">
        <v>466</v>
      </c>
      <c r="B7987" s="39" t="s">
        <v>444</v>
      </c>
      <c r="C7987" s="39" t="s">
        <v>130</v>
      </c>
      <c r="D7987" s="92">
        <f t="shared" si="393"/>
        <v>26.29</v>
      </c>
      <c r="E7987" s="92">
        <f t="shared" si="394"/>
        <v>21.87</v>
      </c>
      <c r="F7987" s="92">
        <f t="shared" si="395"/>
        <v>31.26</v>
      </c>
      <c r="H7987" s="138">
        <v>26.29</v>
      </c>
      <c r="I7987" s="138">
        <v>21.87</v>
      </c>
      <c r="J7987" s="138">
        <v>31.26</v>
      </c>
      <c r="K7987" s="138">
        <v>9.1289463674400917</v>
      </c>
    </row>
    <row r="7988" spans="1:11">
      <c r="A7988" s="39" t="s">
        <v>466</v>
      </c>
      <c r="B7988" s="39" t="s">
        <v>444</v>
      </c>
      <c r="C7988" s="39" t="s">
        <v>135</v>
      </c>
      <c r="D7988" s="92">
        <f t="shared" si="393"/>
        <v>33.57</v>
      </c>
      <c r="E7988" s="92">
        <f t="shared" si="394"/>
        <v>23.05</v>
      </c>
      <c r="F7988" s="92">
        <f t="shared" si="395"/>
        <v>46.03</v>
      </c>
      <c r="H7988" s="138">
        <v>33.57</v>
      </c>
      <c r="I7988" s="138">
        <v>23.05</v>
      </c>
      <c r="J7988" s="138">
        <v>46.03</v>
      </c>
      <c r="K7988" s="138">
        <v>17.724158474828716</v>
      </c>
    </row>
    <row r="7989" spans="1:11">
      <c r="A7989" s="39" t="s">
        <v>466</v>
      </c>
      <c r="B7989" s="39" t="s">
        <v>444</v>
      </c>
      <c r="C7989" s="39" t="s">
        <v>136</v>
      </c>
      <c r="D7989" s="92">
        <f t="shared" si="393"/>
        <v>20.61</v>
      </c>
      <c r="E7989" s="92">
        <f t="shared" si="394"/>
        <v>15.08</v>
      </c>
      <c r="F7989" s="92">
        <f t="shared" si="395"/>
        <v>27.51</v>
      </c>
      <c r="H7989" s="138">
        <v>20.61</v>
      </c>
      <c r="I7989" s="138">
        <v>15.08</v>
      </c>
      <c r="J7989" s="138">
        <v>27.51</v>
      </c>
      <c r="K7989" s="138">
        <v>15.380883066472586</v>
      </c>
    </row>
    <row r="7990" spans="1:11">
      <c r="A7990" s="39" t="s">
        <v>466</v>
      </c>
      <c r="B7990" s="39" t="s">
        <v>444</v>
      </c>
      <c r="C7990" s="39" t="s">
        <v>143</v>
      </c>
      <c r="D7990" s="92">
        <f t="shared" si="393"/>
        <v>20.6</v>
      </c>
      <c r="E7990" s="92">
        <f t="shared" si="394"/>
        <v>15.66</v>
      </c>
      <c r="F7990" s="92">
        <f t="shared" si="395"/>
        <v>26.61</v>
      </c>
      <c r="H7990" s="138">
        <v>20.6</v>
      </c>
      <c r="I7990" s="138">
        <v>15.66</v>
      </c>
      <c r="J7990" s="138">
        <v>26.61</v>
      </c>
      <c r="K7990" s="138">
        <v>13.543689320388349</v>
      </c>
    </row>
    <row r="7991" spans="1:11">
      <c r="A7991" s="39" t="s">
        <v>466</v>
      </c>
      <c r="B7991" s="39" t="s">
        <v>444</v>
      </c>
      <c r="C7991" s="39" t="s">
        <v>149</v>
      </c>
      <c r="D7991" s="92">
        <f t="shared" si="393"/>
        <v>28.09</v>
      </c>
      <c r="E7991" s="92">
        <f t="shared" si="394"/>
        <v>23.09</v>
      </c>
      <c r="F7991" s="92">
        <f t="shared" si="395"/>
        <v>33.69</v>
      </c>
      <c r="H7991" s="138">
        <v>28.09</v>
      </c>
      <c r="I7991" s="138">
        <v>23.09</v>
      </c>
      <c r="J7991" s="138">
        <v>33.69</v>
      </c>
      <c r="K7991" s="138">
        <v>9.6475614097543616</v>
      </c>
    </row>
    <row r="7992" spans="1:11">
      <c r="A7992" s="39" t="s">
        <v>466</v>
      </c>
      <c r="B7992" s="39" t="s">
        <v>444</v>
      </c>
      <c r="C7992" s="39" t="s">
        <v>151</v>
      </c>
      <c r="D7992" s="92">
        <f t="shared" si="393"/>
        <v>26.66</v>
      </c>
      <c r="E7992" s="92">
        <f t="shared" si="394"/>
        <v>19.079999999999998</v>
      </c>
      <c r="F7992" s="92">
        <f t="shared" si="395"/>
        <v>35.93</v>
      </c>
      <c r="H7992" s="138">
        <v>26.66</v>
      </c>
      <c r="I7992" s="138">
        <v>19.079999999999998</v>
      </c>
      <c r="J7992" s="138">
        <v>35.93</v>
      </c>
      <c r="K7992" s="138">
        <v>16.20405101275319</v>
      </c>
    </row>
    <row r="7993" spans="1:11">
      <c r="A7993" s="39" t="s">
        <v>466</v>
      </c>
      <c r="B7993" s="39" t="s">
        <v>444</v>
      </c>
      <c r="C7993" s="39" t="s">
        <v>154</v>
      </c>
      <c r="D7993" s="92">
        <f t="shared" si="393"/>
        <v>18.63</v>
      </c>
      <c r="E7993" s="92">
        <f t="shared" si="394"/>
        <v>13.63</v>
      </c>
      <c r="F7993" s="92">
        <f t="shared" si="395"/>
        <v>24.92</v>
      </c>
      <c r="H7993" s="138">
        <v>18.63</v>
      </c>
      <c r="I7993" s="138">
        <v>13.63</v>
      </c>
      <c r="J7993" s="138">
        <v>24.92</v>
      </c>
      <c r="K7993" s="138">
        <v>15.405260332796566</v>
      </c>
    </row>
    <row r="7994" spans="1:11">
      <c r="A7994" s="39" t="s">
        <v>466</v>
      </c>
      <c r="B7994" s="39" t="s">
        <v>444</v>
      </c>
      <c r="C7994" s="39" t="s">
        <v>164</v>
      </c>
      <c r="D7994" s="92">
        <f t="shared" si="393"/>
        <v>31.2</v>
      </c>
      <c r="E7994" s="92">
        <f t="shared" si="394"/>
        <v>23.67</v>
      </c>
      <c r="F7994" s="92">
        <f t="shared" si="395"/>
        <v>39.869999999999997</v>
      </c>
      <c r="H7994" s="138">
        <v>31.2</v>
      </c>
      <c r="I7994" s="138">
        <v>23.67</v>
      </c>
      <c r="J7994" s="138">
        <v>39.869999999999997</v>
      </c>
      <c r="K7994" s="138">
        <v>13.333333333333334</v>
      </c>
    </row>
    <row r="7995" spans="1:11">
      <c r="A7995" s="39" t="s">
        <v>466</v>
      </c>
      <c r="B7995" s="39" t="s">
        <v>444</v>
      </c>
      <c r="C7995" s="39" t="s">
        <v>171</v>
      </c>
      <c r="D7995" s="92">
        <f t="shared" si="393"/>
        <v>30.38</v>
      </c>
      <c r="E7995" s="92">
        <f t="shared" si="394"/>
        <v>25.3</v>
      </c>
      <c r="F7995" s="92">
        <f t="shared" si="395"/>
        <v>35.99</v>
      </c>
      <c r="H7995" s="138">
        <v>30.38</v>
      </c>
      <c r="I7995" s="138">
        <v>25.3</v>
      </c>
      <c r="J7995" s="138">
        <v>35.99</v>
      </c>
      <c r="K7995" s="138">
        <v>8.9861751152073737</v>
      </c>
    </row>
    <row r="7996" spans="1:11">
      <c r="A7996" s="39" t="s">
        <v>466</v>
      </c>
      <c r="B7996" s="39" t="s">
        <v>444</v>
      </c>
      <c r="C7996" s="39" t="s">
        <v>174</v>
      </c>
      <c r="D7996" s="92">
        <f t="shared" si="393"/>
        <v>19.52</v>
      </c>
      <c r="E7996" s="92">
        <f t="shared" si="394"/>
        <v>14.52</v>
      </c>
      <c r="F7996" s="92">
        <f t="shared" si="395"/>
        <v>25.71</v>
      </c>
      <c r="H7996" s="138">
        <v>19.52</v>
      </c>
      <c r="I7996" s="138">
        <v>14.52</v>
      </c>
      <c r="J7996" s="138">
        <v>25.71</v>
      </c>
      <c r="K7996" s="138">
        <v>14.600409836065575</v>
      </c>
    </row>
    <row r="7997" spans="1:11">
      <c r="A7997" s="39" t="s">
        <v>466</v>
      </c>
      <c r="B7997" s="39" t="s">
        <v>300</v>
      </c>
      <c r="C7997" s="39" t="s">
        <v>101</v>
      </c>
      <c r="D7997" s="92">
        <f t="shared" si="393"/>
        <v>3.95</v>
      </c>
      <c r="E7997" s="92">
        <f t="shared" si="394"/>
        <v>2.42</v>
      </c>
      <c r="F7997" s="92">
        <f t="shared" si="395"/>
        <v>6.39</v>
      </c>
      <c r="H7997" s="138">
        <v>3.95</v>
      </c>
      <c r="I7997" s="138">
        <v>2.42</v>
      </c>
      <c r="J7997" s="138">
        <v>6.39</v>
      </c>
      <c r="K7997" s="138">
        <v>24.810126582278478</v>
      </c>
    </row>
    <row r="7998" spans="1:11">
      <c r="A7998" s="39" t="s">
        <v>466</v>
      </c>
      <c r="B7998" s="39" t="s">
        <v>300</v>
      </c>
      <c r="C7998" s="39" t="s">
        <v>108</v>
      </c>
      <c r="D7998" s="92">
        <f t="shared" si="393"/>
        <v>7.61</v>
      </c>
      <c r="E7998" s="92">
        <f t="shared" si="394"/>
        <v>5.28</v>
      </c>
      <c r="F7998" s="92">
        <f t="shared" si="395"/>
        <v>10.86</v>
      </c>
      <c r="H7998" s="138">
        <v>7.61</v>
      </c>
      <c r="I7998" s="138">
        <v>5.28</v>
      </c>
      <c r="J7998" s="138">
        <v>10.86</v>
      </c>
      <c r="K7998" s="138">
        <v>18.396846254927723</v>
      </c>
    </row>
    <row r="7999" spans="1:11">
      <c r="A7999" s="39" t="s">
        <v>466</v>
      </c>
      <c r="B7999" s="39" t="s">
        <v>300</v>
      </c>
      <c r="C7999" s="39" t="s">
        <v>109</v>
      </c>
      <c r="D7999" s="92">
        <f t="shared" si="393"/>
        <v>3.87</v>
      </c>
      <c r="E7999" s="92">
        <f t="shared" si="394"/>
        <v>2.68</v>
      </c>
      <c r="F7999" s="92">
        <f t="shared" si="395"/>
        <v>5.54</v>
      </c>
      <c r="H7999" s="138">
        <v>3.87</v>
      </c>
      <c r="I7999" s="138">
        <v>2.68</v>
      </c>
      <c r="J7999" s="138">
        <v>5.54</v>
      </c>
      <c r="K7999" s="138">
        <v>18.604651162790699</v>
      </c>
    </row>
    <row r="8000" spans="1:11">
      <c r="A8000" s="39" t="s">
        <v>466</v>
      </c>
      <c r="B8000" s="39" t="s">
        <v>300</v>
      </c>
      <c r="C8000" s="39" t="s">
        <v>112</v>
      </c>
      <c r="D8000" s="92">
        <f t="shared" si="393"/>
        <v>6.73</v>
      </c>
      <c r="E8000" s="92">
        <f t="shared" si="394"/>
        <v>5.0599999999999996</v>
      </c>
      <c r="F8000" s="92">
        <f t="shared" si="395"/>
        <v>8.89</v>
      </c>
      <c r="H8000" s="138">
        <v>6.73</v>
      </c>
      <c r="I8000" s="138">
        <v>5.0599999999999996</v>
      </c>
      <c r="J8000" s="138">
        <v>8.89</v>
      </c>
      <c r="K8000" s="138">
        <v>14.413075780089152</v>
      </c>
    </row>
    <row r="8001" spans="1:11">
      <c r="A8001" s="39" t="s">
        <v>466</v>
      </c>
      <c r="B8001" s="39" t="s">
        <v>300</v>
      </c>
      <c r="C8001" s="39" t="s">
        <v>115</v>
      </c>
      <c r="D8001" s="92">
        <f t="shared" si="393"/>
        <v>3.79</v>
      </c>
      <c r="E8001" s="92">
        <f t="shared" si="394"/>
        <v>2.12</v>
      </c>
      <c r="F8001" s="92">
        <f t="shared" si="395"/>
        <v>6.66</v>
      </c>
      <c r="H8001" s="138">
        <v>3.79</v>
      </c>
      <c r="I8001" s="138">
        <v>2.12</v>
      </c>
      <c r="J8001" s="138">
        <v>6.66</v>
      </c>
      <c r="K8001" s="138">
        <v>29.287598944591032</v>
      </c>
    </row>
    <row r="8002" spans="1:11">
      <c r="A8002" s="39" t="s">
        <v>466</v>
      </c>
      <c r="B8002" s="39" t="s">
        <v>300</v>
      </c>
      <c r="C8002" s="39" t="s">
        <v>118</v>
      </c>
      <c r="D8002" s="92">
        <f t="shared" si="393"/>
        <v>10.33</v>
      </c>
      <c r="E8002" s="92">
        <f t="shared" si="394"/>
        <v>6.89</v>
      </c>
      <c r="F8002" s="92">
        <f t="shared" si="395"/>
        <v>15.21</v>
      </c>
      <c r="H8002" s="138">
        <v>10.33</v>
      </c>
      <c r="I8002" s="138">
        <v>6.89</v>
      </c>
      <c r="J8002" s="138">
        <v>15.21</v>
      </c>
      <c r="K8002" s="138">
        <v>20.232333010648595</v>
      </c>
    </row>
    <row r="8003" spans="1:11">
      <c r="A8003" s="39" t="s">
        <v>466</v>
      </c>
      <c r="B8003" s="39" t="s">
        <v>300</v>
      </c>
      <c r="C8003" s="39" t="s">
        <v>122</v>
      </c>
      <c r="D8003" s="92">
        <f t="shared" si="393"/>
        <v>7.16</v>
      </c>
      <c r="E8003" s="92">
        <f t="shared" si="394"/>
        <v>4.8600000000000003</v>
      </c>
      <c r="F8003" s="92">
        <f t="shared" si="395"/>
        <v>10.44</v>
      </c>
      <c r="H8003" s="138">
        <v>7.16</v>
      </c>
      <c r="I8003" s="138">
        <v>4.8600000000000003</v>
      </c>
      <c r="J8003" s="138">
        <v>10.44</v>
      </c>
      <c r="K8003" s="138">
        <v>19.553072625698324</v>
      </c>
    </row>
    <row r="8004" spans="1:11">
      <c r="A8004" s="39" t="s">
        <v>466</v>
      </c>
      <c r="B8004" s="39" t="s">
        <v>300</v>
      </c>
      <c r="C8004" s="39" t="s">
        <v>130</v>
      </c>
      <c r="D8004" s="92">
        <f t="shared" si="393"/>
        <v>4.4400000000000004</v>
      </c>
      <c r="E8004" s="92">
        <f t="shared" si="394"/>
        <v>2.79</v>
      </c>
      <c r="F8004" s="92">
        <f t="shared" si="395"/>
        <v>7.02</v>
      </c>
      <c r="H8004" s="138">
        <v>4.4400000000000004</v>
      </c>
      <c r="I8004" s="138">
        <v>2.79</v>
      </c>
      <c r="J8004" s="138">
        <v>7.02</v>
      </c>
      <c r="K8004" s="138">
        <v>23.648648648648649</v>
      </c>
    </row>
    <row r="8005" spans="1:11">
      <c r="A8005" s="39" t="s">
        <v>466</v>
      </c>
      <c r="B8005" s="39" t="s">
        <v>300</v>
      </c>
      <c r="C8005" s="39" t="s">
        <v>135</v>
      </c>
      <c r="D8005" s="92">
        <f t="shared" si="393"/>
        <v>12.28</v>
      </c>
      <c r="E8005" s="92">
        <f t="shared" si="394"/>
        <v>8.26</v>
      </c>
      <c r="F8005" s="92">
        <f t="shared" si="395"/>
        <v>17.88</v>
      </c>
      <c r="H8005" s="138">
        <v>12.28</v>
      </c>
      <c r="I8005" s="138">
        <v>8.26</v>
      </c>
      <c r="J8005" s="138">
        <v>17.88</v>
      </c>
      <c r="K8005" s="138">
        <v>19.706840390879478</v>
      </c>
    </row>
    <row r="8006" spans="1:11">
      <c r="A8006" s="39" t="s">
        <v>466</v>
      </c>
      <c r="B8006" s="39" t="s">
        <v>300</v>
      </c>
      <c r="C8006" s="39" t="s">
        <v>136</v>
      </c>
      <c r="D8006" s="92">
        <f t="shared" si="393"/>
        <v>4.08</v>
      </c>
      <c r="E8006" s="92">
        <f t="shared" si="394"/>
        <v>2.58</v>
      </c>
      <c r="F8006" s="92">
        <f t="shared" si="395"/>
        <v>6.39</v>
      </c>
      <c r="H8006" s="138">
        <v>4.08</v>
      </c>
      <c r="I8006" s="138">
        <v>2.58</v>
      </c>
      <c r="J8006" s="138">
        <v>6.39</v>
      </c>
      <c r="K8006" s="138">
        <v>23.284313725490193</v>
      </c>
    </row>
    <row r="8007" spans="1:11">
      <c r="A8007" s="39" t="s">
        <v>466</v>
      </c>
      <c r="B8007" s="39" t="s">
        <v>300</v>
      </c>
      <c r="C8007" s="39" t="s">
        <v>143</v>
      </c>
      <c r="D8007" s="92">
        <f t="shared" si="393"/>
        <v>4.59</v>
      </c>
      <c r="E8007" s="92">
        <f t="shared" si="394"/>
        <v>3.25</v>
      </c>
      <c r="F8007" s="92">
        <f t="shared" si="395"/>
        <v>6.43</v>
      </c>
      <c r="H8007" s="138">
        <v>4.59</v>
      </c>
      <c r="I8007" s="138">
        <v>3.25</v>
      </c>
      <c r="J8007" s="138">
        <v>6.43</v>
      </c>
      <c r="K8007" s="138">
        <v>17.429193899782135</v>
      </c>
    </row>
    <row r="8008" spans="1:11">
      <c r="A8008" s="39" t="s">
        <v>466</v>
      </c>
      <c r="B8008" s="39" t="s">
        <v>300</v>
      </c>
      <c r="C8008" s="39" t="s">
        <v>149</v>
      </c>
      <c r="D8008" s="92">
        <f t="shared" si="393"/>
        <v>1.98</v>
      </c>
      <c r="E8008" s="92">
        <f t="shared" si="394"/>
        <v>0.92</v>
      </c>
      <c r="F8008" s="92">
        <f t="shared" si="395"/>
        <v>4.21</v>
      </c>
      <c r="H8008" s="138">
        <v>1.98</v>
      </c>
      <c r="I8008" s="138">
        <v>0.92</v>
      </c>
      <c r="J8008" s="138">
        <v>4.21</v>
      </c>
      <c r="K8008" s="138">
        <v>38.888888888888893</v>
      </c>
    </row>
    <row r="8009" spans="1:11">
      <c r="A8009" s="39" t="s">
        <v>466</v>
      </c>
      <c r="B8009" s="39" t="s">
        <v>300</v>
      </c>
      <c r="C8009" s="39" t="s">
        <v>151</v>
      </c>
      <c r="D8009" s="92">
        <f t="shared" si="393"/>
        <v>4.92</v>
      </c>
      <c r="E8009" s="92">
        <f t="shared" si="394"/>
        <v>3.4</v>
      </c>
      <c r="F8009" s="92">
        <f t="shared" si="395"/>
        <v>7.08</v>
      </c>
      <c r="H8009" s="138">
        <v>4.92</v>
      </c>
      <c r="I8009" s="138">
        <v>3.4</v>
      </c>
      <c r="J8009" s="138">
        <v>7.08</v>
      </c>
      <c r="K8009" s="138">
        <v>18.699186991869922</v>
      </c>
    </row>
    <row r="8010" spans="1:11">
      <c r="A8010" s="39" t="s">
        <v>466</v>
      </c>
      <c r="B8010" s="39" t="s">
        <v>300</v>
      </c>
      <c r="C8010" s="39" t="s">
        <v>154</v>
      </c>
      <c r="D8010" s="92">
        <f t="shared" ref="D8010:D8073" si="396">IF(K8010&gt;=50," ",H8010)</f>
        <v>1.79</v>
      </c>
      <c r="E8010" s="92">
        <f t="shared" ref="E8010:E8073" si="397">IF(K8010&gt;=50," ",I8010)</f>
        <v>0.95</v>
      </c>
      <c r="F8010" s="92">
        <f t="shared" ref="F8010:F8073" si="398">IF(K8010&gt;=50," ",J8010)</f>
        <v>3.34</v>
      </c>
      <c r="H8010" s="138">
        <v>1.79</v>
      </c>
      <c r="I8010" s="138">
        <v>0.95</v>
      </c>
      <c r="J8010" s="138">
        <v>3.34</v>
      </c>
      <c r="K8010" s="138">
        <v>31.843575418994408</v>
      </c>
    </row>
    <row r="8011" spans="1:11">
      <c r="A8011" s="39" t="s">
        <v>466</v>
      </c>
      <c r="B8011" s="39" t="s">
        <v>300</v>
      </c>
      <c r="C8011" s="39" t="s">
        <v>164</v>
      </c>
      <c r="D8011" s="92">
        <f t="shared" si="396"/>
        <v>4.5999999999999996</v>
      </c>
      <c r="E8011" s="92">
        <f t="shared" si="397"/>
        <v>3.54</v>
      </c>
      <c r="F8011" s="92">
        <f t="shared" si="398"/>
        <v>5.96</v>
      </c>
      <c r="H8011" s="138">
        <v>4.5999999999999996</v>
      </c>
      <c r="I8011" s="138">
        <v>3.54</v>
      </c>
      <c r="J8011" s="138">
        <v>5.96</v>
      </c>
      <c r="K8011" s="138">
        <v>13.260869565217392</v>
      </c>
    </row>
    <row r="8012" spans="1:11">
      <c r="A8012" s="39" t="s">
        <v>466</v>
      </c>
      <c r="B8012" s="39" t="s">
        <v>300</v>
      </c>
      <c r="C8012" s="39" t="s">
        <v>171</v>
      </c>
      <c r="D8012" s="92">
        <f t="shared" si="396"/>
        <v>4.8600000000000003</v>
      </c>
      <c r="E8012" s="92">
        <f t="shared" si="397"/>
        <v>2.87</v>
      </c>
      <c r="F8012" s="92">
        <f t="shared" si="398"/>
        <v>8.1199999999999992</v>
      </c>
      <c r="H8012" s="138">
        <v>4.8600000000000003</v>
      </c>
      <c r="I8012" s="138">
        <v>2.87</v>
      </c>
      <c r="J8012" s="138">
        <v>8.1199999999999992</v>
      </c>
      <c r="K8012" s="138">
        <v>26.543209876543212</v>
      </c>
    </row>
    <row r="8013" spans="1:11">
      <c r="A8013" s="39" t="s">
        <v>466</v>
      </c>
      <c r="B8013" s="39" t="s">
        <v>300</v>
      </c>
      <c r="C8013" s="39" t="s">
        <v>174</v>
      </c>
      <c r="D8013" s="92">
        <f t="shared" si="396"/>
        <v>2.36</v>
      </c>
      <c r="E8013" s="92">
        <f t="shared" si="397"/>
        <v>1.05</v>
      </c>
      <c r="F8013" s="92">
        <f t="shared" si="398"/>
        <v>5.21</v>
      </c>
      <c r="H8013" s="138">
        <v>2.36</v>
      </c>
      <c r="I8013" s="138">
        <v>1.05</v>
      </c>
      <c r="J8013" s="138">
        <v>5.21</v>
      </c>
      <c r="K8013" s="138">
        <v>41.101694915254242</v>
      </c>
    </row>
    <row r="8014" spans="1:11">
      <c r="A8014" s="39" t="s">
        <v>466</v>
      </c>
      <c r="B8014" s="39" t="s">
        <v>443</v>
      </c>
      <c r="C8014" s="39" t="s">
        <v>102</v>
      </c>
      <c r="D8014" s="92">
        <f t="shared" si="396"/>
        <v>33.380000000000003</v>
      </c>
      <c r="E8014" s="92">
        <f t="shared" si="397"/>
        <v>25.73</v>
      </c>
      <c r="F8014" s="92">
        <f t="shared" si="398"/>
        <v>42.01</v>
      </c>
      <c r="H8014" s="138">
        <v>33.380000000000003</v>
      </c>
      <c r="I8014" s="138">
        <v>25.73</v>
      </c>
      <c r="J8014" s="138">
        <v>42.01</v>
      </c>
      <c r="K8014" s="138">
        <v>12.522468544038345</v>
      </c>
    </row>
    <row r="8015" spans="1:11">
      <c r="A8015" s="39" t="s">
        <v>466</v>
      </c>
      <c r="B8015" s="39" t="s">
        <v>443</v>
      </c>
      <c r="C8015" s="39" t="s">
        <v>103</v>
      </c>
      <c r="D8015" s="92">
        <f t="shared" si="396"/>
        <v>37.729999999999997</v>
      </c>
      <c r="E8015" s="92">
        <f t="shared" si="397"/>
        <v>31.05</v>
      </c>
      <c r="F8015" s="92">
        <f t="shared" si="398"/>
        <v>44.91</v>
      </c>
      <c r="H8015" s="138">
        <v>37.729999999999997</v>
      </c>
      <c r="I8015" s="138">
        <v>31.05</v>
      </c>
      <c r="J8015" s="138">
        <v>44.91</v>
      </c>
      <c r="K8015" s="138">
        <v>9.4354624966869878</v>
      </c>
    </row>
    <row r="8016" spans="1:11">
      <c r="A8016" s="39" t="s">
        <v>466</v>
      </c>
      <c r="B8016" s="39" t="s">
        <v>443</v>
      </c>
      <c r="C8016" s="39" t="s">
        <v>104</v>
      </c>
      <c r="D8016" s="92">
        <f t="shared" si="396"/>
        <v>49.56</v>
      </c>
      <c r="E8016" s="92">
        <f t="shared" si="397"/>
        <v>42.03</v>
      </c>
      <c r="F8016" s="92">
        <f t="shared" si="398"/>
        <v>57.11</v>
      </c>
      <c r="H8016" s="138">
        <v>49.56</v>
      </c>
      <c r="I8016" s="138">
        <v>42.03</v>
      </c>
      <c r="J8016" s="138">
        <v>57.11</v>
      </c>
      <c r="K8016" s="138">
        <v>7.8087167070217918</v>
      </c>
    </row>
    <row r="8017" spans="1:11">
      <c r="A8017" s="39" t="s">
        <v>466</v>
      </c>
      <c r="B8017" s="39" t="s">
        <v>443</v>
      </c>
      <c r="C8017" s="39" t="s">
        <v>110</v>
      </c>
      <c r="D8017" s="92">
        <f t="shared" si="396"/>
        <v>32.65</v>
      </c>
      <c r="E8017" s="92">
        <f t="shared" si="397"/>
        <v>27.29</v>
      </c>
      <c r="F8017" s="92">
        <f t="shared" si="398"/>
        <v>38.5</v>
      </c>
      <c r="H8017" s="138">
        <v>32.65</v>
      </c>
      <c r="I8017" s="138">
        <v>27.29</v>
      </c>
      <c r="J8017" s="138">
        <v>38.5</v>
      </c>
      <c r="K8017" s="138">
        <v>8.7901990811638608</v>
      </c>
    </row>
    <row r="8018" spans="1:11">
      <c r="A8018" s="39" t="s">
        <v>466</v>
      </c>
      <c r="B8018" s="39" t="s">
        <v>443</v>
      </c>
      <c r="C8018" s="39" t="s">
        <v>111</v>
      </c>
      <c r="D8018" s="92">
        <f t="shared" si="396"/>
        <v>33.21</v>
      </c>
      <c r="E8018" s="92">
        <f t="shared" si="397"/>
        <v>28.36</v>
      </c>
      <c r="F8018" s="92">
        <f t="shared" si="398"/>
        <v>38.44</v>
      </c>
      <c r="H8018" s="138">
        <v>33.21</v>
      </c>
      <c r="I8018" s="138">
        <v>28.36</v>
      </c>
      <c r="J8018" s="138">
        <v>38.44</v>
      </c>
      <c r="K8018" s="138">
        <v>7.7687443541102077</v>
      </c>
    </row>
    <row r="8019" spans="1:11">
      <c r="A8019" s="39" t="s">
        <v>466</v>
      </c>
      <c r="B8019" s="39" t="s">
        <v>443</v>
      </c>
      <c r="C8019" s="39" t="s">
        <v>116</v>
      </c>
      <c r="D8019" s="92">
        <f t="shared" si="396"/>
        <v>31.27</v>
      </c>
      <c r="E8019" s="92">
        <f t="shared" si="397"/>
        <v>23.84</v>
      </c>
      <c r="F8019" s="92">
        <f t="shared" si="398"/>
        <v>39.81</v>
      </c>
      <c r="H8019" s="138">
        <v>31.27</v>
      </c>
      <c r="I8019" s="138">
        <v>23.84</v>
      </c>
      <c r="J8019" s="138">
        <v>39.81</v>
      </c>
      <c r="K8019" s="138">
        <v>13.111608570514868</v>
      </c>
    </row>
    <row r="8020" spans="1:11">
      <c r="A8020" s="39" t="s">
        <v>466</v>
      </c>
      <c r="B8020" s="39" t="s">
        <v>443</v>
      </c>
      <c r="C8020" s="39" t="s">
        <v>117</v>
      </c>
      <c r="D8020" s="92">
        <f t="shared" si="396"/>
        <v>37.6</v>
      </c>
      <c r="E8020" s="92">
        <f t="shared" si="397"/>
        <v>31.93</v>
      </c>
      <c r="F8020" s="92">
        <f t="shared" si="398"/>
        <v>43.62</v>
      </c>
      <c r="H8020" s="138">
        <v>37.6</v>
      </c>
      <c r="I8020" s="138">
        <v>31.93</v>
      </c>
      <c r="J8020" s="138">
        <v>43.62</v>
      </c>
      <c r="K8020" s="138">
        <v>7.9787234042553186</v>
      </c>
    </row>
    <row r="8021" spans="1:11">
      <c r="A8021" s="39" t="s">
        <v>466</v>
      </c>
      <c r="B8021" s="39" t="s">
        <v>443</v>
      </c>
      <c r="C8021" s="39" t="s">
        <v>119</v>
      </c>
      <c r="D8021" s="92">
        <f t="shared" si="396"/>
        <v>43.59</v>
      </c>
      <c r="E8021" s="92">
        <f t="shared" si="397"/>
        <v>38.090000000000003</v>
      </c>
      <c r="F8021" s="92">
        <f t="shared" si="398"/>
        <v>49.24</v>
      </c>
      <c r="H8021" s="138">
        <v>43.59</v>
      </c>
      <c r="I8021" s="138">
        <v>38.090000000000003</v>
      </c>
      <c r="J8021" s="138">
        <v>49.24</v>
      </c>
      <c r="K8021" s="138">
        <v>6.5381968341362704</v>
      </c>
    </row>
    <row r="8022" spans="1:11">
      <c r="A8022" s="39" t="s">
        <v>466</v>
      </c>
      <c r="B8022" s="39" t="s">
        <v>443</v>
      </c>
      <c r="C8022" s="39" t="s">
        <v>123</v>
      </c>
      <c r="D8022" s="92">
        <f t="shared" si="396"/>
        <v>27.57</v>
      </c>
      <c r="E8022" s="92">
        <f t="shared" si="397"/>
        <v>22.75</v>
      </c>
      <c r="F8022" s="92">
        <f t="shared" si="398"/>
        <v>32.97</v>
      </c>
      <c r="H8022" s="138">
        <v>27.57</v>
      </c>
      <c r="I8022" s="138">
        <v>22.75</v>
      </c>
      <c r="J8022" s="138">
        <v>32.97</v>
      </c>
      <c r="K8022" s="138">
        <v>9.4668117519042436</v>
      </c>
    </row>
    <row r="8023" spans="1:11">
      <c r="A8023" s="39" t="s">
        <v>466</v>
      </c>
      <c r="B8023" s="39" t="s">
        <v>443</v>
      </c>
      <c r="C8023" s="39" t="s">
        <v>132</v>
      </c>
      <c r="D8023" s="92">
        <f t="shared" si="396"/>
        <v>39.159999999999997</v>
      </c>
      <c r="E8023" s="92">
        <f t="shared" si="397"/>
        <v>33.549999999999997</v>
      </c>
      <c r="F8023" s="92">
        <f t="shared" si="398"/>
        <v>45.08</v>
      </c>
      <c r="H8023" s="138">
        <v>39.159999999999997</v>
      </c>
      <c r="I8023" s="138">
        <v>33.549999999999997</v>
      </c>
      <c r="J8023" s="138">
        <v>45.08</v>
      </c>
      <c r="K8023" s="138">
        <v>7.5331971399387143</v>
      </c>
    </row>
    <row r="8024" spans="1:11">
      <c r="A8024" s="39" t="s">
        <v>466</v>
      </c>
      <c r="B8024" s="39" t="s">
        <v>443</v>
      </c>
      <c r="C8024" s="39" t="s">
        <v>134</v>
      </c>
      <c r="D8024" s="92">
        <f t="shared" si="396"/>
        <v>35.450000000000003</v>
      </c>
      <c r="E8024" s="92">
        <f t="shared" si="397"/>
        <v>29.1</v>
      </c>
      <c r="F8024" s="92">
        <f t="shared" si="398"/>
        <v>42.35</v>
      </c>
      <c r="H8024" s="138">
        <v>35.450000000000003</v>
      </c>
      <c r="I8024" s="138">
        <v>29.1</v>
      </c>
      <c r="J8024" s="138">
        <v>42.35</v>
      </c>
      <c r="K8024" s="138">
        <v>9.590973201692524</v>
      </c>
    </row>
    <row r="8025" spans="1:11">
      <c r="A8025" s="39" t="s">
        <v>466</v>
      </c>
      <c r="B8025" s="39" t="s">
        <v>443</v>
      </c>
      <c r="C8025" s="39" t="s">
        <v>150</v>
      </c>
      <c r="D8025" s="92">
        <f t="shared" si="396"/>
        <v>35.92</v>
      </c>
      <c r="E8025" s="92">
        <f t="shared" si="397"/>
        <v>29.33</v>
      </c>
      <c r="F8025" s="92">
        <f t="shared" si="398"/>
        <v>43.09</v>
      </c>
      <c r="H8025" s="138">
        <v>35.92</v>
      </c>
      <c r="I8025" s="138">
        <v>29.33</v>
      </c>
      <c r="J8025" s="138">
        <v>43.09</v>
      </c>
      <c r="K8025" s="138">
        <v>9.8273942093541198</v>
      </c>
    </row>
    <row r="8026" spans="1:11">
      <c r="A8026" s="39" t="s">
        <v>466</v>
      </c>
      <c r="B8026" s="39" t="s">
        <v>443</v>
      </c>
      <c r="C8026" s="39" t="s">
        <v>156</v>
      </c>
      <c r="D8026" s="92">
        <f t="shared" si="396"/>
        <v>48.64</v>
      </c>
      <c r="E8026" s="92">
        <f t="shared" si="397"/>
        <v>42.37</v>
      </c>
      <c r="F8026" s="92">
        <f t="shared" si="398"/>
        <v>54.97</v>
      </c>
      <c r="H8026" s="138">
        <v>48.64</v>
      </c>
      <c r="I8026" s="138">
        <v>42.37</v>
      </c>
      <c r="J8026" s="138">
        <v>54.97</v>
      </c>
      <c r="K8026" s="138">
        <v>6.640625</v>
      </c>
    </row>
    <row r="8027" spans="1:11">
      <c r="A8027" s="39" t="s">
        <v>466</v>
      </c>
      <c r="B8027" s="39" t="s">
        <v>443</v>
      </c>
      <c r="C8027" s="39" t="s">
        <v>159</v>
      </c>
      <c r="D8027" s="92">
        <f t="shared" si="396"/>
        <v>29.39</v>
      </c>
      <c r="E8027" s="92">
        <f t="shared" si="397"/>
        <v>23.48</v>
      </c>
      <c r="F8027" s="92">
        <f t="shared" si="398"/>
        <v>36.090000000000003</v>
      </c>
      <c r="H8027" s="138">
        <v>29.39</v>
      </c>
      <c r="I8027" s="138">
        <v>23.48</v>
      </c>
      <c r="J8027" s="138">
        <v>36.090000000000003</v>
      </c>
      <c r="K8027" s="138">
        <v>10.990132698196666</v>
      </c>
    </row>
    <row r="8028" spans="1:11">
      <c r="A8028" s="39" t="s">
        <v>466</v>
      </c>
      <c r="B8028" s="39" t="s">
        <v>443</v>
      </c>
      <c r="C8028" s="39" t="s">
        <v>161</v>
      </c>
      <c r="D8028" s="92">
        <f t="shared" si="396"/>
        <v>45.98</v>
      </c>
      <c r="E8028" s="92">
        <f t="shared" si="397"/>
        <v>40.090000000000003</v>
      </c>
      <c r="F8028" s="92">
        <f t="shared" si="398"/>
        <v>51.99</v>
      </c>
      <c r="H8028" s="138">
        <v>45.98</v>
      </c>
      <c r="I8028" s="138">
        <v>40.090000000000003</v>
      </c>
      <c r="J8028" s="138">
        <v>51.99</v>
      </c>
      <c r="K8028" s="138">
        <v>6.633318834275773</v>
      </c>
    </row>
    <row r="8029" spans="1:11">
      <c r="A8029" s="39" t="s">
        <v>466</v>
      </c>
      <c r="B8029" s="39" t="s">
        <v>443</v>
      </c>
      <c r="C8029" s="39" t="s">
        <v>168</v>
      </c>
      <c r="D8029" s="92">
        <f t="shared" si="396"/>
        <v>32.61</v>
      </c>
      <c r="E8029" s="92">
        <f t="shared" si="397"/>
        <v>25.46</v>
      </c>
      <c r="F8029" s="92">
        <f t="shared" si="398"/>
        <v>40.68</v>
      </c>
      <c r="H8029" s="138">
        <v>32.61</v>
      </c>
      <c r="I8029" s="138">
        <v>25.46</v>
      </c>
      <c r="J8029" s="138">
        <v>40.68</v>
      </c>
      <c r="K8029" s="138">
        <v>11.990187059184301</v>
      </c>
    </row>
    <row r="8030" spans="1:11">
      <c r="A8030" s="39" t="s">
        <v>466</v>
      </c>
      <c r="B8030" s="39" t="s">
        <v>295</v>
      </c>
      <c r="C8030" s="39" t="s">
        <v>102</v>
      </c>
      <c r="D8030" s="92">
        <f t="shared" si="396"/>
        <v>31.11</v>
      </c>
      <c r="E8030" s="92">
        <f t="shared" si="397"/>
        <v>24.26</v>
      </c>
      <c r="F8030" s="92">
        <f t="shared" si="398"/>
        <v>38.9</v>
      </c>
      <c r="H8030" s="138">
        <v>31.11</v>
      </c>
      <c r="I8030" s="138">
        <v>24.26</v>
      </c>
      <c r="J8030" s="138">
        <v>38.9</v>
      </c>
      <c r="K8030" s="138">
        <v>12.054001928640309</v>
      </c>
    </row>
    <row r="8031" spans="1:11">
      <c r="A8031" s="39" t="s">
        <v>466</v>
      </c>
      <c r="B8031" s="39" t="s">
        <v>295</v>
      </c>
      <c r="C8031" s="39" t="s">
        <v>103</v>
      </c>
      <c r="D8031" s="92">
        <f t="shared" si="396"/>
        <v>34.880000000000003</v>
      </c>
      <c r="E8031" s="92">
        <f t="shared" si="397"/>
        <v>28.47</v>
      </c>
      <c r="F8031" s="92">
        <f t="shared" si="398"/>
        <v>41.9</v>
      </c>
      <c r="H8031" s="138">
        <v>34.880000000000003</v>
      </c>
      <c r="I8031" s="138">
        <v>28.47</v>
      </c>
      <c r="J8031" s="138">
        <v>41.9</v>
      </c>
      <c r="K8031" s="138">
        <v>9.8623853211009163</v>
      </c>
    </row>
    <row r="8032" spans="1:11">
      <c r="A8032" s="39" t="s">
        <v>466</v>
      </c>
      <c r="B8032" s="39" t="s">
        <v>295</v>
      </c>
      <c r="C8032" s="39" t="s">
        <v>104</v>
      </c>
      <c r="D8032" s="92">
        <f t="shared" si="396"/>
        <v>29.22</v>
      </c>
      <c r="E8032" s="92">
        <f t="shared" si="397"/>
        <v>23.69</v>
      </c>
      <c r="F8032" s="92">
        <f t="shared" si="398"/>
        <v>35.450000000000003</v>
      </c>
      <c r="H8032" s="138">
        <v>29.22</v>
      </c>
      <c r="I8032" s="138">
        <v>23.69</v>
      </c>
      <c r="J8032" s="138">
        <v>35.450000000000003</v>
      </c>
      <c r="K8032" s="138">
        <v>10.301163586584531</v>
      </c>
    </row>
    <row r="8033" spans="1:11">
      <c r="A8033" s="39" t="s">
        <v>466</v>
      </c>
      <c r="B8033" s="39" t="s">
        <v>295</v>
      </c>
      <c r="C8033" s="39" t="s">
        <v>110</v>
      </c>
      <c r="D8033" s="92">
        <f t="shared" si="396"/>
        <v>34.28</v>
      </c>
      <c r="E8033" s="92">
        <f t="shared" si="397"/>
        <v>28.73</v>
      </c>
      <c r="F8033" s="92">
        <f t="shared" si="398"/>
        <v>40.31</v>
      </c>
      <c r="H8033" s="138">
        <v>34.28</v>
      </c>
      <c r="I8033" s="138">
        <v>28.73</v>
      </c>
      <c r="J8033" s="138">
        <v>40.31</v>
      </c>
      <c r="K8033" s="138">
        <v>8.634772462077013</v>
      </c>
    </row>
    <row r="8034" spans="1:11">
      <c r="A8034" s="39" t="s">
        <v>466</v>
      </c>
      <c r="B8034" s="39" t="s">
        <v>295</v>
      </c>
      <c r="C8034" s="39" t="s">
        <v>111</v>
      </c>
      <c r="D8034" s="92">
        <f t="shared" si="396"/>
        <v>33.46</v>
      </c>
      <c r="E8034" s="92">
        <f t="shared" si="397"/>
        <v>28.24</v>
      </c>
      <c r="F8034" s="92">
        <f t="shared" si="398"/>
        <v>39.119999999999997</v>
      </c>
      <c r="H8034" s="138">
        <v>33.46</v>
      </c>
      <c r="I8034" s="138">
        <v>28.24</v>
      </c>
      <c r="J8034" s="138">
        <v>39.119999999999997</v>
      </c>
      <c r="K8034" s="138">
        <v>8.3084279736999385</v>
      </c>
    </row>
    <row r="8035" spans="1:11">
      <c r="A8035" s="39" t="s">
        <v>466</v>
      </c>
      <c r="B8035" s="39" t="s">
        <v>295</v>
      </c>
      <c r="C8035" s="39" t="s">
        <v>116</v>
      </c>
      <c r="D8035" s="92">
        <f t="shared" si="396"/>
        <v>35.090000000000003</v>
      </c>
      <c r="E8035" s="92">
        <f t="shared" si="397"/>
        <v>28.29</v>
      </c>
      <c r="F8035" s="92">
        <f t="shared" si="398"/>
        <v>42.55</v>
      </c>
      <c r="H8035" s="138">
        <v>35.090000000000003</v>
      </c>
      <c r="I8035" s="138">
        <v>28.29</v>
      </c>
      <c r="J8035" s="138">
        <v>42.55</v>
      </c>
      <c r="K8035" s="138">
        <v>10.43032202906811</v>
      </c>
    </row>
    <row r="8036" spans="1:11">
      <c r="A8036" s="39" t="s">
        <v>466</v>
      </c>
      <c r="B8036" s="39" t="s">
        <v>295</v>
      </c>
      <c r="C8036" s="39" t="s">
        <v>117</v>
      </c>
      <c r="D8036" s="92">
        <f t="shared" si="396"/>
        <v>32.04</v>
      </c>
      <c r="E8036" s="92">
        <f t="shared" si="397"/>
        <v>26.62</v>
      </c>
      <c r="F8036" s="92">
        <f t="shared" si="398"/>
        <v>38</v>
      </c>
      <c r="H8036" s="138">
        <v>32.04</v>
      </c>
      <c r="I8036" s="138">
        <v>26.62</v>
      </c>
      <c r="J8036" s="138">
        <v>38</v>
      </c>
      <c r="K8036" s="138">
        <v>9.082397003745319</v>
      </c>
    </row>
    <row r="8037" spans="1:11">
      <c r="A8037" s="39" t="s">
        <v>466</v>
      </c>
      <c r="B8037" s="39" t="s">
        <v>295</v>
      </c>
      <c r="C8037" s="39" t="s">
        <v>119</v>
      </c>
      <c r="D8037" s="92">
        <f t="shared" si="396"/>
        <v>35.5</v>
      </c>
      <c r="E8037" s="92">
        <f t="shared" si="397"/>
        <v>30.16</v>
      </c>
      <c r="F8037" s="92">
        <f t="shared" si="398"/>
        <v>41.23</v>
      </c>
      <c r="H8037" s="138">
        <v>35.5</v>
      </c>
      <c r="I8037" s="138">
        <v>30.16</v>
      </c>
      <c r="J8037" s="138">
        <v>41.23</v>
      </c>
      <c r="K8037" s="138">
        <v>7.971830985915493</v>
      </c>
    </row>
    <row r="8038" spans="1:11">
      <c r="A8038" s="39" t="s">
        <v>466</v>
      </c>
      <c r="B8038" s="39" t="s">
        <v>295</v>
      </c>
      <c r="C8038" s="39" t="s">
        <v>123</v>
      </c>
      <c r="D8038" s="92">
        <f t="shared" si="396"/>
        <v>32.67</v>
      </c>
      <c r="E8038" s="92">
        <f t="shared" si="397"/>
        <v>27.36</v>
      </c>
      <c r="F8038" s="92">
        <f t="shared" si="398"/>
        <v>38.47</v>
      </c>
      <c r="H8038" s="138">
        <v>32.67</v>
      </c>
      <c r="I8038" s="138">
        <v>27.36</v>
      </c>
      <c r="J8038" s="138">
        <v>38.47</v>
      </c>
      <c r="K8038" s="138">
        <v>8.6929905111723293</v>
      </c>
    </row>
    <row r="8039" spans="1:11">
      <c r="A8039" s="39" t="s">
        <v>466</v>
      </c>
      <c r="B8039" s="39" t="s">
        <v>295</v>
      </c>
      <c r="C8039" s="39" t="s">
        <v>132</v>
      </c>
      <c r="D8039" s="92">
        <f t="shared" si="396"/>
        <v>33.86</v>
      </c>
      <c r="E8039" s="92">
        <f t="shared" si="397"/>
        <v>28.52</v>
      </c>
      <c r="F8039" s="92">
        <f t="shared" si="398"/>
        <v>39.65</v>
      </c>
      <c r="H8039" s="138">
        <v>33.86</v>
      </c>
      <c r="I8039" s="138">
        <v>28.52</v>
      </c>
      <c r="J8039" s="138">
        <v>39.65</v>
      </c>
      <c r="K8039" s="138">
        <v>8.41701122268163</v>
      </c>
    </row>
    <row r="8040" spans="1:11">
      <c r="A8040" s="39" t="s">
        <v>466</v>
      </c>
      <c r="B8040" s="39" t="s">
        <v>295</v>
      </c>
      <c r="C8040" s="39" t="s">
        <v>134</v>
      </c>
      <c r="D8040" s="92">
        <f t="shared" si="396"/>
        <v>33.43</v>
      </c>
      <c r="E8040" s="92">
        <f t="shared" si="397"/>
        <v>27.31</v>
      </c>
      <c r="F8040" s="92">
        <f t="shared" si="398"/>
        <v>40.159999999999997</v>
      </c>
      <c r="H8040" s="138">
        <v>33.43</v>
      </c>
      <c r="I8040" s="138">
        <v>27.31</v>
      </c>
      <c r="J8040" s="138">
        <v>40.159999999999997</v>
      </c>
      <c r="K8040" s="138">
        <v>9.841459766676639</v>
      </c>
    </row>
    <row r="8041" spans="1:11">
      <c r="A8041" s="39" t="s">
        <v>466</v>
      </c>
      <c r="B8041" s="39" t="s">
        <v>295</v>
      </c>
      <c r="C8041" s="39" t="s">
        <v>150</v>
      </c>
      <c r="D8041" s="92">
        <f t="shared" si="396"/>
        <v>31.74</v>
      </c>
      <c r="E8041" s="92">
        <f t="shared" si="397"/>
        <v>25.31</v>
      </c>
      <c r="F8041" s="92">
        <f t="shared" si="398"/>
        <v>38.950000000000003</v>
      </c>
      <c r="H8041" s="138">
        <v>31.74</v>
      </c>
      <c r="I8041" s="138">
        <v>25.31</v>
      </c>
      <c r="J8041" s="138">
        <v>38.950000000000003</v>
      </c>
      <c r="K8041" s="138">
        <v>11.027095148078136</v>
      </c>
    </row>
    <row r="8042" spans="1:11">
      <c r="A8042" s="39" t="s">
        <v>466</v>
      </c>
      <c r="B8042" s="39" t="s">
        <v>295</v>
      </c>
      <c r="C8042" s="39" t="s">
        <v>156</v>
      </c>
      <c r="D8042" s="92">
        <f t="shared" si="396"/>
        <v>28.02</v>
      </c>
      <c r="E8042" s="92">
        <f t="shared" si="397"/>
        <v>22.72</v>
      </c>
      <c r="F8042" s="92">
        <f t="shared" si="398"/>
        <v>34.020000000000003</v>
      </c>
      <c r="H8042" s="138">
        <v>28.02</v>
      </c>
      <c r="I8042" s="138">
        <v>22.72</v>
      </c>
      <c r="J8042" s="138">
        <v>34.020000000000003</v>
      </c>
      <c r="K8042" s="138">
        <v>10.314061384725196</v>
      </c>
    </row>
    <row r="8043" spans="1:11">
      <c r="A8043" s="39" t="s">
        <v>466</v>
      </c>
      <c r="B8043" s="39" t="s">
        <v>295</v>
      </c>
      <c r="C8043" s="39" t="s">
        <v>159</v>
      </c>
      <c r="D8043" s="92">
        <f t="shared" si="396"/>
        <v>38.67</v>
      </c>
      <c r="E8043" s="92">
        <f t="shared" si="397"/>
        <v>30.55</v>
      </c>
      <c r="F8043" s="92">
        <f t="shared" si="398"/>
        <v>47.48</v>
      </c>
      <c r="H8043" s="138">
        <v>38.67</v>
      </c>
      <c r="I8043" s="138">
        <v>30.55</v>
      </c>
      <c r="J8043" s="138">
        <v>47.48</v>
      </c>
      <c r="K8043" s="138">
        <v>11.274890095681407</v>
      </c>
    </row>
    <row r="8044" spans="1:11">
      <c r="A8044" s="39" t="s">
        <v>466</v>
      </c>
      <c r="B8044" s="39" t="s">
        <v>295</v>
      </c>
      <c r="C8044" s="39" t="s">
        <v>161</v>
      </c>
      <c r="D8044" s="92">
        <f t="shared" si="396"/>
        <v>33.19</v>
      </c>
      <c r="E8044" s="92">
        <f t="shared" si="397"/>
        <v>27.8</v>
      </c>
      <c r="F8044" s="92">
        <f t="shared" si="398"/>
        <v>39.049999999999997</v>
      </c>
      <c r="H8044" s="138">
        <v>33.19</v>
      </c>
      <c r="I8044" s="138">
        <v>27.8</v>
      </c>
      <c r="J8044" s="138">
        <v>39.049999999999997</v>
      </c>
      <c r="K8044" s="138">
        <v>8.6773124435070805</v>
      </c>
    </row>
    <row r="8045" spans="1:11">
      <c r="A8045" s="39" t="s">
        <v>466</v>
      </c>
      <c r="B8045" s="39" t="s">
        <v>295</v>
      </c>
      <c r="C8045" s="39" t="s">
        <v>168</v>
      </c>
      <c r="D8045" s="92">
        <f t="shared" si="396"/>
        <v>36.619999999999997</v>
      </c>
      <c r="E8045" s="92">
        <f t="shared" si="397"/>
        <v>29.05</v>
      </c>
      <c r="F8045" s="92">
        <f t="shared" si="398"/>
        <v>44.92</v>
      </c>
      <c r="H8045" s="138">
        <v>36.619999999999997</v>
      </c>
      <c r="I8045" s="138">
        <v>29.05</v>
      </c>
      <c r="J8045" s="138">
        <v>44.92</v>
      </c>
      <c r="K8045" s="138">
        <v>11.141452758055708</v>
      </c>
    </row>
    <row r="8046" spans="1:11">
      <c r="A8046" s="39" t="s">
        <v>466</v>
      </c>
      <c r="B8046" s="39" t="s">
        <v>444</v>
      </c>
      <c r="C8046" s="39" t="s">
        <v>102</v>
      </c>
      <c r="D8046" s="92">
        <f t="shared" si="396"/>
        <v>31.63</v>
      </c>
      <c r="E8046" s="92">
        <f t="shared" si="397"/>
        <v>24.52</v>
      </c>
      <c r="F8046" s="92">
        <f t="shared" si="398"/>
        <v>39.700000000000003</v>
      </c>
      <c r="H8046" s="138">
        <v>31.63</v>
      </c>
      <c r="I8046" s="138">
        <v>24.52</v>
      </c>
      <c r="J8046" s="138">
        <v>39.700000000000003</v>
      </c>
      <c r="K8046" s="138">
        <v>12.330066392665191</v>
      </c>
    </row>
    <row r="8047" spans="1:11">
      <c r="A8047" s="39" t="s">
        <v>466</v>
      </c>
      <c r="B8047" s="39" t="s">
        <v>444</v>
      </c>
      <c r="C8047" s="39" t="s">
        <v>103</v>
      </c>
      <c r="D8047" s="92">
        <f t="shared" si="396"/>
        <v>22.55</v>
      </c>
      <c r="E8047" s="92">
        <f t="shared" si="397"/>
        <v>16.989999999999998</v>
      </c>
      <c r="F8047" s="92">
        <f t="shared" si="398"/>
        <v>29.3</v>
      </c>
      <c r="H8047" s="138">
        <v>22.55</v>
      </c>
      <c r="I8047" s="138">
        <v>16.989999999999998</v>
      </c>
      <c r="J8047" s="138">
        <v>29.3</v>
      </c>
      <c r="K8047" s="138">
        <v>13.924611973392462</v>
      </c>
    </row>
    <row r="8048" spans="1:11">
      <c r="A8048" s="39" t="s">
        <v>466</v>
      </c>
      <c r="B8048" s="39" t="s">
        <v>444</v>
      </c>
      <c r="C8048" s="39" t="s">
        <v>104</v>
      </c>
      <c r="D8048" s="92">
        <f t="shared" si="396"/>
        <v>19.760000000000002</v>
      </c>
      <c r="E8048" s="92">
        <f t="shared" si="397"/>
        <v>14.12</v>
      </c>
      <c r="F8048" s="92">
        <f t="shared" si="398"/>
        <v>26.96</v>
      </c>
      <c r="H8048" s="138">
        <v>19.760000000000002</v>
      </c>
      <c r="I8048" s="138">
        <v>14.12</v>
      </c>
      <c r="J8048" s="138">
        <v>26.96</v>
      </c>
      <c r="K8048" s="138">
        <v>16.548582995951417</v>
      </c>
    </row>
    <row r="8049" spans="1:11">
      <c r="A8049" s="39" t="s">
        <v>466</v>
      </c>
      <c r="B8049" s="39" t="s">
        <v>444</v>
      </c>
      <c r="C8049" s="39" t="s">
        <v>110</v>
      </c>
      <c r="D8049" s="92">
        <f t="shared" si="396"/>
        <v>28.6</v>
      </c>
      <c r="E8049" s="92">
        <f t="shared" si="397"/>
        <v>23.22</v>
      </c>
      <c r="F8049" s="92">
        <f t="shared" si="398"/>
        <v>34.659999999999997</v>
      </c>
      <c r="H8049" s="138">
        <v>28.6</v>
      </c>
      <c r="I8049" s="138">
        <v>23.22</v>
      </c>
      <c r="J8049" s="138">
        <v>34.659999999999997</v>
      </c>
      <c r="K8049" s="138">
        <v>10.244755244755245</v>
      </c>
    </row>
    <row r="8050" spans="1:11">
      <c r="A8050" s="39" t="s">
        <v>466</v>
      </c>
      <c r="B8050" s="39" t="s">
        <v>444</v>
      </c>
      <c r="C8050" s="39" t="s">
        <v>111</v>
      </c>
      <c r="D8050" s="92">
        <f t="shared" si="396"/>
        <v>28.18</v>
      </c>
      <c r="E8050" s="92">
        <f t="shared" si="397"/>
        <v>23.4</v>
      </c>
      <c r="F8050" s="92">
        <f t="shared" si="398"/>
        <v>33.51</v>
      </c>
      <c r="H8050" s="138">
        <v>28.18</v>
      </c>
      <c r="I8050" s="138">
        <v>23.4</v>
      </c>
      <c r="J8050" s="138">
        <v>33.51</v>
      </c>
      <c r="K8050" s="138">
        <v>9.1554293825408095</v>
      </c>
    </row>
    <row r="8051" spans="1:11">
      <c r="A8051" s="39" t="s">
        <v>466</v>
      </c>
      <c r="B8051" s="39" t="s">
        <v>444</v>
      </c>
      <c r="C8051" s="39" t="s">
        <v>116</v>
      </c>
      <c r="D8051" s="92">
        <f t="shared" si="396"/>
        <v>28.28</v>
      </c>
      <c r="E8051" s="92">
        <f t="shared" si="397"/>
        <v>21.04</v>
      </c>
      <c r="F8051" s="92">
        <f t="shared" si="398"/>
        <v>36.85</v>
      </c>
      <c r="H8051" s="138">
        <v>28.28</v>
      </c>
      <c r="I8051" s="138">
        <v>21.04</v>
      </c>
      <c r="J8051" s="138">
        <v>36.85</v>
      </c>
      <c r="K8051" s="138">
        <v>14.356435643564355</v>
      </c>
    </row>
    <row r="8052" spans="1:11">
      <c r="A8052" s="39" t="s">
        <v>466</v>
      </c>
      <c r="B8052" s="39" t="s">
        <v>444</v>
      </c>
      <c r="C8052" s="39" t="s">
        <v>117</v>
      </c>
      <c r="D8052" s="92">
        <f t="shared" si="396"/>
        <v>25</v>
      </c>
      <c r="E8052" s="92">
        <f t="shared" si="397"/>
        <v>20.09</v>
      </c>
      <c r="F8052" s="92">
        <f t="shared" si="398"/>
        <v>30.65</v>
      </c>
      <c r="H8052" s="138">
        <v>25</v>
      </c>
      <c r="I8052" s="138">
        <v>20.09</v>
      </c>
      <c r="J8052" s="138">
        <v>30.65</v>
      </c>
      <c r="K8052" s="138">
        <v>10.8</v>
      </c>
    </row>
    <row r="8053" spans="1:11">
      <c r="A8053" s="39" t="s">
        <v>466</v>
      </c>
      <c r="B8053" s="39" t="s">
        <v>444</v>
      </c>
      <c r="C8053" s="39" t="s">
        <v>119</v>
      </c>
      <c r="D8053" s="92">
        <f t="shared" si="396"/>
        <v>17.88</v>
      </c>
      <c r="E8053" s="92">
        <f t="shared" si="397"/>
        <v>14.04</v>
      </c>
      <c r="F8053" s="92">
        <f t="shared" si="398"/>
        <v>22.5</v>
      </c>
      <c r="H8053" s="138">
        <v>17.88</v>
      </c>
      <c r="I8053" s="138">
        <v>14.04</v>
      </c>
      <c r="J8053" s="138">
        <v>22.5</v>
      </c>
      <c r="K8053" s="138">
        <v>12.080536912751679</v>
      </c>
    </row>
    <row r="8054" spans="1:11">
      <c r="A8054" s="39" t="s">
        <v>466</v>
      </c>
      <c r="B8054" s="39" t="s">
        <v>444</v>
      </c>
      <c r="C8054" s="39" t="s">
        <v>123</v>
      </c>
      <c r="D8054" s="92">
        <f t="shared" si="396"/>
        <v>35.450000000000003</v>
      </c>
      <c r="E8054" s="92">
        <f t="shared" si="397"/>
        <v>30.05</v>
      </c>
      <c r="F8054" s="92">
        <f t="shared" si="398"/>
        <v>41.24</v>
      </c>
      <c r="H8054" s="138">
        <v>35.450000000000003</v>
      </c>
      <c r="I8054" s="138">
        <v>30.05</v>
      </c>
      <c r="J8054" s="138">
        <v>41.24</v>
      </c>
      <c r="K8054" s="138">
        <v>8.0959097320169242</v>
      </c>
    </row>
    <row r="8055" spans="1:11">
      <c r="A8055" s="39" t="s">
        <v>466</v>
      </c>
      <c r="B8055" s="39" t="s">
        <v>444</v>
      </c>
      <c r="C8055" s="39" t="s">
        <v>132</v>
      </c>
      <c r="D8055" s="92">
        <f t="shared" si="396"/>
        <v>22.56</v>
      </c>
      <c r="E8055" s="92">
        <f t="shared" si="397"/>
        <v>18.13</v>
      </c>
      <c r="F8055" s="92">
        <f t="shared" si="398"/>
        <v>27.72</v>
      </c>
      <c r="H8055" s="138">
        <v>22.56</v>
      </c>
      <c r="I8055" s="138">
        <v>18.13</v>
      </c>
      <c r="J8055" s="138">
        <v>27.72</v>
      </c>
      <c r="K8055" s="138">
        <v>10.859929078014186</v>
      </c>
    </row>
    <row r="8056" spans="1:11">
      <c r="A8056" s="39" t="s">
        <v>466</v>
      </c>
      <c r="B8056" s="39" t="s">
        <v>444</v>
      </c>
      <c r="C8056" s="39" t="s">
        <v>134</v>
      </c>
      <c r="D8056" s="92">
        <f t="shared" si="396"/>
        <v>23.64</v>
      </c>
      <c r="E8056" s="92">
        <f t="shared" si="397"/>
        <v>18.489999999999998</v>
      </c>
      <c r="F8056" s="92">
        <f t="shared" si="398"/>
        <v>29.71</v>
      </c>
      <c r="H8056" s="138">
        <v>23.64</v>
      </c>
      <c r="I8056" s="138">
        <v>18.489999999999998</v>
      </c>
      <c r="J8056" s="138">
        <v>29.71</v>
      </c>
      <c r="K8056" s="138">
        <v>12.09813874788494</v>
      </c>
    </row>
    <row r="8057" spans="1:11">
      <c r="A8057" s="39" t="s">
        <v>466</v>
      </c>
      <c r="B8057" s="39" t="s">
        <v>444</v>
      </c>
      <c r="C8057" s="39" t="s">
        <v>150</v>
      </c>
      <c r="D8057" s="92">
        <f t="shared" si="396"/>
        <v>26.23</v>
      </c>
      <c r="E8057" s="92">
        <f t="shared" si="397"/>
        <v>20.239999999999998</v>
      </c>
      <c r="F8057" s="92">
        <f t="shared" si="398"/>
        <v>33.25</v>
      </c>
      <c r="H8057" s="138">
        <v>26.23</v>
      </c>
      <c r="I8057" s="138">
        <v>20.239999999999998</v>
      </c>
      <c r="J8057" s="138">
        <v>33.25</v>
      </c>
      <c r="K8057" s="138">
        <v>12.695386961494473</v>
      </c>
    </row>
    <row r="8058" spans="1:11">
      <c r="A8058" s="39" t="s">
        <v>466</v>
      </c>
      <c r="B8058" s="39" t="s">
        <v>444</v>
      </c>
      <c r="C8058" s="39" t="s">
        <v>156</v>
      </c>
      <c r="D8058" s="92">
        <f t="shared" si="396"/>
        <v>20.149999999999999</v>
      </c>
      <c r="E8058" s="92">
        <f t="shared" si="397"/>
        <v>15.39</v>
      </c>
      <c r="F8058" s="92">
        <f t="shared" si="398"/>
        <v>25.93</v>
      </c>
      <c r="H8058" s="138">
        <v>20.149999999999999</v>
      </c>
      <c r="I8058" s="138">
        <v>15.39</v>
      </c>
      <c r="J8058" s="138">
        <v>25.93</v>
      </c>
      <c r="K8058" s="138">
        <v>13.349875930521094</v>
      </c>
    </row>
    <row r="8059" spans="1:11">
      <c r="A8059" s="39" t="s">
        <v>466</v>
      </c>
      <c r="B8059" s="39" t="s">
        <v>444</v>
      </c>
      <c r="C8059" s="39" t="s">
        <v>159</v>
      </c>
      <c r="D8059" s="92">
        <f t="shared" si="396"/>
        <v>27.54</v>
      </c>
      <c r="E8059" s="92">
        <f t="shared" si="397"/>
        <v>20.77</v>
      </c>
      <c r="F8059" s="92">
        <f t="shared" si="398"/>
        <v>35.520000000000003</v>
      </c>
      <c r="H8059" s="138">
        <v>27.54</v>
      </c>
      <c r="I8059" s="138">
        <v>20.77</v>
      </c>
      <c r="J8059" s="138">
        <v>35.520000000000003</v>
      </c>
      <c r="K8059" s="138">
        <v>13.725490196078431</v>
      </c>
    </row>
    <row r="8060" spans="1:11">
      <c r="A8060" s="39" t="s">
        <v>466</v>
      </c>
      <c r="B8060" s="39" t="s">
        <v>444</v>
      </c>
      <c r="C8060" s="39" t="s">
        <v>161</v>
      </c>
      <c r="D8060" s="92">
        <f t="shared" si="396"/>
        <v>19.71</v>
      </c>
      <c r="E8060" s="92">
        <f t="shared" si="397"/>
        <v>15.61</v>
      </c>
      <c r="F8060" s="92">
        <f t="shared" si="398"/>
        <v>24.58</v>
      </c>
      <c r="H8060" s="138">
        <v>19.71</v>
      </c>
      <c r="I8060" s="138">
        <v>15.61</v>
      </c>
      <c r="J8060" s="138">
        <v>24.58</v>
      </c>
      <c r="K8060" s="138">
        <v>11.56773211567732</v>
      </c>
    </row>
    <row r="8061" spans="1:11">
      <c r="A8061" s="39" t="s">
        <v>466</v>
      </c>
      <c r="B8061" s="39" t="s">
        <v>444</v>
      </c>
      <c r="C8061" s="39" t="s">
        <v>168</v>
      </c>
      <c r="D8061" s="92">
        <f t="shared" si="396"/>
        <v>22.57</v>
      </c>
      <c r="E8061" s="92">
        <f t="shared" si="397"/>
        <v>17.29</v>
      </c>
      <c r="F8061" s="92">
        <f t="shared" si="398"/>
        <v>28.9</v>
      </c>
      <c r="H8061" s="138">
        <v>22.57</v>
      </c>
      <c r="I8061" s="138">
        <v>17.29</v>
      </c>
      <c r="J8061" s="138">
        <v>28.9</v>
      </c>
      <c r="K8061" s="138">
        <v>13.114754098360656</v>
      </c>
    </row>
    <row r="8062" spans="1:11">
      <c r="A8062" s="39" t="s">
        <v>466</v>
      </c>
      <c r="B8062" s="39" t="s">
        <v>300</v>
      </c>
      <c r="C8062" s="39" t="s">
        <v>102</v>
      </c>
      <c r="D8062" s="92">
        <f t="shared" si="396"/>
        <v>3.3</v>
      </c>
      <c r="E8062" s="92">
        <f t="shared" si="397"/>
        <v>2.33</v>
      </c>
      <c r="F8062" s="92">
        <f t="shared" si="398"/>
        <v>4.66</v>
      </c>
      <c r="H8062" s="138">
        <v>3.3</v>
      </c>
      <c r="I8062" s="138">
        <v>2.33</v>
      </c>
      <c r="J8062" s="138">
        <v>4.66</v>
      </c>
      <c r="K8062" s="138">
        <v>17.878787878787879</v>
      </c>
    </row>
    <row r="8063" spans="1:11">
      <c r="A8063" s="39" t="s">
        <v>466</v>
      </c>
      <c r="B8063" s="39" t="s">
        <v>300</v>
      </c>
      <c r="C8063" s="39" t="s">
        <v>103</v>
      </c>
      <c r="D8063" s="92">
        <f t="shared" si="396"/>
        <v>4.84</v>
      </c>
      <c r="E8063" s="92">
        <f t="shared" si="397"/>
        <v>3.54</v>
      </c>
      <c r="F8063" s="92">
        <f t="shared" si="398"/>
        <v>6.57</v>
      </c>
      <c r="H8063" s="138">
        <v>4.84</v>
      </c>
      <c r="I8063" s="138">
        <v>3.54</v>
      </c>
      <c r="J8063" s="138">
        <v>6.57</v>
      </c>
      <c r="K8063" s="138">
        <v>15.702479338842975</v>
      </c>
    </row>
    <row r="8064" spans="1:11">
      <c r="A8064" s="39" t="s">
        <v>466</v>
      </c>
      <c r="B8064" s="39" t="s">
        <v>300</v>
      </c>
      <c r="C8064" s="39" t="s">
        <v>104</v>
      </c>
      <c r="D8064" s="92">
        <f t="shared" si="396"/>
        <v>1.31</v>
      </c>
      <c r="E8064" s="92">
        <f t="shared" si="397"/>
        <v>0.59</v>
      </c>
      <c r="F8064" s="92">
        <f t="shared" si="398"/>
        <v>2.88</v>
      </c>
      <c r="H8064" s="138">
        <v>1.31</v>
      </c>
      <c r="I8064" s="138">
        <v>0.59</v>
      </c>
      <c r="J8064" s="138">
        <v>2.88</v>
      </c>
      <c r="K8064" s="138">
        <v>40.458015267175576</v>
      </c>
    </row>
    <row r="8065" spans="1:11">
      <c r="A8065" s="39" t="s">
        <v>466</v>
      </c>
      <c r="B8065" s="39" t="s">
        <v>300</v>
      </c>
      <c r="C8065" s="39" t="s">
        <v>110</v>
      </c>
      <c r="D8065" s="92">
        <f t="shared" si="396"/>
        <v>4.47</v>
      </c>
      <c r="E8065" s="92">
        <f t="shared" si="397"/>
        <v>3.06</v>
      </c>
      <c r="F8065" s="92">
        <f t="shared" si="398"/>
        <v>6.48</v>
      </c>
      <c r="H8065" s="138">
        <v>4.47</v>
      </c>
      <c r="I8065" s="138">
        <v>3.06</v>
      </c>
      <c r="J8065" s="138">
        <v>6.48</v>
      </c>
      <c r="K8065" s="138">
        <v>19.239373601789712</v>
      </c>
    </row>
    <row r="8066" spans="1:11">
      <c r="A8066" s="39" t="s">
        <v>466</v>
      </c>
      <c r="B8066" s="39" t="s">
        <v>300</v>
      </c>
      <c r="C8066" s="39" t="s">
        <v>111</v>
      </c>
      <c r="D8066" s="92">
        <f t="shared" si="396"/>
        <v>4.72</v>
      </c>
      <c r="E8066" s="92">
        <f t="shared" si="397"/>
        <v>2.4500000000000002</v>
      </c>
      <c r="F8066" s="92">
        <f t="shared" si="398"/>
        <v>8.89</v>
      </c>
      <c r="H8066" s="138">
        <v>4.72</v>
      </c>
      <c r="I8066" s="138">
        <v>2.4500000000000002</v>
      </c>
      <c r="J8066" s="138">
        <v>8.89</v>
      </c>
      <c r="K8066" s="138">
        <v>33.050847457627121</v>
      </c>
    </row>
    <row r="8067" spans="1:11">
      <c r="A8067" s="39" t="s">
        <v>466</v>
      </c>
      <c r="B8067" s="39" t="s">
        <v>300</v>
      </c>
      <c r="C8067" s="39" t="s">
        <v>116</v>
      </c>
      <c r="D8067" s="92">
        <f t="shared" si="396"/>
        <v>3.71</v>
      </c>
      <c r="E8067" s="92">
        <f t="shared" si="397"/>
        <v>2.67</v>
      </c>
      <c r="F8067" s="92">
        <f t="shared" si="398"/>
        <v>5.14</v>
      </c>
      <c r="H8067" s="138">
        <v>3.71</v>
      </c>
      <c r="I8067" s="138">
        <v>2.67</v>
      </c>
      <c r="J8067" s="138">
        <v>5.14</v>
      </c>
      <c r="K8067" s="138">
        <v>16.711590296495956</v>
      </c>
    </row>
    <row r="8068" spans="1:11">
      <c r="A8068" s="39" t="s">
        <v>466</v>
      </c>
      <c r="B8068" s="39" t="s">
        <v>300</v>
      </c>
      <c r="C8068" s="39" t="s">
        <v>117</v>
      </c>
      <c r="D8068" s="92">
        <f t="shared" si="396"/>
        <v>4.5</v>
      </c>
      <c r="E8068" s="92">
        <f t="shared" si="397"/>
        <v>3.11</v>
      </c>
      <c r="F8068" s="92">
        <f t="shared" si="398"/>
        <v>6.48</v>
      </c>
      <c r="H8068" s="138">
        <v>4.5</v>
      </c>
      <c r="I8068" s="138">
        <v>3.11</v>
      </c>
      <c r="J8068" s="138">
        <v>6.48</v>
      </c>
      <c r="K8068" s="138">
        <v>18.666666666666664</v>
      </c>
    </row>
    <row r="8069" spans="1:11">
      <c r="A8069" s="39" t="s">
        <v>466</v>
      </c>
      <c r="B8069" s="39" t="s">
        <v>300</v>
      </c>
      <c r="C8069" s="39" t="s">
        <v>119</v>
      </c>
      <c r="D8069" s="92">
        <f t="shared" si="396"/>
        <v>2.78</v>
      </c>
      <c r="E8069" s="92">
        <f t="shared" si="397"/>
        <v>1.39</v>
      </c>
      <c r="F8069" s="92">
        <f t="shared" si="398"/>
        <v>5.47</v>
      </c>
      <c r="H8069" s="138">
        <v>2.78</v>
      </c>
      <c r="I8069" s="138">
        <v>1.39</v>
      </c>
      <c r="J8069" s="138">
        <v>5.47</v>
      </c>
      <c r="K8069" s="138">
        <v>34.89208633093525</v>
      </c>
    </row>
    <row r="8070" spans="1:11">
      <c r="A8070" s="39" t="s">
        <v>466</v>
      </c>
      <c r="B8070" s="39" t="s">
        <v>300</v>
      </c>
      <c r="C8070" s="39" t="s">
        <v>123</v>
      </c>
      <c r="D8070" s="92">
        <f t="shared" si="396"/>
        <v>3.88</v>
      </c>
      <c r="E8070" s="92">
        <f t="shared" si="397"/>
        <v>2.7</v>
      </c>
      <c r="F8070" s="92">
        <f t="shared" si="398"/>
        <v>5.54</v>
      </c>
      <c r="H8070" s="138">
        <v>3.88</v>
      </c>
      <c r="I8070" s="138">
        <v>2.7</v>
      </c>
      <c r="J8070" s="138">
        <v>5.54</v>
      </c>
      <c r="K8070" s="138">
        <v>18.298969072164947</v>
      </c>
    </row>
    <row r="8071" spans="1:11">
      <c r="A8071" s="39" t="s">
        <v>466</v>
      </c>
      <c r="B8071" s="39" t="s">
        <v>300</v>
      </c>
      <c r="C8071" s="39" t="s">
        <v>132</v>
      </c>
      <c r="D8071" s="92">
        <f t="shared" si="396"/>
        <v>3.34</v>
      </c>
      <c r="E8071" s="92">
        <f t="shared" si="397"/>
        <v>2.11</v>
      </c>
      <c r="F8071" s="92">
        <f t="shared" si="398"/>
        <v>5.27</v>
      </c>
      <c r="H8071" s="138">
        <v>3.34</v>
      </c>
      <c r="I8071" s="138">
        <v>2.11</v>
      </c>
      <c r="J8071" s="138">
        <v>5.27</v>
      </c>
      <c r="K8071" s="138">
        <v>23.353293413173652</v>
      </c>
    </row>
    <row r="8072" spans="1:11">
      <c r="A8072" s="39" t="s">
        <v>466</v>
      </c>
      <c r="B8072" s="39" t="s">
        <v>300</v>
      </c>
      <c r="C8072" s="39" t="s">
        <v>134</v>
      </c>
      <c r="D8072" s="92">
        <f t="shared" si="396"/>
        <v>7.41</v>
      </c>
      <c r="E8072" s="92">
        <f t="shared" si="397"/>
        <v>5.77</v>
      </c>
      <c r="F8072" s="92">
        <f t="shared" si="398"/>
        <v>9.48</v>
      </c>
      <c r="H8072" s="138">
        <v>7.41</v>
      </c>
      <c r="I8072" s="138">
        <v>5.77</v>
      </c>
      <c r="J8072" s="138">
        <v>9.48</v>
      </c>
      <c r="K8072" s="138">
        <v>12.685560053981106</v>
      </c>
    </row>
    <row r="8073" spans="1:11">
      <c r="A8073" s="39" t="s">
        <v>466</v>
      </c>
      <c r="B8073" s="39" t="s">
        <v>300</v>
      </c>
      <c r="C8073" s="39" t="s">
        <v>150</v>
      </c>
      <c r="D8073" s="92">
        <f t="shared" si="396"/>
        <v>5.96</v>
      </c>
      <c r="E8073" s="92">
        <f t="shared" si="397"/>
        <v>2.87</v>
      </c>
      <c r="F8073" s="92">
        <f t="shared" si="398"/>
        <v>11.97</v>
      </c>
      <c r="H8073" s="138">
        <v>5.96</v>
      </c>
      <c r="I8073" s="138">
        <v>2.87</v>
      </c>
      <c r="J8073" s="138">
        <v>11.97</v>
      </c>
      <c r="K8073" s="138">
        <v>36.577181208053695</v>
      </c>
    </row>
    <row r="8074" spans="1:11">
      <c r="A8074" s="39" t="s">
        <v>466</v>
      </c>
      <c r="B8074" s="39" t="s">
        <v>300</v>
      </c>
      <c r="C8074" s="39" t="s">
        <v>156</v>
      </c>
      <c r="D8074" s="92">
        <f t="shared" ref="D8074:D8137" si="399">IF(K8074&gt;=50," ",H8074)</f>
        <v>3.1</v>
      </c>
      <c r="E8074" s="92">
        <f t="shared" ref="E8074:E8137" si="400">IF(K8074&gt;=50," ",I8074)</f>
        <v>1.75</v>
      </c>
      <c r="F8074" s="92">
        <f t="shared" ref="F8074:F8137" si="401">IF(K8074&gt;=50," ",J8074)</f>
        <v>5.43</v>
      </c>
      <c r="H8074" s="138">
        <v>3.1</v>
      </c>
      <c r="I8074" s="138">
        <v>1.75</v>
      </c>
      <c r="J8074" s="138">
        <v>5.43</v>
      </c>
      <c r="K8074" s="138">
        <v>29.032258064516132</v>
      </c>
    </row>
    <row r="8075" spans="1:11">
      <c r="A8075" s="39" t="s">
        <v>466</v>
      </c>
      <c r="B8075" s="39" t="s">
        <v>300</v>
      </c>
      <c r="C8075" s="39" t="s">
        <v>159</v>
      </c>
      <c r="D8075" s="92">
        <f t="shared" si="399"/>
        <v>4.4000000000000004</v>
      </c>
      <c r="E8075" s="92">
        <f t="shared" si="400"/>
        <v>3.13</v>
      </c>
      <c r="F8075" s="92">
        <f t="shared" si="401"/>
        <v>6.15</v>
      </c>
      <c r="H8075" s="138">
        <v>4.4000000000000004</v>
      </c>
      <c r="I8075" s="138">
        <v>3.13</v>
      </c>
      <c r="J8075" s="138">
        <v>6.15</v>
      </c>
      <c r="K8075" s="138">
        <v>17.27272727272727</v>
      </c>
    </row>
    <row r="8076" spans="1:11">
      <c r="A8076" s="39" t="s">
        <v>466</v>
      </c>
      <c r="B8076" s="39" t="s">
        <v>300</v>
      </c>
      <c r="C8076" s="39" t="s">
        <v>161</v>
      </c>
      <c r="D8076" s="92" t="str">
        <f t="shared" si="399"/>
        <v xml:space="preserve"> </v>
      </c>
      <c r="E8076" s="92" t="str">
        <f t="shared" si="400"/>
        <v xml:space="preserve"> </v>
      </c>
      <c r="F8076" s="92" t="str">
        <f t="shared" si="401"/>
        <v xml:space="preserve"> </v>
      </c>
      <c r="H8076" s="138">
        <v>0.84</v>
      </c>
      <c r="I8076" s="138">
        <v>0.26</v>
      </c>
      <c r="J8076" s="138">
        <v>2.61</v>
      </c>
      <c r="K8076" s="138">
        <v>58.333333333333336</v>
      </c>
    </row>
    <row r="8077" spans="1:11">
      <c r="A8077" s="39" t="s">
        <v>466</v>
      </c>
      <c r="B8077" s="39" t="s">
        <v>300</v>
      </c>
      <c r="C8077" s="39" t="s">
        <v>168</v>
      </c>
      <c r="D8077" s="92">
        <f t="shared" si="399"/>
        <v>5.68</v>
      </c>
      <c r="E8077" s="92">
        <f t="shared" si="400"/>
        <v>4.12</v>
      </c>
      <c r="F8077" s="92">
        <f t="shared" si="401"/>
        <v>7.78</v>
      </c>
      <c r="H8077" s="138">
        <v>5.68</v>
      </c>
      <c r="I8077" s="138">
        <v>4.12</v>
      </c>
      <c r="J8077" s="138">
        <v>7.78</v>
      </c>
      <c r="K8077" s="138">
        <v>16.197183098591552</v>
      </c>
    </row>
    <row r="8078" spans="1:11">
      <c r="A8078" s="39" t="s">
        <v>466</v>
      </c>
      <c r="B8078" s="39" t="s">
        <v>443</v>
      </c>
      <c r="C8078" s="39" t="s">
        <v>98</v>
      </c>
      <c r="D8078" s="92">
        <f t="shared" si="399"/>
        <v>37.89</v>
      </c>
      <c r="E8078" s="92">
        <f t="shared" si="400"/>
        <v>28.97</v>
      </c>
      <c r="F8078" s="92">
        <f t="shared" si="401"/>
        <v>47.71</v>
      </c>
      <c r="H8078" s="138">
        <v>37.89</v>
      </c>
      <c r="I8078" s="138">
        <v>28.97</v>
      </c>
      <c r="J8078" s="138">
        <v>47.71</v>
      </c>
      <c r="K8078" s="138">
        <v>12.747426761678543</v>
      </c>
    </row>
    <row r="8079" spans="1:11">
      <c r="A8079" s="39" t="s">
        <v>466</v>
      </c>
      <c r="B8079" s="39" t="s">
        <v>443</v>
      </c>
      <c r="C8079" s="39" t="s">
        <v>105</v>
      </c>
      <c r="D8079" s="92">
        <f t="shared" si="399"/>
        <v>25.83</v>
      </c>
      <c r="E8079" s="92">
        <f t="shared" si="400"/>
        <v>19.059999999999999</v>
      </c>
      <c r="F8079" s="92">
        <f t="shared" si="401"/>
        <v>34</v>
      </c>
      <c r="H8079" s="138">
        <v>25.83</v>
      </c>
      <c r="I8079" s="138">
        <v>19.059999999999999</v>
      </c>
      <c r="J8079" s="138">
        <v>34</v>
      </c>
      <c r="K8079" s="138">
        <v>14.827719705768489</v>
      </c>
    </row>
    <row r="8080" spans="1:11">
      <c r="A8080" s="39" t="s">
        <v>466</v>
      </c>
      <c r="B8080" s="39" t="s">
        <v>443</v>
      </c>
      <c r="C8080" s="39" t="s">
        <v>106</v>
      </c>
      <c r="D8080" s="92">
        <f t="shared" si="399"/>
        <v>47.89</v>
      </c>
      <c r="E8080" s="92">
        <f t="shared" si="400"/>
        <v>42.54</v>
      </c>
      <c r="F8080" s="92">
        <f t="shared" si="401"/>
        <v>53.29</v>
      </c>
      <c r="H8080" s="138">
        <v>47.89</v>
      </c>
      <c r="I8080" s="138">
        <v>42.54</v>
      </c>
      <c r="J8080" s="138">
        <v>53.29</v>
      </c>
      <c r="K8080" s="138">
        <v>5.7423261641261218</v>
      </c>
    </row>
    <row r="8081" spans="1:11">
      <c r="A8081" s="39" t="s">
        <v>466</v>
      </c>
      <c r="B8081" s="39" t="s">
        <v>443</v>
      </c>
      <c r="C8081" s="39" t="s">
        <v>125</v>
      </c>
      <c r="D8081" s="92">
        <f t="shared" si="399"/>
        <v>29.45</v>
      </c>
      <c r="E8081" s="92">
        <f t="shared" si="400"/>
        <v>24.24</v>
      </c>
      <c r="F8081" s="92">
        <f t="shared" si="401"/>
        <v>35.26</v>
      </c>
      <c r="H8081" s="138">
        <v>29.45</v>
      </c>
      <c r="I8081" s="138">
        <v>24.24</v>
      </c>
      <c r="J8081" s="138">
        <v>35.26</v>
      </c>
      <c r="K8081" s="138">
        <v>9.5755517826825116</v>
      </c>
    </row>
    <row r="8082" spans="1:11">
      <c r="A8082" s="39" t="s">
        <v>466</v>
      </c>
      <c r="B8082" s="39" t="s">
        <v>443</v>
      </c>
      <c r="C8082" s="39" t="s">
        <v>131</v>
      </c>
      <c r="D8082" s="92">
        <f t="shared" si="399"/>
        <v>32.99</v>
      </c>
      <c r="E8082" s="92">
        <f t="shared" si="400"/>
        <v>26.05</v>
      </c>
      <c r="F8082" s="92">
        <f t="shared" si="401"/>
        <v>40.770000000000003</v>
      </c>
      <c r="H8082" s="138">
        <v>32.99</v>
      </c>
      <c r="I8082" s="138">
        <v>26.05</v>
      </c>
      <c r="J8082" s="138">
        <v>40.770000000000003</v>
      </c>
      <c r="K8082" s="138">
        <v>11.458017581085176</v>
      </c>
    </row>
    <row r="8083" spans="1:11">
      <c r="A8083" s="39" t="s">
        <v>466</v>
      </c>
      <c r="B8083" s="39" t="s">
        <v>443</v>
      </c>
      <c r="C8083" s="39" t="s">
        <v>133</v>
      </c>
      <c r="D8083" s="92">
        <f t="shared" si="399"/>
        <v>36.24</v>
      </c>
      <c r="E8083" s="92">
        <f t="shared" si="400"/>
        <v>31.05</v>
      </c>
      <c r="F8083" s="92">
        <f t="shared" si="401"/>
        <v>41.77</v>
      </c>
      <c r="H8083" s="138">
        <v>36.24</v>
      </c>
      <c r="I8083" s="138">
        <v>31.05</v>
      </c>
      <c r="J8083" s="138">
        <v>41.77</v>
      </c>
      <c r="K8083" s="138">
        <v>7.5883002207505514</v>
      </c>
    </row>
    <row r="8084" spans="1:11">
      <c r="A8084" s="39" t="s">
        <v>466</v>
      </c>
      <c r="B8084" s="39" t="s">
        <v>443</v>
      </c>
      <c r="C8084" s="39" t="s">
        <v>137</v>
      </c>
      <c r="D8084" s="92">
        <f t="shared" si="399"/>
        <v>45.22</v>
      </c>
      <c r="E8084" s="92">
        <f t="shared" si="400"/>
        <v>38.46</v>
      </c>
      <c r="F8084" s="92">
        <f t="shared" si="401"/>
        <v>52.16</v>
      </c>
      <c r="H8084" s="138">
        <v>45.22</v>
      </c>
      <c r="I8084" s="138">
        <v>38.46</v>
      </c>
      <c r="J8084" s="138">
        <v>52.16</v>
      </c>
      <c r="K8084" s="138">
        <v>7.7841662980981869</v>
      </c>
    </row>
    <row r="8085" spans="1:11">
      <c r="A8085" s="39" t="s">
        <v>466</v>
      </c>
      <c r="B8085" s="39" t="s">
        <v>443</v>
      </c>
      <c r="C8085" s="39" t="s">
        <v>138</v>
      </c>
      <c r="D8085" s="92">
        <f t="shared" si="399"/>
        <v>34.19</v>
      </c>
      <c r="E8085" s="92">
        <f t="shared" si="400"/>
        <v>26.69</v>
      </c>
      <c r="F8085" s="92">
        <f t="shared" si="401"/>
        <v>42.58</v>
      </c>
      <c r="H8085" s="138">
        <v>34.19</v>
      </c>
      <c r="I8085" s="138">
        <v>26.69</v>
      </c>
      <c r="J8085" s="138">
        <v>42.58</v>
      </c>
      <c r="K8085" s="138">
        <v>11.93331383445452</v>
      </c>
    </row>
    <row r="8086" spans="1:11">
      <c r="A8086" s="39" t="s">
        <v>466</v>
      </c>
      <c r="B8086" s="39" t="s">
        <v>443</v>
      </c>
      <c r="C8086" s="39" t="s">
        <v>140</v>
      </c>
      <c r="D8086" s="92">
        <f t="shared" si="399"/>
        <v>39.630000000000003</v>
      </c>
      <c r="E8086" s="92">
        <f t="shared" si="400"/>
        <v>33.47</v>
      </c>
      <c r="F8086" s="92">
        <f t="shared" si="401"/>
        <v>46.12</v>
      </c>
      <c r="H8086" s="138">
        <v>39.630000000000003</v>
      </c>
      <c r="I8086" s="138">
        <v>33.47</v>
      </c>
      <c r="J8086" s="138">
        <v>46.12</v>
      </c>
      <c r="K8086" s="138">
        <v>8.1756245268735803</v>
      </c>
    </row>
    <row r="8087" spans="1:11">
      <c r="A8087" s="39" t="s">
        <v>466</v>
      </c>
      <c r="B8087" s="39" t="s">
        <v>443</v>
      </c>
      <c r="C8087" s="39" t="s">
        <v>144</v>
      </c>
      <c r="D8087" s="92">
        <f t="shared" si="399"/>
        <v>33.909999999999997</v>
      </c>
      <c r="E8087" s="92">
        <f t="shared" si="400"/>
        <v>27.41</v>
      </c>
      <c r="F8087" s="92">
        <f t="shared" si="401"/>
        <v>41.07</v>
      </c>
      <c r="H8087" s="138">
        <v>33.909999999999997</v>
      </c>
      <c r="I8087" s="138">
        <v>27.41</v>
      </c>
      <c r="J8087" s="138">
        <v>41.07</v>
      </c>
      <c r="K8087" s="138">
        <v>10.32143910350929</v>
      </c>
    </row>
    <row r="8088" spans="1:11">
      <c r="A8088" s="39" t="s">
        <v>466</v>
      </c>
      <c r="B8088" s="39" t="s">
        <v>443</v>
      </c>
      <c r="C8088" s="39" t="s">
        <v>145</v>
      </c>
      <c r="D8088" s="92">
        <f t="shared" si="399"/>
        <v>29.3</v>
      </c>
      <c r="E8088" s="92">
        <f t="shared" si="400"/>
        <v>23.07</v>
      </c>
      <c r="F8088" s="92">
        <f t="shared" si="401"/>
        <v>36.42</v>
      </c>
      <c r="H8088" s="138">
        <v>29.3</v>
      </c>
      <c r="I8088" s="138">
        <v>23.07</v>
      </c>
      <c r="J8088" s="138">
        <v>36.42</v>
      </c>
      <c r="K8088" s="138">
        <v>11.672354948805461</v>
      </c>
    </row>
    <row r="8089" spans="1:11">
      <c r="A8089" s="39" t="s">
        <v>466</v>
      </c>
      <c r="B8089" s="39" t="s">
        <v>443</v>
      </c>
      <c r="C8089" s="39" t="s">
        <v>146</v>
      </c>
      <c r="D8089" s="92">
        <f t="shared" si="399"/>
        <v>35.93</v>
      </c>
      <c r="E8089" s="92">
        <f t="shared" si="400"/>
        <v>30.46</v>
      </c>
      <c r="F8089" s="92">
        <f t="shared" si="401"/>
        <v>41.79</v>
      </c>
      <c r="H8089" s="138">
        <v>35.93</v>
      </c>
      <c r="I8089" s="138">
        <v>30.46</v>
      </c>
      <c r="J8089" s="138">
        <v>41.79</v>
      </c>
      <c r="K8089" s="138">
        <v>8.071249652101308</v>
      </c>
    </row>
    <row r="8090" spans="1:11">
      <c r="A8090" s="39" t="s">
        <v>466</v>
      </c>
      <c r="B8090" s="39" t="s">
        <v>443</v>
      </c>
      <c r="C8090" s="39" t="s">
        <v>153</v>
      </c>
      <c r="D8090" s="92">
        <f t="shared" si="399"/>
        <v>39.93</v>
      </c>
      <c r="E8090" s="92">
        <f t="shared" si="400"/>
        <v>26.7</v>
      </c>
      <c r="F8090" s="92">
        <f t="shared" si="401"/>
        <v>54.81</v>
      </c>
      <c r="H8090" s="138">
        <v>39.93</v>
      </c>
      <c r="I8090" s="138">
        <v>26.7</v>
      </c>
      <c r="J8090" s="138">
        <v>54.81</v>
      </c>
      <c r="K8090" s="138">
        <v>18.432256448785374</v>
      </c>
    </row>
    <row r="8091" spans="1:11">
      <c r="A8091" s="39" t="s">
        <v>466</v>
      </c>
      <c r="B8091" s="39" t="s">
        <v>443</v>
      </c>
      <c r="C8091" s="39" t="s">
        <v>162</v>
      </c>
      <c r="D8091" s="92">
        <f t="shared" si="399"/>
        <v>42.97</v>
      </c>
      <c r="E8091" s="92">
        <f t="shared" si="400"/>
        <v>34.78</v>
      </c>
      <c r="F8091" s="92">
        <f t="shared" si="401"/>
        <v>51.57</v>
      </c>
      <c r="H8091" s="138">
        <v>42.97</v>
      </c>
      <c r="I8091" s="138">
        <v>34.78</v>
      </c>
      <c r="J8091" s="138">
        <v>51.57</v>
      </c>
      <c r="K8091" s="138">
        <v>10.053525715615546</v>
      </c>
    </row>
    <row r="8092" spans="1:11">
      <c r="A8092" s="39" t="s">
        <v>466</v>
      </c>
      <c r="B8092" s="39" t="s">
        <v>443</v>
      </c>
      <c r="C8092" s="39" t="s">
        <v>165</v>
      </c>
      <c r="D8092" s="92">
        <f t="shared" si="399"/>
        <v>36.15</v>
      </c>
      <c r="E8092" s="92">
        <f t="shared" si="400"/>
        <v>27.51</v>
      </c>
      <c r="F8092" s="92">
        <f t="shared" si="401"/>
        <v>45.78</v>
      </c>
      <c r="H8092" s="138">
        <v>36.15</v>
      </c>
      <c r="I8092" s="138">
        <v>27.51</v>
      </c>
      <c r="J8092" s="138">
        <v>45.78</v>
      </c>
      <c r="K8092" s="138">
        <v>13.029045643153529</v>
      </c>
    </row>
    <row r="8093" spans="1:11">
      <c r="A8093" s="39" t="s">
        <v>466</v>
      </c>
      <c r="B8093" s="39" t="s">
        <v>443</v>
      </c>
      <c r="C8093" s="39" t="s">
        <v>166</v>
      </c>
      <c r="D8093" s="92">
        <f t="shared" si="399"/>
        <v>40.96</v>
      </c>
      <c r="E8093" s="92">
        <f t="shared" si="400"/>
        <v>33.74</v>
      </c>
      <c r="F8093" s="92">
        <f t="shared" si="401"/>
        <v>48.58</v>
      </c>
      <c r="H8093" s="138">
        <v>40.96</v>
      </c>
      <c r="I8093" s="138">
        <v>33.74</v>
      </c>
      <c r="J8093" s="138">
        <v>48.58</v>
      </c>
      <c r="K8093" s="138">
        <v>9.3017578125</v>
      </c>
    </row>
    <row r="8094" spans="1:11">
      <c r="A8094" s="39" t="s">
        <v>466</v>
      </c>
      <c r="B8094" s="39" t="s">
        <v>443</v>
      </c>
      <c r="C8094" s="39" t="s">
        <v>170</v>
      </c>
      <c r="D8094" s="92">
        <f t="shared" si="399"/>
        <v>37.64</v>
      </c>
      <c r="E8094" s="92">
        <f t="shared" si="400"/>
        <v>32.200000000000003</v>
      </c>
      <c r="F8094" s="92">
        <f t="shared" si="401"/>
        <v>43.4</v>
      </c>
      <c r="H8094" s="138">
        <v>37.64</v>
      </c>
      <c r="I8094" s="138">
        <v>32.200000000000003</v>
      </c>
      <c r="J8094" s="138">
        <v>43.4</v>
      </c>
      <c r="K8094" s="138">
        <v>7.6248671625929871</v>
      </c>
    </row>
    <row r="8095" spans="1:11">
      <c r="A8095" s="39" t="s">
        <v>466</v>
      </c>
      <c r="B8095" s="39" t="s">
        <v>443</v>
      </c>
      <c r="C8095" s="39" t="s">
        <v>172</v>
      </c>
      <c r="D8095" s="92">
        <f t="shared" si="399"/>
        <v>39.18</v>
      </c>
      <c r="E8095" s="92">
        <f t="shared" si="400"/>
        <v>32.31</v>
      </c>
      <c r="F8095" s="92">
        <f t="shared" si="401"/>
        <v>46.51</v>
      </c>
      <c r="H8095" s="138">
        <v>39.18</v>
      </c>
      <c r="I8095" s="138">
        <v>32.31</v>
      </c>
      <c r="J8095" s="138">
        <v>46.51</v>
      </c>
      <c r="K8095" s="138">
        <v>9.3159775395610005</v>
      </c>
    </row>
    <row r="8096" spans="1:11">
      <c r="A8096" s="39" t="s">
        <v>466</v>
      </c>
      <c r="B8096" s="39" t="s">
        <v>443</v>
      </c>
      <c r="C8096" s="39" t="s">
        <v>175</v>
      </c>
      <c r="D8096" s="92">
        <f t="shared" si="399"/>
        <v>36.549999999999997</v>
      </c>
      <c r="E8096" s="92">
        <f t="shared" si="400"/>
        <v>30.85</v>
      </c>
      <c r="F8096" s="92">
        <f t="shared" si="401"/>
        <v>42.64</v>
      </c>
      <c r="H8096" s="138">
        <v>36.549999999999997</v>
      </c>
      <c r="I8096" s="138">
        <v>30.85</v>
      </c>
      <c r="J8096" s="138">
        <v>42.64</v>
      </c>
      <c r="K8096" s="138">
        <v>8.2626538987688107</v>
      </c>
    </row>
    <row r="8097" spans="1:11">
      <c r="A8097" s="39" t="s">
        <v>466</v>
      </c>
      <c r="B8097" s="39" t="s">
        <v>295</v>
      </c>
      <c r="C8097" s="39" t="s">
        <v>98</v>
      </c>
      <c r="D8097" s="92">
        <f t="shared" si="399"/>
        <v>27.84</v>
      </c>
      <c r="E8097" s="92">
        <f t="shared" si="400"/>
        <v>22.61</v>
      </c>
      <c r="F8097" s="92">
        <f t="shared" si="401"/>
        <v>33.75</v>
      </c>
      <c r="H8097" s="138">
        <v>27.84</v>
      </c>
      <c r="I8097" s="138">
        <v>22.61</v>
      </c>
      <c r="J8097" s="138">
        <v>33.75</v>
      </c>
      <c r="K8097" s="138">
        <v>10.237068965517242</v>
      </c>
    </row>
    <row r="8098" spans="1:11">
      <c r="A8098" s="39" t="s">
        <v>466</v>
      </c>
      <c r="B8098" s="39" t="s">
        <v>295</v>
      </c>
      <c r="C8098" s="39" t="s">
        <v>105</v>
      </c>
      <c r="D8098" s="92">
        <f t="shared" si="399"/>
        <v>32.270000000000003</v>
      </c>
      <c r="E8098" s="92">
        <f t="shared" si="400"/>
        <v>25.34</v>
      </c>
      <c r="F8098" s="92">
        <f t="shared" si="401"/>
        <v>40.08</v>
      </c>
      <c r="H8098" s="138">
        <v>32.270000000000003</v>
      </c>
      <c r="I8098" s="138">
        <v>25.34</v>
      </c>
      <c r="J8098" s="138">
        <v>40.08</v>
      </c>
      <c r="K8098" s="138">
        <v>11.713665943600866</v>
      </c>
    </row>
    <row r="8099" spans="1:11">
      <c r="A8099" s="39" t="s">
        <v>466</v>
      </c>
      <c r="B8099" s="39" t="s">
        <v>295</v>
      </c>
      <c r="C8099" s="39" t="s">
        <v>106</v>
      </c>
      <c r="D8099" s="92">
        <f t="shared" si="399"/>
        <v>34.42</v>
      </c>
      <c r="E8099" s="92">
        <f t="shared" si="400"/>
        <v>29.53</v>
      </c>
      <c r="F8099" s="92">
        <f t="shared" si="401"/>
        <v>39.659999999999997</v>
      </c>
      <c r="H8099" s="138">
        <v>34.42</v>
      </c>
      <c r="I8099" s="138">
        <v>29.53</v>
      </c>
      <c r="J8099" s="138">
        <v>39.659999999999997</v>
      </c>
      <c r="K8099" s="138">
        <v>7.5246949447995339</v>
      </c>
    </row>
    <row r="8100" spans="1:11">
      <c r="A8100" s="39" t="s">
        <v>466</v>
      </c>
      <c r="B8100" s="39" t="s">
        <v>295</v>
      </c>
      <c r="C8100" s="39" t="s">
        <v>125</v>
      </c>
      <c r="D8100" s="92">
        <f t="shared" si="399"/>
        <v>36.06</v>
      </c>
      <c r="E8100" s="92">
        <f t="shared" si="400"/>
        <v>30.08</v>
      </c>
      <c r="F8100" s="92">
        <f t="shared" si="401"/>
        <v>42.51</v>
      </c>
      <c r="H8100" s="138">
        <v>36.06</v>
      </c>
      <c r="I8100" s="138">
        <v>30.08</v>
      </c>
      <c r="J8100" s="138">
        <v>42.51</v>
      </c>
      <c r="K8100" s="138">
        <v>8.8463671658347192</v>
      </c>
    </row>
    <row r="8101" spans="1:11">
      <c r="A8101" s="39" t="s">
        <v>466</v>
      </c>
      <c r="B8101" s="39" t="s">
        <v>295</v>
      </c>
      <c r="C8101" s="39" t="s">
        <v>131</v>
      </c>
      <c r="D8101" s="92">
        <f t="shared" si="399"/>
        <v>29.47</v>
      </c>
      <c r="E8101" s="92">
        <f t="shared" si="400"/>
        <v>22.78</v>
      </c>
      <c r="F8101" s="92">
        <f t="shared" si="401"/>
        <v>37.18</v>
      </c>
      <c r="H8101" s="138">
        <v>29.47</v>
      </c>
      <c r="I8101" s="138">
        <v>22.78</v>
      </c>
      <c r="J8101" s="138">
        <v>37.18</v>
      </c>
      <c r="K8101" s="138">
        <v>12.521208008143875</v>
      </c>
    </row>
    <row r="8102" spans="1:11">
      <c r="A8102" s="39" t="s">
        <v>466</v>
      </c>
      <c r="B8102" s="39" t="s">
        <v>295</v>
      </c>
      <c r="C8102" s="39" t="s">
        <v>133</v>
      </c>
      <c r="D8102" s="92">
        <f t="shared" si="399"/>
        <v>32.06</v>
      </c>
      <c r="E8102" s="92">
        <f t="shared" si="400"/>
        <v>27.16</v>
      </c>
      <c r="F8102" s="92">
        <f t="shared" si="401"/>
        <v>37.4</v>
      </c>
      <c r="H8102" s="138">
        <v>32.06</v>
      </c>
      <c r="I8102" s="138">
        <v>27.16</v>
      </c>
      <c r="J8102" s="138">
        <v>37.4</v>
      </c>
      <c r="K8102" s="138">
        <v>8.1721771678103554</v>
      </c>
    </row>
    <row r="8103" spans="1:11">
      <c r="A8103" s="39" t="s">
        <v>466</v>
      </c>
      <c r="B8103" s="39" t="s">
        <v>295</v>
      </c>
      <c r="C8103" s="39" t="s">
        <v>137</v>
      </c>
      <c r="D8103" s="92">
        <f t="shared" si="399"/>
        <v>32.46</v>
      </c>
      <c r="E8103" s="92">
        <f t="shared" si="400"/>
        <v>26.36</v>
      </c>
      <c r="F8103" s="92">
        <f t="shared" si="401"/>
        <v>39.21</v>
      </c>
      <c r="H8103" s="138">
        <v>32.46</v>
      </c>
      <c r="I8103" s="138">
        <v>26.36</v>
      </c>
      <c r="J8103" s="138">
        <v>39.21</v>
      </c>
      <c r="K8103" s="138">
        <v>10.135551447935921</v>
      </c>
    </row>
    <row r="8104" spans="1:11">
      <c r="A8104" s="39" t="s">
        <v>466</v>
      </c>
      <c r="B8104" s="39" t="s">
        <v>295</v>
      </c>
      <c r="C8104" s="39" t="s">
        <v>138</v>
      </c>
      <c r="D8104" s="92">
        <f t="shared" si="399"/>
        <v>40.1</v>
      </c>
      <c r="E8104" s="92">
        <f t="shared" si="400"/>
        <v>29.67</v>
      </c>
      <c r="F8104" s="92">
        <f t="shared" si="401"/>
        <v>51.5</v>
      </c>
      <c r="H8104" s="138">
        <v>40.1</v>
      </c>
      <c r="I8104" s="138">
        <v>29.67</v>
      </c>
      <c r="J8104" s="138">
        <v>51.5</v>
      </c>
      <c r="K8104" s="138">
        <v>14.089775561097257</v>
      </c>
    </row>
    <row r="8105" spans="1:11">
      <c r="A8105" s="39" t="s">
        <v>466</v>
      </c>
      <c r="B8105" s="39" t="s">
        <v>295</v>
      </c>
      <c r="C8105" s="39" t="s">
        <v>140</v>
      </c>
      <c r="D8105" s="92">
        <f t="shared" si="399"/>
        <v>31.93</v>
      </c>
      <c r="E8105" s="92">
        <f t="shared" si="400"/>
        <v>26.06</v>
      </c>
      <c r="F8105" s="92">
        <f t="shared" si="401"/>
        <v>38.44</v>
      </c>
      <c r="H8105" s="138">
        <v>31.93</v>
      </c>
      <c r="I8105" s="138">
        <v>26.06</v>
      </c>
      <c r="J8105" s="138">
        <v>38.44</v>
      </c>
      <c r="K8105" s="138">
        <v>9.9279674287503905</v>
      </c>
    </row>
    <row r="8106" spans="1:11">
      <c r="A8106" s="39" t="s">
        <v>466</v>
      </c>
      <c r="B8106" s="39" t="s">
        <v>295</v>
      </c>
      <c r="C8106" s="39" t="s">
        <v>144</v>
      </c>
      <c r="D8106" s="92">
        <f t="shared" si="399"/>
        <v>35.799999999999997</v>
      </c>
      <c r="E8106" s="92">
        <f t="shared" si="400"/>
        <v>29.23</v>
      </c>
      <c r="F8106" s="92">
        <f t="shared" si="401"/>
        <v>42.96</v>
      </c>
      <c r="H8106" s="138">
        <v>35.799999999999997</v>
      </c>
      <c r="I8106" s="138">
        <v>29.23</v>
      </c>
      <c r="J8106" s="138">
        <v>42.96</v>
      </c>
      <c r="K8106" s="138">
        <v>9.8324022346368718</v>
      </c>
    </row>
    <row r="8107" spans="1:11">
      <c r="A8107" s="39" t="s">
        <v>466</v>
      </c>
      <c r="B8107" s="39" t="s">
        <v>295</v>
      </c>
      <c r="C8107" s="39" t="s">
        <v>145</v>
      </c>
      <c r="D8107" s="92">
        <f t="shared" si="399"/>
        <v>37.22</v>
      </c>
      <c r="E8107" s="92">
        <f t="shared" si="400"/>
        <v>29.85</v>
      </c>
      <c r="F8107" s="92">
        <f t="shared" si="401"/>
        <v>45.23</v>
      </c>
      <c r="H8107" s="138">
        <v>37.22</v>
      </c>
      <c r="I8107" s="138">
        <v>29.85</v>
      </c>
      <c r="J8107" s="138">
        <v>45.23</v>
      </c>
      <c r="K8107" s="138">
        <v>10.612573885008061</v>
      </c>
    </row>
    <row r="8108" spans="1:11">
      <c r="A8108" s="39" t="s">
        <v>466</v>
      </c>
      <c r="B8108" s="39" t="s">
        <v>295</v>
      </c>
      <c r="C8108" s="39" t="s">
        <v>146</v>
      </c>
      <c r="D8108" s="92">
        <f t="shared" si="399"/>
        <v>36.68</v>
      </c>
      <c r="E8108" s="92">
        <f t="shared" si="400"/>
        <v>31.33</v>
      </c>
      <c r="F8108" s="92">
        <f t="shared" si="401"/>
        <v>42.38</v>
      </c>
      <c r="H8108" s="138">
        <v>36.68</v>
      </c>
      <c r="I8108" s="138">
        <v>31.33</v>
      </c>
      <c r="J8108" s="138">
        <v>42.38</v>
      </c>
      <c r="K8108" s="138">
        <v>7.7153762268266091</v>
      </c>
    </row>
    <row r="8109" spans="1:11">
      <c r="A8109" s="39" t="s">
        <v>466</v>
      </c>
      <c r="B8109" s="39" t="s">
        <v>295</v>
      </c>
      <c r="C8109" s="39" t="s">
        <v>153</v>
      </c>
      <c r="D8109" s="92">
        <f t="shared" si="399"/>
        <v>29.25</v>
      </c>
      <c r="E8109" s="92">
        <f t="shared" si="400"/>
        <v>18.32</v>
      </c>
      <c r="F8109" s="92">
        <f t="shared" si="401"/>
        <v>43.25</v>
      </c>
      <c r="H8109" s="138">
        <v>29.25</v>
      </c>
      <c r="I8109" s="138">
        <v>18.32</v>
      </c>
      <c r="J8109" s="138">
        <v>43.25</v>
      </c>
      <c r="K8109" s="138">
        <v>22.085470085470085</v>
      </c>
    </row>
    <row r="8110" spans="1:11">
      <c r="A8110" s="39" t="s">
        <v>466</v>
      </c>
      <c r="B8110" s="39" t="s">
        <v>295</v>
      </c>
      <c r="C8110" s="39" t="s">
        <v>162</v>
      </c>
      <c r="D8110" s="92">
        <f t="shared" si="399"/>
        <v>28.79</v>
      </c>
      <c r="E8110" s="92">
        <f t="shared" si="400"/>
        <v>21.83</v>
      </c>
      <c r="F8110" s="92">
        <f t="shared" si="401"/>
        <v>36.92</v>
      </c>
      <c r="H8110" s="138">
        <v>28.79</v>
      </c>
      <c r="I8110" s="138">
        <v>21.83</v>
      </c>
      <c r="J8110" s="138">
        <v>36.92</v>
      </c>
      <c r="K8110" s="138">
        <v>13.442167419242793</v>
      </c>
    </row>
    <row r="8111" spans="1:11">
      <c r="A8111" s="39" t="s">
        <v>466</v>
      </c>
      <c r="B8111" s="39" t="s">
        <v>295</v>
      </c>
      <c r="C8111" s="39" t="s">
        <v>165</v>
      </c>
      <c r="D8111" s="92">
        <f t="shared" si="399"/>
        <v>39.409999999999997</v>
      </c>
      <c r="E8111" s="92">
        <f t="shared" si="400"/>
        <v>30.37</v>
      </c>
      <c r="F8111" s="92">
        <f t="shared" si="401"/>
        <v>49.24</v>
      </c>
      <c r="H8111" s="138">
        <v>39.409999999999997</v>
      </c>
      <c r="I8111" s="138">
        <v>30.37</v>
      </c>
      <c r="J8111" s="138">
        <v>49.24</v>
      </c>
      <c r="K8111" s="138">
        <v>12.357269728495307</v>
      </c>
    </row>
    <row r="8112" spans="1:11">
      <c r="A8112" s="39" t="s">
        <v>466</v>
      </c>
      <c r="B8112" s="39" t="s">
        <v>295</v>
      </c>
      <c r="C8112" s="39" t="s">
        <v>166</v>
      </c>
      <c r="D8112" s="92">
        <f t="shared" si="399"/>
        <v>30.55</v>
      </c>
      <c r="E8112" s="92">
        <f t="shared" si="400"/>
        <v>24.94</v>
      </c>
      <c r="F8112" s="92">
        <f t="shared" si="401"/>
        <v>36.799999999999997</v>
      </c>
      <c r="H8112" s="138">
        <v>30.55</v>
      </c>
      <c r="I8112" s="138">
        <v>24.94</v>
      </c>
      <c r="J8112" s="138">
        <v>36.799999999999997</v>
      </c>
      <c r="K8112" s="138">
        <v>9.9509001636661214</v>
      </c>
    </row>
    <row r="8113" spans="1:11">
      <c r="A8113" s="39" t="s">
        <v>466</v>
      </c>
      <c r="B8113" s="39" t="s">
        <v>295</v>
      </c>
      <c r="C8113" s="39" t="s">
        <v>170</v>
      </c>
      <c r="D8113" s="92">
        <f t="shared" si="399"/>
        <v>38.42</v>
      </c>
      <c r="E8113" s="92">
        <f t="shared" si="400"/>
        <v>32.49</v>
      </c>
      <c r="F8113" s="92">
        <f t="shared" si="401"/>
        <v>44.72</v>
      </c>
      <c r="H8113" s="138">
        <v>38.42</v>
      </c>
      <c r="I8113" s="138">
        <v>32.49</v>
      </c>
      <c r="J8113" s="138">
        <v>44.72</v>
      </c>
      <c r="K8113" s="138">
        <v>8.1728266527850071</v>
      </c>
    </row>
    <row r="8114" spans="1:11">
      <c r="A8114" s="39" t="s">
        <v>466</v>
      </c>
      <c r="B8114" s="39" t="s">
        <v>295</v>
      </c>
      <c r="C8114" s="39" t="s">
        <v>172</v>
      </c>
      <c r="D8114" s="92">
        <f t="shared" si="399"/>
        <v>29.75</v>
      </c>
      <c r="E8114" s="92">
        <f t="shared" si="400"/>
        <v>24.01</v>
      </c>
      <c r="F8114" s="92">
        <f t="shared" si="401"/>
        <v>36.21</v>
      </c>
      <c r="H8114" s="138">
        <v>29.75</v>
      </c>
      <c r="I8114" s="138">
        <v>24.01</v>
      </c>
      <c r="J8114" s="138">
        <v>36.21</v>
      </c>
      <c r="K8114" s="138">
        <v>10.487394957983193</v>
      </c>
    </row>
    <row r="8115" spans="1:11">
      <c r="A8115" s="39" t="s">
        <v>466</v>
      </c>
      <c r="B8115" s="39" t="s">
        <v>295</v>
      </c>
      <c r="C8115" s="39" t="s">
        <v>175</v>
      </c>
      <c r="D8115" s="92">
        <f t="shared" si="399"/>
        <v>35.03</v>
      </c>
      <c r="E8115" s="92">
        <f t="shared" si="400"/>
        <v>29.48</v>
      </c>
      <c r="F8115" s="92">
        <f t="shared" si="401"/>
        <v>41.03</v>
      </c>
      <c r="H8115" s="138">
        <v>35.03</v>
      </c>
      <c r="I8115" s="138">
        <v>29.48</v>
      </c>
      <c r="J8115" s="138">
        <v>41.03</v>
      </c>
      <c r="K8115" s="138">
        <v>8.4499000856408788</v>
      </c>
    </row>
    <row r="8116" spans="1:11">
      <c r="A8116" s="39" t="s">
        <v>466</v>
      </c>
      <c r="B8116" s="39" t="s">
        <v>444</v>
      </c>
      <c r="C8116" s="39" t="s">
        <v>98</v>
      </c>
      <c r="D8116" s="92">
        <f t="shared" si="399"/>
        <v>29.66</v>
      </c>
      <c r="E8116" s="92">
        <f t="shared" si="400"/>
        <v>21.73</v>
      </c>
      <c r="F8116" s="92">
        <f t="shared" si="401"/>
        <v>39.04</v>
      </c>
      <c r="H8116" s="138">
        <v>29.66</v>
      </c>
      <c r="I8116" s="138">
        <v>21.73</v>
      </c>
      <c r="J8116" s="138">
        <v>39.04</v>
      </c>
      <c r="K8116" s="138">
        <v>15.00337154416723</v>
      </c>
    </row>
    <row r="8117" spans="1:11">
      <c r="A8117" s="39" t="s">
        <v>466</v>
      </c>
      <c r="B8117" s="39" t="s">
        <v>444</v>
      </c>
      <c r="C8117" s="39" t="s">
        <v>105</v>
      </c>
      <c r="D8117" s="92">
        <f t="shared" si="399"/>
        <v>36.270000000000003</v>
      </c>
      <c r="E8117" s="92">
        <f t="shared" si="400"/>
        <v>27.79</v>
      </c>
      <c r="F8117" s="92">
        <f t="shared" si="401"/>
        <v>45.7</v>
      </c>
      <c r="H8117" s="138">
        <v>36.270000000000003</v>
      </c>
      <c r="I8117" s="138">
        <v>27.79</v>
      </c>
      <c r="J8117" s="138">
        <v>45.7</v>
      </c>
      <c r="K8117" s="138">
        <v>12.710228839261099</v>
      </c>
    </row>
    <row r="8118" spans="1:11">
      <c r="A8118" s="39" t="s">
        <v>466</v>
      </c>
      <c r="B8118" s="39" t="s">
        <v>444</v>
      </c>
      <c r="C8118" s="39" t="s">
        <v>106</v>
      </c>
      <c r="D8118" s="92">
        <f t="shared" si="399"/>
        <v>15.65</v>
      </c>
      <c r="E8118" s="92">
        <f t="shared" si="400"/>
        <v>11.88</v>
      </c>
      <c r="F8118" s="92">
        <f t="shared" si="401"/>
        <v>20.34</v>
      </c>
      <c r="H8118" s="138">
        <v>15.65</v>
      </c>
      <c r="I8118" s="138">
        <v>11.88</v>
      </c>
      <c r="J8118" s="138">
        <v>20.34</v>
      </c>
      <c r="K8118" s="138">
        <v>13.738019169329071</v>
      </c>
    </row>
    <row r="8119" spans="1:11">
      <c r="A8119" s="39" t="s">
        <v>466</v>
      </c>
      <c r="B8119" s="39" t="s">
        <v>444</v>
      </c>
      <c r="C8119" s="39" t="s">
        <v>125</v>
      </c>
      <c r="D8119" s="92">
        <f t="shared" si="399"/>
        <v>28.54</v>
      </c>
      <c r="E8119" s="92">
        <f t="shared" si="400"/>
        <v>22.96</v>
      </c>
      <c r="F8119" s="92">
        <f t="shared" si="401"/>
        <v>34.869999999999997</v>
      </c>
      <c r="H8119" s="138">
        <v>28.54</v>
      </c>
      <c r="I8119" s="138">
        <v>22.96</v>
      </c>
      <c r="J8119" s="138">
        <v>34.869999999999997</v>
      </c>
      <c r="K8119" s="138">
        <v>10.68675543097407</v>
      </c>
    </row>
    <row r="8120" spans="1:11">
      <c r="A8120" s="39" t="s">
        <v>466</v>
      </c>
      <c r="B8120" s="39" t="s">
        <v>444</v>
      </c>
      <c r="C8120" s="39" t="s">
        <v>131</v>
      </c>
      <c r="D8120" s="92">
        <f t="shared" si="399"/>
        <v>33.99</v>
      </c>
      <c r="E8120" s="92">
        <f t="shared" si="400"/>
        <v>26.6</v>
      </c>
      <c r="F8120" s="92">
        <f t="shared" si="401"/>
        <v>42.26</v>
      </c>
      <c r="H8120" s="138">
        <v>33.99</v>
      </c>
      <c r="I8120" s="138">
        <v>26.6</v>
      </c>
      <c r="J8120" s="138">
        <v>42.26</v>
      </c>
      <c r="K8120" s="138">
        <v>11.827007943512797</v>
      </c>
    </row>
    <row r="8121" spans="1:11">
      <c r="A8121" s="39" t="s">
        <v>466</v>
      </c>
      <c r="B8121" s="39" t="s">
        <v>444</v>
      </c>
      <c r="C8121" s="39" t="s">
        <v>133</v>
      </c>
      <c r="D8121" s="92">
        <f t="shared" si="399"/>
        <v>28.2</v>
      </c>
      <c r="E8121" s="92">
        <f t="shared" si="400"/>
        <v>23.2</v>
      </c>
      <c r="F8121" s="92">
        <f t="shared" si="401"/>
        <v>33.81</v>
      </c>
      <c r="H8121" s="138">
        <v>28.2</v>
      </c>
      <c r="I8121" s="138">
        <v>23.2</v>
      </c>
      <c r="J8121" s="138">
        <v>33.81</v>
      </c>
      <c r="K8121" s="138">
        <v>9.6099290780141846</v>
      </c>
    </row>
    <row r="8122" spans="1:11">
      <c r="A8122" s="39" t="s">
        <v>466</v>
      </c>
      <c r="B8122" s="39" t="s">
        <v>444</v>
      </c>
      <c r="C8122" s="39" t="s">
        <v>137</v>
      </c>
      <c r="D8122" s="92">
        <f t="shared" si="399"/>
        <v>20.82</v>
      </c>
      <c r="E8122" s="92">
        <f t="shared" si="400"/>
        <v>15.75</v>
      </c>
      <c r="F8122" s="92">
        <f t="shared" si="401"/>
        <v>27.01</v>
      </c>
      <c r="H8122" s="138">
        <v>20.82</v>
      </c>
      <c r="I8122" s="138">
        <v>15.75</v>
      </c>
      <c r="J8122" s="138">
        <v>27.01</v>
      </c>
      <c r="K8122" s="138">
        <v>13.784822286263211</v>
      </c>
    </row>
    <row r="8123" spans="1:11">
      <c r="A8123" s="39" t="s">
        <v>466</v>
      </c>
      <c r="B8123" s="39" t="s">
        <v>444</v>
      </c>
      <c r="C8123" s="39" t="s">
        <v>138</v>
      </c>
      <c r="D8123" s="92">
        <f t="shared" si="399"/>
        <v>23.33</v>
      </c>
      <c r="E8123" s="92">
        <f t="shared" si="400"/>
        <v>14.66</v>
      </c>
      <c r="F8123" s="92">
        <f t="shared" si="401"/>
        <v>35.020000000000003</v>
      </c>
      <c r="H8123" s="138">
        <v>23.33</v>
      </c>
      <c r="I8123" s="138">
        <v>14.66</v>
      </c>
      <c r="J8123" s="138">
        <v>35.020000000000003</v>
      </c>
      <c r="K8123" s="138">
        <v>22.374624946420919</v>
      </c>
    </row>
    <row r="8124" spans="1:11">
      <c r="A8124" s="39" t="s">
        <v>466</v>
      </c>
      <c r="B8124" s="39" t="s">
        <v>444</v>
      </c>
      <c r="C8124" s="39" t="s">
        <v>140</v>
      </c>
      <c r="D8124" s="92">
        <f t="shared" si="399"/>
        <v>24.36</v>
      </c>
      <c r="E8124" s="92">
        <f t="shared" si="400"/>
        <v>18.84</v>
      </c>
      <c r="F8124" s="92">
        <f t="shared" si="401"/>
        <v>30.88</v>
      </c>
      <c r="H8124" s="138">
        <v>24.36</v>
      </c>
      <c r="I8124" s="138">
        <v>18.84</v>
      </c>
      <c r="J8124" s="138">
        <v>30.88</v>
      </c>
      <c r="K8124" s="138">
        <v>12.643678160919542</v>
      </c>
    </row>
    <row r="8125" spans="1:11">
      <c r="A8125" s="39" t="s">
        <v>466</v>
      </c>
      <c r="B8125" s="39" t="s">
        <v>444</v>
      </c>
      <c r="C8125" s="39" t="s">
        <v>144</v>
      </c>
      <c r="D8125" s="92">
        <f t="shared" si="399"/>
        <v>23.92</v>
      </c>
      <c r="E8125" s="92">
        <f t="shared" si="400"/>
        <v>19.190000000000001</v>
      </c>
      <c r="F8125" s="92">
        <f t="shared" si="401"/>
        <v>29.4</v>
      </c>
      <c r="H8125" s="138">
        <v>23.92</v>
      </c>
      <c r="I8125" s="138">
        <v>19.190000000000001</v>
      </c>
      <c r="J8125" s="138">
        <v>29.4</v>
      </c>
      <c r="K8125" s="138">
        <v>10.911371237458193</v>
      </c>
    </row>
    <row r="8126" spans="1:11">
      <c r="A8126" s="39" t="s">
        <v>466</v>
      </c>
      <c r="B8126" s="39" t="s">
        <v>444</v>
      </c>
      <c r="C8126" s="39" t="s">
        <v>145</v>
      </c>
      <c r="D8126" s="92">
        <f t="shared" si="399"/>
        <v>27.34</v>
      </c>
      <c r="E8126" s="92">
        <f t="shared" si="400"/>
        <v>21.18</v>
      </c>
      <c r="F8126" s="92">
        <f t="shared" si="401"/>
        <v>34.5</v>
      </c>
      <c r="H8126" s="138">
        <v>27.34</v>
      </c>
      <c r="I8126" s="138">
        <v>21.18</v>
      </c>
      <c r="J8126" s="138">
        <v>34.5</v>
      </c>
      <c r="K8126" s="138">
        <v>12.472567666422824</v>
      </c>
    </row>
    <row r="8127" spans="1:11">
      <c r="A8127" s="39" t="s">
        <v>466</v>
      </c>
      <c r="B8127" s="39" t="s">
        <v>444</v>
      </c>
      <c r="C8127" s="39" t="s">
        <v>146</v>
      </c>
      <c r="D8127" s="92">
        <f t="shared" si="399"/>
        <v>23.37</v>
      </c>
      <c r="E8127" s="92">
        <f t="shared" si="400"/>
        <v>18.78</v>
      </c>
      <c r="F8127" s="92">
        <f t="shared" si="401"/>
        <v>28.69</v>
      </c>
      <c r="H8127" s="138">
        <v>23.37</v>
      </c>
      <c r="I8127" s="138">
        <v>18.78</v>
      </c>
      <c r="J8127" s="138">
        <v>28.69</v>
      </c>
      <c r="K8127" s="138">
        <v>10.825845100556268</v>
      </c>
    </row>
    <row r="8128" spans="1:11">
      <c r="A8128" s="39" t="s">
        <v>466</v>
      </c>
      <c r="B8128" s="39" t="s">
        <v>444</v>
      </c>
      <c r="C8128" s="39" t="s">
        <v>153</v>
      </c>
      <c r="D8128" s="92">
        <f t="shared" si="399"/>
        <v>20.66</v>
      </c>
      <c r="E8128" s="92">
        <f t="shared" si="400"/>
        <v>15.08</v>
      </c>
      <c r="F8128" s="92">
        <f t="shared" si="401"/>
        <v>27.64</v>
      </c>
      <c r="H8128" s="138">
        <v>20.66</v>
      </c>
      <c r="I8128" s="138">
        <v>15.08</v>
      </c>
      <c r="J8128" s="138">
        <v>27.64</v>
      </c>
      <c r="K8128" s="138">
        <v>15.48886737657309</v>
      </c>
    </row>
    <row r="8129" spans="1:11">
      <c r="A8129" s="39" t="s">
        <v>466</v>
      </c>
      <c r="B8129" s="39" t="s">
        <v>444</v>
      </c>
      <c r="C8129" s="39" t="s">
        <v>162</v>
      </c>
      <c r="D8129" s="92">
        <f t="shared" si="399"/>
        <v>22.76</v>
      </c>
      <c r="E8129" s="92">
        <f t="shared" si="400"/>
        <v>16.41</v>
      </c>
      <c r="F8129" s="92">
        <f t="shared" si="401"/>
        <v>30.67</v>
      </c>
      <c r="H8129" s="138">
        <v>22.76</v>
      </c>
      <c r="I8129" s="138">
        <v>16.41</v>
      </c>
      <c r="J8129" s="138">
        <v>30.67</v>
      </c>
      <c r="K8129" s="138">
        <v>15.992970123022845</v>
      </c>
    </row>
    <row r="8130" spans="1:11">
      <c r="A8130" s="39" t="s">
        <v>466</v>
      </c>
      <c r="B8130" s="39" t="s">
        <v>444</v>
      </c>
      <c r="C8130" s="39" t="s">
        <v>165</v>
      </c>
      <c r="D8130" s="92">
        <f t="shared" si="399"/>
        <v>21.8</v>
      </c>
      <c r="E8130" s="92">
        <f t="shared" si="400"/>
        <v>16.190000000000001</v>
      </c>
      <c r="F8130" s="92">
        <f t="shared" si="401"/>
        <v>28.68</v>
      </c>
      <c r="H8130" s="138">
        <v>21.8</v>
      </c>
      <c r="I8130" s="138">
        <v>16.190000000000001</v>
      </c>
      <c r="J8130" s="138">
        <v>28.68</v>
      </c>
      <c r="K8130" s="138">
        <v>14.633027522935778</v>
      </c>
    </row>
    <row r="8131" spans="1:11">
      <c r="A8131" s="39" t="s">
        <v>466</v>
      </c>
      <c r="B8131" s="39" t="s">
        <v>444</v>
      </c>
      <c r="C8131" s="39" t="s">
        <v>166</v>
      </c>
      <c r="D8131" s="92">
        <f t="shared" si="399"/>
        <v>23.96</v>
      </c>
      <c r="E8131" s="92">
        <f t="shared" si="400"/>
        <v>17.690000000000001</v>
      </c>
      <c r="F8131" s="92">
        <f t="shared" si="401"/>
        <v>31.6</v>
      </c>
      <c r="H8131" s="138">
        <v>23.96</v>
      </c>
      <c r="I8131" s="138">
        <v>17.690000000000001</v>
      </c>
      <c r="J8131" s="138">
        <v>31.6</v>
      </c>
      <c r="K8131" s="138">
        <v>14.858096828046744</v>
      </c>
    </row>
    <row r="8132" spans="1:11">
      <c r="A8132" s="39" t="s">
        <v>466</v>
      </c>
      <c r="B8132" s="39" t="s">
        <v>444</v>
      </c>
      <c r="C8132" s="39" t="s">
        <v>170</v>
      </c>
      <c r="D8132" s="92">
        <f t="shared" si="399"/>
        <v>21.72</v>
      </c>
      <c r="E8132" s="92">
        <f t="shared" si="400"/>
        <v>17.350000000000001</v>
      </c>
      <c r="F8132" s="92">
        <f t="shared" si="401"/>
        <v>26.82</v>
      </c>
      <c r="H8132" s="138">
        <v>21.72</v>
      </c>
      <c r="I8132" s="138">
        <v>17.350000000000001</v>
      </c>
      <c r="J8132" s="138">
        <v>26.82</v>
      </c>
      <c r="K8132" s="138">
        <v>11.141804788213628</v>
      </c>
    </row>
    <row r="8133" spans="1:11">
      <c r="A8133" s="39" t="s">
        <v>466</v>
      </c>
      <c r="B8133" s="39" t="s">
        <v>444</v>
      </c>
      <c r="C8133" s="39" t="s">
        <v>172</v>
      </c>
      <c r="D8133" s="92">
        <f t="shared" si="399"/>
        <v>27.09</v>
      </c>
      <c r="E8133" s="92">
        <f t="shared" si="400"/>
        <v>21.39</v>
      </c>
      <c r="F8133" s="92">
        <f t="shared" si="401"/>
        <v>33.659999999999997</v>
      </c>
      <c r="H8133" s="138">
        <v>27.09</v>
      </c>
      <c r="I8133" s="138">
        <v>21.39</v>
      </c>
      <c r="J8133" s="138">
        <v>33.659999999999997</v>
      </c>
      <c r="K8133" s="138">
        <v>11.590992986341824</v>
      </c>
    </row>
    <row r="8134" spans="1:11">
      <c r="A8134" s="39" t="s">
        <v>466</v>
      </c>
      <c r="B8134" s="39" t="s">
        <v>444</v>
      </c>
      <c r="C8134" s="39" t="s">
        <v>175</v>
      </c>
      <c r="D8134" s="92">
        <f t="shared" si="399"/>
        <v>25.29</v>
      </c>
      <c r="E8134" s="92">
        <f t="shared" si="400"/>
        <v>20.65</v>
      </c>
      <c r="F8134" s="92">
        <f t="shared" si="401"/>
        <v>30.58</v>
      </c>
      <c r="H8134" s="138">
        <v>25.29</v>
      </c>
      <c r="I8134" s="138">
        <v>20.65</v>
      </c>
      <c r="J8134" s="138">
        <v>30.58</v>
      </c>
      <c r="K8134" s="138">
        <v>10.043495452748122</v>
      </c>
    </row>
    <row r="8135" spans="1:11">
      <c r="A8135" s="39" t="s">
        <v>466</v>
      </c>
      <c r="B8135" s="39" t="s">
        <v>300</v>
      </c>
      <c r="C8135" s="39" t="s">
        <v>98</v>
      </c>
      <c r="D8135" s="92">
        <f t="shared" si="399"/>
        <v>4.0999999999999996</v>
      </c>
      <c r="E8135" s="92">
        <f t="shared" si="400"/>
        <v>2.78</v>
      </c>
      <c r="F8135" s="92">
        <f t="shared" si="401"/>
        <v>6.02</v>
      </c>
      <c r="H8135" s="138">
        <v>4.0999999999999996</v>
      </c>
      <c r="I8135" s="138">
        <v>2.78</v>
      </c>
      <c r="J8135" s="138">
        <v>6.02</v>
      </c>
      <c r="K8135" s="138">
        <v>19.756097560975615</v>
      </c>
    </row>
    <row r="8136" spans="1:11">
      <c r="A8136" s="39" t="s">
        <v>466</v>
      </c>
      <c r="B8136" s="39" t="s">
        <v>300</v>
      </c>
      <c r="C8136" s="39" t="s">
        <v>105</v>
      </c>
      <c r="D8136" s="92">
        <f t="shared" si="399"/>
        <v>5.43</v>
      </c>
      <c r="E8136" s="92">
        <f t="shared" si="400"/>
        <v>4.21</v>
      </c>
      <c r="F8136" s="92">
        <f t="shared" si="401"/>
        <v>6.98</v>
      </c>
      <c r="H8136" s="138">
        <v>5.43</v>
      </c>
      <c r="I8136" s="138">
        <v>4.21</v>
      </c>
      <c r="J8136" s="138">
        <v>6.98</v>
      </c>
      <c r="K8136" s="138">
        <v>12.89134438305709</v>
      </c>
    </row>
    <row r="8137" spans="1:11">
      <c r="A8137" s="39" t="s">
        <v>466</v>
      </c>
      <c r="B8137" s="39" t="s">
        <v>300</v>
      </c>
      <c r="C8137" s="39" t="s">
        <v>106</v>
      </c>
      <c r="D8137" s="92" t="str">
        <f t="shared" si="399"/>
        <v xml:space="preserve"> </v>
      </c>
      <c r="E8137" s="92" t="str">
        <f t="shared" si="400"/>
        <v xml:space="preserve"> </v>
      </c>
      <c r="F8137" s="92" t="str">
        <f t="shared" si="401"/>
        <v xml:space="preserve"> </v>
      </c>
      <c r="H8137" s="138">
        <v>1.27</v>
      </c>
      <c r="I8137" s="138">
        <v>0.43</v>
      </c>
      <c r="J8137" s="138">
        <v>3.74</v>
      </c>
      <c r="K8137" s="138">
        <v>55.905511811023622</v>
      </c>
    </row>
    <row r="8138" spans="1:11">
      <c r="A8138" s="39" t="s">
        <v>466</v>
      </c>
      <c r="B8138" s="39" t="s">
        <v>300</v>
      </c>
      <c r="C8138" s="39" t="s">
        <v>125</v>
      </c>
      <c r="D8138" s="92">
        <f t="shared" ref="D8138:D8201" si="402">IF(K8138&gt;=50," ",H8138)</f>
        <v>5.76</v>
      </c>
      <c r="E8138" s="92">
        <f t="shared" ref="E8138:E8201" si="403">IF(K8138&gt;=50," ",I8138)</f>
        <v>4.12</v>
      </c>
      <c r="F8138" s="92">
        <f t="shared" ref="F8138:F8201" si="404">IF(K8138&gt;=50," ",J8138)</f>
        <v>8</v>
      </c>
      <c r="H8138" s="138">
        <v>5.76</v>
      </c>
      <c r="I8138" s="138">
        <v>4.12</v>
      </c>
      <c r="J8138" s="138">
        <v>8</v>
      </c>
      <c r="K8138" s="138">
        <v>17.013888888888889</v>
      </c>
    </row>
    <row r="8139" spans="1:11">
      <c r="A8139" s="39" t="s">
        <v>466</v>
      </c>
      <c r="B8139" s="39" t="s">
        <v>300</v>
      </c>
      <c r="C8139" s="39" t="s">
        <v>131</v>
      </c>
      <c r="D8139" s="92">
        <f t="shared" si="402"/>
        <v>3.54</v>
      </c>
      <c r="E8139" s="92">
        <f t="shared" si="403"/>
        <v>2.29</v>
      </c>
      <c r="F8139" s="92">
        <f t="shared" si="404"/>
        <v>5.46</v>
      </c>
      <c r="H8139" s="138">
        <v>3.54</v>
      </c>
      <c r="I8139" s="138">
        <v>2.29</v>
      </c>
      <c r="J8139" s="138">
        <v>5.46</v>
      </c>
      <c r="K8139" s="138">
        <v>22.316384180790962</v>
      </c>
    </row>
    <row r="8140" spans="1:11">
      <c r="A8140" s="39" t="s">
        <v>466</v>
      </c>
      <c r="B8140" s="39" t="s">
        <v>300</v>
      </c>
      <c r="C8140" s="39" t="s">
        <v>133</v>
      </c>
      <c r="D8140" s="92">
        <f t="shared" si="402"/>
        <v>2.63</v>
      </c>
      <c r="E8140" s="92">
        <f t="shared" si="403"/>
        <v>1.47</v>
      </c>
      <c r="F8140" s="92">
        <f t="shared" si="404"/>
        <v>4.6399999999999997</v>
      </c>
      <c r="H8140" s="138">
        <v>2.63</v>
      </c>
      <c r="I8140" s="138">
        <v>1.47</v>
      </c>
      <c r="J8140" s="138">
        <v>4.6399999999999997</v>
      </c>
      <c r="K8140" s="138">
        <v>29.277566539923956</v>
      </c>
    </row>
    <row r="8141" spans="1:11">
      <c r="A8141" s="39" t="s">
        <v>466</v>
      </c>
      <c r="B8141" s="39" t="s">
        <v>300</v>
      </c>
      <c r="C8141" s="39" t="s">
        <v>137</v>
      </c>
      <c r="D8141" s="92">
        <f t="shared" si="402"/>
        <v>1.39</v>
      </c>
      <c r="E8141" s="92">
        <f t="shared" si="403"/>
        <v>0.74</v>
      </c>
      <c r="F8141" s="92">
        <f t="shared" si="404"/>
        <v>2.57</v>
      </c>
      <c r="H8141" s="138">
        <v>1.39</v>
      </c>
      <c r="I8141" s="138">
        <v>0.74</v>
      </c>
      <c r="J8141" s="138">
        <v>2.57</v>
      </c>
      <c r="K8141" s="138">
        <v>31.654676258992808</v>
      </c>
    </row>
    <row r="8142" spans="1:11">
      <c r="A8142" s="39" t="s">
        <v>466</v>
      </c>
      <c r="B8142" s="39" t="s">
        <v>300</v>
      </c>
      <c r="C8142" s="39" t="s">
        <v>138</v>
      </c>
      <c r="D8142" s="92">
        <f t="shared" si="402"/>
        <v>2.38</v>
      </c>
      <c r="E8142" s="92">
        <f t="shared" si="403"/>
        <v>1.59</v>
      </c>
      <c r="F8142" s="92">
        <f t="shared" si="404"/>
        <v>3.55</v>
      </c>
      <c r="H8142" s="138">
        <v>2.38</v>
      </c>
      <c r="I8142" s="138">
        <v>1.59</v>
      </c>
      <c r="J8142" s="138">
        <v>3.55</v>
      </c>
      <c r="K8142" s="138">
        <v>20.588235294117649</v>
      </c>
    </row>
    <row r="8143" spans="1:11">
      <c r="A8143" s="39" t="s">
        <v>466</v>
      </c>
      <c r="B8143" s="39" t="s">
        <v>300</v>
      </c>
      <c r="C8143" s="39" t="s">
        <v>140</v>
      </c>
      <c r="D8143" s="92">
        <f t="shared" si="402"/>
        <v>3.71</v>
      </c>
      <c r="E8143" s="92">
        <f t="shared" si="403"/>
        <v>2.3199999999999998</v>
      </c>
      <c r="F8143" s="92">
        <f t="shared" si="404"/>
        <v>5.87</v>
      </c>
      <c r="H8143" s="138">
        <v>3.71</v>
      </c>
      <c r="I8143" s="138">
        <v>2.3199999999999998</v>
      </c>
      <c r="J8143" s="138">
        <v>5.87</v>
      </c>
      <c r="K8143" s="138">
        <v>23.71967654986523</v>
      </c>
    </row>
    <row r="8144" spans="1:11">
      <c r="A8144" s="39" t="s">
        <v>466</v>
      </c>
      <c r="B8144" s="39" t="s">
        <v>300</v>
      </c>
      <c r="C8144" s="39" t="s">
        <v>144</v>
      </c>
      <c r="D8144" s="92">
        <f t="shared" si="402"/>
        <v>6.11</v>
      </c>
      <c r="E8144" s="92">
        <f t="shared" si="403"/>
        <v>4.34</v>
      </c>
      <c r="F8144" s="92">
        <f t="shared" si="404"/>
        <v>8.5399999999999991</v>
      </c>
      <c r="H8144" s="138">
        <v>6.11</v>
      </c>
      <c r="I8144" s="138">
        <v>4.34</v>
      </c>
      <c r="J8144" s="138">
        <v>8.5399999999999991</v>
      </c>
      <c r="K8144" s="138">
        <v>17.348608837970538</v>
      </c>
    </row>
    <row r="8145" spans="1:11">
      <c r="A8145" s="39" t="s">
        <v>466</v>
      </c>
      <c r="B8145" s="39" t="s">
        <v>300</v>
      </c>
      <c r="C8145" s="39" t="s">
        <v>145</v>
      </c>
      <c r="D8145" s="92">
        <f t="shared" si="402"/>
        <v>5.71</v>
      </c>
      <c r="E8145" s="92">
        <f t="shared" si="403"/>
        <v>4.0599999999999996</v>
      </c>
      <c r="F8145" s="92">
        <f t="shared" si="404"/>
        <v>7.98</v>
      </c>
      <c r="H8145" s="138">
        <v>5.71</v>
      </c>
      <c r="I8145" s="138">
        <v>4.0599999999999996</v>
      </c>
      <c r="J8145" s="138">
        <v>7.98</v>
      </c>
      <c r="K8145" s="138">
        <v>17.338003502626968</v>
      </c>
    </row>
    <row r="8146" spans="1:11">
      <c r="A8146" s="39" t="s">
        <v>466</v>
      </c>
      <c r="B8146" s="39" t="s">
        <v>300</v>
      </c>
      <c r="C8146" s="39" t="s">
        <v>146</v>
      </c>
      <c r="D8146" s="92">
        <f t="shared" si="402"/>
        <v>3.26</v>
      </c>
      <c r="E8146" s="92">
        <f t="shared" si="403"/>
        <v>2.0299999999999998</v>
      </c>
      <c r="F8146" s="92">
        <f t="shared" si="404"/>
        <v>5.2</v>
      </c>
      <c r="H8146" s="138">
        <v>3.26</v>
      </c>
      <c r="I8146" s="138">
        <v>2.0299999999999998</v>
      </c>
      <c r="J8146" s="138">
        <v>5.2</v>
      </c>
      <c r="K8146" s="138">
        <v>23.926380368098162</v>
      </c>
    </row>
    <row r="8147" spans="1:11">
      <c r="A8147" s="39" t="s">
        <v>466</v>
      </c>
      <c r="B8147" s="39" t="s">
        <v>300</v>
      </c>
      <c r="C8147" s="39" t="s">
        <v>153</v>
      </c>
      <c r="D8147" s="92">
        <f t="shared" si="402"/>
        <v>6.81</v>
      </c>
      <c r="E8147" s="92">
        <f t="shared" si="403"/>
        <v>4.4400000000000004</v>
      </c>
      <c r="F8147" s="92">
        <f t="shared" si="404"/>
        <v>10.33</v>
      </c>
      <c r="H8147" s="138">
        <v>6.81</v>
      </c>
      <c r="I8147" s="138">
        <v>4.4400000000000004</v>
      </c>
      <c r="J8147" s="138">
        <v>10.33</v>
      </c>
      <c r="K8147" s="138">
        <v>21.58590308370044</v>
      </c>
    </row>
    <row r="8148" spans="1:11">
      <c r="A8148" s="39" t="s">
        <v>466</v>
      </c>
      <c r="B8148" s="39" t="s">
        <v>300</v>
      </c>
      <c r="C8148" s="39" t="s">
        <v>162</v>
      </c>
      <c r="D8148" s="92">
        <f t="shared" si="402"/>
        <v>4.26</v>
      </c>
      <c r="E8148" s="92">
        <f t="shared" si="403"/>
        <v>3.13</v>
      </c>
      <c r="F8148" s="92">
        <f t="shared" si="404"/>
        <v>5.78</v>
      </c>
      <c r="H8148" s="138">
        <v>4.26</v>
      </c>
      <c r="I8148" s="138">
        <v>3.13</v>
      </c>
      <c r="J8148" s="138">
        <v>5.78</v>
      </c>
      <c r="K8148" s="138">
        <v>15.727699530516434</v>
      </c>
    </row>
    <row r="8149" spans="1:11">
      <c r="A8149" s="39" t="s">
        <v>466</v>
      </c>
      <c r="B8149" s="39" t="s">
        <v>300</v>
      </c>
      <c r="C8149" s="39" t="s">
        <v>165</v>
      </c>
      <c r="D8149" s="92">
        <f t="shared" si="402"/>
        <v>2.61</v>
      </c>
      <c r="E8149" s="92">
        <f t="shared" si="403"/>
        <v>1.69</v>
      </c>
      <c r="F8149" s="92">
        <f t="shared" si="404"/>
        <v>4</v>
      </c>
      <c r="H8149" s="138">
        <v>2.61</v>
      </c>
      <c r="I8149" s="138">
        <v>1.69</v>
      </c>
      <c r="J8149" s="138">
        <v>4</v>
      </c>
      <c r="K8149" s="138">
        <v>21.839080459770113</v>
      </c>
    </row>
    <row r="8150" spans="1:11">
      <c r="A8150" s="39" t="s">
        <v>466</v>
      </c>
      <c r="B8150" s="39" t="s">
        <v>300</v>
      </c>
      <c r="C8150" s="39" t="s">
        <v>166</v>
      </c>
      <c r="D8150" s="92">
        <f t="shared" si="402"/>
        <v>4.54</v>
      </c>
      <c r="E8150" s="92">
        <f t="shared" si="403"/>
        <v>3.35</v>
      </c>
      <c r="F8150" s="92">
        <f t="shared" si="404"/>
        <v>6.12</v>
      </c>
      <c r="H8150" s="138">
        <v>4.54</v>
      </c>
      <c r="I8150" s="138">
        <v>3.35</v>
      </c>
      <c r="J8150" s="138">
        <v>6.12</v>
      </c>
      <c r="K8150" s="138">
        <v>15.41850220264317</v>
      </c>
    </row>
    <row r="8151" spans="1:11">
      <c r="A8151" s="39" t="s">
        <v>466</v>
      </c>
      <c r="B8151" s="39" t="s">
        <v>300</v>
      </c>
      <c r="C8151" s="39" t="s">
        <v>170</v>
      </c>
      <c r="D8151" s="92">
        <f t="shared" si="402"/>
        <v>2.0699999999999998</v>
      </c>
      <c r="E8151" s="92">
        <f t="shared" si="403"/>
        <v>1.1499999999999999</v>
      </c>
      <c r="F8151" s="92">
        <f t="shared" si="404"/>
        <v>3.69</v>
      </c>
      <c r="H8151" s="138">
        <v>2.0699999999999998</v>
      </c>
      <c r="I8151" s="138">
        <v>1.1499999999999999</v>
      </c>
      <c r="J8151" s="138">
        <v>3.69</v>
      </c>
      <c r="K8151" s="138">
        <v>29.951690821256037</v>
      </c>
    </row>
    <row r="8152" spans="1:11">
      <c r="A8152" s="39" t="s">
        <v>466</v>
      </c>
      <c r="B8152" s="39" t="s">
        <v>300</v>
      </c>
      <c r="C8152" s="39" t="s">
        <v>172</v>
      </c>
      <c r="D8152" s="92">
        <f t="shared" si="402"/>
        <v>3.98</v>
      </c>
      <c r="E8152" s="92">
        <f t="shared" si="403"/>
        <v>2.71</v>
      </c>
      <c r="F8152" s="92">
        <f t="shared" si="404"/>
        <v>5.81</v>
      </c>
      <c r="H8152" s="138">
        <v>3.98</v>
      </c>
      <c r="I8152" s="138">
        <v>2.71</v>
      </c>
      <c r="J8152" s="138">
        <v>5.81</v>
      </c>
      <c r="K8152" s="138">
        <v>19.597989949748744</v>
      </c>
    </row>
    <row r="8153" spans="1:11">
      <c r="A8153" s="39" t="s">
        <v>466</v>
      </c>
      <c r="B8153" s="39" t="s">
        <v>300</v>
      </c>
      <c r="C8153" s="39" t="s">
        <v>175</v>
      </c>
      <c r="D8153" s="92">
        <f t="shared" si="402"/>
        <v>3.13</v>
      </c>
      <c r="E8153" s="92">
        <f t="shared" si="403"/>
        <v>1.7</v>
      </c>
      <c r="F8153" s="92">
        <f t="shared" si="404"/>
        <v>5.69</v>
      </c>
      <c r="H8153" s="138">
        <v>3.13</v>
      </c>
      <c r="I8153" s="138">
        <v>1.7</v>
      </c>
      <c r="J8153" s="138">
        <v>5.69</v>
      </c>
      <c r="K8153" s="138">
        <v>30.990415335463261</v>
      </c>
    </row>
    <row r="8154" spans="1:11">
      <c r="A8154" s="39" t="s">
        <v>466</v>
      </c>
      <c r="B8154" s="39" t="s">
        <v>443</v>
      </c>
      <c r="C8154" s="39" t="s">
        <v>99</v>
      </c>
      <c r="D8154" s="92">
        <f t="shared" si="402"/>
        <v>33.770000000000003</v>
      </c>
      <c r="E8154" s="92">
        <f t="shared" si="403"/>
        <v>25.83</v>
      </c>
      <c r="F8154" s="92">
        <f t="shared" si="404"/>
        <v>42.74</v>
      </c>
      <c r="H8154" s="138">
        <v>33.770000000000003</v>
      </c>
      <c r="I8154" s="138">
        <v>25.83</v>
      </c>
      <c r="J8154" s="138">
        <v>42.74</v>
      </c>
      <c r="K8154" s="138">
        <v>12.881255552265323</v>
      </c>
    </row>
    <row r="8155" spans="1:11">
      <c r="A8155" s="39" t="s">
        <v>466</v>
      </c>
      <c r="B8155" s="39" t="s">
        <v>443</v>
      </c>
      <c r="C8155" s="39" t="s">
        <v>100</v>
      </c>
      <c r="D8155" s="92">
        <f t="shared" si="402"/>
        <v>35.76</v>
      </c>
      <c r="E8155" s="92">
        <f t="shared" si="403"/>
        <v>30.28</v>
      </c>
      <c r="F8155" s="92">
        <f t="shared" si="404"/>
        <v>41.65</v>
      </c>
      <c r="H8155" s="138">
        <v>35.76</v>
      </c>
      <c r="I8155" s="138">
        <v>30.28</v>
      </c>
      <c r="J8155" s="138">
        <v>41.65</v>
      </c>
      <c r="K8155" s="138">
        <v>8.1375838926174495</v>
      </c>
    </row>
    <row r="8156" spans="1:11">
      <c r="A8156" s="39" t="s">
        <v>466</v>
      </c>
      <c r="B8156" s="39" t="s">
        <v>443</v>
      </c>
      <c r="C8156" s="39" t="s">
        <v>107</v>
      </c>
      <c r="D8156" s="92">
        <f t="shared" si="402"/>
        <v>28.12</v>
      </c>
      <c r="E8156" s="92">
        <f t="shared" si="403"/>
        <v>23.48</v>
      </c>
      <c r="F8156" s="92">
        <f t="shared" si="404"/>
        <v>33.270000000000003</v>
      </c>
      <c r="H8156" s="138">
        <v>28.12</v>
      </c>
      <c r="I8156" s="138">
        <v>23.48</v>
      </c>
      <c r="J8156" s="138">
        <v>33.270000000000003</v>
      </c>
      <c r="K8156" s="138">
        <v>8.890469416785205</v>
      </c>
    </row>
    <row r="8157" spans="1:11">
      <c r="A8157" s="39" t="s">
        <v>466</v>
      </c>
      <c r="B8157" s="39" t="s">
        <v>443</v>
      </c>
      <c r="C8157" s="39" t="s">
        <v>113</v>
      </c>
      <c r="D8157" s="92">
        <f t="shared" si="402"/>
        <v>32.44</v>
      </c>
      <c r="E8157" s="92">
        <f t="shared" si="403"/>
        <v>25.39</v>
      </c>
      <c r="F8157" s="92">
        <f t="shared" si="404"/>
        <v>40.4</v>
      </c>
      <c r="H8157" s="138">
        <v>32.44</v>
      </c>
      <c r="I8157" s="138">
        <v>25.39</v>
      </c>
      <c r="J8157" s="138">
        <v>40.4</v>
      </c>
      <c r="K8157" s="138">
        <v>11.868064118372381</v>
      </c>
    </row>
    <row r="8158" spans="1:11">
      <c r="A8158" s="39" t="s">
        <v>466</v>
      </c>
      <c r="B8158" s="39" t="s">
        <v>443</v>
      </c>
      <c r="C8158" s="39" t="s">
        <v>114</v>
      </c>
      <c r="D8158" s="92">
        <f t="shared" si="402"/>
        <v>27.12</v>
      </c>
      <c r="E8158" s="92">
        <f t="shared" si="403"/>
        <v>20.43</v>
      </c>
      <c r="F8158" s="92">
        <f t="shared" si="404"/>
        <v>35.04</v>
      </c>
      <c r="H8158" s="138">
        <v>27.12</v>
      </c>
      <c r="I8158" s="138">
        <v>20.43</v>
      </c>
      <c r="J8158" s="138">
        <v>35.04</v>
      </c>
      <c r="K8158" s="138">
        <v>13.790560471976402</v>
      </c>
    </row>
    <row r="8159" spans="1:11">
      <c r="A8159" s="39" t="s">
        <v>466</v>
      </c>
      <c r="B8159" s="39" t="s">
        <v>443</v>
      </c>
      <c r="C8159" s="39" t="s">
        <v>120</v>
      </c>
      <c r="D8159" s="92">
        <f t="shared" si="402"/>
        <v>35.64</v>
      </c>
      <c r="E8159" s="92">
        <f t="shared" si="403"/>
        <v>27.21</v>
      </c>
      <c r="F8159" s="92">
        <f t="shared" si="404"/>
        <v>45.07</v>
      </c>
      <c r="H8159" s="138">
        <v>35.64</v>
      </c>
      <c r="I8159" s="138">
        <v>27.21</v>
      </c>
      <c r="J8159" s="138">
        <v>45.07</v>
      </c>
      <c r="K8159" s="138">
        <v>12.906846240179574</v>
      </c>
    </row>
    <row r="8160" spans="1:11">
      <c r="A8160" s="39" t="s">
        <v>466</v>
      </c>
      <c r="B8160" s="39" t="s">
        <v>443</v>
      </c>
      <c r="C8160" s="39" t="s">
        <v>121</v>
      </c>
      <c r="D8160" s="92">
        <f t="shared" si="402"/>
        <v>38.71</v>
      </c>
      <c r="E8160" s="92">
        <f t="shared" si="403"/>
        <v>30.53</v>
      </c>
      <c r="F8160" s="92">
        <f t="shared" si="404"/>
        <v>47.58</v>
      </c>
      <c r="H8160" s="138">
        <v>38.71</v>
      </c>
      <c r="I8160" s="138">
        <v>30.53</v>
      </c>
      <c r="J8160" s="138">
        <v>47.58</v>
      </c>
      <c r="K8160" s="138">
        <v>11.340738827176439</v>
      </c>
    </row>
    <row r="8161" spans="1:11">
      <c r="A8161" s="39" t="s">
        <v>466</v>
      </c>
      <c r="B8161" s="39" t="s">
        <v>443</v>
      </c>
      <c r="C8161" s="39" t="s">
        <v>124</v>
      </c>
      <c r="D8161" s="92">
        <f t="shared" si="402"/>
        <v>38.83</v>
      </c>
      <c r="E8161" s="92">
        <f t="shared" si="403"/>
        <v>32.79</v>
      </c>
      <c r="F8161" s="92">
        <f t="shared" si="404"/>
        <v>45.23</v>
      </c>
      <c r="H8161" s="138">
        <v>38.83</v>
      </c>
      <c r="I8161" s="138">
        <v>32.79</v>
      </c>
      <c r="J8161" s="138">
        <v>45.23</v>
      </c>
      <c r="K8161" s="138">
        <v>8.2152974504249308</v>
      </c>
    </row>
    <row r="8162" spans="1:11">
      <c r="A8162" s="39" t="s">
        <v>466</v>
      </c>
      <c r="B8162" s="39" t="s">
        <v>443</v>
      </c>
      <c r="C8162" s="39" t="s">
        <v>126</v>
      </c>
      <c r="D8162" s="92">
        <f t="shared" si="402"/>
        <v>38.74</v>
      </c>
      <c r="E8162" s="92">
        <f t="shared" si="403"/>
        <v>30.81</v>
      </c>
      <c r="F8162" s="92">
        <f t="shared" si="404"/>
        <v>47.31</v>
      </c>
      <c r="H8162" s="138">
        <v>38.74</v>
      </c>
      <c r="I8162" s="138">
        <v>30.81</v>
      </c>
      <c r="J8162" s="138">
        <v>47.31</v>
      </c>
      <c r="K8162" s="138">
        <v>10.944759938048529</v>
      </c>
    </row>
    <row r="8163" spans="1:11">
      <c r="A8163" s="39" t="s">
        <v>466</v>
      </c>
      <c r="B8163" s="39" t="s">
        <v>443</v>
      </c>
      <c r="C8163" s="39" t="s">
        <v>127</v>
      </c>
      <c r="D8163" s="92">
        <f t="shared" si="402"/>
        <v>24.37</v>
      </c>
      <c r="E8163" s="92">
        <f t="shared" si="403"/>
        <v>18.21</v>
      </c>
      <c r="F8163" s="92">
        <f t="shared" si="404"/>
        <v>31.79</v>
      </c>
      <c r="H8163" s="138">
        <v>24.37</v>
      </c>
      <c r="I8163" s="138">
        <v>18.21</v>
      </c>
      <c r="J8163" s="138">
        <v>31.79</v>
      </c>
      <c r="K8163" s="138">
        <v>14.238818219121871</v>
      </c>
    </row>
    <row r="8164" spans="1:11">
      <c r="A8164" s="39" t="s">
        <v>466</v>
      </c>
      <c r="B8164" s="39" t="s">
        <v>443</v>
      </c>
      <c r="C8164" s="39" t="s">
        <v>128</v>
      </c>
      <c r="D8164" s="92">
        <f t="shared" si="402"/>
        <v>36.58</v>
      </c>
      <c r="E8164" s="92">
        <f t="shared" si="403"/>
        <v>30.79</v>
      </c>
      <c r="F8164" s="92">
        <f t="shared" si="404"/>
        <v>42.78</v>
      </c>
      <c r="H8164" s="138">
        <v>36.58</v>
      </c>
      <c r="I8164" s="138">
        <v>30.79</v>
      </c>
      <c r="J8164" s="138">
        <v>42.78</v>
      </c>
      <c r="K8164" s="138">
        <v>8.3925642427556042</v>
      </c>
    </row>
    <row r="8165" spans="1:11">
      <c r="A8165" s="39" t="s">
        <v>466</v>
      </c>
      <c r="B8165" s="39" t="s">
        <v>443</v>
      </c>
      <c r="C8165" s="39" t="s">
        <v>129</v>
      </c>
      <c r="D8165" s="92">
        <f t="shared" si="402"/>
        <v>36.380000000000003</v>
      </c>
      <c r="E8165" s="92">
        <f t="shared" si="403"/>
        <v>28.31</v>
      </c>
      <c r="F8165" s="92">
        <f t="shared" si="404"/>
        <v>45.29</v>
      </c>
      <c r="H8165" s="138">
        <v>36.380000000000003</v>
      </c>
      <c r="I8165" s="138">
        <v>28.31</v>
      </c>
      <c r="J8165" s="138">
        <v>45.29</v>
      </c>
      <c r="K8165" s="138">
        <v>12.012094557449148</v>
      </c>
    </row>
    <row r="8166" spans="1:11">
      <c r="A8166" s="39" t="s">
        <v>466</v>
      </c>
      <c r="B8166" s="39" t="s">
        <v>443</v>
      </c>
      <c r="C8166" s="39" t="s">
        <v>139</v>
      </c>
      <c r="D8166" s="92">
        <f t="shared" si="402"/>
        <v>34.11</v>
      </c>
      <c r="E8166" s="92">
        <f t="shared" si="403"/>
        <v>29.18</v>
      </c>
      <c r="F8166" s="92">
        <f t="shared" si="404"/>
        <v>39.409999999999997</v>
      </c>
      <c r="H8166" s="138">
        <v>34.11</v>
      </c>
      <c r="I8166" s="138">
        <v>29.18</v>
      </c>
      <c r="J8166" s="138">
        <v>39.409999999999997</v>
      </c>
      <c r="K8166" s="138">
        <v>7.6810319554382893</v>
      </c>
    </row>
    <row r="8167" spans="1:11">
      <c r="A8167" s="39" t="s">
        <v>466</v>
      </c>
      <c r="B8167" s="39" t="s">
        <v>443</v>
      </c>
      <c r="C8167" s="39" t="s">
        <v>141</v>
      </c>
      <c r="D8167" s="92">
        <f t="shared" si="402"/>
        <v>41.64</v>
      </c>
      <c r="E8167" s="92">
        <f t="shared" si="403"/>
        <v>33.19</v>
      </c>
      <c r="F8167" s="92">
        <f t="shared" si="404"/>
        <v>50.61</v>
      </c>
      <c r="H8167" s="138">
        <v>41.64</v>
      </c>
      <c r="I8167" s="138">
        <v>33.19</v>
      </c>
      <c r="J8167" s="138">
        <v>50.61</v>
      </c>
      <c r="K8167" s="138">
        <v>10.782901056676273</v>
      </c>
    </row>
    <row r="8168" spans="1:11">
      <c r="A8168" s="39" t="s">
        <v>466</v>
      </c>
      <c r="B8168" s="39" t="s">
        <v>443</v>
      </c>
      <c r="C8168" s="39" t="s">
        <v>142</v>
      </c>
      <c r="D8168" s="92">
        <f t="shared" si="402"/>
        <v>33.33</v>
      </c>
      <c r="E8168" s="92">
        <f t="shared" si="403"/>
        <v>28.24</v>
      </c>
      <c r="F8168" s="92">
        <f t="shared" si="404"/>
        <v>38.85</v>
      </c>
      <c r="H8168" s="138">
        <v>33.33</v>
      </c>
      <c r="I8168" s="138">
        <v>28.24</v>
      </c>
      <c r="J8168" s="138">
        <v>38.85</v>
      </c>
      <c r="K8168" s="138">
        <v>8.1608160816081625</v>
      </c>
    </row>
    <row r="8169" spans="1:11">
      <c r="A8169" s="39" t="s">
        <v>466</v>
      </c>
      <c r="B8169" s="39" t="s">
        <v>443</v>
      </c>
      <c r="C8169" s="39" t="s">
        <v>147</v>
      </c>
      <c r="D8169" s="92">
        <f t="shared" si="402"/>
        <v>43.48</v>
      </c>
      <c r="E8169" s="92">
        <f t="shared" si="403"/>
        <v>37.56</v>
      </c>
      <c r="F8169" s="92">
        <f t="shared" si="404"/>
        <v>49.6</v>
      </c>
      <c r="H8169" s="138">
        <v>43.48</v>
      </c>
      <c r="I8169" s="138">
        <v>37.56</v>
      </c>
      <c r="J8169" s="138">
        <v>49.6</v>
      </c>
      <c r="K8169" s="138">
        <v>7.1067157313707456</v>
      </c>
    </row>
    <row r="8170" spans="1:11">
      <c r="A8170" s="39" t="s">
        <v>466</v>
      </c>
      <c r="B8170" s="39" t="s">
        <v>443</v>
      </c>
      <c r="C8170" s="39" t="s">
        <v>148</v>
      </c>
      <c r="D8170" s="92">
        <f t="shared" si="402"/>
        <v>39.840000000000003</v>
      </c>
      <c r="E8170" s="92">
        <f t="shared" si="403"/>
        <v>33.17</v>
      </c>
      <c r="F8170" s="92">
        <f t="shared" si="404"/>
        <v>46.91</v>
      </c>
      <c r="H8170" s="138">
        <v>39.840000000000003</v>
      </c>
      <c r="I8170" s="138">
        <v>33.17</v>
      </c>
      <c r="J8170" s="138">
        <v>46.91</v>
      </c>
      <c r="K8170" s="138">
        <v>8.8604417670682718</v>
      </c>
    </row>
    <row r="8171" spans="1:11">
      <c r="A8171" s="39" t="s">
        <v>466</v>
      </c>
      <c r="B8171" s="39" t="s">
        <v>443</v>
      </c>
      <c r="C8171" s="39" t="s">
        <v>152</v>
      </c>
      <c r="D8171" s="92">
        <f t="shared" si="402"/>
        <v>43.03</v>
      </c>
      <c r="E8171" s="92">
        <f t="shared" si="403"/>
        <v>37.659999999999997</v>
      </c>
      <c r="F8171" s="92">
        <f t="shared" si="404"/>
        <v>48.57</v>
      </c>
      <c r="H8171" s="138">
        <v>43.03</v>
      </c>
      <c r="I8171" s="138">
        <v>37.659999999999997</v>
      </c>
      <c r="J8171" s="138">
        <v>48.57</v>
      </c>
      <c r="K8171" s="138">
        <v>6.4838484778061813</v>
      </c>
    </row>
    <row r="8172" spans="1:11">
      <c r="A8172" s="39" t="s">
        <v>466</v>
      </c>
      <c r="B8172" s="39" t="s">
        <v>443</v>
      </c>
      <c r="C8172" s="39" t="s">
        <v>155</v>
      </c>
      <c r="D8172" s="92">
        <f t="shared" si="402"/>
        <v>35.520000000000003</v>
      </c>
      <c r="E8172" s="92">
        <f t="shared" si="403"/>
        <v>27.06</v>
      </c>
      <c r="F8172" s="92">
        <f t="shared" si="404"/>
        <v>44.99</v>
      </c>
      <c r="H8172" s="138">
        <v>35.520000000000003</v>
      </c>
      <c r="I8172" s="138">
        <v>27.06</v>
      </c>
      <c r="J8172" s="138">
        <v>44.99</v>
      </c>
      <c r="K8172" s="138">
        <v>13.006756756756758</v>
      </c>
    </row>
    <row r="8173" spans="1:11">
      <c r="A8173" s="39" t="s">
        <v>466</v>
      </c>
      <c r="B8173" s="39" t="s">
        <v>443</v>
      </c>
      <c r="C8173" s="39" t="s">
        <v>157</v>
      </c>
      <c r="D8173" s="92">
        <f t="shared" si="402"/>
        <v>40.82</v>
      </c>
      <c r="E8173" s="92">
        <f t="shared" si="403"/>
        <v>32.43</v>
      </c>
      <c r="F8173" s="92">
        <f t="shared" si="404"/>
        <v>49.78</v>
      </c>
      <c r="H8173" s="138">
        <v>40.82</v>
      </c>
      <c r="I8173" s="138">
        <v>32.43</v>
      </c>
      <c r="J8173" s="138">
        <v>49.78</v>
      </c>
      <c r="K8173" s="138">
        <v>10.950514453699165</v>
      </c>
    </row>
    <row r="8174" spans="1:11">
      <c r="A8174" s="39" t="s">
        <v>466</v>
      </c>
      <c r="B8174" s="39" t="s">
        <v>443</v>
      </c>
      <c r="C8174" s="39" t="s">
        <v>158</v>
      </c>
      <c r="D8174" s="92">
        <f t="shared" si="402"/>
        <v>50.77</v>
      </c>
      <c r="E8174" s="92">
        <f t="shared" si="403"/>
        <v>34.49</v>
      </c>
      <c r="F8174" s="92">
        <f t="shared" si="404"/>
        <v>66.89</v>
      </c>
      <c r="H8174" s="138">
        <v>50.77</v>
      </c>
      <c r="I8174" s="138">
        <v>34.49</v>
      </c>
      <c r="J8174" s="138">
        <v>66.89</v>
      </c>
      <c r="K8174" s="138">
        <v>16.88004727201103</v>
      </c>
    </row>
    <row r="8175" spans="1:11">
      <c r="A8175" s="39" t="s">
        <v>466</v>
      </c>
      <c r="B8175" s="39" t="s">
        <v>443</v>
      </c>
      <c r="C8175" s="39" t="s">
        <v>160</v>
      </c>
      <c r="D8175" s="92">
        <f t="shared" si="402"/>
        <v>29.22</v>
      </c>
      <c r="E8175" s="92">
        <f t="shared" si="403"/>
        <v>21.64</v>
      </c>
      <c r="F8175" s="92">
        <f t="shared" si="404"/>
        <v>38.17</v>
      </c>
      <c r="H8175" s="138">
        <v>29.22</v>
      </c>
      <c r="I8175" s="138">
        <v>21.64</v>
      </c>
      <c r="J8175" s="138">
        <v>38.17</v>
      </c>
      <c r="K8175" s="138">
        <v>14.544832306639288</v>
      </c>
    </row>
    <row r="8176" spans="1:11">
      <c r="A8176" s="39" t="s">
        <v>466</v>
      </c>
      <c r="B8176" s="39" t="s">
        <v>443</v>
      </c>
      <c r="C8176" s="39" t="s">
        <v>163</v>
      </c>
      <c r="D8176" s="92">
        <f t="shared" si="402"/>
        <v>39.5</v>
      </c>
      <c r="E8176" s="92">
        <f t="shared" si="403"/>
        <v>30.71</v>
      </c>
      <c r="F8176" s="92">
        <f t="shared" si="404"/>
        <v>49.02</v>
      </c>
      <c r="H8176" s="138">
        <v>39.5</v>
      </c>
      <c r="I8176" s="138">
        <v>30.71</v>
      </c>
      <c r="J8176" s="138">
        <v>49.02</v>
      </c>
      <c r="K8176" s="138">
        <v>11.949367088607595</v>
      </c>
    </row>
    <row r="8177" spans="1:11">
      <c r="A8177" s="39" t="s">
        <v>466</v>
      </c>
      <c r="B8177" s="39" t="s">
        <v>443</v>
      </c>
      <c r="C8177" s="39" t="s">
        <v>167</v>
      </c>
      <c r="D8177" s="92">
        <f t="shared" si="402"/>
        <v>33.590000000000003</v>
      </c>
      <c r="E8177" s="92">
        <f t="shared" si="403"/>
        <v>27.46</v>
      </c>
      <c r="F8177" s="92">
        <f t="shared" si="404"/>
        <v>40.33</v>
      </c>
      <c r="H8177" s="138">
        <v>33.590000000000003</v>
      </c>
      <c r="I8177" s="138">
        <v>27.46</v>
      </c>
      <c r="J8177" s="138">
        <v>40.33</v>
      </c>
      <c r="K8177" s="138">
        <v>9.8243524858588849</v>
      </c>
    </row>
    <row r="8178" spans="1:11">
      <c r="A8178" s="39" t="s">
        <v>466</v>
      </c>
      <c r="B8178" s="39" t="s">
        <v>443</v>
      </c>
      <c r="C8178" s="39" t="s">
        <v>169</v>
      </c>
      <c r="D8178" s="92">
        <f t="shared" si="402"/>
        <v>34.65</v>
      </c>
      <c r="E8178" s="92">
        <f t="shared" si="403"/>
        <v>25.17</v>
      </c>
      <c r="F8178" s="92">
        <f t="shared" si="404"/>
        <v>45.53</v>
      </c>
      <c r="H8178" s="138">
        <v>34.65</v>
      </c>
      <c r="I8178" s="138">
        <v>25.17</v>
      </c>
      <c r="J8178" s="138">
        <v>45.53</v>
      </c>
      <c r="K8178" s="138">
        <v>15.180375180375179</v>
      </c>
    </row>
    <row r="8179" spans="1:11">
      <c r="A8179" s="39" t="s">
        <v>466</v>
      </c>
      <c r="B8179" s="39" t="s">
        <v>443</v>
      </c>
      <c r="C8179" s="39" t="s">
        <v>173</v>
      </c>
      <c r="D8179" s="92">
        <f t="shared" si="402"/>
        <v>36.28</v>
      </c>
      <c r="E8179" s="92">
        <f t="shared" si="403"/>
        <v>31.43</v>
      </c>
      <c r="F8179" s="92">
        <f t="shared" si="404"/>
        <v>41.43</v>
      </c>
      <c r="H8179" s="138">
        <v>36.28</v>
      </c>
      <c r="I8179" s="138">
        <v>31.43</v>
      </c>
      <c r="J8179" s="138">
        <v>41.43</v>
      </c>
      <c r="K8179" s="138">
        <v>7.056229327453142</v>
      </c>
    </row>
    <row r="8180" spans="1:11">
      <c r="A8180" s="39" t="s">
        <v>466</v>
      </c>
      <c r="B8180" s="39" t="s">
        <v>443</v>
      </c>
      <c r="C8180" s="39" t="s">
        <v>176</v>
      </c>
      <c r="D8180" s="92">
        <f t="shared" si="402"/>
        <v>27.36</v>
      </c>
      <c r="E8180" s="92">
        <f t="shared" si="403"/>
        <v>20.18</v>
      </c>
      <c r="F8180" s="92">
        <f t="shared" si="404"/>
        <v>35.94</v>
      </c>
      <c r="H8180" s="138">
        <v>27.36</v>
      </c>
      <c r="I8180" s="138">
        <v>20.18</v>
      </c>
      <c r="J8180" s="138">
        <v>35.94</v>
      </c>
      <c r="K8180" s="138">
        <v>14.76608187134503</v>
      </c>
    </row>
    <row r="8181" spans="1:11">
      <c r="A8181" s="39" t="s">
        <v>466</v>
      </c>
      <c r="B8181" s="39" t="s">
        <v>295</v>
      </c>
      <c r="C8181" s="39" t="s">
        <v>99</v>
      </c>
      <c r="D8181" s="92">
        <f t="shared" si="402"/>
        <v>33.64</v>
      </c>
      <c r="E8181" s="92">
        <f t="shared" si="403"/>
        <v>26.1</v>
      </c>
      <c r="F8181" s="92">
        <f t="shared" si="404"/>
        <v>42.11</v>
      </c>
      <c r="H8181" s="138">
        <v>33.64</v>
      </c>
      <c r="I8181" s="138">
        <v>26.1</v>
      </c>
      <c r="J8181" s="138">
        <v>42.11</v>
      </c>
      <c r="K8181" s="138">
        <v>12.217598097502973</v>
      </c>
    </row>
    <row r="8182" spans="1:11">
      <c r="A8182" s="39" t="s">
        <v>466</v>
      </c>
      <c r="B8182" s="39" t="s">
        <v>295</v>
      </c>
      <c r="C8182" s="39" t="s">
        <v>100</v>
      </c>
      <c r="D8182" s="92">
        <f t="shared" si="402"/>
        <v>35.520000000000003</v>
      </c>
      <c r="E8182" s="92">
        <f t="shared" si="403"/>
        <v>29.89</v>
      </c>
      <c r="F8182" s="92">
        <f t="shared" si="404"/>
        <v>41.59</v>
      </c>
      <c r="H8182" s="138">
        <v>35.520000000000003</v>
      </c>
      <c r="I8182" s="138">
        <v>29.89</v>
      </c>
      <c r="J8182" s="138">
        <v>41.59</v>
      </c>
      <c r="K8182" s="138">
        <v>8.4459459459459456</v>
      </c>
    </row>
    <row r="8183" spans="1:11">
      <c r="A8183" s="39" t="s">
        <v>466</v>
      </c>
      <c r="B8183" s="39" t="s">
        <v>295</v>
      </c>
      <c r="C8183" s="39" t="s">
        <v>107</v>
      </c>
      <c r="D8183" s="92">
        <f t="shared" si="402"/>
        <v>35.630000000000003</v>
      </c>
      <c r="E8183" s="92">
        <f t="shared" si="403"/>
        <v>30.56</v>
      </c>
      <c r="F8183" s="92">
        <f t="shared" si="404"/>
        <v>41.05</v>
      </c>
      <c r="H8183" s="138">
        <v>35.630000000000003</v>
      </c>
      <c r="I8183" s="138">
        <v>30.56</v>
      </c>
      <c r="J8183" s="138">
        <v>41.05</v>
      </c>
      <c r="K8183" s="138">
        <v>7.5217513331462245</v>
      </c>
    </row>
    <row r="8184" spans="1:11">
      <c r="A8184" s="39" t="s">
        <v>466</v>
      </c>
      <c r="B8184" s="39" t="s">
        <v>295</v>
      </c>
      <c r="C8184" s="39" t="s">
        <v>113</v>
      </c>
      <c r="D8184" s="92">
        <f t="shared" si="402"/>
        <v>35.47</v>
      </c>
      <c r="E8184" s="92">
        <f t="shared" si="403"/>
        <v>27.5</v>
      </c>
      <c r="F8184" s="92">
        <f t="shared" si="404"/>
        <v>44.35</v>
      </c>
      <c r="H8184" s="138">
        <v>35.47</v>
      </c>
      <c r="I8184" s="138">
        <v>27.5</v>
      </c>
      <c r="J8184" s="138">
        <v>44.35</v>
      </c>
      <c r="K8184" s="138">
        <v>12.207499295179025</v>
      </c>
    </row>
    <row r="8185" spans="1:11">
      <c r="A8185" s="39" t="s">
        <v>466</v>
      </c>
      <c r="B8185" s="39" t="s">
        <v>295</v>
      </c>
      <c r="C8185" s="39" t="s">
        <v>114</v>
      </c>
      <c r="D8185" s="92">
        <f t="shared" si="402"/>
        <v>35.93</v>
      </c>
      <c r="E8185" s="92">
        <f t="shared" si="403"/>
        <v>28.84</v>
      </c>
      <c r="F8185" s="92">
        <f t="shared" si="404"/>
        <v>43.69</v>
      </c>
      <c r="H8185" s="138">
        <v>35.93</v>
      </c>
      <c r="I8185" s="138">
        <v>28.84</v>
      </c>
      <c r="J8185" s="138">
        <v>43.69</v>
      </c>
      <c r="K8185" s="138">
        <v>10.603952129139994</v>
      </c>
    </row>
    <row r="8186" spans="1:11">
      <c r="A8186" s="39" t="s">
        <v>466</v>
      </c>
      <c r="B8186" s="39" t="s">
        <v>295</v>
      </c>
      <c r="C8186" s="39" t="s">
        <v>120</v>
      </c>
      <c r="D8186" s="92">
        <f t="shared" si="402"/>
        <v>32.78</v>
      </c>
      <c r="E8186" s="92">
        <f t="shared" si="403"/>
        <v>24.44</v>
      </c>
      <c r="F8186" s="92">
        <f t="shared" si="404"/>
        <v>42.36</v>
      </c>
      <c r="H8186" s="138">
        <v>32.78</v>
      </c>
      <c r="I8186" s="138">
        <v>24.44</v>
      </c>
      <c r="J8186" s="138">
        <v>42.36</v>
      </c>
      <c r="K8186" s="138">
        <v>14.06345332519829</v>
      </c>
    </row>
    <row r="8187" spans="1:11">
      <c r="A8187" s="39" t="s">
        <v>466</v>
      </c>
      <c r="B8187" s="39" t="s">
        <v>295</v>
      </c>
      <c r="C8187" s="39" t="s">
        <v>121</v>
      </c>
      <c r="D8187" s="92">
        <f t="shared" si="402"/>
        <v>35.479999999999997</v>
      </c>
      <c r="E8187" s="92">
        <f t="shared" si="403"/>
        <v>27.66</v>
      </c>
      <c r="F8187" s="92">
        <f t="shared" si="404"/>
        <v>44.16</v>
      </c>
      <c r="H8187" s="138">
        <v>35.479999999999997</v>
      </c>
      <c r="I8187" s="138">
        <v>27.66</v>
      </c>
      <c r="J8187" s="138">
        <v>44.16</v>
      </c>
      <c r="K8187" s="138">
        <v>11.950394588500565</v>
      </c>
    </row>
    <row r="8188" spans="1:11">
      <c r="A8188" s="39" t="s">
        <v>466</v>
      </c>
      <c r="B8188" s="39" t="s">
        <v>295</v>
      </c>
      <c r="C8188" s="39" t="s">
        <v>124</v>
      </c>
      <c r="D8188" s="92">
        <f t="shared" si="402"/>
        <v>35.39</v>
      </c>
      <c r="E8188" s="92">
        <f t="shared" si="403"/>
        <v>29.46</v>
      </c>
      <c r="F8188" s="92">
        <f t="shared" si="404"/>
        <v>41.81</v>
      </c>
      <c r="H8188" s="138">
        <v>35.39</v>
      </c>
      <c r="I8188" s="138">
        <v>29.46</v>
      </c>
      <c r="J8188" s="138">
        <v>41.81</v>
      </c>
      <c r="K8188" s="138">
        <v>8.9290760101723663</v>
      </c>
    </row>
    <row r="8189" spans="1:11">
      <c r="A8189" s="39" t="s">
        <v>466</v>
      </c>
      <c r="B8189" s="39" t="s">
        <v>295</v>
      </c>
      <c r="C8189" s="39" t="s">
        <v>126</v>
      </c>
      <c r="D8189" s="92">
        <f t="shared" si="402"/>
        <v>34.86</v>
      </c>
      <c r="E8189" s="92">
        <f t="shared" si="403"/>
        <v>27.42</v>
      </c>
      <c r="F8189" s="92">
        <f t="shared" si="404"/>
        <v>43.12</v>
      </c>
      <c r="H8189" s="138">
        <v>34.86</v>
      </c>
      <c r="I8189" s="138">
        <v>27.42</v>
      </c>
      <c r="J8189" s="138">
        <v>43.12</v>
      </c>
      <c r="K8189" s="138">
        <v>11.560527825588068</v>
      </c>
    </row>
    <row r="8190" spans="1:11">
      <c r="A8190" s="39" t="s">
        <v>466</v>
      </c>
      <c r="B8190" s="39" t="s">
        <v>295</v>
      </c>
      <c r="C8190" s="39" t="s">
        <v>127</v>
      </c>
      <c r="D8190" s="92">
        <f t="shared" si="402"/>
        <v>40.51</v>
      </c>
      <c r="E8190" s="92">
        <f t="shared" si="403"/>
        <v>32.17</v>
      </c>
      <c r="F8190" s="92">
        <f t="shared" si="404"/>
        <v>49.43</v>
      </c>
      <c r="H8190" s="138">
        <v>40.51</v>
      </c>
      <c r="I8190" s="138">
        <v>32.17</v>
      </c>
      <c r="J8190" s="138">
        <v>49.43</v>
      </c>
      <c r="K8190" s="138">
        <v>10.98494198963219</v>
      </c>
    </row>
    <row r="8191" spans="1:11">
      <c r="A8191" s="39" t="s">
        <v>466</v>
      </c>
      <c r="B8191" s="39" t="s">
        <v>295</v>
      </c>
      <c r="C8191" s="39" t="s">
        <v>128</v>
      </c>
      <c r="D8191" s="92">
        <f t="shared" si="402"/>
        <v>33.909999999999997</v>
      </c>
      <c r="E8191" s="92">
        <f t="shared" si="403"/>
        <v>28.11</v>
      </c>
      <c r="F8191" s="92">
        <f t="shared" si="404"/>
        <v>40.25</v>
      </c>
      <c r="H8191" s="138">
        <v>33.909999999999997</v>
      </c>
      <c r="I8191" s="138">
        <v>28.11</v>
      </c>
      <c r="J8191" s="138">
        <v>40.25</v>
      </c>
      <c r="K8191" s="138">
        <v>9.1713358891182555</v>
      </c>
    </row>
    <row r="8192" spans="1:11">
      <c r="A8192" s="39" t="s">
        <v>466</v>
      </c>
      <c r="B8192" s="39" t="s">
        <v>295</v>
      </c>
      <c r="C8192" s="39" t="s">
        <v>129</v>
      </c>
      <c r="D8192" s="92">
        <f t="shared" si="402"/>
        <v>33.71</v>
      </c>
      <c r="E8192" s="92">
        <f t="shared" si="403"/>
        <v>25.99</v>
      </c>
      <c r="F8192" s="92">
        <f t="shared" si="404"/>
        <v>42.41</v>
      </c>
      <c r="H8192" s="138">
        <v>33.71</v>
      </c>
      <c r="I8192" s="138">
        <v>25.99</v>
      </c>
      <c r="J8192" s="138">
        <v>42.41</v>
      </c>
      <c r="K8192" s="138">
        <v>12.518540492435479</v>
      </c>
    </row>
    <row r="8193" spans="1:11">
      <c r="A8193" s="39" t="s">
        <v>466</v>
      </c>
      <c r="B8193" s="39" t="s">
        <v>295</v>
      </c>
      <c r="C8193" s="39" t="s">
        <v>139</v>
      </c>
      <c r="D8193" s="92">
        <f t="shared" si="402"/>
        <v>36.39</v>
      </c>
      <c r="E8193" s="92">
        <f t="shared" si="403"/>
        <v>30.94</v>
      </c>
      <c r="F8193" s="92">
        <f t="shared" si="404"/>
        <v>42.21</v>
      </c>
      <c r="H8193" s="138">
        <v>36.39</v>
      </c>
      <c r="I8193" s="138">
        <v>30.94</v>
      </c>
      <c r="J8193" s="138">
        <v>42.21</v>
      </c>
      <c r="K8193" s="138">
        <v>7.9142621599340472</v>
      </c>
    </row>
    <row r="8194" spans="1:11">
      <c r="A8194" s="39" t="s">
        <v>466</v>
      </c>
      <c r="B8194" s="39" t="s">
        <v>295</v>
      </c>
      <c r="C8194" s="39" t="s">
        <v>141</v>
      </c>
      <c r="D8194" s="92">
        <f t="shared" si="402"/>
        <v>37.01</v>
      </c>
      <c r="E8194" s="92">
        <f t="shared" si="403"/>
        <v>29.34</v>
      </c>
      <c r="F8194" s="92">
        <f t="shared" si="404"/>
        <v>45.4</v>
      </c>
      <c r="H8194" s="138">
        <v>37.01</v>
      </c>
      <c r="I8194" s="138">
        <v>29.34</v>
      </c>
      <c r="J8194" s="138">
        <v>45.4</v>
      </c>
      <c r="K8194" s="138">
        <v>11.159146176708997</v>
      </c>
    </row>
    <row r="8195" spans="1:11">
      <c r="A8195" s="39" t="s">
        <v>466</v>
      </c>
      <c r="B8195" s="39" t="s">
        <v>295</v>
      </c>
      <c r="C8195" s="39" t="s">
        <v>142</v>
      </c>
      <c r="D8195" s="92">
        <f t="shared" si="402"/>
        <v>31.75</v>
      </c>
      <c r="E8195" s="92">
        <f t="shared" si="403"/>
        <v>26.73</v>
      </c>
      <c r="F8195" s="92">
        <f t="shared" si="404"/>
        <v>37.24</v>
      </c>
      <c r="H8195" s="138">
        <v>31.75</v>
      </c>
      <c r="I8195" s="138">
        <v>26.73</v>
      </c>
      <c r="J8195" s="138">
        <v>37.24</v>
      </c>
      <c r="K8195" s="138">
        <v>8.4724409448818907</v>
      </c>
    </row>
    <row r="8196" spans="1:11">
      <c r="A8196" s="39" t="s">
        <v>466</v>
      </c>
      <c r="B8196" s="39" t="s">
        <v>295</v>
      </c>
      <c r="C8196" s="39" t="s">
        <v>147</v>
      </c>
      <c r="D8196" s="92">
        <f t="shared" si="402"/>
        <v>31.73</v>
      </c>
      <c r="E8196" s="92">
        <f t="shared" si="403"/>
        <v>26.25</v>
      </c>
      <c r="F8196" s="92">
        <f t="shared" si="404"/>
        <v>37.78</v>
      </c>
      <c r="H8196" s="138">
        <v>31.73</v>
      </c>
      <c r="I8196" s="138">
        <v>26.25</v>
      </c>
      <c r="J8196" s="138">
        <v>37.78</v>
      </c>
      <c r="K8196" s="138">
        <v>9.2971950835171757</v>
      </c>
    </row>
    <row r="8197" spans="1:11">
      <c r="A8197" s="39" t="s">
        <v>466</v>
      </c>
      <c r="B8197" s="39" t="s">
        <v>295</v>
      </c>
      <c r="C8197" s="39" t="s">
        <v>148</v>
      </c>
      <c r="D8197" s="92">
        <f t="shared" si="402"/>
        <v>28.86</v>
      </c>
      <c r="E8197" s="92">
        <f t="shared" si="403"/>
        <v>23</v>
      </c>
      <c r="F8197" s="92">
        <f t="shared" si="404"/>
        <v>35.520000000000003</v>
      </c>
      <c r="H8197" s="138">
        <v>28.86</v>
      </c>
      <c r="I8197" s="138">
        <v>23</v>
      </c>
      <c r="J8197" s="138">
        <v>35.520000000000003</v>
      </c>
      <c r="K8197" s="138">
        <v>11.08801108801109</v>
      </c>
    </row>
    <row r="8198" spans="1:11">
      <c r="A8198" s="39" t="s">
        <v>466</v>
      </c>
      <c r="B8198" s="39" t="s">
        <v>295</v>
      </c>
      <c r="C8198" s="39" t="s">
        <v>152</v>
      </c>
      <c r="D8198" s="92">
        <f t="shared" si="402"/>
        <v>31.29</v>
      </c>
      <c r="E8198" s="92">
        <f t="shared" si="403"/>
        <v>26</v>
      </c>
      <c r="F8198" s="92">
        <f t="shared" si="404"/>
        <v>37.119999999999997</v>
      </c>
      <c r="H8198" s="138">
        <v>31.29</v>
      </c>
      <c r="I8198" s="138">
        <v>26</v>
      </c>
      <c r="J8198" s="138">
        <v>37.119999999999997</v>
      </c>
      <c r="K8198" s="138">
        <v>9.1083413231064245</v>
      </c>
    </row>
    <row r="8199" spans="1:11">
      <c r="A8199" s="39" t="s">
        <v>466</v>
      </c>
      <c r="B8199" s="39" t="s">
        <v>295</v>
      </c>
      <c r="C8199" s="39" t="s">
        <v>155</v>
      </c>
      <c r="D8199" s="92">
        <f t="shared" si="402"/>
        <v>30.07</v>
      </c>
      <c r="E8199" s="92">
        <f t="shared" si="403"/>
        <v>23.23</v>
      </c>
      <c r="F8199" s="92">
        <f t="shared" si="404"/>
        <v>37.92</v>
      </c>
      <c r="H8199" s="138">
        <v>30.07</v>
      </c>
      <c r="I8199" s="138">
        <v>23.23</v>
      </c>
      <c r="J8199" s="138">
        <v>37.92</v>
      </c>
      <c r="K8199" s="138">
        <v>12.537412703691386</v>
      </c>
    </row>
    <row r="8200" spans="1:11">
      <c r="A8200" s="39" t="s">
        <v>466</v>
      </c>
      <c r="B8200" s="39" t="s">
        <v>295</v>
      </c>
      <c r="C8200" s="39" t="s">
        <v>157</v>
      </c>
      <c r="D8200" s="92">
        <f t="shared" si="402"/>
        <v>21.55</v>
      </c>
      <c r="E8200" s="92">
        <f t="shared" si="403"/>
        <v>13.65</v>
      </c>
      <c r="F8200" s="92">
        <f t="shared" si="404"/>
        <v>32.31</v>
      </c>
      <c r="H8200" s="138">
        <v>21.55</v>
      </c>
      <c r="I8200" s="138">
        <v>13.65</v>
      </c>
      <c r="J8200" s="138">
        <v>32.31</v>
      </c>
      <c r="K8200" s="138">
        <v>22.134570765661248</v>
      </c>
    </row>
    <row r="8201" spans="1:11">
      <c r="A8201" s="39" t="s">
        <v>466</v>
      </c>
      <c r="B8201" s="39" t="s">
        <v>295</v>
      </c>
      <c r="C8201" s="39" t="s">
        <v>158</v>
      </c>
      <c r="D8201" s="92">
        <f t="shared" si="402"/>
        <v>24.84</v>
      </c>
      <c r="E8201" s="92">
        <f t="shared" si="403"/>
        <v>15.51</v>
      </c>
      <c r="F8201" s="92">
        <f t="shared" si="404"/>
        <v>37.31</v>
      </c>
      <c r="H8201" s="138">
        <v>24.84</v>
      </c>
      <c r="I8201" s="138">
        <v>15.51</v>
      </c>
      <c r="J8201" s="138">
        <v>37.31</v>
      </c>
      <c r="K8201" s="138">
        <v>22.544283413848628</v>
      </c>
    </row>
    <row r="8202" spans="1:11">
      <c r="A8202" s="39" t="s">
        <v>466</v>
      </c>
      <c r="B8202" s="39" t="s">
        <v>295</v>
      </c>
      <c r="C8202" s="39" t="s">
        <v>160</v>
      </c>
      <c r="D8202" s="92">
        <f t="shared" ref="D8202:D8265" si="405">IF(K8202&gt;=50," ",H8202)</f>
        <v>41.86</v>
      </c>
      <c r="E8202" s="92">
        <f t="shared" ref="E8202:E8265" si="406">IF(K8202&gt;=50," ",I8202)</f>
        <v>32.409999999999997</v>
      </c>
      <c r="F8202" s="92">
        <f t="shared" ref="F8202:F8265" si="407">IF(K8202&gt;=50," ",J8202)</f>
        <v>51.95</v>
      </c>
      <c r="H8202" s="138">
        <v>41.86</v>
      </c>
      <c r="I8202" s="138">
        <v>32.409999999999997</v>
      </c>
      <c r="J8202" s="138">
        <v>51.95</v>
      </c>
      <c r="K8202" s="138">
        <v>12.06402293358815</v>
      </c>
    </row>
    <row r="8203" spans="1:11">
      <c r="A8203" s="39" t="s">
        <v>466</v>
      </c>
      <c r="B8203" s="39" t="s">
        <v>295</v>
      </c>
      <c r="C8203" s="39" t="s">
        <v>163</v>
      </c>
      <c r="D8203" s="92">
        <f t="shared" si="405"/>
        <v>37.72</v>
      </c>
      <c r="E8203" s="92">
        <f t="shared" si="406"/>
        <v>29.25</v>
      </c>
      <c r="F8203" s="92">
        <f t="shared" si="407"/>
        <v>47.01</v>
      </c>
      <c r="H8203" s="138">
        <v>37.72</v>
      </c>
      <c r="I8203" s="138">
        <v>29.25</v>
      </c>
      <c r="J8203" s="138">
        <v>47.01</v>
      </c>
      <c r="K8203" s="138">
        <v>12.115588547189821</v>
      </c>
    </row>
    <row r="8204" spans="1:11">
      <c r="A8204" s="39" t="s">
        <v>466</v>
      </c>
      <c r="B8204" s="39" t="s">
        <v>295</v>
      </c>
      <c r="C8204" s="39" t="s">
        <v>167</v>
      </c>
      <c r="D8204" s="92">
        <f t="shared" si="405"/>
        <v>32.81</v>
      </c>
      <c r="E8204" s="92">
        <f t="shared" si="406"/>
        <v>26.74</v>
      </c>
      <c r="F8204" s="92">
        <f t="shared" si="407"/>
        <v>39.520000000000003</v>
      </c>
      <c r="H8204" s="138">
        <v>32.81</v>
      </c>
      <c r="I8204" s="138">
        <v>26.74</v>
      </c>
      <c r="J8204" s="138">
        <v>39.520000000000003</v>
      </c>
      <c r="K8204" s="138">
        <v>9.9664736360865582</v>
      </c>
    </row>
    <row r="8205" spans="1:11">
      <c r="A8205" s="39" t="s">
        <v>466</v>
      </c>
      <c r="B8205" s="39" t="s">
        <v>295</v>
      </c>
      <c r="C8205" s="39" t="s">
        <v>169</v>
      </c>
      <c r="D8205" s="92">
        <f t="shared" si="405"/>
        <v>30.94</v>
      </c>
      <c r="E8205" s="92">
        <f t="shared" si="406"/>
        <v>22.88</v>
      </c>
      <c r="F8205" s="92">
        <f t="shared" si="407"/>
        <v>40.340000000000003</v>
      </c>
      <c r="H8205" s="138">
        <v>30.94</v>
      </c>
      <c r="I8205" s="138">
        <v>22.88</v>
      </c>
      <c r="J8205" s="138">
        <v>40.340000000000003</v>
      </c>
      <c r="K8205" s="138">
        <v>14.51195862960569</v>
      </c>
    </row>
    <row r="8206" spans="1:11">
      <c r="A8206" s="39" t="s">
        <v>466</v>
      </c>
      <c r="B8206" s="39" t="s">
        <v>295</v>
      </c>
      <c r="C8206" s="39" t="s">
        <v>173</v>
      </c>
      <c r="D8206" s="92">
        <f t="shared" si="405"/>
        <v>32.53</v>
      </c>
      <c r="E8206" s="92">
        <f t="shared" si="406"/>
        <v>27.8</v>
      </c>
      <c r="F8206" s="92">
        <f t="shared" si="407"/>
        <v>37.65</v>
      </c>
      <c r="H8206" s="138">
        <v>32.53</v>
      </c>
      <c r="I8206" s="138">
        <v>27.8</v>
      </c>
      <c r="J8206" s="138">
        <v>37.65</v>
      </c>
      <c r="K8206" s="138">
        <v>7.7466953581309559</v>
      </c>
    </row>
    <row r="8207" spans="1:11">
      <c r="A8207" s="39" t="s">
        <v>466</v>
      </c>
      <c r="B8207" s="39" t="s">
        <v>295</v>
      </c>
      <c r="C8207" s="39" t="s">
        <v>176</v>
      </c>
      <c r="D8207" s="92">
        <f t="shared" si="405"/>
        <v>41.86</v>
      </c>
      <c r="E8207" s="92">
        <f t="shared" si="406"/>
        <v>32.049999999999997</v>
      </c>
      <c r="F8207" s="92">
        <f t="shared" si="407"/>
        <v>52.36</v>
      </c>
      <c r="H8207" s="138">
        <v>41.86</v>
      </c>
      <c r="I8207" s="138">
        <v>32.049999999999997</v>
      </c>
      <c r="J8207" s="138">
        <v>52.36</v>
      </c>
      <c r="K8207" s="138">
        <v>12.54180602006689</v>
      </c>
    </row>
    <row r="8208" spans="1:11">
      <c r="A8208" s="39" t="s">
        <v>466</v>
      </c>
      <c r="B8208" s="39" t="s">
        <v>187</v>
      </c>
      <c r="C8208" s="39" t="s">
        <v>99</v>
      </c>
      <c r="D8208" s="92">
        <f t="shared" si="405"/>
        <v>26.94</v>
      </c>
      <c r="E8208" s="92">
        <f t="shared" si="406"/>
        <v>19.73</v>
      </c>
      <c r="F8208" s="92">
        <f t="shared" si="407"/>
        <v>35.61</v>
      </c>
      <c r="H8208" s="138">
        <v>26.94</v>
      </c>
      <c r="I8208" s="138">
        <v>19.73</v>
      </c>
      <c r="J8208" s="138">
        <v>35.61</v>
      </c>
      <c r="K8208" s="138">
        <v>15.107646622123236</v>
      </c>
    </row>
    <row r="8209" spans="1:11">
      <c r="A8209" s="39" t="s">
        <v>466</v>
      </c>
      <c r="B8209" s="39" t="s">
        <v>444</v>
      </c>
      <c r="C8209" s="39" t="s">
        <v>100</v>
      </c>
      <c r="D8209" s="92">
        <f t="shared" si="405"/>
        <v>22.06</v>
      </c>
      <c r="E8209" s="92">
        <f t="shared" si="406"/>
        <v>17.39</v>
      </c>
      <c r="F8209" s="92">
        <f t="shared" si="407"/>
        <v>27.56</v>
      </c>
      <c r="H8209" s="138">
        <v>22.06</v>
      </c>
      <c r="I8209" s="138">
        <v>17.39</v>
      </c>
      <c r="J8209" s="138">
        <v>27.56</v>
      </c>
      <c r="K8209" s="138">
        <v>11.740707162284677</v>
      </c>
    </row>
    <row r="8210" spans="1:11">
      <c r="A8210" s="39" t="s">
        <v>466</v>
      </c>
      <c r="B8210" s="39" t="s">
        <v>444</v>
      </c>
      <c r="C8210" s="39" t="s">
        <v>107</v>
      </c>
      <c r="D8210" s="92">
        <f t="shared" si="405"/>
        <v>30.21</v>
      </c>
      <c r="E8210" s="92">
        <f t="shared" si="406"/>
        <v>25.62</v>
      </c>
      <c r="F8210" s="92">
        <f t="shared" si="407"/>
        <v>35.229999999999997</v>
      </c>
      <c r="H8210" s="138">
        <v>30.21</v>
      </c>
      <c r="I8210" s="138">
        <v>25.62</v>
      </c>
      <c r="J8210" s="138">
        <v>35.229999999999997</v>
      </c>
      <c r="K8210" s="138">
        <v>8.1429990069513405</v>
      </c>
    </row>
    <row r="8211" spans="1:11">
      <c r="A8211" s="39" t="s">
        <v>466</v>
      </c>
      <c r="B8211" s="39" t="s">
        <v>444</v>
      </c>
      <c r="C8211" s="39" t="s">
        <v>113</v>
      </c>
      <c r="D8211" s="92">
        <f t="shared" si="405"/>
        <v>26.09</v>
      </c>
      <c r="E8211" s="92">
        <f t="shared" si="406"/>
        <v>18.91</v>
      </c>
      <c r="F8211" s="92">
        <f t="shared" si="407"/>
        <v>34.81</v>
      </c>
      <c r="H8211" s="138">
        <v>26.09</v>
      </c>
      <c r="I8211" s="138">
        <v>18.91</v>
      </c>
      <c r="J8211" s="138">
        <v>34.81</v>
      </c>
      <c r="K8211" s="138">
        <v>15.599846684553469</v>
      </c>
    </row>
    <row r="8212" spans="1:11">
      <c r="A8212" s="39" t="s">
        <v>466</v>
      </c>
      <c r="B8212" s="39" t="s">
        <v>444</v>
      </c>
      <c r="C8212" s="39" t="s">
        <v>114</v>
      </c>
      <c r="D8212" s="92">
        <f t="shared" si="405"/>
        <v>28.21</v>
      </c>
      <c r="E8212" s="92">
        <f t="shared" si="406"/>
        <v>21.02</v>
      </c>
      <c r="F8212" s="92">
        <f t="shared" si="407"/>
        <v>36.72</v>
      </c>
      <c r="H8212" s="138">
        <v>28.21</v>
      </c>
      <c r="I8212" s="138">
        <v>21.02</v>
      </c>
      <c r="J8212" s="138">
        <v>36.72</v>
      </c>
      <c r="K8212" s="138">
        <v>14.250265863169087</v>
      </c>
    </row>
    <row r="8213" spans="1:11">
      <c r="A8213" s="39" t="s">
        <v>466</v>
      </c>
      <c r="B8213" s="39" t="s">
        <v>444</v>
      </c>
      <c r="C8213" s="39" t="s">
        <v>120</v>
      </c>
      <c r="D8213" s="92">
        <f t="shared" si="405"/>
        <v>24.8</v>
      </c>
      <c r="E8213" s="92">
        <f t="shared" si="406"/>
        <v>18.04</v>
      </c>
      <c r="F8213" s="92">
        <f t="shared" si="407"/>
        <v>33.06</v>
      </c>
      <c r="H8213" s="138">
        <v>24.8</v>
      </c>
      <c r="I8213" s="138">
        <v>18.04</v>
      </c>
      <c r="J8213" s="138">
        <v>33.06</v>
      </c>
      <c r="K8213" s="138">
        <v>15.483870967741934</v>
      </c>
    </row>
    <row r="8214" spans="1:11">
      <c r="A8214" s="39" t="s">
        <v>466</v>
      </c>
      <c r="B8214" s="39" t="s">
        <v>444</v>
      </c>
      <c r="C8214" s="39" t="s">
        <v>121</v>
      </c>
      <c r="D8214" s="92">
        <f t="shared" si="405"/>
        <v>18.940000000000001</v>
      </c>
      <c r="E8214" s="92">
        <f t="shared" si="406"/>
        <v>14.85</v>
      </c>
      <c r="F8214" s="92">
        <f t="shared" si="407"/>
        <v>23.83</v>
      </c>
      <c r="H8214" s="138">
        <v>18.940000000000001</v>
      </c>
      <c r="I8214" s="138">
        <v>14.85</v>
      </c>
      <c r="J8214" s="138">
        <v>23.83</v>
      </c>
      <c r="K8214" s="138">
        <v>12.090813093980991</v>
      </c>
    </row>
    <row r="8215" spans="1:11">
      <c r="A8215" s="39" t="s">
        <v>466</v>
      </c>
      <c r="B8215" s="39" t="s">
        <v>444</v>
      </c>
      <c r="C8215" s="39" t="s">
        <v>124</v>
      </c>
      <c r="D8215" s="92">
        <f t="shared" si="405"/>
        <v>21.07</v>
      </c>
      <c r="E8215" s="92">
        <f t="shared" si="406"/>
        <v>16.12</v>
      </c>
      <c r="F8215" s="92">
        <f t="shared" si="407"/>
        <v>27.06</v>
      </c>
      <c r="H8215" s="138">
        <v>21.07</v>
      </c>
      <c r="I8215" s="138">
        <v>16.12</v>
      </c>
      <c r="J8215" s="138">
        <v>27.06</v>
      </c>
      <c r="K8215" s="138">
        <v>13.241575700047461</v>
      </c>
    </row>
    <row r="8216" spans="1:11">
      <c r="A8216" s="39" t="s">
        <v>466</v>
      </c>
      <c r="B8216" s="39" t="s">
        <v>444</v>
      </c>
      <c r="C8216" s="39" t="s">
        <v>126</v>
      </c>
      <c r="D8216" s="92">
        <f t="shared" si="405"/>
        <v>20.13</v>
      </c>
      <c r="E8216" s="92">
        <f t="shared" si="406"/>
        <v>14.45</v>
      </c>
      <c r="F8216" s="92">
        <f t="shared" si="407"/>
        <v>27.33</v>
      </c>
      <c r="H8216" s="138">
        <v>20.13</v>
      </c>
      <c r="I8216" s="138">
        <v>14.45</v>
      </c>
      <c r="J8216" s="138">
        <v>27.33</v>
      </c>
      <c r="K8216" s="138">
        <v>16.294088425235966</v>
      </c>
    </row>
    <row r="8217" spans="1:11">
      <c r="A8217" s="39" t="s">
        <v>466</v>
      </c>
      <c r="B8217" s="39" t="s">
        <v>444</v>
      </c>
      <c r="C8217" s="39" t="s">
        <v>127</v>
      </c>
      <c r="D8217" s="92">
        <f t="shared" si="405"/>
        <v>24.32</v>
      </c>
      <c r="E8217" s="92">
        <f t="shared" si="406"/>
        <v>17.309999999999999</v>
      </c>
      <c r="F8217" s="92">
        <f t="shared" si="407"/>
        <v>33.04</v>
      </c>
      <c r="H8217" s="138">
        <v>24.32</v>
      </c>
      <c r="I8217" s="138">
        <v>17.309999999999999</v>
      </c>
      <c r="J8217" s="138">
        <v>33.04</v>
      </c>
      <c r="K8217" s="138">
        <v>16.570723684210527</v>
      </c>
    </row>
    <row r="8218" spans="1:11">
      <c r="A8218" s="39" t="s">
        <v>466</v>
      </c>
      <c r="B8218" s="39" t="s">
        <v>444</v>
      </c>
      <c r="C8218" s="39" t="s">
        <v>128</v>
      </c>
      <c r="D8218" s="92">
        <f t="shared" si="405"/>
        <v>24.19</v>
      </c>
      <c r="E8218" s="92">
        <f t="shared" si="406"/>
        <v>19.5</v>
      </c>
      <c r="F8218" s="92">
        <f t="shared" si="407"/>
        <v>29.61</v>
      </c>
      <c r="H8218" s="138">
        <v>24.19</v>
      </c>
      <c r="I8218" s="138">
        <v>19.5</v>
      </c>
      <c r="J8218" s="138">
        <v>29.61</v>
      </c>
      <c r="K8218" s="138">
        <v>10.665564282761471</v>
      </c>
    </row>
    <row r="8219" spans="1:11">
      <c r="A8219" s="39" t="s">
        <v>466</v>
      </c>
      <c r="B8219" s="39" t="s">
        <v>444</v>
      </c>
      <c r="C8219" s="39" t="s">
        <v>129</v>
      </c>
      <c r="D8219" s="92">
        <f t="shared" si="405"/>
        <v>23.97</v>
      </c>
      <c r="E8219" s="92">
        <f t="shared" si="406"/>
        <v>17.88</v>
      </c>
      <c r="F8219" s="92">
        <f t="shared" si="407"/>
        <v>31.35</v>
      </c>
      <c r="H8219" s="138">
        <v>23.97</v>
      </c>
      <c r="I8219" s="138">
        <v>17.88</v>
      </c>
      <c r="J8219" s="138">
        <v>31.35</v>
      </c>
      <c r="K8219" s="138">
        <v>14.392991239048813</v>
      </c>
    </row>
    <row r="8220" spans="1:11">
      <c r="A8220" s="39" t="s">
        <v>466</v>
      </c>
      <c r="B8220" s="39" t="s">
        <v>444</v>
      </c>
      <c r="C8220" s="39" t="s">
        <v>139</v>
      </c>
      <c r="D8220" s="92">
        <f t="shared" si="405"/>
        <v>25.12</v>
      </c>
      <c r="E8220" s="92">
        <f t="shared" si="406"/>
        <v>20.64</v>
      </c>
      <c r="F8220" s="92">
        <f t="shared" si="407"/>
        <v>30.22</v>
      </c>
      <c r="H8220" s="138">
        <v>25.12</v>
      </c>
      <c r="I8220" s="138">
        <v>20.64</v>
      </c>
      <c r="J8220" s="138">
        <v>30.22</v>
      </c>
      <c r="K8220" s="138">
        <v>9.7531847133757967</v>
      </c>
    </row>
    <row r="8221" spans="1:11">
      <c r="A8221" s="39" t="s">
        <v>466</v>
      </c>
      <c r="B8221" s="39" t="s">
        <v>444</v>
      </c>
      <c r="C8221" s="39" t="s">
        <v>141</v>
      </c>
      <c r="D8221" s="92">
        <f t="shared" si="405"/>
        <v>20.68</v>
      </c>
      <c r="E8221" s="92">
        <f t="shared" si="406"/>
        <v>13.58</v>
      </c>
      <c r="F8221" s="92">
        <f t="shared" si="407"/>
        <v>30.2</v>
      </c>
      <c r="H8221" s="138">
        <v>20.68</v>
      </c>
      <c r="I8221" s="138">
        <v>13.58</v>
      </c>
      <c r="J8221" s="138">
        <v>30.2</v>
      </c>
      <c r="K8221" s="138">
        <v>20.502901353965186</v>
      </c>
    </row>
    <row r="8222" spans="1:11">
      <c r="A8222" s="39" t="s">
        <v>466</v>
      </c>
      <c r="B8222" s="39" t="s">
        <v>444</v>
      </c>
      <c r="C8222" s="39" t="s">
        <v>142</v>
      </c>
      <c r="D8222" s="92">
        <f t="shared" si="405"/>
        <v>27.27</v>
      </c>
      <c r="E8222" s="92">
        <f t="shared" si="406"/>
        <v>22.15</v>
      </c>
      <c r="F8222" s="92">
        <f t="shared" si="407"/>
        <v>33.07</v>
      </c>
      <c r="H8222" s="138">
        <v>27.27</v>
      </c>
      <c r="I8222" s="138">
        <v>22.15</v>
      </c>
      <c r="J8222" s="138">
        <v>33.07</v>
      </c>
      <c r="K8222" s="138">
        <v>10.231023102310232</v>
      </c>
    </row>
    <row r="8223" spans="1:11">
      <c r="A8223" s="39" t="s">
        <v>466</v>
      </c>
      <c r="B8223" s="39" t="s">
        <v>444</v>
      </c>
      <c r="C8223" s="39" t="s">
        <v>147</v>
      </c>
      <c r="D8223" s="92">
        <f t="shared" si="405"/>
        <v>21.99</v>
      </c>
      <c r="E8223" s="92">
        <f t="shared" si="406"/>
        <v>17.46</v>
      </c>
      <c r="F8223" s="92">
        <f t="shared" si="407"/>
        <v>27.3</v>
      </c>
      <c r="H8223" s="138">
        <v>21.99</v>
      </c>
      <c r="I8223" s="138">
        <v>17.46</v>
      </c>
      <c r="J8223" s="138">
        <v>27.3</v>
      </c>
      <c r="K8223" s="138">
        <v>11.414279217826284</v>
      </c>
    </row>
    <row r="8224" spans="1:11">
      <c r="A8224" s="39" t="s">
        <v>466</v>
      </c>
      <c r="B8224" s="39" t="s">
        <v>444</v>
      </c>
      <c r="C8224" s="39" t="s">
        <v>148</v>
      </c>
      <c r="D8224" s="92">
        <f t="shared" si="405"/>
        <v>27.63</v>
      </c>
      <c r="E8224" s="92">
        <f t="shared" si="406"/>
        <v>21.87</v>
      </c>
      <c r="F8224" s="92">
        <f t="shared" si="407"/>
        <v>34.25</v>
      </c>
      <c r="H8224" s="138">
        <v>27.63</v>
      </c>
      <c r="I8224" s="138">
        <v>21.87</v>
      </c>
      <c r="J8224" s="138">
        <v>34.25</v>
      </c>
      <c r="K8224" s="138">
        <v>11.473036554469779</v>
      </c>
    </row>
    <row r="8225" spans="1:11">
      <c r="A8225" s="39" t="s">
        <v>466</v>
      </c>
      <c r="B8225" s="39" t="s">
        <v>444</v>
      </c>
      <c r="C8225" s="39" t="s">
        <v>152</v>
      </c>
      <c r="D8225" s="92">
        <f t="shared" si="405"/>
        <v>19.93</v>
      </c>
      <c r="E8225" s="92">
        <f t="shared" si="406"/>
        <v>15.72</v>
      </c>
      <c r="F8225" s="92">
        <f t="shared" si="407"/>
        <v>24.93</v>
      </c>
      <c r="H8225" s="138">
        <v>19.93</v>
      </c>
      <c r="I8225" s="138">
        <v>15.72</v>
      </c>
      <c r="J8225" s="138">
        <v>24.93</v>
      </c>
      <c r="K8225" s="138">
        <v>11.791269443050679</v>
      </c>
    </row>
    <row r="8226" spans="1:11">
      <c r="A8226" s="39" t="s">
        <v>466</v>
      </c>
      <c r="B8226" s="39" t="s">
        <v>444</v>
      </c>
      <c r="C8226" s="39" t="s">
        <v>155</v>
      </c>
      <c r="D8226" s="92">
        <f t="shared" si="405"/>
        <v>28.99</v>
      </c>
      <c r="E8226" s="92">
        <f t="shared" si="406"/>
        <v>21.58</v>
      </c>
      <c r="F8226" s="92">
        <f t="shared" si="407"/>
        <v>37.729999999999997</v>
      </c>
      <c r="H8226" s="138">
        <v>28.99</v>
      </c>
      <c r="I8226" s="138">
        <v>21.58</v>
      </c>
      <c r="J8226" s="138">
        <v>37.729999999999997</v>
      </c>
      <c r="K8226" s="138">
        <v>14.315281131424632</v>
      </c>
    </row>
    <row r="8227" spans="1:11">
      <c r="A8227" s="39" t="s">
        <v>466</v>
      </c>
      <c r="B8227" s="39" t="s">
        <v>444</v>
      </c>
      <c r="C8227" s="39" t="s">
        <v>157</v>
      </c>
      <c r="D8227" s="92">
        <f t="shared" si="405"/>
        <v>30.7</v>
      </c>
      <c r="E8227" s="92">
        <f t="shared" si="406"/>
        <v>20.84</v>
      </c>
      <c r="F8227" s="92">
        <f t="shared" si="407"/>
        <v>42.7</v>
      </c>
      <c r="H8227" s="138">
        <v>30.7</v>
      </c>
      <c r="I8227" s="138">
        <v>20.84</v>
      </c>
      <c r="J8227" s="138">
        <v>42.7</v>
      </c>
      <c r="K8227" s="138">
        <v>18.403908794788276</v>
      </c>
    </row>
    <row r="8228" spans="1:11">
      <c r="A8228" s="39" t="s">
        <v>466</v>
      </c>
      <c r="B8228" s="39" t="s">
        <v>444</v>
      </c>
      <c r="C8228" s="39" t="s">
        <v>158</v>
      </c>
      <c r="D8228" s="92">
        <f t="shared" si="405"/>
        <v>23.18</v>
      </c>
      <c r="E8228" s="92">
        <f t="shared" si="406"/>
        <v>11.69</v>
      </c>
      <c r="F8228" s="92">
        <f t="shared" si="407"/>
        <v>40.76</v>
      </c>
      <c r="H8228" s="138">
        <v>23.18</v>
      </c>
      <c r="I8228" s="138">
        <v>11.69</v>
      </c>
      <c r="J8228" s="138">
        <v>40.76</v>
      </c>
      <c r="K8228" s="138">
        <v>32.312338222605696</v>
      </c>
    </row>
    <row r="8229" spans="1:11">
      <c r="A8229" s="39" t="s">
        <v>466</v>
      </c>
      <c r="B8229" s="39" t="s">
        <v>444</v>
      </c>
      <c r="C8229" s="39" t="s">
        <v>160</v>
      </c>
      <c r="D8229" s="92">
        <f t="shared" si="405"/>
        <v>22.86</v>
      </c>
      <c r="E8229" s="92">
        <f t="shared" si="406"/>
        <v>16.27</v>
      </c>
      <c r="F8229" s="92">
        <f t="shared" si="407"/>
        <v>31.12</v>
      </c>
      <c r="H8229" s="138">
        <v>22.86</v>
      </c>
      <c r="I8229" s="138">
        <v>16.27</v>
      </c>
      <c r="J8229" s="138">
        <v>31.12</v>
      </c>
      <c r="K8229" s="138">
        <v>16.57917760279965</v>
      </c>
    </row>
    <row r="8230" spans="1:11">
      <c r="A8230" s="39" t="s">
        <v>466</v>
      </c>
      <c r="B8230" s="39" t="s">
        <v>444</v>
      </c>
      <c r="C8230" s="39" t="s">
        <v>163</v>
      </c>
      <c r="D8230" s="92">
        <f t="shared" si="405"/>
        <v>18.760000000000002</v>
      </c>
      <c r="E8230" s="92">
        <f t="shared" si="406"/>
        <v>14.26</v>
      </c>
      <c r="F8230" s="92">
        <f t="shared" si="407"/>
        <v>24.29</v>
      </c>
      <c r="H8230" s="138">
        <v>18.760000000000002</v>
      </c>
      <c r="I8230" s="138">
        <v>14.26</v>
      </c>
      <c r="J8230" s="138">
        <v>24.29</v>
      </c>
      <c r="K8230" s="138">
        <v>13.592750533049038</v>
      </c>
    </row>
    <row r="8231" spans="1:11">
      <c r="A8231" s="39" t="s">
        <v>466</v>
      </c>
      <c r="B8231" s="39" t="s">
        <v>444</v>
      </c>
      <c r="C8231" s="39" t="s">
        <v>167</v>
      </c>
      <c r="D8231" s="92">
        <f t="shared" si="405"/>
        <v>28.67</v>
      </c>
      <c r="E8231" s="92">
        <f t="shared" si="406"/>
        <v>23.81</v>
      </c>
      <c r="F8231" s="92">
        <f t="shared" si="407"/>
        <v>34.090000000000003</v>
      </c>
      <c r="H8231" s="138">
        <v>28.67</v>
      </c>
      <c r="I8231" s="138">
        <v>23.81</v>
      </c>
      <c r="J8231" s="138">
        <v>34.090000000000003</v>
      </c>
      <c r="K8231" s="138">
        <v>9.1733519358214153</v>
      </c>
    </row>
    <row r="8232" spans="1:11">
      <c r="A8232" s="39" t="s">
        <v>466</v>
      </c>
      <c r="B8232" s="39" t="s">
        <v>444</v>
      </c>
      <c r="C8232" s="39" t="s">
        <v>169</v>
      </c>
      <c r="D8232" s="92">
        <f t="shared" si="405"/>
        <v>28.12</v>
      </c>
      <c r="E8232" s="92">
        <f t="shared" si="406"/>
        <v>19.2</v>
      </c>
      <c r="F8232" s="92">
        <f t="shared" si="407"/>
        <v>39.17</v>
      </c>
      <c r="H8232" s="138">
        <v>28.12</v>
      </c>
      <c r="I8232" s="138">
        <v>19.2</v>
      </c>
      <c r="J8232" s="138">
        <v>39.17</v>
      </c>
      <c r="K8232" s="138">
        <v>18.278805120910384</v>
      </c>
    </row>
    <row r="8233" spans="1:11">
      <c r="A8233" s="39" t="s">
        <v>466</v>
      </c>
      <c r="B8233" s="39" t="s">
        <v>444</v>
      </c>
      <c r="C8233" s="39" t="s">
        <v>173</v>
      </c>
      <c r="D8233" s="92">
        <f t="shared" si="405"/>
        <v>22.96</v>
      </c>
      <c r="E8233" s="92">
        <f t="shared" si="406"/>
        <v>18.55</v>
      </c>
      <c r="F8233" s="92">
        <f t="shared" si="407"/>
        <v>28.05</v>
      </c>
      <c r="H8233" s="138">
        <v>22.96</v>
      </c>
      <c r="I8233" s="138">
        <v>18.55</v>
      </c>
      <c r="J8233" s="138">
        <v>28.05</v>
      </c>
      <c r="K8233" s="138">
        <v>10.583623693379792</v>
      </c>
    </row>
    <row r="8234" spans="1:11">
      <c r="A8234" s="39" t="s">
        <v>466</v>
      </c>
      <c r="B8234" s="39" t="s">
        <v>444</v>
      </c>
      <c r="C8234" s="39" t="s">
        <v>176</v>
      </c>
      <c r="D8234" s="92">
        <f t="shared" si="405"/>
        <v>23.33</v>
      </c>
      <c r="E8234" s="92">
        <f t="shared" si="406"/>
        <v>15.65</v>
      </c>
      <c r="F8234" s="92">
        <f t="shared" si="407"/>
        <v>33.29</v>
      </c>
      <c r="H8234" s="138">
        <v>23.33</v>
      </c>
      <c r="I8234" s="138">
        <v>15.65</v>
      </c>
      <c r="J8234" s="138">
        <v>33.29</v>
      </c>
      <c r="K8234" s="138">
        <v>19.331333047578227</v>
      </c>
    </row>
    <row r="8235" spans="1:11">
      <c r="A8235" s="39" t="s">
        <v>466</v>
      </c>
      <c r="B8235" s="39" t="s">
        <v>300</v>
      </c>
      <c r="C8235" s="39" t="s">
        <v>99</v>
      </c>
      <c r="D8235" s="92">
        <f t="shared" si="405"/>
        <v>5.58</v>
      </c>
      <c r="E8235" s="92">
        <f t="shared" si="406"/>
        <v>4.2300000000000004</v>
      </c>
      <c r="F8235" s="92">
        <f t="shared" si="407"/>
        <v>7.33</v>
      </c>
      <c r="H8235" s="138">
        <v>5.58</v>
      </c>
      <c r="I8235" s="138">
        <v>4.2300000000000004</v>
      </c>
      <c r="J8235" s="138">
        <v>7.33</v>
      </c>
      <c r="K8235" s="138">
        <v>13.978494623655916</v>
      </c>
    </row>
    <row r="8236" spans="1:11">
      <c r="A8236" s="39" t="s">
        <v>466</v>
      </c>
      <c r="B8236" s="39" t="s">
        <v>300</v>
      </c>
      <c r="C8236" s="39" t="s">
        <v>100</v>
      </c>
      <c r="D8236" s="92">
        <f t="shared" si="405"/>
        <v>5.9</v>
      </c>
      <c r="E8236" s="92">
        <f t="shared" si="406"/>
        <v>4.32</v>
      </c>
      <c r="F8236" s="92">
        <f t="shared" si="407"/>
        <v>7.99</v>
      </c>
      <c r="H8236" s="138">
        <v>5.9</v>
      </c>
      <c r="I8236" s="138">
        <v>4.32</v>
      </c>
      <c r="J8236" s="138">
        <v>7.99</v>
      </c>
      <c r="K8236" s="138">
        <v>15.593220338983048</v>
      </c>
    </row>
    <row r="8237" spans="1:11">
      <c r="A8237" s="39" t="s">
        <v>466</v>
      </c>
      <c r="B8237" s="39" t="s">
        <v>300</v>
      </c>
      <c r="C8237" s="39" t="s">
        <v>107</v>
      </c>
      <c r="D8237" s="92">
        <f t="shared" si="405"/>
        <v>5.28</v>
      </c>
      <c r="E8237" s="92">
        <f t="shared" si="406"/>
        <v>3.54</v>
      </c>
      <c r="F8237" s="92">
        <f t="shared" si="407"/>
        <v>7.81</v>
      </c>
      <c r="H8237" s="138">
        <v>5.28</v>
      </c>
      <c r="I8237" s="138">
        <v>3.54</v>
      </c>
      <c r="J8237" s="138">
        <v>7.81</v>
      </c>
      <c r="K8237" s="138">
        <v>20.265151515151516</v>
      </c>
    </row>
    <row r="8238" spans="1:11">
      <c r="A8238" s="39" t="s">
        <v>466</v>
      </c>
      <c r="B8238" s="39" t="s">
        <v>300</v>
      </c>
      <c r="C8238" s="39" t="s">
        <v>113</v>
      </c>
      <c r="D8238" s="92">
        <f t="shared" si="405"/>
        <v>5.89</v>
      </c>
      <c r="E8238" s="92">
        <f t="shared" si="406"/>
        <v>4.17</v>
      </c>
      <c r="F8238" s="92">
        <f t="shared" si="407"/>
        <v>8.27</v>
      </c>
      <c r="H8238" s="138">
        <v>5.89</v>
      </c>
      <c r="I8238" s="138">
        <v>4.17</v>
      </c>
      <c r="J8238" s="138">
        <v>8.27</v>
      </c>
      <c r="K8238" s="138">
        <v>17.487266553480477</v>
      </c>
    </row>
    <row r="8239" spans="1:11">
      <c r="A8239" s="39" t="s">
        <v>466</v>
      </c>
      <c r="B8239" s="39" t="s">
        <v>300</v>
      </c>
      <c r="C8239" s="39" t="s">
        <v>114</v>
      </c>
      <c r="D8239" s="92">
        <f t="shared" si="405"/>
        <v>6.83</v>
      </c>
      <c r="E8239" s="92">
        <f t="shared" si="406"/>
        <v>5.29</v>
      </c>
      <c r="F8239" s="92">
        <f t="shared" si="407"/>
        <v>8.7799999999999994</v>
      </c>
      <c r="H8239" s="138">
        <v>6.83</v>
      </c>
      <c r="I8239" s="138">
        <v>5.29</v>
      </c>
      <c r="J8239" s="138">
        <v>8.7799999999999994</v>
      </c>
      <c r="K8239" s="138">
        <v>12.884333821376281</v>
      </c>
    </row>
    <row r="8240" spans="1:11">
      <c r="A8240" s="39" t="s">
        <v>466</v>
      </c>
      <c r="B8240" s="39" t="s">
        <v>300</v>
      </c>
      <c r="C8240" s="39" t="s">
        <v>120</v>
      </c>
      <c r="D8240" s="92">
        <f t="shared" si="405"/>
        <v>5.0999999999999996</v>
      </c>
      <c r="E8240" s="92">
        <f t="shared" si="406"/>
        <v>3.86</v>
      </c>
      <c r="F8240" s="92">
        <f t="shared" si="407"/>
        <v>6.71</v>
      </c>
      <c r="H8240" s="138">
        <v>5.0999999999999996</v>
      </c>
      <c r="I8240" s="138">
        <v>3.86</v>
      </c>
      <c r="J8240" s="138">
        <v>6.71</v>
      </c>
      <c r="K8240" s="138">
        <v>14.117647058823529</v>
      </c>
    </row>
    <row r="8241" spans="1:11">
      <c r="A8241" s="39" t="s">
        <v>466</v>
      </c>
      <c r="B8241" s="39" t="s">
        <v>300</v>
      </c>
      <c r="C8241" s="39" t="s">
        <v>121</v>
      </c>
      <c r="D8241" s="92">
        <f t="shared" si="405"/>
        <v>6.82</v>
      </c>
      <c r="E8241" s="92">
        <f t="shared" si="406"/>
        <v>4.34</v>
      </c>
      <c r="F8241" s="92">
        <f t="shared" si="407"/>
        <v>10.57</v>
      </c>
      <c r="H8241" s="138">
        <v>6.82</v>
      </c>
      <c r="I8241" s="138">
        <v>4.34</v>
      </c>
      <c r="J8241" s="138">
        <v>10.57</v>
      </c>
      <c r="K8241" s="138">
        <v>22.727272727272727</v>
      </c>
    </row>
    <row r="8242" spans="1:11">
      <c r="A8242" s="39" t="s">
        <v>466</v>
      </c>
      <c r="B8242" s="39" t="s">
        <v>300</v>
      </c>
      <c r="C8242" s="39" t="s">
        <v>124</v>
      </c>
      <c r="D8242" s="92">
        <f t="shared" si="405"/>
        <v>4.57</v>
      </c>
      <c r="E8242" s="92">
        <f t="shared" si="406"/>
        <v>2.71</v>
      </c>
      <c r="F8242" s="92">
        <f t="shared" si="407"/>
        <v>7.61</v>
      </c>
      <c r="H8242" s="138">
        <v>4.57</v>
      </c>
      <c r="I8242" s="138">
        <v>2.71</v>
      </c>
      <c r="J8242" s="138">
        <v>7.61</v>
      </c>
      <c r="K8242" s="138">
        <v>26.477024070021884</v>
      </c>
    </row>
    <row r="8243" spans="1:11">
      <c r="A8243" s="39" t="s">
        <v>466</v>
      </c>
      <c r="B8243" s="39" t="s">
        <v>300</v>
      </c>
      <c r="C8243" s="39" t="s">
        <v>126</v>
      </c>
      <c r="D8243" s="92">
        <f t="shared" si="405"/>
        <v>4.67</v>
      </c>
      <c r="E8243" s="92">
        <f t="shared" si="406"/>
        <v>3.3</v>
      </c>
      <c r="F8243" s="92">
        <f t="shared" si="407"/>
        <v>6.59</v>
      </c>
      <c r="H8243" s="138">
        <v>4.67</v>
      </c>
      <c r="I8243" s="138">
        <v>3.3</v>
      </c>
      <c r="J8243" s="138">
        <v>6.59</v>
      </c>
      <c r="K8243" s="138">
        <v>17.773019271948606</v>
      </c>
    </row>
    <row r="8244" spans="1:11">
      <c r="A8244" s="39" t="s">
        <v>466</v>
      </c>
      <c r="B8244" s="39" t="s">
        <v>300</v>
      </c>
      <c r="C8244" s="39" t="s">
        <v>127</v>
      </c>
      <c r="D8244" s="92">
        <f t="shared" si="405"/>
        <v>10.06</v>
      </c>
      <c r="E8244" s="92">
        <f t="shared" si="406"/>
        <v>6.3</v>
      </c>
      <c r="F8244" s="92">
        <f t="shared" si="407"/>
        <v>15.67</v>
      </c>
      <c r="H8244" s="138">
        <v>10.06</v>
      </c>
      <c r="I8244" s="138">
        <v>6.3</v>
      </c>
      <c r="J8244" s="138">
        <v>15.67</v>
      </c>
      <c r="K8244" s="138">
        <v>23.359840954274354</v>
      </c>
    </row>
    <row r="8245" spans="1:11">
      <c r="A8245" s="39" t="s">
        <v>466</v>
      </c>
      <c r="B8245" s="39" t="s">
        <v>300</v>
      </c>
      <c r="C8245" s="39" t="s">
        <v>128</v>
      </c>
      <c r="D8245" s="92">
        <f t="shared" si="405"/>
        <v>5.31</v>
      </c>
      <c r="E8245" s="92">
        <f t="shared" si="406"/>
        <v>3.58</v>
      </c>
      <c r="F8245" s="92">
        <f t="shared" si="407"/>
        <v>7.83</v>
      </c>
      <c r="H8245" s="138">
        <v>5.31</v>
      </c>
      <c r="I8245" s="138">
        <v>3.58</v>
      </c>
      <c r="J8245" s="138">
        <v>7.83</v>
      </c>
      <c r="K8245" s="138">
        <v>19.962335216572509</v>
      </c>
    </row>
    <row r="8246" spans="1:11">
      <c r="A8246" s="39" t="s">
        <v>466</v>
      </c>
      <c r="B8246" s="39" t="s">
        <v>300</v>
      </c>
      <c r="C8246" s="39" t="s">
        <v>129</v>
      </c>
      <c r="D8246" s="92">
        <f t="shared" si="405"/>
        <v>5.65</v>
      </c>
      <c r="E8246" s="92">
        <f t="shared" si="406"/>
        <v>4.21</v>
      </c>
      <c r="F8246" s="92">
        <f t="shared" si="407"/>
        <v>7.55</v>
      </c>
      <c r="H8246" s="138">
        <v>5.65</v>
      </c>
      <c r="I8246" s="138">
        <v>4.21</v>
      </c>
      <c r="J8246" s="138">
        <v>7.55</v>
      </c>
      <c r="K8246" s="138">
        <v>14.867256637168142</v>
      </c>
    </row>
    <row r="8247" spans="1:11">
      <c r="A8247" s="39" t="s">
        <v>466</v>
      </c>
      <c r="B8247" s="39" t="s">
        <v>300</v>
      </c>
      <c r="C8247" s="39" t="s">
        <v>139</v>
      </c>
      <c r="D8247" s="92">
        <f t="shared" si="405"/>
        <v>4.16</v>
      </c>
      <c r="E8247" s="92">
        <f t="shared" si="406"/>
        <v>2.48</v>
      </c>
      <c r="F8247" s="92">
        <f t="shared" si="407"/>
        <v>6.91</v>
      </c>
      <c r="H8247" s="138">
        <v>4.16</v>
      </c>
      <c r="I8247" s="138">
        <v>2.48</v>
      </c>
      <c r="J8247" s="138">
        <v>6.91</v>
      </c>
      <c r="K8247" s="138">
        <v>26.201923076923077</v>
      </c>
    </row>
    <row r="8248" spans="1:11">
      <c r="A8248" s="39" t="s">
        <v>466</v>
      </c>
      <c r="B8248" s="39" t="s">
        <v>300</v>
      </c>
      <c r="C8248" s="39" t="s">
        <v>141</v>
      </c>
      <c r="D8248" s="92" t="str">
        <f t="shared" si="405"/>
        <v xml:space="preserve"> </v>
      </c>
      <c r="E8248" s="92" t="str">
        <f t="shared" si="406"/>
        <v xml:space="preserve"> </v>
      </c>
      <c r="F8248" s="92" t="str">
        <f t="shared" si="407"/>
        <v xml:space="preserve"> </v>
      </c>
      <c r="H8248" s="138">
        <v>0.49</v>
      </c>
      <c r="I8248" s="138">
        <v>0.17</v>
      </c>
      <c r="J8248" s="138">
        <v>1.43</v>
      </c>
      <c r="K8248" s="138">
        <v>55.102040816326536</v>
      </c>
    </row>
    <row r="8249" spans="1:11">
      <c r="A8249" s="39" t="s">
        <v>466</v>
      </c>
      <c r="B8249" s="39" t="s">
        <v>300</v>
      </c>
      <c r="C8249" s="39" t="s">
        <v>142</v>
      </c>
      <c r="D8249" s="92">
        <f t="shared" si="405"/>
        <v>7.24</v>
      </c>
      <c r="E8249" s="92">
        <f t="shared" si="406"/>
        <v>5.01</v>
      </c>
      <c r="F8249" s="92">
        <f t="shared" si="407"/>
        <v>10.36</v>
      </c>
      <c r="H8249" s="138">
        <v>7.24</v>
      </c>
      <c r="I8249" s="138">
        <v>5.01</v>
      </c>
      <c r="J8249" s="138">
        <v>10.36</v>
      </c>
      <c r="K8249" s="138">
        <v>18.50828729281768</v>
      </c>
    </row>
    <row r="8250" spans="1:11">
      <c r="A8250" s="39" t="s">
        <v>466</v>
      </c>
      <c r="B8250" s="39" t="s">
        <v>300</v>
      </c>
      <c r="C8250" s="39" t="s">
        <v>147</v>
      </c>
      <c r="D8250" s="92">
        <f t="shared" si="405"/>
        <v>2.41</v>
      </c>
      <c r="E8250" s="92">
        <f t="shared" si="406"/>
        <v>1.18</v>
      </c>
      <c r="F8250" s="92">
        <f t="shared" si="407"/>
        <v>4.87</v>
      </c>
      <c r="H8250" s="138">
        <v>2.41</v>
      </c>
      <c r="I8250" s="138">
        <v>1.18</v>
      </c>
      <c r="J8250" s="138">
        <v>4.87</v>
      </c>
      <c r="K8250" s="138">
        <v>36.099585062240664</v>
      </c>
    </row>
    <row r="8251" spans="1:11">
      <c r="A8251" s="39" t="s">
        <v>466</v>
      </c>
      <c r="B8251" s="39" t="s">
        <v>300</v>
      </c>
      <c r="C8251" s="39" t="s">
        <v>148</v>
      </c>
      <c r="D8251" s="92">
        <f t="shared" si="405"/>
        <v>3.67</v>
      </c>
      <c r="E8251" s="92">
        <f t="shared" si="406"/>
        <v>2.4900000000000002</v>
      </c>
      <c r="F8251" s="92">
        <f t="shared" si="407"/>
        <v>5.37</v>
      </c>
      <c r="H8251" s="138">
        <v>3.67</v>
      </c>
      <c r="I8251" s="138">
        <v>2.4900000000000002</v>
      </c>
      <c r="J8251" s="138">
        <v>5.37</v>
      </c>
      <c r="K8251" s="138">
        <v>19.618528610354225</v>
      </c>
    </row>
    <row r="8252" spans="1:11">
      <c r="A8252" s="39" t="s">
        <v>466</v>
      </c>
      <c r="B8252" s="39" t="s">
        <v>300</v>
      </c>
      <c r="C8252" s="39" t="s">
        <v>152</v>
      </c>
      <c r="D8252" s="92">
        <f t="shared" si="405"/>
        <v>5.25</v>
      </c>
      <c r="E8252" s="92">
        <f t="shared" si="406"/>
        <v>4</v>
      </c>
      <c r="F8252" s="92">
        <f t="shared" si="407"/>
        <v>6.86</v>
      </c>
      <c r="H8252" s="138">
        <v>5.25</v>
      </c>
      <c r="I8252" s="138">
        <v>4</v>
      </c>
      <c r="J8252" s="138">
        <v>6.86</v>
      </c>
      <c r="K8252" s="138">
        <v>13.714285714285715</v>
      </c>
    </row>
    <row r="8253" spans="1:11">
      <c r="A8253" s="39" t="s">
        <v>466</v>
      </c>
      <c r="B8253" s="39" t="s">
        <v>300</v>
      </c>
      <c r="C8253" s="39" t="s">
        <v>155</v>
      </c>
      <c r="D8253" s="92">
        <f t="shared" si="405"/>
        <v>5.3</v>
      </c>
      <c r="E8253" s="92">
        <f t="shared" si="406"/>
        <v>4</v>
      </c>
      <c r="F8253" s="92">
        <f t="shared" si="407"/>
        <v>7</v>
      </c>
      <c r="H8253" s="138">
        <v>5.3</v>
      </c>
      <c r="I8253" s="138">
        <v>4</v>
      </c>
      <c r="J8253" s="138">
        <v>7</v>
      </c>
      <c r="K8253" s="138">
        <v>14.339622641509434</v>
      </c>
    </row>
    <row r="8254" spans="1:11">
      <c r="A8254" s="39" t="s">
        <v>466</v>
      </c>
      <c r="B8254" s="39" t="s">
        <v>300</v>
      </c>
      <c r="C8254" s="39" t="s">
        <v>157</v>
      </c>
      <c r="D8254" s="92">
        <f t="shared" si="405"/>
        <v>6.94</v>
      </c>
      <c r="E8254" s="92">
        <f t="shared" si="406"/>
        <v>4.53</v>
      </c>
      <c r="F8254" s="92">
        <f t="shared" si="407"/>
        <v>10.5</v>
      </c>
      <c r="H8254" s="138">
        <v>6.94</v>
      </c>
      <c r="I8254" s="138">
        <v>4.53</v>
      </c>
      <c r="J8254" s="138">
        <v>10.5</v>
      </c>
      <c r="K8254" s="138">
        <v>21.469740634005763</v>
      </c>
    </row>
    <row r="8255" spans="1:11">
      <c r="A8255" s="39" t="s">
        <v>466</v>
      </c>
      <c r="B8255" s="39" t="s">
        <v>300</v>
      </c>
      <c r="C8255" s="39" t="s">
        <v>158</v>
      </c>
      <c r="D8255" s="92">
        <f t="shared" si="405"/>
        <v>1.0900000000000001</v>
      </c>
      <c r="E8255" s="92">
        <f t="shared" si="406"/>
        <v>0.71</v>
      </c>
      <c r="F8255" s="92">
        <f t="shared" si="407"/>
        <v>1.68</v>
      </c>
      <c r="H8255" s="138">
        <v>1.0900000000000001</v>
      </c>
      <c r="I8255" s="138">
        <v>0.71</v>
      </c>
      <c r="J8255" s="138">
        <v>1.68</v>
      </c>
      <c r="K8255" s="138">
        <v>22.01834862385321</v>
      </c>
    </row>
    <row r="8256" spans="1:11">
      <c r="A8256" s="39" t="s">
        <v>466</v>
      </c>
      <c r="B8256" s="39" t="s">
        <v>300</v>
      </c>
      <c r="C8256" s="39" t="s">
        <v>160</v>
      </c>
      <c r="D8256" s="92">
        <f t="shared" si="405"/>
        <v>5.73</v>
      </c>
      <c r="E8256" s="92">
        <f t="shared" si="406"/>
        <v>4.04</v>
      </c>
      <c r="F8256" s="92">
        <f t="shared" si="407"/>
        <v>8.07</v>
      </c>
      <c r="H8256" s="138">
        <v>5.73</v>
      </c>
      <c r="I8256" s="138">
        <v>4.04</v>
      </c>
      <c r="J8256" s="138">
        <v>8.07</v>
      </c>
      <c r="K8256" s="138">
        <v>17.626527050610818</v>
      </c>
    </row>
    <row r="8257" spans="1:11">
      <c r="A8257" s="39" t="s">
        <v>466</v>
      </c>
      <c r="B8257" s="39" t="s">
        <v>300</v>
      </c>
      <c r="C8257" s="39" t="s">
        <v>163</v>
      </c>
      <c r="D8257" s="92">
        <f t="shared" si="405"/>
        <v>3.96</v>
      </c>
      <c r="E8257" s="92">
        <f t="shared" si="406"/>
        <v>1.88</v>
      </c>
      <c r="F8257" s="92">
        <f t="shared" si="407"/>
        <v>8.16</v>
      </c>
      <c r="H8257" s="138">
        <v>3.96</v>
      </c>
      <c r="I8257" s="138">
        <v>1.88</v>
      </c>
      <c r="J8257" s="138">
        <v>8.16</v>
      </c>
      <c r="K8257" s="138">
        <v>37.626262626262623</v>
      </c>
    </row>
    <row r="8258" spans="1:11">
      <c r="A8258" s="39" t="s">
        <v>466</v>
      </c>
      <c r="B8258" s="39" t="s">
        <v>300</v>
      </c>
      <c r="C8258" s="39" t="s">
        <v>167</v>
      </c>
      <c r="D8258" s="92">
        <f t="shared" si="405"/>
        <v>4.92</v>
      </c>
      <c r="E8258" s="92">
        <f t="shared" si="406"/>
        <v>3.4</v>
      </c>
      <c r="F8258" s="92">
        <f t="shared" si="407"/>
        <v>7.09</v>
      </c>
      <c r="H8258" s="138">
        <v>4.92</v>
      </c>
      <c r="I8258" s="138">
        <v>3.4</v>
      </c>
      <c r="J8258" s="138">
        <v>7.09</v>
      </c>
      <c r="K8258" s="138">
        <v>18.902439024390244</v>
      </c>
    </row>
    <row r="8259" spans="1:11">
      <c r="A8259" s="39" t="s">
        <v>466</v>
      </c>
      <c r="B8259" s="39" t="s">
        <v>300</v>
      </c>
      <c r="C8259" s="39" t="s">
        <v>169</v>
      </c>
      <c r="D8259" s="92">
        <f t="shared" si="405"/>
        <v>6.15</v>
      </c>
      <c r="E8259" s="92">
        <f t="shared" si="406"/>
        <v>4.6100000000000003</v>
      </c>
      <c r="F8259" s="92">
        <f t="shared" si="407"/>
        <v>8.16</v>
      </c>
      <c r="H8259" s="138">
        <v>6.15</v>
      </c>
      <c r="I8259" s="138">
        <v>4.6100000000000003</v>
      </c>
      <c r="J8259" s="138">
        <v>8.16</v>
      </c>
      <c r="K8259" s="138">
        <v>14.634146341463413</v>
      </c>
    </row>
    <row r="8260" spans="1:11">
      <c r="A8260" s="39" t="s">
        <v>466</v>
      </c>
      <c r="B8260" s="39" t="s">
        <v>300</v>
      </c>
      <c r="C8260" s="39" t="s">
        <v>173</v>
      </c>
      <c r="D8260" s="92">
        <f t="shared" si="405"/>
        <v>7.51</v>
      </c>
      <c r="E8260" s="92">
        <f t="shared" si="406"/>
        <v>5.51</v>
      </c>
      <c r="F8260" s="92">
        <f t="shared" si="407"/>
        <v>10.17</v>
      </c>
      <c r="H8260" s="138">
        <v>7.51</v>
      </c>
      <c r="I8260" s="138">
        <v>5.51</v>
      </c>
      <c r="J8260" s="138">
        <v>10.17</v>
      </c>
      <c r="K8260" s="138">
        <v>15.712383488681759</v>
      </c>
    </row>
    <row r="8261" spans="1:11">
      <c r="A8261" s="39" t="s">
        <v>466</v>
      </c>
      <c r="B8261" s="39" t="s">
        <v>300</v>
      </c>
      <c r="C8261" s="39" t="s">
        <v>176</v>
      </c>
      <c r="D8261" s="92">
        <f t="shared" si="405"/>
        <v>7.41</v>
      </c>
      <c r="E8261" s="92">
        <f t="shared" si="406"/>
        <v>4.9400000000000004</v>
      </c>
      <c r="F8261" s="92">
        <f t="shared" si="407"/>
        <v>10.97</v>
      </c>
      <c r="H8261" s="138">
        <v>7.41</v>
      </c>
      <c r="I8261" s="138">
        <v>4.9400000000000004</v>
      </c>
      <c r="J8261" s="138">
        <v>10.97</v>
      </c>
      <c r="K8261" s="138">
        <v>20.3778677462888</v>
      </c>
    </row>
    <row r="8262" spans="1:11">
      <c r="A8262" s="39" t="s">
        <v>466</v>
      </c>
      <c r="B8262" s="39" t="s">
        <v>443</v>
      </c>
      <c r="C8262" s="39" t="s">
        <v>363</v>
      </c>
      <c r="D8262" s="92">
        <f t="shared" si="405"/>
        <v>32.94</v>
      </c>
      <c r="E8262" s="92">
        <f t="shared" si="406"/>
        <v>29.48</v>
      </c>
      <c r="F8262" s="92">
        <f t="shared" si="407"/>
        <v>36.6</v>
      </c>
      <c r="H8262" s="138">
        <v>32.94</v>
      </c>
      <c r="I8262" s="138">
        <v>29.48</v>
      </c>
      <c r="J8262" s="138">
        <v>36.6</v>
      </c>
      <c r="K8262" s="138">
        <v>5.5251973284760174</v>
      </c>
    </row>
    <row r="8263" spans="1:11">
      <c r="A8263" s="39" t="s">
        <v>466</v>
      </c>
      <c r="B8263" s="39" t="s">
        <v>443</v>
      </c>
      <c r="C8263" s="39" t="s">
        <v>364</v>
      </c>
      <c r="D8263" s="92">
        <f t="shared" si="405"/>
        <v>37.99</v>
      </c>
      <c r="E8263" s="92">
        <f t="shared" si="406"/>
        <v>34.520000000000003</v>
      </c>
      <c r="F8263" s="92">
        <f t="shared" si="407"/>
        <v>41.58</v>
      </c>
      <c r="H8263" s="138">
        <v>37.99</v>
      </c>
      <c r="I8263" s="138">
        <v>34.520000000000003</v>
      </c>
      <c r="J8263" s="138">
        <v>41.58</v>
      </c>
      <c r="K8263" s="138">
        <v>4.738088970781785</v>
      </c>
    </row>
    <row r="8264" spans="1:11">
      <c r="A8264" s="39" t="s">
        <v>466</v>
      </c>
      <c r="B8264" s="39" t="s">
        <v>443</v>
      </c>
      <c r="C8264" s="39" t="s">
        <v>365</v>
      </c>
      <c r="D8264" s="92">
        <f t="shared" si="405"/>
        <v>35.29</v>
      </c>
      <c r="E8264" s="92">
        <f t="shared" si="406"/>
        <v>30.43</v>
      </c>
      <c r="F8264" s="92">
        <f t="shared" si="407"/>
        <v>40.47</v>
      </c>
      <c r="H8264" s="138">
        <v>35.29</v>
      </c>
      <c r="I8264" s="138">
        <v>30.43</v>
      </c>
      <c r="J8264" s="138">
        <v>40.47</v>
      </c>
      <c r="K8264" s="138">
        <v>7.2825162935675829</v>
      </c>
    </row>
    <row r="8265" spans="1:11">
      <c r="A8265" s="39" t="s">
        <v>466</v>
      </c>
      <c r="B8265" s="39" t="s">
        <v>443</v>
      </c>
      <c r="C8265" s="39" t="s">
        <v>366</v>
      </c>
      <c r="D8265" s="92">
        <f t="shared" si="405"/>
        <v>37.65</v>
      </c>
      <c r="E8265" s="92">
        <f t="shared" si="406"/>
        <v>35.049999999999997</v>
      </c>
      <c r="F8265" s="92">
        <f t="shared" si="407"/>
        <v>40.33</v>
      </c>
      <c r="H8265" s="138">
        <v>37.65</v>
      </c>
      <c r="I8265" s="138">
        <v>35.049999999999997</v>
      </c>
      <c r="J8265" s="138">
        <v>40.33</v>
      </c>
      <c r="K8265" s="138">
        <v>3.5856573705179287</v>
      </c>
    </row>
    <row r="8266" spans="1:11">
      <c r="A8266" s="39" t="s">
        <v>466</v>
      </c>
      <c r="B8266" s="39" t="s">
        <v>443</v>
      </c>
      <c r="C8266" s="39" t="s">
        <v>356</v>
      </c>
      <c r="D8266" s="92">
        <f t="shared" ref="D8266:D8329" si="408">IF(K8266&gt;=50," ",H8266)</f>
        <v>36.270000000000003</v>
      </c>
      <c r="E8266" s="92">
        <f t="shared" ref="E8266:E8329" si="409">IF(K8266&gt;=50," ",I8266)</f>
        <v>34.54</v>
      </c>
      <c r="F8266" s="92">
        <f t="shared" ref="F8266:F8329" si="410">IF(K8266&gt;=50," ",J8266)</f>
        <v>38.049999999999997</v>
      </c>
      <c r="H8266" s="138">
        <v>36.270000000000003</v>
      </c>
      <c r="I8266" s="138">
        <v>34.54</v>
      </c>
      <c r="J8266" s="138">
        <v>38.049999999999997</v>
      </c>
      <c r="K8266" s="138">
        <v>2.4813895781637716</v>
      </c>
    </row>
    <row r="8267" spans="1:11">
      <c r="A8267" s="39" t="s">
        <v>466</v>
      </c>
      <c r="B8267" s="39" t="s">
        <v>443</v>
      </c>
      <c r="C8267" s="39" t="s">
        <v>367</v>
      </c>
      <c r="D8267" s="92">
        <f t="shared" si="408"/>
        <v>42.18</v>
      </c>
      <c r="E8267" s="92">
        <f t="shared" si="409"/>
        <v>39.85</v>
      </c>
      <c r="F8267" s="92">
        <f t="shared" si="410"/>
        <v>44.54</v>
      </c>
      <c r="H8267" s="138">
        <v>42.18</v>
      </c>
      <c r="I8267" s="138">
        <v>39.85</v>
      </c>
      <c r="J8267" s="138">
        <v>44.54</v>
      </c>
      <c r="K8267" s="138">
        <v>2.8449502133712659</v>
      </c>
    </row>
    <row r="8268" spans="1:11">
      <c r="A8268" s="39" t="s">
        <v>466</v>
      </c>
      <c r="B8268" s="39" t="s">
        <v>443</v>
      </c>
      <c r="C8268" s="39" t="s">
        <v>368</v>
      </c>
      <c r="D8268" s="92">
        <f t="shared" si="408"/>
        <v>34.85</v>
      </c>
      <c r="E8268" s="92">
        <f t="shared" si="409"/>
        <v>31</v>
      </c>
      <c r="F8268" s="92">
        <f t="shared" si="410"/>
        <v>38.909999999999997</v>
      </c>
      <c r="H8268" s="138">
        <v>34.85</v>
      </c>
      <c r="I8268" s="138">
        <v>31</v>
      </c>
      <c r="J8268" s="138">
        <v>38.909999999999997</v>
      </c>
      <c r="K8268" s="138">
        <v>5.796269727403156</v>
      </c>
    </row>
    <row r="8269" spans="1:11">
      <c r="A8269" s="39" t="s">
        <v>466</v>
      </c>
      <c r="B8269" s="39" t="s">
        <v>443</v>
      </c>
      <c r="C8269" s="39" t="s">
        <v>369</v>
      </c>
      <c r="D8269" s="92">
        <f t="shared" si="408"/>
        <v>31.72</v>
      </c>
      <c r="E8269" s="92">
        <f t="shared" si="409"/>
        <v>26.44</v>
      </c>
      <c r="F8269" s="92">
        <f t="shared" si="410"/>
        <v>37.520000000000003</v>
      </c>
      <c r="H8269" s="138">
        <v>31.72</v>
      </c>
      <c r="I8269" s="138">
        <v>26.44</v>
      </c>
      <c r="J8269" s="138">
        <v>37.520000000000003</v>
      </c>
      <c r="K8269" s="138">
        <v>8.9533417402269855</v>
      </c>
    </row>
    <row r="8270" spans="1:11">
      <c r="A8270" s="39" t="s">
        <v>466</v>
      </c>
      <c r="B8270" s="39" t="s">
        <v>443</v>
      </c>
      <c r="C8270" s="39" t="s">
        <v>370</v>
      </c>
      <c r="D8270" s="92">
        <f t="shared" si="408"/>
        <v>31.77</v>
      </c>
      <c r="E8270" s="92">
        <f t="shared" si="409"/>
        <v>28.62</v>
      </c>
      <c r="F8270" s="92">
        <f t="shared" si="410"/>
        <v>35.11</v>
      </c>
      <c r="H8270" s="138">
        <v>31.77</v>
      </c>
      <c r="I8270" s="138">
        <v>28.62</v>
      </c>
      <c r="J8270" s="138">
        <v>35.11</v>
      </c>
      <c r="K8270" s="138">
        <v>5.2250550834120242</v>
      </c>
    </row>
    <row r="8271" spans="1:11">
      <c r="A8271" s="39" t="s">
        <v>466</v>
      </c>
      <c r="B8271" s="39" t="s">
        <v>443</v>
      </c>
      <c r="C8271" s="39" t="s">
        <v>357</v>
      </c>
      <c r="D8271" s="92">
        <f t="shared" si="408"/>
        <v>37.69</v>
      </c>
      <c r="E8271" s="92">
        <f t="shared" si="409"/>
        <v>36.020000000000003</v>
      </c>
      <c r="F8271" s="92">
        <f t="shared" si="410"/>
        <v>39.39</v>
      </c>
      <c r="H8271" s="138">
        <v>37.69</v>
      </c>
      <c r="I8271" s="138">
        <v>36.020000000000003</v>
      </c>
      <c r="J8271" s="138">
        <v>39.39</v>
      </c>
      <c r="K8271" s="138">
        <v>2.2817723534093926</v>
      </c>
    </row>
    <row r="8272" spans="1:11">
      <c r="A8272" s="39" t="s">
        <v>466</v>
      </c>
      <c r="B8272" s="39" t="s">
        <v>443</v>
      </c>
      <c r="C8272" s="39" t="s">
        <v>371</v>
      </c>
      <c r="D8272" s="92">
        <f t="shared" si="408"/>
        <v>32.159999999999997</v>
      </c>
      <c r="E8272" s="92">
        <f t="shared" si="409"/>
        <v>28.82</v>
      </c>
      <c r="F8272" s="92">
        <f t="shared" si="410"/>
        <v>35.700000000000003</v>
      </c>
      <c r="H8272" s="138">
        <v>32.159999999999997</v>
      </c>
      <c r="I8272" s="138">
        <v>28.82</v>
      </c>
      <c r="J8272" s="138">
        <v>35.700000000000003</v>
      </c>
      <c r="K8272" s="138">
        <v>5.4726368159203984</v>
      </c>
    </row>
    <row r="8273" spans="1:11">
      <c r="A8273" s="39" t="s">
        <v>466</v>
      </c>
      <c r="B8273" s="39" t="s">
        <v>443</v>
      </c>
      <c r="C8273" s="39" t="s">
        <v>372</v>
      </c>
      <c r="D8273" s="92">
        <f t="shared" si="408"/>
        <v>41.12</v>
      </c>
      <c r="E8273" s="92">
        <f t="shared" si="409"/>
        <v>38.21</v>
      </c>
      <c r="F8273" s="92">
        <f t="shared" si="410"/>
        <v>44.09</v>
      </c>
      <c r="H8273" s="138">
        <v>41.12</v>
      </c>
      <c r="I8273" s="138">
        <v>38.21</v>
      </c>
      <c r="J8273" s="138">
        <v>44.09</v>
      </c>
      <c r="K8273" s="138">
        <v>3.6478599221789887</v>
      </c>
    </row>
    <row r="8274" spans="1:11">
      <c r="A8274" s="39" t="s">
        <v>466</v>
      </c>
      <c r="B8274" s="39" t="s">
        <v>443</v>
      </c>
      <c r="C8274" s="39" t="s">
        <v>373</v>
      </c>
      <c r="D8274" s="92">
        <f t="shared" si="408"/>
        <v>37.21</v>
      </c>
      <c r="E8274" s="92">
        <f t="shared" si="409"/>
        <v>33.880000000000003</v>
      </c>
      <c r="F8274" s="92">
        <f t="shared" si="410"/>
        <v>40.659999999999997</v>
      </c>
      <c r="H8274" s="138">
        <v>37.21</v>
      </c>
      <c r="I8274" s="138">
        <v>33.880000000000003</v>
      </c>
      <c r="J8274" s="138">
        <v>40.659999999999997</v>
      </c>
      <c r="K8274" s="138">
        <v>4.6492878258532651</v>
      </c>
    </row>
    <row r="8275" spans="1:11">
      <c r="A8275" s="39" t="s">
        <v>466</v>
      </c>
      <c r="B8275" s="39" t="s">
        <v>443</v>
      </c>
      <c r="C8275" s="39" t="s">
        <v>374</v>
      </c>
      <c r="D8275" s="92">
        <f t="shared" si="408"/>
        <v>36.659999999999997</v>
      </c>
      <c r="E8275" s="92">
        <f t="shared" si="409"/>
        <v>33.090000000000003</v>
      </c>
      <c r="F8275" s="92">
        <f t="shared" si="410"/>
        <v>40.380000000000003</v>
      </c>
      <c r="H8275" s="138">
        <v>36.659999999999997</v>
      </c>
      <c r="I8275" s="138">
        <v>33.090000000000003</v>
      </c>
      <c r="J8275" s="138">
        <v>40.380000000000003</v>
      </c>
      <c r="K8275" s="138">
        <v>5.0736497545008188</v>
      </c>
    </row>
    <row r="8276" spans="1:11">
      <c r="A8276" s="39" t="s">
        <v>466</v>
      </c>
      <c r="B8276" s="39" t="s">
        <v>443</v>
      </c>
      <c r="C8276" s="39" t="s">
        <v>358</v>
      </c>
      <c r="D8276" s="92">
        <f t="shared" si="408"/>
        <v>38.57</v>
      </c>
      <c r="E8276" s="92">
        <f t="shared" si="409"/>
        <v>36.74</v>
      </c>
      <c r="F8276" s="92">
        <f t="shared" si="410"/>
        <v>40.44</v>
      </c>
      <c r="H8276" s="138">
        <v>38.57</v>
      </c>
      <c r="I8276" s="138">
        <v>36.74</v>
      </c>
      <c r="J8276" s="138">
        <v>40.44</v>
      </c>
      <c r="K8276" s="138">
        <v>2.4630541871921179</v>
      </c>
    </row>
    <row r="8277" spans="1:11">
      <c r="A8277" s="39" t="s">
        <v>466</v>
      </c>
      <c r="B8277" s="39" t="s">
        <v>443</v>
      </c>
      <c r="C8277" s="39" t="s">
        <v>375</v>
      </c>
      <c r="D8277" s="92">
        <f t="shared" si="408"/>
        <v>38.75</v>
      </c>
      <c r="E8277" s="92">
        <f t="shared" si="409"/>
        <v>33.6</v>
      </c>
      <c r="F8277" s="92">
        <f t="shared" si="410"/>
        <v>44.17</v>
      </c>
      <c r="H8277" s="138">
        <v>38.75</v>
      </c>
      <c r="I8277" s="138">
        <v>33.6</v>
      </c>
      <c r="J8277" s="138">
        <v>44.17</v>
      </c>
      <c r="K8277" s="138">
        <v>6.9677419354838719</v>
      </c>
    </row>
    <row r="8278" spans="1:11">
      <c r="A8278" s="39" t="s">
        <v>466</v>
      </c>
      <c r="B8278" s="39" t="s">
        <v>443</v>
      </c>
      <c r="C8278" s="39" t="s">
        <v>376</v>
      </c>
      <c r="D8278" s="92">
        <f t="shared" si="408"/>
        <v>30.58</v>
      </c>
      <c r="E8278" s="92">
        <f t="shared" si="409"/>
        <v>27.08</v>
      </c>
      <c r="F8278" s="92">
        <f t="shared" si="410"/>
        <v>34.33</v>
      </c>
      <c r="H8278" s="138">
        <v>30.58</v>
      </c>
      <c r="I8278" s="138">
        <v>27.08</v>
      </c>
      <c r="J8278" s="138">
        <v>34.33</v>
      </c>
      <c r="K8278" s="138">
        <v>6.0497056899934609</v>
      </c>
    </row>
    <row r="8279" spans="1:11">
      <c r="A8279" s="39" t="s">
        <v>466</v>
      </c>
      <c r="B8279" s="39" t="s">
        <v>443</v>
      </c>
      <c r="C8279" s="39" t="s">
        <v>377</v>
      </c>
      <c r="D8279" s="92">
        <f t="shared" si="408"/>
        <v>36.729999999999997</v>
      </c>
      <c r="E8279" s="92">
        <f t="shared" si="409"/>
        <v>33.130000000000003</v>
      </c>
      <c r="F8279" s="92">
        <f t="shared" si="410"/>
        <v>40.479999999999997</v>
      </c>
      <c r="H8279" s="138">
        <v>36.729999999999997</v>
      </c>
      <c r="I8279" s="138">
        <v>33.130000000000003</v>
      </c>
      <c r="J8279" s="138">
        <v>40.479999999999997</v>
      </c>
      <c r="K8279" s="138">
        <v>5.1184317996188406</v>
      </c>
    </row>
    <row r="8280" spans="1:11">
      <c r="A8280" s="39" t="s">
        <v>466</v>
      </c>
      <c r="B8280" s="39" t="s">
        <v>443</v>
      </c>
      <c r="C8280" s="39" t="s">
        <v>386</v>
      </c>
      <c r="D8280" s="92">
        <f t="shared" si="408"/>
        <v>33.85</v>
      </c>
      <c r="E8280" s="92">
        <f t="shared" si="409"/>
        <v>30.68</v>
      </c>
      <c r="F8280" s="92">
        <f t="shared" si="410"/>
        <v>37.17</v>
      </c>
      <c r="H8280" s="138">
        <v>33.85</v>
      </c>
      <c r="I8280" s="138">
        <v>30.68</v>
      </c>
      <c r="J8280" s="138">
        <v>37.17</v>
      </c>
      <c r="K8280" s="138">
        <v>4.9039881831610037</v>
      </c>
    </row>
    <row r="8281" spans="1:11">
      <c r="A8281" s="39" t="s">
        <v>466</v>
      </c>
      <c r="B8281" s="39" t="s">
        <v>443</v>
      </c>
      <c r="C8281" s="39" t="s">
        <v>379</v>
      </c>
      <c r="D8281" s="92">
        <f t="shared" si="408"/>
        <v>38.25</v>
      </c>
      <c r="E8281" s="92">
        <f t="shared" si="409"/>
        <v>35.479999999999997</v>
      </c>
      <c r="F8281" s="92">
        <f t="shared" si="410"/>
        <v>41.1</v>
      </c>
      <c r="H8281" s="138">
        <v>38.25</v>
      </c>
      <c r="I8281" s="138">
        <v>35.479999999999997</v>
      </c>
      <c r="J8281" s="138">
        <v>41.1</v>
      </c>
      <c r="K8281" s="138">
        <v>3.7385620915032676</v>
      </c>
    </row>
    <row r="8282" spans="1:11">
      <c r="A8282" s="39" t="s">
        <v>466</v>
      </c>
      <c r="B8282" s="39" t="s">
        <v>443</v>
      </c>
      <c r="C8282" s="39" t="s">
        <v>360</v>
      </c>
      <c r="D8282" s="92">
        <f t="shared" si="408"/>
        <v>36.119999999999997</v>
      </c>
      <c r="E8282" s="92">
        <f t="shared" si="409"/>
        <v>34.43</v>
      </c>
      <c r="F8282" s="92">
        <f t="shared" si="410"/>
        <v>37.85</v>
      </c>
      <c r="H8282" s="138">
        <v>36.119999999999997</v>
      </c>
      <c r="I8282" s="138">
        <v>34.43</v>
      </c>
      <c r="J8282" s="138">
        <v>37.85</v>
      </c>
      <c r="K8282" s="138">
        <v>2.4086378737541532</v>
      </c>
    </row>
    <row r="8283" spans="1:11">
      <c r="A8283" s="39" t="s">
        <v>466</v>
      </c>
      <c r="B8283" s="39" t="s">
        <v>443</v>
      </c>
      <c r="C8283" s="39" t="s">
        <v>0</v>
      </c>
      <c r="D8283" s="92">
        <f t="shared" si="408"/>
        <v>37.21</v>
      </c>
      <c r="E8283" s="92">
        <f t="shared" si="409"/>
        <v>36.33</v>
      </c>
      <c r="F8283" s="92">
        <f t="shared" si="410"/>
        <v>38.090000000000003</v>
      </c>
      <c r="H8283" s="138">
        <v>37.21</v>
      </c>
      <c r="I8283" s="138">
        <v>36.33</v>
      </c>
      <c r="J8283" s="138">
        <v>38.090000000000003</v>
      </c>
      <c r="K8283" s="138">
        <v>1.2093523246439131</v>
      </c>
    </row>
    <row r="8284" spans="1:11">
      <c r="A8284" s="39" t="s">
        <v>466</v>
      </c>
      <c r="B8284" s="39" t="s">
        <v>295</v>
      </c>
      <c r="C8284" s="39" t="s">
        <v>363</v>
      </c>
      <c r="D8284" s="92">
        <f t="shared" si="408"/>
        <v>36.18</v>
      </c>
      <c r="E8284" s="92">
        <f t="shared" si="409"/>
        <v>32.340000000000003</v>
      </c>
      <c r="F8284" s="92">
        <f t="shared" si="410"/>
        <v>40.21</v>
      </c>
      <c r="H8284" s="138">
        <v>36.18</v>
      </c>
      <c r="I8284" s="138">
        <v>32.340000000000003</v>
      </c>
      <c r="J8284" s="138">
        <v>40.21</v>
      </c>
      <c r="K8284" s="138">
        <v>5.5555555555555554</v>
      </c>
    </row>
    <row r="8285" spans="1:11">
      <c r="A8285" s="39" t="s">
        <v>466</v>
      </c>
      <c r="B8285" s="39" t="s">
        <v>295</v>
      </c>
      <c r="C8285" s="39" t="s">
        <v>364</v>
      </c>
      <c r="D8285" s="92">
        <f t="shared" si="408"/>
        <v>32.630000000000003</v>
      </c>
      <c r="E8285" s="92">
        <f t="shared" si="409"/>
        <v>29.29</v>
      </c>
      <c r="F8285" s="92">
        <f t="shared" si="410"/>
        <v>36.17</v>
      </c>
      <c r="H8285" s="138">
        <v>32.630000000000003</v>
      </c>
      <c r="I8285" s="138">
        <v>29.29</v>
      </c>
      <c r="J8285" s="138">
        <v>36.17</v>
      </c>
      <c r="K8285" s="138">
        <v>5.3938093778731222</v>
      </c>
    </row>
    <row r="8286" spans="1:11">
      <c r="A8286" s="39" t="s">
        <v>466</v>
      </c>
      <c r="B8286" s="39" t="s">
        <v>295</v>
      </c>
      <c r="C8286" s="39" t="s">
        <v>365</v>
      </c>
      <c r="D8286" s="92">
        <f t="shared" si="408"/>
        <v>34.85</v>
      </c>
      <c r="E8286" s="92">
        <f t="shared" si="409"/>
        <v>30.06</v>
      </c>
      <c r="F8286" s="92">
        <f t="shared" si="410"/>
        <v>39.97</v>
      </c>
      <c r="H8286" s="138">
        <v>34.85</v>
      </c>
      <c r="I8286" s="138">
        <v>30.06</v>
      </c>
      <c r="J8286" s="138">
        <v>39.97</v>
      </c>
      <c r="K8286" s="138">
        <v>7.2883787661406014</v>
      </c>
    </row>
    <row r="8287" spans="1:11">
      <c r="A8287" s="39" t="s">
        <v>466</v>
      </c>
      <c r="B8287" s="39" t="s">
        <v>295</v>
      </c>
      <c r="C8287" s="39" t="s">
        <v>366</v>
      </c>
      <c r="D8287" s="92">
        <f t="shared" si="408"/>
        <v>33.53</v>
      </c>
      <c r="E8287" s="92">
        <f t="shared" si="409"/>
        <v>30.99</v>
      </c>
      <c r="F8287" s="92">
        <f t="shared" si="410"/>
        <v>36.18</v>
      </c>
      <c r="H8287" s="138">
        <v>33.53</v>
      </c>
      <c r="I8287" s="138">
        <v>30.99</v>
      </c>
      <c r="J8287" s="138">
        <v>36.18</v>
      </c>
      <c r="K8287" s="138">
        <v>3.9665970772442591</v>
      </c>
    </row>
    <row r="8288" spans="1:11">
      <c r="A8288" s="39" t="s">
        <v>466</v>
      </c>
      <c r="B8288" s="39" t="s">
        <v>295</v>
      </c>
      <c r="C8288" s="39" t="s">
        <v>356</v>
      </c>
      <c r="D8288" s="92">
        <f t="shared" si="408"/>
        <v>34.119999999999997</v>
      </c>
      <c r="E8288" s="92">
        <f t="shared" si="409"/>
        <v>32.380000000000003</v>
      </c>
      <c r="F8288" s="92">
        <f t="shared" si="410"/>
        <v>35.89</v>
      </c>
      <c r="H8288" s="138">
        <v>34.119999999999997</v>
      </c>
      <c r="I8288" s="138">
        <v>32.380000000000003</v>
      </c>
      <c r="J8288" s="138">
        <v>35.89</v>
      </c>
      <c r="K8288" s="138">
        <v>2.6377491207502937</v>
      </c>
    </row>
    <row r="8289" spans="1:11">
      <c r="A8289" s="39" t="s">
        <v>466</v>
      </c>
      <c r="B8289" s="39" t="s">
        <v>295</v>
      </c>
      <c r="C8289" s="39" t="s">
        <v>367</v>
      </c>
      <c r="D8289" s="92">
        <f t="shared" si="408"/>
        <v>32.51</v>
      </c>
      <c r="E8289" s="92">
        <f t="shared" si="409"/>
        <v>30.3</v>
      </c>
      <c r="F8289" s="92">
        <f t="shared" si="410"/>
        <v>34.79</v>
      </c>
      <c r="H8289" s="138">
        <v>32.51</v>
      </c>
      <c r="I8289" s="138">
        <v>30.3</v>
      </c>
      <c r="J8289" s="138">
        <v>34.79</v>
      </c>
      <c r="K8289" s="138">
        <v>3.5373731159643187</v>
      </c>
    </row>
    <row r="8290" spans="1:11">
      <c r="A8290" s="39" t="s">
        <v>466</v>
      </c>
      <c r="B8290" s="39" t="s">
        <v>295</v>
      </c>
      <c r="C8290" s="39" t="s">
        <v>368</v>
      </c>
      <c r="D8290" s="92">
        <f t="shared" si="408"/>
        <v>34.020000000000003</v>
      </c>
      <c r="E8290" s="92">
        <f t="shared" si="409"/>
        <v>30.23</v>
      </c>
      <c r="F8290" s="92">
        <f t="shared" si="410"/>
        <v>38.03</v>
      </c>
      <c r="H8290" s="138">
        <v>34.020000000000003</v>
      </c>
      <c r="I8290" s="138">
        <v>30.23</v>
      </c>
      <c r="J8290" s="138">
        <v>38.03</v>
      </c>
      <c r="K8290" s="138">
        <v>5.8495002939447378</v>
      </c>
    </row>
    <row r="8291" spans="1:11">
      <c r="A8291" s="39" t="s">
        <v>466</v>
      </c>
      <c r="B8291" s="39" t="s">
        <v>295</v>
      </c>
      <c r="C8291" s="39" t="s">
        <v>369</v>
      </c>
      <c r="D8291" s="92">
        <f t="shared" si="408"/>
        <v>36.53</v>
      </c>
      <c r="E8291" s="92">
        <f t="shared" si="409"/>
        <v>31.1</v>
      </c>
      <c r="F8291" s="92">
        <f t="shared" si="410"/>
        <v>42.32</v>
      </c>
      <c r="H8291" s="138">
        <v>36.53</v>
      </c>
      <c r="I8291" s="138">
        <v>31.1</v>
      </c>
      <c r="J8291" s="138">
        <v>42.32</v>
      </c>
      <c r="K8291" s="138">
        <v>7.8565562551327668</v>
      </c>
    </row>
    <row r="8292" spans="1:11">
      <c r="A8292" s="39" t="s">
        <v>466</v>
      </c>
      <c r="B8292" s="39" t="s">
        <v>295</v>
      </c>
      <c r="C8292" s="39" t="s">
        <v>370</v>
      </c>
      <c r="D8292" s="92">
        <f t="shared" si="408"/>
        <v>32.96</v>
      </c>
      <c r="E8292" s="92">
        <f t="shared" si="409"/>
        <v>29.65</v>
      </c>
      <c r="F8292" s="92">
        <f t="shared" si="410"/>
        <v>36.44</v>
      </c>
      <c r="H8292" s="138">
        <v>32.96</v>
      </c>
      <c r="I8292" s="138">
        <v>29.65</v>
      </c>
      <c r="J8292" s="138">
        <v>36.44</v>
      </c>
      <c r="K8292" s="138">
        <v>5.2791262135922326</v>
      </c>
    </row>
    <row r="8293" spans="1:11">
      <c r="A8293" s="39" t="s">
        <v>466</v>
      </c>
      <c r="B8293" s="39" t="s">
        <v>295</v>
      </c>
      <c r="C8293" s="39" t="s">
        <v>357</v>
      </c>
      <c r="D8293" s="92">
        <f t="shared" si="408"/>
        <v>32.99</v>
      </c>
      <c r="E8293" s="92">
        <f t="shared" si="409"/>
        <v>31.35</v>
      </c>
      <c r="F8293" s="92">
        <f t="shared" si="410"/>
        <v>34.67</v>
      </c>
      <c r="H8293" s="138">
        <v>32.99</v>
      </c>
      <c r="I8293" s="138">
        <v>31.35</v>
      </c>
      <c r="J8293" s="138">
        <v>34.67</v>
      </c>
      <c r="K8293" s="138">
        <v>2.5765383449530157</v>
      </c>
    </row>
    <row r="8294" spans="1:11">
      <c r="A8294" s="39" t="s">
        <v>466</v>
      </c>
      <c r="B8294" s="39" t="s">
        <v>295</v>
      </c>
      <c r="C8294" s="39" t="s">
        <v>371</v>
      </c>
      <c r="D8294" s="92">
        <f t="shared" si="408"/>
        <v>35.090000000000003</v>
      </c>
      <c r="E8294" s="92">
        <f t="shared" si="409"/>
        <v>31.54</v>
      </c>
      <c r="F8294" s="92">
        <f t="shared" si="410"/>
        <v>38.799999999999997</v>
      </c>
      <c r="H8294" s="138">
        <v>35.090000000000003</v>
      </c>
      <c r="I8294" s="138">
        <v>31.54</v>
      </c>
      <c r="J8294" s="138">
        <v>38.799999999999997</v>
      </c>
      <c r="K8294" s="138">
        <v>5.2721573097748644</v>
      </c>
    </row>
    <row r="8295" spans="1:11">
      <c r="A8295" s="39" t="s">
        <v>466</v>
      </c>
      <c r="B8295" s="39" t="s">
        <v>295</v>
      </c>
      <c r="C8295" s="39" t="s">
        <v>372</v>
      </c>
      <c r="D8295" s="92">
        <f t="shared" si="408"/>
        <v>35.92</v>
      </c>
      <c r="E8295" s="92">
        <f t="shared" si="409"/>
        <v>33.020000000000003</v>
      </c>
      <c r="F8295" s="92">
        <f t="shared" si="410"/>
        <v>38.94</v>
      </c>
      <c r="H8295" s="138">
        <v>35.92</v>
      </c>
      <c r="I8295" s="138">
        <v>33.020000000000003</v>
      </c>
      <c r="J8295" s="138">
        <v>38.94</v>
      </c>
      <c r="K8295" s="138">
        <v>4.2037861915367483</v>
      </c>
    </row>
    <row r="8296" spans="1:11">
      <c r="A8296" s="39" t="s">
        <v>466</v>
      </c>
      <c r="B8296" s="39" t="s">
        <v>295</v>
      </c>
      <c r="C8296" s="39" t="s">
        <v>373</v>
      </c>
      <c r="D8296" s="92">
        <f t="shared" si="408"/>
        <v>33.01</v>
      </c>
      <c r="E8296" s="92">
        <f t="shared" si="409"/>
        <v>29.8</v>
      </c>
      <c r="F8296" s="92">
        <f t="shared" si="410"/>
        <v>36.4</v>
      </c>
      <c r="H8296" s="138">
        <v>33.01</v>
      </c>
      <c r="I8296" s="138">
        <v>29.8</v>
      </c>
      <c r="J8296" s="138">
        <v>36.4</v>
      </c>
      <c r="K8296" s="138">
        <v>5.0893668585277192</v>
      </c>
    </row>
    <row r="8297" spans="1:11">
      <c r="A8297" s="39" t="s">
        <v>466</v>
      </c>
      <c r="B8297" s="39" t="s">
        <v>295</v>
      </c>
      <c r="C8297" s="39" t="s">
        <v>374</v>
      </c>
      <c r="D8297" s="92">
        <f t="shared" si="408"/>
        <v>31.03</v>
      </c>
      <c r="E8297" s="92">
        <f t="shared" si="409"/>
        <v>28.04</v>
      </c>
      <c r="F8297" s="92">
        <f t="shared" si="410"/>
        <v>34.200000000000003</v>
      </c>
      <c r="H8297" s="138">
        <v>31.03</v>
      </c>
      <c r="I8297" s="138">
        <v>28.04</v>
      </c>
      <c r="J8297" s="138">
        <v>34.200000000000003</v>
      </c>
      <c r="K8297" s="138">
        <v>5.059619722848856</v>
      </c>
    </row>
    <row r="8298" spans="1:11">
      <c r="A8298" s="39" t="s">
        <v>466</v>
      </c>
      <c r="B8298" s="39" t="s">
        <v>295</v>
      </c>
      <c r="C8298" s="39" t="s">
        <v>358</v>
      </c>
      <c r="D8298" s="92">
        <f t="shared" si="408"/>
        <v>34.5</v>
      </c>
      <c r="E8298" s="92">
        <f t="shared" si="409"/>
        <v>32.67</v>
      </c>
      <c r="F8298" s="92">
        <f t="shared" si="410"/>
        <v>36.369999999999997</v>
      </c>
      <c r="H8298" s="138">
        <v>34.5</v>
      </c>
      <c r="I8298" s="138">
        <v>32.67</v>
      </c>
      <c r="J8298" s="138">
        <v>36.369999999999997</v>
      </c>
      <c r="K8298" s="138">
        <v>2.72463768115942</v>
      </c>
    </row>
    <row r="8299" spans="1:11">
      <c r="A8299" s="39" t="s">
        <v>466</v>
      </c>
      <c r="B8299" s="39" t="s">
        <v>295</v>
      </c>
      <c r="C8299" s="39" t="s">
        <v>375</v>
      </c>
      <c r="D8299" s="92">
        <f t="shared" si="408"/>
        <v>35.5</v>
      </c>
      <c r="E8299" s="92">
        <f t="shared" si="409"/>
        <v>30.43</v>
      </c>
      <c r="F8299" s="92">
        <f t="shared" si="410"/>
        <v>40.92</v>
      </c>
      <c r="H8299" s="138">
        <v>35.5</v>
      </c>
      <c r="I8299" s="138">
        <v>30.43</v>
      </c>
      <c r="J8299" s="138">
        <v>40.92</v>
      </c>
      <c r="K8299" s="138">
        <v>7.5492957746478879</v>
      </c>
    </row>
    <row r="8300" spans="1:11">
      <c r="A8300" s="39" t="s">
        <v>466</v>
      </c>
      <c r="B8300" s="39" t="s">
        <v>295</v>
      </c>
      <c r="C8300" s="39" t="s">
        <v>376</v>
      </c>
      <c r="D8300" s="92">
        <f t="shared" si="408"/>
        <v>33.65</v>
      </c>
      <c r="E8300" s="92">
        <f t="shared" si="409"/>
        <v>29.94</v>
      </c>
      <c r="F8300" s="92">
        <f t="shared" si="410"/>
        <v>37.58</v>
      </c>
      <c r="H8300" s="138">
        <v>33.65</v>
      </c>
      <c r="I8300" s="138">
        <v>29.94</v>
      </c>
      <c r="J8300" s="138">
        <v>37.58</v>
      </c>
      <c r="K8300" s="138">
        <v>5.7949479940564634</v>
      </c>
    </row>
    <row r="8301" spans="1:11">
      <c r="A8301" s="39" t="s">
        <v>466</v>
      </c>
      <c r="B8301" s="39" t="s">
        <v>295</v>
      </c>
      <c r="C8301" s="39" t="s">
        <v>377</v>
      </c>
      <c r="D8301" s="92">
        <f t="shared" si="408"/>
        <v>34.229999999999997</v>
      </c>
      <c r="E8301" s="92">
        <f t="shared" si="409"/>
        <v>30.59</v>
      </c>
      <c r="F8301" s="92">
        <f t="shared" si="410"/>
        <v>38.06</v>
      </c>
      <c r="H8301" s="138">
        <v>34.229999999999997</v>
      </c>
      <c r="I8301" s="138">
        <v>30.59</v>
      </c>
      <c r="J8301" s="138">
        <v>38.06</v>
      </c>
      <c r="K8301" s="138">
        <v>5.5799006719252118</v>
      </c>
    </row>
    <row r="8302" spans="1:11">
      <c r="A8302" s="39" t="s">
        <v>466</v>
      </c>
      <c r="B8302" s="39" t="s">
        <v>295</v>
      </c>
      <c r="C8302" s="39" t="s">
        <v>386</v>
      </c>
      <c r="D8302" s="92">
        <f t="shared" si="408"/>
        <v>34.6</v>
      </c>
      <c r="E8302" s="92">
        <f t="shared" si="409"/>
        <v>31.28</v>
      </c>
      <c r="F8302" s="92">
        <f t="shared" si="410"/>
        <v>38.08</v>
      </c>
      <c r="H8302" s="138">
        <v>34.6</v>
      </c>
      <c r="I8302" s="138">
        <v>31.28</v>
      </c>
      <c r="J8302" s="138">
        <v>38.08</v>
      </c>
      <c r="K8302" s="138">
        <v>5.0289017341040454</v>
      </c>
    </row>
    <row r="8303" spans="1:11">
      <c r="A8303" s="39" t="s">
        <v>466</v>
      </c>
      <c r="B8303" s="39" t="s">
        <v>295</v>
      </c>
      <c r="C8303" s="39" t="s">
        <v>379</v>
      </c>
      <c r="D8303" s="92">
        <f t="shared" si="408"/>
        <v>35.17</v>
      </c>
      <c r="E8303" s="92">
        <f t="shared" si="409"/>
        <v>32.39</v>
      </c>
      <c r="F8303" s="92">
        <f t="shared" si="410"/>
        <v>38.049999999999997</v>
      </c>
      <c r="H8303" s="138">
        <v>35.17</v>
      </c>
      <c r="I8303" s="138">
        <v>32.39</v>
      </c>
      <c r="J8303" s="138">
        <v>38.049999999999997</v>
      </c>
      <c r="K8303" s="138">
        <v>4.1228319590560139</v>
      </c>
    </row>
    <row r="8304" spans="1:11">
      <c r="A8304" s="39" t="s">
        <v>466</v>
      </c>
      <c r="B8304" s="39" t="s">
        <v>295</v>
      </c>
      <c r="C8304" s="39" t="s">
        <v>360</v>
      </c>
      <c r="D8304" s="92">
        <f t="shared" si="408"/>
        <v>34.51</v>
      </c>
      <c r="E8304" s="92">
        <f t="shared" si="409"/>
        <v>32.799999999999997</v>
      </c>
      <c r="F8304" s="92">
        <f t="shared" si="410"/>
        <v>36.26</v>
      </c>
      <c r="H8304" s="138">
        <v>34.51</v>
      </c>
      <c r="I8304" s="138">
        <v>32.799999999999997</v>
      </c>
      <c r="J8304" s="138">
        <v>36.26</v>
      </c>
      <c r="K8304" s="138">
        <v>2.549985511445958</v>
      </c>
    </row>
    <row r="8305" spans="1:11">
      <c r="A8305" s="39" t="s">
        <v>466</v>
      </c>
      <c r="B8305" s="39" t="s">
        <v>295</v>
      </c>
      <c r="C8305" s="39" t="s">
        <v>0</v>
      </c>
      <c r="D8305" s="92">
        <f t="shared" si="408"/>
        <v>34.020000000000003</v>
      </c>
      <c r="E8305" s="92">
        <f t="shared" si="409"/>
        <v>33.15</v>
      </c>
      <c r="F8305" s="92">
        <f t="shared" si="410"/>
        <v>34.9</v>
      </c>
      <c r="H8305" s="138">
        <v>34.020000000000003</v>
      </c>
      <c r="I8305" s="138">
        <v>33.15</v>
      </c>
      <c r="J8305" s="138">
        <v>34.9</v>
      </c>
      <c r="K8305" s="138">
        <v>1.3227513227513228</v>
      </c>
    </row>
    <row r="8306" spans="1:11">
      <c r="A8306" s="39" t="s">
        <v>466</v>
      </c>
      <c r="B8306" s="39" t="s">
        <v>444</v>
      </c>
      <c r="C8306" s="39" t="s">
        <v>363</v>
      </c>
      <c r="D8306" s="92">
        <f t="shared" si="408"/>
        <v>27.53</v>
      </c>
      <c r="E8306" s="92">
        <f t="shared" si="409"/>
        <v>24.03</v>
      </c>
      <c r="F8306" s="92">
        <f t="shared" si="410"/>
        <v>31.34</v>
      </c>
      <c r="H8306" s="138">
        <v>27.53</v>
      </c>
      <c r="I8306" s="138">
        <v>24.03</v>
      </c>
      <c r="J8306" s="138">
        <v>31.34</v>
      </c>
      <c r="K8306" s="138">
        <v>6.7925899019251723</v>
      </c>
    </row>
    <row r="8307" spans="1:11">
      <c r="A8307" s="39" t="s">
        <v>466</v>
      </c>
      <c r="B8307" s="39" t="s">
        <v>444</v>
      </c>
      <c r="C8307" s="39" t="s">
        <v>364</v>
      </c>
      <c r="D8307" s="92">
        <f t="shared" si="408"/>
        <v>23.01</v>
      </c>
      <c r="E8307" s="92">
        <f t="shared" si="409"/>
        <v>20.190000000000001</v>
      </c>
      <c r="F8307" s="92">
        <f t="shared" si="410"/>
        <v>26.09</v>
      </c>
      <c r="H8307" s="138">
        <v>23.01</v>
      </c>
      <c r="I8307" s="138">
        <v>20.190000000000001</v>
      </c>
      <c r="J8307" s="138">
        <v>26.09</v>
      </c>
      <c r="K8307" s="138">
        <v>6.5623641894828335</v>
      </c>
    </row>
    <row r="8308" spans="1:11">
      <c r="A8308" s="39" t="s">
        <v>466</v>
      </c>
      <c r="B8308" s="39" t="s">
        <v>444</v>
      </c>
      <c r="C8308" s="39" t="s">
        <v>365</v>
      </c>
      <c r="D8308" s="92">
        <f t="shared" si="408"/>
        <v>24.24</v>
      </c>
      <c r="E8308" s="92">
        <f t="shared" si="409"/>
        <v>20.309999999999999</v>
      </c>
      <c r="F8308" s="92">
        <f t="shared" si="410"/>
        <v>28.65</v>
      </c>
      <c r="H8308" s="138">
        <v>24.24</v>
      </c>
      <c r="I8308" s="138">
        <v>20.309999999999999</v>
      </c>
      <c r="J8308" s="138">
        <v>28.65</v>
      </c>
      <c r="K8308" s="138">
        <v>8.7871287128712865</v>
      </c>
    </row>
    <row r="8309" spans="1:11">
      <c r="A8309" s="39" t="s">
        <v>466</v>
      </c>
      <c r="B8309" s="39" t="s">
        <v>444</v>
      </c>
      <c r="C8309" s="39" t="s">
        <v>366</v>
      </c>
      <c r="D8309" s="92">
        <f t="shared" si="408"/>
        <v>24.62</v>
      </c>
      <c r="E8309" s="92">
        <f t="shared" si="409"/>
        <v>22.26</v>
      </c>
      <c r="F8309" s="92">
        <f t="shared" si="410"/>
        <v>27.14</v>
      </c>
      <c r="H8309" s="138">
        <v>24.62</v>
      </c>
      <c r="I8309" s="138">
        <v>22.26</v>
      </c>
      <c r="J8309" s="138">
        <v>27.14</v>
      </c>
      <c r="K8309" s="138">
        <v>5.0771730300568638</v>
      </c>
    </row>
    <row r="8310" spans="1:11">
      <c r="A8310" s="39" t="s">
        <v>466</v>
      </c>
      <c r="B8310" s="39" t="s">
        <v>444</v>
      </c>
      <c r="C8310" s="39" t="s">
        <v>356</v>
      </c>
      <c r="D8310" s="92">
        <f t="shared" si="408"/>
        <v>24.93</v>
      </c>
      <c r="E8310" s="92">
        <f t="shared" si="409"/>
        <v>23.34</v>
      </c>
      <c r="F8310" s="92">
        <f t="shared" si="410"/>
        <v>26.59</v>
      </c>
      <c r="H8310" s="138">
        <v>24.93</v>
      </c>
      <c r="I8310" s="138">
        <v>23.34</v>
      </c>
      <c r="J8310" s="138">
        <v>26.59</v>
      </c>
      <c r="K8310" s="138">
        <v>3.3293221018852783</v>
      </c>
    </row>
    <row r="8311" spans="1:11">
      <c r="A8311" s="39" t="s">
        <v>466</v>
      </c>
      <c r="B8311" s="39" t="s">
        <v>444</v>
      </c>
      <c r="C8311" s="39" t="s">
        <v>367</v>
      </c>
      <c r="D8311" s="92">
        <f t="shared" si="408"/>
        <v>21.76</v>
      </c>
      <c r="E8311" s="92">
        <f t="shared" si="409"/>
        <v>19.84</v>
      </c>
      <c r="F8311" s="92">
        <f t="shared" si="410"/>
        <v>23.82</v>
      </c>
      <c r="H8311" s="138">
        <v>21.76</v>
      </c>
      <c r="I8311" s="138">
        <v>19.84</v>
      </c>
      <c r="J8311" s="138">
        <v>23.82</v>
      </c>
      <c r="K8311" s="138">
        <v>4.641544117647058</v>
      </c>
    </row>
    <row r="8312" spans="1:11">
      <c r="A8312" s="39" t="s">
        <v>466</v>
      </c>
      <c r="B8312" s="39" t="s">
        <v>444</v>
      </c>
      <c r="C8312" s="39" t="s">
        <v>368</v>
      </c>
      <c r="D8312" s="92">
        <f t="shared" si="408"/>
        <v>25.61</v>
      </c>
      <c r="E8312" s="92">
        <f t="shared" si="409"/>
        <v>22.4</v>
      </c>
      <c r="F8312" s="92">
        <f t="shared" si="410"/>
        <v>29.11</v>
      </c>
      <c r="H8312" s="138">
        <v>25.61</v>
      </c>
      <c r="I8312" s="138">
        <v>22.4</v>
      </c>
      <c r="J8312" s="138">
        <v>29.11</v>
      </c>
      <c r="K8312" s="138">
        <v>6.677079265911753</v>
      </c>
    </row>
    <row r="8313" spans="1:11">
      <c r="A8313" s="39" t="s">
        <v>466</v>
      </c>
      <c r="B8313" s="39" t="s">
        <v>444</v>
      </c>
      <c r="C8313" s="39" t="s">
        <v>369</v>
      </c>
      <c r="D8313" s="92">
        <f t="shared" si="408"/>
        <v>24.9</v>
      </c>
      <c r="E8313" s="92">
        <f t="shared" si="409"/>
        <v>20.36</v>
      </c>
      <c r="F8313" s="92">
        <f t="shared" si="410"/>
        <v>30.06</v>
      </c>
      <c r="H8313" s="138">
        <v>24.9</v>
      </c>
      <c r="I8313" s="138">
        <v>20.36</v>
      </c>
      <c r="J8313" s="138">
        <v>30.06</v>
      </c>
      <c r="K8313" s="138">
        <v>9.9598393574297202</v>
      </c>
    </row>
    <row r="8314" spans="1:11">
      <c r="A8314" s="39" t="s">
        <v>466</v>
      </c>
      <c r="B8314" s="39" t="s">
        <v>444</v>
      </c>
      <c r="C8314" s="39" t="s">
        <v>370</v>
      </c>
      <c r="D8314" s="92">
        <f t="shared" si="408"/>
        <v>30.44</v>
      </c>
      <c r="E8314" s="92">
        <f t="shared" si="409"/>
        <v>27.23</v>
      </c>
      <c r="F8314" s="92">
        <f t="shared" si="410"/>
        <v>33.85</v>
      </c>
      <c r="H8314" s="138">
        <v>30.44</v>
      </c>
      <c r="I8314" s="138">
        <v>27.23</v>
      </c>
      <c r="J8314" s="138">
        <v>33.85</v>
      </c>
      <c r="K8314" s="138">
        <v>5.5519053876478308</v>
      </c>
    </row>
    <row r="8315" spans="1:11">
      <c r="A8315" s="39" t="s">
        <v>466</v>
      </c>
      <c r="B8315" s="39" t="s">
        <v>444</v>
      </c>
      <c r="C8315" s="39" t="s">
        <v>357</v>
      </c>
      <c r="D8315" s="92">
        <f t="shared" si="408"/>
        <v>25.05</v>
      </c>
      <c r="E8315" s="92">
        <f t="shared" si="409"/>
        <v>23.53</v>
      </c>
      <c r="F8315" s="92">
        <f t="shared" si="410"/>
        <v>26.62</v>
      </c>
      <c r="H8315" s="138">
        <v>25.05</v>
      </c>
      <c r="I8315" s="138">
        <v>23.53</v>
      </c>
      <c r="J8315" s="138">
        <v>26.62</v>
      </c>
      <c r="K8315" s="138">
        <v>3.1536926147704589</v>
      </c>
    </row>
    <row r="8316" spans="1:11">
      <c r="A8316" s="39" t="s">
        <v>466</v>
      </c>
      <c r="B8316" s="39" t="s">
        <v>444</v>
      </c>
      <c r="C8316" s="39" t="s">
        <v>371</v>
      </c>
      <c r="D8316" s="92">
        <f t="shared" si="408"/>
        <v>26.59</v>
      </c>
      <c r="E8316" s="92">
        <f t="shared" si="409"/>
        <v>23.42</v>
      </c>
      <c r="F8316" s="92">
        <f t="shared" si="410"/>
        <v>30.02</v>
      </c>
      <c r="H8316" s="138">
        <v>26.59</v>
      </c>
      <c r="I8316" s="138">
        <v>23.42</v>
      </c>
      <c r="J8316" s="138">
        <v>30.02</v>
      </c>
      <c r="K8316" s="138">
        <v>6.3181647235802929</v>
      </c>
    </row>
    <row r="8317" spans="1:11">
      <c r="A8317" s="39" t="s">
        <v>466</v>
      </c>
      <c r="B8317" s="39" t="s">
        <v>444</v>
      </c>
      <c r="C8317" s="39" t="s">
        <v>372</v>
      </c>
      <c r="D8317" s="92">
        <f t="shared" si="408"/>
        <v>20.41</v>
      </c>
      <c r="E8317" s="92">
        <f t="shared" si="409"/>
        <v>18.079999999999998</v>
      </c>
      <c r="F8317" s="92">
        <f t="shared" si="410"/>
        <v>22.95</v>
      </c>
      <c r="H8317" s="138">
        <v>20.41</v>
      </c>
      <c r="I8317" s="138">
        <v>18.079999999999998</v>
      </c>
      <c r="J8317" s="138">
        <v>22.95</v>
      </c>
      <c r="K8317" s="138">
        <v>6.0754532092111706</v>
      </c>
    </row>
    <row r="8318" spans="1:11">
      <c r="A8318" s="39" t="s">
        <v>466</v>
      </c>
      <c r="B8318" s="39" t="s">
        <v>444</v>
      </c>
      <c r="C8318" s="39" t="s">
        <v>373</v>
      </c>
      <c r="D8318" s="92">
        <f t="shared" si="408"/>
        <v>26.23</v>
      </c>
      <c r="E8318" s="92">
        <f t="shared" si="409"/>
        <v>23.13</v>
      </c>
      <c r="F8318" s="92">
        <f t="shared" si="410"/>
        <v>29.58</v>
      </c>
      <c r="H8318" s="138">
        <v>26.23</v>
      </c>
      <c r="I8318" s="138">
        <v>23.13</v>
      </c>
      <c r="J8318" s="138">
        <v>29.58</v>
      </c>
      <c r="K8318" s="138">
        <v>6.2523827678231028</v>
      </c>
    </row>
    <row r="8319" spans="1:11">
      <c r="A8319" s="39" t="s">
        <v>466</v>
      </c>
      <c r="B8319" s="39" t="s">
        <v>444</v>
      </c>
      <c r="C8319" s="39" t="s">
        <v>374</v>
      </c>
      <c r="D8319" s="92">
        <f t="shared" si="408"/>
        <v>28.11</v>
      </c>
      <c r="E8319" s="92">
        <f t="shared" si="409"/>
        <v>24.87</v>
      </c>
      <c r="F8319" s="92">
        <f t="shared" si="410"/>
        <v>31.6</v>
      </c>
      <c r="H8319" s="138">
        <v>28.11</v>
      </c>
      <c r="I8319" s="138">
        <v>24.87</v>
      </c>
      <c r="J8319" s="138">
        <v>31.6</v>
      </c>
      <c r="K8319" s="138">
        <v>6.1188189256492356</v>
      </c>
    </row>
    <row r="8320" spans="1:11">
      <c r="A8320" s="39" t="s">
        <v>466</v>
      </c>
      <c r="B8320" s="39" t="s">
        <v>444</v>
      </c>
      <c r="C8320" s="39" t="s">
        <v>358</v>
      </c>
      <c r="D8320" s="92">
        <f t="shared" si="408"/>
        <v>23.43</v>
      </c>
      <c r="E8320" s="92">
        <f t="shared" si="409"/>
        <v>21.84</v>
      </c>
      <c r="F8320" s="92">
        <f t="shared" si="410"/>
        <v>25.1</v>
      </c>
      <c r="H8320" s="138">
        <v>23.43</v>
      </c>
      <c r="I8320" s="138">
        <v>21.84</v>
      </c>
      <c r="J8320" s="138">
        <v>25.1</v>
      </c>
      <c r="K8320" s="138">
        <v>3.5424669227486127</v>
      </c>
    </row>
    <row r="8321" spans="1:11">
      <c r="A8321" s="39" t="s">
        <v>466</v>
      </c>
      <c r="B8321" s="39" t="s">
        <v>444</v>
      </c>
      <c r="C8321" s="39" t="s">
        <v>375</v>
      </c>
      <c r="D8321" s="92">
        <f t="shared" si="408"/>
        <v>21.12</v>
      </c>
      <c r="E8321" s="92">
        <f t="shared" si="409"/>
        <v>16.899999999999999</v>
      </c>
      <c r="F8321" s="92">
        <f t="shared" si="410"/>
        <v>26.06</v>
      </c>
      <c r="H8321" s="138">
        <v>21.12</v>
      </c>
      <c r="I8321" s="138">
        <v>16.899999999999999</v>
      </c>
      <c r="J8321" s="138">
        <v>26.06</v>
      </c>
      <c r="K8321" s="138">
        <v>11.079545454545453</v>
      </c>
    </row>
    <row r="8322" spans="1:11">
      <c r="A8322" s="39" t="s">
        <v>466</v>
      </c>
      <c r="B8322" s="39" t="s">
        <v>444</v>
      </c>
      <c r="C8322" s="39" t="s">
        <v>376</v>
      </c>
      <c r="D8322" s="92">
        <f t="shared" si="408"/>
        <v>29.13</v>
      </c>
      <c r="E8322" s="92">
        <f t="shared" si="409"/>
        <v>25.65</v>
      </c>
      <c r="F8322" s="92">
        <f t="shared" si="410"/>
        <v>32.869999999999997</v>
      </c>
      <c r="H8322" s="138">
        <v>29.13</v>
      </c>
      <c r="I8322" s="138">
        <v>25.65</v>
      </c>
      <c r="J8322" s="138">
        <v>32.869999999999997</v>
      </c>
      <c r="K8322" s="138">
        <v>6.3165121867490566</v>
      </c>
    </row>
    <row r="8323" spans="1:11">
      <c r="A8323" s="39" t="s">
        <v>466</v>
      </c>
      <c r="B8323" s="39" t="s">
        <v>444</v>
      </c>
      <c r="C8323" s="39" t="s">
        <v>377</v>
      </c>
      <c r="D8323" s="92">
        <f t="shared" si="408"/>
        <v>22.91</v>
      </c>
      <c r="E8323" s="92">
        <f t="shared" si="409"/>
        <v>19.91</v>
      </c>
      <c r="F8323" s="92">
        <f t="shared" si="410"/>
        <v>26.21</v>
      </c>
      <c r="H8323" s="138">
        <v>22.91</v>
      </c>
      <c r="I8323" s="138">
        <v>19.91</v>
      </c>
      <c r="J8323" s="138">
        <v>26.21</v>
      </c>
      <c r="K8323" s="138">
        <v>7.0274989087734623</v>
      </c>
    </row>
    <row r="8324" spans="1:11">
      <c r="A8324" s="39" t="s">
        <v>466</v>
      </c>
      <c r="B8324" s="39" t="s">
        <v>444</v>
      </c>
      <c r="C8324" s="39" t="s">
        <v>386</v>
      </c>
      <c r="D8324" s="92">
        <f t="shared" si="408"/>
        <v>25.18</v>
      </c>
      <c r="E8324" s="92">
        <f t="shared" si="409"/>
        <v>22.84</v>
      </c>
      <c r="F8324" s="92">
        <f t="shared" si="410"/>
        <v>27.67</v>
      </c>
      <c r="H8324" s="138">
        <v>25.18</v>
      </c>
      <c r="I8324" s="138">
        <v>22.84</v>
      </c>
      <c r="J8324" s="138">
        <v>27.67</v>
      </c>
      <c r="K8324" s="138">
        <v>4.8848292295472602</v>
      </c>
    </row>
    <row r="8325" spans="1:11">
      <c r="A8325" s="39" t="s">
        <v>466</v>
      </c>
      <c r="B8325" s="39" t="s">
        <v>444</v>
      </c>
      <c r="C8325" s="39" t="s">
        <v>379</v>
      </c>
      <c r="D8325" s="92">
        <f t="shared" si="408"/>
        <v>22.74</v>
      </c>
      <c r="E8325" s="92">
        <f t="shared" si="409"/>
        <v>20.3</v>
      </c>
      <c r="F8325" s="92">
        <f t="shared" si="410"/>
        <v>25.38</v>
      </c>
      <c r="H8325" s="138">
        <v>22.74</v>
      </c>
      <c r="I8325" s="138">
        <v>20.3</v>
      </c>
      <c r="J8325" s="138">
        <v>25.38</v>
      </c>
      <c r="K8325" s="138">
        <v>5.7167985927880398</v>
      </c>
    </row>
    <row r="8326" spans="1:11">
      <c r="A8326" s="39" t="s">
        <v>466</v>
      </c>
      <c r="B8326" s="39" t="s">
        <v>444</v>
      </c>
      <c r="C8326" s="39" t="s">
        <v>360</v>
      </c>
      <c r="D8326" s="92">
        <f t="shared" si="408"/>
        <v>24.25</v>
      </c>
      <c r="E8326" s="92">
        <f t="shared" si="409"/>
        <v>22.69</v>
      </c>
      <c r="F8326" s="92">
        <f t="shared" si="410"/>
        <v>25.89</v>
      </c>
      <c r="H8326" s="138">
        <v>24.25</v>
      </c>
      <c r="I8326" s="138">
        <v>22.69</v>
      </c>
      <c r="J8326" s="138">
        <v>25.89</v>
      </c>
      <c r="K8326" s="138">
        <v>3.3814432989690717</v>
      </c>
    </row>
    <row r="8327" spans="1:11">
      <c r="A8327" s="39" t="s">
        <v>466</v>
      </c>
      <c r="B8327" s="39" t="s">
        <v>444</v>
      </c>
      <c r="C8327" s="39" t="s">
        <v>0</v>
      </c>
      <c r="D8327" s="92">
        <f t="shared" si="408"/>
        <v>24.41</v>
      </c>
      <c r="E8327" s="92">
        <f t="shared" si="409"/>
        <v>23.62</v>
      </c>
      <c r="F8327" s="92">
        <f t="shared" si="410"/>
        <v>25.22</v>
      </c>
      <c r="H8327" s="138">
        <v>24.41</v>
      </c>
      <c r="I8327" s="138">
        <v>23.62</v>
      </c>
      <c r="J8327" s="138">
        <v>25.22</v>
      </c>
      <c r="K8327" s="138">
        <v>1.6796394920114706</v>
      </c>
    </row>
    <row r="8328" spans="1:11">
      <c r="A8328" s="39" t="s">
        <v>466</v>
      </c>
      <c r="B8328" s="39" t="s">
        <v>300</v>
      </c>
      <c r="C8328" s="39" t="s">
        <v>363</v>
      </c>
      <c r="D8328" s="92">
        <f t="shared" si="408"/>
        <v>3.07</v>
      </c>
      <c r="E8328" s="92">
        <f t="shared" si="409"/>
        <v>2.06</v>
      </c>
      <c r="F8328" s="92">
        <f t="shared" si="410"/>
        <v>4.57</v>
      </c>
      <c r="H8328" s="138">
        <v>3.07</v>
      </c>
      <c r="I8328" s="138">
        <v>2.06</v>
      </c>
      <c r="J8328" s="138">
        <v>4.57</v>
      </c>
      <c r="K8328" s="138">
        <v>20.521172638436482</v>
      </c>
    </row>
    <row r="8329" spans="1:11">
      <c r="A8329" s="39" t="s">
        <v>466</v>
      </c>
      <c r="B8329" s="39" t="s">
        <v>300</v>
      </c>
      <c r="C8329" s="39" t="s">
        <v>364</v>
      </c>
      <c r="D8329" s="92">
        <f t="shared" si="408"/>
        <v>5.92</v>
      </c>
      <c r="E8329" s="92">
        <f t="shared" si="409"/>
        <v>4.75</v>
      </c>
      <c r="F8329" s="92">
        <f t="shared" si="410"/>
        <v>7.37</v>
      </c>
      <c r="H8329" s="138">
        <v>5.92</v>
      </c>
      <c r="I8329" s="138">
        <v>4.75</v>
      </c>
      <c r="J8329" s="138">
        <v>7.37</v>
      </c>
      <c r="K8329" s="138">
        <v>11.317567567567568</v>
      </c>
    </row>
    <row r="8330" spans="1:11">
      <c r="A8330" s="39" t="s">
        <v>466</v>
      </c>
      <c r="B8330" s="39" t="s">
        <v>300</v>
      </c>
      <c r="C8330" s="39" t="s">
        <v>365</v>
      </c>
      <c r="D8330" s="92">
        <f t="shared" ref="D8330:D8393" si="411">IF(K8330&gt;=50," ",H8330)</f>
        <v>5.56</v>
      </c>
      <c r="E8330" s="92">
        <f t="shared" ref="E8330:E8393" si="412">IF(K8330&gt;=50," ",I8330)</f>
        <v>4.58</v>
      </c>
      <c r="F8330" s="92">
        <f t="shared" ref="F8330:F8393" si="413">IF(K8330&gt;=50," ",J8330)</f>
        <v>6.73</v>
      </c>
      <c r="H8330" s="138">
        <v>5.56</v>
      </c>
      <c r="I8330" s="138">
        <v>4.58</v>
      </c>
      <c r="J8330" s="138">
        <v>6.73</v>
      </c>
      <c r="K8330" s="138">
        <v>9.7122302158273381</v>
      </c>
    </row>
    <row r="8331" spans="1:11">
      <c r="A8331" s="39" t="s">
        <v>466</v>
      </c>
      <c r="B8331" s="39" t="s">
        <v>300</v>
      </c>
      <c r="C8331" s="39" t="s">
        <v>366</v>
      </c>
      <c r="D8331" s="92">
        <f t="shared" si="411"/>
        <v>3.79</v>
      </c>
      <c r="E8331" s="92">
        <f t="shared" si="412"/>
        <v>2.87</v>
      </c>
      <c r="F8331" s="92">
        <f t="shared" si="413"/>
        <v>4.9800000000000004</v>
      </c>
      <c r="H8331" s="138">
        <v>3.79</v>
      </c>
      <c r="I8331" s="138">
        <v>2.87</v>
      </c>
      <c r="J8331" s="138">
        <v>4.9800000000000004</v>
      </c>
      <c r="K8331" s="138">
        <v>13.984168865435356</v>
      </c>
    </row>
    <row r="8332" spans="1:11">
      <c r="A8332" s="39" t="s">
        <v>466</v>
      </c>
      <c r="B8332" s="39" t="s">
        <v>300</v>
      </c>
      <c r="C8332" s="39" t="s">
        <v>356</v>
      </c>
      <c r="D8332" s="92">
        <f t="shared" si="411"/>
        <v>4.32</v>
      </c>
      <c r="E8332" s="92">
        <f t="shared" si="412"/>
        <v>3.72</v>
      </c>
      <c r="F8332" s="92">
        <f t="shared" si="413"/>
        <v>5.01</v>
      </c>
      <c r="H8332" s="138">
        <v>4.32</v>
      </c>
      <c r="I8332" s="138">
        <v>3.72</v>
      </c>
      <c r="J8332" s="138">
        <v>5.01</v>
      </c>
      <c r="K8332" s="138">
        <v>7.6388888888888884</v>
      </c>
    </row>
    <row r="8333" spans="1:11">
      <c r="A8333" s="39" t="s">
        <v>466</v>
      </c>
      <c r="B8333" s="39" t="s">
        <v>300</v>
      </c>
      <c r="C8333" s="39" t="s">
        <v>367</v>
      </c>
      <c r="D8333" s="92">
        <f t="shared" si="411"/>
        <v>3.11</v>
      </c>
      <c r="E8333" s="92">
        <f t="shared" si="412"/>
        <v>2.38</v>
      </c>
      <c r="F8333" s="92">
        <f t="shared" si="413"/>
        <v>4.05</v>
      </c>
      <c r="H8333" s="138">
        <v>3.11</v>
      </c>
      <c r="I8333" s="138">
        <v>2.38</v>
      </c>
      <c r="J8333" s="138">
        <v>4.05</v>
      </c>
      <c r="K8333" s="138">
        <v>13.504823151125404</v>
      </c>
    </row>
    <row r="8334" spans="1:11">
      <c r="A8334" s="39" t="s">
        <v>466</v>
      </c>
      <c r="B8334" s="39" t="s">
        <v>300</v>
      </c>
      <c r="C8334" s="39" t="s">
        <v>368</v>
      </c>
      <c r="D8334" s="92">
        <f t="shared" si="411"/>
        <v>5.36</v>
      </c>
      <c r="E8334" s="92">
        <f t="shared" si="412"/>
        <v>4.5599999999999996</v>
      </c>
      <c r="F8334" s="92">
        <f t="shared" si="413"/>
        <v>6.29</v>
      </c>
      <c r="H8334" s="138">
        <v>5.36</v>
      </c>
      <c r="I8334" s="138">
        <v>4.5599999999999996</v>
      </c>
      <c r="J8334" s="138">
        <v>6.29</v>
      </c>
      <c r="K8334" s="138">
        <v>8.2089552238805972</v>
      </c>
    </row>
    <row r="8335" spans="1:11">
      <c r="A8335" s="39" t="s">
        <v>466</v>
      </c>
      <c r="B8335" s="39" t="s">
        <v>300</v>
      </c>
      <c r="C8335" s="39" t="s">
        <v>369</v>
      </c>
      <c r="D8335" s="92">
        <f t="shared" si="411"/>
        <v>4.5999999999999996</v>
      </c>
      <c r="E8335" s="92">
        <f t="shared" si="412"/>
        <v>3.66</v>
      </c>
      <c r="F8335" s="92">
        <f t="shared" si="413"/>
        <v>5.76</v>
      </c>
      <c r="H8335" s="138">
        <v>4.5999999999999996</v>
      </c>
      <c r="I8335" s="138">
        <v>3.66</v>
      </c>
      <c r="J8335" s="138">
        <v>5.76</v>
      </c>
      <c r="K8335" s="138">
        <v>11.521739130434785</v>
      </c>
    </row>
    <row r="8336" spans="1:11">
      <c r="A8336" s="39" t="s">
        <v>466</v>
      </c>
      <c r="B8336" s="39" t="s">
        <v>300</v>
      </c>
      <c r="C8336" s="39" t="s">
        <v>370</v>
      </c>
      <c r="D8336" s="92">
        <f t="shared" si="411"/>
        <v>4.47</v>
      </c>
      <c r="E8336" s="92">
        <f t="shared" si="412"/>
        <v>3.06</v>
      </c>
      <c r="F8336" s="92">
        <f t="shared" si="413"/>
        <v>6.48</v>
      </c>
      <c r="H8336" s="138">
        <v>4.47</v>
      </c>
      <c r="I8336" s="138">
        <v>3.06</v>
      </c>
      <c r="J8336" s="138">
        <v>6.48</v>
      </c>
      <c r="K8336" s="138">
        <v>19.239373601789712</v>
      </c>
    </row>
    <row r="8337" spans="1:11">
      <c r="A8337" s="39" t="s">
        <v>466</v>
      </c>
      <c r="B8337" s="39" t="s">
        <v>300</v>
      </c>
      <c r="C8337" s="39" t="s">
        <v>357</v>
      </c>
      <c r="D8337" s="92">
        <f t="shared" si="411"/>
        <v>3.82</v>
      </c>
      <c r="E8337" s="92">
        <f t="shared" si="412"/>
        <v>3.25</v>
      </c>
      <c r="F8337" s="92">
        <f t="shared" si="413"/>
        <v>4.4800000000000004</v>
      </c>
      <c r="H8337" s="138">
        <v>3.82</v>
      </c>
      <c r="I8337" s="138">
        <v>3.25</v>
      </c>
      <c r="J8337" s="138">
        <v>4.4800000000000004</v>
      </c>
      <c r="K8337" s="138">
        <v>8.1151832460732987</v>
      </c>
    </row>
    <row r="8338" spans="1:11">
      <c r="A8338" s="39" t="s">
        <v>466</v>
      </c>
      <c r="B8338" s="39" t="s">
        <v>300</v>
      </c>
      <c r="C8338" s="39" t="s">
        <v>371</v>
      </c>
      <c r="D8338" s="92">
        <f t="shared" si="411"/>
        <v>5.75</v>
      </c>
      <c r="E8338" s="92">
        <f t="shared" si="412"/>
        <v>4.8499999999999996</v>
      </c>
      <c r="F8338" s="92">
        <f t="shared" si="413"/>
        <v>6.81</v>
      </c>
      <c r="H8338" s="138">
        <v>5.75</v>
      </c>
      <c r="I8338" s="138">
        <v>4.8499999999999996</v>
      </c>
      <c r="J8338" s="138">
        <v>6.81</v>
      </c>
      <c r="K8338" s="138">
        <v>8.695652173913043</v>
      </c>
    </row>
    <row r="8339" spans="1:11">
      <c r="A8339" s="39" t="s">
        <v>466</v>
      </c>
      <c r="B8339" s="39" t="s">
        <v>300</v>
      </c>
      <c r="C8339" s="39" t="s">
        <v>372</v>
      </c>
      <c r="D8339" s="92">
        <f t="shared" si="411"/>
        <v>2.06</v>
      </c>
      <c r="E8339" s="92">
        <f t="shared" si="412"/>
        <v>1.48</v>
      </c>
      <c r="F8339" s="92">
        <f t="shared" si="413"/>
        <v>2.86</v>
      </c>
      <c r="H8339" s="138">
        <v>2.06</v>
      </c>
      <c r="I8339" s="138">
        <v>1.48</v>
      </c>
      <c r="J8339" s="138">
        <v>2.86</v>
      </c>
      <c r="K8339" s="138">
        <v>16.990291262135919</v>
      </c>
    </row>
    <row r="8340" spans="1:11">
      <c r="A8340" s="39" t="s">
        <v>466</v>
      </c>
      <c r="B8340" s="39" t="s">
        <v>300</v>
      </c>
      <c r="C8340" s="39" t="s">
        <v>373</v>
      </c>
      <c r="D8340" s="92">
        <f t="shared" si="411"/>
        <v>3.11</v>
      </c>
      <c r="E8340" s="92">
        <f t="shared" si="412"/>
        <v>2.21</v>
      </c>
      <c r="F8340" s="92">
        <f t="shared" si="413"/>
        <v>4.3600000000000003</v>
      </c>
      <c r="H8340" s="138">
        <v>3.11</v>
      </c>
      <c r="I8340" s="138">
        <v>2.21</v>
      </c>
      <c r="J8340" s="138">
        <v>4.3600000000000003</v>
      </c>
      <c r="K8340" s="138">
        <v>17.363344051446948</v>
      </c>
    </row>
    <row r="8341" spans="1:11">
      <c r="A8341" s="39" t="s">
        <v>466</v>
      </c>
      <c r="B8341" s="39" t="s">
        <v>300</v>
      </c>
      <c r="C8341" s="39" t="s">
        <v>374</v>
      </c>
      <c r="D8341" s="92">
        <f t="shared" si="411"/>
        <v>4.1100000000000003</v>
      </c>
      <c r="E8341" s="92">
        <f t="shared" si="412"/>
        <v>3.54</v>
      </c>
      <c r="F8341" s="92">
        <f t="shared" si="413"/>
        <v>4.7699999999999996</v>
      </c>
      <c r="H8341" s="138">
        <v>4.1100000000000003</v>
      </c>
      <c r="I8341" s="138">
        <v>3.54</v>
      </c>
      <c r="J8341" s="138">
        <v>4.7699999999999996</v>
      </c>
      <c r="K8341" s="138">
        <v>7.54257907542579</v>
      </c>
    </row>
    <row r="8342" spans="1:11">
      <c r="A8342" s="39" t="s">
        <v>466</v>
      </c>
      <c r="B8342" s="39" t="s">
        <v>300</v>
      </c>
      <c r="C8342" s="39" t="s">
        <v>358</v>
      </c>
      <c r="D8342" s="92">
        <f t="shared" si="411"/>
        <v>3.07</v>
      </c>
      <c r="E8342" s="92">
        <f t="shared" si="412"/>
        <v>2.62</v>
      </c>
      <c r="F8342" s="92">
        <f t="shared" si="413"/>
        <v>3.6</v>
      </c>
      <c r="H8342" s="138">
        <v>3.07</v>
      </c>
      <c r="I8342" s="138">
        <v>2.62</v>
      </c>
      <c r="J8342" s="138">
        <v>3.6</v>
      </c>
      <c r="K8342" s="138">
        <v>8.1433224755700326</v>
      </c>
    </row>
    <row r="8343" spans="1:11">
      <c r="A8343" s="39" t="s">
        <v>466</v>
      </c>
      <c r="B8343" s="39" t="s">
        <v>300</v>
      </c>
      <c r="C8343" s="39" t="s">
        <v>375</v>
      </c>
      <c r="D8343" s="92">
        <f t="shared" si="411"/>
        <v>4.51</v>
      </c>
      <c r="E8343" s="92">
        <f t="shared" si="412"/>
        <v>2.9</v>
      </c>
      <c r="F8343" s="92">
        <f t="shared" si="413"/>
        <v>6.94</v>
      </c>
      <c r="H8343" s="138">
        <v>4.51</v>
      </c>
      <c r="I8343" s="138">
        <v>2.9</v>
      </c>
      <c r="J8343" s="138">
        <v>6.94</v>
      </c>
      <c r="K8343" s="138">
        <v>22.172949002217297</v>
      </c>
    </row>
    <row r="8344" spans="1:11">
      <c r="A8344" s="39" t="s">
        <v>466</v>
      </c>
      <c r="B8344" s="39" t="s">
        <v>300</v>
      </c>
      <c r="C8344" s="39" t="s">
        <v>376</v>
      </c>
      <c r="D8344" s="92">
        <f t="shared" si="411"/>
        <v>6.05</v>
      </c>
      <c r="E8344" s="92">
        <f t="shared" si="412"/>
        <v>4.59</v>
      </c>
      <c r="F8344" s="92">
        <f t="shared" si="413"/>
        <v>7.93</v>
      </c>
      <c r="H8344" s="138">
        <v>6.05</v>
      </c>
      <c r="I8344" s="138">
        <v>4.59</v>
      </c>
      <c r="J8344" s="138">
        <v>7.93</v>
      </c>
      <c r="K8344" s="138">
        <v>13.884297520661157</v>
      </c>
    </row>
    <row r="8345" spans="1:11">
      <c r="A8345" s="39" t="s">
        <v>466</v>
      </c>
      <c r="B8345" s="39" t="s">
        <v>300</v>
      </c>
      <c r="C8345" s="39" t="s">
        <v>377</v>
      </c>
      <c r="D8345" s="92">
        <f t="shared" si="411"/>
        <v>5.57</v>
      </c>
      <c r="E8345" s="92">
        <f t="shared" si="412"/>
        <v>4.5599999999999996</v>
      </c>
      <c r="F8345" s="92">
        <f t="shared" si="413"/>
        <v>6.78</v>
      </c>
      <c r="H8345" s="138">
        <v>5.57</v>
      </c>
      <c r="I8345" s="138">
        <v>4.5599999999999996</v>
      </c>
      <c r="J8345" s="138">
        <v>6.78</v>
      </c>
      <c r="K8345" s="138">
        <v>10.053859964093357</v>
      </c>
    </row>
    <row r="8346" spans="1:11">
      <c r="A8346" s="39" t="s">
        <v>466</v>
      </c>
      <c r="B8346" s="39" t="s">
        <v>300</v>
      </c>
      <c r="C8346" s="39" t="s">
        <v>386</v>
      </c>
      <c r="D8346" s="92">
        <f t="shared" si="411"/>
        <v>5.8</v>
      </c>
      <c r="E8346" s="92">
        <f t="shared" si="412"/>
        <v>5.21</v>
      </c>
      <c r="F8346" s="92">
        <f t="shared" si="413"/>
        <v>6.45</v>
      </c>
      <c r="H8346" s="138">
        <v>5.8</v>
      </c>
      <c r="I8346" s="138">
        <v>5.21</v>
      </c>
      <c r="J8346" s="138">
        <v>6.45</v>
      </c>
      <c r="K8346" s="138">
        <v>5.5172413793103452</v>
      </c>
    </row>
    <row r="8347" spans="1:11">
      <c r="A8347" s="39" t="s">
        <v>466</v>
      </c>
      <c r="B8347" s="39" t="s">
        <v>300</v>
      </c>
      <c r="C8347" s="39" t="s">
        <v>379</v>
      </c>
      <c r="D8347" s="92">
        <f t="shared" si="411"/>
        <v>3.51</v>
      </c>
      <c r="E8347" s="92">
        <f t="shared" si="412"/>
        <v>2.68</v>
      </c>
      <c r="F8347" s="92">
        <f t="shared" si="413"/>
        <v>4.57</v>
      </c>
      <c r="H8347" s="138">
        <v>3.51</v>
      </c>
      <c r="I8347" s="138">
        <v>2.68</v>
      </c>
      <c r="J8347" s="138">
        <v>4.57</v>
      </c>
      <c r="K8347" s="138">
        <v>13.675213675213676</v>
      </c>
    </row>
    <row r="8348" spans="1:11">
      <c r="A8348" s="39" t="s">
        <v>466</v>
      </c>
      <c r="B8348" s="39" t="s">
        <v>300</v>
      </c>
      <c r="C8348" s="39" t="s">
        <v>360</v>
      </c>
      <c r="D8348" s="92">
        <f t="shared" si="411"/>
        <v>4.7300000000000004</v>
      </c>
      <c r="E8348" s="92">
        <f t="shared" si="412"/>
        <v>4.09</v>
      </c>
      <c r="F8348" s="92">
        <f t="shared" si="413"/>
        <v>5.46</v>
      </c>
      <c r="H8348" s="138">
        <v>4.7300000000000004</v>
      </c>
      <c r="I8348" s="138">
        <v>4.09</v>
      </c>
      <c r="J8348" s="138">
        <v>5.46</v>
      </c>
      <c r="K8348" s="138">
        <v>7.3995771670190269</v>
      </c>
    </row>
    <row r="8349" spans="1:11">
      <c r="A8349" s="39" t="s">
        <v>466</v>
      </c>
      <c r="B8349" s="39" t="s">
        <v>300</v>
      </c>
      <c r="C8349" s="39" t="s">
        <v>0</v>
      </c>
      <c r="D8349" s="92">
        <f t="shared" si="411"/>
        <v>3.95</v>
      </c>
      <c r="E8349" s="92">
        <f t="shared" si="412"/>
        <v>3.65</v>
      </c>
      <c r="F8349" s="92">
        <f t="shared" si="413"/>
        <v>4.28</v>
      </c>
      <c r="H8349" s="138">
        <v>3.95</v>
      </c>
      <c r="I8349" s="138">
        <v>3.65</v>
      </c>
      <c r="J8349" s="138">
        <v>4.28</v>
      </c>
      <c r="K8349" s="138">
        <v>4.0506329113924053</v>
      </c>
    </row>
    <row r="8350" spans="1:11">
      <c r="A8350" s="39" t="s">
        <v>467</v>
      </c>
      <c r="B8350" s="39" t="s">
        <v>298</v>
      </c>
      <c r="C8350" s="39" t="s">
        <v>101</v>
      </c>
      <c r="D8350" s="92">
        <f t="shared" si="411"/>
        <v>11.5</v>
      </c>
      <c r="E8350" s="92">
        <f t="shared" si="412"/>
        <v>8.0500000000000007</v>
      </c>
      <c r="F8350" s="92">
        <f t="shared" si="413"/>
        <v>16.170000000000002</v>
      </c>
      <c r="H8350" s="138">
        <v>11.5</v>
      </c>
      <c r="I8350" s="138">
        <v>8.0500000000000007</v>
      </c>
      <c r="J8350" s="138">
        <v>16.170000000000002</v>
      </c>
      <c r="K8350" s="138">
        <v>17.826086956521738</v>
      </c>
    </row>
    <row r="8351" spans="1:11">
      <c r="A8351" s="39" t="s">
        <v>467</v>
      </c>
      <c r="B8351" s="39" t="s">
        <v>298</v>
      </c>
      <c r="C8351" s="39" t="s">
        <v>108</v>
      </c>
      <c r="D8351" s="92">
        <f t="shared" si="411"/>
        <v>5.9</v>
      </c>
      <c r="E8351" s="92">
        <f t="shared" si="412"/>
        <v>3.41</v>
      </c>
      <c r="F8351" s="92">
        <f t="shared" si="413"/>
        <v>10.02</v>
      </c>
      <c r="H8351" s="138">
        <v>5.9</v>
      </c>
      <c r="I8351" s="138">
        <v>3.41</v>
      </c>
      <c r="J8351" s="138">
        <v>10.02</v>
      </c>
      <c r="K8351" s="138">
        <v>27.627118644067792</v>
      </c>
    </row>
    <row r="8352" spans="1:11">
      <c r="A8352" s="39" t="s">
        <v>467</v>
      </c>
      <c r="B8352" s="39" t="s">
        <v>298</v>
      </c>
      <c r="C8352" s="39" t="s">
        <v>109</v>
      </c>
      <c r="D8352" s="92">
        <f t="shared" si="411"/>
        <v>7.92</v>
      </c>
      <c r="E8352" s="92">
        <f t="shared" si="412"/>
        <v>5.24</v>
      </c>
      <c r="F8352" s="92">
        <f t="shared" si="413"/>
        <v>11.81</v>
      </c>
      <c r="H8352" s="138">
        <v>7.92</v>
      </c>
      <c r="I8352" s="138">
        <v>5.24</v>
      </c>
      <c r="J8352" s="138">
        <v>11.81</v>
      </c>
      <c r="K8352" s="138">
        <v>20.833333333333332</v>
      </c>
    </row>
    <row r="8353" spans="1:11">
      <c r="A8353" s="39" t="s">
        <v>467</v>
      </c>
      <c r="B8353" s="39" t="s">
        <v>298</v>
      </c>
      <c r="C8353" s="39" t="s">
        <v>112</v>
      </c>
      <c r="D8353" s="92">
        <f t="shared" si="411"/>
        <v>7.23</v>
      </c>
      <c r="E8353" s="92">
        <f t="shared" si="412"/>
        <v>4.43</v>
      </c>
      <c r="F8353" s="92">
        <f t="shared" si="413"/>
        <v>11.58</v>
      </c>
      <c r="H8353" s="138">
        <v>7.23</v>
      </c>
      <c r="I8353" s="138">
        <v>4.43</v>
      </c>
      <c r="J8353" s="138">
        <v>11.58</v>
      </c>
      <c r="K8353" s="138">
        <v>24.61964038727524</v>
      </c>
    </row>
    <row r="8354" spans="1:11">
      <c r="A8354" s="39" t="s">
        <v>467</v>
      </c>
      <c r="B8354" s="39" t="s">
        <v>298</v>
      </c>
      <c r="C8354" s="39" t="s">
        <v>115</v>
      </c>
      <c r="D8354" s="92">
        <f t="shared" si="411"/>
        <v>12.25</v>
      </c>
      <c r="E8354" s="92">
        <f t="shared" si="412"/>
        <v>9.17</v>
      </c>
      <c r="F8354" s="92">
        <f t="shared" si="413"/>
        <v>16.170000000000002</v>
      </c>
      <c r="H8354" s="138">
        <v>12.25</v>
      </c>
      <c r="I8354" s="138">
        <v>9.17</v>
      </c>
      <c r="J8354" s="138">
        <v>16.170000000000002</v>
      </c>
      <c r="K8354" s="138">
        <v>14.448979591836736</v>
      </c>
    </row>
    <row r="8355" spans="1:11">
      <c r="A8355" s="39" t="s">
        <v>467</v>
      </c>
      <c r="B8355" s="39" t="s">
        <v>298</v>
      </c>
      <c r="C8355" s="39" t="s">
        <v>118</v>
      </c>
      <c r="D8355" s="92">
        <f t="shared" si="411"/>
        <v>8.98</v>
      </c>
      <c r="E8355" s="92">
        <f t="shared" si="412"/>
        <v>6.23</v>
      </c>
      <c r="F8355" s="92">
        <f t="shared" si="413"/>
        <v>12.79</v>
      </c>
      <c r="H8355" s="138">
        <v>8.98</v>
      </c>
      <c r="I8355" s="138">
        <v>6.23</v>
      </c>
      <c r="J8355" s="138">
        <v>12.79</v>
      </c>
      <c r="K8355" s="138">
        <v>18.37416481069042</v>
      </c>
    </row>
    <row r="8356" spans="1:11">
      <c r="A8356" s="39" t="s">
        <v>467</v>
      </c>
      <c r="B8356" s="39" t="s">
        <v>298</v>
      </c>
      <c r="C8356" s="39" t="s">
        <v>122</v>
      </c>
      <c r="D8356" s="92">
        <f t="shared" si="411"/>
        <v>10.41</v>
      </c>
      <c r="E8356" s="92">
        <f t="shared" si="412"/>
        <v>7.27</v>
      </c>
      <c r="F8356" s="92">
        <f t="shared" si="413"/>
        <v>14.7</v>
      </c>
      <c r="H8356" s="138">
        <v>10.41</v>
      </c>
      <c r="I8356" s="138">
        <v>7.27</v>
      </c>
      <c r="J8356" s="138">
        <v>14.7</v>
      </c>
      <c r="K8356" s="138">
        <v>17.963496637848223</v>
      </c>
    </row>
    <row r="8357" spans="1:11">
      <c r="A8357" s="39" t="s">
        <v>467</v>
      </c>
      <c r="B8357" s="39" t="s">
        <v>298</v>
      </c>
      <c r="C8357" s="39" t="s">
        <v>130</v>
      </c>
      <c r="D8357" s="92">
        <f t="shared" si="411"/>
        <v>13.05</v>
      </c>
      <c r="E8357" s="92">
        <f t="shared" si="412"/>
        <v>9.49</v>
      </c>
      <c r="F8357" s="92">
        <f t="shared" si="413"/>
        <v>17.68</v>
      </c>
      <c r="H8357" s="138">
        <v>13.05</v>
      </c>
      <c r="I8357" s="138">
        <v>9.49</v>
      </c>
      <c r="J8357" s="138">
        <v>17.68</v>
      </c>
      <c r="K8357" s="138">
        <v>15.938697318007664</v>
      </c>
    </row>
    <row r="8358" spans="1:11">
      <c r="A8358" s="39" t="s">
        <v>467</v>
      </c>
      <c r="B8358" s="39" t="s">
        <v>298</v>
      </c>
      <c r="C8358" s="39" t="s">
        <v>135</v>
      </c>
      <c r="D8358" s="92">
        <f t="shared" si="411"/>
        <v>15.53</v>
      </c>
      <c r="E8358" s="92">
        <f t="shared" si="412"/>
        <v>9.44</v>
      </c>
      <c r="F8358" s="92">
        <f t="shared" si="413"/>
        <v>24.48</v>
      </c>
      <c r="H8358" s="138">
        <v>15.53</v>
      </c>
      <c r="I8358" s="138">
        <v>9.44</v>
      </c>
      <c r="J8358" s="138">
        <v>24.48</v>
      </c>
      <c r="K8358" s="138">
        <v>24.468770122343848</v>
      </c>
    </row>
    <row r="8359" spans="1:11">
      <c r="A8359" s="39" t="s">
        <v>467</v>
      </c>
      <c r="B8359" s="39" t="s">
        <v>298</v>
      </c>
      <c r="C8359" s="39" t="s">
        <v>136</v>
      </c>
      <c r="D8359" s="92">
        <f t="shared" si="411"/>
        <v>12.85</v>
      </c>
      <c r="E8359" s="92">
        <f t="shared" si="412"/>
        <v>8.32</v>
      </c>
      <c r="F8359" s="92">
        <f t="shared" si="413"/>
        <v>19.32</v>
      </c>
      <c r="H8359" s="138">
        <v>12.85</v>
      </c>
      <c r="I8359" s="138">
        <v>8.32</v>
      </c>
      <c r="J8359" s="138">
        <v>19.32</v>
      </c>
      <c r="K8359" s="138">
        <v>21.556420233463037</v>
      </c>
    </row>
    <row r="8360" spans="1:11">
      <c r="A8360" s="39" t="s">
        <v>467</v>
      </c>
      <c r="B8360" s="39" t="s">
        <v>298</v>
      </c>
      <c r="C8360" s="39" t="s">
        <v>143</v>
      </c>
      <c r="D8360" s="92">
        <f t="shared" si="411"/>
        <v>11.29</v>
      </c>
      <c r="E8360" s="92">
        <f t="shared" si="412"/>
        <v>7.27</v>
      </c>
      <c r="F8360" s="92">
        <f t="shared" si="413"/>
        <v>17.12</v>
      </c>
      <c r="H8360" s="138">
        <v>11.29</v>
      </c>
      <c r="I8360" s="138">
        <v>7.27</v>
      </c>
      <c r="J8360" s="138">
        <v>17.12</v>
      </c>
      <c r="K8360" s="138">
        <v>21.877767936226753</v>
      </c>
    </row>
    <row r="8361" spans="1:11">
      <c r="A8361" s="39" t="s">
        <v>467</v>
      </c>
      <c r="B8361" s="39" t="s">
        <v>298</v>
      </c>
      <c r="C8361" s="39" t="s">
        <v>149</v>
      </c>
      <c r="D8361" s="92">
        <f t="shared" si="411"/>
        <v>11.1</v>
      </c>
      <c r="E8361" s="92">
        <f t="shared" si="412"/>
        <v>7.91</v>
      </c>
      <c r="F8361" s="92">
        <f t="shared" si="413"/>
        <v>15.36</v>
      </c>
      <c r="H8361" s="138">
        <v>11.1</v>
      </c>
      <c r="I8361" s="138">
        <v>7.91</v>
      </c>
      <c r="J8361" s="138">
        <v>15.36</v>
      </c>
      <c r="K8361" s="138">
        <v>16.936936936936934</v>
      </c>
    </row>
    <row r="8362" spans="1:11">
      <c r="A8362" s="39" t="s">
        <v>467</v>
      </c>
      <c r="B8362" s="39" t="s">
        <v>298</v>
      </c>
      <c r="C8362" s="39" t="s">
        <v>151</v>
      </c>
      <c r="D8362" s="92">
        <f t="shared" si="411"/>
        <v>10.44</v>
      </c>
      <c r="E8362" s="92">
        <f t="shared" si="412"/>
        <v>6.66</v>
      </c>
      <c r="F8362" s="92">
        <f t="shared" si="413"/>
        <v>15.99</v>
      </c>
      <c r="H8362" s="138">
        <v>10.44</v>
      </c>
      <c r="I8362" s="138">
        <v>6.66</v>
      </c>
      <c r="J8362" s="138">
        <v>15.99</v>
      </c>
      <c r="K8362" s="138">
        <v>22.413793103448278</v>
      </c>
    </row>
    <row r="8363" spans="1:11">
      <c r="A8363" s="39" t="s">
        <v>467</v>
      </c>
      <c r="B8363" s="39" t="s">
        <v>298</v>
      </c>
      <c r="C8363" s="39" t="s">
        <v>154</v>
      </c>
      <c r="D8363" s="92">
        <f t="shared" si="411"/>
        <v>8.83</v>
      </c>
      <c r="E8363" s="92">
        <f t="shared" si="412"/>
        <v>5.73</v>
      </c>
      <c r="F8363" s="92">
        <f t="shared" si="413"/>
        <v>13.38</v>
      </c>
      <c r="H8363" s="138">
        <v>8.83</v>
      </c>
      <c r="I8363" s="138">
        <v>5.73</v>
      </c>
      <c r="J8363" s="138">
        <v>13.38</v>
      </c>
      <c r="K8363" s="138">
        <v>21.744054360135902</v>
      </c>
    </row>
    <row r="8364" spans="1:11">
      <c r="A8364" s="39" t="s">
        <v>467</v>
      </c>
      <c r="B8364" s="39" t="s">
        <v>298</v>
      </c>
      <c r="C8364" s="39" t="s">
        <v>164</v>
      </c>
      <c r="D8364" s="92">
        <f t="shared" si="411"/>
        <v>8.06</v>
      </c>
      <c r="E8364" s="92">
        <f t="shared" si="412"/>
        <v>5.0599999999999996</v>
      </c>
      <c r="F8364" s="92">
        <f t="shared" si="413"/>
        <v>12.59</v>
      </c>
      <c r="H8364" s="138">
        <v>8.06</v>
      </c>
      <c r="I8364" s="138">
        <v>5.0599999999999996</v>
      </c>
      <c r="J8364" s="138">
        <v>12.59</v>
      </c>
      <c r="K8364" s="138">
        <v>23.325062034739453</v>
      </c>
    </row>
    <row r="8365" spans="1:11">
      <c r="A8365" s="39" t="s">
        <v>467</v>
      </c>
      <c r="B8365" s="39" t="s">
        <v>298</v>
      </c>
      <c r="C8365" s="39" t="s">
        <v>171</v>
      </c>
      <c r="D8365" s="92">
        <f t="shared" si="411"/>
        <v>11.99</v>
      </c>
      <c r="E8365" s="92">
        <f t="shared" si="412"/>
        <v>8.6</v>
      </c>
      <c r="F8365" s="92">
        <f t="shared" si="413"/>
        <v>16.48</v>
      </c>
      <c r="H8365" s="138">
        <v>11.99</v>
      </c>
      <c r="I8365" s="138">
        <v>8.6</v>
      </c>
      <c r="J8365" s="138">
        <v>16.48</v>
      </c>
      <c r="K8365" s="138">
        <v>16.680567139282733</v>
      </c>
    </row>
    <row r="8366" spans="1:11">
      <c r="A8366" s="39" t="s">
        <v>467</v>
      </c>
      <c r="B8366" s="39" t="s">
        <v>298</v>
      </c>
      <c r="C8366" s="39" t="s">
        <v>174</v>
      </c>
      <c r="D8366" s="92">
        <f t="shared" si="411"/>
        <v>12.87</v>
      </c>
      <c r="E8366" s="92">
        <f t="shared" si="412"/>
        <v>8.83</v>
      </c>
      <c r="F8366" s="92">
        <f t="shared" si="413"/>
        <v>18.399999999999999</v>
      </c>
      <c r="H8366" s="138">
        <v>12.87</v>
      </c>
      <c r="I8366" s="138">
        <v>8.83</v>
      </c>
      <c r="J8366" s="138">
        <v>18.399999999999999</v>
      </c>
      <c r="K8366" s="138">
        <v>18.803418803418804</v>
      </c>
    </row>
    <row r="8367" spans="1:11">
      <c r="A8367" s="39" t="s">
        <v>467</v>
      </c>
      <c r="B8367" s="39" t="s">
        <v>299</v>
      </c>
      <c r="C8367" s="39" t="s">
        <v>101</v>
      </c>
      <c r="D8367" s="92">
        <f t="shared" si="411"/>
        <v>85.01</v>
      </c>
      <c r="E8367" s="92">
        <f t="shared" si="412"/>
        <v>79.75</v>
      </c>
      <c r="F8367" s="92">
        <f t="shared" si="413"/>
        <v>89.09</v>
      </c>
      <c r="H8367" s="138">
        <v>85.01</v>
      </c>
      <c r="I8367" s="138">
        <v>79.75</v>
      </c>
      <c r="J8367" s="138">
        <v>89.09</v>
      </c>
      <c r="K8367" s="138">
        <v>2.7879073050229386</v>
      </c>
    </row>
    <row r="8368" spans="1:11">
      <c r="A8368" s="39" t="s">
        <v>467</v>
      </c>
      <c r="B8368" s="39" t="s">
        <v>299</v>
      </c>
      <c r="C8368" s="39" t="s">
        <v>108</v>
      </c>
      <c r="D8368" s="92">
        <f t="shared" si="411"/>
        <v>91.61</v>
      </c>
      <c r="E8368" s="92">
        <f t="shared" si="412"/>
        <v>86.53</v>
      </c>
      <c r="F8368" s="92">
        <f t="shared" si="413"/>
        <v>94.89</v>
      </c>
      <c r="H8368" s="138">
        <v>91.61</v>
      </c>
      <c r="I8368" s="138">
        <v>86.53</v>
      </c>
      <c r="J8368" s="138">
        <v>94.89</v>
      </c>
      <c r="K8368" s="138">
        <v>2.2704944875013644</v>
      </c>
    </row>
    <row r="8369" spans="1:11">
      <c r="A8369" s="39" t="s">
        <v>467</v>
      </c>
      <c r="B8369" s="39" t="s">
        <v>299</v>
      </c>
      <c r="C8369" s="39" t="s">
        <v>109</v>
      </c>
      <c r="D8369" s="92">
        <f t="shared" si="411"/>
        <v>90.5</v>
      </c>
      <c r="E8369" s="92">
        <f t="shared" si="412"/>
        <v>86.48</v>
      </c>
      <c r="F8369" s="92">
        <f t="shared" si="413"/>
        <v>93.42</v>
      </c>
      <c r="H8369" s="138">
        <v>90.5</v>
      </c>
      <c r="I8369" s="138">
        <v>86.48</v>
      </c>
      <c r="J8369" s="138">
        <v>93.42</v>
      </c>
      <c r="K8369" s="138">
        <v>1.9337016574585635</v>
      </c>
    </row>
    <row r="8370" spans="1:11">
      <c r="A8370" s="39" t="s">
        <v>467</v>
      </c>
      <c r="B8370" s="39" t="s">
        <v>299</v>
      </c>
      <c r="C8370" s="39" t="s">
        <v>112</v>
      </c>
      <c r="D8370" s="92">
        <f t="shared" si="411"/>
        <v>89.82</v>
      </c>
      <c r="E8370" s="92">
        <f t="shared" si="412"/>
        <v>85.05</v>
      </c>
      <c r="F8370" s="92">
        <f t="shared" si="413"/>
        <v>93.19</v>
      </c>
      <c r="H8370" s="138">
        <v>89.82</v>
      </c>
      <c r="I8370" s="138">
        <v>85.05</v>
      </c>
      <c r="J8370" s="138">
        <v>93.19</v>
      </c>
      <c r="K8370" s="138">
        <v>2.2823424627031841</v>
      </c>
    </row>
    <row r="8371" spans="1:11">
      <c r="A8371" s="39" t="s">
        <v>467</v>
      </c>
      <c r="B8371" s="39" t="s">
        <v>299</v>
      </c>
      <c r="C8371" s="39" t="s">
        <v>115</v>
      </c>
      <c r="D8371" s="92">
        <f t="shared" si="411"/>
        <v>85.1</v>
      </c>
      <c r="E8371" s="92">
        <f t="shared" si="412"/>
        <v>80.88</v>
      </c>
      <c r="F8371" s="92">
        <f t="shared" si="413"/>
        <v>88.51</v>
      </c>
      <c r="H8371" s="138">
        <v>85.1</v>
      </c>
      <c r="I8371" s="138">
        <v>80.88</v>
      </c>
      <c r="J8371" s="138">
        <v>88.51</v>
      </c>
      <c r="K8371" s="138">
        <v>2.2796709753231492</v>
      </c>
    </row>
    <row r="8372" spans="1:11">
      <c r="A8372" s="39" t="s">
        <v>467</v>
      </c>
      <c r="B8372" s="39" t="s">
        <v>299</v>
      </c>
      <c r="C8372" s="39" t="s">
        <v>118</v>
      </c>
      <c r="D8372" s="92">
        <f t="shared" si="411"/>
        <v>87.07</v>
      </c>
      <c r="E8372" s="92">
        <f t="shared" si="412"/>
        <v>81.5</v>
      </c>
      <c r="F8372" s="92">
        <f t="shared" si="413"/>
        <v>91.14</v>
      </c>
      <c r="H8372" s="138">
        <v>87.07</v>
      </c>
      <c r="I8372" s="138">
        <v>81.5</v>
      </c>
      <c r="J8372" s="138">
        <v>91.14</v>
      </c>
      <c r="K8372" s="138">
        <v>2.8023429424600899</v>
      </c>
    </row>
    <row r="8373" spans="1:11">
      <c r="A8373" s="39" t="s">
        <v>467</v>
      </c>
      <c r="B8373" s="39" t="s">
        <v>299</v>
      </c>
      <c r="C8373" s="39" t="s">
        <v>122</v>
      </c>
      <c r="D8373" s="92">
        <f t="shared" si="411"/>
        <v>86.65</v>
      </c>
      <c r="E8373" s="92">
        <f t="shared" si="412"/>
        <v>81.93</v>
      </c>
      <c r="F8373" s="92">
        <f t="shared" si="413"/>
        <v>90.28</v>
      </c>
      <c r="H8373" s="138">
        <v>86.65</v>
      </c>
      <c r="I8373" s="138">
        <v>81.93</v>
      </c>
      <c r="J8373" s="138">
        <v>90.28</v>
      </c>
      <c r="K8373" s="138">
        <v>2.4466243508366992</v>
      </c>
    </row>
    <row r="8374" spans="1:11">
      <c r="A8374" s="39" t="s">
        <v>467</v>
      </c>
      <c r="B8374" s="39" t="s">
        <v>299</v>
      </c>
      <c r="C8374" s="39" t="s">
        <v>130</v>
      </c>
      <c r="D8374" s="92">
        <f t="shared" si="411"/>
        <v>84.29</v>
      </c>
      <c r="E8374" s="92">
        <f t="shared" si="412"/>
        <v>79.239999999999995</v>
      </c>
      <c r="F8374" s="92">
        <f t="shared" si="413"/>
        <v>88.3</v>
      </c>
      <c r="H8374" s="138">
        <v>84.29</v>
      </c>
      <c r="I8374" s="138">
        <v>79.239999999999995</v>
      </c>
      <c r="J8374" s="138">
        <v>88.3</v>
      </c>
      <c r="K8374" s="138">
        <v>2.7286748131450942</v>
      </c>
    </row>
    <row r="8375" spans="1:11">
      <c r="A8375" s="39" t="s">
        <v>467</v>
      </c>
      <c r="B8375" s="39" t="s">
        <v>299</v>
      </c>
      <c r="C8375" s="39" t="s">
        <v>135</v>
      </c>
      <c r="D8375" s="92">
        <f t="shared" si="411"/>
        <v>79.48</v>
      </c>
      <c r="E8375" s="92">
        <f t="shared" si="412"/>
        <v>69.5</v>
      </c>
      <c r="F8375" s="92">
        <f t="shared" si="413"/>
        <v>86.81</v>
      </c>
      <c r="H8375" s="138">
        <v>79.48</v>
      </c>
      <c r="I8375" s="138">
        <v>69.5</v>
      </c>
      <c r="J8375" s="138">
        <v>86.81</v>
      </c>
      <c r="K8375" s="138">
        <v>5.548565676899849</v>
      </c>
    </row>
    <row r="8376" spans="1:11">
      <c r="A8376" s="39" t="s">
        <v>467</v>
      </c>
      <c r="B8376" s="39" t="s">
        <v>299</v>
      </c>
      <c r="C8376" s="39" t="s">
        <v>136</v>
      </c>
      <c r="D8376" s="92">
        <f t="shared" si="411"/>
        <v>86.79</v>
      </c>
      <c r="E8376" s="92">
        <f t="shared" si="412"/>
        <v>80.34</v>
      </c>
      <c r="F8376" s="92">
        <f t="shared" si="413"/>
        <v>91.35</v>
      </c>
      <c r="H8376" s="138">
        <v>86.79</v>
      </c>
      <c r="I8376" s="138">
        <v>80.34</v>
      </c>
      <c r="J8376" s="138">
        <v>91.35</v>
      </c>
      <c r="K8376" s="138">
        <v>3.2031340016130887</v>
      </c>
    </row>
    <row r="8377" spans="1:11">
      <c r="A8377" s="39" t="s">
        <v>467</v>
      </c>
      <c r="B8377" s="39" t="s">
        <v>299</v>
      </c>
      <c r="C8377" s="39" t="s">
        <v>143</v>
      </c>
      <c r="D8377" s="92">
        <f t="shared" si="411"/>
        <v>86.41</v>
      </c>
      <c r="E8377" s="92">
        <f t="shared" si="412"/>
        <v>80.459999999999994</v>
      </c>
      <c r="F8377" s="92">
        <f t="shared" si="413"/>
        <v>90.76</v>
      </c>
      <c r="H8377" s="138">
        <v>86.41</v>
      </c>
      <c r="I8377" s="138">
        <v>80.459999999999994</v>
      </c>
      <c r="J8377" s="138">
        <v>90.76</v>
      </c>
      <c r="K8377" s="138">
        <v>3.0089110056706403</v>
      </c>
    </row>
    <row r="8378" spans="1:11">
      <c r="A8378" s="39" t="s">
        <v>467</v>
      </c>
      <c r="B8378" s="39" t="s">
        <v>299</v>
      </c>
      <c r="C8378" s="39" t="s">
        <v>149</v>
      </c>
      <c r="D8378" s="92">
        <f t="shared" si="411"/>
        <v>86.63</v>
      </c>
      <c r="E8378" s="92">
        <f t="shared" si="412"/>
        <v>82.17</v>
      </c>
      <c r="F8378" s="92">
        <f t="shared" si="413"/>
        <v>90.11</v>
      </c>
      <c r="H8378" s="138">
        <v>86.63</v>
      </c>
      <c r="I8378" s="138">
        <v>82.17</v>
      </c>
      <c r="J8378" s="138">
        <v>90.11</v>
      </c>
      <c r="K8378" s="138">
        <v>2.3202123975528108</v>
      </c>
    </row>
    <row r="8379" spans="1:11">
      <c r="A8379" s="39" t="s">
        <v>467</v>
      </c>
      <c r="B8379" s="39" t="s">
        <v>299</v>
      </c>
      <c r="C8379" s="39" t="s">
        <v>151</v>
      </c>
      <c r="D8379" s="92">
        <f t="shared" si="411"/>
        <v>88.79</v>
      </c>
      <c r="E8379" s="92">
        <f t="shared" si="412"/>
        <v>83.25</v>
      </c>
      <c r="F8379" s="92">
        <f t="shared" si="413"/>
        <v>92.66</v>
      </c>
      <c r="H8379" s="138">
        <v>88.79</v>
      </c>
      <c r="I8379" s="138">
        <v>83.25</v>
      </c>
      <c r="J8379" s="138">
        <v>92.66</v>
      </c>
      <c r="K8379" s="138">
        <v>2.669219506701205</v>
      </c>
    </row>
    <row r="8380" spans="1:11">
      <c r="A8380" s="39" t="s">
        <v>467</v>
      </c>
      <c r="B8380" s="39" t="s">
        <v>299</v>
      </c>
      <c r="C8380" s="39" t="s">
        <v>154</v>
      </c>
      <c r="D8380" s="92">
        <f t="shared" si="411"/>
        <v>88.57</v>
      </c>
      <c r="E8380" s="92">
        <f t="shared" si="412"/>
        <v>83.81</v>
      </c>
      <c r="F8380" s="92">
        <f t="shared" si="413"/>
        <v>92.07</v>
      </c>
      <c r="H8380" s="138">
        <v>88.57</v>
      </c>
      <c r="I8380" s="138">
        <v>83.81</v>
      </c>
      <c r="J8380" s="138">
        <v>92.07</v>
      </c>
      <c r="K8380" s="138">
        <v>2.3484249745963646</v>
      </c>
    </row>
    <row r="8381" spans="1:11">
      <c r="A8381" s="39" t="s">
        <v>467</v>
      </c>
      <c r="B8381" s="39" t="s">
        <v>299</v>
      </c>
      <c r="C8381" s="39" t="s">
        <v>164</v>
      </c>
      <c r="D8381" s="92">
        <f t="shared" si="411"/>
        <v>87.38</v>
      </c>
      <c r="E8381" s="92">
        <f t="shared" si="412"/>
        <v>81.569999999999993</v>
      </c>
      <c r="F8381" s="92">
        <f t="shared" si="413"/>
        <v>91.55</v>
      </c>
      <c r="H8381" s="138">
        <v>87.38</v>
      </c>
      <c r="I8381" s="138">
        <v>81.569999999999993</v>
      </c>
      <c r="J8381" s="138">
        <v>91.55</v>
      </c>
      <c r="K8381" s="138">
        <v>2.8839551384756237</v>
      </c>
    </row>
    <row r="8382" spans="1:11">
      <c r="A8382" s="39" t="s">
        <v>467</v>
      </c>
      <c r="B8382" s="39" t="s">
        <v>299</v>
      </c>
      <c r="C8382" s="39" t="s">
        <v>171</v>
      </c>
      <c r="D8382" s="92">
        <f t="shared" si="411"/>
        <v>84.53</v>
      </c>
      <c r="E8382" s="92">
        <f t="shared" si="412"/>
        <v>79.72</v>
      </c>
      <c r="F8382" s="92">
        <f t="shared" si="413"/>
        <v>88.36</v>
      </c>
      <c r="H8382" s="138">
        <v>84.53</v>
      </c>
      <c r="I8382" s="138">
        <v>79.72</v>
      </c>
      <c r="J8382" s="138">
        <v>88.36</v>
      </c>
      <c r="K8382" s="138">
        <v>2.6026262865254943</v>
      </c>
    </row>
    <row r="8383" spans="1:11">
      <c r="A8383" s="39" t="s">
        <v>467</v>
      </c>
      <c r="B8383" s="39" t="s">
        <v>299</v>
      </c>
      <c r="C8383" s="39" t="s">
        <v>174</v>
      </c>
      <c r="D8383" s="92">
        <f t="shared" si="411"/>
        <v>84.35</v>
      </c>
      <c r="E8383" s="92">
        <f t="shared" si="412"/>
        <v>78.69</v>
      </c>
      <c r="F8383" s="92">
        <f t="shared" si="413"/>
        <v>88.72</v>
      </c>
      <c r="H8383" s="138">
        <v>84.35</v>
      </c>
      <c r="I8383" s="138">
        <v>78.69</v>
      </c>
      <c r="J8383" s="138">
        <v>88.72</v>
      </c>
      <c r="K8383" s="138">
        <v>3.0231179608772969</v>
      </c>
    </row>
    <row r="8384" spans="1:11">
      <c r="A8384" s="39" t="s">
        <v>467</v>
      </c>
      <c r="B8384" s="39" t="s">
        <v>298</v>
      </c>
      <c r="C8384" s="39" t="s">
        <v>102</v>
      </c>
      <c r="D8384" s="92">
        <f t="shared" si="411"/>
        <v>13.51</v>
      </c>
      <c r="E8384" s="92">
        <f t="shared" si="412"/>
        <v>9</v>
      </c>
      <c r="F8384" s="92">
        <f t="shared" si="413"/>
        <v>19.79</v>
      </c>
      <c r="H8384" s="138">
        <v>13.51</v>
      </c>
      <c r="I8384" s="138">
        <v>9</v>
      </c>
      <c r="J8384" s="138">
        <v>19.79</v>
      </c>
      <c r="K8384" s="138">
        <v>20.133234641006663</v>
      </c>
    </row>
    <row r="8385" spans="1:11">
      <c r="A8385" s="39" t="s">
        <v>467</v>
      </c>
      <c r="B8385" s="39" t="s">
        <v>298</v>
      </c>
      <c r="C8385" s="39" t="s">
        <v>103</v>
      </c>
      <c r="D8385" s="92">
        <f t="shared" si="411"/>
        <v>8.85</v>
      </c>
      <c r="E8385" s="92">
        <f t="shared" si="412"/>
        <v>5.29</v>
      </c>
      <c r="F8385" s="92">
        <f t="shared" si="413"/>
        <v>14.43</v>
      </c>
      <c r="H8385" s="138">
        <v>8.85</v>
      </c>
      <c r="I8385" s="138">
        <v>5.29</v>
      </c>
      <c r="J8385" s="138">
        <v>14.43</v>
      </c>
      <c r="K8385" s="138">
        <v>25.649717514124294</v>
      </c>
    </row>
    <row r="8386" spans="1:11">
      <c r="A8386" s="39" t="s">
        <v>467</v>
      </c>
      <c r="B8386" s="39" t="s">
        <v>298</v>
      </c>
      <c r="C8386" s="39" t="s">
        <v>104</v>
      </c>
      <c r="D8386" s="92">
        <f t="shared" si="411"/>
        <v>12.05</v>
      </c>
      <c r="E8386" s="92">
        <f t="shared" si="412"/>
        <v>7.14</v>
      </c>
      <c r="F8386" s="92">
        <f t="shared" si="413"/>
        <v>19.649999999999999</v>
      </c>
      <c r="H8386" s="138">
        <v>12.05</v>
      </c>
      <c r="I8386" s="138">
        <v>7.14</v>
      </c>
      <c r="J8386" s="138">
        <v>19.649999999999999</v>
      </c>
      <c r="K8386" s="138">
        <v>25.975103734439831</v>
      </c>
    </row>
    <row r="8387" spans="1:11">
      <c r="A8387" s="39" t="s">
        <v>467</v>
      </c>
      <c r="B8387" s="39" t="s">
        <v>298</v>
      </c>
      <c r="C8387" s="39" t="s">
        <v>110</v>
      </c>
      <c r="D8387" s="92">
        <f t="shared" si="411"/>
        <v>12.77</v>
      </c>
      <c r="E8387" s="92">
        <f t="shared" si="412"/>
        <v>8.68</v>
      </c>
      <c r="F8387" s="92">
        <f t="shared" si="413"/>
        <v>18.41</v>
      </c>
      <c r="H8387" s="138">
        <v>12.77</v>
      </c>
      <c r="I8387" s="138">
        <v>8.68</v>
      </c>
      <c r="J8387" s="138">
        <v>18.41</v>
      </c>
      <c r="K8387" s="138">
        <v>19.263899765074395</v>
      </c>
    </row>
    <row r="8388" spans="1:11">
      <c r="A8388" s="39" t="s">
        <v>467</v>
      </c>
      <c r="B8388" s="39" t="s">
        <v>298</v>
      </c>
      <c r="C8388" s="39" t="s">
        <v>111</v>
      </c>
      <c r="D8388" s="92">
        <f t="shared" si="411"/>
        <v>10.63</v>
      </c>
      <c r="E8388" s="92">
        <f t="shared" si="412"/>
        <v>7.83</v>
      </c>
      <c r="F8388" s="92">
        <f t="shared" si="413"/>
        <v>14.27</v>
      </c>
      <c r="H8388" s="138">
        <v>10.63</v>
      </c>
      <c r="I8388" s="138">
        <v>7.83</v>
      </c>
      <c r="J8388" s="138">
        <v>14.27</v>
      </c>
      <c r="K8388" s="138">
        <v>15.333960489181559</v>
      </c>
    </row>
    <row r="8389" spans="1:11">
      <c r="A8389" s="39" t="s">
        <v>467</v>
      </c>
      <c r="B8389" s="39" t="s">
        <v>298</v>
      </c>
      <c r="C8389" s="39" t="s">
        <v>116</v>
      </c>
      <c r="D8389" s="92">
        <f t="shared" si="411"/>
        <v>14.2</v>
      </c>
      <c r="E8389" s="92">
        <f t="shared" si="412"/>
        <v>8.9600000000000009</v>
      </c>
      <c r="F8389" s="92">
        <f t="shared" si="413"/>
        <v>21.79</v>
      </c>
      <c r="H8389" s="138">
        <v>14.2</v>
      </c>
      <c r="I8389" s="138">
        <v>8.9600000000000009</v>
      </c>
      <c r="J8389" s="138">
        <v>21.79</v>
      </c>
      <c r="K8389" s="138">
        <v>22.746478873239436</v>
      </c>
    </row>
    <row r="8390" spans="1:11">
      <c r="A8390" s="39" t="s">
        <v>467</v>
      </c>
      <c r="B8390" s="39" t="s">
        <v>298</v>
      </c>
      <c r="C8390" s="39" t="s">
        <v>117</v>
      </c>
      <c r="D8390" s="92">
        <f t="shared" si="411"/>
        <v>7.72</v>
      </c>
      <c r="E8390" s="92">
        <f t="shared" si="412"/>
        <v>5.12</v>
      </c>
      <c r="F8390" s="92">
        <f t="shared" si="413"/>
        <v>11.49</v>
      </c>
      <c r="H8390" s="138">
        <v>7.72</v>
      </c>
      <c r="I8390" s="138">
        <v>5.12</v>
      </c>
      <c r="J8390" s="138">
        <v>11.49</v>
      </c>
      <c r="K8390" s="138">
        <v>20.725388601036272</v>
      </c>
    </row>
    <row r="8391" spans="1:11">
      <c r="A8391" s="39" t="s">
        <v>467</v>
      </c>
      <c r="B8391" s="39" t="s">
        <v>298</v>
      </c>
      <c r="C8391" s="39" t="s">
        <v>119</v>
      </c>
      <c r="D8391" s="92">
        <f t="shared" si="411"/>
        <v>7.88</v>
      </c>
      <c r="E8391" s="92">
        <f t="shared" si="412"/>
        <v>5.59</v>
      </c>
      <c r="F8391" s="92">
        <f t="shared" si="413"/>
        <v>10.99</v>
      </c>
      <c r="H8391" s="138">
        <v>7.88</v>
      </c>
      <c r="I8391" s="138">
        <v>5.59</v>
      </c>
      <c r="J8391" s="138">
        <v>10.99</v>
      </c>
      <c r="K8391" s="138">
        <v>17.258883248730967</v>
      </c>
    </row>
    <row r="8392" spans="1:11">
      <c r="A8392" s="39" t="s">
        <v>467</v>
      </c>
      <c r="B8392" s="39" t="s">
        <v>298</v>
      </c>
      <c r="C8392" s="39" t="s">
        <v>123</v>
      </c>
      <c r="D8392" s="92">
        <f t="shared" si="411"/>
        <v>16.3</v>
      </c>
      <c r="E8392" s="92">
        <f t="shared" si="412"/>
        <v>12.34</v>
      </c>
      <c r="F8392" s="92">
        <f t="shared" si="413"/>
        <v>21.23</v>
      </c>
      <c r="H8392" s="138">
        <v>16.3</v>
      </c>
      <c r="I8392" s="138">
        <v>12.34</v>
      </c>
      <c r="J8392" s="138">
        <v>21.23</v>
      </c>
      <c r="K8392" s="138">
        <v>13.865030674846624</v>
      </c>
    </row>
    <row r="8393" spans="1:11">
      <c r="A8393" s="39" t="s">
        <v>467</v>
      </c>
      <c r="B8393" s="39" t="s">
        <v>298</v>
      </c>
      <c r="C8393" s="39" t="s">
        <v>132</v>
      </c>
      <c r="D8393" s="92">
        <f t="shared" si="411"/>
        <v>10.01</v>
      </c>
      <c r="E8393" s="92">
        <f t="shared" si="412"/>
        <v>7.02</v>
      </c>
      <c r="F8393" s="92">
        <f t="shared" si="413"/>
        <v>14.08</v>
      </c>
      <c r="H8393" s="138">
        <v>10.01</v>
      </c>
      <c r="I8393" s="138">
        <v>7.02</v>
      </c>
      <c r="J8393" s="138">
        <v>14.08</v>
      </c>
      <c r="K8393" s="138">
        <v>17.782217782217781</v>
      </c>
    </row>
    <row r="8394" spans="1:11">
      <c r="A8394" s="39" t="s">
        <v>467</v>
      </c>
      <c r="B8394" s="39" t="s">
        <v>298</v>
      </c>
      <c r="C8394" s="39" t="s">
        <v>134</v>
      </c>
      <c r="D8394" s="92">
        <f t="shared" ref="D8394:D8457" si="414">IF(K8394&gt;=50," ",H8394)</f>
        <v>10.16</v>
      </c>
      <c r="E8394" s="92">
        <f t="shared" ref="E8394:E8457" si="415">IF(K8394&gt;=50," ",I8394)</f>
        <v>6.76</v>
      </c>
      <c r="F8394" s="92">
        <f t="shared" ref="F8394:F8457" si="416">IF(K8394&gt;=50," ",J8394)</f>
        <v>15.01</v>
      </c>
      <c r="H8394" s="138">
        <v>10.16</v>
      </c>
      <c r="I8394" s="138">
        <v>6.76</v>
      </c>
      <c r="J8394" s="138">
        <v>15.01</v>
      </c>
      <c r="K8394" s="138">
        <v>20.374015748031493</v>
      </c>
    </row>
    <row r="8395" spans="1:11">
      <c r="A8395" s="39" t="s">
        <v>467</v>
      </c>
      <c r="B8395" s="39" t="s">
        <v>298</v>
      </c>
      <c r="C8395" s="39" t="s">
        <v>150</v>
      </c>
      <c r="D8395" s="92">
        <f t="shared" si="414"/>
        <v>11.32</v>
      </c>
      <c r="E8395" s="92">
        <f t="shared" si="415"/>
        <v>7.67</v>
      </c>
      <c r="F8395" s="92">
        <f t="shared" si="416"/>
        <v>16.420000000000002</v>
      </c>
      <c r="H8395" s="138">
        <v>11.32</v>
      </c>
      <c r="I8395" s="138">
        <v>7.67</v>
      </c>
      <c r="J8395" s="138">
        <v>16.420000000000002</v>
      </c>
      <c r="K8395" s="138">
        <v>19.522968197879859</v>
      </c>
    </row>
    <row r="8396" spans="1:11">
      <c r="A8396" s="39" t="s">
        <v>467</v>
      </c>
      <c r="B8396" s="39" t="s">
        <v>298</v>
      </c>
      <c r="C8396" s="39" t="s">
        <v>156</v>
      </c>
      <c r="D8396" s="92">
        <f t="shared" si="414"/>
        <v>11.27</v>
      </c>
      <c r="E8396" s="92">
        <f t="shared" si="415"/>
        <v>7.97</v>
      </c>
      <c r="F8396" s="92">
        <f t="shared" si="416"/>
        <v>15.72</v>
      </c>
      <c r="H8396" s="138">
        <v>11.27</v>
      </c>
      <c r="I8396" s="138">
        <v>7.97</v>
      </c>
      <c r="J8396" s="138">
        <v>15.72</v>
      </c>
      <c r="K8396" s="138">
        <v>17.391304347826086</v>
      </c>
    </row>
    <row r="8397" spans="1:11">
      <c r="A8397" s="39" t="s">
        <v>467</v>
      </c>
      <c r="B8397" s="39" t="s">
        <v>298</v>
      </c>
      <c r="C8397" s="39" t="s">
        <v>159</v>
      </c>
      <c r="D8397" s="92">
        <f t="shared" si="414"/>
        <v>10.119999999999999</v>
      </c>
      <c r="E8397" s="92">
        <f t="shared" si="415"/>
        <v>7.12</v>
      </c>
      <c r="F8397" s="92">
        <f t="shared" si="416"/>
        <v>14.19</v>
      </c>
      <c r="H8397" s="138">
        <v>10.119999999999999</v>
      </c>
      <c r="I8397" s="138">
        <v>7.12</v>
      </c>
      <c r="J8397" s="138">
        <v>14.19</v>
      </c>
      <c r="K8397" s="138">
        <v>17.588932806324113</v>
      </c>
    </row>
    <row r="8398" spans="1:11">
      <c r="A8398" s="39" t="s">
        <v>467</v>
      </c>
      <c r="B8398" s="39" t="s">
        <v>298</v>
      </c>
      <c r="C8398" s="39" t="s">
        <v>161</v>
      </c>
      <c r="D8398" s="92">
        <f t="shared" si="414"/>
        <v>9.81</v>
      </c>
      <c r="E8398" s="92">
        <f t="shared" si="415"/>
        <v>6.58</v>
      </c>
      <c r="F8398" s="92">
        <f t="shared" si="416"/>
        <v>14.39</v>
      </c>
      <c r="H8398" s="138">
        <v>9.81</v>
      </c>
      <c r="I8398" s="138">
        <v>6.58</v>
      </c>
      <c r="J8398" s="138">
        <v>14.39</v>
      </c>
      <c r="K8398" s="138">
        <v>19.979612640163097</v>
      </c>
    </row>
    <row r="8399" spans="1:11">
      <c r="A8399" s="39" t="s">
        <v>467</v>
      </c>
      <c r="B8399" s="39" t="s">
        <v>298</v>
      </c>
      <c r="C8399" s="39" t="s">
        <v>168</v>
      </c>
      <c r="D8399" s="92">
        <f t="shared" si="414"/>
        <v>8.2200000000000006</v>
      </c>
      <c r="E8399" s="92">
        <f t="shared" si="415"/>
        <v>5.79</v>
      </c>
      <c r="F8399" s="92">
        <f t="shared" si="416"/>
        <v>11.55</v>
      </c>
      <c r="H8399" s="138">
        <v>8.2200000000000006</v>
      </c>
      <c r="I8399" s="138">
        <v>5.79</v>
      </c>
      <c r="J8399" s="138">
        <v>11.55</v>
      </c>
      <c r="K8399" s="138">
        <v>17.639902676399025</v>
      </c>
    </row>
    <row r="8400" spans="1:11">
      <c r="A8400" s="39" t="s">
        <v>467</v>
      </c>
      <c r="B8400" s="39" t="s">
        <v>299</v>
      </c>
      <c r="C8400" s="39" t="s">
        <v>102</v>
      </c>
      <c r="D8400" s="92">
        <f t="shared" si="414"/>
        <v>81.64</v>
      </c>
      <c r="E8400" s="92">
        <f t="shared" si="415"/>
        <v>74.459999999999994</v>
      </c>
      <c r="F8400" s="92">
        <f t="shared" si="416"/>
        <v>87.15</v>
      </c>
      <c r="H8400" s="138">
        <v>81.64</v>
      </c>
      <c r="I8400" s="138">
        <v>74.459999999999994</v>
      </c>
      <c r="J8400" s="138">
        <v>87.15</v>
      </c>
      <c r="K8400" s="138">
        <v>3.956393924546791</v>
      </c>
    </row>
    <row r="8401" spans="1:11">
      <c r="A8401" s="39" t="s">
        <v>467</v>
      </c>
      <c r="B8401" s="39" t="s">
        <v>299</v>
      </c>
      <c r="C8401" s="39" t="s">
        <v>103</v>
      </c>
      <c r="D8401" s="92">
        <f t="shared" si="414"/>
        <v>90.31</v>
      </c>
      <c r="E8401" s="92">
        <f t="shared" si="415"/>
        <v>84.77</v>
      </c>
      <c r="F8401" s="92">
        <f t="shared" si="416"/>
        <v>93.97</v>
      </c>
      <c r="H8401" s="138">
        <v>90.31</v>
      </c>
      <c r="I8401" s="138">
        <v>84.77</v>
      </c>
      <c r="J8401" s="138">
        <v>93.97</v>
      </c>
      <c r="K8401" s="138">
        <v>2.5467833019599153</v>
      </c>
    </row>
    <row r="8402" spans="1:11">
      <c r="A8402" s="39" t="s">
        <v>467</v>
      </c>
      <c r="B8402" s="39" t="s">
        <v>299</v>
      </c>
      <c r="C8402" s="39" t="s">
        <v>104</v>
      </c>
      <c r="D8402" s="92">
        <f t="shared" si="414"/>
        <v>85.95</v>
      </c>
      <c r="E8402" s="92">
        <f t="shared" si="415"/>
        <v>78.53</v>
      </c>
      <c r="F8402" s="92">
        <f t="shared" si="416"/>
        <v>91.1</v>
      </c>
      <c r="H8402" s="138">
        <v>85.95</v>
      </c>
      <c r="I8402" s="138">
        <v>78.53</v>
      </c>
      <c r="J8402" s="138">
        <v>91.1</v>
      </c>
      <c r="K8402" s="138">
        <v>3.6881908086096566</v>
      </c>
    </row>
    <row r="8403" spans="1:11">
      <c r="A8403" s="39" t="s">
        <v>467</v>
      </c>
      <c r="B8403" s="39" t="s">
        <v>299</v>
      </c>
      <c r="C8403" s="39" t="s">
        <v>110</v>
      </c>
      <c r="D8403" s="92">
        <f t="shared" si="414"/>
        <v>85.21</v>
      </c>
      <c r="E8403" s="92">
        <f t="shared" si="415"/>
        <v>79.55</v>
      </c>
      <c r="F8403" s="92">
        <f t="shared" si="416"/>
        <v>89.51</v>
      </c>
      <c r="H8403" s="138">
        <v>85.21</v>
      </c>
      <c r="I8403" s="138">
        <v>79.55</v>
      </c>
      <c r="J8403" s="138">
        <v>89.51</v>
      </c>
      <c r="K8403" s="138">
        <v>2.9573993662715647</v>
      </c>
    </row>
    <row r="8404" spans="1:11">
      <c r="A8404" s="39" t="s">
        <v>467</v>
      </c>
      <c r="B8404" s="39" t="s">
        <v>299</v>
      </c>
      <c r="C8404" s="39" t="s">
        <v>111</v>
      </c>
      <c r="D8404" s="92">
        <f t="shared" si="414"/>
        <v>86.99</v>
      </c>
      <c r="E8404" s="92">
        <f t="shared" si="415"/>
        <v>83.08</v>
      </c>
      <c r="F8404" s="92">
        <f t="shared" si="416"/>
        <v>90.1</v>
      </c>
      <c r="H8404" s="138">
        <v>86.99</v>
      </c>
      <c r="I8404" s="138">
        <v>83.08</v>
      </c>
      <c r="J8404" s="138">
        <v>90.1</v>
      </c>
      <c r="K8404" s="138">
        <v>2.0462122082998047</v>
      </c>
    </row>
    <row r="8405" spans="1:11">
      <c r="A8405" s="39" t="s">
        <v>467</v>
      </c>
      <c r="B8405" s="39" t="s">
        <v>299</v>
      </c>
      <c r="C8405" s="39" t="s">
        <v>116</v>
      </c>
      <c r="D8405" s="92">
        <f t="shared" si="414"/>
        <v>80.430000000000007</v>
      </c>
      <c r="E8405" s="92">
        <f t="shared" si="415"/>
        <v>71.34</v>
      </c>
      <c r="F8405" s="92">
        <f t="shared" si="416"/>
        <v>87.15</v>
      </c>
      <c r="H8405" s="138">
        <v>80.430000000000007</v>
      </c>
      <c r="I8405" s="138">
        <v>71.34</v>
      </c>
      <c r="J8405" s="138">
        <v>87.15</v>
      </c>
      <c r="K8405" s="138">
        <v>4.998135024244684</v>
      </c>
    </row>
    <row r="8406" spans="1:11">
      <c r="A8406" s="39" t="s">
        <v>467</v>
      </c>
      <c r="B8406" s="39" t="s">
        <v>299</v>
      </c>
      <c r="C8406" s="39" t="s">
        <v>117</v>
      </c>
      <c r="D8406" s="92">
        <f t="shared" si="414"/>
        <v>88.54</v>
      </c>
      <c r="E8406" s="92">
        <f t="shared" si="415"/>
        <v>83.92</v>
      </c>
      <c r="F8406" s="92">
        <f t="shared" si="416"/>
        <v>91.95</v>
      </c>
      <c r="H8406" s="138">
        <v>88.54</v>
      </c>
      <c r="I8406" s="138">
        <v>83.92</v>
      </c>
      <c r="J8406" s="138">
        <v>91.95</v>
      </c>
      <c r="K8406" s="138">
        <v>2.2927490399819286</v>
      </c>
    </row>
    <row r="8407" spans="1:11">
      <c r="A8407" s="39" t="s">
        <v>467</v>
      </c>
      <c r="B8407" s="39" t="s">
        <v>299</v>
      </c>
      <c r="C8407" s="39" t="s">
        <v>119</v>
      </c>
      <c r="D8407" s="92">
        <f t="shared" si="414"/>
        <v>89.5</v>
      </c>
      <c r="E8407" s="92">
        <f t="shared" si="415"/>
        <v>85.58</v>
      </c>
      <c r="F8407" s="92">
        <f t="shared" si="416"/>
        <v>92.46</v>
      </c>
      <c r="H8407" s="138">
        <v>89.5</v>
      </c>
      <c r="I8407" s="138">
        <v>85.58</v>
      </c>
      <c r="J8407" s="138">
        <v>92.46</v>
      </c>
      <c r="K8407" s="138">
        <v>1.9441340782122907</v>
      </c>
    </row>
    <row r="8408" spans="1:11">
      <c r="A8408" s="39" t="s">
        <v>467</v>
      </c>
      <c r="B8408" s="39" t="s">
        <v>299</v>
      </c>
      <c r="C8408" s="39" t="s">
        <v>123</v>
      </c>
      <c r="D8408" s="92">
        <f t="shared" si="414"/>
        <v>81.900000000000006</v>
      </c>
      <c r="E8408" s="92">
        <f t="shared" si="415"/>
        <v>76.900000000000006</v>
      </c>
      <c r="F8408" s="92">
        <f t="shared" si="416"/>
        <v>86.01</v>
      </c>
      <c r="H8408" s="138">
        <v>81.900000000000006</v>
      </c>
      <c r="I8408" s="138">
        <v>76.900000000000006</v>
      </c>
      <c r="J8408" s="138">
        <v>86.01</v>
      </c>
      <c r="K8408" s="138">
        <v>2.8327228327228324</v>
      </c>
    </row>
    <row r="8409" spans="1:11">
      <c r="A8409" s="39" t="s">
        <v>467</v>
      </c>
      <c r="B8409" s="39" t="s">
        <v>299</v>
      </c>
      <c r="C8409" s="39" t="s">
        <v>132</v>
      </c>
      <c r="D8409" s="92">
        <f t="shared" si="414"/>
        <v>86.94</v>
      </c>
      <c r="E8409" s="92">
        <f t="shared" si="415"/>
        <v>82.19</v>
      </c>
      <c r="F8409" s="92">
        <f t="shared" si="416"/>
        <v>90.57</v>
      </c>
      <c r="H8409" s="138">
        <v>86.94</v>
      </c>
      <c r="I8409" s="138">
        <v>82.19</v>
      </c>
      <c r="J8409" s="138">
        <v>90.57</v>
      </c>
      <c r="K8409" s="138">
        <v>2.4384633080285258</v>
      </c>
    </row>
    <row r="8410" spans="1:11">
      <c r="A8410" s="39" t="s">
        <v>467</v>
      </c>
      <c r="B8410" s="39" t="s">
        <v>299</v>
      </c>
      <c r="C8410" s="39" t="s">
        <v>134</v>
      </c>
      <c r="D8410" s="92">
        <f t="shared" si="414"/>
        <v>89.15</v>
      </c>
      <c r="E8410" s="92">
        <f t="shared" si="415"/>
        <v>84.25</v>
      </c>
      <c r="F8410" s="92">
        <f t="shared" si="416"/>
        <v>92.66</v>
      </c>
      <c r="H8410" s="138">
        <v>89.15</v>
      </c>
      <c r="I8410" s="138">
        <v>84.25</v>
      </c>
      <c r="J8410" s="138">
        <v>92.66</v>
      </c>
      <c r="K8410" s="138">
        <v>2.3780145821648908</v>
      </c>
    </row>
    <row r="8411" spans="1:11">
      <c r="A8411" s="39" t="s">
        <v>467</v>
      </c>
      <c r="B8411" s="39" t="s">
        <v>299</v>
      </c>
      <c r="C8411" s="39" t="s">
        <v>150</v>
      </c>
      <c r="D8411" s="92">
        <f t="shared" si="414"/>
        <v>86.33</v>
      </c>
      <c r="E8411" s="92">
        <f t="shared" si="415"/>
        <v>80.739999999999995</v>
      </c>
      <c r="F8411" s="92">
        <f t="shared" si="416"/>
        <v>90.48</v>
      </c>
      <c r="H8411" s="138">
        <v>86.33</v>
      </c>
      <c r="I8411" s="138">
        <v>80.739999999999995</v>
      </c>
      <c r="J8411" s="138">
        <v>90.48</v>
      </c>
      <c r="K8411" s="138">
        <v>2.8611143287385619</v>
      </c>
    </row>
    <row r="8412" spans="1:11">
      <c r="A8412" s="39" t="s">
        <v>467</v>
      </c>
      <c r="B8412" s="39" t="s">
        <v>299</v>
      </c>
      <c r="C8412" s="39" t="s">
        <v>156</v>
      </c>
      <c r="D8412" s="92">
        <f t="shared" si="414"/>
        <v>88.15</v>
      </c>
      <c r="E8412" s="92">
        <f t="shared" si="415"/>
        <v>83.69</v>
      </c>
      <c r="F8412" s="92">
        <f t="shared" si="416"/>
        <v>91.52</v>
      </c>
      <c r="H8412" s="138">
        <v>88.15</v>
      </c>
      <c r="I8412" s="138">
        <v>83.69</v>
      </c>
      <c r="J8412" s="138">
        <v>91.52</v>
      </c>
      <c r="K8412" s="138">
        <v>2.2461712989222913</v>
      </c>
    </row>
    <row r="8413" spans="1:11">
      <c r="A8413" s="39" t="s">
        <v>467</v>
      </c>
      <c r="B8413" s="39" t="s">
        <v>299</v>
      </c>
      <c r="C8413" s="39" t="s">
        <v>159</v>
      </c>
      <c r="D8413" s="92">
        <f t="shared" si="414"/>
        <v>86.8</v>
      </c>
      <c r="E8413" s="92">
        <f t="shared" si="415"/>
        <v>82.21</v>
      </c>
      <c r="F8413" s="92">
        <f t="shared" si="416"/>
        <v>90.35</v>
      </c>
      <c r="H8413" s="138">
        <v>86.8</v>
      </c>
      <c r="I8413" s="138">
        <v>82.21</v>
      </c>
      <c r="J8413" s="138">
        <v>90.35</v>
      </c>
      <c r="K8413" s="138">
        <v>2.3732718894009217</v>
      </c>
    </row>
    <row r="8414" spans="1:11">
      <c r="A8414" s="39" t="s">
        <v>467</v>
      </c>
      <c r="B8414" s="39" t="s">
        <v>299</v>
      </c>
      <c r="C8414" s="39" t="s">
        <v>161</v>
      </c>
      <c r="D8414" s="92">
        <f t="shared" si="414"/>
        <v>89.42</v>
      </c>
      <c r="E8414" s="92">
        <f t="shared" si="415"/>
        <v>84.8</v>
      </c>
      <c r="F8414" s="92">
        <f t="shared" si="416"/>
        <v>92.76</v>
      </c>
      <c r="H8414" s="138">
        <v>89.42</v>
      </c>
      <c r="I8414" s="138">
        <v>84.8</v>
      </c>
      <c r="J8414" s="138">
        <v>92.76</v>
      </c>
      <c r="K8414" s="138">
        <v>2.2366360993066428</v>
      </c>
    </row>
    <row r="8415" spans="1:11">
      <c r="A8415" s="39" t="s">
        <v>467</v>
      </c>
      <c r="B8415" s="39" t="s">
        <v>299</v>
      </c>
      <c r="C8415" s="39" t="s">
        <v>168</v>
      </c>
      <c r="D8415" s="92">
        <f t="shared" si="414"/>
        <v>88.73</v>
      </c>
      <c r="E8415" s="92">
        <f t="shared" si="415"/>
        <v>84.32</v>
      </c>
      <c r="F8415" s="92">
        <f t="shared" si="416"/>
        <v>92.02</v>
      </c>
      <c r="H8415" s="138">
        <v>88.73</v>
      </c>
      <c r="I8415" s="138">
        <v>84.32</v>
      </c>
      <c r="J8415" s="138">
        <v>92.02</v>
      </c>
      <c r="K8415" s="138">
        <v>2.18640820466584</v>
      </c>
    </row>
    <row r="8416" spans="1:11">
      <c r="A8416" s="39" t="s">
        <v>467</v>
      </c>
      <c r="B8416" s="39" t="s">
        <v>298</v>
      </c>
      <c r="C8416" s="39" t="s">
        <v>98</v>
      </c>
      <c r="D8416" s="92">
        <f t="shared" si="414"/>
        <v>9.48</v>
      </c>
      <c r="E8416" s="92">
        <f t="shared" si="415"/>
        <v>6.26</v>
      </c>
      <c r="F8416" s="92">
        <f t="shared" si="416"/>
        <v>14.11</v>
      </c>
      <c r="H8416" s="138">
        <v>9.48</v>
      </c>
      <c r="I8416" s="138">
        <v>6.26</v>
      </c>
      <c r="J8416" s="138">
        <v>14.11</v>
      </c>
      <c r="K8416" s="138">
        <v>20.780590717299578</v>
      </c>
    </row>
    <row r="8417" spans="1:11">
      <c r="A8417" s="39" t="s">
        <v>467</v>
      </c>
      <c r="B8417" s="39" t="s">
        <v>298</v>
      </c>
      <c r="C8417" s="39" t="s">
        <v>105</v>
      </c>
      <c r="D8417" s="92">
        <f t="shared" si="414"/>
        <v>11.01</v>
      </c>
      <c r="E8417" s="92">
        <f t="shared" si="415"/>
        <v>6.21</v>
      </c>
      <c r="F8417" s="92">
        <f t="shared" si="416"/>
        <v>18.79</v>
      </c>
      <c r="H8417" s="138">
        <v>11.01</v>
      </c>
      <c r="I8417" s="138">
        <v>6.21</v>
      </c>
      <c r="J8417" s="138">
        <v>18.79</v>
      </c>
      <c r="K8417" s="138">
        <v>28.428701180744774</v>
      </c>
    </row>
    <row r="8418" spans="1:11">
      <c r="A8418" s="39" t="s">
        <v>467</v>
      </c>
      <c r="B8418" s="39" t="s">
        <v>298</v>
      </c>
      <c r="C8418" s="39" t="s">
        <v>106</v>
      </c>
      <c r="D8418" s="92">
        <f t="shared" si="414"/>
        <v>10</v>
      </c>
      <c r="E8418" s="92">
        <f t="shared" si="415"/>
        <v>7.15</v>
      </c>
      <c r="F8418" s="92">
        <f t="shared" si="416"/>
        <v>13.8</v>
      </c>
      <c r="H8418" s="138">
        <v>10</v>
      </c>
      <c r="I8418" s="138">
        <v>7.15</v>
      </c>
      <c r="J8418" s="138">
        <v>13.8</v>
      </c>
      <c r="K8418" s="138">
        <v>16.799999999999997</v>
      </c>
    </row>
    <row r="8419" spans="1:11">
      <c r="A8419" s="39" t="s">
        <v>467</v>
      </c>
      <c r="B8419" s="39" t="s">
        <v>298</v>
      </c>
      <c r="C8419" s="39" t="s">
        <v>125</v>
      </c>
      <c r="D8419" s="92">
        <f t="shared" si="414"/>
        <v>8.6</v>
      </c>
      <c r="E8419" s="92">
        <f t="shared" si="415"/>
        <v>6.07</v>
      </c>
      <c r="F8419" s="92">
        <f t="shared" si="416"/>
        <v>12.05</v>
      </c>
      <c r="H8419" s="138">
        <v>8.6</v>
      </c>
      <c r="I8419" s="138">
        <v>6.07</v>
      </c>
      <c r="J8419" s="138">
        <v>12.05</v>
      </c>
      <c r="K8419" s="138">
        <v>17.558139534883722</v>
      </c>
    </row>
    <row r="8420" spans="1:11">
      <c r="A8420" s="39" t="s">
        <v>467</v>
      </c>
      <c r="B8420" s="39" t="s">
        <v>298</v>
      </c>
      <c r="C8420" s="39" t="s">
        <v>131</v>
      </c>
      <c r="D8420" s="92">
        <f t="shared" si="414"/>
        <v>8.33</v>
      </c>
      <c r="E8420" s="92">
        <f t="shared" si="415"/>
        <v>5.95</v>
      </c>
      <c r="F8420" s="92">
        <f t="shared" si="416"/>
        <v>11.54</v>
      </c>
      <c r="H8420" s="138">
        <v>8.33</v>
      </c>
      <c r="I8420" s="138">
        <v>5.95</v>
      </c>
      <c r="J8420" s="138">
        <v>11.54</v>
      </c>
      <c r="K8420" s="138">
        <v>16.926770708283311</v>
      </c>
    </row>
    <row r="8421" spans="1:11">
      <c r="A8421" s="39" t="s">
        <v>467</v>
      </c>
      <c r="B8421" s="39" t="s">
        <v>298</v>
      </c>
      <c r="C8421" s="39" t="s">
        <v>133</v>
      </c>
      <c r="D8421" s="92">
        <f t="shared" si="414"/>
        <v>13.15</v>
      </c>
      <c r="E8421" s="92">
        <f t="shared" si="415"/>
        <v>9.59</v>
      </c>
      <c r="F8421" s="92">
        <f t="shared" si="416"/>
        <v>17.79</v>
      </c>
      <c r="H8421" s="138">
        <v>13.15</v>
      </c>
      <c r="I8421" s="138">
        <v>9.59</v>
      </c>
      <c r="J8421" s="138">
        <v>17.79</v>
      </c>
      <c r="K8421" s="138">
        <v>15.81749049429658</v>
      </c>
    </row>
    <row r="8422" spans="1:11">
      <c r="A8422" s="39" t="s">
        <v>467</v>
      </c>
      <c r="B8422" s="39" t="s">
        <v>298</v>
      </c>
      <c r="C8422" s="39" t="s">
        <v>137</v>
      </c>
      <c r="D8422" s="92">
        <f t="shared" si="414"/>
        <v>12.69</v>
      </c>
      <c r="E8422" s="92">
        <f t="shared" si="415"/>
        <v>8.17</v>
      </c>
      <c r="F8422" s="92">
        <f t="shared" si="416"/>
        <v>19.190000000000001</v>
      </c>
      <c r="H8422" s="138">
        <v>12.69</v>
      </c>
      <c r="I8422" s="138">
        <v>8.17</v>
      </c>
      <c r="J8422" s="138">
        <v>19.190000000000001</v>
      </c>
      <c r="K8422" s="138">
        <v>21.828211189913318</v>
      </c>
    </row>
    <row r="8423" spans="1:11">
      <c r="A8423" s="39" t="s">
        <v>467</v>
      </c>
      <c r="B8423" s="39" t="s">
        <v>298</v>
      </c>
      <c r="C8423" s="39" t="s">
        <v>138</v>
      </c>
      <c r="D8423" s="92">
        <f t="shared" si="414"/>
        <v>6.02</v>
      </c>
      <c r="E8423" s="92">
        <f t="shared" si="415"/>
        <v>3.55</v>
      </c>
      <c r="F8423" s="92">
        <f t="shared" si="416"/>
        <v>10.029999999999999</v>
      </c>
      <c r="H8423" s="138">
        <v>6.02</v>
      </c>
      <c r="I8423" s="138">
        <v>3.55</v>
      </c>
      <c r="J8423" s="138">
        <v>10.029999999999999</v>
      </c>
      <c r="K8423" s="138">
        <v>26.578073089701</v>
      </c>
    </row>
    <row r="8424" spans="1:11">
      <c r="A8424" s="39" t="s">
        <v>467</v>
      </c>
      <c r="B8424" s="39" t="s">
        <v>298</v>
      </c>
      <c r="C8424" s="39" t="s">
        <v>140</v>
      </c>
      <c r="D8424" s="92">
        <f t="shared" si="414"/>
        <v>8.64</v>
      </c>
      <c r="E8424" s="92">
        <f t="shared" si="415"/>
        <v>5.49</v>
      </c>
      <c r="F8424" s="92">
        <f t="shared" si="416"/>
        <v>13.34</v>
      </c>
      <c r="H8424" s="138">
        <v>8.64</v>
      </c>
      <c r="I8424" s="138">
        <v>5.49</v>
      </c>
      <c r="J8424" s="138">
        <v>13.34</v>
      </c>
      <c r="K8424" s="138">
        <v>22.685185185185183</v>
      </c>
    </row>
    <row r="8425" spans="1:11">
      <c r="A8425" s="39" t="s">
        <v>467</v>
      </c>
      <c r="B8425" s="39" t="s">
        <v>298</v>
      </c>
      <c r="C8425" s="39" t="s">
        <v>144</v>
      </c>
      <c r="D8425" s="92">
        <f t="shared" si="414"/>
        <v>14.77</v>
      </c>
      <c r="E8425" s="92">
        <f t="shared" si="415"/>
        <v>10.050000000000001</v>
      </c>
      <c r="F8425" s="92">
        <f t="shared" si="416"/>
        <v>21.19</v>
      </c>
      <c r="H8425" s="138">
        <v>14.77</v>
      </c>
      <c r="I8425" s="138">
        <v>10.050000000000001</v>
      </c>
      <c r="J8425" s="138">
        <v>21.19</v>
      </c>
      <c r="K8425" s="138">
        <v>19.092755585646582</v>
      </c>
    </row>
    <row r="8426" spans="1:11">
      <c r="A8426" s="39" t="s">
        <v>467</v>
      </c>
      <c r="B8426" s="39" t="s">
        <v>298</v>
      </c>
      <c r="C8426" s="39" t="s">
        <v>145</v>
      </c>
      <c r="D8426" s="92">
        <f t="shared" si="414"/>
        <v>9.09</v>
      </c>
      <c r="E8426" s="92">
        <f t="shared" si="415"/>
        <v>6.07</v>
      </c>
      <c r="F8426" s="92">
        <f t="shared" si="416"/>
        <v>13.4</v>
      </c>
      <c r="H8426" s="138">
        <v>9.09</v>
      </c>
      <c r="I8426" s="138">
        <v>6.07</v>
      </c>
      <c r="J8426" s="138">
        <v>13.4</v>
      </c>
      <c r="K8426" s="138">
        <v>20.242024202420243</v>
      </c>
    </row>
    <row r="8427" spans="1:11">
      <c r="A8427" s="39" t="s">
        <v>467</v>
      </c>
      <c r="B8427" s="39" t="s">
        <v>298</v>
      </c>
      <c r="C8427" s="39" t="s">
        <v>146</v>
      </c>
      <c r="D8427" s="92">
        <f t="shared" si="414"/>
        <v>12</v>
      </c>
      <c r="E8427" s="92">
        <f t="shared" si="415"/>
        <v>8.9600000000000009</v>
      </c>
      <c r="F8427" s="92">
        <f t="shared" si="416"/>
        <v>15.88</v>
      </c>
      <c r="H8427" s="138">
        <v>12</v>
      </c>
      <c r="I8427" s="138">
        <v>8.9600000000000009</v>
      </c>
      <c r="J8427" s="138">
        <v>15.88</v>
      </c>
      <c r="K8427" s="138">
        <v>14.583333333333334</v>
      </c>
    </row>
    <row r="8428" spans="1:11">
      <c r="A8428" s="39" t="s">
        <v>467</v>
      </c>
      <c r="B8428" s="39" t="s">
        <v>298</v>
      </c>
      <c r="C8428" s="39" t="s">
        <v>153</v>
      </c>
      <c r="D8428" s="92">
        <f t="shared" si="414"/>
        <v>10.39</v>
      </c>
      <c r="E8428" s="92">
        <f t="shared" si="415"/>
        <v>6.11</v>
      </c>
      <c r="F8428" s="92">
        <f t="shared" si="416"/>
        <v>17.14</v>
      </c>
      <c r="H8428" s="138">
        <v>10.39</v>
      </c>
      <c r="I8428" s="138">
        <v>6.11</v>
      </c>
      <c r="J8428" s="138">
        <v>17.14</v>
      </c>
      <c r="K8428" s="138">
        <v>26.467757459095282</v>
      </c>
    </row>
    <row r="8429" spans="1:11">
      <c r="A8429" s="39" t="s">
        <v>467</v>
      </c>
      <c r="B8429" s="39" t="s">
        <v>298</v>
      </c>
      <c r="C8429" s="39" t="s">
        <v>162</v>
      </c>
      <c r="D8429" s="92">
        <f t="shared" si="414"/>
        <v>9.09</v>
      </c>
      <c r="E8429" s="92">
        <f t="shared" si="415"/>
        <v>5.6</v>
      </c>
      <c r="F8429" s="92">
        <f t="shared" si="416"/>
        <v>14.41</v>
      </c>
      <c r="H8429" s="138">
        <v>9.09</v>
      </c>
      <c r="I8429" s="138">
        <v>5.6</v>
      </c>
      <c r="J8429" s="138">
        <v>14.41</v>
      </c>
      <c r="K8429" s="138">
        <v>24.202420242024207</v>
      </c>
    </row>
    <row r="8430" spans="1:11">
      <c r="A8430" s="39" t="s">
        <v>467</v>
      </c>
      <c r="B8430" s="39" t="s">
        <v>298</v>
      </c>
      <c r="C8430" s="39" t="s">
        <v>165</v>
      </c>
      <c r="D8430" s="92">
        <f t="shared" si="414"/>
        <v>14.83</v>
      </c>
      <c r="E8430" s="92">
        <f t="shared" si="415"/>
        <v>7.75</v>
      </c>
      <c r="F8430" s="92">
        <f t="shared" si="416"/>
        <v>26.5</v>
      </c>
      <c r="H8430" s="138">
        <v>14.83</v>
      </c>
      <c r="I8430" s="138">
        <v>7.75</v>
      </c>
      <c r="J8430" s="138">
        <v>26.5</v>
      </c>
      <c r="K8430" s="138">
        <v>31.625084288604182</v>
      </c>
    </row>
    <row r="8431" spans="1:11">
      <c r="A8431" s="39" t="s">
        <v>467</v>
      </c>
      <c r="B8431" s="39" t="s">
        <v>298</v>
      </c>
      <c r="C8431" s="39" t="s">
        <v>166</v>
      </c>
      <c r="D8431" s="92">
        <f t="shared" si="414"/>
        <v>7.6</v>
      </c>
      <c r="E8431" s="92">
        <f t="shared" si="415"/>
        <v>5</v>
      </c>
      <c r="F8431" s="92">
        <f t="shared" si="416"/>
        <v>11.39</v>
      </c>
      <c r="H8431" s="138">
        <v>7.6</v>
      </c>
      <c r="I8431" s="138">
        <v>5</v>
      </c>
      <c r="J8431" s="138">
        <v>11.39</v>
      </c>
      <c r="K8431" s="138">
        <v>21.05263157894737</v>
      </c>
    </row>
    <row r="8432" spans="1:11">
      <c r="A8432" s="39" t="s">
        <v>467</v>
      </c>
      <c r="B8432" s="39" t="s">
        <v>298</v>
      </c>
      <c r="C8432" s="39" t="s">
        <v>170</v>
      </c>
      <c r="D8432" s="92">
        <f t="shared" si="414"/>
        <v>10</v>
      </c>
      <c r="E8432" s="92">
        <f t="shared" si="415"/>
        <v>7.08</v>
      </c>
      <c r="F8432" s="92">
        <f t="shared" si="416"/>
        <v>13.96</v>
      </c>
      <c r="H8432" s="138">
        <v>10</v>
      </c>
      <c r="I8432" s="138">
        <v>7.08</v>
      </c>
      <c r="J8432" s="138">
        <v>13.96</v>
      </c>
      <c r="K8432" s="138">
        <v>17.399999999999999</v>
      </c>
    </row>
    <row r="8433" spans="1:11">
      <c r="A8433" s="39" t="s">
        <v>467</v>
      </c>
      <c r="B8433" s="39" t="s">
        <v>298</v>
      </c>
      <c r="C8433" s="39" t="s">
        <v>172</v>
      </c>
      <c r="D8433" s="92">
        <f t="shared" si="414"/>
        <v>7.77</v>
      </c>
      <c r="E8433" s="92">
        <f t="shared" si="415"/>
        <v>5</v>
      </c>
      <c r="F8433" s="92">
        <f t="shared" si="416"/>
        <v>11.89</v>
      </c>
      <c r="H8433" s="138">
        <v>7.77</v>
      </c>
      <c r="I8433" s="138">
        <v>5</v>
      </c>
      <c r="J8433" s="138">
        <v>11.89</v>
      </c>
      <c r="K8433" s="138">
        <v>22.136422136422137</v>
      </c>
    </row>
    <row r="8434" spans="1:11">
      <c r="A8434" s="39" t="s">
        <v>467</v>
      </c>
      <c r="B8434" s="39" t="s">
        <v>298</v>
      </c>
      <c r="C8434" s="39" t="s">
        <v>175</v>
      </c>
      <c r="D8434" s="92">
        <f t="shared" si="414"/>
        <v>11.38</v>
      </c>
      <c r="E8434" s="92">
        <f t="shared" si="415"/>
        <v>8.5299999999999994</v>
      </c>
      <c r="F8434" s="92">
        <f t="shared" si="416"/>
        <v>15.02</v>
      </c>
      <c r="H8434" s="138">
        <v>11.38</v>
      </c>
      <c r="I8434" s="138">
        <v>8.5299999999999994</v>
      </c>
      <c r="J8434" s="138">
        <v>15.02</v>
      </c>
      <c r="K8434" s="138">
        <v>14.411247803163443</v>
      </c>
    </row>
    <row r="8435" spans="1:11">
      <c r="A8435" s="39" t="s">
        <v>467</v>
      </c>
      <c r="B8435" s="39" t="s">
        <v>299</v>
      </c>
      <c r="C8435" s="39" t="s">
        <v>98</v>
      </c>
      <c r="D8435" s="92">
        <f t="shared" si="414"/>
        <v>87.79</v>
      </c>
      <c r="E8435" s="92">
        <f t="shared" si="415"/>
        <v>82.92</v>
      </c>
      <c r="F8435" s="92">
        <f t="shared" si="416"/>
        <v>91.42</v>
      </c>
      <c r="H8435" s="138">
        <v>87.79</v>
      </c>
      <c r="I8435" s="138">
        <v>82.92</v>
      </c>
      <c r="J8435" s="138">
        <v>91.42</v>
      </c>
      <c r="K8435" s="138">
        <v>2.4490260849755097</v>
      </c>
    </row>
    <row r="8436" spans="1:11">
      <c r="A8436" s="39" t="s">
        <v>467</v>
      </c>
      <c r="B8436" s="39" t="s">
        <v>299</v>
      </c>
      <c r="C8436" s="39" t="s">
        <v>105</v>
      </c>
      <c r="D8436" s="92">
        <f t="shared" si="414"/>
        <v>85.27</v>
      </c>
      <c r="E8436" s="92">
        <f t="shared" si="415"/>
        <v>76.31</v>
      </c>
      <c r="F8436" s="92">
        <f t="shared" si="416"/>
        <v>91.23</v>
      </c>
      <c r="H8436" s="138">
        <v>85.27</v>
      </c>
      <c r="I8436" s="138">
        <v>76.31</v>
      </c>
      <c r="J8436" s="138">
        <v>91.23</v>
      </c>
      <c r="K8436" s="138">
        <v>4.4095226926234314</v>
      </c>
    </row>
    <row r="8437" spans="1:11">
      <c r="A8437" s="39" t="s">
        <v>467</v>
      </c>
      <c r="B8437" s="39" t="s">
        <v>299</v>
      </c>
      <c r="C8437" s="39" t="s">
        <v>106</v>
      </c>
      <c r="D8437" s="92">
        <f t="shared" si="414"/>
        <v>87.61</v>
      </c>
      <c r="E8437" s="92">
        <f t="shared" si="415"/>
        <v>83.59</v>
      </c>
      <c r="F8437" s="92">
        <f t="shared" si="416"/>
        <v>90.76</v>
      </c>
      <c r="H8437" s="138">
        <v>87.61</v>
      </c>
      <c r="I8437" s="138">
        <v>83.59</v>
      </c>
      <c r="J8437" s="138">
        <v>90.76</v>
      </c>
      <c r="K8437" s="138">
        <v>2.0773884259787696</v>
      </c>
    </row>
    <row r="8438" spans="1:11">
      <c r="A8438" s="39" t="s">
        <v>467</v>
      </c>
      <c r="B8438" s="39" t="s">
        <v>299</v>
      </c>
      <c r="C8438" s="39" t="s">
        <v>125</v>
      </c>
      <c r="D8438" s="92">
        <f t="shared" si="414"/>
        <v>87.01</v>
      </c>
      <c r="E8438" s="92">
        <f t="shared" si="415"/>
        <v>82.11</v>
      </c>
      <c r="F8438" s="92">
        <f t="shared" si="416"/>
        <v>90.72</v>
      </c>
      <c r="H8438" s="138">
        <v>87.01</v>
      </c>
      <c r="I8438" s="138">
        <v>82.11</v>
      </c>
      <c r="J8438" s="138">
        <v>90.72</v>
      </c>
      <c r="K8438" s="138">
        <v>2.5054591426272843</v>
      </c>
    </row>
    <row r="8439" spans="1:11">
      <c r="A8439" s="39" t="s">
        <v>467</v>
      </c>
      <c r="B8439" s="39" t="s">
        <v>299</v>
      </c>
      <c r="C8439" s="39" t="s">
        <v>131</v>
      </c>
      <c r="D8439" s="92">
        <f t="shared" si="414"/>
        <v>88.73</v>
      </c>
      <c r="E8439" s="92">
        <f t="shared" si="415"/>
        <v>84.12</v>
      </c>
      <c r="F8439" s="92">
        <f t="shared" si="416"/>
        <v>92.12</v>
      </c>
      <c r="H8439" s="138">
        <v>88.73</v>
      </c>
      <c r="I8439" s="138">
        <v>84.12</v>
      </c>
      <c r="J8439" s="138">
        <v>92.12</v>
      </c>
      <c r="K8439" s="138">
        <v>2.2765693677448438</v>
      </c>
    </row>
    <row r="8440" spans="1:11">
      <c r="A8440" s="39" t="s">
        <v>467</v>
      </c>
      <c r="B8440" s="39" t="s">
        <v>299</v>
      </c>
      <c r="C8440" s="39" t="s">
        <v>133</v>
      </c>
      <c r="D8440" s="92">
        <f t="shared" si="414"/>
        <v>84.38</v>
      </c>
      <c r="E8440" s="92">
        <f t="shared" si="415"/>
        <v>79.48</v>
      </c>
      <c r="F8440" s="92">
        <f t="shared" si="416"/>
        <v>88.28</v>
      </c>
      <c r="H8440" s="138">
        <v>84.38</v>
      </c>
      <c r="I8440" s="138">
        <v>79.48</v>
      </c>
      <c r="J8440" s="138">
        <v>88.28</v>
      </c>
      <c r="K8440" s="138">
        <v>2.6546575017776726</v>
      </c>
    </row>
    <row r="8441" spans="1:11">
      <c r="A8441" s="39" t="s">
        <v>467</v>
      </c>
      <c r="B8441" s="39" t="s">
        <v>299</v>
      </c>
      <c r="C8441" s="39" t="s">
        <v>137</v>
      </c>
      <c r="D8441" s="92">
        <f t="shared" si="414"/>
        <v>84.7</v>
      </c>
      <c r="E8441" s="92">
        <f t="shared" si="415"/>
        <v>78.239999999999995</v>
      </c>
      <c r="F8441" s="92">
        <f t="shared" si="416"/>
        <v>89.49</v>
      </c>
      <c r="H8441" s="138">
        <v>84.7</v>
      </c>
      <c r="I8441" s="138">
        <v>78.239999999999995</v>
      </c>
      <c r="J8441" s="138">
        <v>89.49</v>
      </c>
      <c r="K8441" s="138">
        <v>3.3648170011806373</v>
      </c>
    </row>
    <row r="8442" spans="1:11">
      <c r="A8442" s="39" t="s">
        <v>467</v>
      </c>
      <c r="B8442" s="39" t="s">
        <v>299</v>
      </c>
      <c r="C8442" s="39" t="s">
        <v>138</v>
      </c>
      <c r="D8442" s="92">
        <f t="shared" si="414"/>
        <v>93.68</v>
      </c>
      <c r="E8442" s="92">
        <f t="shared" si="415"/>
        <v>89.68</v>
      </c>
      <c r="F8442" s="92">
        <f t="shared" si="416"/>
        <v>96.2</v>
      </c>
      <c r="H8442" s="138">
        <v>93.68</v>
      </c>
      <c r="I8442" s="138">
        <v>89.68</v>
      </c>
      <c r="J8442" s="138">
        <v>96.2</v>
      </c>
      <c r="K8442" s="138">
        <v>1.7186165670367206</v>
      </c>
    </row>
    <row r="8443" spans="1:11">
      <c r="A8443" s="39" t="s">
        <v>467</v>
      </c>
      <c r="B8443" s="39" t="s">
        <v>299</v>
      </c>
      <c r="C8443" s="39" t="s">
        <v>140</v>
      </c>
      <c r="D8443" s="92">
        <f t="shared" si="414"/>
        <v>88.52</v>
      </c>
      <c r="E8443" s="92">
        <f t="shared" si="415"/>
        <v>83.26</v>
      </c>
      <c r="F8443" s="92">
        <f t="shared" si="416"/>
        <v>92.28</v>
      </c>
      <c r="H8443" s="138">
        <v>88.52</v>
      </c>
      <c r="I8443" s="138">
        <v>83.26</v>
      </c>
      <c r="J8443" s="138">
        <v>92.28</v>
      </c>
      <c r="K8443" s="138">
        <v>2.5643922277451425</v>
      </c>
    </row>
    <row r="8444" spans="1:11">
      <c r="A8444" s="39" t="s">
        <v>467</v>
      </c>
      <c r="B8444" s="39" t="s">
        <v>299</v>
      </c>
      <c r="C8444" s="39" t="s">
        <v>144</v>
      </c>
      <c r="D8444" s="92">
        <f t="shared" si="414"/>
        <v>82.89</v>
      </c>
      <c r="E8444" s="92">
        <f t="shared" si="415"/>
        <v>76.459999999999994</v>
      </c>
      <c r="F8444" s="92">
        <f t="shared" si="416"/>
        <v>87.85</v>
      </c>
      <c r="H8444" s="138">
        <v>82.89</v>
      </c>
      <c r="I8444" s="138">
        <v>76.459999999999994</v>
      </c>
      <c r="J8444" s="138">
        <v>87.85</v>
      </c>
      <c r="K8444" s="138">
        <v>3.4865484376885032</v>
      </c>
    </row>
    <row r="8445" spans="1:11">
      <c r="A8445" s="39" t="s">
        <v>467</v>
      </c>
      <c r="B8445" s="39" t="s">
        <v>299</v>
      </c>
      <c r="C8445" s="39" t="s">
        <v>145</v>
      </c>
      <c r="D8445" s="92">
        <f t="shared" si="414"/>
        <v>89.67</v>
      </c>
      <c r="E8445" s="92">
        <f t="shared" si="415"/>
        <v>85.24</v>
      </c>
      <c r="F8445" s="92">
        <f t="shared" si="416"/>
        <v>92.88</v>
      </c>
      <c r="H8445" s="138">
        <v>89.67</v>
      </c>
      <c r="I8445" s="138">
        <v>85.24</v>
      </c>
      <c r="J8445" s="138">
        <v>92.88</v>
      </c>
      <c r="K8445" s="138">
        <v>2.1523363443738153</v>
      </c>
    </row>
    <row r="8446" spans="1:11">
      <c r="A8446" s="39" t="s">
        <v>467</v>
      </c>
      <c r="B8446" s="39" t="s">
        <v>299</v>
      </c>
      <c r="C8446" s="39" t="s">
        <v>146</v>
      </c>
      <c r="D8446" s="92">
        <f t="shared" si="414"/>
        <v>85.86</v>
      </c>
      <c r="E8446" s="92">
        <f t="shared" si="415"/>
        <v>81.709999999999994</v>
      </c>
      <c r="F8446" s="92">
        <f t="shared" si="416"/>
        <v>89.19</v>
      </c>
      <c r="H8446" s="138">
        <v>85.86</v>
      </c>
      <c r="I8446" s="138">
        <v>81.709999999999994</v>
      </c>
      <c r="J8446" s="138">
        <v>89.19</v>
      </c>
      <c r="K8446" s="138">
        <v>2.2129047286279988</v>
      </c>
    </row>
    <row r="8447" spans="1:11">
      <c r="A8447" s="39" t="s">
        <v>467</v>
      </c>
      <c r="B8447" s="39" t="s">
        <v>299</v>
      </c>
      <c r="C8447" s="39" t="s">
        <v>153</v>
      </c>
      <c r="D8447" s="92">
        <f t="shared" si="414"/>
        <v>88.92</v>
      </c>
      <c r="E8447" s="92">
        <f t="shared" si="415"/>
        <v>82.22</v>
      </c>
      <c r="F8447" s="92">
        <f t="shared" si="416"/>
        <v>93.3</v>
      </c>
      <c r="H8447" s="138">
        <v>88.92</v>
      </c>
      <c r="I8447" s="138">
        <v>82.22</v>
      </c>
      <c r="J8447" s="138">
        <v>93.3</v>
      </c>
      <c r="K8447" s="138">
        <v>3.1151596941070623</v>
      </c>
    </row>
    <row r="8448" spans="1:11">
      <c r="A8448" s="39" t="s">
        <v>467</v>
      </c>
      <c r="B8448" s="39" t="s">
        <v>299</v>
      </c>
      <c r="C8448" s="39" t="s">
        <v>162</v>
      </c>
      <c r="D8448" s="92">
        <f t="shared" si="414"/>
        <v>87.45</v>
      </c>
      <c r="E8448" s="92">
        <f t="shared" si="415"/>
        <v>79.819999999999993</v>
      </c>
      <c r="F8448" s="92">
        <f t="shared" si="416"/>
        <v>92.47</v>
      </c>
      <c r="H8448" s="138">
        <v>87.45</v>
      </c>
      <c r="I8448" s="138">
        <v>79.819999999999993</v>
      </c>
      <c r="J8448" s="138">
        <v>92.47</v>
      </c>
      <c r="K8448" s="138">
        <v>3.6249285305889076</v>
      </c>
    </row>
    <row r="8449" spans="1:11">
      <c r="A8449" s="39" t="s">
        <v>467</v>
      </c>
      <c r="B8449" s="39" t="s">
        <v>299</v>
      </c>
      <c r="C8449" s="39" t="s">
        <v>165</v>
      </c>
      <c r="D8449" s="92">
        <f t="shared" si="414"/>
        <v>82.73</v>
      </c>
      <c r="E8449" s="92">
        <f t="shared" si="415"/>
        <v>71.290000000000006</v>
      </c>
      <c r="F8449" s="92">
        <f t="shared" si="416"/>
        <v>90.23</v>
      </c>
      <c r="H8449" s="138">
        <v>82.73</v>
      </c>
      <c r="I8449" s="138">
        <v>71.290000000000006</v>
      </c>
      <c r="J8449" s="138">
        <v>90.23</v>
      </c>
      <c r="K8449" s="138">
        <v>5.7899190136588903</v>
      </c>
    </row>
    <row r="8450" spans="1:11">
      <c r="A8450" s="39" t="s">
        <v>467</v>
      </c>
      <c r="B8450" s="39" t="s">
        <v>299</v>
      </c>
      <c r="C8450" s="39" t="s">
        <v>166</v>
      </c>
      <c r="D8450" s="92">
        <f t="shared" si="414"/>
        <v>89.36</v>
      </c>
      <c r="E8450" s="92">
        <f t="shared" si="415"/>
        <v>84.52</v>
      </c>
      <c r="F8450" s="92">
        <f t="shared" si="416"/>
        <v>92.82</v>
      </c>
      <c r="H8450" s="138">
        <v>89.36</v>
      </c>
      <c r="I8450" s="138">
        <v>84.52</v>
      </c>
      <c r="J8450" s="138">
        <v>92.82</v>
      </c>
      <c r="K8450" s="138">
        <v>2.3388540734109222</v>
      </c>
    </row>
    <row r="8451" spans="1:11">
      <c r="A8451" s="39" t="s">
        <v>467</v>
      </c>
      <c r="B8451" s="39" t="s">
        <v>299</v>
      </c>
      <c r="C8451" s="39" t="s">
        <v>170</v>
      </c>
      <c r="D8451" s="92">
        <f t="shared" si="414"/>
        <v>89.24</v>
      </c>
      <c r="E8451" s="92">
        <f t="shared" si="415"/>
        <v>85.15</v>
      </c>
      <c r="F8451" s="92">
        <f t="shared" si="416"/>
        <v>92.3</v>
      </c>
      <c r="H8451" s="138">
        <v>89.24</v>
      </c>
      <c r="I8451" s="138">
        <v>85.15</v>
      </c>
      <c r="J8451" s="138">
        <v>92.3</v>
      </c>
      <c r="K8451" s="138">
        <v>2.0282384580905424</v>
      </c>
    </row>
    <row r="8452" spans="1:11">
      <c r="A8452" s="39" t="s">
        <v>467</v>
      </c>
      <c r="B8452" s="39" t="s">
        <v>299</v>
      </c>
      <c r="C8452" s="39" t="s">
        <v>172</v>
      </c>
      <c r="D8452" s="92">
        <f t="shared" si="414"/>
        <v>90.73</v>
      </c>
      <c r="E8452" s="92">
        <f t="shared" si="415"/>
        <v>86.54</v>
      </c>
      <c r="F8452" s="92">
        <f t="shared" si="416"/>
        <v>93.71</v>
      </c>
      <c r="H8452" s="138">
        <v>90.73</v>
      </c>
      <c r="I8452" s="138">
        <v>86.54</v>
      </c>
      <c r="J8452" s="138">
        <v>93.71</v>
      </c>
      <c r="K8452" s="138">
        <v>1.9839082993497188</v>
      </c>
    </row>
    <row r="8453" spans="1:11">
      <c r="A8453" s="39" t="s">
        <v>467</v>
      </c>
      <c r="B8453" s="39" t="s">
        <v>299</v>
      </c>
      <c r="C8453" s="39" t="s">
        <v>175</v>
      </c>
      <c r="D8453" s="92">
        <f t="shared" si="414"/>
        <v>86.45</v>
      </c>
      <c r="E8453" s="92">
        <f t="shared" si="415"/>
        <v>82.41</v>
      </c>
      <c r="F8453" s="92">
        <f t="shared" si="416"/>
        <v>89.68</v>
      </c>
      <c r="H8453" s="138">
        <v>86.45</v>
      </c>
      <c r="I8453" s="138">
        <v>82.41</v>
      </c>
      <c r="J8453" s="138">
        <v>89.68</v>
      </c>
      <c r="K8453" s="138">
        <v>2.139965297860035</v>
      </c>
    </row>
    <row r="8454" spans="1:11">
      <c r="A8454" s="39" t="s">
        <v>467</v>
      </c>
      <c r="B8454" s="39" t="s">
        <v>298</v>
      </c>
      <c r="C8454" s="39" t="s">
        <v>99</v>
      </c>
      <c r="D8454" s="92">
        <f t="shared" si="414"/>
        <v>6.18</v>
      </c>
      <c r="E8454" s="92">
        <f t="shared" si="415"/>
        <v>4.03</v>
      </c>
      <c r="F8454" s="92">
        <f t="shared" si="416"/>
        <v>9.3800000000000008</v>
      </c>
      <c r="H8454" s="138">
        <v>6.18</v>
      </c>
      <c r="I8454" s="138">
        <v>4.03</v>
      </c>
      <c r="J8454" s="138">
        <v>9.3800000000000008</v>
      </c>
      <c r="K8454" s="138">
        <v>21.521035598705502</v>
      </c>
    </row>
    <row r="8455" spans="1:11">
      <c r="A8455" s="39" t="s">
        <v>467</v>
      </c>
      <c r="B8455" s="39" t="s">
        <v>298</v>
      </c>
      <c r="C8455" s="39" t="s">
        <v>100</v>
      </c>
      <c r="D8455" s="92">
        <f t="shared" si="414"/>
        <v>10.44</v>
      </c>
      <c r="E8455" s="92">
        <f t="shared" si="415"/>
        <v>7.38</v>
      </c>
      <c r="F8455" s="92">
        <f t="shared" si="416"/>
        <v>14.56</v>
      </c>
      <c r="H8455" s="138">
        <v>10.44</v>
      </c>
      <c r="I8455" s="138">
        <v>7.38</v>
      </c>
      <c r="J8455" s="138">
        <v>14.56</v>
      </c>
      <c r="K8455" s="138">
        <v>17.337164750957857</v>
      </c>
    </row>
    <row r="8456" spans="1:11">
      <c r="A8456" s="39" t="s">
        <v>467</v>
      </c>
      <c r="B8456" s="39" t="s">
        <v>298</v>
      </c>
      <c r="C8456" s="39" t="s">
        <v>107</v>
      </c>
      <c r="D8456" s="92">
        <f t="shared" si="414"/>
        <v>14.47</v>
      </c>
      <c r="E8456" s="92">
        <f t="shared" si="415"/>
        <v>11.12</v>
      </c>
      <c r="F8456" s="92">
        <f t="shared" si="416"/>
        <v>18.61</v>
      </c>
      <c r="H8456" s="138">
        <v>14.47</v>
      </c>
      <c r="I8456" s="138">
        <v>11.12</v>
      </c>
      <c r="J8456" s="138">
        <v>18.61</v>
      </c>
      <c r="K8456" s="138">
        <v>13.130615065653073</v>
      </c>
    </row>
    <row r="8457" spans="1:11">
      <c r="A8457" s="39" t="s">
        <v>467</v>
      </c>
      <c r="B8457" s="39" t="s">
        <v>298</v>
      </c>
      <c r="C8457" s="39" t="s">
        <v>113</v>
      </c>
      <c r="D8457" s="92">
        <f t="shared" si="414"/>
        <v>8.49</v>
      </c>
      <c r="E8457" s="92">
        <f t="shared" si="415"/>
        <v>5.7</v>
      </c>
      <c r="F8457" s="92">
        <f t="shared" si="416"/>
        <v>12.48</v>
      </c>
      <c r="H8457" s="138">
        <v>8.49</v>
      </c>
      <c r="I8457" s="138">
        <v>5.7</v>
      </c>
      <c r="J8457" s="138">
        <v>12.48</v>
      </c>
      <c r="K8457" s="138">
        <v>20.023557126030621</v>
      </c>
    </row>
    <row r="8458" spans="1:11">
      <c r="A8458" s="39" t="s">
        <v>467</v>
      </c>
      <c r="B8458" s="39" t="s">
        <v>298</v>
      </c>
      <c r="C8458" s="39" t="s">
        <v>114</v>
      </c>
      <c r="D8458" s="92">
        <f t="shared" ref="D8458:D8521" si="417">IF(K8458&gt;=50," ",H8458)</f>
        <v>10.53</v>
      </c>
      <c r="E8458" s="92">
        <f t="shared" ref="E8458:E8521" si="418">IF(K8458&gt;=50," ",I8458)</f>
        <v>5.67</v>
      </c>
      <c r="F8458" s="92">
        <f t="shared" ref="F8458:F8521" si="419">IF(K8458&gt;=50," ",J8458)</f>
        <v>18.7</v>
      </c>
      <c r="H8458" s="138">
        <v>10.53</v>
      </c>
      <c r="I8458" s="138">
        <v>5.67</v>
      </c>
      <c r="J8458" s="138">
        <v>18.7</v>
      </c>
      <c r="K8458" s="138">
        <v>30.579297245963915</v>
      </c>
    </row>
    <row r="8459" spans="1:11">
      <c r="A8459" s="39" t="s">
        <v>467</v>
      </c>
      <c r="B8459" s="39" t="s">
        <v>298</v>
      </c>
      <c r="C8459" s="39" t="s">
        <v>120</v>
      </c>
      <c r="D8459" s="92">
        <f t="shared" si="417"/>
        <v>3.75</v>
      </c>
      <c r="E8459" s="92">
        <f t="shared" si="418"/>
        <v>2.4500000000000002</v>
      </c>
      <c r="F8459" s="92">
        <f t="shared" si="419"/>
        <v>5.7</v>
      </c>
      <c r="H8459" s="138">
        <v>3.75</v>
      </c>
      <c r="I8459" s="138">
        <v>2.4500000000000002</v>
      </c>
      <c r="J8459" s="138">
        <v>5.7</v>
      </c>
      <c r="K8459" s="138">
        <v>21.6</v>
      </c>
    </row>
    <row r="8460" spans="1:11">
      <c r="A8460" s="39" t="s">
        <v>467</v>
      </c>
      <c r="B8460" s="39" t="s">
        <v>298</v>
      </c>
      <c r="C8460" s="39" t="s">
        <v>121</v>
      </c>
      <c r="D8460" s="92">
        <f t="shared" si="417"/>
        <v>7.6</v>
      </c>
      <c r="E8460" s="92">
        <f t="shared" si="418"/>
        <v>4.99</v>
      </c>
      <c r="F8460" s="92">
        <f t="shared" si="419"/>
        <v>11.41</v>
      </c>
      <c r="H8460" s="138">
        <v>7.6</v>
      </c>
      <c r="I8460" s="138">
        <v>4.99</v>
      </c>
      <c r="J8460" s="138">
        <v>11.41</v>
      </c>
      <c r="K8460" s="138">
        <v>21.05263157894737</v>
      </c>
    </row>
    <row r="8461" spans="1:11">
      <c r="A8461" s="39" t="s">
        <v>467</v>
      </c>
      <c r="B8461" s="39" t="s">
        <v>298</v>
      </c>
      <c r="C8461" s="39" t="s">
        <v>124</v>
      </c>
      <c r="D8461" s="92">
        <f t="shared" si="417"/>
        <v>9.0500000000000007</v>
      </c>
      <c r="E8461" s="92">
        <f t="shared" si="418"/>
        <v>6.1</v>
      </c>
      <c r="F8461" s="92">
        <f t="shared" si="419"/>
        <v>13.21</v>
      </c>
      <c r="H8461" s="138">
        <v>9.0500000000000007</v>
      </c>
      <c r="I8461" s="138">
        <v>6.1</v>
      </c>
      <c r="J8461" s="138">
        <v>13.21</v>
      </c>
      <c r="K8461" s="138">
        <v>19.77900552486188</v>
      </c>
    </row>
    <row r="8462" spans="1:11">
      <c r="A8462" s="39" t="s">
        <v>467</v>
      </c>
      <c r="B8462" s="39" t="s">
        <v>298</v>
      </c>
      <c r="C8462" s="39" t="s">
        <v>126</v>
      </c>
      <c r="D8462" s="92">
        <f t="shared" si="417"/>
        <v>11.37</v>
      </c>
      <c r="E8462" s="92">
        <f t="shared" si="418"/>
        <v>7.77</v>
      </c>
      <c r="F8462" s="92">
        <f t="shared" si="419"/>
        <v>16.34</v>
      </c>
      <c r="H8462" s="138">
        <v>11.37</v>
      </c>
      <c r="I8462" s="138">
        <v>7.77</v>
      </c>
      <c r="J8462" s="138">
        <v>16.34</v>
      </c>
      <c r="K8462" s="138">
        <v>18.997361477572561</v>
      </c>
    </row>
    <row r="8463" spans="1:11">
      <c r="A8463" s="39" t="s">
        <v>467</v>
      </c>
      <c r="B8463" s="39" t="s">
        <v>298</v>
      </c>
      <c r="C8463" s="39" t="s">
        <v>127</v>
      </c>
      <c r="D8463" s="92">
        <f t="shared" si="417"/>
        <v>9.07</v>
      </c>
      <c r="E8463" s="92">
        <f t="shared" si="418"/>
        <v>5.85</v>
      </c>
      <c r="F8463" s="92">
        <f t="shared" si="419"/>
        <v>13.8</v>
      </c>
      <c r="H8463" s="138">
        <v>9.07</v>
      </c>
      <c r="I8463" s="138">
        <v>5.85</v>
      </c>
      <c r="J8463" s="138">
        <v>13.8</v>
      </c>
      <c r="K8463" s="138">
        <v>21.940463065049613</v>
      </c>
    </row>
    <row r="8464" spans="1:11">
      <c r="A8464" s="39" t="s">
        <v>467</v>
      </c>
      <c r="B8464" s="39" t="s">
        <v>298</v>
      </c>
      <c r="C8464" s="39" t="s">
        <v>128</v>
      </c>
      <c r="D8464" s="92">
        <f t="shared" si="417"/>
        <v>9.42</v>
      </c>
      <c r="E8464" s="92">
        <f t="shared" si="418"/>
        <v>6.56</v>
      </c>
      <c r="F8464" s="92">
        <f t="shared" si="419"/>
        <v>13.34</v>
      </c>
      <c r="H8464" s="138">
        <v>9.42</v>
      </c>
      <c r="I8464" s="138">
        <v>6.56</v>
      </c>
      <c r="J8464" s="138">
        <v>13.34</v>
      </c>
      <c r="K8464" s="138">
        <v>18.152866242038215</v>
      </c>
    </row>
    <row r="8465" spans="1:11">
      <c r="A8465" s="39" t="s">
        <v>467</v>
      </c>
      <c r="B8465" s="39" t="s">
        <v>298</v>
      </c>
      <c r="C8465" s="39" t="s">
        <v>129</v>
      </c>
      <c r="D8465" s="92">
        <f t="shared" si="417"/>
        <v>8.44</v>
      </c>
      <c r="E8465" s="92">
        <f t="shared" si="418"/>
        <v>6.17</v>
      </c>
      <c r="F8465" s="92">
        <f t="shared" si="419"/>
        <v>11.45</v>
      </c>
      <c r="H8465" s="138">
        <v>8.44</v>
      </c>
      <c r="I8465" s="138">
        <v>6.17</v>
      </c>
      <c r="J8465" s="138">
        <v>11.45</v>
      </c>
      <c r="K8465" s="138">
        <v>15.876777251184837</v>
      </c>
    </row>
    <row r="8466" spans="1:11">
      <c r="A8466" s="39" t="s">
        <v>467</v>
      </c>
      <c r="B8466" s="39" t="s">
        <v>298</v>
      </c>
      <c r="C8466" s="39" t="s">
        <v>139</v>
      </c>
      <c r="D8466" s="92">
        <f t="shared" si="417"/>
        <v>13.95</v>
      </c>
      <c r="E8466" s="92">
        <f t="shared" si="418"/>
        <v>9.99</v>
      </c>
      <c r="F8466" s="92">
        <f t="shared" si="419"/>
        <v>19.14</v>
      </c>
      <c r="H8466" s="138">
        <v>13.95</v>
      </c>
      <c r="I8466" s="138">
        <v>9.99</v>
      </c>
      <c r="J8466" s="138">
        <v>19.14</v>
      </c>
      <c r="K8466" s="138">
        <v>16.630824372759857</v>
      </c>
    </row>
    <row r="8467" spans="1:11">
      <c r="A8467" s="39" t="s">
        <v>467</v>
      </c>
      <c r="B8467" s="39" t="s">
        <v>298</v>
      </c>
      <c r="C8467" s="39" t="s">
        <v>141</v>
      </c>
      <c r="D8467" s="92">
        <f t="shared" si="417"/>
        <v>11.78</v>
      </c>
      <c r="E8467" s="92">
        <f t="shared" si="418"/>
        <v>7.25</v>
      </c>
      <c r="F8467" s="92">
        <f t="shared" si="419"/>
        <v>18.559999999999999</v>
      </c>
      <c r="H8467" s="138">
        <v>11.78</v>
      </c>
      <c r="I8467" s="138">
        <v>7.25</v>
      </c>
      <c r="J8467" s="138">
        <v>18.559999999999999</v>
      </c>
      <c r="K8467" s="138">
        <v>24.108658743633278</v>
      </c>
    </row>
    <row r="8468" spans="1:11">
      <c r="A8468" s="39" t="s">
        <v>467</v>
      </c>
      <c r="B8468" s="39" t="s">
        <v>298</v>
      </c>
      <c r="C8468" s="39" t="s">
        <v>142</v>
      </c>
      <c r="D8468" s="92">
        <f t="shared" si="417"/>
        <v>10.18</v>
      </c>
      <c r="E8468" s="92">
        <f t="shared" si="418"/>
        <v>6.95</v>
      </c>
      <c r="F8468" s="92">
        <f t="shared" si="419"/>
        <v>14.67</v>
      </c>
      <c r="H8468" s="138">
        <v>10.18</v>
      </c>
      <c r="I8468" s="138">
        <v>6.95</v>
      </c>
      <c r="J8468" s="138">
        <v>14.67</v>
      </c>
      <c r="K8468" s="138">
        <v>19.155206286836936</v>
      </c>
    </row>
    <row r="8469" spans="1:11">
      <c r="A8469" s="39" t="s">
        <v>467</v>
      </c>
      <c r="B8469" s="39" t="s">
        <v>298</v>
      </c>
      <c r="C8469" s="39" t="s">
        <v>147</v>
      </c>
      <c r="D8469" s="92">
        <f t="shared" si="417"/>
        <v>9.42</v>
      </c>
      <c r="E8469" s="92">
        <f t="shared" si="418"/>
        <v>6.47</v>
      </c>
      <c r="F8469" s="92">
        <f t="shared" si="419"/>
        <v>13.53</v>
      </c>
      <c r="H8469" s="138">
        <v>9.42</v>
      </c>
      <c r="I8469" s="138">
        <v>6.47</v>
      </c>
      <c r="J8469" s="138">
        <v>13.53</v>
      </c>
      <c r="K8469" s="138">
        <v>18.895966029723994</v>
      </c>
    </row>
    <row r="8470" spans="1:11">
      <c r="A8470" s="39" t="s">
        <v>467</v>
      </c>
      <c r="B8470" s="39" t="s">
        <v>298</v>
      </c>
      <c r="C8470" s="39" t="s">
        <v>148</v>
      </c>
      <c r="D8470" s="92">
        <f t="shared" si="417"/>
        <v>12.36</v>
      </c>
      <c r="E8470" s="92">
        <f t="shared" si="418"/>
        <v>8.2899999999999991</v>
      </c>
      <c r="F8470" s="92">
        <f t="shared" si="419"/>
        <v>18.03</v>
      </c>
      <c r="H8470" s="138">
        <v>12.36</v>
      </c>
      <c r="I8470" s="138">
        <v>8.2899999999999991</v>
      </c>
      <c r="J8470" s="138">
        <v>18.03</v>
      </c>
      <c r="K8470" s="138">
        <v>19.902912621359224</v>
      </c>
    </row>
    <row r="8471" spans="1:11">
      <c r="A8471" s="39" t="s">
        <v>467</v>
      </c>
      <c r="B8471" s="39" t="s">
        <v>298</v>
      </c>
      <c r="C8471" s="39" t="s">
        <v>152</v>
      </c>
      <c r="D8471" s="92">
        <f t="shared" si="417"/>
        <v>11.89</v>
      </c>
      <c r="E8471" s="92">
        <f t="shared" si="418"/>
        <v>8.8000000000000007</v>
      </c>
      <c r="F8471" s="92">
        <f t="shared" si="419"/>
        <v>15.86</v>
      </c>
      <c r="H8471" s="138">
        <v>11.89</v>
      </c>
      <c r="I8471" s="138">
        <v>8.8000000000000007</v>
      </c>
      <c r="J8471" s="138">
        <v>15.86</v>
      </c>
      <c r="K8471" s="138">
        <v>15.054667788057191</v>
      </c>
    </row>
    <row r="8472" spans="1:11">
      <c r="A8472" s="39" t="s">
        <v>467</v>
      </c>
      <c r="B8472" s="39" t="s">
        <v>298</v>
      </c>
      <c r="C8472" s="39" t="s">
        <v>155</v>
      </c>
      <c r="D8472" s="92">
        <f t="shared" si="417"/>
        <v>10.6</v>
      </c>
      <c r="E8472" s="92">
        <f t="shared" si="418"/>
        <v>7.21</v>
      </c>
      <c r="F8472" s="92">
        <f t="shared" si="419"/>
        <v>15.31</v>
      </c>
      <c r="H8472" s="138">
        <v>10.6</v>
      </c>
      <c r="I8472" s="138">
        <v>7.21</v>
      </c>
      <c r="J8472" s="138">
        <v>15.31</v>
      </c>
      <c r="K8472" s="138">
        <v>19.245283018867926</v>
      </c>
    </row>
    <row r="8473" spans="1:11">
      <c r="A8473" s="39" t="s">
        <v>467</v>
      </c>
      <c r="B8473" s="39" t="s">
        <v>298</v>
      </c>
      <c r="C8473" s="39" t="s">
        <v>157</v>
      </c>
      <c r="D8473" s="92">
        <f t="shared" si="417"/>
        <v>6.19</v>
      </c>
      <c r="E8473" s="92">
        <f t="shared" si="418"/>
        <v>3.85</v>
      </c>
      <c r="F8473" s="92">
        <f t="shared" si="419"/>
        <v>9.7899999999999991</v>
      </c>
      <c r="H8473" s="138">
        <v>6.19</v>
      </c>
      <c r="I8473" s="138">
        <v>3.85</v>
      </c>
      <c r="J8473" s="138">
        <v>9.7899999999999991</v>
      </c>
      <c r="K8473" s="138">
        <v>23.747980613893375</v>
      </c>
    </row>
    <row r="8474" spans="1:11">
      <c r="A8474" s="39" t="s">
        <v>467</v>
      </c>
      <c r="B8474" s="39" t="s">
        <v>298</v>
      </c>
      <c r="C8474" s="39" t="s">
        <v>158</v>
      </c>
      <c r="D8474" s="92">
        <f t="shared" si="417"/>
        <v>3.19</v>
      </c>
      <c r="E8474" s="92">
        <f t="shared" si="418"/>
        <v>1.51</v>
      </c>
      <c r="F8474" s="92">
        <f t="shared" si="419"/>
        <v>6.6</v>
      </c>
      <c r="H8474" s="138">
        <v>3.19</v>
      </c>
      <c r="I8474" s="138">
        <v>1.51</v>
      </c>
      <c r="J8474" s="138">
        <v>6.6</v>
      </c>
      <c r="K8474" s="138">
        <v>37.61755485893417</v>
      </c>
    </row>
    <row r="8475" spans="1:11">
      <c r="A8475" s="39" t="s">
        <v>467</v>
      </c>
      <c r="B8475" s="39" t="s">
        <v>298</v>
      </c>
      <c r="C8475" s="39" t="s">
        <v>160</v>
      </c>
      <c r="D8475" s="92">
        <f t="shared" si="417"/>
        <v>5.26</v>
      </c>
      <c r="E8475" s="92">
        <f t="shared" si="418"/>
        <v>3.34</v>
      </c>
      <c r="F8475" s="92">
        <f t="shared" si="419"/>
        <v>8.1999999999999993</v>
      </c>
      <c r="H8475" s="138">
        <v>5.26</v>
      </c>
      <c r="I8475" s="138">
        <v>3.34</v>
      </c>
      <c r="J8475" s="138">
        <v>8.1999999999999993</v>
      </c>
      <c r="K8475" s="138">
        <v>23.00380228136882</v>
      </c>
    </row>
    <row r="8476" spans="1:11">
      <c r="A8476" s="39" t="s">
        <v>467</v>
      </c>
      <c r="B8476" s="39" t="s">
        <v>298</v>
      </c>
      <c r="C8476" s="39" t="s">
        <v>163</v>
      </c>
      <c r="D8476" s="92">
        <f t="shared" si="417"/>
        <v>9.44</v>
      </c>
      <c r="E8476" s="92">
        <f t="shared" si="418"/>
        <v>6.1</v>
      </c>
      <c r="F8476" s="92">
        <f t="shared" si="419"/>
        <v>14.35</v>
      </c>
      <c r="H8476" s="138">
        <v>9.44</v>
      </c>
      <c r="I8476" s="138">
        <v>6.1</v>
      </c>
      <c r="J8476" s="138">
        <v>14.35</v>
      </c>
      <c r="K8476" s="138">
        <v>21.927966101694913</v>
      </c>
    </row>
    <row r="8477" spans="1:11">
      <c r="A8477" s="39" t="s">
        <v>467</v>
      </c>
      <c r="B8477" s="39" t="s">
        <v>298</v>
      </c>
      <c r="C8477" s="39" t="s">
        <v>167</v>
      </c>
      <c r="D8477" s="92">
        <f t="shared" si="417"/>
        <v>11.85</v>
      </c>
      <c r="E8477" s="92">
        <f t="shared" si="418"/>
        <v>8.11</v>
      </c>
      <c r="F8477" s="92">
        <f t="shared" si="419"/>
        <v>17</v>
      </c>
      <c r="H8477" s="138">
        <v>11.85</v>
      </c>
      <c r="I8477" s="138">
        <v>8.11</v>
      </c>
      <c r="J8477" s="138">
        <v>17</v>
      </c>
      <c r="K8477" s="138">
        <v>18.90295358649789</v>
      </c>
    </row>
    <row r="8478" spans="1:11">
      <c r="A8478" s="39" t="s">
        <v>467</v>
      </c>
      <c r="B8478" s="39" t="s">
        <v>298</v>
      </c>
      <c r="C8478" s="39" t="s">
        <v>169</v>
      </c>
      <c r="D8478" s="92">
        <f t="shared" si="417"/>
        <v>9.1300000000000008</v>
      </c>
      <c r="E8478" s="92">
        <f t="shared" si="418"/>
        <v>6.1</v>
      </c>
      <c r="F8478" s="92">
        <f t="shared" si="419"/>
        <v>13.45</v>
      </c>
      <c r="H8478" s="138">
        <v>9.1300000000000008</v>
      </c>
      <c r="I8478" s="138">
        <v>6.1</v>
      </c>
      <c r="J8478" s="138">
        <v>13.45</v>
      </c>
      <c r="K8478" s="138">
        <v>20.262869660460019</v>
      </c>
    </row>
    <row r="8479" spans="1:11">
      <c r="A8479" s="39" t="s">
        <v>467</v>
      </c>
      <c r="B8479" s="39" t="s">
        <v>298</v>
      </c>
      <c r="C8479" s="39" t="s">
        <v>173</v>
      </c>
      <c r="D8479" s="92">
        <f t="shared" si="417"/>
        <v>10.01</v>
      </c>
      <c r="E8479" s="92">
        <f t="shared" si="418"/>
        <v>7.2</v>
      </c>
      <c r="F8479" s="92">
        <f t="shared" si="419"/>
        <v>13.75</v>
      </c>
      <c r="H8479" s="138">
        <v>10.01</v>
      </c>
      <c r="I8479" s="138">
        <v>7.2</v>
      </c>
      <c r="J8479" s="138">
        <v>13.75</v>
      </c>
      <c r="K8479" s="138">
        <v>16.483516483516482</v>
      </c>
    </row>
    <row r="8480" spans="1:11">
      <c r="A8480" s="39" t="s">
        <v>467</v>
      </c>
      <c r="B8480" s="39" t="s">
        <v>298</v>
      </c>
      <c r="C8480" s="39" t="s">
        <v>176</v>
      </c>
      <c r="D8480" s="92">
        <f t="shared" si="417"/>
        <v>8.4700000000000006</v>
      </c>
      <c r="E8480" s="92">
        <f t="shared" si="418"/>
        <v>4.78</v>
      </c>
      <c r="F8480" s="92">
        <f t="shared" si="419"/>
        <v>14.58</v>
      </c>
      <c r="H8480" s="138">
        <v>8.4700000000000006</v>
      </c>
      <c r="I8480" s="138">
        <v>4.78</v>
      </c>
      <c r="J8480" s="138">
        <v>14.58</v>
      </c>
      <c r="K8480" s="138">
        <v>28.571428571428569</v>
      </c>
    </row>
    <row r="8481" spans="1:11">
      <c r="A8481" s="39" t="s">
        <v>467</v>
      </c>
      <c r="B8481" s="39" t="s">
        <v>299</v>
      </c>
      <c r="C8481" s="39" t="s">
        <v>99</v>
      </c>
      <c r="D8481" s="92">
        <f t="shared" si="417"/>
        <v>92.82</v>
      </c>
      <c r="E8481" s="92">
        <f t="shared" si="418"/>
        <v>89.49</v>
      </c>
      <c r="F8481" s="92">
        <f t="shared" si="419"/>
        <v>95.16</v>
      </c>
      <c r="H8481" s="138">
        <v>92.82</v>
      </c>
      <c r="I8481" s="138">
        <v>89.49</v>
      </c>
      <c r="J8481" s="138">
        <v>95.16</v>
      </c>
      <c r="K8481" s="138">
        <v>1.5298427063132947</v>
      </c>
    </row>
    <row r="8482" spans="1:11">
      <c r="A8482" s="39" t="s">
        <v>467</v>
      </c>
      <c r="B8482" s="39" t="s">
        <v>299</v>
      </c>
      <c r="C8482" s="39" t="s">
        <v>100</v>
      </c>
      <c r="D8482" s="92">
        <f t="shared" si="417"/>
        <v>87.12</v>
      </c>
      <c r="E8482" s="92">
        <f t="shared" si="418"/>
        <v>82.6</v>
      </c>
      <c r="F8482" s="92">
        <f t="shared" si="419"/>
        <v>90.61</v>
      </c>
      <c r="H8482" s="138">
        <v>87.12</v>
      </c>
      <c r="I8482" s="138">
        <v>82.6</v>
      </c>
      <c r="J8482" s="138">
        <v>90.61</v>
      </c>
      <c r="K8482" s="138">
        <v>2.3301193755739207</v>
      </c>
    </row>
    <row r="8483" spans="1:11">
      <c r="A8483" s="39" t="s">
        <v>467</v>
      </c>
      <c r="B8483" s="39" t="s">
        <v>299</v>
      </c>
      <c r="C8483" s="39" t="s">
        <v>107</v>
      </c>
      <c r="D8483" s="92">
        <f t="shared" si="417"/>
        <v>80.81</v>
      </c>
      <c r="E8483" s="92">
        <f t="shared" si="418"/>
        <v>76.09</v>
      </c>
      <c r="F8483" s="92">
        <f t="shared" si="419"/>
        <v>84.79</v>
      </c>
      <c r="H8483" s="138">
        <v>80.81</v>
      </c>
      <c r="I8483" s="138">
        <v>76.09</v>
      </c>
      <c r="J8483" s="138">
        <v>84.79</v>
      </c>
      <c r="K8483" s="138">
        <v>2.7471847543620842</v>
      </c>
    </row>
    <row r="8484" spans="1:11">
      <c r="A8484" s="39" t="s">
        <v>467</v>
      </c>
      <c r="B8484" s="39" t="s">
        <v>299</v>
      </c>
      <c r="C8484" s="39" t="s">
        <v>113</v>
      </c>
      <c r="D8484" s="92">
        <f t="shared" si="417"/>
        <v>90.17</v>
      </c>
      <c r="E8484" s="92">
        <f t="shared" si="418"/>
        <v>86.15</v>
      </c>
      <c r="F8484" s="92">
        <f t="shared" si="419"/>
        <v>93.12</v>
      </c>
      <c r="H8484" s="138">
        <v>90.17</v>
      </c>
      <c r="I8484" s="138">
        <v>86.15</v>
      </c>
      <c r="J8484" s="138">
        <v>93.12</v>
      </c>
      <c r="K8484" s="138">
        <v>1.9518686924697795</v>
      </c>
    </row>
    <row r="8485" spans="1:11">
      <c r="A8485" s="39" t="s">
        <v>467</v>
      </c>
      <c r="B8485" s="39" t="s">
        <v>299</v>
      </c>
      <c r="C8485" s="39" t="s">
        <v>114</v>
      </c>
      <c r="D8485" s="92">
        <f t="shared" si="417"/>
        <v>84.28</v>
      </c>
      <c r="E8485" s="92">
        <f t="shared" si="418"/>
        <v>75.5</v>
      </c>
      <c r="F8485" s="92">
        <f t="shared" si="419"/>
        <v>90.32</v>
      </c>
      <c r="H8485" s="138">
        <v>84.28</v>
      </c>
      <c r="I8485" s="138">
        <v>75.5</v>
      </c>
      <c r="J8485" s="138">
        <v>90.32</v>
      </c>
      <c r="K8485" s="138">
        <v>4.4375889890840057</v>
      </c>
    </row>
    <row r="8486" spans="1:11">
      <c r="A8486" s="39" t="s">
        <v>467</v>
      </c>
      <c r="B8486" s="39" t="s">
        <v>299</v>
      </c>
      <c r="C8486" s="39" t="s">
        <v>120</v>
      </c>
      <c r="D8486" s="92">
        <f t="shared" si="417"/>
        <v>94.48</v>
      </c>
      <c r="E8486" s="92">
        <f t="shared" si="418"/>
        <v>91.97</v>
      </c>
      <c r="F8486" s="92">
        <f t="shared" si="419"/>
        <v>96.24</v>
      </c>
      <c r="H8486" s="138">
        <v>94.48</v>
      </c>
      <c r="I8486" s="138">
        <v>91.97</v>
      </c>
      <c r="J8486" s="138">
        <v>96.24</v>
      </c>
      <c r="K8486" s="138">
        <v>1.132514817950889</v>
      </c>
    </row>
    <row r="8487" spans="1:11">
      <c r="A8487" s="39" t="s">
        <v>467</v>
      </c>
      <c r="B8487" s="39" t="s">
        <v>299</v>
      </c>
      <c r="C8487" s="39" t="s">
        <v>121</v>
      </c>
      <c r="D8487" s="92">
        <f t="shared" si="417"/>
        <v>91.24</v>
      </c>
      <c r="E8487" s="92">
        <f t="shared" si="418"/>
        <v>87.39</v>
      </c>
      <c r="F8487" s="92">
        <f t="shared" si="419"/>
        <v>94</v>
      </c>
      <c r="H8487" s="138">
        <v>91.24</v>
      </c>
      <c r="I8487" s="138">
        <v>87.39</v>
      </c>
      <c r="J8487" s="138">
        <v>94</v>
      </c>
      <c r="K8487" s="138">
        <v>1.8193774660236739</v>
      </c>
    </row>
    <row r="8488" spans="1:11">
      <c r="A8488" s="39" t="s">
        <v>467</v>
      </c>
      <c r="B8488" s="39" t="s">
        <v>299</v>
      </c>
      <c r="C8488" s="39" t="s">
        <v>124</v>
      </c>
      <c r="D8488" s="92">
        <f t="shared" si="417"/>
        <v>89.93</v>
      </c>
      <c r="E8488" s="92">
        <f t="shared" si="418"/>
        <v>85.54</v>
      </c>
      <c r="F8488" s="92">
        <f t="shared" si="419"/>
        <v>93.1</v>
      </c>
      <c r="H8488" s="138">
        <v>89.93</v>
      </c>
      <c r="I8488" s="138">
        <v>85.54</v>
      </c>
      <c r="J8488" s="138">
        <v>93.1</v>
      </c>
      <c r="K8488" s="138">
        <v>2.1127543645057263</v>
      </c>
    </row>
    <row r="8489" spans="1:11">
      <c r="A8489" s="39" t="s">
        <v>467</v>
      </c>
      <c r="B8489" s="39" t="s">
        <v>299</v>
      </c>
      <c r="C8489" s="39" t="s">
        <v>126</v>
      </c>
      <c r="D8489" s="92">
        <f t="shared" si="417"/>
        <v>86.17</v>
      </c>
      <c r="E8489" s="92">
        <f t="shared" si="418"/>
        <v>80.97</v>
      </c>
      <c r="F8489" s="92">
        <f t="shared" si="419"/>
        <v>90.13</v>
      </c>
      <c r="H8489" s="138">
        <v>86.17</v>
      </c>
      <c r="I8489" s="138">
        <v>80.97</v>
      </c>
      <c r="J8489" s="138">
        <v>90.13</v>
      </c>
      <c r="K8489" s="138">
        <v>2.6923523267958682</v>
      </c>
    </row>
    <row r="8490" spans="1:11">
      <c r="A8490" s="39" t="s">
        <v>467</v>
      </c>
      <c r="B8490" s="39" t="s">
        <v>299</v>
      </c>
      <c r="C8490" s="39" t="s">
        <v>127</v>
      </c>
      <c r="D8490" s="92">
        <f t="shared" si="417"/>
        <v>86.63</v>
      </c>
      <c r="E8490" s="92">
        <f t="shared" si="418"/>
        <v>79.37</v>
      </c>
      <c r="F8490" s="92">
        <f t="shared" si="419"/>
        <v>91.61</v>
      </c>
      <c r="H8490" s="138">
        <v>86.63</v>
      </c>
      <c r="I8490" s="138">
        <v>79.37</v>
      </c>
      <c r="J8490" s="138">
        <v>91.61</v>
      </c>
      <c r="K8490" s="138">
        <v>3.5553503405286855</v>
      </c>
    </row>
    <row r="8491" spans="1:11">
      <c r="A8491" s="39" t="s">
        <v>467</v>
      </c>
      <c r="B8491" s="39" t="s">
        <v>299</v>
      </c>
      <c r="C8491" s="39" t="s">
        <v>128</v>
      </c>
      <c r="D8491" s="92">
        <f t="shared" si="417"/>
        <v>87.84</v>
      </c>
      <c r="E8491" s="92">
        <f t="shared" si="418"/>
        <v>83.49</v>
      </c>
      <c r="F8491" s="92">
        <f t="shared" si="419"/>
        <v>91.17</v>
      </c>
      <c r="H8491" s="138">
        <v>87.84</v>
      </c>
      <c r="I8491" s="138">
        <v>83.49</v>
      </c>
      <c r="J8491" s="138">
        <v>91.17</v>
      </c>
      <c r="K8491" s="138">
        <v>2.2085610200364298</v>
      </c>
    </row>
    <row r="8492" spans="1:11">
      <c r="A8492" s="39" t="s">
        <v>467</v>
      </c>
      <c r="B8492" s="39" t="s">
        <v>299</v>
      </c>
      <c r="C8492" s="39" t="s">
        <v>129</v>
      </c>
      <c r="D8492" s="92">
        <f t="shared" si="417"/>
        <v>89.72</v>
      </c>
      <c r="E8492" s="92">
        <f t="shared" si="418"/>
        <v>86.33</v>
      </c>
      <c r="F8492" s="92">
        <f t="shared" si="419"/>
        <v>92.35</v>
      </c>
      <c r="H8492" s="138">
        <v>89.72</v>
      </c>
      <c r="I8492" s="138">
        <v>86.33</v>
      </c>
      <c r="J8492" s="138">
        <v>92.35</v>
      </c>
      <c r="K8492" s="138">
        <v>1.6941596076683014</v>
      </c>
    </row>
    <row r="8493" spans="1:11">
      <c r="A8493" s="39" t="s">
        <v>467</v>
      </c>
      <c r="B8493" s="39" t="s">
        <v>299</v>
      </c>
      <c r="C8493" s="39" t="s">
        <v>139</v>
      </c>
      <c r="D8493" s="92">
        <f t="shared" si="417"/>
        <v>84.78</v>
      </c>
      <c r="E8493" s="92">
        <f t="shared" si="418"/>
        <v>79.61</v>
      </c>
      <c r="F8493" s="92">
        <f t="shared" si="419"/>
        <v>88.83</v>
      </c>
      <c r="H8493" s="138">
        <v>84.78</v>
      </c>
      <c r="I8493" s="138">
        <v>79.61</v>
      </c>
      <c r="J8493" s="138">
        <v>88.83</v>
      </c>
      <c r="K8493" s="138">
        <v>2.7600849256900211</v>
      </c>
    </row>
    <row r="8494" spans="1:11">
      <c r="A8494" s="39" t="s">
        <v>467</v>
      </c>
      <c r="B8494" s="39" t="s">
        <v>299</v>
      </c>
      <c r="C8494" s="39" t="s">
        <v>141</v>
      </c>
      <c r="D8494" s="92">
        <f t="shared" si="417"/>
        <v>85.65</v>
      </c>
      <c r="E8494" s="92">
        <f t="shared" si="418"/>
        <v>78.67</v>
      </c>
      <c r="F8494" s="92">
        <f t="shared" si="419"/>
        <v>90.63</v>
      </c>
      <c r="H8494" s="138">
        <v>85.65</v>
      </c>
      <c r="I8494" s="138">
        <v>78.67</v>
      </c>
      <c r="J8494" s="138">
        <v>90.63</v>
      </c>
      <c r="K8494" s="138">
        <v>3.5259778166958551</v>
      </c>
    </row>
    <row r="8495" spans="1:11">
      <c r="A8495" s="39" t="s">
        <v>467</v>
      </c>
      <c r="B8495" s="39" t="s">
        <v>299</v>
      </c>
      <c r="C8495" s="39" t="s">
        <v>142</v>
      </c>
      <c r="D8495" s="92">
        <f t="shared" si="417"/>
        <v>84.85</v>
      </c>
      <c r="E8495" s="92">
        <f t="shared" si="418"/>
        <v>79.959999999999994</v>
      </c>
      <c r="F8495" s="92">
        <f t="shared" si="419"/>
        <v>88.72</v>
      </c>
      <c r="H8495" s="138">
        <v>84.85</v>
      </c>
      <c r="I8495" s="138">
        <v>79.959999999999994</v>
      </c>
      <c r="J8495" s="138">
        <v>88.72</v>
      </c>
      <c r="K8495" s="138">
        <v>2.6163818503241019</v>
      </c>
    </row>
    <row r="8496" spans="1:11">
      <c r="A8496" s="39" t="s">
        <v>467</v>
      </c>
      <c r="B8496" s="39" t="s">
        <v>299</v>
      </c>
      <c r="C8496" s="39" t="s">
        <v>147</v>
      </c>
      <c r="D8496" s="92">
        <f t="shared" si="417"/>
        <v>88.41</v>
      </c>
      <c r="E8496" s="92">
        <f t="shared" si="418"/>
        <v>83.76</v>
      </c>
      <c r="F8496" s="92">
        <f t="shared" si="419"/>
        <v>91.86</v>
      </c>
      <c r="H8496" s="138">
        <v>88.41</v>
      </c>
      <c r="I8496" s="138">
        <v>83.76</v>
      </c>
      <c r="J8496" s="138">
        <v>91.86</v>
      </c>
      <c r="K8496" s="138">
        <v>2.318742223730347</v>
      </c>
    </row>
    <row r="8497" spans="1:11">
      <c r="A8497" s="39" t="s">
        <v>467</v>
      </c>
      <c r="B8497" s="39" t="s">
        <v>299</v>
      </c>
      <c r="C8497" s="39" t="s">
        <v>148</v>
      </c>
      <c r="D8497" s="92">
        <f t="shared" si="417"/>
        <v>82.67</v>
      </c>
      <c r="E8497" s="92">
        <f t="shared" si="418"/>
        <v>76.2</v>
      </c>
      <c r="F8497" s="92">
        <f t="shared" si="419"/>
        <v>87.68</v>
      </c>
      <c r="H8497" s="138">
        <v>82.67</v>
      </c>
      <c r="I8497" s="138">
        <v>76.2</v>
      </c>
      <c r="J8497" s="138">
        <v>87.68</v>
      </c>
      <c r="K8497" s="138">
        <v>3.5321156404983669</v>
      </c>
    </row>
    <row r="8498" spans="1:11">
      <c r="A8498" s="39" t="s">
        <v>467</v>
      </c>
      <c r="B8498" s="39" t="s">
        <v>299</v>
      </c>
      <c r="C8498" s="39" t="s">
        <v>152</v>
      </c>
      <c r="D8498" s="92">
        <f t="shared" si="417"/>
        <v>85.38</v>
      </c>
      <c r="E8498" s="92">
        <f t="shared" si="418"/>
        <v>80.66</v>
      </c>
      <c r="F8498" s="92">
        <f t="shared" si="419"/>
        <v>89.11</v>
      </c>
      <c r="H8498" s="138">
        <v>85.38</v>
      </c>
      <c r="I8498" s="138">
        <v>80.66</v>
      </c>
      <c r="J8498" s="138">
        <v>89.11</v>
      </c>
      <c r="K8498" s="138">
        <v>2.5064417896462876</v>
      </c>
    </row>
    <row r="8499" spans="1:11">
      <c r="A8499" s="39" t="s">
        <v>467</v>
      </c>
      <c r="B8499" s="39" t="s">
        <v>299</v>
      </c>
      <c r="C8499" s="39" t="s">
        <v>155</v>
      </c>
      <c r="D8499" s="92">
        <f t="shared" si="417"/>
        <v>86.08</v>
      </c>
      <c r="E8499" s="92">
        <f t="shared" si="418"/>
        <v>81.06</v>
      </c>
      <c r="F8499" s="92">
        <f t="shared" si="419"/>
        <v>89.94</v>
      </c>
      <c r="H8499" s="138">
        <v>86.08</v>
      </c>
      <c r="I8499" s="138">
        <v>81.06</v>
      </c>
      <c r="J8499" s="138">
        <v>89.94</v>
      </c>
      <c r="K8499" s="138">
        <v>2.613847583643123</v>
      </c>
    </row>
    <row r="8500" spans="1:11">
      <c r="A8500" s="39" t="s">
        <v>467</v>
      </c>
      <c r="B8500" s="39" t="s">
        <v>299</v>
      </c>
      <c r="C8500" s="39" t="s">
        <v>157</v>
      </c>
      <c r="D8500" s="92">
        <f t="shared" si="417"/>
        <v>90.41</v>
      </c>
      <c r="E8500" s="92">
        <f t="shared" si="418"/>
        <v>82.9</v>
      </c>
      <c r="F8500" s="92">
        <f t="shared" si="419"/>
        <v>94.83</v>
      </c>
      <c r="H8500" s="138">
        <v>90.41</v>
      </c>
      <c r="I8500" s="138">
        <v>82.9</v>
      </c>
      <c r="J8500" s="138">
        <v>94.83</v>
      </c>
      <c r="K8500" s="138">
        <v>3.251852671164694</v>
      </c>
    </row>
    <row r="8501" spans="1:11">
      <c r="A8501" s="39" t="s">
        <v>467</v>
      </c>
      <c r="B8501" s="39" t="s">
        <v>299</v>
      </c>
      <c r="C8501" s="39" t="s">
        <v>158</v>
      </c>
      <c r="D8501" s="92">
        <f t="shared" si="417"/>
        <v>93.8</v>
      </c>
      <c r="E8501" s="92">
        <f t="shared" si="418"/>
        <v>87.52</v>
      </c>
      <c r="F8501" s="92">
        <f t="shared" si="419"/>
        <v>97.03</v>
      </c>
      <c r="H8501" s="138">
        <v>93.8</v>
      </c>
      <c r="I8501" s="138">
        <v>87.52</v>
      </c>
      <c r="J8501" s="138">
        <v>97.03</v>
      </c>
      <c r="K8501" s="138">
        <v>2.4307036247334755</v>
      </c>
    </row>
    <row r="8502" spans="1:11">
      <c r="A8502" s="39" t="s">
        <v>467</v>
      </c>
      <c r="B8502" s="39" t="s">
        <v>299</v>
      </c>
      <c r="C8502" s="39" t="s">
        <v>160</v>
      </c>
      <c r="D8502" s="92">
        <f t="shared" si="417"/>
        <v>93.19</v>
      </c>
      <c r="E8502" s="92">
        <f t="shared" si="418"/>
        <v>90.12</v>
      </c>
      <c r="F8502" s="92">
        <f t="shared" si="419"/>
        <v>95.35</v>
      </c>
      <c r="H8502" s="138">
        <v>93.19</v>
      </c>
      <c r="I8502" s="138">
        <v>90.12</v>
      </c>
      <c r="J8502" s="138">
        <v>95.35</v>
      </c>
      <c r="K8502" s="138">
        <v>1.4057302285652966</v>
      </c>
    </row>
    <row r="8503" spans="1:11">
      <c r="A8503" s="39" t="s">
        <v>467</v>
      </c>
      <c r="B8503" s="39" t="s">
        <v>299</v>
      </c>
      <c r="C8503" s="39" t="s">
        <v>163</v>
      </c>
      <c r="D8503" s="92">
        <f t="shared" si="417"/>
        <v>89.88</v>
      </c>
      <c r="E8503" s="92">
        <f t="shared" si="418"/>
        <v>84.98</v>
      </c>
      <c r="F8503" s="92">
        <f t="shared" si="419"/>
        <v>93.3</v>
      </c>
      <c r="H8503" s="138">
        <v>89.88</v>
      </c>
      <c r="I8503" s="138">
        <v>84.98</v>
      </c>
      <c r="J8503" s="138">
        <v>93.3</v>
      </c>
      <c r="K8503" s="138">
        <v>2.3253226524254562</v>
      </c>
    </row>
    <row r="8504" spans="1:11">
      <c r="A8504" s="39" t="s">
        <v>467</v>
      </c>
      <c r="B8504" s="39" t="s">
        <v>299</v>
      </c>
      <c r="C8504" s="39" t="s">
        <v>167</v>
      </c>
      <c r="D8504" s="92">
        <f t="shared" si="417"/>
        <v>84.7</v>
      </c>
      <c r="E8504" s="92">
        <f t="shared" si="418"/>
        <v>78.459999999999994</v>
      </c>
      <c r="F8504" s="92">
        <f t="shared" si="419"/>
        <v>89.38</v>
      </c>
      <c r="H8504" s="138">
        <v>84.7</v>
      </c>
      <c r="I8504" s="138">
        <v>78.459999999999994</v>
      </c>
      <c r="J8504" s="138">
        <v>89.38</v>
      </c>
      <c r="K8504" s="138">
        <v>3.2703659976387245</v>
      </c>
    </row>
    <row r="8505" spans="1:11">
      <c r="A8505" s="39" t="s">
        <v>467</v>
      </c>
      <c r="B8505" s="39" t="s">
        <v>299</v>
      </c>
      <c r="C8505" s="39" t="s">
        <v>169</v>
      </c>
      <c r="D8505" s="92">
        <f t="shared" si="417"/>
        <v>89.76</v>
      </c>
      <c r="E8505" s="92">
        <f t="shared" si="418"/>
        <v>85.36</v>
      </c>
      <c r="F8505" s="92">
        <f t="shared" si="419"/>
        <v>92.95</v>
      </c>
      <c r="H8505" s="138">
        <v>89.76</v>
      </c>
      <c r="I8505" s="138">
        <v>85.36</v>
      </c>
      <c r="J8505" s="138">
        <v>92.95</v>
      </c>
      <c r="K8505" s="138">
        <v>2.1278966131907309</v>
      </c>
    </row>
    <row r="8506" spans="1:11">
      <c r="A8506" s="39" t="s">
        <v>467</v>
      </c>
      <c r="B8506" s="39" t="s">
        <v>299</v>
      </c>
      <c r="C8506" s="39" t="s">
        <v>173</v>
      </c>
      <c r="D8506" s="92">
        <f t="shared" si="417"/>
        <v>87.36</v>
      </c>
      <c r="E8506" s="92">
        <f t="shared" si="418"/>
        <v>83.4</v>
      </c>
      <c r="F8506" s="92">
        <f t="shared" si="419"/>
        <v>90.49</v>
      </c>
      <c r="H8506" s="138">
        <v>87.36</v>
      </c>
      <c r="I8506" s="138">
        <v>83.4</v>
      </c>
      <c r="J8506" s="138">
        <v>90.49</v>
      </c>
      <c r="K8506" s="138">
        <v>2.0604395604395602</v>
      </c>
    </row>
    <row r="8507" spans="1:11">
      <c r="A8507" s="39" t="s">
        <v>467</v>
      </c>
      <c r="B8507" s="39" t="s">
        <v>299</v>
      </c>
      <c r="C8507" s="39" t="s">
        <v>176</v>
      </c>
      <c r="D8507" s="92">
        <f t="shared" si="417"/>
        <v>88.22</v>
      </c>
      <c r="E8507" s="92">
        <f t="shared" si="418"/>
        <v>80.56</v>
      </c>
      <c r="F8507" s="92">
        <f t="shared" si="419"/>
        <v>93.12</v>
      </c>
      <c r="H8507" s="138">
        <v>88.22</v>
      </c>
      <c r="I8507" s="138">
        <v>80.56</v>
      </c>
      <c r="J8507" s="138">
        <v>93.12</v>
      </c>
      <c r="K8507" s="138">
        <v>3.5592836091589213</v>
      </c>
    </row>
    <row r="8508" spans="1:11">
      <c r="A8508" s="39" t="s">
        <v>467</v>
      </c>
      <c r="B8508" s="39" t="s">
        <v>298</v>
      </c>
      <c r="C8508" s="39" t="s">
        <v>363</v>
      </c>
      <c r="D8508" s="92">
        <f t="shared" si="417"/>
        <v>11.96</v>
      </c>
      <c r="E8508" s="92">
        <f t="shared" si="418"/>
        <v>9.48</v>
      </c>
      <c r="F8508" s="92">
        <f t="shared" si="419"/>
        <v>14.98</v>
      </c>
      <c r="H8508" s="138">
        <v>11.96</v>
      </c>
      <c r="I8508" s="138">
        <v>9.48</v>
      </c>
      <c r="J8508" s="138">
        <v>14.98</v>
      </c>
      <c r="K8508" s="138">
        <v>11.705685618729095</v>
      </c>
    </row>
    <row r="8509" spans="1:11">
      <c r="A8509" s="39" t="s">
        <v>467</v>
      </c>
      <c r="B8509" s="39" t="s">
        <v>298</v>
      </c>
      <c r="C8509" s="39" t="s">
        <v>364</v>
      </c>
      <c r="D8509" s="92">
        <f t="shared" si="417"/>
        <v>10.62</v>
      </c>
      <c r="E8509" s="92">
        <f t="shared" si="418"/>
        <v>8.5399999999999991</v>
      </c>
      <c r="F8509" s="92">
        <f t="shared" si="419"/>
        <v>13.13</v>
      </c>
      <c r="H8509" s="138">
        <v>10.62</v>
      </c>
      <c r="I8509" s="138">
        <v>8.5399999999999991</v>
      </c>
      <c r="J8509" s="138">
        <v>13.13</v>
      </c>
      <c r="K8509" s="138">
        <v>10.922787193973635</v>
      </c>
    </row>
    <row r="8510" spans="1:11">
      <c r="A8510" s="39" t="s">
        <v>467</v>
      </c>
      <c r="B8510" s="39" t="s">
        <v>298</v>
      </c>
      <c r="C8510" s="39" t="s">
        <v>365</v>
      </c>
      <c r="D8510" s="92">
        <f t="shared" si="417"/>
        <v>10</v>
      </c>
      <c r="E8510" s="92">
        <f t="shared" si="418"/>
        <v>7.28</v>
      </c>
      <c r="F8510" s="92">
        <f t="shared" si="419"/>
        <v>13.59</v>
      </c>
      <c r="H8510" s="138">
        <v>10</v>
      </c>
      <c r="I8510" s="138">
        <v>7.28</v>
      </c>
      <c r="J8510" s="138">
        <v>13.59</v>
      </c>
      <c r="K8510" s="138">
        <v>16</v>
      </c>
    </row>
    <row r="8511" spans="1:11">
      <c r="A8511" s="39" t="s">
        <v>467</v>
      </c>
      <c r="B8511" s="39" t="s">
        <v>298</v>
      </c>
      <c r="C8511" s="39" t="s">
        <v>366</v>
      </c>
      <c r="D8511" s="92">
        <f t="shared" si="417"/>
        <v>11.67</v>
      </c>
      <c r="E8511" s="92">
        <f t="shared" si="418"/>
        <v>9.9499999999999993</v>
      </c>
      <c r="F8511" s="92">
        <f t="shared" si="419"/>
        <v>13.63</v>
      </c>
      <c r="H8511" s="138">
        <v>11.67</v>
      </c>
      <c r="I8511" s="138">
        <v>9.9499999999999993</v>
      </c>
      <c r="J8511" s="138">
        <v>13.63</v>
      </c>
      <c r="K8511" s="138">
        <v>8.0548414738646095</v>
      </c>
    </row>
    <row r="8512" spans="1:11">
      <c r="A8512" s="39" t="s">
        <v>467</v>
      </c>
      <c r="B8512" s="39" t="s">
        <v>298</v>
      </c>
      <c r="C8512" s="39" t="s">
        <v>356</v>
      </c>
      <c r="D8512" s="92">
        <f t="shared" si="417"/>
        <v>11.25</v>
      </c>
      <c r="E8512" s="92">
        <f t="shared" si="418"/>
        <v>10.1</v>
      </c>
      <c r="F8512" s="92">
        <f t="shared" si="419"/>
        <v>12.52</v>
      </c>
      <c r="H8512" s="138">
        <v>11.25</v>
      </c>
      <c r="I8512" s="138">
        <v>10.1</v>
      </c>
      <c r="J8512" s="138">
        <v>12.52</v>
      </c>
      <c r="K8512" s="138">
        <v>5.5111111111111111</v>
      </c>
    </row>
    <row r="8513" spans="1:11">
      <c r="A8513" s="39" t="s">
        <v>467</v>
      </c>
      <c r="B8513" s="39" t="s">
        <v>298</v>
      </c>
      <c r="C8513" s="39" t="s">
        <v>367</v>
      </c>
      <c r="D8513" s="92">
        <f t="shared" si="417"/>
        <v>9.86</v>
      </c>
      <c r="E8513" s="92">
        <f t="shared" si="418"/>
        <v>8.5399999999999991</v>
      </c>
      <c r="F8513" s="92">
        <f t="shared" si="419"/>
        <v>11.36</v>
      </c>
      <c r="H8513" s="138">
        <v>9.86</v>
      </c>
      <c r="I8513" s="138">
        <v>8.5399999999999991</v>
      </c>
      <c r="J8513" s="138">
        <v>11.36</v>
      </c>
      <c r="K8513" s="138">
        <v>7.3022312373225153</v>
      </c>
    </row>
    <row r="8514" spans="1:11">
      <c r="A8514" s="39" t="s">
        <v>467</v>
      </c>
      <c r="B8514" s="39" t="s">
        <v>298</v>
      </c>
      <c r="C8514" s="39" t="s">
        <v>368</v>
      </c>
      <c r="D8514" s="92">
        <f t="shared" si="417"/>
        <v>10.61</v>
      </c>
      <c r="E8514" s="92">
        <f t="shared" si="418"/>
        <v>8.43</v>
      </c>
      <c r="F8514" s="92">
        <f t="shared" si="419"/>
        <v>13.28</v>
      </c>
      <c r="H8514" s="138">
        <v>10.61</v>
      </c>
      <c r="I8514" s="138">
        <v>8.43</v>
      </c>
      <c r="J8514" s="138">
        <v>13.28</v>
      </c>
      <c r="K8514" s="138">
        <v>11.592836946277098</v>
      </c>
    </row>
    <row r="8515" spans="1:11">
      <c r="A8515" s="39" t="s">
        <v>467</v>
      </c>
      <c r="B8515" s="39" t="s">
        <v>298</v>
      </c>
      <c r="C8515" s="39" t="s">
        <v>369</v>
      </c>
      <c r="D8515" s="92">
        <f t="shared" si="417"/>
        <v>10.74</v>
      </c>
      <c r="E8515" s="92">
        <f t="shared" si="418"/>
        <v>7.88</v>
      </c>
      <c r="F8515" s="92">
        <f t="shared" si="419"/>
        <v>14.46</v>
      </c>
      <c r="H8515" s="138">
        <v>10.74</v>
      </c>
      <c r="I8515" s="138">
        <v>7.88</v>
      </c>
      <c r="J8515" s="138">
        <v>14.46</v>
      </c>
      <c r="K8515" s="138">
        <v>15.456238361266292</v>
      </c>
    </row>
    <row r="8516" spans="1:11">
      <c r="A8516" s="39" t="s">
        <v>467</v>
      </c>
      <c r="B8516" s="39" t="s">
        <v>298</v>
      </c>
      <c r="C8516" s="39" t="s">
        <v>370</v>
      </c>
      <c r="D8516" s="92">
        <f t="shared" si="417"/>
        <v>12.67</v>
      </c>
      <c r="E8516" s="92">
        <f t="shared" si="418"/>
        <v>10.54</v>
      </c>
      <c r="F8516" s="92">
        <f t="shared" si="419"/>
        <v>15.15</v>
      </c>
      <c r="H8516" s="138">
        <v>12.67</v>
      </c>
      <c r="I8516" s="138">
        <v>10.54</v>
      </c>
      <c r="J8516" s="138">
        <v>15.15</v>
      </c>
      <c r="K8516" s="138">
        <v>9.234411996842935</v>
      </c>
    </row>
    <row r="8517" spans="1:11">
      <c r="A8517" s="39" t="s">
        <v>467</v>
      </c>
      <c r="B8517" s="39" t="s">
        <v>298</v>
      </c>
      <c r="C8517" s="39" t="s">
        <v>357</v>
      </c>
      <c r="D8517" s="92">
        <f t="shared" si="417"/>
        <v>10.87</v>
      </c>
      <c r="E8517" s="92">
        <f t="shared" si="418"/>
        <v>9.83</v>
      </c>
      <c r="F8517" s="92">
        <f t="shared" si="419"/>
        <v>12</v>
      </c>
      <c r="H8517" s="138">
        <v>10.87</v>
      </c>
      <c r="I8517" s="138">
        <v>9.83</v>
      </c>
      <c r="J8517" s="138">
        <v>12</v>
      </c>
      <c r="K8517" s="138">
        <v>5.0597976080956775</v>
      </c>
    </row>
    <row r="8518" spans="1:11">
      <c r="A8518" s="39" t="s">
        <v>467</v>
      </c>
      <c r="B8518" s="39" t="s">
        <v>298</v>
      </c>
      <c r="C8518" s="39" t="s">
        <v>371</v>
      </c>
      <c r="D8518" s="92">
        <f t="shared" si="417"/>
        <v>10.52</v>
      </c>
      <c r="E8518" s="92">
        <f t="shared" si="418"/>
        <v>8.58</v>
      </c>
      <c r="F8518" s="92">
        <f t="shared" si="419"/>
        <v>12.83</v>
      </c>
      <c r="H8518" s="138">
        <v>10.52</v>
      </c>
      <c r="I8518" s="138">
        <v>8.58</v>
      </c>
      <c r="J8518" s="138">
        <v>12.83</v>
      </c>
      <c r="K8518" s="138">
        <v>10.266159695817493</v>
      </c>
    </row>
    <row r="8519" spans="1:11">
      <c r="A8519" s="39" t="s">
        <v>467</v>
      </c>
      <c r="B8519" s="39" t="s">
        <v>298</v>
      </c>
      <c r="C8519" s="39" t="s">
        <v>372</v>
      </c>
      <c r="D8519" s="92">
        <f t="shared" si="417"/>
        <v>11.06</v>
      </c>
      <c r="E8519" s="92">
        <f t="shared" si="418"/>
        <v>9.31</v>
      </c>
      <c r="F8519" s="92">
        <f t="shared" si="419"/>
        <v>13.1</v>
      </c>
      <c r="H8519" s="138">
        <v>11.06</v>
      </c>
      <c r="I8519" s="138">
        <v>9.31</v>
      </c>
      <c r="J8519" s="138">
        <v>13.1</v>
      </c>
      <c r="K8519" s="138">
        <v>8.679927667269439</v>
      </c>
    </row>
    <row r="8520" spans="1:11">
      <c r="A8520" s="39" t="s">
        <v>467</v>
      </c>
      <c r="B8520" s="39" t="s">
        <v>298</v>
      </c>
      <c r="C8520" s="39" t="s">
        <v>373</v>
      </c>
      <c r="D8520" s="92">
        <f t="shared" si="417"/>
        <v>11.39</v>
      </c>
      <c r="E8520" s="92">
        <f t="shared" si="418"/>
        <v>9.33</v>
      </c>
      <c r="F8520" s="92">
        <f t="shared" si="419"/>
        <v>13.84</v>
      </c>
      <c r="H8520" s="138">
        <v>11.39</v>
      </c>
      <c r="I8520" s="138">
        <v>9.33</v>
      </c>
      <c r="J8520" s="138">
        <v>13.84</v>
      </c>
      <c r="K8520" s="138">
        <v>10.096575943810358</v>
      </c>
    </row>
    <row r="8521" spans="1:11">
      <c r="A8521" s="39" t="s">
        <v>467</v>
      </c>
      <c r="B8521" s="39" t="s">
        <v>298</v>
      </c>
      <c r="C8521" s="39" t="s">
        <v>374</v>
      </c>
      <c r="D8521" s="92">
        <f t="shared" si="417"/>
        <v>8.4700000000000006</v>
      </c>
      <c r="E8521" s="92">
        <f t="shared" si="418"/>
        <v>7.01</v>
      </c>
      <c r="F8521" s="92">
        <f t="shared" si="419"/>
        <v>10.220000000000001</v>
      </c>
      <c r="H8521" s="138">
        <v>8.4700000000000006</v>
      </c>
      <c r="I8521" s="138">
        <v>7.01</v>
      </c>
      <c r="J8521" s="138">
        <v>10.220000000000001</v>
      </c>
      <c r="K8521" s="138">
        <v>9.6812278630460433</v>
      </c>
    </row>
    <row r="8522" spans="1:11">
      <c r="A8522" s="39" t="s">
        <v>467</v>
      </c>
      <c r="B8522" s="39" t="s">
        <v>298</v>
      </c>
      <c r="C8522" s="39" t="s">
        <v>358</v>
      </c>
      <c r="D8522" s="92">
        <f t="shared" ref="D8522:D8585" si="420">IF(K8522&gt;=50," ",H8522)</f>
        <v>10.9</v>
      </c>
      <c r="E8522" s="92">
        <f t="shared" ref="E8522:E8585" si="421">IF(K8522&gt;=50," ",I8522)</f>
        <v>9.76</v>
      </c>
      <c r="F8522" s="92">
        <f t="shared" ref="F8522:F8585" si="422">IF(K8522&gt;=50," ",J8522)</f>
        <v>12.16</v>
      </c>
      <c r="H8522" s="138">
        <v>10.9</v>
      </c>
      <c r="I8522" s="138">
        <v>9.76</v>
      </c>
      <c r="J8522" s="138">
        <v>12.16</v>
      </c>
      <c r="K8522" s="138">
        <v>5.5963302752293576</v>
      </c>
    </row>
    <row r="8523" spans="1:11">
      <c r="A8523" s="39" t="s">
        <v>467</v>
      </c>
      <c r="B8523" s="39" t="s">
        <v>298</v>
      </c>
      <c r="C8523" s="39" t="s">
        <v>375</v>
      </c>
      <c r="D8523" s="92">
        <f t="shared" si="420"/>
        <v>9.0299999999999994</v>
      </c>
      <c r="E8523" s="92">
        <f t="shared" si="421"/>
        <v>6.47</v>
      </c>
      <c r="F8523" s="92">
        <f t="shared" si="422"/>
        <v>12.48</v>
      </c>
      <c r="H8523" s="138">
        <v>9.0299999999999994</v>
      </c>
      <c r="I8523" s="138">
        <v>6.47</v>
      </c>
      <c r="J8523" s="138">
        <v>12.48</v>
      </c>
      <c r="K8523" s="138">
        <v>16.832779623477297</v>
      </c>
    </row>
    <row r="8524" spans="1:11">
      <c r="A8524" s="39" t="s">
        <v>467</v>
      </c>
      <c r="B8524" s="39" t="s">
        <v>298</v>
      </c>
      <c r="C8524" s="39" t="s">
        <v>376</v>
      </c>
      <c r="D8524" s="92">
        <f t="shared" si="420"/>
        <v>12.92</v>
      </c>
      <c r="E8524" s="92">
        <f t="shared" si="421"/>
        <v>10.42</v>
      </c>
      <c r="F8524" s="92">
        <f t="shared" si="422"/>
        <v>15.91</v>
      </c>
      <c r="H8524" s="138">
        <v>12.92</v>
      </c>
      <c r="I8524" s="138">
        <v>10.42</v>
      </c>
      <c r="J8524" s="138">
        <v>15.91</v>
      </c>
      <c r="K8524" s="138">
        <v>10.835913312693497</v>
      </c>
    </row>
    <row r="8525" spans="1:11">
      <c r="A8525" s="39" t="s">
        <v>467</v>
      </c>
      <c r="B8525" s="39" t="s">
        <v>298</v>
      </c>
      <c r="C8525" s="39" t="s">
        <v>377</v>
      </c>
      <c r="D8525" s="92">
        <f t="shared" si="420"/>
        <v>10.08</v>
      </c>
      <c r="E8525" s="92">
        <f t="shared" si="421"/>
        <v>8.11</v>
      </c>
      <c r="F8525" s="92">
        <f t="shared" si="422"/>
        <v>12.46</v>
      </c>
      <c r="H8525" s="138">
        <v>10.08</v>
      </c>
      <c r="I8525" s="138">
        <v>8.11</v>
      </c>
      <c r="J8525" s="138">
        <v>12.46</v>
      </c>
      <c r="K8525" s="138">
        <v>10.912698412698415</v>
      </c>
    </row>
    <row r="8526" spans="1:11">
      <c r="A8526" s="39" t="s">
        <v>467</v>
      </c>
      <c r="B8526" s="39" t="s">
        <v>298</v>
      </c>
      <c r="C8526" s="39" t="s">
        <v>386</v>
      </c>
      <c r="D8526" s="92">
        <f t="shared" si="420"/>
        <v>9.33</v>
      </c>
      <c r="E8526" s="92">
        <f t="shared" si="421"/>
        <v>7.81</v>
      </c>
      <c r="F8526" s="92">
        <f t="shared" si="422"/>
        <v>11.11</v>
      </c>
      <c r="H8526" s="138">
        <v>9.33</v>
      </c>
      <c r="I8526" s="138">
        <v>7.81</v>
      </c>
      <c r="J8526" s="138">
        <v>11.11</v>
      </c>
      <c r="K8526" s="138">
        <v>9.0032154340836019</v>
      </c>
    </row>
    <row r="8527" spans="1:11">
      <c r="A8527" s="39" t="s">
        <v>467</v>
      </c>
      <c r="B8527" s="39" t="s">
        <v>298</v>
      </c>
      <c r="C8527" s="39" t="s">
        <v>379</v>
      </c>
      <c r="D8527" s="92">
        <f t="shared" si="420"/>
        <v>10.42</v>
      </c>
      <c r="E8527" s="92">
        <f t="shared" si="421"/>
        <v>8.61</v>
      </c>
      <c r="F8527" s="92">
        <f t="shared" si="422"/>
        <v>12.55</v>
      </c>
      <c r="H8527" s="138">
        <v>10.42</v>
      </c>
      <c r="I8527" s="138">
        <v>8.61</v>
      </c>
      <c r="J8527" s="138">
        <v>12.55</v>
      </c>
      <c r="K8527" s="138">
        <v>9.5969289827255277</v>
      </c>
    </row>
    <row r="8528" spans="1:11">
      <c r="A8528" s="39" t="s">
        <v>467</v>
      </c>
      <c r="B8528" s="39" t="s">
        <v>298</v>
      </c>
      <c r="C8528" s="39" t="s">
        <v>360</v>
      </c>
      <c r="D8528" s="92">
        <f t="shared" si="420"/>
        <v>10.48</v>
      </c>
      <c r="E8528" s="92">
        <f t="shared" si="421"/>
        <v>9.44</v>
      </c>
      <c r="F8528" s="92">
        <f t="shared" si="422"/>
        <v>11.63</v>
      </c>
      <c r="H8528" s="138">
        <v>10.48</v>
      </c>
      <c r="I8528" s="138">
        <v>9.44</v>
      </c>
      <c r="J8528" s="138">
        <v>11.63</v>
      </c>
      <c r="K8528" s="138">
        <v>5.3435114503816799</v>
      </c>
    </row>
    <row r="8529" spans="1:11">
      <c r="A8529" s="39" t="s">
        <v>467</v>
      </c>
      <c r="B8529" s="39" t="s">
        <v>298</v>
      </c>
      <c r="C8529" s="39" t="s">
        <v>0</v>
      </c>
      <c r="D8529" s="92">
        <f t="shared" si="420"/>
        <v>10.82</v>
      </c>
      <c r="E8529" s="92">
        <f t="shared" si="421"/>
        <v>10.27</v>
      </c>
      <c r="F8529" s="92">
        <f t="shared" si="422"/>
        <v>11.4</v>
      </c>
      <c r="H8529" s="138">
        <v>10.82</v>
      </c>
      <c r="I8529" s="138">
        <v>10.27</v>
      </c>
      <c r="J8529" s="138">
        <v>11.4</v>
      </c>
      <c r="K8529" s="138">
        <v>2.6802218114602585</v>
      </c>
    </row>
    <row r="8530" spans="1:11">
      <c r="A8530" s="39" t="s">
        <v>467</v>
      </c>
      <c r="B8530" s="39" t="s">
        <v>299</v>
      </c>
      <c r="C8530" s="39" t="s">
        <v>363</v>
      </c>
      <c r="D8530" s="92">
        <f t="shared" si="420"/>
        <v>85.7</v>
      </c>
      <c r="E8530" s="92">
        <f t="shared" si="421"/>
        <v>82.4</v>
      </c>
      <c r="F8530" s="92">
        <f t="shared" si="422"/>
        <v>88.47</v>
      </c>
      <c r="H8530" s="138">
        <v>85.7</v>
      </c>
      <c r="I8530" s="138">
        <v>82.4</v>
      </c>
      <c r="J8530" s="138">
        <v>88.47</v>
      </c>
      <c r="K8530" s="138">
        <v>1.8086347724620768</v>
      </c>
    </row>
    <row r="8531" spans="1:11">
      <c r="A8531" s="39" t="s">
        <v>467</v>
      </c>
      <c r="B8531" s="39" t="s">
        <v>299</v>
      </c>
      <c r="C8531" s="39" t="s">
        <v>364</v>
      </c>
      <c r="D8531" s="92">
        <f t="shared" si="420"/>
        <v>87.26</v>
      </c>
      <c r="E8531" s="92">
        <f t="shared" si="421"/>
        <v>84.57</v>
      </c>
      <c r="F8531" s="92">
        <f t="shared" si="422"/>
        <v>89.54</v>
      </c>
      <c r="H8531" s="138">
        <v>87.26</v>
      </c>
      <c r="I8531" s="138">
        <v>84.57</v>
      </c>
      <c r="J8531" s="138">
        <v>89.54</v>
      </c>
      <c r="K8531" s="138">
        <v>1.4554205821682329</v>
      </c>
    </row>
    <row r="8532" spans="1:11">
      <c r="A8532" s="39" t="s">
        <v>467</v>
      </c>
      <c r="B8532" s="39" t="s">
        <v>299</v>
      </c>
      <c r="C8532" s="39" t="s">
        <v>365</v>
      </c>
      <c r="D8532" s="92">
        <f t="shared" si="420"/>
        <v>87.16</v>
      </c>
      <c r="E8532" s="92">
        <f t="shared" si="421"/>
        <v>83.41</v>
      </c>
      <c r="F8532" s="92">
        <f t="shared" si="422"/>
        <v>90.15</v>
      </c>
      <c r="H8532" s="138">
        <v>87.16</v>
      </c>
      <c r="I8532" s="138">
        <v>83.41</v>
      </c>
      <c r="J8532" s="138">
        <v>90.15</v>
      </c>
      <c r="K8532" s="138">
        <v>1.9619091326296467</v>
      </c>
    </row>
    <row r="8533" spans="1:11">
      <c r="A8533" s="39" t="s">
        <v>467</v>
      </c>
      <c r="B8533" s="39" t="s">
        <v>299</v>
      </c>
      <c r="C8533" s="39" t="s">
        <v>366</v>
      </c>
      <c r="D8533" s="92">
        <f t="shared" si="420"/>
        <v>85.42</v>
      </c>
      <c r="E8533" s="92">
        <f t="shared" si="421"/>
        <v>83.29</v>
      </c>
      <c r="F8533" s="92">
        <f t="shared" si="422"/>
        <v>87.32</v>
      </c>
      <c r="H8533" s="138">
        <v>85.42</v>
      </c>
      <c r="I8533" s="138">
        <v>83.29</v>
      </c>
      <c r="J8533" s="138">
        <v>87.32</v>
      </c>
      <c r="K8533" s="138">
        <v>1.2058066026691641</v>
      </c>
    </row>
    <row r="8534" spans="1:11">
      <c r="A8534" s="39" t="s">
        <v>467</v>
      </c>
      <c r="B8534" s="39" t="s">
        <v>299</v>
      </c>
      <c r="C8534" s="39" t="s">
        <v>356</v>
      </c>
      <c r="D8534" s="92">
        <f t="shared" si="420"/>
        <v>86.13</v>
      </c>
      <c r="E8534" s="92">
        <f t="shared" si="421"/>
        <v>84.74</v>
      </c>
      <c r="F8534" s="92">
        <f t="shared" si="422"/>
        <v>87.42</v>
      </c>
      <c r="H8534" s="138">
        <v>86.13</v>
      </c>
      <c r="I8534" s="138">
        <v>84.74</v>
      </c>
      <c r="J8534" s="138">
        <v>87.42</v>
      </c>
      <c r="K8534" s="138">
        <v>0.78950423778010004</v>
      </c>
    </row>
    <row r="8535" spans="1:11">
      <c r="A8535" s="39" t="s">
        <v>467</v>
      </c>
      <c r="B8535" s="39" t="s">
        <v>299</v>
      </c>
      <c r="C8535" s="39" t="s">
        <v>367</v>
      </c>
      <c r="D8535" s="92">
        <f t="shared" si="420"/>
        <v>87.9</v>
      </c>
      <c r="E8535" s="92">
        <f t="shared" si="421"/>
        <v>86.19</v>
      </c>
      <c r="F8535" s="92">
        <f t="shared" si="422"/>
        <v>89.41</v>
      </c>
      <c r="H8535" s="138">
        <v>87.9</v>
      </c>
      <c r="I8535" s="138">
        <v>86.19</v>
      </c>
      <c r="J8535" s="138">
        <v>89.41</v>
      </c>
      <c r="K8535" s="138">
        <v>0.93287827076222962</v>
      </c>
    </row>
    <row r="8536" spans="1:11">
      <c r="A8536" s="39" t="s">
        <v>467</v>
      </c>
      <c r="B8536" s="39" t="s">
        <v>299</v>
      </c>
      <c r="C8536" s="39" t="s">
        <v>368</v>
      </c>
      <c r="D8536" s="92">
        <f t="shared" si="420"/>
        <v>87.66</v>
      </c>
      <c r="E8536" s="92">
        <f t="shared" si="421"/>
        <v>84.93</v>
      </c>
      <c r="F8536" s="92">
        <f t="shared" si="422"/>
        <v>89.96</v>
      </c>
      <c r="H8536" s="138">
        <v>87.66</v>
      </c>
      <c r="I8536" s="138">
        <v>84.93</v>
      </c>
      <c r="J8536" s="138">
        <v>89.96</v>
      </c>
      <c r="K8536" s="138">
        <v>1.4601870864704543</v>
      </c>
    </row>
    <row r="8537" spans="1:11">
      <c r="A8537" s="39" t="s">
        <v>467</v>
      </c>
      <c r="B8537" s="39" t="s">
        <v>299</v>
      </c>
      <c r="C8537" s="39" t="s">
        <v>369</v>
      </c>
      <c r="D8537" s="92">
        <f t="shared" si="420"/>
        <v>85.24</v>
      </c>
      <c r="E8537" s="92">
        <f t="shared" si="421"/>
        <v>80.489999999999995</v>
      </c>
      <c r="F8537" s="92">
        <f t="shared" si="422"/>
        <v>88.99</v>
      </c>
      <c r="H8537" s="138">
        <v>85.24</v>
      </c>
      <c r="I8537" s="138">
        <v>80.489999999999995</v>
      </c>
      <c r="J8537" s="138">
        <v>88.99</v>
      </c>
      <c r="K8537" s="138">
        <v>2.5340215861098079</v>
      </c>
    </row>
    <row r="8538" spans="1:11">
      <c r="A8538" s="39" t="s">
        <v>467</v>
      </c>
      <c r="B8538" s="39" t="s">
        <v>299</v>
      </c>
      <c r="C8538" s="39" t="s">
        <v>370</v>
      </c>
      <c r="D8538" s="92">
        <f t="shared" si="420"/>
        <v>85.08</v>
      </c>
      <c r="E8538" s="92">
        <f t="shared" si="421"/>
        <v>82.44</v>
      </c>
      <c r="F8538" s="92">
        <f t="shared" si="422"/>
        <v>87.38</v>
      </c>
      <c r="H8538" s="138">
        <v>85.08</v>
      </c>
      <c r="I8538" s="138">
        <v>82.44</v>
      </c>
      <c r="J8538" s="138">
        <v>87.38</v>
      </c>
      <c r="K8538" s="138">
        <v>1.4809590973201694</v>
      </c>
    </row>
    <row r="8539" spans="1:11">
      <c r="A8539" s="39" t="s">
        <v>467</v>
      </c>
      <c r="B8539" s="39" t="s">
        <v>299</v>
      </c>
      <c r="C8539" s="39" t="s">
        <v>357</v>
      </c>
      <c r="D8539" s="92">
        <f t="shared" si="420"/>
        <v>86.85</v>
      </c>
      <c r="E8539" s="92">
        <f t="shared" si="421"/>
        <v>85.59</v>
      </c>
      <c r="F8539" s="92">
        <f t="shared" si="422"/>
        <v>88.01</v>
      </c>
      <c r="H8539" s="138">
        <v>86.85</v>
      </c>
      <c r="I8539" s="138">
        <v>85.59</v>
      </c>
      <c r="J8539" s="138">
        <v>88.01</v>
      </c>
      <c r="K8539" s="138">
        <v>0.71387449625791599</v>
      </c>
    </row>
    <row r="8540" spans="1:11">
      <c r="A8540" s="39" t="s">
        <v>467</v>
      </c>
      <c r="B8540" s="39" t="s">
        <v>299</v>
      </c>
      <c r="C8540" s="39" t="s">
        <v>371</v>
      </c>
      <c r="D8540" s="92">
        <f t="shared" si="420"/>
        <v>86.47</v>
      </c>
      <c r="E8540" s="92">
        <f t="shared" si="421"/>
        <v>83.7</v>
      </c>
      <c r="F8540" s="92">
        <f t="shared" si="422"/>
        <v>88.83</v>
      </c>
      <c r="H8540" s="138">
        <v>86.47</v>
      </c>
      <c r="I8540" s="138">
        <v>83.7</v>
      </c>
      <c r="J8540" s="138">
        <v>88.83</v>
      </c>
      <c r="K8540" s="138">
        <v>1.5149762923557304</v>
      </c>
    </row>
    <row r="8541" spans="1:11">
      <c r="A8541" s="39" t="s">
        <v>467</v>
      </c>
      <c r="B8541" s="39" t="s">
        <v>299</v>
      </c>
      <c r="C8541" s="39" t="s">
        <v>372</v>
      </c>
      <c r="D8541" s="92">
        <f t="shared" si="420"/>
        <v>87</v>
      </c>
      <c r="E8541" s="92">
        <f t="shared" si="421"/>
        <v>84.86</v>
      </c>
      <c r="F8541" s="92">
        <f t="shared" si="422"/>
        <v>88.88</v>
      </c>
      <c r="H8541" s="138">
        <v>87</v>
      </c>
      <c r="I8541" s="138">
        <v>84.86</v>
      </c>
      <c r="J8541" s="138">
        <v>88.88</v>
      </c>
      <c r="K8541" s="138">
        <v>1.1724137931034484</v>
      </c>
    </row>
    <row r="8542" spans="1:11">
      <c r="A8542" s="39" t="s">
        <v>467</v>
      </c>
      <c r="B8542" s="39" t="s">
        <v>299</v>
      </c>
      <c r="C8542" s="39" t="s">
        <v>373</v>
      </c>
      <c r="D8542" s="92">
        <f t="shared" si="420"/>
        <v>86.18</v>
      </c>
      <c r="E8542" s="92">
        <f t="shared" si="421"/>
        <v>83.52</v>
      </c>
      <c r="F8542" s="92">
        <f t="shared" si="422"/>
        <v>88.47</v>
      </c>
      <c r="H8542" s="138">
        <v>86.18</v>
      </c>
      <c r="I8542" s="138">
        <v>83.52</v>
      </c>
      <c r="J8542" s="138">
        <v>88.47</v>
      </c>
      <c r="K8542" s="138">
        <v>1.4620561615223948</v>
      </c>
    </row>
    <row r="8543" spans="1:11">
      <c r="A8543" s="39" t="s">
        <v>467</v>
      </c>
      <c r="B8543" s="39" t="s">
        <v>299</v>
      </c>
      <c r="C8543" s="39" t="s">
        <v>374</v>
      </c>
      <c r="D8543" s="92">
        <f t="shared" si="420"/>
        <v>89.14</v>
      </c>
      <c r="E8543" s="92">
        <f t="shared" si="421"/>
        <v>87.16</v>
      </c>
      <c r="F8543" s="92">
        <f t="shared" si="422"/>
        <v>90.85</v>
      </c>
      <c r="H8543" s="138">
        <v>89.14</v>
      </c>
      <c r="I8543" s="138">
        <v>87.16</v>
      </c>
      <c r="J8543" s="138">
        <v>90.85</v>
      </c>
      <c r="K8543" s="138">
        <v>1.0545209782364819</v>
      </c>
    </row>
    <row r="8544" spans="1:11">
      <c r="A8544" s="39" t="s">
        <v>467</v>
      </c>
      <c r="B8544" s="39" t="s">
        <v>299</v>
      </c>
      <c r="C8544" s="39" t="s">
        <v>358</v>
      </c>
      <c r="D8544" s="92">
        <f t="shared" si="420"/>
        <v>86.89</v>
      </c>
      <c r="E8544" s="92">
        <f t="shared" si="421"/>
        <v>85.54</v>
      </c>
      <c r="F8544" s="92">
        <f t="shared" si="422"/>
        <v>88.13</v>
      </c>
      <c r="H8544" s="138">
        <v>86.89</v>
      </c>
      <c r="I8544" s="138">
        <v>85.54</v>
      </c>
      <c r="J8544" s="138">
        <v>88.13</v>
      </c>
      <c r="K8544" s="138">
        <v>0.75958107952583731</v>
      </c>
    </row>
    <row r="8545" spans="1:11">
      <c r="A8545" s="39" t="s">
        <v>467</v>
      </c>
      <c r="B8545" s="39" t="s">
        <v>299</v>
      </c>
      <c r="C8545" s="39" t="s">
        <v>375</v>
      </c>
      <c r="D8545" s="92">
        <f t="shared" si="420"/>
        <v>89.96</v>
      </c>
      <c r="E8545" s="92">
        <f t="shared" si="421"/>
        <v>86.34</v>
      </c>
      <c r="F8545" s="92">
        <f t="shared" si="422"/>
        <v>92.69</v>
      </c>
      <c r="H8545" s="138">
        <v>89.96</v>
      </c>
      <c r="I8545" s="138">
        <v>86.34</v>
      </c>
      <c r="J8545" s="138">
        <v>92.69</v>
      </c>
      <c r="K8545" s="138">
        <v>1.7785682525566919</v>
      </c>
    </row>
    <row r="8546" spans="1:11">
      <c r="A8546" s="39" t="s">
        <v>467</v>
      </c>
      <c r="B8546" s="39" t="s">
        <v>299</v>
      </c>
      <c r="C8546" s="39" t="s">
        <v>376</v>
      </c>
      <c r="D8546" s="92">
        <f t="shared" si="420"/>
        <v>82.34</v>
      </c>
      <c r="E8546" s="92">
        <f t="shared" si="421"/>
        <v>78.98</v>
      </c>
      <c r="F8546" s="92">
        <f t="shared" si="422"/>
        <v>85.27</v>
      </c>
      <c r="H8546" s="138">
        <v>82.34</v>
      </c>
      <c r="I8546" s="138">
        <v>78.98</v>
      </c>
      <c r="J8546" s="138">
        <v>85.27</v>
      </c>
      <c r="K8546" s="138">
        <v>1.9431624969638086</v>
      </c>
    </row>
    <row r="8547" spans="1:11">
      <c r="A8547" s="39" t="s">
        <v>467</v>
      </c>
      <c r="B8547" s="39" t="s">
        <v>299</v>
      </c>
      <c r="C8547" s="39" t="s">
        <v>377</v>
      </c>
      <c r="D8547" s="92">
        <f t="shared" si="420"/>
        <v>87.11</v>
      </c>
      <c r="E8547" s="92">
        <f t="shared" si="421"/>
        <v>84.41</v>
      </c>
      <c r="F8547" s="92">
        <f t="shared" si="422"/>
        <v>89.4</v>
      </c>
      <c r="H8547" s="138">
        <v>87.11</v>
      </c>
      <c r="I8547" s="138">
        <v>84.41</v>
      </c>
      <c r="J8547" s="138">
        <v>89.4</v>
      </c>
      <c r="K8547" s="138">
        <v>1.4579267592698886</v>
      </c>
    </row>
    <row r="8548" spans="1:11">
      <c r="A8548" s="39" t="s">
        <v>467</v>
      </c>
      <c r="B8548" s="39" t="s">
        <v>299</v>
      </c>
      <c r="C8548" s="39" t="s">
        <v>386</v>
      </c>
      <c r="D8548" s="92">
        <f t="shared" si="420"/>
        <v>87.51</v>
      </c>
      <c r="E8548" s="92">
        <f t="shared" si="421"/>
        <v>85.17</v>
      </c>
      <c r="F8548" s="92">
        <f t="shared" si="422"/>
        <v>89.53</v>
      </c>
      <c r="H8548" s="138">
        <v>87.51</v>
      </c>
      <c r="I8548" s="138">
        <v>85.17</v>
      </c>
      <c r="J8548" s="138">
        <v>89.53</v>
      </c>
      <c r="K8548" s="138">
        <v>1.2684264655467947</v>
      </c>
    </row>
    <row r="8549" spans="1:11">
      <c r="A8549" s="39" t="s">
        <v>467</v>
      </c>
      <c r="B8549" s="39" t="s">
        <v>299</v>
      </c>
      <c r="C8549" s="39" t="s">
        <v>379</v>
      </c>
      <c r="D8549" s="92">
        <f t="shared" si="420"/>
        <v>87.06</v>
      </c>
      <c r="E8549" s="92">
        <f t="shared" si="421"/>
        <v>84.81</v>
      </c>
      <c r="F8549" s="92">
        <f t="shared" si="422"/>
        <v>89.03</v>
      </c>
      <c r="H8549" s="138">
        <v>87.06</v>
      </c>
      <c r="I8549" s="138">
        <v>84.81</v>
      </c>
      <c r="J8549" s="138">
        <v>89.03</v>
      </c>
      <c r="K8549" s="138">
        <v>1.2290374454399264</v>
      </c>
    </row>
    <row r="8550" spans="1:11">
      <c r="A8550" s="39" t="s">
        <v>467</v>
      </c>
      <c r="B8550" s="39" t="s">
        <v>299</v>
      </c>
      <c r="C8550" s="39" t="s">
        <v>360</v>
      </c>
      <c r="D8550" s="92">
        <f t="shared" si="420"/>
        <v>86.74</v>
      </c>
      <c r="E8550" s="92">
        <f t="shared" si="421"/>
        <v>85.47</v>
      </c>
      <c r="F8550" s="92">
        <f t="shared" si="422"/>
        <v>87.91</v>
      </c>
      <c r="H8550" s="138">
        <v>86.74</v>
      </c>
      <c r="I8550" s="138">
        <v>85.47</v>
      </c>
      <c r="J8550" s="138">
        <v>87.91</v>
      </c>
      <c r="K8550" s="138">
        <v>0.71477980170624866</v>
      </c>
    </row>
    <row r="8551" spans="1:11">
      <c r="A8551" s="39" t="s">
        <v>467</v>
      </c>
      <c r="B8551" s="39" t="s">
        <v>299</v>
      </c>
      <c r="C8551" s="39" t="s">
        <v>0</v>
      </c>
      <c r="D8551" s="92">
        <f t="shared" si="420"/>
        <v>86.7</v>
      </c>
      <c r="E8551" s="92">
        <f t="shared" si="421"/>
        <v>86.06</v>
      </c>
      <c r="F8551" s="92">
        <f t="shared" si="422"/>
        <v>87.32</v>
      </c>
      <c r="H8551" s="138">
        <v>86.7</v>
      </c>
      <c r="I8551" s="138">
        <v>86.06</v>
      </c>
      <c r="J8551" s="138">
        <v>87.32</v>
      </c>
      <c r="K8551" s="138">
        <v>0.3690888119953864</v>
      </c>
    </row>
    <row r="8552" spans="1:11">
      <c r="A8552" s="39" t="s">
        <v>468</v>
      </c>
      <c r="B8552" s="39" t="s">
        <v>298</v>
      </c>
      <c r="C8552" s="39" t="s">
        <v>101</v>
      </c>
      <c r="D8552" s="92">
        <f t="shared" si="420"/>
        <v>34.369999999999997</v>
      </c>
      <c r="E8552" s="92">
        <f t="shared" si="421"/>
        <v>28.89</v>
      </c>
      <c r="F8552" s="92">
        <f t="shared" si="422"/>
        <v>40.31</v>
      </c>
      <c r="H8552" s="138">
        <v>34.369999999999997</v>
      </c>
      <c r="I8552" s="138">
        <v>28.89</v>
      </c>
      <c r="J8552" s="138">
        <v>40.31</v>
      </c>
      <c r="K8552" s="138">
        <v>8.4957812045388419</v>
      </c>
    </row>
    <row r="8553" spans="1:11">
      <c r="A8553" s="39" t="s">
        <v>468</v>
      </c>
      <c r="B8553" s="39" t="s">
        <v>298</v>
      </c>
      <c r="C8553" s="39" t="s">
        <v>108</v>
      </c>
      <c r="D8553" s="92">
        <f t="shared" si="420"/>
        <v>30.2</v>
      </c>
      <c r="E8553" s="92">
        <f t="shared" si="421"/>
        <v>19</v>
      </c>
      <c r="F8553" s="92">
        <f t="shared" si="422"/>
        <v>44.38</v>
      </c>
      <c r="H8553" s="138">
        <v>30.2</v>
      </c>
      <c r="I8553" s="138">
        <v>19</v>
      </c>
      <c r="J8553" s="138">
        <v>44.38</v>
      </c>
      <c r="K8553" s="138">
        <v>21.788079470198678</v>
      </c>
    </row>
    <row r="8554" spans="1:11">
      <c r="A8554" s="39" t="s">
        <v>468</v>
      </c>
      <c r="B8554" s="39" t="s">
        <v>298</v>
      </c>
      <c r="C8554" s="39" t="s">
        <v>109</v>
      </c>
      <c r="D8554" s="92">
        <f t="shared" si="420"/>
        <v>40.78</v>
      </c>
      <c r="E8554" s="92">
        <f t="shared" si="421"/>
        <v>33.630000000000003</v>
      </c>
      <c r="F8554" s="92">
        <f t="shared" si="422"/>
        <v>48.34</v>
      </c>
      <c r="H8554" s="138">
        <v>40.78</v>
      </c>
      <c r="I8554" s="138">
        <v>33.630000000000003</v>
      </c>
      <c r="J8554" s="138">
        <v>48.34</v>
      </c>
      <c r="K8554" s="138">
        <v>9.2692496321726328</v>
      </c>
    </row>
    <row r="8555" spans="1:11">
      <c r="A8555" s="39" t="s">
        <v>468</v>
      </c>
      <c r="B8555" s="39" t="s">
        <v>298</v>
      </c>
      <c r="C8555" s="39" t="s">
        <v>112</v>
      </c>
      <c r="D8555" s="92">
        <f t="shared" si="420"/>
        <v>44.97</v>
      </c>
      <c r="E8555" s="92">
        <f t="shared" si="421"/>
        <v>36.01</v>
      </c>
      <c r="F8555" s="92">
        <f t="shared" si="422"/>
        <v>54.27</v>
      </c>
      <c r="H8555" s="138">
        <v>44.97</v>
      </c>
      <c r="I8555" s="138">
        <v>36.01</v>
      </c>
      <c r="J8555" s="138">
        <v>54.27</v>
      </c>
      <c r="K8555" s="138">
        <v>10.4736490993996</v>
      </c>
    </row>
    <row r="8556" spans="1:11">
      <c r="A8556" s="39" t="s">
        <v>468</v>
      </c>
      <c r="B8556" s="39" t="s">
        <v>298</v>
      </c>
      <c r="C8556" s="39" t="s">
        <v>115</v>
      </c>
      <c r="D8556" s="92">
        <f t="shared" si="420"/>
        <v>30.2</v>
      </c>
      <c r="E8556" s="92">
        <f t="shared" si="421"/>
        <v>25.6</v>
      </c>
      <c r="F8556" s="92">
        <f t="shared" si="422"/>
        <v>35.25</v>
      </c>
      <c r="H8556" s="138">
        <v>30.2</v>
      </c>
      <c r="I8556" s="138">
        <v>25.6</v>
      </c>
      <c r="J8556" s="138">
        <v>35.25</v>
      </c>
      <c r="K8556" s="138">
        <v>8.1788079470198678</v>
      </c>
    </row>
    <row r="8557" spans="1:11">
      <c r="A8557" s="39" t="s">
        <v>468</v>
      </c>
      <c r="B8557" s="39" t="s">
        <v>298</v>
      </c>
      <c r="C8557" s="39" t="s">
        <v>118</v>
      </c>
      <c r="D8557" s="92">
        <f t="shared" si="420"/>
        <v>32.03</v>
      </c>
      <c r="E8557" s="92">
        <f t="shared" si="421"/>
        <v>23.57</v>
      </c>
      <c r="F8557" s="92">
        <f t="shared" si="422"/>
        <v>41.86</v>
      </c>
      <c r="H8557" s="138">
        <v>32.03</v>
      </c>
      <c r="I8557" s="138">
        <v>23.57</v>
      </c>
      <c r="J8557" s="138">
        <v>41.86</v>
      </c>
      <c r="K8557" s="138">
        <v>14.70496409615985</v>
      </c>
    </row>
    <row r="8558" spans="1:11">
      <c r="A8558" s="39" t="s">
        <v>468</v>
      </c>
      <c r="B8558" s="39" t="s">
        <v>298</v>
      </c>
      <c r="C8558" s="39" t="s">
        <v>122</v>
      </c>
      <c r="D8558" s="92">
        <f t="shared" si="420"/>
        <v>38.56</v>
      </c>
      <c r="E8558" s="92">
        <f t="shared" si="421"/>
        <v>32.950000000000003</v>
      </c>
      <c r="F8558" s="92">
        <f t="shared" si="422"/>
        <v>44.49</v>
      </c>
      <c r="H8558" s="138">
        <v>38.56</v>
      </c>
      <c r="I8558" s="138">
        <v>32.950000000000003</v>
      </c>
      <c r="J8558" s="138">
        <v>44.49</v>
      </c>
      <c r="K8558" s="138">
        <v>7.6763485477178417</v>
      </c>
    </row>
    <row r="8559" spans="1:11">
      <c r="A8559" s="39" t="s">
        <v>468</v>
      </c>
      <c r="B8559" s="39" t="s">
        <v>298</v>
      </c>
      <c r="C8559" s="39" t="s">
        <v>130</v>
      </c>
      <c r="D8559" s="92">
        <f t="shared" si="420"/>
        <v>36.71</v>
      </c>
      <c r="E8559" s="92">
        <f t="shared" si="421"/>
        <v>31.69</v>
      </c>
      <c r="F8559" s="92">
        <f t="shared" si="422"/>
        <v>42.03</v>
      </c>
      <c r="H8559" s="138">
        <v>36.71</v>
      </c>
      <c r="I8559" s="138">
        <v>31.69</v>
      </c>
      <c r="J8559" s="138">
        <v>42.03</v>
      </c>
      <c r="K8559" s="138">
        <v>7.1915009534186876</v>
      </c>
    </row>
    <row r="8560" spans="1:11">
      <c r="A8560" s="39" t="s">
        <v>468</v>
      </c>
      <c r="B8560" s="39" t="s">
        <v>298</v>
      </c>
      <c r="C8560" s="39" t="s">
        <v>135</v>
      </c>
      <c r="D8560" s="92">
        <f t="shared" si="420"/>
        <v>30.13</v>
      </c>
      <c r="E8560" s="92">
        <f t="shared" si="421"/>
        <v>20.95</v>
      </c>
      <c r="F8560" s="92">
        <f t="shared" si="422"/>
        <v>41.23</v>
      </c>
      <c r="H8560" s="138">
        <v>30.13</v>
      </c>
      <c r="I8560" s="138">
        <v>20.95</v>
      </c>
      <c r="J8560" s="138">
        <v>41.23</v>
      </c>
      <c r="K8560" s="138">
        <v>17.358114835711916</v>
      </c>
    </row>
    <row r="8561" spans="1:11">
      <c r="A8561" s="39" t="s">
        <v>468</v>
      </c>
      <c r="B8561" s="39" t="s">
        <v>298</v>
      </c>
      <c r="C8561" s="39" t="s">
        <v>136</v>
      </c>
      <c r="D8561" s="92">
        <f t="shared" si="420"/>
        <v>37.14</v>
      </c>
      <c r="E8561" s="92">
        <f t="shared" si="421"/>
        <v>30.19</v>
      </c>
      <c r="F8561" s="92">
        <f t="shared" si="422"/>
        <v>44.66</v>
      </c>
      <c r="H8561" s="138">
        <v>37.14</v>
      </c>
      <c r="I8561" s="138">
        <v>30.19</v>
      </c>
      <c r="J8561" s="138">
        <v>44.66</v>
      </c>
      <c r="K8561" s="138">
        <v>9.9892299407646732</v>
      </c>
    </row>
    <row r="8562" spans="1:11">
      <c r="A8562" s="39" t="s">
        <v>468</v>
      </c>
      <c r="B8562" s="39" t="s">
        <v>298</v>
      </c>
      <c r="C8562" s="39" t="s">
        <v>143</v>
      </c>
      <c r="D8562" s="92">
        <f t="shared" si="420"/>
        <v>26.28</v>
      </c>
      <c r="E8562" s="92">
        <f t="shared" si="421"/>
        <v>20.53</v>
      </c>
      <c r="F8562" s="92">
        <f t="shared" si="422"/>
        <v>32.97</v>
      </c>
      <c r="H8562" s="138">
        <v>26.28</v>
      </c>
      <c r="I8562" s="138">
        <v>20.53</v>
      </c>
      <c r="J8562" s="138">
        <v>32.97</v>
      </c>
      <c r="K8562" s="138">
        <v>12.100456621004566</v>
      </c>
    </row>
    <row r="8563" spans="1:11">
      <c r="A8563" s="39" t="s">
        <v>468</v>
      </c>
      <c r="B8563" s="39" t="s">
        <v>298</v>
      </c>
      <c r="C8563" s="39" t="s">
        <v>149</v>
      </c>
      <c r="D8563" s="92">
        <f t="shared" si="420"/>
        <v>37.979999999999997</v>
      </c>
      <c r="E8563" s="92">
        <f t="shared" si="421"/>
        <v>32.79</v>
      </c>
      <c r="F8563" s="92">
        <f t="shared" si="422"/>
        <v>43.45</v>
      </c>
      <c r="H8563" s="138">
        <v>37.979999999999997</v>
      </c>
      <c r="I8563" s="138">
        <v>32.79</v>
      </c>
      <c r="J8563" s="138">
        <v>43.45</v>
      </c>
      <c r="K8563" s="138">
        <v>7.1879936808846772</v>
      </c>
    </row>
    <row r="8564" spans="1:11">
      <c r="A8564" s="39" t="s">
        <v>468</v>
      </c>
      <c r="B8564" s="39" t="s">
        <v>298</v>
      </c>
      <c r="C8564" s="39" t="s">
        <v>151</v>
      </c>
      <c r="D8564" s="92">
        <f t="shared" si="420"/>
        <v>35.090000000000003</v>
      </c>
      <c r="E8564" s="92">
        <f t="shared" si="421"/>
        <v>26.84</v>
      </c>
      <c r="F8564" s="92">
        <f t="shared" si="422"/>
        <v>44.34</v>
      </c>
      <c r="H8564" s="138">
        <v>35.090000000000003</v>
      </c>
      <c r="I8564" s="138">
        <v>26.84</v>
      </c>
      <c r="J8564" s="138">
        <v>44.34</v>
      </c>
      <c r="K8564" s="138">
        <v>12.852664576802505</v>
      </c>
    </row>
    <row r="8565" spans="1:11">
      <c r="A8565" s="39" t="s">
        <v>468</v>
      </c>
      <c r="B8565" s="39" t="s">
        <v>298</v>
      </c>
      <c r="C8565" s="39" t="s">
        <v>154</v>
      </c>
      <c r="D8565" s="92">
        <f t="shared" si="420"/>
        <v>32.159999999999997</v>
      </c>
      <c r="E8565" s="92">
        <f t="shared" si="421"/>
        <v>26.06</v>
      </c>
      <c r="F8565" s="92">
        <f t="shared" si="422"/>
        <v>38.94</v>
      </c>
      <c r="H8565" s="138">
        <v>32.159999999999997</v>
      </c>
      <c r="I8565" s="138">
        <v>26.06</v>
      </c>
      <c r="J8565" s="138">
        <v>38.94</v>
      </c>
      <c r="K8565" s="138">
        <v>10.261194029850747</v>
      </c>
    </row>
    <row r="8566" spans="1:11">
      <c r="A8566" s="39" t="s">
        <v>468</v>
      </c>
      <c r="B8566" s="39" t="s">
        <v>298</v>
      </c>
      <c r="C8566" s="39" t="s">
        <v>164</v>
      </c>
      <c r="D8566" s="92">
        <f t="shared" si="420"/>
        <v>30.68</v>
      </c>
      <c r="E8566" s="92">
        <f t="shared" si="421"/>
        <v>22.68</v>
      </c>
      <c r="F8566" s="92">
        <f t="shared" si="422"/>
        <v>40.04</v>
      </c>
      <c r="H8566" s="138">
        <v>30.68</v>
      </c>
      <c r="I8566" s="138">
        <v>22.68</v>
      </c>
      <c r="J8566" s="138">
        <v>40.04</v>
      </c>
      <c r="K8566" s="138">
        <v>14.537157757496741</v>
      </c>
    </row>
    <row r="8567" spans="1:11">
      <c r="A8567" s="39" t="s">
        <v>468</v>
      </c>
      <c r="B8567" s="39" t="s">
        <v>298</v>
      </c>
      <c r="C8567" s="39" t="s">
        <v>171</v>
      </c>
      <c r="D8567" s="92">
        <f t="shared" si="420"/>
        <v>38.24</v>
      </c>
      <c r="E8567" s="92">
        <f t="shared" si="421"/>
        <v>32.96</v>
      </c>
      <c r="F8567" s="92">
        <f t="shared" si="422"/>
        <v>43.82</v>
      </c>
      <c r="H8567" s="138">
        <v>38.24</v>
      </c>
      <c r="I8567" s="138">
        <v>32.96</v>
      </c>
      <c r="J8567" s="138">
        <v>43.82</v>
      </c>
      <c r="K8567" s="138">
        <v>7.2698744769874466</v>
      </c>
    </row>
    <row r="8568" spans="1:11">
      <c r="A8568" s="39" t="s">
        <v>468</v>
      </c>
      <c r="B8568" s="39" t="s">
        <v>298</v>
      </c>
      <c r="C8568" s="39" t="s">
        <v>174</v>
      </c>
      <c r="D8568" s="92">
        <f t="shared" si="420"/>
        <v>29.97</v>
      </c>
      <c r="E8568" s="92">
        <f t="shared" si="421"/>
        <v>24.44</v>
      </c>
      <c r="F8568" s="92">
        <f t="shared" si="422"/>
        <v>36.15</v>
      </c>
      <c r="H8568" s="138">
        <v>29.97</v>
      </c>
      <c r="I8568" s="138">
        <v>24.44</v>
      </c>
      <c r="J8568" s="138">
        <v>36.15</v>
      </c>
      <c r="K8568" s="138">
        <v>10.01001001001001</v>
      </c>
    </row>
    <row r="8569" spans="1:11">
      <c r="A8569" s="39" t="s">
        <v>468</v>
      </c>
      <c r="B8569" s="39" t="s">
        <v>299</v>
      </c>
      <c r="C8569" s="39" t="s">
        <v>101</v>
      </c>
      <c r="D8569" s="92">
        <f t="shared" si="420"/>
        <v>64.84</v>
      </c>
      <c r="E8569" s="92">
        <f t="shared" si="421"/>
        <v>58.9</v>
      </c>
      <c r="F8569" s="92">
        <f t="shared" si="422"/>
        <v>70.349999999999994</v>
      </c>
      <c r="H8569" s="138">
        <v>64.84</v>
      </c>
      <c r="I8569" s="138">
        <v>58.9</v>
      </c>
      <c r="J8569" s="138">
        <v>70.349999999999994</v>
      </c>
      <c r="K8569" s="138">
        <v>4.518815545959284</v>
      </c>
    </row>
    <row r="8570" spans="1:11">
      <c r="A8570" s="39" t="s">
        <v>468</v>
      </c>
      <c r="B8570" s="39" t="s">
        <v>299</v>
      </c>
      <c r="C8570" s="39" t="s">
        <v>108</v>
      </c>
      <c r="D8570" s="92">
        <f t="shared" si="420"/>
        <v>69.73</v>
      </c>
      <c r="E8570" s="92">
        <f t="shared" si="421"/>
        <v>55.55</v>
      </c>
      <c r="F8570" s="92">
        <f t="shared" si="422"/>
        <v>80.930000000000007</v>
      </c>
      <c r="H8570" s="138">
        <v>69.73</v>
      </c>
      <c r="I8570" s="138">
        <v>55.55</v>
      </c>
      <c r="J8570" s="138">
        <v>80.930000000000007</v>
      </c>
      <c r="K8570" s="138">
        <v>9.4363975333428947</v>
      </c>
    </row>
    <row r="8571" spans="1:11">
      <c r="A8571" s="39" t="s">
        <v>468</v>
      </c>
      <c r="B8571" s="39" t="s">
        <v>299</v>
      </c>
      <c r="C8571" s="39" t="s">
        <v>109</v>
      </c>
      <c r="D8571" s="92">
        <f t="shared" si="420"/>
        <v>59.05</v>
      </c>
      <c r="E8571" s="92">
        <f t="shared" si="421"/>
        <v>51.49</v>
      </c>
      <c r="F8571" s="92">
        <f t="shared" si="422"/>
        <v>66.209999999999994</v>
      </c>
      <c r="H8571" s="138">
        <v>59.05</v>
      </c>
      <c r="I8571" s="138">
        <v>51.49</v>
      </c>
      <c r="J8571" s="138">
        <v>66.209999999999994</v>
      </c>
      <c r="K8571" s="138">
        <v>6.4013547840812866</v>
      </c>
    </row>
    <row r="8572" spans="1:11">
      <c r="A8572" s="39" t="s">
        <v>468</v>
      </c>
      <c r="B8572" s="39" t="s">
        <v>299</v>
      </c>
      <c r="C8572" s="39" t="s">
        <v>112</v>
      </c>
      <c r="D8572" s="92">
        <f t="shared" si="420"/>
        <v>54.29</v>
      </c>
      <c r="E8572" s="92">
        <f t="shared" si="421"/>
        <v>45.02</v>
      </c>
      <c r="F8572" s="92">
        <f t="shared" si="422"/>
        <v>63.27</v>
      </c>
      <c r="H8572" s="138">
        <v>54.29</v>
      </c>
      <c r="I8572" s="138">
        <v>45.02</v>
      </c>
      <c r="J8572" s="138">
        <v>63.27</v>
      </c>
      <c r="K8572" s="138">
        <v>8.6756308712470069</v>
      </c>
    </row>
    <row r="8573" spans="1:11">
      <c r="A8573" s="39" t="s">
        <v>468</v>
      </c>
      <c r="B8573" s="39" t="s">
        <v>299</v>
      </c>
      <c r="C8573" s="39" t="s">
        <v>115</v>
      </c>
      <c r="D8573" s="92">
        <f t="shared" si="420"/>
        <v>68.790000000000006</v>
      </c>
      <c r="E8573" s="92">
        <f t="shared" si="421"/>
        <v>63.7</v>
      </c>
      <c r="F8573" s="92">
        <f t="shared" si="422"/>
        <v>73.47</v>
      </c>
      <c r="H8573" s="138">
        <v>68.790000000000006</v>
      </c>
      <c r="I8573" s="138">
        <v>63.7</v>
      </c>
      <c r="J8573" s="138">
        <v>73.47</v>
      </c>
      <c r="K8573" s="138">
        <v>3.6342491641226915</v>
      </c>
    </row>
    <row r="8574" spans="1:11">
      <c r="A8574" s="39" t="s">
        <v>468</v>
      </c>
      <c r="B8574" s="39" t="s">
        <v>299</v>
      </c>
      <c r="C8574" s="39" t="s">
        <v>118</v>
      </c>
      <c r="D8574" s="92">
        <f t="shared" si="420"/>
        <v>67.61</v>
      </c>
      <c r="E8574" s="92">
        <f t="shared" si="421"/>
        <v>57.8</v>
      </c>
      <c r="F8574" s="92">
        <f t="shared" si="422"/>
        <v>76.08</v>
      </c>
      <c r="H8574" s="138">
        <v>67.61</v>
      </c>
      <c r="I8574" s="138">
        <v>57.8</v>
      </c>
      <c r="J8574" s="138">
        <v>76.08</v>
      </c>
      <c r="K8574" s="138">
        <v>6.9664250850465903</v>
      </c>
    </row>
    <row r="8575" spans="1:11">
      <c r="A8575" s="39" t="s">
        <v>468</v>
      </c>
      <c r="B8575" s="39" t="s">
        <v>299</v>
      </c>
      <c r="C8575" s="39" t="s">
        <v>122</v>
      </c>
      <c r="D8575" s="92">
        <f t="shared" si="420"/>
        <v>61.24</v>
      </c>
      <c r="E8575" s="92">
        <f t="shared" si="421"/>
        <v>55.3</v>
      </c>
      <c r="F8575" s="92">
        <f t="shared" si="422"/>
        <v>66.86</v>
      </c>
      <c r="H8575" s="138">
        <v>61.24</v>
      </c>
      <c r="I8575" s="138">
        <v>55.3</v>
      </c>
      <c r="J8575" s="138">
        <v>66.86</v>
      </c>
      <c r="K8575" s="138">
        <v>4.8334421946440234</v>
      </c>
    </row>
    <row r="8576" spans="1:11">
      <c r="A8576" s="39" t="s">
        <v>468</v>
      </c>
      <c r="B8576" s="39" t="s">
        <v>299</v>
      </c>
      <c r="C8576" s="39" t="s">
        <v>130</v>
      </c>
      <c r="D8576" s="92">
        <f t="shared" si="420"/>
        <v>61.99</v>
      </c>
      <c r="E8576" s="92">
        <f t="shared" si="421"/>
        <v>56.61</v>
      </c>
      <c r="F8576" s="92">
        <f t="shared" si="422"/>
        <v>67.08</v>
      </c>
      <c r="H8576" s="138">
        <v>61.99</v>
      </c>
      <c r="I8576" s="138">
        <v>56.61</v>
      </c>
      <c r="J8576" s="138">
        <v>67.08</v>
      </c>
      <c r="K8576" s="138">
        <v>4.3232779480561385</v>
      </c>
    </row>
    <row r="8577" spans="1:11">
      <c r="A8577" s="39" t="s">
        <v>468</v>
      </c>
      <c r="B8577" s="39" t="s">
        <v>299</v>
      </c>
      <c r="C8577" s="39" t="s">
        <v>135</v>
      </c>
      <c r="D8577" s="92">
        <f t="shared" si="420"/>
        <v>69.28</v>
      </c>
      <c r="E8577" s="92">
        <f t="shared" si="421"/>
        <v>58.21</v>
      </c>
      <c r="F8577" s="92">
        <f t="shared" si="422"/>
        <v>78.5</v>
      </c>
      <c r="H8577" s="138">
        <v>69.28</v>
      </c>
      <c r="I8577" s="138">
        <v>58.21</v>
      </c>
      <c r="J8577" s="138">
        <v>78.5</v>
      </c>
      <c r="K8577" s="138">
        <v>7.5490762124711326</v>
      </c>
    </row>
    <row r="8578" spans="1:11">
      <c r="A8578" s="39" t="s">
        <v>468</v>
      </c>
      <c r="B8578" s="39" t="s">
        <v>299</v>
      </c>
      <c r="C8578" s="39" t="s">
        <v>136</v>
      </c>
      <c r="D8578" s="92">
        <f t="shared" si="420"/>
        <v>62.62</v>
      </c>
      <c r="E8578" s="92">
        <f t="shared" si="421"/>
        <v>55.09</v>
      </c>
      <c r="F8578" s="92">
        <f t="shared" si="422"/>
        <v>69.58</v>
      </c>
      <c r="H8578" s="138">
        <v>62.62</v>
      </c>
      <c r="I8578" s="138">
        <v>55.09</v>
      </c>
      <c r="J8578" s="138">
        <v>69.58</v>
      </c>
      <c r="K8578" s="138">
        <v>5.9405940594059414</v>
      </c>
    </row>
    <row r="8579" spans="1:11">
      <c r="A8579" s="39" t="s">
        <v>468</v>
      </c>
      <c r="B8579" s="39" t="s">
        <v>299</v>
      </c>
      <c r="C8579" s="39" t="s">
        <v>143</v>
      </c>
      <c r="D8579" s="92">
        <f t="shared" si="420"/>
        <v>72.13</v>
      </c>
      <c r="E8579" s="92">
        <f t="shared" si="421"/>
        <v>65.23</v>
      </c>
      <c r="F8579" s="92">
        <f t="shared" si="422"/>
        <v>78.12</v>
      </c>
      <c r="H8579" s="138">
        <v>72.13</v>
      </c>
      <c r="I8579" s="138">
        <v>65.23</v>
      </c>
      <c r="J8579" s="138">
        <v>78.12</v>
      </c>
      <c r="K8579" s="138">
        <v>4.5750727852488566</v>
      </c>
    </row>
    <row r="8580" spans="1:11">
      <c r="A8580" s="39" t="s">
        <v>468</v>
      </c>
      <c r="B8580" s="39" t="s">
        <v>299</v>
      </c>
      <c r="C8580" s="39" t="s">
        <v>149</v>
      </c>
      <c r="D8580" s="92">
        <f t="shared" si="420"/>
        <v>61.59</v>
      </c>
      <c r="E8580" s="92">
        <f t="shared" si="421"/>
        <v>56.1</v>
      </c>
      <c r="F8580" s="92">
        <f t="shared" si="422"/>
        <v>66.81</v>
      </c>
      <c r="H8580" s="138">
        <v>61.59</v>
      </c>
      <c r="I8580" s="138">
        <v>56.1</v>
      </c>
      <c r="J8580" s="138">
        <v>66.81</v>
      </c>
      <c r="K8580" s="138">
        <v>4.4487741516479948</v>
      </c>
    </row>
    <row r="8581" spans="1:11">
      <c r="A8581" s="39" t="s">
        <v>468</v>
      </c>
      <c r="B8581" s="39" t="s">
        <v>299</v>
      </c>
      <c r="C8581" s="39" t="s">
        <v>151</v>
      </c>
      <c r="D8581" s="92">
        <f t="shared" si="420"/>
        <v>64.02</v>
      </c>
      <c r="E8581" s="92">
        <f t="shared" si="421"/>
        <v>54.78</v>
      </c>
      <c r="F8581" s="92">
        <f t="shared" si="422"/>
        <v>72.319999999999993</v>
      </c>
      <c r="H8581" s="138">
        <v>64.02</v>
      </c>
      <c r="I8581" s="138">
        <v>54.78</v>
      </c>
      <c r="J8581" s="138">
        <v>72.319999999999993</v>
      </c>
      <c r="K8581" s="138">
        <v>7.0602936582318021</v>
      </c>
    </row>
    <row r="8582" spans="1:11">
      <c r="A8582" s="39" t="s">
        <v>468</v>
      </c>
      <c r="B8582" s="39" t="s">
        <v>299</v>
      </c>
      <c r="C8582" s="39" t="s">
        <v>154</v>
      </c>
      <c r="D8582" s="92">
        <f t="shared" si="420"/>
        <v>66.95</v>
      </c>
      <c r="E8582" s="92">
        <f t="shared" si="421"/>
        <v>60.12</v>
      </c>
      <c r="F8582" s="92">
        <f t="shared" si="422"/>
        <v>73.13</v>
      </c>
      <c r="H8582" s="138">
        <v>66.95</v>
      </c>
      <c r="I8582" s="138">
        <v>60.12</v>
      </c>
      <c r="J8582" s="138">
        <v>73.13</v>
      </c>
      <c r="K8582" s="138">
        <v>4.9887976101568334</v>
      </c>
    </row>
    <row r="8583" spans="1:11">
      <c r="A8583" s="39" t="s">
        <v>468</v>
      </c>
      <c r="B8583" s="39" t="s">
        <v>299</v>
      </c>
      <c r="C8583" s="39" t="s">
        <v>164</v>
      </c>
      <c r="D8583" s="92">
        <f t="shared" si="420"/>
        <v>69.150000000000006</v>
      </c>
      <c r="E8583" s="92">
        <f t="shared" si="421"/>
        <v>59.79</v>
      </c>
      <c r="F8583" s="92">
        <f t="shared" si="422"/>
        <v>77.16</v>
      </c>
      <c r="H8583" s="138">
        <v>69.150000000000006</v>
      </c>
      <c r="I8583" s="138">
        <v>59.79</v>
      </c>
      <c r="J8583" s="138">
        <v>77.16</v>
      </c>
      <c r="K8583" s="138">
        <v>6.4642082429501073</v>
      </c>
    </row>
    <row r="8584" spans="1:11">
      <c r="A8584" s="39" t="s">
        <v>468</v>
      </c>
      <c r="B8584" s="39" t="s">
        <v>299</v>
      </c>
      <c r="C8584" s="39" t="s">
        <v>171</v>
      </c>
      <c r="D8584" s="92">
        <f t="shared" si="420"/>
        <v>61.23</v>
      </c>
      <c r="E8584" s="92">
        <f t="shared" si="421"/>
        <v>55.67</v>
      </c>
      <c r="F8584" s="92">
        <f t="shared" si="422"/>
        <v>66.52</v>
      </c>
      <c r="H8584" s="138">
        <v>61.23</v>
      </c>
      <c r="I8584" s="138">
        <v>55.67</v>
      </c>
      <c r="J8584" s="138">
        <v>66.52</v>
      </c>
      <c r="K8584" s="138">
        <v>4.5402580434427566</v>
      </c>
    </row>
    <row r="8585" spans="1:11">
      <c r="A8585" s="39" t="s">
        <v>468</v>
      </c>
      <c r="B8585" s="39" t="s">
        <v>299</v>
      </c>
      <c r="C8585" s="39" t="s">
        <v>174</v>
      </c>
      <c r="D8585" s="92">
        <f t="shared" si="420"/>
        <v>69.37</v>
      </c>
      <c r="E8585" s="92">
        <f t="shared" si="421"/>
        <v>63.17</v>
      </c>
      <c r="F8585" s="92">
        <f t="shared" si="422"/>
        <v>74.94</v>
      </c>
      <c r="H8585" s="138">
        <v>69.37</v>
      </c>
      <c r="I8585" s="138">
        <v>63.17</v>
      </c>
      <c r="J8585" s="138">
        <v>74.94</v>
      </c>
      <c r="K8585" s="138">
        <v>4.3390514631685164</v>
      </c>
    </row>
    <row r="8586" spans="1:11">
      <c r="A8586" s="39" t="s">
        <v>468</v>
      </c>
      <c r="B8586" s="39" t="s">
        <v>298</v>
      </c>
      <c r="C8586" s="39" t="s">
        <v>102</v>
      </c>
      <c r="D8586" s="92">
        <f t="shared" ref="D8586:D8649" si="423">IF(K8586&gt;=50," ",H8586)</f>
        <v>44.58</v>
      </c>
      <c r="E8586" s="92">
        <f t="shared" ref="E8586:E8649" si="424">IF(K8586&gt;=50," ",I8586)</f>
        <v>36.54</v>
      </c>
      <c r="F8586" s="92">
        <f t="shared" ref="F8586:F8649" si="425">IF(K8586&gt;=50," ",J8586)</f>
        <v>52.91</v>
      </c>
      <c r="H8586" s="138">
        <v>44.58</v>
      </c>
      <c r="I8586" s="138">
        <v>36.54</v>
      </c>
      <c r="J8586" s="138">
        <v>52.91</v>
      </c>
      <c r="K8586" s="138">
        <v>9.4436967249887847</v>
      </c>
    </row>
    <row r="8587" spans="1:11">
      <c r="A8587" s="39" t="s">
        <v>468</v>
      </c>
      <c r="B8587" s="39" t="s">
        <v>298</v>
      </c>
      <c r="C8587" s="39" t="s">
        <v>103</v>
      </c>
      <c r="D8587" s="92">
        <f t="shared" si="423"/>
        <v>37.9</v>
      </c>
      <c r="E8587" s="92">
        <f t="shared" si="424"/>
        <v>31.11</v>
      </c>
      <c r="F8587" s="92">
        <f t="shared" si="425"/>
        <v>45.19</v>
      </c>
      <c r="H8587" s="138">
        <v>37.9</v>
      </c>
      <c r="I8587" s="138">
        <v>31.11</v>
      </c>
      <c r="J8587" s="138">
        <v>45.19</v>
      </c>
      <c r="K8587" s="138">
        <v>9.5250659630606869</v>
      </c>
    </row>
    <row r="8588" spans="1:11">
      <c r="A8588" s="39" t="s">
        <v>468</v>
      </c>
      <c r="B8588" s="39" t="s">
        <v>298</v>
      </c>
      <c r="C8588" s="39" t="s">
        <v>104</v>
      </c>
      <c r="D8588" s="92">
        <f t="shared" si="423"/>
        <v>27.83</v>
      </c>
      <c r="E8588" s="92">
        <f t="shared" si="424"/>
        <v>21.27</v>
      </c>
      <c r="F8588" s="92">
        <f t="shared" si="425"/>
        <v>35.49</v>
      </c>
      <c r="H8588" s="138">
        <v>27.83</v>
      </c>
      <c r="I8588" s="138">
        <v>21.27</v>
      </c>
      <c r="J8588" s="138">
        <v>35.49</v>
      </c>
      <c r="K8588" s="138">
        <v>13.079410707869208</v>
      </c>
    </row>
    <row r="8589" spans="1:11">
      <c r="A8589" s="39" t="s">
        <v>468</v>
      </c>
      <c r="B8589" s="39" t="s">
        <v>298</v>
      </c>
      <c r="C8589" s="39" t="s">
        <v>110</v>
      </c>
      <c r="D8589" s="92">
        <f t="shared" si="423"/>
        <v>36.950000000000003</v>
      </c>
      <c r="E8589" s="92">
        <f t="shared" si="424"/>
        <v>31.27</v>
      </c>
      <c r="F8589" s="92">
        <f t="shared" si="425"/>
        <v>43.03</v>
      </c>
      <c r="H8589" s="138">
        <v>36.950000000000003</v>
      </c>
      <c r="I8589" s="138">
        <v>31.27</v>
      </c>
      <c r="J8589" s="138">
        <v>43.03</v>
      </c>
      <c r="K8589" s="138">
        <v>8.1461434370771304</v>
      </c>
    </row>
    <row r="8590" spans="1:11">
      <c r="A8590" s="39" t="s">
        <v>468</v>
      </c>
      <c r="B8590" s="39" t="s">
        <v>298</v>
      </c>
      <c r="C8590" s="39" t="s">
        <v>111</v>
      </c>
      <c r="D8590" s="92">
        <f t="shared" si="423"/>
        <v>40.35</v>
      </c>
      <c r="E8590" s="92">
        <f t="shared" si="424"/>
        <v>35.14</v>
      </c>
      <c r="F8590" s="92">
        <f t="shared" si="425"/>
        <v>45.78</v>
      </c>
      <c r="H8590" s="138">
        <v>40.35</v>
      </c>
      <c r="I8590" s="138">
        <v>35.14</v>
      </c>
      <c r="J8590" s="138">
        <v>45.78</v>
      </c>
      <c r="K8590" s="138">
        <v>6.741016109045848</v>
      </c>
    </row>
    <row r="8591" spans="1:11">
      <c r="A8591" s="39" t="s">
        <v>468</v>
      </c>
      <c r="B8591" s="39" t="s">
        <v>298</v>
      </c>
      <c r="C8591" s="39" t="s">
        <v>116</v>
      </c>
      <c r="D8591" s="92">
        <f t="shared" si="423"/>
        <v>39.299999999999997</v>
      </c>
      <c r="E8591" s="92">
        <f t="shared" si="424"/>
        <v>32.130000000000003</v>
      </c>
      <c r="F8591" s="92">
        <f t="shared" si="425"/>
        <v>46.96</v>
      </c>
      <c r="H8591" s="138">
        <v>39.299999999999997</v>
      </c>
      <c r="I8591" s="138">
        <v>32.130000000000003</v>
      </c>
      <c r="J8591" s="138">
        <v>46.96</v>
      </c>
      <c r="K8591" s="138">
        <v>9.6946564885496187</v>
      </c>
    </row>
    <row r="8592" spans="1:11">
      <c r="A8592" s="39" t="s">
        <v>468</v>
      </c>
      <c r="B8592" s="39" t="s">
        <v>298</v>
      </c>
      <c r="C8592" s="39" t="s">
        <v>117</v>
      </c>
      <c r="D8592" s="92">
        <f t="shared" si="423"/>
        <v>44.03</v>
      </c>
      <c r="E8592" s="92">
        <f t="shared" si="424"/>
        <v>38.17</v>
      </c>
      <c r="F8592" s="92">
        <f t="shared" si="425"/>
        <v>50.07</v>
      </c>
      <c r="H8592" s="138">
        <v>44.03</v>
      </c>
      <c r="I8592" s="138">
        <v>38.17</v>
      </c>
      <c r="J8592" s="138">
        <v>50.07</v>
      </c>
      <c r="K8592" s="138">
        <v>6.9270951623892794</v>
      </c>
    </row>
    <row r="8593" spans="1:11">
      <c r="A8593" s="39" t="s">
        <v>468</v>
      </c>
      <c r="B8593" s="39" t="s">
        <v>298</v>
      </c>
      <c r="C8593" s="39" t="s">
        <v>119</v>
      </c>
      <c r="D8593" s="92">
        <f t="shared" si="423"/>
        <v>29.29</v>
      </c>
      <c r="E8593" s="92">
        <f t="shared" si="424"/>
        <v>24.14</v>
      </c>
      <c r="F8593" s="92">
        <f t="shared" si="425"/>
        <v>35.03</v>
      </c>
      <c r="H8593" s="138">
        <v>29.29</v>
      </c>
      <c r="I8593" s="138">
        <v>24.14</v>
      </c>
      <c r="J8593" s="138">
        <v>35.03</v>
      </c>
      <c r="K8593" s="138">
        <v>9.5254353021509051</v>
      </c>
    </row>
    <row r="8594" spans="1:11">
      <c r="A8594" s="39" t="s">
        <v>468</v>
      </c>
      <c r="B8594" s="39" t="s">
        <v>298</v>
      </c>
      <c r="C8594" s="39" t="s">
        <v>123</v>
      </c>
      <c r="D8594" s="92">
        <f t="shared" si="423"/>
        <v>31.56</v>
      </c>
      <c r="E8594" s="92">
        <f t="shared" si="424"/>
        <v>26.35</v>
      </c>
      <c r="F8594" s="92">
        <f t="shared" si="425"/>
        <v>37.28</v>
      </c>
      <c r="H8594" s="138">
        <v>31.56</v>
      </c>
      <c r="I8594" s="138">
        <v>26.35</v>
      </c>
      <c r="J8594" s="138">
        <v>37.28</v>
      </c>
      <c r="K8594" s="138">
        <v>8.8403041825095059</v>
      </c>
    </row>
    <row r="8595" spans="1:11">
      <c r="A8595" s="39" t="s">
        <v>468</v>
      </c>
      <c r="B8595" s="39" t="s">
        <v>298</v>
      </c>
      <c r="C8595" s="39" t="s">
        <v>132</v>
      </c>
      <c r="D8595" s="92">
        <f t="shared" si="423"/>
        <v>28.3</v>
      </c>
      <c r="E8595" s="92">
        <f t="shared" si="424"/>
        <v>23.23</v>
      </c>
      <c r="F8595" s="92">
        <f t="shared" si="425"/>
        <v>33.979999999999997</v>
      </c>
      <c r="H8595" s="138">
        <v>28.3</v>
      </c>
      <c r="I8595" s="138">
        <v>23.23</v>
      </c>
      <c r="J8595" s="138">
        <v>33.979999999999997</v>
      </c>
      <c r="K8595" s="138">
        <v>9.7173144876325086</v>
      </c>
    </row>
    <row r="8596" spans="1:11">
      <c r="A8596" s="39" t="s">
        <v>468</v>
      </c>
      <c r="B8596" s="39" t="s">
        <v>298</v>
      </c>
      <c r="C8596" s="39" t="s">
        <v>134</v>
      </c>
      <c r="D8596" s="92">
        <f t="shared" si="423"/>
        <v>35.42</v>
      </c>
      <c r="E8596" s="92">
        <f t="shared" si="424"/>
        <v>29.08</v>
      </c>
      <c r="F8596" s="92">
        <f t="shared" si="425"/>
        <v>42.31</v>
      </c>
      <c r="H8596" s="138">
        <v>35.42</v>
      </c>
      <c r="I8596" s="138">
        <v>29.08</v>
      </c>
      <c r="J8596" s="138">
        <v>42.31</v>
      </c>
      <c r="K8596" s="138">
        <v>9.5708639186900051</v>
      </c>
    </row>
    <row r="8597" spans="1:11">
      <c r="A8597" s="39" t="s">
        <v>468</v>
      </c>
      <c r="B8597" s="39" t="s">
        <v>298</v>
      </c>
      <c r="C8597" s="39" t="s">
        <v>150</v>
      </c>
      <c r="D8597" s="92">
        <f t="shared" si="423"/>
        <v>37.700000000000003</v>
      </c>
      <c r="E8597" s="92">
        <f t="shared" si="424"/>
        <v>30.78</v>
      </c>
      <c r="F8597" s="92">
        <f t="shared" si="425"/>
        <v>45.16</v>
      </c>
      <c r="H8597" s="138">
        <v>37.700000000000003</v>
      </c>
      <c r="I8597" s="138">
        <v>30.78</v>
      </c>
      <c r="J8597" s="138">
        <v>45.16</v>
      </c>
      <c r="K8597" s="138">
        <v>9.7877984084880634</v>
      </c>
    </row>
    <row r="8598" spans="1:11">
      <c r="A8598" s="39" t="s">
        <v>468</v>
      </c>
      <c r="B8598" s="39" t="s">
        <v>298</v>
      </c>
      <c r="C8598" s="39" t="s">
        <v>156</v>
      </c>
      <c r="D8598" s="92">
        <f t="shared" si="423"/>
        <v>26.39</v>
      </c>
      <c r="E8598" s="92">
        <f t="shared" si="424"/>
        <v>21.46</v>
      </c>
      <c r="F8598" s="92">
        <f t="shared" si="425"/>
        <v>31.98</v>
      </c>
      <c r="H8598" s="138">
        <v>26.39</v>
      </c>
      <c r="I8598" s="138">
        <v>21.46</v>
      </c>
      <c r="J8598" s="138">
        <v>31.98</v>
      </c>
      <c r="K8598" s="138">
        <v>10.193255020841226</v>
      </c>
    </row>
    <row r="8599" spans="1:11">
      <c r="A8599" s="39" t="s">
        <v>468</v>
      </c>
      <c r="B8599" s="39" t="s">
        <v>298</v>
      </c>
      <c r="C8599" s="39" t="s">
        <v>159</v>
      </c>
      <c r="D8599" s="92">
        <f t="shared" si="423"/>
        <v>36.229999999999997</v>
      </c>
      <c r="E8599" s="92">
        <f t="shared" si="424"/>
        <v>29.57</v>
      </c>
      <c r="F8599" s="92">
        <f t="shared" si="425"/>
        <v>43.47</v>
      </c>
      <c r="H8599" s="138">
        <v>36.229999999999997</v>
      </c>
      <c r="I8599" s="138">
        <v>29.57</v>
      </c>
      <c r="J8599" s="138">
        <v>43.47</v>
      </c>
      <c r="K8599" s="138">
        <v>9.8537123930444395</v>
      </c>
    </row>
    <row r="8600" spans="1:11">
      <c r="A8600" s="39" t="s">
        <v>468</v>
      </c>
      <c r="B8600" s="39" t="s">
        <v>298</v>
      </c>
      <c r="C8600" s="39" t="s">
        <v>161</v>
      </c>
      <c r="D8600" s="92">
        <f t="shared" si="423"/>
        <v>29.65</v>
      </c>
      <c r="E8600" s="92">
        <f t="shared" si="424"/>
        <v>24.55</v>
      </c>
      <c r="F8600" s="92">
        <f t="shared" si="425"/>
        <v>35.33</v>
      </c>
      <c r="H8600" s="138">
        <v>29.65</v>
      </c>
      <c r="I8600" s="138">
        <v>24.55</v>
      </c>
      <c r="J8600" s="138">
        <v>35.33</v>
      </c>
      <c r="K8600" s="138">
        <v>9.3086003372681283</v>
      </c>
    </row>
    <row r="8601" spans="1:11">
      <c r="A8601" s="39" t="s">
        <v>468</v>
      </c>
      <c r="B8601" s="39" t="s">
        <v>298</v>
      </c>
      <c r="C8601" s="39" t="s">
        <v>168</v>
      </c>
      <c r="D8601" s="92">
        <f t="shared" si="423"/>
        <v>30.05</v>
      </c>
      <c r="E8601" s="92">
        <f t="shared" si="424"/>
        <v>23.27</v>
      </c>
      <c r="F8601" s="92">
        <f t="shared" si="425"/>
        <v>37.83</v>
      </c>
      <c r="H8601" s="138">
        <v>30.05</v>
      </c>
      <c r="I8601" s="138">
        <v>23.27</v>
      </c>
      <c r="J8601" s="138">
        <v>37.83</v>
      </c>
      <c r="K8601" s="138">
        <v>12.412645590682196</v>
      </c>
    </row>
    <row r="8602" spans="1:11">
      <c r="A8602" s="39" t="s">
        <v>468</v>
      </c>
      <c r="B8602" s="39" t="s">
        <v>299</v>
      </c>
      <c r="C8602" s="39" t="s">
        <v>102</v>
      </c>
      <c r="D8602" s="92">
        <f t="shared" si="423"/>
        <v>53.91</v>
      </c>
      <c r="E8602" s="92">
        <f t="shared" si="424"/>
        <v>45.55</v>
      </c>
      <c r="F8602" s="92">
        <f t="shared" si="425"/>
        <v>62.06</v>
      </c>
      <c r="H8602" s="138">
        <v>53.91</v>
      </c>
      <c r="I8602" s="138">
        <v>45.55</v>
      </c>
      <c r="J8602" s="138">
        <v>62.06</v>
      </c>
      <c r="K8602" s="138">
        <v>7.8835095529586354</v>
      </c>
    </row>
    <row r="8603" spans="1:11">
      <c r="A8603" s="39" t="s">
        <v>468</v>
      </c>
      <c r="B8603" s="39" t="s">
        <v>299</v>
      </c>
      <c r="C8603" s="39" t="s">
        <v>103</v>
      </c>
      <c r="D8603" s="92">
        <f t="shared" si="423"/>
        <v>60.99</v>
      </c>
      <c r="E8603" s="92">
        <f t="shared" si="424"/>
        <v>53.62</v>
      </c>
      <c r="F8603" s="92">
        <f t="shared" si="425"/>
        <v>67.900000000000006</v>
      </c>
      <c r="H8603" s="138">
        <v>60.99</v>
      </c>
      <c r="I8603" s="138">
        <v>53.62</v>
      </c>
      <c r="J8603" s="138">
        <v>67.900000000000006</v>
      </c>
      <c r="K8603" s="138">
        <v>6.0173798983439903</v>
      </c>
    </row>
    <row r="8604" spans="1:11">
      <c r="A8604" s="39" t="s">
        <v>468</v>
      </c>
      <c r="B8604" s="39" t="s">
        <v>299</v>
      </c>
      <c r="C8604" s="39" t="s">
        <v>104</v>
      </c>
      <c r="D8604" s="92">
        <f t="shared" si="423"/>
        <v>71.819999999999993</v>
      </c>
      <c r="E8604" s="92">
        <f t="shared" si="424"/>
        <v>64.16</v>
      </c>
      <c r="F8604" s="92">
        <f t="shared" si="425"/>
        <v>78.39</v>
      </c>
      <c r="H8604" s="138">
        <v>71.819999999999993</v>
      </c>
      <c r="I8604" s="138">
        <v>64.16</v>
      </c>
      <c r="J8604" s="138">
        <v>78.39</v>
      </c>
      <c r="K8604" s="138">
        <v>5.0821498189919243</v>
      </c>
    </row>
    <row r="8605" spans="1:11">
      <c r="A8605" s="39" t="s">
        <v>468</v>
      </c>
      <c r="B8605" s="39" t="s">
        <v>299</v>
      </c>
      <c r="C8605" s="39" t="s">
        <v>110</v>
      </c>
      <c r="D8605" s="92">
        <f t="shared" si="423"/>
        <v>62.82</v>
      </c>
      <c r="E8605" s="92">
        <f t="shared" si="424"/>
        <v>56.75</v>
      </c>
      <c r="F8605" s="92">
        <f t="shared" si="425"/>
        <v>68.52</v>
      </c>
      <c r="H8605" s="138">
        <v>62.82</v>
      </c>
      <c r="I8605" s="138">
        <v>56.75</v>
      </c>
      <c r="J8605" s="138">
        <v>68.52</v>
      </c>
      <c r="K8605" s="138">
        <v>4.8073861827443487</v>
      </c>
    </row>
    <row r="8606" spans="1:11">
      <c r="A8606" s="39" t="s">
        <v>468</v>
      </c>
      <c r="B8606" s="39" t="s">
        <v>299</v>
      </c>
      <c r="C8606" s="39" t="s">
        <v>111</v>
      </c>
      <c r="D8606" s="92">
        <f t="shared" si="423"/>
        <v>58.73</v>
      </c>
      <c r="E8606" s="92">
        <f t="shared" si="424"/>
        <v>53.31</v>
      </c>
      <c r="F8606" s="92">
        <f t="shared" si="425"/>
        <v>63.93</v>
      </c>
      <c r="H8606" s="138">
        <v>58.73</v>
      </c>
      <c r="I8606" s="138">
        <v>53.31</v>
      </c>
      <c r="J8606" s="138">
        <v>63.93</v>
      </c>
      <c r="K8606" s="138">
        <v>4.6313638685509968</v>
      </c>
    </row>
    <row r="8607" spans="1:11">
      <c r="A8607" s="39" t="s">
        <v>468</v>
      </c>
      <c r="B8607" s="39" t="s">
        <v>299</v>
      </c>
      <c r="C8607" s="39" t="s">
        <v>116</v>
      </c>
      <c r="D8607" s="92">
        <f t="shared" si="423"/>
        <v>58.91</v>
      </c>
      <c r="E8607" s="92">
        <f t="shared" si="424"/>
        <v>51.28</v>
      </c>
      <c r="F8607" s="92">
        <f t="shared" si="425"/>
        <v>66.13</v>
      </c>
      <c r="H8607" s="138">
        <v>58.91</v>
      </c>
      <c r="I8607" s="138">
        <v>51.28</v>
      </c>
      <c r="J8607" s="138">
        <v>66.13</v>
      </c>
      <c r="K8607" s="138">
        <v>6.4674927856051614</v>
      </c>
    </row>
    <row r="8608" spans="1:11">
      <c r="A8608" s="39" t="s">
        <v>468</v>
      </c>
      <c r="B8608" s="39" t="s">
        <v>299</v>
      </c>
      <c r="C8608" s="39" t="s">
        <v>117</v>
      </c>
      <c r="D8608" s="92">
        <f t="shared" si="423"/>
        <v>55.71</v>
      </c>
      <c r="E8608" s="92">
        <f t="shared" si="424"/>
        <v>49.66</v>
      </c>
      <c r="F8608" s="92">
        <f t="shared" si="425"/>
        <v>61.58</v>
      </c>
      <c r="H8608" s="138">
        <v>55.71</v>
      </c>
      <c r="I8608" s="138">
        <v>49.66</v>
      </c>
      <c r="J8608" s="138">
        <v>61.58</v>
      </c>
      <c r="K8608" s="138">
        <v>5.4747801112906114</v>
      </c>
    </row>
    <row r="8609" spans="1:11">
      <c r="A8609" s="39" t="s">
        <v>468</v>
      </c>
      <c r="B8609" s="39" t="s">
        <v>299</v>
      </c>
      <c r="C8609" s="39" t="s">
        <v>119</v>
      </c>
      <c r="D8609" s="92">
        <f t="shared" si="423"/>
        <v>70.53</v>
      </c>
      <c r="E8609" s="92">
        <f t="shared" si="424"/>
        <v>64.790000000000006</v>
      </c>
      <c r="F8609" s="92">
        <f t="shared" si="425"/>
        <v>75.69</v>
      </c>
      <c r="H8609" s="138">
        <v>70.53</v>
      </c>
      <c r="I8609" s="138">
        <v>64.790000000000006</v>
      </c>
      <c r="J8609" s="138">
        <v>75.69</v>
      </c>
      <c r="K8609" s="138">
        <v>3.9557635048915349</v>
      </c>
    </row>
    <row r="8610" spans="1:11">
      <c r="A8610" s="39" t="s">
        <v>468</v>
      </c>
      <c r="B8610" s="39" t="s">
        <v>299</v>
      </c>
      <c r="C8610" s="39" t="s">
        <v>123</v>
      </c>
      <c r="D8610" s="92">
        <f t="shared" si="423"/>
        <v>67.88</v>
      </c>
      <c r="E8610" s="92">
        <f t="shared" si="424"/>
        <v>62.17</v>
      </c>
      <c r="F8610" s="92">
        <f t="shared" si="425"/>
        <v>73.099999999999994</v>
      </c>
      <c r="H8610" s="138">
        <v>67.88</v>
      </c>
      <c r="I8610" s="138">
        <v>62.17</v>
      </c>
      <c r="J8610" s="138">
        <v>73.099999999999994</v>
      </c>
      <c r="K8610" s="138">
        <v>4.1249263406010606</v>
      </c>
    </row>
    <row r="8611" spans="1:11">
      <c r="A8611" s="39" t="s">
        <v>468</v>
      </c>
      <c r="B8611" s="39" t="s">
        <v>299</v>
      </c>
      <c r="C8611" s="39" t="s">
        <v>132</v>
      </c>
      <c r="D8611" s="92">
        <f t="shared" si="423"/>
        <v>71.12</v>
      </c>
      <c r="E8611" s="92">
        <f t="shared" si="424"/>
        <v>65.430000000000007</v>
      </c>
      <c r="F8611" s="92">
        <f t="shared" si="425"/>
        <v>76.22</v>
      </c>
      <c r="H8611" s="138">
        <v>71.12</v>
      </c>
      <c r="I8611" s="138">
        <v>65.430000000000007</v>
      </c>
      <c r="J8611" s="138">
        <v>76.22</v>
      </c>
      <c r="K8611" s="138">
        <v>3.8807649043869512</v>
      </c>
    </row>
    <row r="8612" spans="1:11">
      <c r="A8612" s="39" t="s">
        <v>468</v>
      </c>
      <c r="B8612" s="39" t="s">
        <v>299</v>
      </c>
      <c r="C8612" s="39" t="s">
        <v>134</v>
      </c>
      <c r="D8612" s="92">
        <f t="shared" si="423"/>
        <v>64.13</v>
      </c>
      <c r="E8612" s="92">
        <f t="shared" si="424"/>
        <v>57.24</v>
      </c>
      <c r="F8612" s="92">
        <f t="shared" si="425"/>
        <v>70.48</v>
      </c>
      <c r="H8612" s="138">
        <v>64.13</v>
      </c>
      <c r="I8612" s="138">
        <v>57.24</v>
      </c>
      <c r="J8612" s="138">
        <v>70.48</v>
      </c>
      <c r="K8612" s="138">
        <v>5.3017308591922667</v>
      </c>
    </row>
    <row r="8613" spans="1:11">
      <c r="A8613" s="39" t="s">
        <v>468</v>
      </c>
      <c r="B8613" s="39" t="s">
        <v>299</v>
      </c>
      <c r="C8613" s="39" t="s">
        <v>150</v>
      </c>
      <c r="D8613" s="92">
        <f t="shared" si="423"/>
        <v>61.4</v>
      </c>
      <c r="E8613" s="92">
        <f t="shared" si="424"/>
        <v>53.94</v>
      </c>
      <c r="F8613" s="92">
        <f t="shared" si="425"/>
        <v>68.36</v>
      </c>
      <c r="H8613" s="138">
        <v>61.4</v>
      </c>
      <c r="I8613" s="138">
        <v>53.94</v>
      </c>
      <c r="J8613" s="138">
        <v>68.36</v>
      </c>
      <c r="K8613" s="138">
        <v>6.026058631921825</v>
      </c>
    </row>
    <row r="8614" spans="1:11">
      <c r="A8614" s="39" t="s">
        <v>468</v>
      </c>
      <c r="B8614" s="39" t="s">
        <v>299</v>
      </c>
      <c r="C8614" s="39" t="s">
        <v>156</v>
      </c>
      <c r="D8614" s="92">
        <f t="shared" si="423"/>
        <v>73.2</v>
      </c>
      <c r="E8614" s="92">
        <f t="shared" si="424"/>
        <v>67.58</v>
      </c>
      <c r="F8614" s="92">
        <f t="shared" si="425"/>
        <v>78.16</v>
      </c>
      <c r="H8614" s="138">
        <v>73.2</v>
      </c>
      <c r="I8614" s="138">
        <v>67.58</v>
      </c>
      <c r="J8614" s="138">
        <v>78.16</v>
      </c>
      <c r="K8614" s="138">
        <v>3.6885245901639343</v>
      </c>
    </row>
    <row r="8615" spans="1:11">
      <c r="A8615" s="39" t="s">
        <v>468</v>
      </c>
      <c r="B8615" s="39" t="s">
        <v>299</v>
      </c>
      <c r="C8615" s="39" t="s">
        <v>159</v>
      </c>
      <c r="D8615" s="92">
        <f t="shared" si="423"/>
        <v>63.01</v>
      </c>
      <c r="E8615" s="92">
        <f t="shared" si="424"/>
        <v>55.77</v>
      </c>
      <c r="F8615" s="92">
        <f t="shared" si="425"/>
        <v>69.709999999999994</v>
      </c>
      <c r="H8615" s="138">
        <v>63.01</v>
      </c>
      <c r="I8615" s="138">
        <v>55.77</v>
      </c>
      <c r="J8615" s="138">
        <v>69.709999999999994</v>
      </c>
      <c r="K8615" s="138">
        <v>5.6816378352642447</v>
      </c>
    </row>
    <row r="8616" spans="1:11">
      <c r="A8616" s="39" t="s">
        <v>468</v>
      </c>
      <c r="B8616" s="39" t="s">
        <v>299</v>
      </c>
      <c r="C8616" s="39" t="s">
        <v>161</v>
      </c>
      <c r="D8616" s="92">
        <f t="shared" si="423"/>
        <v>69.8</v>
      </c>
      <c r="E8616" s="92">
        <f t="shared" si="424"/>
        <v>64.12</v>
      </c>
      <c r="F8616" s="92">
        <f t="shared" si="425"/>
        <v>74.94</v>
      </c>
      <c r="H8616" s="138">
        <v>69.8</v>
      </c>
      <c r="I8616" s="138">
        <v>64.12</v>
      </c>
      <c r="J8616" s="138">
        <v>74.94</v>
      </c>
      <c r="K8616" s="138">
        <v>3.968481375358166</v>
      </c>
    </row>
    <row r="8617" spans="1:11">
      <c r="A8617" s="39" t="s">
        <v>468</v>
      </c>
      <c r="B8617" s="39" t="s">
        <v>299</v>
      </c>
      <c r="C8617" s="39" t="s">
        <v>168</v>
      </c>
      <c r="D8617" s="92">
        <f t="shared" si="423"/>
        <v>69.53</v>
      </c>
      <c r="E8617" s="92">
        <f t="shared" si="424"/>
        <v>61.75</v>
      </c>
      <c r="F8617" s="92">
        <f t="shared" si="425"/>
        <v>76.34</v>
      </c>
      <c r="H8617" s="138">
        <v>69.53</v>
      </c>
      <c r="I8617" s="138">
        <v>61.75</v>
      </c>
      <c r="J8617" s="138">
        <v>76.34</v>
      </c>
      <c r="K8617" s="138">
        <v>5.3789731051344747</v>
      </c>
    </row>
    <row r="8618" spans="1:11">
      <c r="A8618" s="39" t="s">
        <v>468</v>
      </c>
      <c r="B8618" s="39" t="s">
        <v>298</v>
      </c>
      <c r="C8618" s="39" t="s">
        <v>98</v>
      </c>
      <c r="D8618" s="92">
        <f t="shared" si="423"/>
        <v>38.68</v>
      </c>
      <c r="E8618" s="92">
        <f t="shared" si="424"/>
        <v>29.88</v>
      </c>
      <c r="F8618" s="92">
        <f t="shared" si="425"/>
        <v>48.28</v>
      </c>
      <c r="H8618" s="138">
        <v>38.68</v>
      </c>
      <c r="I8618" s="138">
        <v>29.88</v>
      </c>
      <c r="J8618" s="138">
        <v>48.28</v>
      </c>
      <c r="K8618" s="138">
        <v>12.254395036194417</v>
      </c>
    </row>
    <row r="8619" spans="1:11">
      <c r="A8619" s="39" t="s">
        <v>468</v>
      </c>
      <c r="B8619" s="39" t="s">
        <v>298</v>
      </c>
      <c r="C8619" s="39" t="s">
        <v>105</v>
      </c>
      <c r="D8619" s="92">
        <f t="shared" si="423"/>
        <v>32.82</v>
      </c>
      <c r="E8619" s="92">
        <f t="shared" si="424"/>
        <v>25.96</v>
      </c>
      <c r="F8619" s="92">
        <f t="shared" si="425"/>
        <v>40.5</v>
      </c>
      <c r="H8619" s="138">
        <v>32.82</v>
      </c>
      <c r="I8619" s="138">
        <v>25.96</v>
      </c>
      <c r="J8619" s="138">
        <v>40.5</v>
      </c>
      <c r="K8619" s="138">
        <v>11.365021328458257</v>
      </c>
    </row>
    <row r="8620" spans="1:11">
      <c r="A8620" s="39" t="s">
        <v>468</v>
      </c>
      <c r="B8620" s="39" t="s">
        <v>298</v>
      </c>
      <c r="C8620" s="39" t="s">
        <v>106</v>
      </c>
      <c r="D8620" s="92">
        <f t="shared" si="423"/>
        <v>18.850000000000001</v>
      </c>
      <c r="E8620" s="92">
        <f t="shared" si="424"/>
        <v>15.2</v>
      </c>
      <c r="F8620" s="92">
        <f t="shared" si="425"/>
        <v>23.14</v>
      </c>
      <c r="H8620" s="138">
        <v>18.850000000000001</v>
      </c>
      <c r="I8620" s="138">
        <v>15.2</v>
      </c>
      <c r="J8620" s="138">
        <v>23.14</v>
      </c>
      <c r="K8620" s="138">
        <v>10.716180371352785</v>
      </c>
    </row>
    <row r="8621" spans="1:11">
      <c r="A8621" s="39" t="s">
        <v>468</v>
      </c>
      <c r="B8621" s="39" t="s">
        <v>298</v>
      </c>
      <c r="C8621" s="39" t="s">
        <v>125</v>
      </c>
      <c r="D8621" s="92">
        <f t="shared" si="423"/>
        <v>34.86</v>
      </c>
      <c r="E8621" s="92">
        <f t="shared" si="424"/>
        <v>29.09</v>
      </c>
      <c r="F8621" s="92">
        <f t="shared" si="425"/>
        <v>41.1</v>
      </c>
      <c r="H8621" s="138">
        <v>34.86</v>
      </c>
      <c r="I8621" s="138">
        <v>29.09</v>
      </c>
      <c r="J8621" s="138">
        <v>41.1</v>
      </c>
      <c r="K8621" s="138">
        <v>8.8353413654618471</v>
      </c>
    </row>
    <row r="8622" spans="1:11">
      <c r="A8622" s="39" t="s">
        <v>468</v>
      </c>
      <c r="B8622" s="39" t="s">
        <v>298</v>
      </c>
      <c r="C8622" s="39" t="s">
        <v>131</v>
      </c>
      <c r="D8622" s="92">
        <f t="shared" si="423"/>
        <v>38.99</v>
      </c>
      <c r="E8622" s="92">
        <f t="shared" si="424"/>
        <v>31.46</v>
      </c>
      <c r="F8622" s="92">
        <f t="shared" si="425"/>
        <v>47.09</v>
      </c>
      <c r="H8622" s="138">
        <v>38.99</v>
      </c>
      <c r="I8622" s="138">
        <v>31.46</v>
      </c>
      <c r="J8622" s="138">
        <v>47.09</v>
      </c>
      <c r="K8622" s="138">
        <v>10.310335983585533</v>
      </c>
    </row>
    <row r="8623" spans="1:11">
      <c r="A8623" s="39" t="s">
        <v>468</v>
      </c>
      <c r="B8623" s="39" t="s">
        <v>298</v>
      </c>
      <c r="C8623" s="39" t="s">
        <v>133</v>
      </c>
      <c r="D8623" s="92">
        <f t="shared" si="423"/>
        <v>34.4</v>
      </c>
      <c r="E8623" s="92">
        <f t="shared" si="424"/>
        <v>29.13</v>
      </c>
      <c r="F8623" s="92">
        <f t="shared" si="425"/>
        <v>40.08</v>
      </c>
      <c r="H8623" s="138">
        <v>34.4</v>
      </c>
      <c r="I8623" s="138">
        <v>29.13</v>
      </c>
      <c r="J8623" s="138">
        <v>40.08</v>
      </c>
      <c r="K8623" s="138">
        <v>8.1395348837209287</v>
      </c>
    </row>
    <row r="8624" spans="1:11">
      <c r="A8624" s="39" t="s">
        <v>468</v>
      </c>
      <c r="B8624" s="39" t="s">
        <v>298</v>
      </c>
      <c r="C8624" s="39" t="s">
        <v>137</v>
      </c>
      <c r="D8624" s="92">
        <f t="shared" si="423"/>
        <v>27.61</v>
      </c>
      <c r="E8624" s="92">
        <f t="shared" si="424"/>
        <v>21.45</v>
      </c>
      <c r="F8624" s="92">
        <f t="shared" si="425"/>
        <v>34.76</v>
      </c>
      <c r="H8624" s="138">
        <v>27.61</v>
      </c>
      <c r="I8624" s="138">
        <v>21.45</v>
      </c>
      <c r="J8624" s="138">
        <v>34.76</v>
      </c>
      <c r="K8624" s="138">
        <v>12.350597609561753</v>
      </c>
    </row>
    <row r="8625" spans="1:11">
      <c r="A8625" s="39" t="s">
        <v>468</v>
      </c>
      <c r="B8625" s="39" t="s">
        <v>298</v>
      </c>
      <c r="C8625" s="39" t="s">
        <v>138</v>
      </c>
      <c r="D8625" s="92">
        <f t="shared" si="423"/>
        <v>33.75</v>
      </c>
      <c r="E8625" s="92">
        <f t="shared" si="424"/>
        <v>25.62</v>
      </c>
      <c r="F8625" s="92">
        <f t="shared" si="425"/>
        <v>42.97</v>
      </c>
      <c r="H8625" s="138">
        <v>33.75</v>
      </c>
      <c r="I8625" s="138">
        <v>25.62</v>
      </c>
      <c r="J8625" s="138">
        <v>42.97</v>
      </c>
      <c r="K8625" s="138">
        <v>13.214814814814815</v>
      </c>
    </row>
    <row r="8626" spans="1:11">
      <c r="A8626" s="39" t="s">
        <v>468</v>
      </c>
      <c r="B8626" s="39" t="s">
        <v>298</v>
      </c>
      <c r="C8626" s="39" t="s">
        <v>140</v>
      </c>
      <c r="D8626" s="92">
        <f t="shared" si="423"/>
        <v>30.01</v>
      </c>
      <c r="E8626" s="92">
        <f t="shared" si="424"/>
        <v>24.26</v>
      </c>
      <c r="F8626" s="92">
        <f t="shared" si="425"/>
        <v>36.47</v>
      </c>
      <c r="H8626" s="138">
        <v>30.01</v>
      </c>
      <c r="I8626" s="138">
        <v>24.26</v>
      </c>
      <c r="J8626" s="138">
        <v>36.47</v>
      </c>
      <c r="K8626" s="138">
        <v>10.396534488503832</v>
      </c>
    </row>
    <row r="8627" spans="1:11">
      <c r="A8627" s="39" t="s">
        <v>468</v>
      </c>
      <c r="B8627" s="39" t="s">
        <v>298</v>
      </c>
      <c r="C8627" s="39" t="s">
        <v>144</v>
      </c>
      <c r="D8627" s="92">
        <f t="shared" si="423"/>
        <v>41.1</v>
      </c>
      <c r="E8627" s="92">
        <f t="shared" si="424"/>
        <v>34.33</v>
      </c>
      <c r="F8627" s="92">
        <f t="shared" si="425"/>
        <v>48.22</v>
      </c>
      <c r="H8627" s="138">
        <v>41.1</v>
      </c>
      <c r="I8627" s="138">
        <v>34.33</v>
      </c>
      <c r="J8627" s="138">
        <v>48.22</v>
      </c>
      <c r="K8627" s="138">
        <v>8.6861313868613141</v>
      </c>
    </row>
    <row r="8628" spans="1:11">
      <c r="A8628" s="39" t="s">
        <v>468</v>
      </c>
      <c r="B8628" s="39" t="s">
        <v>298</v>
      </c>
      <c r="C8628" s="39" t="s">
        <v>145</v>
      </c>
      <c r="D8628" s="92">
        <f t="shared" si="423"/>
        <v>39.119999999999997</v>
      </c>
      <c r="E8628" s="92">
        <f t="shared" si="424"/>
        <v>32.17</v>
      </c>
      <c r="F8628" s="92">
        <f t="shared" si="425"/>
        <v>46.54</v>
      </c>
      <c r="H8628" s="138">
        <v>39.119999999999997</v>
      </c>
      <c r="I8628" s="138">
        <v>32.17</v>
      </c>
      <c r="J8628" s="138">
        <v>46.54</v>
      </c>
      <c r="K8628" s="138">
        <v>9.4325153374233146</v>
      </c>
    </row>
    <row r="8629" spans="1:11">
      <c r="A8629" s="39" t="s">
        <v>468</v>
      </c>
      <c r="B8629" s="39" t="s">
        <v>298</v>
      </c>
      <c r="C8629" s="39" t="s">
        <v>146</v>
      </c>
      <c r="D8629" s="92">
        <f t="shared" si="423"/>
        <v>29.45</v>
      </c>
      <c r="E8629" s="92">
        <f t="shared" si="424"/>
        <v>24.44</v>
      </c>
      <c r="F8629" s="92">
        <f t="shared" si="425"/>
        <v>35.020000000000003</v>
      </c>
      <c r="H8629" s="138">
        <v>29.45</v>
      </c>
      <c r="I8629" s="138">
        <v>24.44</v>
      </c>
      <c r="J8629" s="138">
        <v>35.020000000000003</v>
      </c>
      <c r="K8629" s="138">
        <v>9.2020373514431242</v>
      </c>
    </row>
    <row r="8630" spans="1:11">
      <c r="A8630" s="39" t="s">
        <v>468</v>
      </c>
      <c r="B8630" s="39" t="s">
        <v>298</v>
      </c>
      <c r="C8630" s="39" t="s">
        <v>153</v>
      </c>
      <c r="D8630" s="92">
        <f t="shared" si="423"/>
        <v>35.51</v>
      </c>
      <c r="E8630" s="92">
        <f t="shared" si="424"/>
        <v>23.67</v>
      </c>
      <c r="F8630" s="92">
        <f t="shared" si="425"/>
        <v>49.43</v>
      </c>
      <c r="H8630" s="138">
        <v>35.51</v>
      </c>
      <c r="I8630" s="138">
        <v>23.67</v>
      </c>
      <c r="J8630" s="138">
        <v>49.43</v>
      </c>
      <c r="K8630" s="138">
        <v>18.867924528301888</v>
      </c>
    </row>
    <row r="8631" spans="1:11">
      <c r="A8631" s="39" t="s">
        <v>468</v>
      </c>
      <c r="B8631" s="39" t="s">
        <v>298</v>
      </c>
      <c r="C8631" s="39" t="s">
        <v>162</v>
      </c>
      <c r="D8631" s="92">
        <f t="shared" si="423"/>
        <v>33.380000000000003</v>
      </c>
      <c r="E8631" s="92">
        <f t="shared" si="424"/>
        <v>24.55</v>
      </c>
      <c r="F8631" s="92">
        <f t="shared" si="425"/>
        <v>43.55</v>
      </c>
      <c r="H8631" s="138">
        <v>33.380000000000003</v>
      </c>
      <c r="I8631" s="138">
        <v>24.55</v>
      </c>
      <c r="J8631" s="138">
        <v>43.55</v>
      </c>
      <c r="K8631" s="138">
        <v>14.679448771719592</v>
      </c>
    </row>
    <row r="8632" spans="1:11">
      <c r="A8632" s="39" t="s">
        <v>468</v>
      </c>
      <c r="B8632" s="39" t="s">
        <v>298</v>
      </c>
      <c r="C8632" s="39" t="s">
        <v>165</v>
      </c>
      <c r="D8632" s="92">
        <f t="shared" si="423"/>
        <v>35.18</v>
      </c>
      <c r="E8632" s="92">
        <f t="shared" si="424"/>
        <v>27.64</v>
      </c>
      <c r="F8632" s="92">
        <f t="shared" si="425"/>
        <v>43.54</v>
      </c>
      <c r="H8632" s="138">
        <v>35.18</v>
      </c>
      <c r="I8632" s="138">
        <v>27.64</v>
      </c>
      <c r="J8632" s="138">
        <v>43.54</v>
      </c>
      <c r="K8632" s="138">
        <v>11.625923820352472</v>
      </c>
    </row>
    <row r="8633" spans="1:11">
      <c r="A8633" s="39" t="s">
        <v>468</v>
      </c>
      <c r="B8633" s="39" t="s">
        <v>298</v>
      </c>
      <c r="C8633" s="39" t="s">
        <v>166</v>
      </c>
      <c r="D8633" s="92">
        <f t="shared" si="423"/>
        <v>39.840000000000003</v>
      </c>
      <c r="E8633" s="92">
        <f t="shared" si="424"/>
        <v>32.67</v>
      </c>
      <c r="F8633" s="92">
        <f t="shared" si="425"/>
        <v>47.47</v>
      </c>
      <c r="H8633" s="138">
        <v>39.840000000000003</v>
      </c>
      <c r="I8633" s="138">
        <v>32.67</v>
      </c>
      <c r="J8633" s="138">
        <v>47.47</v>
      </c>
      <c r="K8633" s="138">
        <v>9.5381526104417667</v>
      </c>
    </row>
    <row r="8634" spans="1:11">
      <c r="A8634" s="39" t="s">
        <v>468</v>
      </c>
      <c r="B8634" s="39" t="s">
        <v>298</v>
      </c>
      <c r="C8634" s="39" t="s">
        <v>170</v>
      </c>
      <c r="D8634" s="92">
        <f t="shared" si="423"/>
        <v>25.44</v>
      </c>
      <c r="E8634" s="92">
        <f t="shared" si="424"/>
        <v>20.65</v>
      </c>
      <c r="F8634" s="92">
        <f t="shared" si="425"/>
        <v>30.91</v>
      </c>
      <c r="H8634" s="138">
        <v>25.44</v>
      </c>
      <c r="I8634" s="138">
        <v>20.65</v>
      </c>
      <c r="J8634" s="138">
        <v>30.91</v>
      </c>
      <c r="K8634" s="138">
        <v>10.29874213836478</v>
      </c>
    </row>
    <row r="8635" spans="1:11">
      <c r="A8635" s="39" t="s">
        <v>468</v>
      </c>
      <c r="B8635" s="39" t="s">
        <v>298</v>
      </c>
      <c r="C8635" s="39" t="s">
        <v>172</v>
      </c>
      <c r="D8635" s="92">
        <f t="shared" si="423"/>
        <v>36.299999999999997</v>
      </c>
      <c r="E8635" s="92">
        <f t="shared" si="424"/>
        <v>29.84</v>
      </c>
      <c r="F8635" s="92">
        <f t="shared" si="425"/>
        <v>43.3</v>
      </c>
      <c r="H8635" s="138">
        <v>36.299999999999997</v>
      </c>
      <c r="I8635" s="138">
        <v>29.84</v>
      </c>
      <c r="J8635" s="138">
        <v>43.3</v>
      </c>
      <c r="K8635" s="138">
        <v>9.5041322314049594</v>
      </c>
    </row>
    <row r="8636" spans="1:11">
      <c r="A8636" s="39" t="s">
        <v>468</v>
      </c>
      <c r="B8636" s="39" t="s">
        <v>298</v>
      </c>
      <c r="C8636" s="39" t="s">
        <v>175</v>
      </c>
      <c r="D8636" s="92">
        <f t="shared" si="423"/>
        <v>36.840000000000003</v>
      </c>
      <c r="E8636" s="92">
        <f t="shared" si="424"/>
        <v>31.17</v>
      </c>
      <c r="F8636" s="92">
        <f t="shared" si="425"/>
        <v>42.9</v>
      </c>
      <c r="H8636" s="138">
        <v>36.840000000000003</v>
      </c>
      <c r="I8636" s="138">
        <v>31.17</v>
      </c>
      <c r="J8636" s="138">
        <v>42.9</v>
      </c>
      <c r="K8636" s="138">
        <v>8.1704668838219305</v>
      </c>
    </row>
    <row r="8637" spans="1:11">
      <c r="A8637" s="39" t="s">
        <v>468</v>
      </c>
      <c r="B8637" s="39" t="s">
        <v>299</v>
      </c>
      <c r="C8637" s="39" t="s">
        <v>98</v>
      </c>
      <c r="D8637" s="92">
        <f t="shared" si="423"/>
        <v>60.72</v>
      </c>
      <c r="E8637" s="92">
        <f t="shared" si="424"/>
        <v>51.12</v>
      </c>
      <c r="F8637" s="92">
        <f t="shared" si="425"/>
        <v>69.56</v>
      </c>
      <c r="H8637" s="138">
        <v>60.72</v>
      </c>
      <c r="I8637" s="138">
        <v>51.12</v>
      </c>
      <c r="J8637" s="138">
        <v>69.56</v>
      </c>
      <c r="K8637" s="138">
        <v>7.8227931488801055</v>
      </c>
    </row>
    <row r="8638" spans="1:11">
      <c r="A8638" s="39" t="s">
        <v>468</v>
      </c>
      <c r="B8638" s="39" t="s">
        <v>299</v>
      </c>
      <c r="C8638" s="39" t="s">
        <v>105</v>
      </c>
      <c r="D8638" s="92">
        <f t="shared" si="423"/>
        <v>66.81</v>
      </c>
      <c r="E8638" s="92">
        <f t="shared" si="424"/>
        <v>59.14</v>
      </c>
      <c r="F8638" s="92">
        <f t="shared" si="425"/>
        <v>73.680000000000007</v>
      </c>
      <c r="H8638" s="138">
        <v>66.81</v>
      </c>
      <c r="I8638" s="138">
        <v>59.14</v>
      </c>
      <c r="J8638" s="138">
        <v>73.680000000000007</v>
      </c>
      <c r="K8638" s="138">
        <v>5.5829965574015867</v>
      </c>
    </row>
    <row r="8639" spans="1:11">
      <c r="A8639" s="39" t="s">
        <v>468</v>
      </c>
      <c r="B8639" s="39" t="s">
        <v>299</v>
      </c>
      <c r="C8639" s="39" t="s">
        <v>106</v>
      </c>
      <c r="D8639" s="92">
        <f t="shared" si="423"/>
        <v>80.819999999999993</v>
      </c>
      <c r="E8639" s="92">
        <f t="shared" si="424"/>
        <v>76.5</v>
      </c>
      <c r="F8639" s="92">
        <f t="shared" si="425"/>
        <v>84.5</v>
      </c>
      <c r="H8639" s="138">
        <v>80.819999999999993</v>
      </c>
      <c r="I8639" s="138">
        <v>76.5</v>
      </c>
      <c r="J8639" s="138">
        <v>84.5</v>
      </c>
      <c r="K8639" s="138">
        <v>2.5241276911655532</v>
      </c>
    </row>
    <row r="8640" spans="1:11">
      <c r="A8640" s="39" t="s">
        <v>468</v>
      </c>
      <c r="B8640" s="39" t="s">
        <v>299</v>
      </c>
      <c r="C8640" s="39" t="s">
        <v>125</v>
      </c>
      <c r="D8640" s="92">
        <f t="shared" si="423"/>
        <v>64.95</v>
      </c>
      <c r="E8640" s="92">
        <f t="shared" si="424"/>
        <v>58.71</v>
      </c>
      <c r="F8640" s="92">
        <f t="shared" si="425"/>
        <v>70.72</v>
      </c>
      <c r="H8640" s="138">
        <v>64.95</v>
      </c>
      <c r="I8640" s="138">
        <v>58.71</v>
      </c>
      <c r="J8640" s="138">
        <v>70.72</v>
      </c>
      <c r="K8640" s="138">
        <v>4.7421093148575828</v>
      </c>
    </row>
    <row r="8641" spans="1:11">
      <c r="A8641" s="39" t="s">
        <v>468</v>
      </c>
      <c r="B8641" s="39" t="s">
        <v>299</v>
      </c>
      <c r="C8641" s="39" t="s">
        <v>131</v>
      </c>
      <c r="D8641" s="92">
        <f t="shared" si="423"/>
        <v>60.79</v>
      </c>
      <c r="E8641" s="92">
        <f t="shared" si="424"/>
        <v>52.7</v>
      </c>
      <c r="F8641" s="92">
        <f t="shared" si="425"/>
        <v>68.33</v>
      </c>
      <c r="H8641" s="138">
        <v>60.79</v>
      </c>
      <c r="I8641" s="138">
        <v>52.7</v>
      </c>
      <c r="J8641" s="138">
        <v>68.33</v>
      </c>
      <c r="K8641" s="138">
        <v>6.6129297581839106</v>
      </c>
    </row>
    <row r="8642" spans="1:11">
      <c r="A8642" s="39" t="s">
        <v>468</v>
      </c>
      <c r="B8642" s="39" t="s">
        <v>299</v>
      </c>
      <c r="C8642" s="39" t="s">
        <v>133</v>
      </c>
      <c r="D8642" s="92">
        <f t="shared" si="423"/>
        <v>64.930000000000007</v>
      </c>
      <c r="E8642" s="92">
        <f t="shared" si="424"/>
        <v>59.23</v>
      </c>
      <c r="F8642" s="92">
        <f t="shared" si="425"/>
        <v>70.22</v>
      </c>
      <c r="H8642" s="138">
        <v>64.930000000000007</v>
      </c>
      <c r="I8642" s="138">
        <v>59.23</v>
      </c>
      <c r="J8642" s="138">
        <v>70.22</v>
      </c>
      <c r="K8642" s="138">
        <v>4.3277375635299551</v>
      </c>
    </row>
    <row r="8643" spans="1:11">
      <c r="A8643" s="39" t="s">
        <v>468</v>
      </c>
      <c r="B8643" s="39" t="s">
        <v>299</v>
      </c>
      <c r="C8643" s="39" t="s">
        <v>137</v>
      </c>
      <c r="D8643" s="92">
        <f t="shared" si="423"/>
        <v>72.36</v>
      </c>
      <c r="E8643" s="92">
        <f t="shared" si="424"/>
        <v>65.22</v>
      </c>
      <c r="F8643" s="92">
        <f t="shared" si="425"/>
        <v>78.53</v>
      </c>
      <c r="H8643" s="138">
        <v>72.36</v>
      </c>
      <c r="I8643" s="138">
        <v>65.22</v>
      </c>
      <c r="J8643" s="138">
        <v>78.53</v>
      </c>
      <c r="K8643" s="138">
        <v>4.7125483692647876</v>
      </c>
    </row>
    <row r="8644" spans="1:11">
      <c r="A8644" s="39" t="s">
        <v>468</v>
      </c>
      <c r="B8644" s="39" t="s">
        <v>299</v>
      </c>
      <c r="C8644" s="39" t="s">
        <v>138</v>
      </c>
      <c r="D8644" s="92">
        <f t="shared" si="423"/>
        <v>66.25</v>
      </c>
      <c r="E8644" s="92">
        <f t="shared" si="424"/>
        <v>57.03</v>
      </c>
      <c r="F8644" s="92">
        <f t="shared" si="425"/>
        <v>74.38</v>
      </c>
      <c r="H8644" s="138">
        <v>66.25</v>
      </c>
      <c r="I8644" s="138">
        <v>57.03</v>
      </c>
      <c r="J8644" s="138">
        <v>74.38</v>
      </c>
      <c r="K8644" s="138">
        <v>6.7320754716981135</v>
      </c>
    </row>
    <row r="8645" spans="1:11">
      <c r="A8645" s="39" t="s">
        <v>468</v>
      </c>
      <c r="B8645" s="39" t="s">
        <v>299</v>
      </c>
      <c r="C8645" s="39" t="s">
        <v>140</v>
      </c>
      <c r="D8645" s="92">
        <f t="shared" si="423"/>
        <v>68.84</v>
      </c>
      <c r="E8645" s="92">
        <f t="shared" si="424"/>
        <v>62.27</v>
      </c>
      <c r="F8645" s="92">
        <f t="shared" si="425"/>
        <v>74.72</v>
      </c>
      <c r="H8645" s="138">
        <v>68.84</v>
      </c>
      <c r="I8645" s="138">
        <v>62.27</v>
      </c>
      <c r="J8645" s="138">
        <v>74.72</v>
      </c>
      <c r="K8645" s="138">
        <v>4.6339337594421846</v>
      </c>
    </row>
    <row r="8646" spans="1:11">
      <c r="A8646" s="39" t="s">
        <v>468</v>
      </c>
      <c r="B8646" s="39" t="s">
        <v>299</v>
      </c>
      <c r="C8646" s="39" t="s">
        <v>144</v>
      </c>
      <c r="D8646" s="92">
        <f t="shared" si="423"/>
        <v>57.52</v>
      </c>
      <c r="E8646" s="92">
        <f t="shared" si="424"/>
        <v>50.36</v>
      </c>
      <c r="F8646" s="92">
        <f t="shared" si="425"/>
        <v>64.37</v>
      </c>
      <c r="H8646" s="138">
        <v>57.52</v>
      </c>
      <c r="I8646" s="138">
        <v>50.36</v>
      </c>
      <c r="J8646" s="138">
        <v>64.37</v>
      </c>
      <c r="K8646" s="138">
        <v>6.2586926286509037</v>
      </c>
    </row>
    <row r="8647" spans="1:11">
      <c r="A8647" s="39" t="s">
        <v>468</v>
      </c>
      <c r="B8647" s="39" t="s">
        <v>299</v>
      </c>
      <c r="C8647" s="39" t="s">
        <v>145</v>
      </c>
      <c r="D8647" s="92">
        <f t="shared" si="423"/>
        <v>58.8</v>
      </c>
      <c r="E8647" s="92">
        <f t="shared" si="424"/>
        <v>51.26</v>
      </c>
      <c r="F8647" s="92">
        <f t="shared" si="425"/>
        <v>65.94</v>
      </c>
      <c r="H8647" s="138">
        <v>58.8</v>
      </c>
      <c r="I8647" s="138">
        <v>51.26</v>
      </c>
      <c r="J8647" s="138">
        <v>65.94</v>
      </c>
      <c r="K8647" s="138">
        <v>6.4115646258503407</v>
      </c>
    </row>
    <row r="8648" spans="1:11">
      <c r="A8648" s="39" t="s">
        <v>468</v>
      </c>
      <c r="B8648" s="39" t="s">
        <v>299</v>
      </c>
      <c r="C8648" s="39" t="s">
        <v>146</v>
      </c>
      <c r="D8648" s="92">
        <f t="shared" si="423"/>
        <v>70.180000000000007</v>
      </c>
      <c r="E8648" s="92">
        <f t="shared" si="424"/>
        <v>64.599999999999994</v>
      </c>
      <c r="F8648" s="92">
        <f t="shared" si="425"/>
        <v>75.209999999999994</v>
      </c>
      <c r="H8648" s="138">
        <v>70.180000000000007</v>
      </c>
      <c r="I8648" s="138">
        <v>64.599999999999994</v>
      </c>
      <c r="J8648" s="138">
        <v>75.209999999999994</v>
      </c>
      <c r="K8648" s="138">
        <v>3.8614990025648326</v>
      </c>
    </row>
    <row r="8649" spans="1:11">
      <c r="A8649" s="39" t="s">
        <v>468</v>
      </c>
      <c r="B8649" s="39" t="s">
        <v>299</v>
      </c>
      <c r="C8649" s="39" t="s">
        <v>153</v>
      </c>
      <c r="D8649" s="92">
        <f t="shared" si="423"/>
        <v>64.22</v>
      </c>
      <c r="E8649" s="92">
        <f t="shared" si="424"/>
        <v>50.32</v>
      </c>
      <c r="F8649" s="92">
        <f t="shared" si="425"/>
        <v>76.08</v>
      </c>
      <c r="H8649" s="138">
        <v>64.22</v>
      </c>
      <c r="I8649" s="138">
        <v>50.32</v>
      </c>
      <c r="J8649" s="138">
        <v>76.08</v>
      </c>
      <c r="K8649" s="138">
        <v>10.448458424166926</v>
      </c>
    </row>
    <row r="8650" spans="1:11">
      <c r="A8650" s="39" t="s">
        <v>468</v>
      </c>
      <c r="B8650" s="39" t="s">
        <v>299</v>
      </c>
      <c r="C8650" s="39" t="s">
        <v>162</v>
      </c>
      <c r="D8650" s="92">
        <f t="shared" ref="D8650:D8713" si="426">IF(K8650&gt;=50," ",H8650)</f>
        <v>66.400000000000006</v>
      </c>
      <c r="E8650" s="92">
        <f t="shared" ref="E8650:E8713" si="427">IF(K8650&gt;=50," ",I8650)</f>
        <v>56.23</v>
      </c>
      <c r="F8650" s="92">
        <f t="shared" ref="F8650:F8713" si="428">IF(K8650&gt;=50," ",J8650)</f>
        <v>75.239999999999995</v>
      </c>
      <c r="H8650" s="138">
        <v>66.400000000000006</v>
      </c>
      <c r="I8650" s="138">
        <v>56.23</v>
      </c>
      <c r="J8650" s="138">
        <v>75.239999999999995</v>
      </c>
      <c r="K8650" s="138">
        <v>7.3795180722891569</v>
      </c>
    </row>
    <row r="8651" spans="1:11">
      <c r="A8651" s="39" t="s">
        <v>468</v>
      </c>
      <c r="B8651" s="39" t="s">
        <v>299</v>
      </c>
      <c r="C8651" s="39" t="s">
        <v>165</v>
      </c>
      <c r="D8651" s="92">
        <f t="shared" si="426"/>
        <v>64.42</v>
      </c>
      <c r="E8651" s="92">
        <f t="shared" si="427"/>
        <v>56.07</v>
      </c>
      <c r="F8651" s="92">
        <f t="shared" si="428"/>
        <v>71.98</v>
      </c>
      <c r="H8651" s="138">
        <v>64.42</v>
      </c>
      <c r="I8651" s="138">
        <v>56.07</v>
      </c>
      <c r="J8651" s="138">
        <v>71.98</v>
      </c>
      <c r="K8651" s="138">
        <v>6.3489599503259857</v>
      </c>
    </row>
    <row r="8652" spans="1:11">
      <c r="A8652" s="39" t="s">
        <v>468</v>
      </c>
      <c r="B8652" s="39" t="s">
        <v>299</v>
      </c>
      <c r="C8652" s="39" t="s">
        <v>166</v>
      </c>
      <c r="D8652" s="92">
        <f t="shared" si="426"/>
        <v>59.78</v>
      </c>
      <c r="E8652" s="92">
        <f t="shared" si="427"/>
        <v>52.16</v>
      </c>
      <c r="F8652" s="92">
        <f t="shared" si="428"/>
        <v>66.97</v>
      </c>
      <c r="H8652" s="138">
        <v>59.78</v>
      </c>
      <c r="I8652" s="138">
        <v>52.16</v>
      </c>
      <c r="J8652" s="138">
        <v>66.97</v>
      </c>
      <c r="K8652" s="138">
        <v>6.3566410170625627</v>
      </c>
    </row>
    <row r="8653" spans="1:11">
      <c r="A8653" s="39" t="s">
        <v>468</v>
      </c>
      <c r="B8653" s="39" t="s">
        <v>299</v>
      </c>
      <c r="C8653" s="39" t="s">
        <v>170</v>
      </c>
      <c r="D8653" s="92">
        <f t="shared" si="426"/>
        <v>74.3</v>
      </c>
      <c r="E8653" s="92">
        <f t="shared" si="427"/>
        <v>68.83</v>
      </c>
      <c r="F8653" s="92">
        <f t="shared" si="428"/>
        <v>79.099999999999994</v>
      </c>
      <c r="H8653" s="138">
        <v>74.3</v>
      </c>
      <c r="I8653" s="138">
        <v>68.83</v>
      </c>
      <c r="J8653" s="138">
        <v>79.099999999999994</v>
      </c>
      <c r="K8653" s="138">
        <v>3.5262449528936743</v>
      </c>
    </row>
    <row r="8654" spans="1:11">
      <c r="A8654" s="39" t="s">
        <v>468</v>
      </c>
      <c r="B8654" s="39" t="s">
        <v>299</v>
      </c>
      <c r="C8654" s="39" t="s">
        <v>172</v>
      </c>
      <c r="D8654" s="92">
        <f t="shared" si="426"/>
        <v>63.22</v>
      </c>
      <c r="E8654" s="92">
        <f t="shared" si="427"/>
        <v>56.21</v>
      </c>
      <c r="F8654" s="92">
        <f t="shared" si="428"/>
        <v>69.709999999999994</v>
      </c>
      <c r="H8654" s="138">
        <v>63.22</v>
      </c>
      <c r="I8654" s="138">
        <v>56.21</v>
      </c>
      <c r="J8654" s="138">
        <v>69.709999999999994</v>
      </c>
      <c r="K8654" s="138">
        <v>5.4729515975956975</v>
      </c>
    </row>
    <row r="8655" spans="1:11">
      <c r="A8655" s="39" t="s">
        <v>468</v>
      </c>
      <c r="B8655" s="39" t="s">
        <v>299</v>
      </c>
      <c r="C8655" s="39" t="s">
        <v>175</v>
      </c>
      <c r="D8655" s="92">
        <f t="shared" si="426"/>
        <v>62.94</v>
      </c>
      <c r="E8655" s="92">
        <f t="shared" si="427"/>
        <v>56.88</v>
      </c>
      <c r="F8655" s="92">
        <f t="shared" si="428"/>
        <v>68.62</v>
      </c>
      <c r="H8655" s="138">
        <v>62.94</v>
      </c>
      <c r="I8655" s="138">
        <v>56.88</v>
      </c>
      <c r="J8655" s="138">
        <v>68.62</v>
      </c>
      <c r="K8655" s="138">
        <v>4.7823323800444868</v>
      </c>
    </row>
    <row r="8656" spans="1:11">
      <c r="A8656" s="39" t="s">
        <v>468</v>
      </c>
      <c r="B8656" s="39" t="s">
        <v>298</v>
      </c>
      <c r="C8656" s="39" t="s">
        <v>99</v>
      </c>
      <c r="D8656" s="92">
        <f t="shared" si="426"/>
        <v>37.65</v>
      </c>
      <c r="E8656" s="92">
        <f t="shared" si="427"/>
        <v>29.31</v>
      </c>
      <c r="F8656" s="92">
        <f t="shared" si="428"/>
        <v>46.79</v>
      </c>
      <c r="H8656" s="138">
        <v>37.65</v>
      </c>
      <c r="I8656" s="138">
        <v>29.31</v>
      </c>
      <c r="J8656" s="138">
        <v>46.79</v>
      </c>
      <c r="K8656" s="138">
        <v>11.952191235059761</v>
      </c>
    </row>
    <row r="8657" spans="1:11">
      <c r="A8657" s="39" t="s">
        <v>468</v>
      </c>
      <c r="B8657" s="39" t="s">
        <v>298</v>
      </c>
      <c r="C8657" s="39" t="s">
        <v>100</v>
      </c>
      <c r="D8657" s="92">
        <f t="shared" si="426"/>
        <v>43.28</v>
      </c>
      <c r="E8657" s="92">
        <f t="shared" si="427"/>
        <v>37.340000000000003</v>
      </c>
      <c r="F8657" s="92">
        <f t="shared" si="428"/>
        <v>49.42</v>
      </c>
      <c r="H8657" s="138">
        <v>43.28</v>
      </c>
      <c r="I8657" s="138">
        <v>37.340000000000003</v>
      </c>
      <c r="J8657" s="138">
        <v>49.42</v>
      </c>
      <c r="K8657" s="138">
        <v>7.1626617375231056</v>
      </c>
    </row>
    <row r="8658" spans="1:11">
      <c r="A8658" s="39" t="s">
        <v>468</v>
      </c>
      <c r="B8658" s="39" t="s">
        <v>298</v>
      </c>
      <c r="C8658" s="39" t="s">
        <v>107</v>
      </c>
      <c r="D8658" s="92">
        <f t="shared" si="426"/>
        <v>36.369999999999997</v>
      </c>
      <c r="E8658" s="92">
        <f t="shared" si="427"/>
        <v>31.17</v>
      </c>
      <c r="F8658" s="92">
        <f t="shared" si="428"/>
        <v>41.91</v>
      </c>
      <c r="H8658" s="138">
        <v>36.369999999999997</v>
      </c>
      <c r="I8658" s="138">
        <v>31.17</v>
      </c>
      <c r="J8658" s="138">
        <v>41.91</v>
      </c>
      <c r="K8658" s="138">
        <v>7.5611767940610406</v>
      </c>
    </row>
    <row r="8659" spans="1:11">
      <c r="A8659" s="39" t="s">
        <v>468</v>
      </c>
      <c r="B8659" s="39" t="s">
        <v>298</v>
      </c>
      <c r="C8659" s="39" t="s">
        <v>113</v>
      </c>
      <c r="D8659" s="92">
        <f t="shared" si="426"/>
        <v>39.869999999999997</v>
      </c>
      <c r="E8659" s="92">
        <f t="shared" si="427"/>
        <v>32.19</v>
      </c>
      <c r="F8659" s="92">
        <f t="shared" si="428"/>
        <v>48.08</v>
      </c>
      <c r="H8659" s="138">
        <v>39.869999999999997</v>
      </c>
      <c r="I8659" s="138">
        <v>32.19</v>
      </c>
      <c r="J8659" s="138">
        <v>48.08</v>
      </c>
      <c r="K8659" s="138">
        <v>10.258339603712065</v>
      </c>
    </row>
    <row r="8660" spans="1:11">
      <c r="A8660" s="39" t="s">
        <v>468</v>
      </c>
      <c r="B8660" s="39" t="s">
        <v>298</v>
      </c>
      <c r="C8660" s="39" t="s">
        <v>114</v>
      </c>
      <c r="D8660" s="92">
        <f t="shared" si="426"/>
        <v>37.020000000000003</v>
      </c>
      <c r="E8660" s="92">
        <f t="shared" si="427"/>
        <v>29.43</v>
      </c>
      <c r="F8660" s="92">
        <f t="shared" si="428"/>
        <v>45.31</v>
      </c>
      <c r="H8660" s="138">
        <v>37.020000000000003</v>
      </c>
      <c r="I8660" s="138">
        <v>29.43</v>
      </c>
      <c r="J8660" s="138">
        <v>45.31</v>
      </c>
      <c r="K8660" s="138">
        <v>11.021069692058347</v>
      </c>
    </row>
    <row r="8661" spans="1:11">
      <c r="A8661" s="39" t="s">
        <v>468</v>
      </c>
      <c r="B8661" s="39" t="s">
        <v>298</v>
      </c>
      <c r="C8661" s="39" t="s">
        <v>120</v>
      </c>
      <c r="D8661" s="92">
        <f t="shared" si="426"/>
        <v>31.01</v>
      </c>
      <c r="E8661" s="92">
        <f t="shared" si="427"/>
        <v>22.88</v>
      </c>
      <c r="F8661" s="92">
        <f t="shared" si="428"/>
        <v>40.51</v>
      </c>
      <c r="H8661" s="138">
        <v>31.01</v>
      </c>
      <c r="I8661" s="138">
        <v>22.88</v>
      </c>
      <c r="J8661" s="138">
        <v>40.51</v>
      </c>
      <c r="K8661" s="138">
        <v>14.608190906159304</v>
      </c>
    </row>
    <row r="8662" spans="1:11">
      <c r="A8662" s="39" t="s">
        <v>468</v>
      </c>
      <c r="B8662" s="39" t="s">
        <v>298</v>
      </c>
      <c r="C8662" s="39" t="s">
        <v>121</v>
      </c>
      <c r="D8662" s="92">
        <f t="shared" si="426"/>
        <v>38.96</v>
      </c>
      <c r="E8662" s="92">
        <f t="shared" si="427"/>
        <v>30.83</v>
      </c>
      <c r="F8662" s="92">
        <f t="shared" si="428"/>
        <v>47.76</v>
      </c>
      <c r="H8662" s="138">
        <v>38.96</v>
      </c>
      <c r="I8662" s="138">
        <v>30.83</v>
      </c>
      <c r="J8662" s="138">
        <v>47.76</v>
      </c>
      <c r="K8662" s="138">
        <v>11.190965092402465</v>
      </c>
    </row>
    <row r="8663" spans="1:11">
      <c r="A8663" s="39" t="s">
        <v>468</v>
      </c>
      <c r="B8663" s="39" t="s">
        <v>298</v>
      </c>
      <c r="C8663" s="39" t="s">
        <v>124</v>
      </c>
      <c r="D8663" s="92">
        <f t="shared" si="426"/>
        <v>40.18</v>
      </c>
      <c r="E8663" s="92">
        <f t="shared" si="427"/>
        <v>34.11</v>
      </c>
      <c r="F8663" s="92">
        <f t="shared" si="428"/>
        <v>46.57</v>
      </c>
      <c r="H8663" s="138">
        <v>40.18</v>
      </c>
      <c r="I8663" s="138">
        <v>34.11</v>
      </c>
      <c r="J8663" s="138">
        <v>46.57</v>
      </c>
      <c r="K8663" s="138">
        <v>7.9392732702837225</v>
      </c>
    </row>
    <row r="8664" spans="1:11">
      <c r="A8664" s="39" t="s">
        <v>468</v>
      </c>
      <c r="B8664" s="39" t="s">
        <v>298</v>
      </c>
      <c r="C8664" s="39" t="s">
        <v>126</v>
      </c>
      <c r="D8664" s="92">
        <f t="shared" si="426"/>
        <v>41.26</v>
      </c>
      <c r="E8664" s="92">
        <f t="shared" si="427"/>
        <v>31.79</v>
      </c>
      <c r="F8664" s="92">
        <f t="shared" si="428"/>
        <v>51.44</v>
      </c>
      <c r="H8664" s="138">
        <v>41.26</v>
      </c>
      <c r="I8664" s="138">
        <v>31.79</v>
      </c>
      <c r="J8664" s="138">
        <v>51.44</v>
      </c>
      <c r="K8664" s="138">
        <v>12.312166747455164</v>
      </c>
    </row>
    <row r="8665" spans="1:11">
      <c r="A8665" s="39" t="s">
        <v>468</v>
      </c>
      <c r="B8665" s="39" t="s">
        <v>298</v>
      </c>
      <c r="C8665" s="39" t="s">
        <v>127</v>
      </c>
      <c r="D8665" s="92">
        <f t="shared" si="426"/>
        <v>28.25</v>
      </c>
      <c r="E8665" s="92">
        <f t="shared" si="427"/>
        <v>19.97</v>
      </c>
      <c r="F8665" s="92">
        <f t="shared" si="428"/>
        <v>38.32</v>
      </c>
      <c r="H8665" s="138">
        <v>28.25</v>
      </c>
      <c r="I8665" s="138">
        <v>19.97</v>
      </c>
      <c r="J8665" s="138">
        <v>38.32</v>
      </c>
      <c r="K8665" s="138">
        <v>16.672566371681416</v>
      </c>
    </row>
    <row r="8666" spans="1:11">
      <c r="A8666" s="39" t="s">
        <v>468</v>
      </c>
      <c r="B8666" s="39" t="s">
        <v>298</v>
      </c>
      <c r="C8666" s="39" t="s">
        <v>128</v>
      </c>
      <c r="D8666" s="92">
        <f t="shared" si="426"/>
        <v>27.56</v>
      </c>
      <c r="E8666" s="92">
        <f t="shared" si="427"/>
        <v>22.47</v>
      </c>
      <c r="F8666" s="92">
        <f t="shared" si="428"/>
        <v>33.32</v>
      </c>
      <c r="H8666" s="138">
        <v>27.56</v>
      </c>
      <c r="I8666" s="138">
        <v>22.47</v>
      </c>
      <c r="J8666" s="138">
        <v>33.32</v>
      </c>
      <c r="K8666" s="138">
        <v>10.087082728592163</v>
      </c>
    </row>
    <row r="8667" spans="1:11">
      <c r="A8667" s="39" t="s">
        <v>468</v>
      </c>
      <c r="B8667" s="39" t="s">
        <v>298</v>
      </c>
      <c r="C8667" s="39" t="s">
        <v>129</v>
      </c>
      <c r="D8667" s="92">
        <f t="shared" si="426"/>
        <v>27.01</v>
      </c>
      <c r="E8667" s="92">
        <f t="shared" si="427"/>
        <v>20.010000000000002</v>
      </c>
      <c r="F8667" s="92">
        <f t="shared" si="428"/>
        <v>35.369999999999997</v>
      </c>
      <c r="H8667" s="138">
        <v>27.01</v>
      </c>
      <c r="I8667" s="138">
        <v>20.010000000000002</v>
      </c>
      <c r="J8667" s="138">
        <v>35.369999999999997</v>
      </c>
      <c r="K8667" s="138">
        <v>14.550166604961126</v>
      </c>
    </row>
    <row r="8668" spans="1:11">
      <c r="A8668" s="39" t="s">
        <v>468</v>
      </c>
      <c r="B8668" s="39" t="s">
        <v>298</v>
      </c>
      <c r="C8668" s="39" t="s">
        <v>139</v>
      </c>
      <c r="D8668" s="92">
        <f t="shared" si="426"/>
        <v>33.909999999999997</v>
      </c>
      <c r="E8668" s="92">
        <f t="shared" si="427"/>
        <v>28.66</v>
      </c>
      <c r="F8668" s="92">
        <f t="shared" si="428"/>
        <v>39.57</v>
      </c>
      <c r="H8668" s="138">
        <v>33.909999999999997</v>
      </c>
      <c r="I8668" s="138">
        <v>28.66</v>
      </c>
      <c r="J8668" s="138">
        <v>39.57</v>
      </c>
      <c r="K8668" s="138">
        <v>8.2276614567974047</v>
      </c>
    </row>
    <row r="8669" spans="1:11">
      <c r="A8669" s="39" t="s">
        <v>468</v>
      </c>
      <c r="B8669" s="39" t="s">
        <v>298</v>
      </c>
      <c r="C8669" s="39" t="s">
        <v>141</v>
      </c>
      <c r="D8669" s="92">
        <f t="shared" si="426"/>
        <v>22.82</v>
      </c>
      <c r="E8669" s="92">
        <f t="shared" si="427"/>
        <v>17.62</v>
      </c>
      <c r="F8669" s="92">
        <f t="shared" si="428"/>
        <v>29.01</v>
      </c>
      <c r="H8669" s="138">
        <v>22.82</v>
      </c>
      <c r="I8669" s="138">
        <v>17.62</v>
      </c>
      <c r="J8669" s="138">
        <v>29.01</v>
      </c>
      <c r="K8669" s="138">
        <v>12.751971954425942</v>
      </c>
    </row>
    <row r="8670" spans="1:11">
      <c r="A8670" s="39" t="s">
        <v>468</v>
      </c>
      <c r="B8670" s="39" t="s">
        <v>298</v>
      </c>
      <c r="C8670" s="39" t="s">
        <v>142</v>
      </c>
      <c r="D8670" s="92">
        <f t="shared" si="426"/>
        <v>40.56</v>
      </c>
      <c r="E8670" s="92">
        <f t="shared" si="427"/>
        <v>35</v>
      </c>
      <c r="F8670" s="92">
        <f t="shared" si="428"/>
        <v>46.37</v>
      </c>
      <c r="H8670" s="138">
        <v>40.56</v>
      </c>
      <c r="I8670" s="138">
        <v>35</v>
      </c>
      <c r="J8670" s="138">
        <v>46.37</v>
      </c>
      <c r="K8670" s="138">
        <v>7.1745562130177518</v>
      </c>
    </row>
    <row r="8671" spans="1:11">
      <c r="A8671" s="39" t="s">
        <v>468</v>
      </c>
      <c r="B8671" s="39" t="s">
        <v>298</v>
      </c>
      <c r="C8671" s="39" t="s">
        <v>147</v>
      </c>
      <c r="D8671" s="92">
        <f t="shared" si="426"/>
        <v>31.63</v>
      </c>
      <c r="E8671" s="92">
        <f t="shared" si="427"/>
        <v>26.03</v>
      </c>
      <c r="F8671" s="92">
        <f t="shared" si="428"/>
        <v>37.81</v>
      </c>
      <c r="H8671" s="138">
        <v>31.63</v>
      </c>
      <c r="I8671" s="138">
        <v>26.03</v>
      </c>
      <c r="J8671" s="138">
        <v>37.81</v>
      </c>
      <c r="K8671" s="138">
        <v>9.5478975656022769</v>
      </c>
    </row>
    <row r="8672" spans="1:11">
      <c r="A8672" s="39" t="s">
        <v>468</v>
      </c>
      <c r="B8672" s="39" t="s">
        <v>298</v>
      </c>
      <c r="C8672" s="39" t="s">
        <v>148</v>
      </c>
      <c r="D8672" s="92">
        <f t="shared" si="426"/>
        <v>45.55</v>
      </c>
      <c r="E8672" s="92">
        <f t="shared" si="427"/>
        <v>38.94</v>
      </c>
      <c r="F8672" s="92">
        <f t="shared" si="428"/>
        <v>52.33</v>
      </c>
      <c r="H8672" s="138">
        <v>45.55</v>
      </c>
      <c r="I8672" s="138">
        <v>38.94</v>
      </c>
      <c r="J8672" s="138">
        <v>52.33</v>
      </c>
      <c r="K8672" s="138">
        <v>7.5521405049396266</v>
      </c>
    </row>
    <row r="8673" spans="1:11">
      <c r="A8673" s="39" t="s">
        <v>468</v>
      </c>
      <c r="B8673" s="39" t="s">
        <v>298</v>
      </c>
      <c r="C8673" s="39" t="s">
        <v>152</v>
      </c>
      <c r="D8673" s="92">
        <f t="shared" si="426"/>
        <v>38.770000000000003</v>
      </c>
      <c r="E8673" s="92">
        <f t="shared" si="427"/>
        <v>28.23</v>
      </c>
      <c r="F8673" s="92">
        <f t="shared" si="428"/>
        <v>50.49</v>
      </c>
      <c r="H8673" s="138">
        <v>38.770000000000003</v>
      </c>
      <c r="I8673" s="138">
        <v>28.23</v>
      </c>
      <c r="J8673" s="138">
        <v>50.49</v>
      </c>
      <c r="K8673" s="138">
        <v>14.882641217436159</v>
      </c>
    </row>
    <row r="8674" spans="1:11">
      <c r="A8674" s="39" t="s">
        <v>468</v>
      </c>
      <c r="B8674" s="39" t="s">
        <v>298</v>
      </c>
      <c r="C8674" s="39" t="s">
        <v>155</v>
      </c>
      <c r="D8674" s="92">
        <f t="shared" si="426"/>
        <v>39.5</v>
      </c>
      <c r="E8674" s="92">
        <f t="shared" si="427"/>
        <v>30.59</v>
      </c>
      <c r="F8674" s="92">
        <f t="shared" si="428"/>
        <v>49.16</v>
      </c>
      <c r="H8674" s="138">
        <v>39.5</v>
      </c>
      <c r="I8674" s="138">
        <v>30.59</v>
      </c>
      <c r="J8674" s="138">
        <v>49.16</v>
      </c>
      <c r="K8674" s="138">
        <v>12.126582278481013</v>
      </c>
    </row>
    <row r="8675" spans="1:11">
      <c r="A8675" s="39" t="s">
        <v>468</v>
      </c>
      <c r="B8675" s="39" t="s">
        <v>298</v>
      </c>
      <c r="C8675" s="39" t="s">
        <v>157</v>
      </c>
      <c r="D8675" s="92">
        <f t="shared" si="426"/>
        <v>37.29</v>
      </c>
      <c r="E8675" s="92">
        <f t="shared" si="427"/>
        <v>26.49</v>
      </c>
      <c r="F8675" s="92">
        <f t="shared" si="428"/>
        <v>49.53</v>
      </c>
      <c r="H8675" s="138">
        <v>37.29</v>
      </c>
      <c r="I8675" s="138">
        <v>26.49</v>
      </c>
      <c r="J8675" s="138">
        <v>49.53</v>
      </c>
      <c r="K8675" s="138">
        <v>16.036470903727544</v>
      </c>
    </row>
    <row r="8676" spans="1:11">
      <c r="A8676" s="39" t="s">
        <v>468</v>
      </c>
      <c r="B8676" s="39" t="s">
        <v>298</v>
      </c>
      <c r="C8676" s="39" t="s">
        <v>158</v>
      </c>
      <c r="D8676" s="92">
        <f t="shared" si="426"/>
        <v>29.11</v>
      </c>
      <c r="E8676" s="92">
        <f t="shared" si="427"/>
        <v>16.850000000000001</v>
      </c>
      <c r="F8676" s="92">
        <f t="shared" si="428"/>
        <v>45.4</v>
      </c>
      <c r="H8676" s="138">
        <v>29.11</v>
      </c>
      <c r="I8676" s="138">
        <v>16.850000000000001</v>
      </c>
      <c r="J8676" s="138">
        <v>45.4</v>
      </c>
      <c r="K8676" s="138">
        <v>25.523874957059427</v>
      </c>
    </row>
    <row r="8677" spans="1:11">
      <c r="A8677" s="39" t="s">
        <v>468</v>
      </c>
      <c r="B8677" s="39" t="s">
        <v>298</v>
      </c>
      <c r="C8677" s="39" t="s">
        <v>160</v>
      </c>
      <c r="D8677" s="92">
        <f t="shared" si="426"/>
        <v>22.24</v>
      </c>
      <c r="E8677" s="92">
        <f t="shared" si="427"/>
        <v>17.37</v>
      </c>
      <c r="F8677" s="92">
        <f t="shared" si="428"/>
        <v>28.01</v>
      </c>
      <c r="H8677" s="138">
        <v>22.24</v>
      </c>
      <c r="I8677" s="138">
        <v>17.37</v>
      </c>
      <c r="J8677" s="138">
        <v>28.01</v>
      </c>
      <c r="K8677" s="138">
        <v>12.230215827338132</v>
      </c>
    </row>
    <row r="8678" spans="1:11">
      <c r="A8678" s="39" t="s">
        <v>468</v>
      </c>
      <c r="B8678" s="39" t="s">
        <v>298</v>
      </c>
      <c r="C8678" s="39" t="s">
        <v>163</v>
      </c>
      <c r="D8678" s="92">
        <f t="shared" si="426"/>
        <v>37.090000000000003</v>
      </c>
      <c r="E8678" s="92">
        <f t="shared" si="427"/>
        <v>28.09</v>
      </c>
      <c r="F8678" s="92">
        <f t="shared" si="428"/>
        <v>47.1</v>
      </c>
      <c r="H8678" s="138">
        <v>37.090000000000003</v>
      </c>
      <c r="I8678" s="138">
        <v>28.09</v>
      </c>
      <c r="J8678" s="138">
        <v>47.1</v>
      </c>
      <c r="K8678" s="138">
        <v>13.211108115394984</v>
      </c>
    </row>
    <row r="8679" spans="1:11">
      <c r="A8679" s="39" t="s">
        <v>468</v>
      </c>
      <c r="B8679" s="39" t="s">
        <v>298</v>
      </c>
      <c r="C8679" s="39" t="s">
        <v>167</v>
      </c>
      <c r="D8679" s="92">
        <f t="shared" si="426"/>
        <v>38.880000000000003</v>
      </c>
      <c r="E8679" s="92">
        <f t="shared" si="427"/>
        <v>32.46</v>
      </c>
      <c r="F8679" s="92">
        <f t="shared" si="428"/>
        <v>45.71</v>
      </c>
      <c r="H8679" s="138">
        <v>38.880000000000003</v>
      </c>
      <c r="I8679" s="138">
        <v>32.46</v>
      </c>
      <c r="J8679" s="138">
        <v>45.71</v>
      </c>
      <c r="K8679" s="138">
        <v>8.7448559670781876</v>
      </c>
    </row>
    <row r="8680" spans="1:11">
      <c r="A8680" s="39" t="s">
        <v>468</v>
      </c>
      <c r="B8680" s="39" t="s">
        <v>298</v>
      </c>
      <c r="C8680" s="39" t="s">
        <v>169</v>
      </c>
      <c r="D8680" s="92">
        <f t="shared" si="426"/>
        <v>24.16</v>
      </c>
      <c r="E8680" s="92">
        <f t="shared" si="427"/>
        <v>18.260000000000002</v>
      </c>
      <c r="F8680" s="92">
        <f t="shared" si="428"/>
        <v>31.23</v>
      </c>
      <c r="H8680" s="138">
        <v>24.16</v>
      </c>
      <c r="I8680" s="138">
        <v>18.260000000000002</v>
      </c>
      <c r="J8680" s="138">
        <v>31.23</v>
      </c>
      <c r="K8680" s="138">
        <v>13.741721854304634</v>
      </c>
    </row>
    <row r="8681" spans="1:11">
      <c r="A8681" s="39" t="s">
        <v>468</v>
      </c>
      <c r="B8681" s="39" t="s">
        <v>298</v>
      </c>
      <c r="C8681" s="39" t="s">
        <v>173</v>
      </c>
      <c r="D8681" s="92">
        <f t="shared" si="426"/>
        <v>37.590000000000003</v>
      </c>
      <c r="E8681" s="92">
        <f t="shared" si="427"/>
        <v>32.36</v>
      </c>
      <c r="F8681" s="92">
        <f t="shared" si="428"/>
        <v>43.13</v>
      </c>
      <c r="H8681" s="138">
        <v>37.590000000000003</v>
      </c>
      <c r="I8681" s="138">
        <v>32.36</v>
      </c>
      <c r="J8681" s="138">
        <v>43.13</v>
      </c>
      <c r="K8681" s="138">
        <v>7.3423782920989611</v>
      </c>
    </row>
    <row r="8682" spans="1:11">
      <c r="A8682" s="39" t="s">
        <v>468</v>
      </c>
      <c r="B8682" s="39" t="s">
        <v>298</v>
      </c>
      <c r="C8682" s="39" t="s">
        <v>176</v>
      </c>
      <c r="D8682" s="92">
        <f t="shared" si="426"/>
        <v>27.46</v>
      </c>
      <c r="E8682" s="92">
        <f t="shared" si="427"/>
        <v>20.74</v>
      </c>
      <c r="F8682" s="92">
        <f t="shared" si="428"/>
        <v>35.39</v>
      </c>
      <c r="H8682" s="138">
        <v>27.46</v>
      </c>
      <c r="I8682" s="138">
        <v>20.74</v>
      </c>
      <c r="J8682" s="138">
        <v>35.39</v>
      </c>
      <c r="K8682" s="138">
        <v>13.656227239621266</v>
      </c>
    </row>
    <row r="8683" spans="1:11">
      <c r="A8683" s="39" t="s">
        <v>468</v>
      </c>
      <c r="B8683" s="39" t="s">
        <v>299</v>
      </c>
      <c r="C8683" s="39" t="s">
        <v>99</v>
      </c>
      <c r="D8683" s="92">
        <f t="shared" si="426"/>
        <v>62.12</v>
      </c>
      <c r="E8683" s="92">
        <f t="shared" si="427"/>
        <v>52.99</v>
      </c>
      <c r="F8683" s="92">
        <f t="shared" si="428"/>
        <v>70.47</v>
      </c>
      <c r="H8683" s="138">
        <v>62.12</v>
      </c>
      <c r="I8683" s="138">
        <v>52.99</v>
      </c>
      <c r="J8683" s="138">
        <v>70.47</v>
      </c>
      <c r="K8683" s="138">
        <v>7.2440437862202192</v>
      </c>
    </row>
    <row r="8684" spans="1:11">
      <c r="A8684" s="39" t="s">
        <v>468</v>
      </c>
      <c r="B8684" s="39" t="s">
        <v>299</v>
      </c>
      <c r="C8684" s="39" t="s">
        <v>100</v>
      </c>
      <c r="D8684" s="92">
        <f t="shared" si="426"/>
        <v>56.64</v>
      </c>
      <c r="E8684" s="92">
        <f t="shared" si="427"/>
        <v>50.5</v>
      </c>
      <c r="F8684" s="92">
        <f t="shared" si="428"/>
        <v>62.58</v>
      </c>
      <c r="H8684" s="138">
        <v>56.64</v>
      </c>
      <c r="I8684" s="138">
        <v>50.5</v>
      </c>
      <c r="J8684" s="138">
        <v>62.58</v>
      </c>
      <c r="K8684" s="138">
        <v>5.47316384180791</v>
      </c>
    </row>
    <row r="8685" spans="1:11">
      <c r="A8685" s="39" t="s">
        <v>468</v>
      </c>
      <c r="B8685" s="39" t="s">
        <v>299</v>
      </c>
      <c r="C8685" s="39" t="s">
        <v>107</v>
      </c>
      <c r="D8685" s="92">
        <f t="shared" si="426"/>
        <v>63.53</v>
      </c>
      <c r="E8685" s="92">
        <f t="shared" si="427"/>
        <v>57.99</v>
      </c>
      <c r="F8685" s="92">
        <f t="shared" si="428"/>
        <v>68.73</v>
      </c>
      <c r="H8685" s="138">
        <v>63.53</v>
      </c>
      <c r="I8685" s="138">
        <v>57.99</v>
      </c>
      <c r="J8685" s="138">
        <v>68.73</v>
      </c>
      <c r="K8685" s="138">
        <v>4.3286636234849674</v>
      </c>
    </row>
    <row r="8686" spans="1:11">
      <c r="A8686" s="39" t="s">
        <v>468</v>
      </c>
      <c r="B8686" s="39" t="s">
        <v>299</v>
      </c>
      <c r="C8686" s="39" t="s">
        <v>113</v>
      </c>
      <c r="D8686" s="92">
        <f t="shared" si="426"/>
        <v>59.89</v>
      </c>
      <c r="E8686" s="92">
        <f t="shared" si="427"/>
        <v>51.68</v>
      </c>
      <c r="F8686" s="92">
        <f t="shared" si="428"/>
        <v>67.569999999999993</v>
      </c>
      <c r="H8686" s="138">
        <v>59.89</v>
      </c>
      <c r="I8686" s="138">
        <v>51.68</v>
      </c>
      <c r="J8686" s="138">
        <v>67.569999999999993</v>
      </c>
      <c r="K8686" s="138">
        <v>6.8291868425446651</v>
      </c>
    </row>
    <row r="8687" spans="1:11">
      <c r="A8687" s="39" t="s">
        <v>468</v>
      </c>
      <c r="B8687" s="39" t="s">
        <v>299</v>
      </c>
      <c r="C8687" s="39" t="s">
        <v>114</v>
      </c>
      <c r="D8687" s="92">
        <f t="shared" si="426"/>
        <v>62.63</v>
      </c>
      <c r="E8687" s="92">
        <f t="shared" si="427"/>
        <v>54.34</v>
      </c>
      <c r="F8687" s="92">
        <f t="shared" si="428"/>
        <v>70.23</v>
      </c>
      <c r="H8687" s="138">
        <v>62.63</v>
      </c>
      <c r="I8687" s="138">
        <v>54.34</v>
      </c>
      <c r="J8687" s="138">
        <v>70.23</v>
      </c>
      <c r="K8687" s="138">
        <v>6.5304167331949534</v>
      </c>
    </row>
    <row r="8688" spans="1:11">
      <c r="A8688" s="39" t="s">
        <v>468</v>
      </c>
      <c r="B8688" s="39" t="s">
        <v>299</v>
      </c>
      <c r="C8688" s="39" t="s">
        <v>120</v>
      </c>
      <c r="D8688" s="92">
        <f t="shared" si="426"/>
        <v>68.45</v>
      </c>
      <c r="E8688" s="92">
        <f t="shared" si="427"/>
        <v>58.97</v>
      </c>
      <c r="F8688" s="92">
        <f t="shared" si="428"/>
        <v>76.61</v>
      </c>
      <c r="H8688" s="138">
        <v>68.45</v>
      </c>
      <c r="I8688" s="138">
        <v>58.97</v>
      </c>
      <c r="J8688" s="138">
        <v>76.61</v>
      </c>
      <c r="K8688" s="138">
        <v>6.6325785244704161</v>
      </c>
    </row>
    <row r="8689" spans="1:11">
      <c r="A8689" s="39" t="s">
        <v>468</v>
      </c>
      <c r="B8689" s="39" t="s">
        <v>299</v>
      </c>
      <c r="C8689" s="39" t="s">
        <v>121</v>
      </c>
      <c r="D8689" s="92">
        <f t="shared" si="426"/>
        <v>60.79</v>
      </c>
      <c r="E8689" s="92">
        <f t="shared" si="427"/>
        <v>52</v>
      </c>
      <c r="F8689" s="92">
        <f t="shared" si="428"/>
        <v>68.930000000000007</v>
      </c>
      <c r="H8689" s="138">
        <v>60.79</v>
      </c>
      <c r="I8689" s="138">
        <v>52</v>
      </c>
      <c r="J8689" s="138">
        <v>68.930000000000007</v>
      </c>
      <c r="K8689" s="138">
        <v>7.1722322750452383</v>
      </c>
    </row>
    <row r="8690" spans="1:11">
      <c r="A8690" s="39" t="s">
        <v>468</v>
      </c>
      <c r="B8690" s="39" t="s">
        <v>299</v>
      </c>
      <c r="C8690" s="39" t="s">
        <v>124</v>
      </c>
      <c r="D8690" s="92">
        <f t="shared" si="426"/>
        <v>59.13</v>
      </c>
      <c r="E8690" s="92">
        <f t="shared" si="427"/>
        <v>52.74</v>
      </c>
      <c r="F8690" s="92">
        <f t="shared" si="428"/>
        <v>65.23</v>
      </c>
      <c r="H8690" s="138">
        <v>59.13</v>
      </c>
      <c r="I8690" s="138">
        <v>52.74</v>
      </c>
      <c r="J8690" s="138">
        <v>65.23</v>
      </c>
      <c r="K8690" s="138">
        <v>5.41180449856249</v>
      </c>
    </row>
    <row r="8691" spans="1:11">
      <c r="A8691" s="39" t="s">
        <v>468</v>
      </c>
      <c r="B8691" s="39" t="s">
        <v>299</v>
      </c>
      <c r="C8691" s="39" t="s">
        <v>126</v>
      </c>
      <c r="D8691" s="92">
        <f t="shared" si="426"/>
        <v>58.16</v>
      </c>
      <c r="E8691" s="92">
        <f t="shared" si="427"/>
        <v>48.01</v>
      </c>
      <c r="F8691" s="92">
        <f t="shared" si="428"/>
        <v>67.67</v>
      </c>
      <c r="H8691" s="138">
        <v>58.16</v>
      </c>
      <c r="I8691" s="138">
        <v>48.01</v>
      </c>
      <c r="J8691" s="138">
        <v>67.67</v>
      </c>
      <c r="K8691" s="138">
        <v>8.7345254470426426</v>
      </c>
    </row>
    <row r="8692" spans="1:11">
      <c r="A8692" s="39" t="s">
        <v>468</v>
      </c>
      <c r="B8692" s="39" t="s">
        <v>299</v>
      </c>
      <c r="C8692" s="39" t="s">
        <v>127</v>
      </c>
      <c r="D8692" s="92">
        <f t="shared" si="426"/>
        <v>69.040000000000006</v>
      </c>
      <c r="E8692" s="92">
        <f t="shared" si="427"/>
        <v>59.07</v>
      </c>
      <c r="F8692" s="92">
        <f t="shared" si="428"/>
        <v>77.510000000000005</v>
      </c>
      <c r="H8692" s="138">
        <v>69.040000000000006</v>
      </c>
      <c r="I8692" s="138">
        <v>59.07</v>
      </c>
      <c r="J8692" s="138">
        <v>77.510000000000005</v>
      </c>
      <c r="K8692" s="138">
        <v>6.8800695249130932</v>
      </c>
    </row>
    <row r="8693" spans="1:11">
      <c r="A8693" s="39" t="s">
        <v>468</v>
      </c>
      <c r="B8693" s="39" t="s">
        <v>299</v>
      </c>
      <c r="C8693" s="39" t="s">
        <v>128</v>
      </c>
      <c r="D8693" s="92">
        <f t="shared" si="426"/>
        <v>71.95</v>
      </c>
      <c r="E8693" s="92">
        <f t="shared" si="427"/>
        <v>66.180000000000007</v>
      </c>
      <c r="F8693" s="92">
        <f t="shared" si="428"/>
        <v>77.069999999999993</v>
      </c>
      <c r="H8693" s="138">
        <v>71.95</v>
      </c>
      <c r="I8693" s="138">
        <v>66.180000000000007</v>
      </c>
      <c r="J8693" s="138">
        <v>77.069999999999993</v>
      </c>
      <c r="K8693" s="138">
        <v>3.8776928422515637</v>
      </c>
    </row>
    <row r="8694" spans="1:11">
      <c r="A8694" s="39" t="s">
        <v>468</v>
      </c>
      <c r="B8694" s="39" t="s">
        <v>299</v>
      </c>
      <c r="C8694" s="39" t="s">
        <v>129</v>
      </c>
      <c r="D8694" s="92">
        <f t="shared" si="426"/>
        <v>72.73</v>
      </c>
      <c r="E8694" s="92">
        <f t="shared" si="427"/>
        <v>64.38</v>
      </c>
      <c r="F8694" s="92">
        <f t="shared" si="428"/>
        <v>79.739999999999995</v>
      </c>
      <c r="H8694" s="138">
        <v>72.73</v>
      </c>
      <c r="I8694" s="138">
        <v>64.38</v>
      </c>
      <c r="J8694" s="138">
        <v>79.739999999999995</v>
      </c>
      <c r="K8694" s="138">
        <v>5.4172968513680733</v>
      </c>
    </row>
    <row r="8695" spans="1:11">
      <c r="A8695" s="39" t="s">
        <v>468</v>
      </c>
      <c r="B8695" s="39" t="s">
        <v>299</v>
      </c>
      <c r="C8695" s="39" t="s">
        <v>139</v>
      </c>
      <c r="D8695" s="92">
        <f t="shared" si="426"/>
        <v>66.09</v>
      </c>
      <c r="E8695" s="92">
        <f t="shared" si="427"/>
        <v>60.43</v>
      </c>
      <c r="F8695" s="92">
        <f t="shared" si="428"/>
        <v>71.34</v>
      </c>
      <c r="H8695" s="138">
        <v>66.09</v>
      </c>
      <c r="I8695" s="138">
        <v>60.43</v>
      </c>
      <c r="J8695" s="138">
        <v>71.34</v>
      </c>
      <c r="K8695" s="138">
        <v>4.2215161143894688</v>
      </c>
    </row>
    <row r="8696" spans="1:11">
      <c r="A8696" s="39" t="s">
        <v>468</v>
      </c>
      <c r="B8696" s="39" t="s">
        <v>299</v>
      </c>
      <c r="C8696" s="39" t="s">
        <v>141</v>
      </c>
      <c r="D8696" s="92">
        <f t="shared" si="426"/>
        <v>76.72</v>
      </c>
      <c r="E8696" s="92">
        <f t="shared" si="427"/>
        <v>70.53</v>
      </c>
      <c r="F8696" s="92">
        <f t="shared" si="428"/>
        <v>81.95</v>
      </c>
      <c r="H8696" s="138">
        <v>76.72</v>
      </c>
      <c r="I8696" s="138">
        <v>70.53</v>
      </c>
      <c r="J8696" s="138">
        <v>81.95</v>
      </c>
      <c r="K8696" s="138">
        <v>3.8060479666319083</v>
      </c>
    </row>
    <row r="8697" spans="1:11">
      <c r="A8697" s="39" t="s">
        <v>468</v>
      </c>
      <c r="B8697" s="39" t="s">
        <v>299</v>
      </c>
      <c r="C8697" s="39" t="s">
        <v>142</v>
      </c>
      <c r="D8697" s="92">
        <f t="shared" si="426"/>
        <v>59.13</v>
      </c>
      <c r="E8697" s="92">
        <f t="shared" si="427"/>
        <v>53.33</v>
      </c>
      <c r="F8697" s="92">
        <f t="shared" si="428"/>
        <v>64.69</v>
      </c>
      <c r="H8697" s="138">
        <v>59.13</v>
      </c>
      <c r="I8697" s="138">
        <v>53.33</v>
      </c>
      <c r="J8697" s="138">
        <v>64.69</v>
      </c>
      <c r="K8697" s="138">
        <v>4.9213597158802633</v>
      </c>
    </row>
    <row r="8698" spans="1:11">
      <c r="A8698" s="39" t="s">
        <v>468</v>
      </c>
      <c r="B8698" s="39" t="s">
        <v>299</v>
      </c>
      <c r="C8698" s="39" t="s">
        <v>147</v>
      </c>
      <c r="D8698" s="92">
        <f t="shared" si="426"/>
        <v>68.37</v>
      </c>
      <c r="E8698" s="92">
        <f t="shared" si="427"/>
        <v>62.19</v>
      </c>
      <c r="F8698" s="92">
        <f t="shared" si="428"/>
        <v>73.97</v>
      </c>
      <c r="H8698" s="138">
        <v>68.37</v>
      </c>
      <c r="I8698" s="138">
        <v>62.19</v>
      </c>
      <c r="J8698" s="138">
        <v>73.97</v>
      </c>
      <c r="K8698" s="138">
        <v>4.4171420213543948</v>
      </c>
    </row>
    <row r="8699" spans="1:11">
      <c r="A8699" s="39" t="s">
        <v>468</v>
      </c>
      <c r="B8699" s="39" t="s">
        <v>299</v>
      </c>
      <c r="C8699" s="39" t="s">
        <v>148</v>
      </c>
      <c r="D8699" s="92">
        <f t="shared" si="426"/>
        <v>54.3</v>
      </c>
      <c r="E8699" s="92">
        <f t="shared" si="427"/>
        <v>47.53</v>
      </c>
      <c r="F8699" s="92">
        <f t="shared" si="428"/>
        <v>60.92</v>
      </c>
      <c r="H8699" s="138">
        <v>54.3</v>
      </c>
      <c r="I8699" s="138">
        <v>47.53</v>
      </c>
      <c r="J8699" s="138">
        <v>60.92</v>
      </c>
      <c r="K8699" s="138">
        <v>6.3351749539594842</v>
      </c>
    </row>
    <row r="8700" spans="1:11">
      <c r="A8700" s="39" t="s">
        <v>468</v>
      </c>
      <c r="B8700" s="39" t="s">
        <v>299</v>
      </c>
      <c r="C8700" s="39" t="s">
        <v>152</v>
      </c>
      <c r="D8700" s="92">
        <f t="shared" si="426"/>
        <v>61.23</v>
      </c>
      <c r="E8700" s="92">
        <f t="shared" si="427"/>
        <v>49.51</v>
      </c>
      <c r="F8700" s="92">
        <f t="shared" si="428"/>
        <v>71.77</v>
      </c>
      <c r="H8700" s="138">
        <v>61.23</v>
      </c>
      <c r="I8700" s="138">
        <v>49.51</v>
      </c>
      <c r="J8700" s="138">
        <v>71.77</v>
      </c>
      <c r="K8700" s="138">
        <v>9.4234852196635632</v>
      </c>
    </row>
    <row r="8701" spans="1:11">
      <c r="A8701" s="39" t="s">
        <v>468</v>
      </c>
      <c r="B8701" s="39" t="s">
        <v>299</v>
      </c>
      <c r="C8701" s="39" t="s">
        <v>155</v>
      </c>
      <c r="D8701" s="92">
        <f t="shared" si="426"/>
        <v>60.17</v>
      </c>
      <c r="E8701" s="92">
        <f t="shared" si="427"/>
        <v>50.52</v>
      </c>
      <c r="F8701" s="92">
        <f t="shared" si="428"/>
        <v>69.09</v>
      </c>
      <c r="H8701" s="138">
        <v>60.17</v>
      </c>
      <c r="I8701" s="138">
        <v>50.52</v>
      </c>
      <c r="J8701" s="138">
        <v>69.09</v>
      </c>
      <c r="K8701" s="138">
        <v>7.9607777962439759</v>
      </c>
    </row>
    <row r="8702" spans="1:11">
      <c r="A8702" s="39" t="s">
        <v>468</v>
      </c>
      <c r="B8702" s="39" t="s">
        <v>299</v>
      </c>
      <c r="C8702" s="39" t="s">
        <v>157</v>
      </c>
      <c r="D8702" s="92">
        <f t="shared" si="426"/>
        <v>62.35</v>
      </c>
      <c r="E8702" s="92">
        <f t="shared" si="427"/>
        <v>50.13</v>
      </c>
      <c r="F8702" s="92">
        <f t="shared" si="428"/>
        <v>73.180000000000007</v>
      </c>
      <c r="H8702" s="138">
        <v>62.35</v>
      </c>
      <c r="I8702" s="138">
        <v>50.13</v>
      </c>
      <c r="J8702" s="138">
        <v>73.180000000000007</v>
      </c>
      <c r="K8702" s="138">
        <v>9.5910184442662381</v>
      </c>
    </row>
    <row r="8703" spans="1:11">
      <c r="A8703" s="39" t="s">
        <v>468</v>
      </c>
      <c r="B8703" s="39" t="s">
        <v>299</v>
      </c>
      <c r="C8703" s="39" t="s">
        <v>158</v>
      </c>
      <c r="D8703" s="92">
        <f t="shared" si="426"/>
        <v>70.84</v>
      </c>
      <c r="E8703" s="92">
        <f t="shared" si="427"/>
        <v>54.55</v>
      </c>
      <c r="F8703" s="92">
        <f t="shared" si="428"/>
        <v>83.1</v>
      </c>
      <c r="H8703" s="138">
        <v>70.84</v>
      </c>
      <c r="I8703" s="138">
        <v>54.55</v>
      </c>
      <c r="J8703" s="138">
        <v>83.1</v>
      </c>
      <c r="K8703" s="138">
        <v>10.488424618859399</v>
      </c>
    </row>
    <row r="8704" spans="1:11">
      <c r="A8704" s="39" t="s">
        <v>468</v>
      </c>
      <c r="B8704" s="39" t="s">
        <v>299</v>
      </c>
      <c r="C8704" s="39" t="s">
        <v>160</v>
      </c>
      <c r="D8704" s="92">
        <f t="shared" si="426"/>
        <v>77.31</v>
      </c>
      <c r="E8704" s="92">
        <f t="shared" si="427"/>
        <v>71.540000000000006</v>
      </c>
      <c r="F8704" s="92">
        <f t="shared" si="428"/>
        <v>82.2</v>
      </c>
      <c r="H8704" s="138">
        <v>77.31</v>
      </c>
      <c r="I8704" s="138">
        <v>71.540000000000006</v>
      </c>
      <c r="J8704" s="138">
        <v>82.2</v>
      </c>
      <c r="K8704" s="138">
        <v>3.518302936230759</v>
      </c>
    </row>
    <row r="8705" spans="1:11">
      <c r="A8705" s="39" t="s">
        <v>468</v>
      </c>
      <c r="B8705" s="39" t="s">
        <v>299</v>
      </c>
      <c r="C8705" s="39" t="s">
        <v>163</v>
      </c>
      <c r="D8705" s="92">
        <f t="shared" si="426"/>
        <v>59.41</v>
      </c>
      <c r="E8705" s="92">
        <f t="shared" si="427"/>
        <v>50.52</v>
      </c>
      <c r="F8705" s="92">
        <f t="shared" si="428"/>
        <v>67.72</v>
      </c>
      <c r="H8705" s="138">
        <v>59.41</v>
      </c>
      <c r="I8705" s="138">
        <v>50.52</v>
      </c>
      <c r="J8705" s="138">
        <v>67.72</v>
      </c>
      <c r="K8705" s="138">
        <v>7.4566571284295575</v>
      </c>
    </row>
    <row r="8706" spans="1:11">
      <c r="A8706" s="39" t="s">
        <v>468</v>
      </c>
      <c r="B8706" s="39" t="s">
        <v>299</v>
      </c>
      <c r="C8706" s="39" t="s">
        <v>167</v>
      </c>
      <c r="D8706" s="92">
        <f t="shared" si="426"/>
        <v>60.86</v>
      </c>
      <c r="E8706" s="92">
        <f t="shared" si="427"/>
        <v>54.03</v>
      </c>
      <c r="F8706" s="92">
        <f t="shared" si="428"/>
        <v>67.28</v>
      </c>
      <c r="H8706" s="138">
        <v>60.86</v>
      </c>
      <c r="I8706" s="138">
        <v>54.03</v>
      </c>
      <c r="J8706" s="138">
        <v>67.28</v>
      </c>
      <c r="K8706" s="138">
        <v>5.5865921787709496</v>
      </c>
    </row>
    <row r="8707" spans="1:11">
      <c r="A8707" s="39" t="s">
        <v>468</v>
      </c>
      <c r="B8707" s="39" t="s">
        <v>299</v>
      </c>
      <c r="C8707" s="39" t="s">
        <v>169</v>
      </c>
      <c r="D8707" s="92">
        <f t="shared" si="426"/>
        <v>75.52</v>
      </c>
      <c r="E8707" s="92">
        <f t="shared" si="427"/>
        <v>68.45</v>
      </c>
      <c r="F8707" s="92">
        <f t="shared" si="428"/>
        <v>81.430000000000007</v>
      </c>
      <c r="H8707" s="138">
        <v>75.52</v>
      </c>
      <c r="I8707" s="138">
        <v>68.45</v>
      </c>
      <c r="J8707" s="138">
        <v>81.430000000000007</v>
      </c>
      <c r="K8707" s="138">
        <v>4.3961864406779663</v>
      </c>
    </row>
    <row r="8708" spans="1:11">
      <c r="A8708" s="39" t="s">
        <v>468</v>
      </c>
      <c r="B8708" s="39" t="s">
        <v>299</v>
      </c>
      <c r="C8708" s="39" t="s">
        <v>173</v>
      </c>
      <c r="D8708" s="92">
        <f t="shared" si="426"/>
        <v>61.99</v>
      </c>
      <c r="E8708" s="92">
        <f t="shared" si="427"/>
        <v>56.45</v>
      </c>
      <c r="F8708" s="92">
        <f t="shared" si="428"/>
        <v>67.239999999999995</v>
      </c>
      <c r="H8708" s="138">
        <v>61.99</v>
      </c>
      <c r="I8708" s="138">
        <v>56.45</v>
      </c>
      <c r="J8708" s="138">
        <v>67.239999999999995</v>
      </c>
      <c r="K8708" s="138">
        <v>4.4523310211324398</v>
      </c>
    </row>
    <row r="8709" spans="1:11">
      <c r="A8709" s="39" t="s">
        <v>468</v>
      </c>
      <c r="B8709" s="39" t="s">
        <v>299</v>
      </c>
      <c r="C8709" s="39" t="s">
        <v>176</v>
      </c>
      <c r="D8709" s="92">
        <f t="shared" si="426"/>
        <v>72.27</v>
      </c>
      <c r="E8709" s="92">
        <f t="shared" si="427"/>
        <v>64.349999999999994</v>
      </c>
      <c r="F8709" s="92">
        <f t="shared" si="428"/>
        <v>79.010000000000005</v>
      </c>
      <c r="H8709" s="138">
        <v>72.27</v>
      </c>
      <c r="I8709" s="138">
        <v>64.349999999999994</v>
      </c>
      <c r="J8709" s="138">
        <v>79.010000000000005</v>
      </c>
      <c r="K8709" s="138">
        <v>5.2027120520271204</v>
      </c>
    </row>
    <row r="8710" spans="1:11">
      <c r="A8710" s="39" t="s">
        <v>468</v>
      </c>
      <c r="B8710" s="39" t="s">
        <v>298</v>
      </c>
      <c r="C8710" s="39" t="s">
        <v>363</v>
      </c>
      <c r="D8710" s="92">
        <f t="shared" si="426"/>
        <v>37.68</v>
      </c>
      <c r="E8710" s="92">
        <f t="shared" si="427"/>
        <v>33.96</v>
      </c>
      <c r="F8710" s="92">
        <f t="shared" si="428"/>
        <v>41.55</v>
      </c>
      <c r="H8710" s="138">
        <v>37.68</v>
      </c>
      <c r="I8710" s="138">
        <v>33.96</v>
      </c>
      <c r="J8710" s="138">
        <v>41.55</v>
      </c>
      <c r="K8710" s="138">
        <v>5.1486199575371545</v>
      </c>
    </row>
    <row r="8711" spans="1:11">
      <c r="A8711" s="39" t="s">
        <v>468</v>
      </c>
      <c r="B8711" s="39" t="s">
        <v>298</v>
      </c>
      <c r="C8711" s="39" t="s">
        <v>364</v>
      </c>
      <c r="D8711" s="92">
        <f t="shared" si="426"/>
        <v>38.74</v>
      </c>
      <c r="E8711" s="92">
        <f t="shared" si="427"/>
        <v>35.25</v>
      </c>
      <c r="F8711" s="92">
        <f t="shared" si="428"/>
        <v>42.35</v>
      </c>
      <c r="H8711" s="138">
        <v>38.74</v>
      </c>
      <c r="I8711" s="138">
        <v>35.25</v>
      </c>
      <c r="J8711" s="138">
        <v>42.35</v>
      </c>
      <c r="K8711" s="138">
        <v>4.6721734641197727</v>
      </c>
    </row>
    <row r="8712" spans="1:11">
      <c r="A8712" s="39" t="s">
        <v>468</v>
      </c>
      <c r="B8712" s="39" t="s">
        <v>298</v>
      </c>
      <c r="C8712" s="39" t="s">
        <v>365</v>
      </c>
      <c r="D8712" s="92">
        <f t="shared" si="426"/>
        <v>28.22</v>
      </c>
      <c r="E8712" s="92">
        <f t="shared" si="427"/>
        <v>23.78</v>
      </c>
      <c r="F8712" s="92">
        <f t="shared" si="428"/>
        <v>33.14</v>
      </c>
      <c r="H8712" s="138">
        <v>28.22</v>
      </c>
      <c r="I8712" s="138">
        <v>23.78</v>
      </c>
      <c r="J8712" s="138">
        <v>33.14</v>
      </c>
      <c r="K8712" s="138">
        <v>8.4691708008504616</v>
      </c>
    </row>
    <row r="8713" spans="1:11">
      <c r="A8713" s="39" t="s">
        <v>468</v>
      </c>
      <c r="B8713" s="39" t="s">
        <v>298</v>
      </c>
      <c r="C8713" s="39" t="s">
        <v>366</v>
      </c>
      <c r="D8713" s="92">
        <f t="shared" si="426"/>
        <v>33.92</v>
      </c>
      <c r="E8713" s="92">
        <f t="shared" si="427"/>
        <v>31.36</v>
      </c>
      <c r="F8713" s="92">
        <f t="shared" si="428"/>
        <v>36.58</v>
      </c>
      <c r="H8713" s="138">
        <v>33.92</v>
      </c>
      <c r="I8713" s="138">
        <v>31.36</v>
      </c>
      <c r="J8713" s="138">
        <v>36.58</v>
      </c>
      <c r="K8713" s="138">
        <v>3.920990566037736</v>
      </c>
    </row>
    <row r="8714" spans="1:11">
      <c r="A8714" s="39" t="s">
        <v>468</v>
      </c>
      <c r="B8714" s="39" t="s">
        <v>298</v>
      </c>
      <c r="C8714" s="39" t="s">
        <v>356</v>
      </c>
      <c r="D8714" s="92">
        <f t="shared" ref="D8714:D8753" si="429">IF(K8714&gt;=50," ",H8714)</f>
        <v>34.99</v>
      </c>
      <c r="E8714" s="92">
        <f t="shared" ref="E8714:E8753" si="430">IF(K8714&gt;=50," ",I8714)</f>
        <v>33.24</v>
      </c>
      <c r="F8714" s="92">
        <f t="shared" ref="F8714:F8753" si="431">IF(K8714&gt;=50," ",J8714)</f>
        <v>36.79</v>
      </c>
      <c r="H8714" s="138">
        <v>34.99</v>
      </c>
      <c r="I8714" s="138">
        <v>33.24</v>
      </c>
      <c r="J8714" s="138">
        <v>36.79</v>
      </c>
      <c r="K8714" s="138">
        <v>2.6007430694484137</v>
      </c>
    </row>
    <row r="8715" spans="1:11">
      <c r="A8715" s="39" t="s">
        <v>468</v>
      </c>
      <c r="B8715" s="39" t="s">
        <v>298</v>
      </c>
      <c r="C8715" s="39" t="s">
        <v>367</v>
      </c>
      <c r="D8715" s="92">
        <f t="shared" si="429"/>
        <v>32.49</v>
      </c>
      <c r="E8715" s="92">
        <f t="shared" si="430"/>
        <v>30.27</v>
      </c>
      <c r="F8715" s="92">
        <f t="shared" si="431"/>
        <v>34.799999999999997</v>
      </c>
      <c r="H8715" s="138">
        <v>32.49</v>
      </c>
      <c r="I8715" s="138">
        <v>30.27</v>
      </c>
      <c r="J8715" s="138">
        <v>34.799999999999997</v>
      </c>
      <c r="K8715" s="138">
        <v>3.5703293321021845</v>
      </c>
    </row>
    <row r="8716" spans="1:11">
      <c r="A8716" s="39" t="s">
        <v>468</v>
      </c>
      <c r="B8716" s="39" t="s">
        <v>298</v>
      </c>
      <c r="C8716" s="39" t="s">
        <v>368</v>
      </c>
      <c r="D8716" s="92">
        <f t="shared" si="429"/>
        <v>38.07</v>
      </c>
      <c r="E8716" s="92">
        <f t="shared" si="430"/>
        <v>34.200000000000003</v>
      </c>
      <c r="F8716" s="92">
        <f t="shared" si="431"/>
        <v>42.09</v>
      </c>
      <c r="H8716" s="138">
        <v>38.07</v>
      </c>
      <c r="I8716" s="138">
        <v>34.200000000000003</v>
      </c>
      <c r="J8716" s="138">
        <v>42.09</v>
      </c>
      <c r="K8716" s="138">
        <v>5.3060152350932492</v>
      </c>
    </row>
    <row r="8717" spans="1:11">
      <c r="A8717" s="39" t="s">
        <v>468</v>
      </c>
      <c r="B8717" s="39" t="s">
        <v>298</v>
      </c>
      <c r="C8717" s="39" t="s">
        <v>369</v>
      </c>
      <c r="D8717" s="92">
        <f t="shared" si="429"/>
        <v>34.700000000000003</v>
      </c>
      <c r="E8717" s="92">
        <f t="shared" si="430"/>
        <v>29.51</v>
      </c>
      <c r="F8717" s="92">
        <f t="shared" si="431"/>
        <v>40.270000000000003</v>
      </c>
      <c r="H8717" s="138">
        <v>34.700000000000003</v>
      </c>
      <c r="I8717" s="138">
        <v>29.51</v>
      </c>
      <c r="J8717" s="138">
        <v>40.270000000000003</v>
      </c>
      <c r="K8717" s="138">
        <v>7.9250720461095092</v>
      </c>
    </row>
    <row r="8718" spans="1:11">
      <c r="A8718" s="39" t="s">
        <v>468</v>
      </c>
      <c r="B8718" s="39" t="s">
        <v>298</v>
      </c>
      <c r="C8718" s="39" t="s">
        <v>370</v>
      </c>
      <c r="D8718" s="92">
        <f t="shared" si="429"/>
        <v>37.35</v>
      </c>
      <c r="E8718" s="92">
        <f t="shared" si="430"/>
        <v>33.96</v>
      </c>
      <c r="F8718" s="92">
        <f t="shared" si="431"/>
        <v>40.880000000000003</v>
      </c>
      <c r="H8718" s="138">
        <v>37.35</v>
      </c>
      <c r="I8718" s="138">
        <v>33.96</v>
      </c>
      <c r="J8718" s="138">
        <v>40.880000000000003</v>
      </c>
      <c r="K8718" s="138">
        <v>4.738955823293173</v>
      </c>
    </row>
    <row r="8719" spans="1:11">
      <c r="A8719" s="39" t="s">
        <v>468</v>
      </c>
      <c r="B8719" s="39" t="s">
        <v>298</v>
      </c>
      <c r="C8719" s="39" t="s">
        <v>357</v>
      </c>
      <c r="D8719" s="92">
        <f t="shared" si="429"/>
        <v>34.53</v>
      </c>
      <c r="E8719" s="92">
        <f t="shared" si="430"/>
        <v>32.869999999999997</v>
      </c>
      <c r="F8719" s="92">
        <f t="shared" si="431"/>
        <v>36.24</v>
      </c>
      <c r="H8719" s="138">
        <v>34.53</v>
      </c>
      <c r="I8719" s="138">
        <v>32.869999999999997</v>
      </c>
      <c r="J8719" s="138">
        <v>36.24</v>
      </c>
      <c r="K8719" s="138">
        <v>2.4905878945844195</v>
      </c>
    </row>
    <row r="8720" spans="1:11">
      <c r="A8720" s="39" t="s">
        <v>468</v>
      </c>
      <c r="B8720" s="39" t="s">
        <v>298</v>
      </c>
      <c r="C8720" s="39" t="s">
        <v>371</v>
      </c>
      <c r="D8720" s="92">
        <f t="shared" si="429"/>
        <v>37.15</v>
      </c>
      <c r="E8720" s="92">
        <f t="shared" si="430"/>
        <v>33.6</v>
      </c>
      <c r="F8720" s="92">
        <f t="shared" si="431"/>
        <v>40.840000000000003</v>
      </c>
      <c r="H8720" s="138">
        <v>37.15</v>
      </c>
      <c r="I8720" s="138">
        <v>33.6</v>
      </c>
      <c r="J8720" s="138">
        <v>40.840000000000003</v>
      </c>
      <c r="K8720" s="138">
        <v>4.9798115746971741</v>
      </c>
    </row>
    <row r="8721" spans="1:11">
      <c r="A8721" s="39" t="s">
        <v>468</v>
      </c>
      <c r="B8721" s="39" t="s">
        <v>298</v>
      </c>
      <c r="C8721" s="39" t="s">
        <v>372</v>
      </c>
      <c r="D8721" s="92">
        <f t="shared" si="429"/>
        <v>25.24</v>
      </c>
      <c r="E8721" s="92">
        <f t="shared" si="430"/>
        <v>22.73</v>
      </c>
      <c r="F8721" s="92">
        <f t="shared" si="431"/>
        <v>27.93</v>
      </c>
      <c r="H8721" s="138">
        <v>25.24</v>
      </c>
      <c r="I8721" s="138">
        <v>22.73</v>
      </c>
      <c r="J8721" s="138">
        <v>27.93</v>
      </c>
      <c r="K8721" s="138">
        <v>5.2694136291600646</v>
      </c>
    </row>
    <row r="8722" spans="1:11">
      <c r="A8722" s="39" t="s">
        <v>468</v>
      </c>
      <c r="B8722" s="39" t="s">
        <v>298</v>
      </c>
      <c r="C8722" s="39" t="s">
        <v>373</v>
      </c>
      <c r="D8722" s="92">
        <f t="shared" si="429"/>
        <v>33.950000000000003</v>
      </c>
      <c r="E8722" s="92">
        <f t="shared" si="430"/>
        <v>30.61</v>
      </c>
      <c r="F8722" s="92">
        <f t="shared" si="431"/>
        <v>37.450000000000003</v>
      </c>
      <c r="H8722" s="138">
        <v>33.950000000000003</v>
      </c>
      <c r="I8722" s="138">
        <v>30.61</v>
      </c>
      <c r="J8722" s="138">
        <v>37.450000000000003</v>
      </c>
      <c r="K8722" s="138">
        <v>5.1546391752577314</v>
      </c>
    </row>
    <row r="8723" spans="1:11">
      <c r="A8723" s="39" t="s">
        <v>468</v>
      </c>
      <c r="B8723" s="39" t="s">
        <v>298</v>
      </c>
      <c r="C8723" s="39" t="s">
        <v>374</v>
      </c>
      <c r="D8723" s="92">
        <f t="shared" si="429"/>
        <v>36.86</v>
      </c>
      <c r="E8723" s="92">
        <f t="shared" si="430"/>
        <v>33.44</v>
      </c>
      <c r="F8723" s="92">
        <f t="shared" si="431"/>
        <v>40.409999999999997</v>
      </c>
      <c r="H8723" s="138">
        <v>36.86</v>
      </c>
      <c r="I8723" s="138">
        <v>33.44</v>
      </c>
      <c r="J8723" s="138">
        <v>40.409999999999997</v>
      </c>
      <c r="K8723" s="138">
        <v>4.8290830168204018</v>
      </c>
    </row>
    <row r="8724" spans="1:11">
      <c r="A8724" s="39" t="s">
        <v>468</v>
      </c>
      <c r="B8724" s="39" t="s">
        <v>298</v>
      </c>
      <c r="C8724" s="39" t="s">
        <v>358</v>
      </c>
      <c r="D8724" s="92">
        <f t="shared" si="429"/>
        <v>30.23</v>
      </c>
      <c r="E8724" s="92">
        <f t="shared" si="430"/>
        <v>28.52</v>
      </c>
      <c r="F8724" s="92">
        <f t="shared" si="431"/>
        <v>32</v>
      </c>
      <c r="H8724" s="138">
        <v>30.23</v>
      </c>
      <c r="I8724" s="138">
        <v>28.52</v>
      </c>
      <c r="J8724" s="138">
        <v>32</v>
      </c>
      <c r="K8724" s="138">
        <v>2.9440952695997353</v>
      </c>
    </row>
    <row r="8725" spans="1:11">
      <c r="A8725" s="39" t="s">
        <v>468</v>
      </c>
      <c r="B8725" s="39" t="s">
        <v>298</v>
      </c>
      <c r="C8725" s="39" t="s">
        <v>375</v>
      </c>
      <c r="D8725" s="92">
        <f t="shared" si="429"/>
        <v>39.880000000000003</v>
      </c>
      <c r="E8725" s="92">
        <f t="shared" si="430"/>
        <v>34.69</v>
      </c>
      <c r="F8725" s="92">
        <f t="shared" si="431"/>
        <v>45.31</v>
      </c>
      <c r="H8725" s="138">
        <v>39.880000000000003</v>
      </c>
      <c r="I8725" s="138">
        <v>34.69</v>
      </c>
      <c r="J8725" s="138">
        <v>45.31</v>
      </c>
      <c r="K8725" s="138">
        <v>6.8204613841524573</v>
      </c>
    </row>
    <row r="8726" spans="1:11">
      <c r="A8726" s="39" t="s">
        <v>468</v>
      </c>
      <c r="B8726" s="39" t="s">
        <v>298</v>
      </c>
      <c r="C8726" s="39" t="s">
        <v>376</v>
      </c>
      <c r="D8726" s="92">
        <f t="shared" si="429"/>
        <v>38.119999999999997</v>
      </c>
      <c r="E8726" s="92">
        <f t="shared" si="430"/>
        <v>34.26</v>
      </c>
      <c r="F8726" s="92">
        <f t="shared" si="431"/>
        <v>42.13</v>
      </c>
      <c r="H8726" s="138">
        <v>38.119999999999997</v>
      </c>
      <c r="I8726" s="138">
        <v>34.26</v>
      </c>
      <c r="J8726" s="138">
        <v>42.13</v>
      </c>
      <c r="K8726" s="138">
        <v>5.2728226652675758</v>
      </c>
    </row>
    <row r="8727" spans="1:11">
      <c r="A8727" s="39" t="s">
        <v>468</v>
      </c>
      <c r="B8727" s="39" t="s">
        <v>298</v>
      </c>
      <c r="C8727" s="39" t="s">
        <v>377</v>
      </c>
      <c r="D8727" s="92">
        <f t="shared" si="429"/>
        <v>42.35</v>
      </c>
      <c r="E8727" s="92">
        <f t="shared" si="430"/>
        <v>38.58</v>
      </c>
      <c r="F8727" s="92">
        <f t="shared" si="431"/>
        <v>46.21</v>
      </c>
      <c r="H8727" s="138">
        <v>42.35</v>
      </c>
      <c r="I8727" s="138">
        <v>38.58</v>
      </c>
      <c r="J8727" s="138">
        <v>46.21</v>
      </c>
      <c r="K8727" s="138">
        <v>4.6044864226682405</v>
      </c>
    </row>
    <row r="8728" spans="1:11">
      <c r="A8728" s="39" t="s">
        <v>468</v>
      </c>
      <c r="B8728" s="39" t="s">
        <v>298</v>
      </c>
      <c r="C8728" s="39" t="s">
        <v>386</v>
      </c>
      <c r="D8728" s="92">
        <f t="shared" si="429"/>
        <v>33.26</v>
      </c>
      <c r="E8728" s="92">
        <f t="shared" si="430"/>
        <v>30.15</v>
      </c>
      <c r="F8728" s="92">
        <f t="shared" si="431"/>
        <v>36.520000000000003</v>
      </c>
      <c r="H8728" s="138">
        <v>33.26</v>
      </c>
      <c r="I8728" s="138">
        <v>30.15</v>
      </c>
      <c r="J8728" s="138">
        <v>36.520000000000003</v>
      </c>
      <c r="K8728" s="138">
        <v>4.8707155742633805</v>
      </c>
    </row>
    <row r="8729" spans="1:11">
      <c r="A8729" s="39" t="s">
        <v>468</v>
      </c>
      <c r="B8729" s="39" t="s">
        <v>298</v>
      </c>
      <c r="C8729" s="39" t="s">
        <v>379</v>
      </c>
      <c r="D8729" s="92">
        <f t="shared" si="429"/>
        <v>30.98</v>
      </c>
      <c r="E8729" s="92">
        <f t="shared" si="430"/>
        <v>28.45</v>
      </c>
      <c r="F8729" s="92">
        <f t="shared" si="431"/>
        <v>33.619999999999997</v>
      </c>
      <c r="H8729" s="138">
        <v>30.98</v>
      </c>
      <c r="I8729" s="138">
        <v>28.45</v>
      </c>
      <c r="J8729" s="138">
        <v>33.619999999999997</v>
      </c>
      <c r="K8729" s="138">
        <v>4.2608134280180767</v>
      </c>
    </row>
    <row r="8730" spans="1:11">
      <c r="A8730" s="39" t="s">
        <v>468</v>
      </c>
      <c r="B8730" s="39" t="s">
        <v>298</v>
      </c>
      <c r="C8730" s="39" t="s">
        <v>360</v>
      </c>
      <c r="D8730" s="92">
        <f t="shared" si="429"/>
        <v>35.380000000000003</v>
      </c>
      <c r="E8730" s="92">
        <f t="shared" si="430"/>
        <v>33.68</v>
      </c>
      <c r="F8730" s="92">
        <f t="shared" si="431"/>
        <v>37.119999999999997</v>
      </c>
      <c r="H8730" s="138">
        <v>35.380000000000003</v>
      </c>
      <c r="I8730" s="138">
        <v>33.68</v>
      </c>
      <c r="J8730" s="138">
        <v>37.119999999999997</v>
      </c>
      <c r="K8730" s="138">
        <v>2.4872809496890897</v>
      </c>
    </row>
    <row r="8731" spans="1:11">
      <c r="A8731" s="39" t="s">
        <v>468</v>
      </c>
      <c r="B8731" s="39" t="s">
        <v>298</v>
      </c>
      <c r="C8731" s="39" t="s">
        <v>0</v>
      </c>
      <c r="D8731" s="92">
        <f t="shared" si="429"/>
        <v>33.909999999999997</v>
      </c>
      <c r="E8731" s="92">
        <f t="shared" si="430"/>
        <v>33.049999999999997</v>
      </c>
      <c r="F8731" s="92">
        <f t="shared" si="431"/>
        <v>34.79</v>
      </c>
      <c r="H8731" s="138">
        <v>33.909999999999997</v>
      </c>
      <c r="I8731" s="138">
        <v>33.049999999999997</v>
      </c>
      <c r="J8731" s="138">
        <v>34.79</v>
      </c>
      <c r="K8731" s="138">
        <v>1.2975523444411678</v>
      </c>
    </row>
    <row r="8732" spans="1:11">
      <c r="A8732" s="39" t="s">
        <v>468</v>
      </c>
      <c r="B8732" s="39" t="s">
        <v>299</v>
      </c>
      <c r="C8732" s="39" t="s">
        <v>363</v>
      </c>
      <c r="D8732" s="92">
        <f t="shared" si="429"/>
        <v>61.45</v>
      </c>
      <c r="E8732" s="92">
        <f t="shared" si="430"/>
        <v>57.56</v>
      </c>
      <c r="F8732" s="92">
        <f t="shared" si="431"/>
        <v>65.2</v>
      </c>
      <c r="H8732" s="138">
        <v>61.45</v>
      </c>
      <c r="I8732" s="138">
        <v>57.56</v>
      </c>
      <c r="J8732" s="138">
        <v>65.2</v>
      </c>
      <c r="K8732" s="138">
        <v>3.1733116354759963</v>
      </c>
    </row>
    <row r="8733" spans="1:11">
      <c r="A8733" s="39" t="s">
        <v>468</v>
      </c>
      <c r="B8733" s="39" t="s">
        <v>299</v>
      </c>
      <c r="C8733" s="39" t="s">
        <v>364</v>
      </c>
      <c r="D8733" s="92">
        <f t="shared" si="429"/>
        <v>60.95</v>
      </c>
      <c r="E8733" s="92">
        <f t="shared" si="430"/>
        <v>57.34</v>
      </c>
      <c r="F8733" s="92">
        <f t="shared" si="431"/>
        <v>64.45</v>
      </c>
      <c r="H8733" s="138">
        <v>60.95</v>
      </c>
      <c r="I8733" s="138">
        <v>57.34</v>
      </c>
      <c r="J8733" s="138">
        <v>64.45</v>
      </c>
      <c r="K8733" s="138">
        <v>2.9860541427399507</v>
      </c>
    </row>
    <row r="8734" spans="1:11">
      <c r="A8734" s="39" t="s">
        <v>468</v>
      </c>
      <c r="B8734" s="39" t="s">
        <v>299</v>
      </c>
      <c r="C8734" s="39" t="s">
        <v>365</v>
      </c>
      <c r="D8734" s="92">
        <f t="shared" si="429"/>
        <v>70.77</v>
      </c>
      <c r="E8734" s="92">
        <f t="shared" si="430"/>
        <v>65.790000000000006</v>
      </c>
      <c r="F8734" s="92">
        <f t="shared" si="431"/>
        <v>75.290000000000006</v>
      </c>
      <c r="H8734" s="138">
        <v>70.77</v>
      </c>
      <c r="I8734" s="138">
        <v>65.790000000000006</v>
      </c>
      <c r="J8734" s="138">
        <v>75.290000000000006</v>
      </c>
      <c r="K8734" s="138">
        <v>3.4336583298007635</v>
      </c>
    </row>
    <row r="8735" spans="1:11">
      <c r="A8735" s="39" t="s">
        <v>468</v>
      </c>
      <c r="B8735" s="39" t="s">
        <v>299</v>
      </c>
      <c r="C8735" s="39" t="s">
        <v>366</v>
      </c>
      <c r="D8735" s="92">
        <f t="shared" si="429"/>
        <v>65.34</v>
      </c>
      <c r="E8735" s="92">
        <f t="shared" si="430"/>
        <v>62.68</v>
      </c>
      <c r="F8735" s="92">
        <f t="shared" si="431"/>
        <v>67.92</v>
      </c>
      <c r="H8735" s="138">
        <v>65.34</v>
      </c>
      <c r="I8735" s="138">
        <v>62.68</v>
      </c>
      <c r="J8735" s="138">
        <v>67.92</v>
      </c>
      <c r="K8735" s="138">
        <v>2.0508111417202328</v>
      </c>
    </row>
    <row r="8736" spans="1:11">
      <c r="A8736" s="39" t="s">
        <v>468</v>
      </c>
      <c r="B8736" s="39" t="s">
        <v>299</v>
      </c>
      <c r="C8736" s="39" t="s">
        <v>356</v>
      </c>
      <c r="D8736" s="92">
        <f t="shared" si="429"/>
        <v>64.28</v>
      </c>
      <c r="E8736" s="92">
        <f t="shared" si="430"/>
        <v>62.47</v>
      </c>
      <c r="F8736" s="92">
        <f t="shared" si="431"/>
        <v>66.040000000000006</v>
      </c>
      <c r="H8736" s="138">
        <v>64.28</v>
      </c>
      <c r="I8736" s="138">
        <v>62.47</v>
      </c>
      <c r="J8736" s="138">
        <v>66.040000000000006</v>
      </c>
      <c r="K8736" s="138">
        <v>1.4156813939016804</v>
      </c>
    </row>
    <row r="8737" spans="1:11">
      <c r="A8737" s="39" t="s">
        <v>468</v>
      </c>
      <c r="B8737" s="39" t="s">
        <v>299</v>
      </c>
      <c r="C8737" s="39" t="s">
        <v>367</v>
      </c>
      <c r="D8737" s="92">
        <f t="shared" si="429"/>
        <v>67.03</v>
      </c>
      <c r="E8737" s="92">
        <f t="shared" si="430"/>
        <v>64.72</v>
      </c>
      <c r="F8737" s="92">
        <f t="shared" si="431"/>
        <v>69.260000000000005</v>
      </c>
      <c r="H8737" s="138">
        <v>67.03</v>
      </c>
      <c r="I8737" s="138">
        <v>64.72</v>
      </c>
      <c r="J8737" s="138">
        <v>69.260000000000005</v>
      </c>
      <c r="K8737" s="138">
        <v>1.7305684022079664</v>
      </c>
    </row>
    <row r="8738" spans="1:11">
      <c r="A8738" s="39" t="s">
        <v>468</v>
      </c>
      <c r="B8738" s="39" t="s">
        <v>299</v>
      </c>
      <c r="C8738" s="39" t="s">
        <v>368</v>
      </c>
      <c r="D8738" s="92">
        <f t="shared" si="429"/>
        <v>61.12</v>
      </c>
      <c r="E8738" s="92">
        <f t="shared" si="430"/>
        <v>57.08</v>
      </c>
      <c r="F8738" s="92">
        <f t="shared" si="431"/>
        <v>65</v>
      </c>
      <c r="H8738" s="138">
        <v>61.12</v>
      </c>
      <c r="I8738" s="138">
        <v>57.08</v>
      </c>
      <c r="J8738" s="138">
        <v>65</v>
      </c>
      <c r="K8738" s="138">
        <v>3.3049738219895293</v>
      </c>
    </row>
    <row r="8739" spans="1:11">
      <c r="A8739" s="39" t="s">
        <v>468</v>
      </c>
      <c r="B8739" s="39" t="s">
        <v>299</v>
      </c>
      <c r="C8739" s="39" t="s">
        <v>369</v>
      </c>
      <c r="D8739" s="92">
        <f t="shared" si="429"/>
        <v>64.3</v>
      </c>
      <c r="E8739" s="92">
        <f t="shared" si="430"/>
        <v>58.7</v>
      </c>
      <c r="F8739" s="92">
        <f t="shared" si="431"/>
        <v>69.53</v>
      </c>
      <c r="H8739" s="138">
        <v>64.3</v>
      </c>
      <c r="I8739" s="138">
        <v>58.7</v>
      </c>
      <c r="J8739" s="138">
        <v>69.53</v>
      </c>
      <c r="K8739" s="138">
        <v>4.3079315707620536</v>
      </c>
    </row>
    <row r="8740" spans="1:11">
      <c r="A8740" s="39" t="s">
        <v>468</v>
      </c>
      <c r="B8740" s="39" t="s">
        <v>299</v>
      </c>
      <c r="C8740" s="39" t="s">
        <v>370</v>
      </c>
      <c r="D8740" s="92">
        <f t="shared" si="429"/>
        <v>61.92</v>
      </c>
      <c r="E8740" s="92">
        <f t="shared" si="430"/>
        <v>58.4</v>
      </c>
      <c r="F8740" s="92">
        <f t="shared" si="431"/>
        <v>65.319999999999993</v>
      </c>
      <c r="H8740" s="138">
        <v>61.92</v>
      </c>
      <c r="I8740" s="138">
        <v>58.4</v>
      </c>
      <c r="J8740" s="138">
        <v>65.319999999999993</v>
      </c>
      <c r="K8740" s="138">
        <v>2.8585271317829455</v>
      </c>
    </row>
    <row r="8741" spans="1:11">
      <c r="A8741" s="39" t="s">
        <v>468</v>
      </c>
      <c r="B8741" s="39" t="s">
        <v>299</v>
      </c>
      <c r="C8741" s="39" t="s">
        <v>357</v>
      </c>
      <c r="D8741" s="92">
        <f t="shared" si="429"/>
        <v>64.87</v>
      </c>
      <c r="E8741" s="92">
        <f t="shared" si="430"/>
        <v>63.16</v>
      </c>
      <c r="F8741" s="92">
        <f t="shared" si="431"/>
        <v>66.540000000000006</v>
      </c>
      <c r="H8741" s="138">
        <v>64.87</v>
      </c>
      <c r="I8741" s="138">
        <v>63.16</v>
      </c>
      <c r="J8741" s="138">
        <v>66.540000000000006</v>
      </c>
      <c r="K8741" s="138">
        <v>1.3257283798365962</v>
      </c>
    </row>
    <row r="8742" spans="1:11">
      <c r="A8742" s="39" t="s">
        <v>468</v>
      </c>
      <c r="B8742" s="39" t="s">
        <v>299</v>
      </c>
      <c r="C8742" s="39" t="s">
        <v>371</v>
      </c>
      <c r="D8742" s="92">
        <f t="shared" si="429"/>
        <v>61.99</v>
      </c>
      <c r="E8742" s="92">
        <f t="shared" si="430"/>
        <v>58.3</v>
      </c>
      <c r="F8742" s="92">
        <f t="shared" si="431"/>
        <v>65.55</v>
      </c>
      <c r="H8742" s="138">
        <v>61.99</v>
      </c>
      <c r="I8742" s="138">
        <v>58.3</v>
      </c>
      <c r="J8742" s="138">
        <v>65.55</v>
      </c>
      <c r="K8742" s="138">
        <v>2.9843523148894984</v>
      </c>
    </row>
    <row r="8743" spans="1:11">
      <c r="A8743" s="39" t="s">
        <v>468</v>
      </c>
      <c r="B8743" s="39" t="s">
        <v>299</v>
      </c>
      <c r="C8743" s="39" t="s">
        <v>372</v>
      </c>
      <c r="D8743" s="92">
        <f t="shared" si="429"/>
        <v>74.47</v>
      </c>
      <c r="E8743" s="92">
        <f t="shared" si="430"/>
        <v>71.78</v>
      </c>
      <c r="F8743" s="92">
        <f t="shared" si="431"/>
        <v>76.989999999999995</v>
      </c>
      <c r="H8743" s="138">
        <v>74.47</v>
      </c>
      <c r="I8743" s="138">
        <v>71.78</v>
      </c>
      <c r="J8743" s="138">
        <v>76.989999999999995</v>
      </c>
      <c r="K8743" s="138">
        <v>1.785954075466631</v>
      </c>
    </row>
    <row r="8744" spans="1:11">
      <c r="A8744" s="39" t="s">
        <v>468</v>
      </c>
      <c r="B8744" s="39" t="s">
        <v>299</v>
      </c>
      <c r="C8744" s="39" t="s">
        <v>373</v>
      </c>
      <c r="D8744" s="92">
        <f t="shared" si="429"/>
        <v>65.400000000000006</v>
      </c>
      <c r="E8744" s="92">
        <f t="shared" si="430"/>
        <v>61.89</v>
      </c>
      <c r="F8744" s="92">
        <f t="shared" si="431"/>
        <v>68.760000000000005</v>
      </c>
      <c r="H8744" s="138">
        <v>65.400000000000006</v>
      </c>
      <c r="I8744" s="138">
        <v>61.89</v>
      </c>
      <c r="J8744" s="138">
        <v>68.760000000000005</v>
      </c>
      <c r="K8744" s="138">
        <v>2.691131498470948</v>
      </c>
    </row>
    <row r="8745" spans="1:11">
      <c r="A8745" s="39" t="s">
        <v>468</v>
      </c>
      <c r="B8745" s="39" t="s">
        <v>299</v>
      </c>
      <c r="C8745" s="39" t="s">
        <v>374</v>
      </c>
      <c r="D8745" s="92">
        <f t="shared" si="429"/>
        <v>62.76</v>
      </c>
      <c r="E8745" s="92">
        <f t="shared" si="430"/>
        <v>59.2</v>
      </c>
      <c r="F8745" s="92">
        <f t="shared" si="431"/>
        <v>66.19</v>
      </c>
      <c r="H8745" s="138">
        <v>62.76</v>
      </c>
      <c r="I8745" s="138">
        <v>59.2</v>
      </c>
      <c r="J8745" s="138">
        <v>66.19</v>
      </c>
      <c r="K8745" s="138">
        <v>2.8362014021669855</v>
      </c>
    </row>
    <row r="8746" spans="1:11">
      <c r="A8746" s="39" t="s">
        <v>468</v>
      </c>
      <c r="B8746" s="39" t="s">
        <v>299</v>
      </c>
      <c r="C8746" s="39" t="s">
        <v>358</v>
      </c>
      <c r="D8746" s="92">
        <f t="shared" si="429"/>
        <v>69.290000000000006</v>
      </c>
      <c r="E8746" s="92">
        <f t="shared" si="430"/>
        <v>67.52</v>
      </c>
      <c r="F8746" s="92">
        <f t="shared" si="431"/>
        <v>71.010000000000005</v>
      </c>
      <c r="H8746" s="138">
        <v>69.290000000000006</v>
      </c>
      <c r="I8746" s="138">
        <v>67.52</v>
      </c>
      <c r="J8746" s="138">
        <v>71.010000000000005</v>
      </c>
      <c r="K8746" s="138">
        <v>1.2844566315485639</v>
      </c>
    </row>
    <row r="8747" spans="1:11">
      <c r="A8747" s="39" t="s">
        <v>468</v>
      </c>
      <c r="B8747" s="39" t="s">
        <v>299</v>
      </c>
      <c r="C8747" s="39" t="s">
        <v>375</v>
      </c>
      <c r="D8747" s="92">
        <f t="shared" si="429"/>
        <v>59.24</v>
      </c>
      <c r="E8747" s="92">
        <f t="shared" si="430"/>
        <v>53.81</v>
      </c>
      <c r="F8747" s="92">
        <f t="shared" si="431"/>
        <v>64.45</v>
      </c>
      <c r="H8747" s="138">
        <v>59.24</v>
      </c>
      <c r="I8747" s="138">
        <v>53.81</v>
      </c>
      <c r="J8747" s="138">
        <v>64.45</v>
      </c>
      <c r="K8747" s="138">
        <v>4.5914922349763669</v>
      </c>
    </row>
    <row r="8748" spans="1:11">
      <c r="A8748" s="39" t="s">
        <v>468</v>
      </c>
      <c r="B8748" s="39" t="s">
        <v>299</v>
      </c>
      <c r="C8748" s="39" t="s">
        <v>376</v>
      </c>
      <c r="D8748" s="92">
        <f t="shared" si="429"/>
        <v>61.71</v>
      </c>
      <c r="E8748" s="92">
        <f t="shared" si="430"/>
        <v>57.69</v>
      </c>
      <c r="F8748" s="92">
        <f t="shared" si="431"/>
        <v>65.569999999999993</v>
      </c>
      <c r="H8748" s="138">
        <v>61.71</v>
      </c>
      <c r="I8748" s="138">
        <v>57.69</v>
      </c>
      <c r="J8748" s="138">
        <v>65.569999999999993</v>
      </c>
      <c r="K8748" s="138">
        <v>3.2571706368497808</v>
      </c>
    </row>
    <row r="8749" spans="1:11">
      <c r="A8749" s="39" t="s">
        <v>468</v>
      </c>
      <c r="B8749" s="39" t="s">
        <v>299</v>
      </c>
      <c r="C8749" s="39" t="s">
        <v>377</v>
      </c>
      <c r="D8749" s="92">
        <f t="shared" si="429"/>
        <v>57.47</v>
      </c>
      <c r="E8749" s="92">
        <f t="shared" si="430"/>
        <v>53.61</v>
      </c>
      <c r="F8749" s="92">
        <f t="shared" si="431"/>
        <v>61.24</v>
      </c>
      <c r="H8749" s="138">
        <v>57.47</v>
      </c>
      <c r="I8749" s="138">
        <v>53.61</v>
      </c>
      <c r="J8749" s="138">
        <v>61.24</v>
      </c>
      <c r="K8749" s="138">
        <v>3.3930746476422482</v>
      </c>
    </row>
    <row r="8750" spans="1:11">
      <c r="A8750" s="39" t="s">
        <v>468</v>
      </c>
      <c r="B8750" s="39" t="s">
        <v>299</v>
      </c>
      <c r="C8750" s="39" t="s">
        <v>386</v>
      </c>
      <c r="D8750" s="92">
        <f t="shared" si="429"/>
        <v>66.38</v>
      </c>
      <c r="E8750" s="92">
        <f t="shared" si="430"/>
        <v>63.12</v>
      </c>
      <c r="F8750" s="92">
        <f t="shared" si="431"/>
        <v>69.489999999999995</v>
      </c>
      <c r="H8750" s="138">
        <v>66.38</v>
      </c>
      <c r="I8750" s="138">
        <v>63.12</v>
      </c>
      <c r="J8750" s="138">
        <v>69.489999999999995</v>
      </c>
      <c r="K8750" s="138">
        <v>2.4555589032841221</v>
      </c>
    </row>
    <row r="8751" spans="1:11">
      <c r="A8751" s="39" t="s">
        <v>468</v>
      </c>
      <c r="B8751" s="39" t="s">
        <v>299</v>
      </c>
      <c r="C8751" s="39" t="s">
        <v>379</v>
      </c>
      <c r="D8751" s="92">
        <f t="shared" si="429"/>
        <v>68.62</v>
      </c>
      <c r="E8751" s="92">
        <f t="shared" si="430"/>
        <v>65.959999999999994</v>
      </c>
      <c r="F8751" s="92">
        <f t="shared" si="431"/>
        <v>71.150000000000006</v>
      </c>
      <c r="H8751" s="138">
        <v>68.62</v>
      </c>
      <c r="I8751" s="138">
        <v>65.959999999999994</v>
      </c>
      <c r="J8751" s="138">
        <v>71.150000000000006</v>
      </c>
      <c r="K8751" s="138">
        <v>1.9236374234916933</v>
      </c>
    </row>
    <row r="8752" spans="1:11">
      <c r="A8752" s="39" t="s">
        <v>468</v>
      </c>
      <c r="B8752" s="39" t="s">
        <v>299</v>
      </c>
      <c r="C8752" s="39" t="s">
        <v>360</v>
      </c>
      <c r="D8752" s="92">
        <f t="shared" si="429"/>
        <v>64.2</v>
      </c>
      <c r="E8752" s="92">
        <f t="shared" si="430"/>
        <v>62.46</v>
      </c>
      <c r="F8752" s="92">
        <f t="shared" si="431"/>
        <v>65.91</v>
      </c>
      <c r="H8752" s="138">
        <v>64.2</v>
      </c>
      <c r="I8752" s="138">
        <v>62.46</v>
      </c>
      <c r="J8752" s="138">
        <v>65.91</v>
      </c>
      <c r="K8752" s="138">
        <v>1.3707165109034267</v>
      </c>
    </row>
    <row r="8753" spans="1:11">
      <c r="A8753" s="39" t="s">
        <v>468</v>
      </c>
      <c r="B8753" s="39" t="s">
        <v>299</v>
      </c>
      <c r="C8753" s="39" t="s">
        <v>0</v>
      </c>
      <c r="D8753" s="92">
        <f t="shared" si="429"/>
        <v>65.53</v>
      </c>
      <c r="E8753" s="92">
        <f t="shared" si="430"/>
        <v>64.650000000000006</v>
      </c>
      <c r="F8753" s="92">
        <f t="shared" si="431"/>
        <v>66.400000000000006</v>
      </c>
      <c r="H8753" s="138">
        <v>65.53</v>
      </c>
      <c r="I8753" s="138">
        <v>64.650000000000006</v>
      </c>
      <c r="J8753" s="138">
        <v>66.400000000000006</v>
      </c>
      <c r="K8753" s="138">
        <v>0.68670837784220973</v>
      </c>
    </row>
    <row r="8754" spans="1:11" s="139" customFormat="1">
      <c r="A8754" s="139" t="s">
        <v>499</v>
      </c>
      <c r="B8754" s="139" t="s">
        <v>210</v>
      </c>
      <c r="C8754" s="139" t="s">
        <v>101</v>
      </c>
      <c r="D8754" s="140">
        <f t="shared" ref="D8754:D8817" si="432">IF(K8754&gt;=50," ",H8754)</f>
        <v>2.78</v>
      </c>
      <c r="E8754" s="140">
        <f t="shared" ref="E8754:E8817" si="433">IF(K8754&gt;=50," ",I8754)</f>
        <v>1.32</v>
      </c>
      <c r="F8754" s="140">
        <f t="shared" ref="F8754:F8817" si="434">IF(K8754&gt;=50," ",J8754)</f>
        <v>5.76</v>
      </c>
      <c r="H8754" s="140">
        <v>2.78</v>
      </c>
      <c r="I8754" s="140">
        <v>1.32</v>
      </c>
      <c r="J8754" s="140">
        <v>5.76</v>
      </c>
      <c r="K8754" s="140">
        <v>37.769784172661872</v>
      </c>
    </row>
    <row r="8755" spans="1:11">
      <c r="A8755" s="39" t="s">
        <v>499</v>
      </c>
      <c r="B8755" s="39" t="s">
        <v>210</v>
      </c>
      <c r="C8755" s="39" t="s">
        <v>108</v>
      </c>
      <c r="D8755" s="92">
        <f t="shared" si="432"/>
        <v>1.1299999999999999</v>
      </c>
      <c r="E8755" s="92">
        <f t="shared" si="433"/>
        <v>0.69</v>
      </c>
      <c r="F8755" s="92">
        <f t="shared" si="434"/>
        <v>1.86</v>
      </c>
      <c r="H8755" s="138">
        <v>1.1299999999999999</v>
      </c>
      <c r="I8755" s="138">
        <v>0.69</v>
      </c>
      <c r="J8755" s="138">
        <v>1.86</v>
      </c>
      <c r="K8755" s="138">
        <v>25.663716814159294</v>
      </c>
    </row>
    <row r="8756" spans="1:11">
      <c r="A8756" s="39" t="s">
        <v>499</v>
      </c>
      <c r="B8756" s="39" t="s">
        <v>210</v>
      </c>
      <c r="C8756" s="39" t="s">
        <v>109</v>
      </c>
      <c r="D8756" s="92">
        <f t="shared" si="432"/>
        <v>1.6</v>
      </c>
      <c r="E8756" s="92">
        <f t="shared" si="433"/>
        <v>0.9</v>
      </c>
      <c r="F8756" s="92">
        <f t="shared" si="434"/>
        <v>2.85</v>
      </c>
      <c r="H8756" s="138">
        <v>1.6</v>
      </c>
      <c r="I8756" s="138">
        <v>0.9</v>
      </c>
      <c r="J8756" s="138">
        <v>2.85</v>
      </c>
      <c r="K8756" s="138">
        <v>29.374999999999996</v>
      </c>
    </row>
    <row r="8757" spans="1:11">
      <c r="A8757" s="39" t="s">
        <v>499</v>
      </c>
      <c r="B8757" s="39" t="s">
        <v>210</v>
      </c>
      <c r="C8757" s="39" t="s">
        <v>112</v>
      </c>
      <c r="D8757" s="92">
        <f t="shared" si="432"/>
        <v>1.2</v>
      </c>
      <c r="E8757" s="92">
        <f t="shared" si="433"/>
        <v>0.56999999999999995</v>
      </c>
      <c r="F8757" s="92">
        <f t="shared" si="434"/>
        <v>2.5099999999999998</v>
      </c>
      <c r="H8757" s="138">
        <v>1.2</v>
      </c>
      <c r="I8757" s="138">
        <v>0.56999999999999995</v>
      </c>
      <c r="J8757" s="138">
        <v>2.5099999999999998</v>
      </c>
      <c r="K8757" s="138">
        <v>38.333333333333336</v>
      </c>
    </row>
    <row r="8758" spans="1:11">
      <c r="A8758" s="39" t="s">
        <v>499</v>
      </c>
      <c r="B8758" s="39" t="s">
        <v>210</v>
      </c>
      <c r="C8758" s="39" t="s">
        <v>115</v>
      </c>
      <c r="D8758" s="92">
        <f t="shared" si="432"/>
        <v>4.08</v>
      </c>
      <c r="E8758" s="92">
        <f t="shared" si="433"/>
        <v>2.19</v>
      </c>
      <c r="F8758" s="92">
        <f t="shared" si="434"/>
        <v>7.48</v>
      </c>
      <c r="H8758" s="138">
        <v>4.08</v>
      </c>
      <c r="I8758" s="138">
        <v>2.19</v>
      </c>
      <c r="J8758" s="138">
        <v>7.48</v>
      </c>
      <c r="K8758" s="138">
        <v>31.372549019607842</v>
      </c>
    </row>
    <row r="8759" spans="1:11">
      <c r="A8759" s="39" t="s">
        <v>499</v>
      </c>
      <c r="B8759" s="39" t="s">
        <v>210</v>
      </c>
      <c r="C8759" s="39" t="s">
        <v>118</v>
      </c>
      <c r="D8759" s="92">
        <f t="shared" si="432"/>
        <v>4.24</v>
      </c>
      <c r="E8759" s="92">
        <f t="shared" si="433"/>
        <v>1.96</v>
      </c>
      <c r="F8759" s="92">
        <f t="shared" si="434"/>
        <v>8.91</v>
      </c>
      <c r="H8759" s="138">
        <v>4.24</v>
      </c>
      <c r="I8759" s="138">
        <v>1.96</v>
      </c>
      <c r="J8759" s="138">
        <v>8.91</v>
      </c>
      <c r="K8759" s="138">
        <v>38.679245283018865</v>
      </c>
    </row>
    <row r="8760" spans="1:11">
      <c r="A8760" s="39" t="s">
        <v>499</v>
      </c>
      <c r="B8760" s="39" t="s">
        <v>210</v>
      </c>
      <c r="C8760" s="39" t="s">
        <v>122</v>
      </c>
      <c r="D8760" s="92">
        <f t="shared" si="432"/>
        <v>2.64</v>
      </c>
      <c r="E8760" s="92">
        <f t="shared" si="433"/>
        <v>1.05</v>
      </c>
      <c r="F8760" s="92">
        <f t="shared" si="434"/>
        <v>6.46</v>
      </c>
      <c r="H8760" s="138">
        <v>2.64</v>
      </c>
      <c r="I8760" s="138">
        <v>1.05</v>
      </c>
      <c r="J8760" s="138">
        <v>6.46</v>
      </c>
      <c r="K8760" s="138">
        <v>46.590909090909086</v>
      </c>
    </row>
    <row r="8761" spans="1:11">
      <c r="A8761" s="39" t="s">
        <v>499</v>
      </c>
      <c r="B8761" s="39" t="s">
        <v>210</v>
      </c>
      <c r="C8761" s="39" t="s">
        <v>130</v>
      </c>
      <c r="D8761" s="92">
        <f t="shared" si="432"/>
        <v>5.0599999999999996</v>
      </c>
      <c r="E8761" s="92">
        <f t="shared" si="433"/>
        <v>3.23</v>
      </c>
      <c r="F8761" s="92">
        <f t="shared" si="434"/>
        <v>7.86</v>
      </c>
      <c r="H8761" s="138">
        <v>5.0599999999999996</v>
      </c>
      <c r="I8761" s="138">
        <v>3.23</v>
      </c>
      <c r="J8761" s="138">
        <v>7.86</v>
      </c>
      <c r="K8761" s="138">
        <v>22.727272727272727</v>
      </c>
    </row>
    <row r="8762" spans="1:11">
      <c r="A8762" s="39" t="s">
        <v>499</v>
      </c>
      <c r="B8762" s="39" t="s">
        <v>210</v>
      </c>
      <c r="C8762" s="39" t="s">
        <v>135</v>
      </c>
      <c r="D8762" s="92">
        <f t="shared" si="432"/>
        <v>1.23</v>
      </c>
      <c r="E8762" s="92">
        <f t="shared" si="433"/>
        <v>0.61</v>
      </c>
      <c r="F8762" s="92">
        <f t="shared" si="434"/>
        <v>2.4700000000000002</v>
      </c>
      <c r="H8762" s="138">
        <v>1.23</v>
      </c>
      <c r="I8762" s="138">
        <v>0.61</v>
      </c>
      <c r="J8762" s="138">
        <v>2.4700000000000002</v>
      </c>
      <c r="K8762" s="138">
        <v>35.772357723577237</v>
      </c>
    </row>
    <row r="8763" spans="1:11">
      <c r="A8763" s="39" t="s">
        <v>499</v>
      </c>
      <c r="B8763" s="39" t="s">
        <v>210</v>
      </c>
      <c r="C8763" s="39" t="s">
        <v>136</v>
      </c>
      <c r="D8763" s="92">
        <f t="shared" si="432"/>
        <v>0.82</v>
      </c>
      <c r="E8763" s="92">
        <f t="shared" si="433"/>
        <v>0.34</v>
      </c>
      <c r="F8763" s="92">
        <f t="shared" si="434"/>
        <v>1.97</v>
      </c>
      <c r="H8763" s="138">
        <v>0.82</v>
      </c>
      <c r="I8763" s="138">
        <v>0.34</v>
      </c>
      <c r="J8763" s="138">
        <v>1.97</v>
      </c>
      <c r="K8763" s="138">
        <v>45.121951219512198</v>
      </c>
    </row>
    <row r="8764" spans="1:11">
      <c r="A8764" s="39" t="s">
        <v>499</v>
      </c>
      <c r="B8764" s="39" t="s">
        <v>210</v>
      </c>
      <c r="C8764" s="39" t="s">
        <v>143</v>
      </c>
      <c r="D8764" s="92">
        <f t="shared" si="432"/>
        <v>1.92</v>
      </c>
      <c r="E8764" s="92">
        <f t="shared" si="433"/>
        <v>1.07</v>
      </c>
      <c r="F8764" s="92">
        <f t="shared" si="434"/>
        <v>3.42</v>
      </c>
      <c r="H8764" s="138">
        <v>1.92</v>
      </c>
      <c r="I8764" s="138">
        <v>1.07</v>
      </c>
      <c r="J8764" s="138">
        <v>3.42</v>
      </c>
      <c r="K8764" s="138">
        <v>29.6875</v>
      </c>
    </row>
    <row r="8765" spans="1:11">
      <c r="A8765" s="39" t="s">
        <v>499</v>
      </c>
      <c r="B8765" s="39" t="s">
        <v>210</v>
      </c>
      <c r="C8765" s="39" t="s">
        <v>149</v>
      </c>
      <c r="D8765" s="92" t="str">
        <f t="shared" si="432"/>
        <v xml:space="preserve"> </v>
      </c>
      <c r="E8765" s="92" t="str">
        <f t="shared" si="433"/>
        <v xml:space="preserve"> </v>
      </c>
      <c r="F8765" s="92" t="str">
        <f t="shared" si="434"/>
        <v xml:space="preserve"> </v>
      </c>
      <c r="H8765" s="138">
        <v>1.3</v>
      </c>
      <c r="I8765" s="138">
        <v>0.36</v>
      </c>
      <c r="J8765" s="138">
        <v>4.58</v>
      </c>
      <c r="K8765" s="138">
        <v>65.384615384615387</v>
      </c>
    </row>
    <row r="8766" spans="1:11">
      <c r="A8766" s="39" t="s">
        <v>499</v>
      </c>
      <c r="B8766" s="39" t="s">
        <v>210</v>
      </c>
      <c r="C8766" s="39" t="s">
        <v>151</v>
      </c>
      <c r="D8766" s="92">
        <f t="shared" si="432"/>
        <v>0.85</v>
      </c>
      <c r="E8766" s="92">
        <f t="shared" si="433"/>
        <v>0.37</v>
      </c>
      <c r="F8766" s="92">
        <f t="shared" si="434"/>
        <v>1.97</v>
      </c>
      <c r="H8766" s="138">
        <v>0.85</v>
      </c>
      <c r="I8766" s="138">
        <v>0.37</v>
      </c>
      <c r="J8766" s="138">
        <v>1.97</v>
      </c>
      <c r="K8766" s="138">
        <v>43.529411764705884</v>
      </c>
    </row>
    <row r="8767" spans="1:11">
      <c r="A8767" s="39" t="s">
        <v>499</v>
      </c>
      <c r="B8767" s="39" t="s">
        <v>210</v>
      </c>
      <c r="C8767" s="39" t="s">
        <v>154</v>
      </c>
      <c r="D8767" s="92">
        <f t="shared" si="432"/>
        <v>2.06</v>
      </c>
      <c r="E8767" s="92">
        <f t="shared" si="433"/>
        <v>0.98</v>
      </c>
      <c r="F8767" s="92">
        <f t="shared" si="434"/>
        <v>4.28</v>
      </c>
      <c r="H8767" s="138">
        <v>2.06</v>
      </c>
      <c r="I8767" s="138">
        <v>0.98</v>
      </c>
      <c r="J8767" s="138">
        <v>4.28</v>
      </c>
      <c r="K8767" s="138">
        <v>37.864077669902912</v>
      </c>
    </row>
    <row r="8768" spans="1:11">
      <c r="A8768" s="39" t="s">
        <v>499</v>
      </c>
      <c r="B8768" s="39" t="s">
        <v>210</v>
      </c>
      <c r="C8768" s="39" t="s">
        <v>164</v>
      </c>
      <c r="D8768" s="92">
        <f t="shared" si="432"/>
        <v>2.11</v>
      </c>
      <c r="E8768" s="92">
        <f t="shared" si="433"/>
        <v>1.32</v>
      </c>
      <c r="F8768" s="92">
        <f t="shared" si="434"/>
        <v>3.34</v>
      </c>
      <c r="H8768" s="138">
        <v>2.11</v>
      </c>
      <c r="I8768" s="138">
        <v>1.32</v>
      </c>
      <c r="J8768" s="138">
        <v>3.34</v>
      </c>
      <c r="K8768" s="138">
        <v>23.696682464454977</v>
      </c>
    </row>
    <row r="8769" spans="1:11">
      <c r="A8769" s="39" t="s">
        <v>499</v>
      </c>
      <c r="B8769" s="39" t="s">
        <v>210</v>
      </c>
      <c r="C8769" s="39" t="s">
        <v>171</v>
      </c>
      <c r="D8769" s="92">
        <f t="shared" si="432"/>
        <v>4.04</v>
      </c>
      <c r="E8769" s="92">
        <f t="shared" si="433"/>
        <v>2.35</v>
      </c>
      <c r="F8769" s="92">
        <f t="shared" si="434"/>
        <v>6.86</v>
      </c>
      <c r="H8769" s="138">
        <v>4.04</v>
      </c>
      <c r="I8769" s="138">
        <v>2.35</v>
      </c>
      <c r="J8769" s="138">
        <v>6.86</v>
      </c>
      <c r="K8769" s="138">
        <v>27.475247524752476</v>
      </c>
    </row>
    <row r="8770" spans="1:11">
      <c r="A8770" s="39" t="s">
        <v>499</v>
      </c>
      <c r="B8770" s="39" t="s">
        <v>210</v>
      </c>
      <c r="C8770" s="39" t="s">
        <v>174</v>
      </c>
      <c r="D8770" s="92">
        <f t="shared" si="432"/>
        <v>2.71</v>
      </c>
      <c r="E8770" s="92">
        <f t="shared" si="433"/>
        <v>1.31</v>
      </c>
      <c r="F8770" s="92">
        <f t="shared" si="434"/>
        <v>5.52</v>
      </c>
      <c r="H8770" s="138">
        <v>2.71</v>
      </c>
      <c r="I8770" s="138">
        <v>1.31</v>
      </c>
      <c r="J8770" s="138">
        <v>5.52</v>
      </c>
      <c r="K8770" s="138">
        <v>36.531365313653133</v>
      </c>
    </row>
    <row r="8771" spans="1:11">
      <c r="A8771" s="39" t="s">
        <v>499</v>
      </c>
      <c r="B8771" s="39" t="s">
        <v>210</v>
      </c>
      <c r="C8771" s="39" t="s">
        <v>102</v>
      </c>
      <c r="D8771" s="92">
        <f t="shared" si="432"/>
        <v>0.83</v>
      </c>
      <c r="E8771" s="92">
        <f t="shared" si="433"/>
        <v>0.37</v>
      </c>
      <c r="F8771" s="92">
        <f t="shared" si="434"/>
        <v>1.86</v>
      </c>
      <c r="H8771" s="138">
        <v>0.83</v>
      </c>
      <c r="I8771" s="138">
        <v>0.37</v>
      </c>
      <c r="J8771" s="138">
        <v>1.86</v>
      </c>
      <c r="K8771" s="138">
        <v>40.963855421686752</v>
      </c>
    </row>
    <row r="8772" spans="1:11">
      <c r="A8772" s="39" t="s">
        <v>499</v>
      </c>
      <c r="B8772" s="39" t="s">
        <v>210</v>
      </c>
      <c r="C8772" s="39" t="s">
        <v>103</v>
      </c>
      <c r="D8772" s="92">
        <f t="shared" si="432"/>
        <v>1.39</v>
      </c>
      <c r="E8772" s="92">
        <f t="shared" si="433"/>
        <v>0.76</v>
      </c>
      <c r="F8772" s="92">
        <f t="shared" si="434"/>
        <v>2.52</v>
      </c>
      <c r="H8772" s="138">
        <v>1.39</v>
      </c>
      <c r="I8772" s="138">
        <v>0.76</v>
      </c>
      <c r="J8772" s="138">
        <v>2.52</v>
      </c>
      <c r="K8772" s="138">
        <v>30.935251798561154</v>
      </c>
    </row>
    <row r="8773" spans="1:11">
      <c r="A8773" s="39" t="s">
        <v>499</v>
      </c>
      <c r="B8773" s="39" t="s">
        <v>210</v>
      </c>
      <c r="C8773" s="39" t="s">
        <v>104</v>
      </c>
      <c r="D8773" s="92" t="str">
        <f t="shared" si="432"/>
        <v xml:space="preserve"> </v>
      </c>
      <c r="E8773" s="92" t="str">
        <f t="shared" si="433"/>
        <v xml:space="preserve"> </v>
      </c>
      <c r="F8773" s="92" t="str">
        <f t="shared" si="434"/>
        <v xml:space="preserve"> </v>
      </c>
      <c r="H8773" s="138">
        <v>0.79</v>
      </c>
      <c r="I8773" s="138">
        <v>0.24</v>
      </c>
      <c r="J8773" s="138">
        <v>2.5</v>
      </c>
      <c r="K8773" s="138">
        <v>59.493670886075947</v>
      </c>
    </row>
    <row r="8774" spans="1:11">
      <c r="A8774" s="39" t="s">
        <v>499</v>
      </c>
      <c r="B8774" s="39" t="s">
        <v>210</v>
      </c>
      <c r="C8774" s="39" t="s">
        <v>110</v>
      </c>
      <c r="D8774" s="92" t="str">
        <f t="shared" si="432"/>
        <v xml:space="preserve"> </v>
      </c>
      <c r="E8774" s="92" t="str">
        <f t="shared" si="433"/>
        <v xml:space="preserve"> </v>
      </c>
      <c r="F8774" s="92" t="str">
        <f t="shared" si="434"/>
        <v xml:space="preserve"> </v>
      </c>
      <c r="H8774" s="138">
        <v>1.36</v>
      </c>
      <c r="I8774" s="138">
        <v>0.43</v>
      </c>
      <c r="J8774" s="138">
        <v>4.25</v>
      </c>
      <c r="K8774" s="138">
        <v>58.82352941176471</v>
      </c>
    </row>
    <row r="8775" spans="1:11">
      <c r="A8775" s="39" t="s">
        <v>499</v>
      </c>
      <c r="B8775" s="39" t="s">
        <v>210</v>
      </c>
      <c r="C8775" s="39" t="s">
        <v>111</v>
      </c>
      <c r="D8775" s="92">
        <f t="shared" si="432"/>
        <v>1.89</v>
      </c>
      <c r="E8775" s="92">
        <f t="shared" si="433"/>
        <v>0.96</v>
      </c>
      <c r="F8775" s="92">
        <f t="shared" si="434"/>
        <v>3.69</v>
      </c>
      <c r="H8775" s="138">
        <v>1.89</v>
      </c>
      <c r="I8775" s="138">
        <v>0.96</v>
      </c>
      <c r="J8775" s="138">
        <v>3.69</v>
      </c>
      <c r="K8775" s="138">
        <v>34.391534391534393</v>
      </c>
    </row>
    <row r="8776" spans="1:11">
      <c r="A8776" s="39" t="s">
        <v>499</v>
      </c>
      <c r="B8776" s="39" t="s">
        <v>210</v>
      </c>
      <c r="C8776" s="39" t="s">
        <v>116</v>
      </c>
      <c r="D8776" s="92">
        <f t="shared" si="432"/>
        <v>1.1499999999999999</v>
      </c>
      <c r="E8776" s="92">
        <f t="shared" si="433"/>
        <v>0.51</v>
      </c>
      <c r="F8776" s="92">
        <f t="shared" si="434"/>
        <v>2.57</v>
      </c>
      <c r="H8776" s="138">
        <v>1.1499999999999999</v>
      </c>
      <c r="I8776" s="138">
        <v>0.51</v>
      </c>
      <c r="J8776" s="138">
        <v>2.57</v>
      </c>
      <c r="K8776" s="138">
        <v>40.869565217391305</v>
      </c>
    </row>
    <row r="8777" spans="1:11">
      <c r="A8777" s="39" t="s">
        <v>499</v>
      </c>
      <c r="B8777" s="39" t="s">
        <v>210</v>
      </c>
      <c r="C8777" s="39" t="s">
        <v>117</v>
      </c>
      <c r="D8777" s="92">
        <f t="shared" si="432"/>
        <v>1.26</v>
      </c>
      <c r="E8777" s="92">
        <f t="shared" si="433"/>
        <v>0.56000000000000005</v>
      </c>
      <c r="F8777" s="92">
        <f t="shared" si="434"/>
        <v>2.8</v>
      </c>
      <c r="H8777" s="138">
        <v>1.26</v>
      </c>
      <c r="I8777" s="138">
        <v>0.56000000000000005</v>
      </c>
      <c r="J8777" s="138">
        <v>2.8</v>
      </c>
      <c r="K8777" s="138">
        <v>41.269841269841272</v>
      </c>
    </row>
    <row r="8778" spans="1:11">
      <c r="A8778" s="39" t="s">
        <v>499</v>
      </c>
      <c r="B8778" s="39" t="s">
        <v>210</v>
      </c>
      <c r="C8778" s="39" t="s">
        <v>119</v>
      </c>
      <c r="D8778" s="92">
        <f t="shared" si="432"/>
        <v>1.53</v>
      </c>
      <c r="E8778" s="92">
        <f t="shared" si="433"/>
        <v>0.69</v>
      </c>
      <c r="F8778" s="92">
        <f t="shared" si="434"/>
        <v>3.35</v>
      </c>
      <c r="H8778" s="138">
        <v>1.53</v>
      </c>
      <c r="I8778" s="138">
        <v>0.69</v>
      </c>
      <c r="J8778" s="138">
        <v>3.35</v>
      </c>
      <c r="K8778" s="138">
        <v>40.522875816993462</v>
      </c>
    </row>
    <row r="8779" spans="1:11">
      <c r="A8779" s="39" t="s">
        <v>499</v>
      </c>
      <c r="B8779" s="39" t="s">
        <v>210</v>
      </c>
      <c r="C8779" s="39" t="s">
        <v>123</v>
      </c>
      <c r="D8779" s="92">
        <f t="shared" si="432"/>
        <v>7.06</v>
      </c>
      <c r="E8779" s="92">
        <f t="shared" si="433"/>
        <v>4.3899999999999997</v>
      </c>
      <c r="F8779" s="92">
        <f t="shared" si="434"/>
        <v>11.16</v>
      </c>
      <c r="H8779" s="138">
        <v>7.06</v>
      </c>
      <c r="I8779" s="138">
        <v>4.3899999999999997</v>
      </c>
      <c r="J8779" s="138">
        <v>11.16</v>
      </c>
      <c r="K8779" s="138">
        <v>23.79603399433428</v>
      </c>
    </row>
    <row r="8780" spans="1:11">
      <c r="A8780" s="39" t="s">
        <v>499</v>
      </c>
      <c r="B8780" s="39" t="s">
        <v>210</v>
      </c>
      <c r="C8780" s="39" t="s">
        <v>132</v>
      </c>
      <c r="D8780" s="92" t="str">
        <f t="shared" si="432"/>
        <v xml:space="preserve"> </v>
      </c>
      <c r="E8780" s="92" t="str">
        <f t="shared" si="433"/>
        <v xml:space="preserve"> </v>
      </c>
      <c r="F8780" s="92" t="str">
        <f t="shared" si="434"/>
        <v xml:space="preserve"> </v>
      </c>
      <c r="H8780" s="138">
        <v>1.66</v>
      </c>
      <c r="I8780" s="138">
        <v>0.62</v>
      </c>
      <c r="J8780" s="138">
        <v>4.38</v>
      </c>
      <c r="K8780" s="138">
        <v>50</v>
      </c>
    </row>
    <row r="8781" spans="1:11">
      <c r="A8781" s="39" t="s">
        <v>499</v>
      </c>
      <c r="B8781" s="39" t="s">
        <v>210</v>
      </c>
      <c r="C8781" s="39" t="s">
        <v>134</v>
      </c>
      <c r="D8781" s="92">
        <f t="shared" si="432"/>
        <v>3.52</v>
      </c>
      <c r="E8781" s="92">
        <f t="shared" si="433"/>
        <v>1.96</v>
      </c>
      <c r="F8781" s="92">
        <f t="shared" si="434"/>
        <v>6.22</v>
      </c>
      <c r="H8781" s="138">
        <v>3.52</v>
      </c>
      <c r="I8781" s="138">
        <v>1.96</v>
      </c>
      <c r="J8781" s="138">
        <v>6.22</v>
      </c>
      <c r="K8781" s="138">
        <v>29.545454545454547</v>
      </c>
    </row>
    <row r="8782" spans="1:11">
      <c r="A8782" s="39" t="s">
        <v>499</v>
      </c>
      <c r="B8782" s="39" t="s">
        <v>210</v>
      </c>
      <c r="C8782" s="39" t="s">
        <v>150</v>
      </c>
      <c r="D8782" s="92">
        <f t="shared" si="432"/>
        <v>1.65</v>
      </c>
      <c r="E8782" s="92">
        <f t="shared" si="433"/>
        <v>0.8</v>
      </c>
      <c r="F8782" s="92">
        <f t="shared" si="434"/>
        <v>3.36</v>
      </c>
      <c r="H8782" s="138">
        <v>1.65</v>
      </c>
      <c r="I8782" s="138">
        <v>0.8</v>
      </c>
      <c r="J8782" s="138">
        <v>3.36</v>
      </c>
      <c r="K8782" s="138">
        <v>36.363636363636367</v>
      </c>
    </row>
    <row r="8783" spans="1:11">
      <c r="A8783" s="39" t="s">
        <v>499</v>
      </c>
      <c r="B8783" s="39" t="s">
        <v>210</v>
      </c>
      <c r="C8783" s="39" t="s">
        <v>156</v>
      </c>
      <c r="D8783" s="92" t="str">
        <f t="shared" si="432"/>
        <v xml:space="preserve"> </v>
      </c>
      <c r="E8783" s="92" t="str">
        <f t="shared" si="433"/>
        <v xml:space="preserve"> </v>
      </c>
      <c r="F8783" s="92" t="str">
        <f t="shared" si="434"/>
        <v xml:space="preserve"> </v>
      </c>
      <c r="H8783" s="138">
        <v>0.33</v>
      </c>
      <c r="I8783" s="138">
        <v>0.1</v>
      </c>
      <c r="J8783" s="138">
        <v>1.05</v>
      </c>
      <c r="K8783" s="138">
        <v>60.606060606060609</v>
      </c>
    </row>
    <row r="8784" spans="1:11">
      <c r="A8784" s="39" t="s">
        <v>499</v>
      </c>
      <c r="B8784" s="39" t="s">
        <v>210</v>
      </c>
      <c r="C8784" s="39" t="s">
        <v>159</v>
      </c>
      <c r="D8784" s="92">
        <f t="shared" si="432"/>
        <v>2</v>
      </c>
      <c r="E8784" s="92">
        <f t="shared" si="433"/>
        <v>1.08</v>
      </c>
      <c r="F8784" s="92">
        <f t="shared" si="434"/>
        <v>3.67</v>
      </c>
      <c r="H8784" s="138">
        <v>2</v>
      </c>
      <c r="I8784" s="138">
        <v>1.08</v>
      </c>
      <c r="J8784" s="138">
        <v>3.67</v>
      </c>
      <c r="K8784" s="138">
        <v>31</v>
      </c>
    </row>
    <row r="8785" spans="1:11">
      <c r="A8785" s="39" t="s">
        <v>499</v>
      </c>
      <c r="B8785" s="39" t="s">
        <v>210</v>
      </c>
      <c r="C8785" s="39" t="s">
        <v>161</v>
      </c>
      <c r="D8785" s="92">
        <f t="shared" si="432"/>
        <v>0.84</v>
      </c>
      <c r="E8785" s="92">
        <f t="shared" si="433"/>
        <v>0.32</v>
      </c>
      <c r="F8785" s="92">
        <f t="shared" si="434"/>
        <v>2.16</v>
      </c>
      <c r="H8785" s="138">
        <v>0.84</v>
      </c>
      <c r="I8785" s="138">
        <v>0.32</v>
      </c>
      <c r="J8785" s="138">
        <v>2.16</v>
      </c>
      <c r="K8785" s="138">
        <v>48.80952380952381</v>
      </c>
    </row>
    <row r="8786" spans="1:11">
      <c r="A8786" s="39" t="s">
        <v>499</v>
      </c>
      <c r="B8786" s="39" t="s">
        <v>210</v>
      </c>
      <c r="C8786" s="39" t="s">
        <v>168</v>
      </c>
      <c r="D8786" s="92">
        <f t="shared" si="432"/>
        <v>1.54</v>
      </c>
      <c r="E8786" s="92">
        <f t="shared" si="433"/>
        <v>0.74</v>
      </c>
      <c r="F8786" s="92">
        <f t="shared" si="434"/>
        <v>3.22</v>
      </c>
      <c r="H8786" s="138">
        <v>1.54</v>
      </c>
      <c r="I8786" s="138">
        <v>0.74</v>
      </c>
      <c r="J8786" s="138">
        <v>3.22</v>
      </c>
      <c r="K8786" s="138">
        <v>37.662337662337656</v>
      </c>
    </row>
    <row r="8787" spans="1:11">
      <c r="A8787" s="39" t="s">
        <v>499</v>
      </c>
      <c r="B8787" s="39" t="s">
        <v>210</v>
      </c>
      <c r="C8787" s="39" t="s">
        <v>98</v>
      </c>
      <c r="D8787" s="92">
        <f t="shared" si="432"/>
        <v>0.87</v>
      </c>
      <c r="E8787" s="92">
        <f t="shared" si="433"/>
        <v>0.33</v>
      </c>
      <c r="F8787" s="92">
        <f t="shared" si="434"/>
        <v>2.23</v>
      </c>
      <c r="H8787" s="138">
        <v>0.87</v>
      </c>
      <c r="I8787" s="138">
        <v>0.33</v>
      </c>
      <c r="J8787" s="138">
        <v>2.23</v>
      </c>
      <c r="K8787" s="138">
        <v>48.275862068965516</v>
      </c>
    </row>
    <row r="8788" spans="1:11">
      <c r="A8788" s="39" t="s">
        <v>499</v>
      </c>
      <c r="B8788" s="39" t="s">
        <v>210</v>
      </c>
      <c r="C8788" s="39" t="s">
        <v>105</v>
      </c>
      <c r="D8788" s="92">
        <f t="shared" si="432"/>
        <v>4.0199999999999996</v>
      </c>
      <c r="E8788" s="92">
        <f t="shared" si="433"/>
        <v>2.02</v>
      </c>
      <c r="F8788" s="92">
        <f t="shared" si="434"/>
        <v>7.84</v>
      </c>
      <c r="H8788" s="138">
        <v>4.0199999999999996</v>
      </c>
      <c r="I8788" s="138">
        <v>2.02</v>
      </c>
      <c r="J8788" s="138">
        <v>7.84</v>
      </c>
      <c r="K8788" s="138">
        <v>34.5771144278607</v>
      </c>
    </row>
    <row r="8789" spans="1:11">
      <c r="A8789" s="39" t="s">
        <v>499</v>
      </c>
      <c r="B8789" s="39" t="s">
        <v>210</v>
      </c>
      <c r="C8789" s="39" t="s">
        <v>106</v>
      </c>
      <c r="D8789" s="92" t="str">
        <f t="shared" si="432"/>
        <v xml:space="preserve"> </v>
      </c>
      <c r="E8789" s="92" t="str">
        <f t="shared" si="433"/>
        <v xml:space="preserve"> </v>
      </c>
      <c r="F8789" s="92" t="str">
        <f t="shared" si="434"/>
        <v xml:space="preserve"> </v>
      </c>
      <c r="H8789" s="138">
        <v>1.95</v>
      </c>
      <c r="I8789" s="138">
        <v>0.67</v>
      </c>
      <c r="J8789" s="138">
        <v>5.55</v>
      </c>
      <c r="K8789" s="138">
        <v>54.358974358974365</v>
      </c>
    </row>
    <row r="8790" spans="1:11">
      <c r="A8790" s="39" t="s">
        <v>499</v>
      </c>
      <c r="B8790" s="39" t="s">
        <v>210</v>
      </c>
      <c r="C8790" s="39" t="s">
        <v>125</v>
      </c>
      <c r="D8790" s="92">
        <f t="shared" si="432"/>
        <v>2.67</v>
      </c>
      <c r="E8790" s="92">
        <f t="shared" si="433"/>
        <v>1.4</v>
      </c>
      <c r="F8790" s="92">
        <f t="shared" si="434"/>
        <v>5.03</v>
      </c>
      <c r="H8790" s="138">
        <v>2.67</v>
      </c>
      <c r="I8790" s="138">
        <v>1.4</v>
      </c>
      <c r="J8790" s="138">
        <v>5.03</v>
      </c>
      <c r="K8790" s="138">
        <v>32.584269662921351</v>
      </c>
    </row>
    <row r="8791" spans="1:11">
      <c r="A8791" s="39" t="s">
        <v>499</v>
      </c>
      <c r="B8791" s="39" t="s">
        <v>210</v>
      </c>
      <c r="C8791" s="39" t="s">
        <v>131</v>
      </c>
      <c r="D8791" s="92">
        <f t="shared" si="432"/>
        <v>4.34</v>
      </c>
      <c r="E8791" s="92">
        <f t="shared" si="433"/>
        <v>1.76</v>
      </c>
      <c r="F8791" s="92">
        <f t="shared" si="434"/>
        <v>10.29</v>
      </c>
      <c r="H8791" s="138">
        <v>4.34</v>
      </c>
      <c r="I8791" s="138">
        <v>1.76</v>
      </c>
      <c r="J8791" s="138">
        <v>10.29</v>
      </c>
      <c r="K8791" s="138">
        <v>45.391705069124427</v>
      </c>
    </row>
    <row r="8792" spans="1:11">
      <c r="A8792" s="39" t="s">
        <v>499</v>
      </c>
      <c r="B8792" s="39" t="s">
        <v>210</v>
      </c>
      <c r="C8792" s="39" t="s">
        <v>133</v>
      </c>
      <c r="D8792" s="92">
        <f t="shared" si="432"/>
        <v>1.2</v>
      </c>
      <c r="E8792" s="92">
        <f t="shared" si="433"/>
        <v>0.47</v>
      </c>
      <c r="F8792" s="92">
        <f t="shared" si="434"/>
        <v>3.02</v>
      </c>
      <c r="H8792" s="138">
        <v>1.2</v>
      </c>
      <c r="I8792" s="138">
        <v>0.47</v>
      </c>
      <c r="J8792" s="138">
        <v>3.02</v>
      </c>
      <c r="K8792" s="138">
        <v>47.5</v>
      </c>
    </row>
    <row r="8793" spans="1:11">
      <c r="A8793" s="39" t="s">
        <v>499</v>
      </c>
      <c r="B8793" s="39" t="s">
        <v>210</v>
      </c>
      <c r="C8793" s="39" t="s">
        <v>137</v>
      </c>
      <c r="D8793" s="92">
        <f t="shared" si="432"/>
        <v>3.44</v>
      </c>
      <c r="E8793" s="92">
        <f t="shared" si="433"/>
        <v>1.77</v>
      </c>
      <c r="F8793" s="92">
        <f t="shared" si="434"/>
        <v>6.57</v>
      </c>
      <c r="H8793" s="138">
        <v>3.44</v>
      </c>
      <c r="I8793" s="138">
        <v>1.77</v>
      </c>
      <c r="J8793" s="138">
        <v>6.57</v>
      </c>
      <c r="K8793" s="138">
        <v>33.430232558139537</v>
      </c>
    </row>
    <row r="8794" spans="1:11">
      <c r="A8794" s="39" t="s">
        <v>499</v>
      </c>
      <c r="B8794" s="39" t="s">
        <v>210</v>
      </c>
      <c r="C8794" s="39" t="s">
        <v>138</v>
      </c>
      <c r="D8794" s="92">
        <f t="shared" si="432"/>
        <v>1.23</v>
      </c>
      <c r="E8794" s="92">
        <f t="shared" si="433"/>
        <v>0.56000000000000005</v>
      </c>
      <c r="F8794" s="92">
        <f t="shared" si="434"/>
        <v>2.68</v>
      </c>
      <c r="H8794" s="138">
        <v>1.23</v>
      </c>
      <c r="I8794" s="138">
        <v>0.56000000000000005</v>
      </c>
      <c r="J8794" s="138">
        <v>2.68</v>
      </c>
      <c r="K8794" s="138">
        <v>39.837398373983739</v>
      </c>
    </row>
    <row r="8795" spans="1:11">
      <c r="A8795" s="39" t="s">
        <v>499</v>
      </c>
      <c r="B8795" s="39" t="s">
        <v>210</v>
      </c>
      <c r="C8795" s="39" t="s">
        <v>140</v>
      </c>
      <c r="D8795" s="92" t="str">
        <f t="shared" si="432"/>
        <v xml:space="preserve"> </v>
      </c>
      <c r="E8795" s="92" t="str">
        <f t="shared" si="433"/>
        <v xml:space="preserve"> </v>
      </c>
      <c r="F8795" s="92" t="str">
        <f t="shared" si="434"/>
        <v xml:space="preserve"> </v>
      </c>
      <c r="H8795" s="138">
        <v>2.54</v>
      </c>
      <c r="I8795" s="138">
        <v>0.76</v>
      </c>
      <c r="J8795" s="138">
        <v>8.19</v>
      </c>
      <c r="K8795" s="138">
        <v>61.023622047244096</v>
      </c>
    </row>
    <row r="8796" spans="1:11">
      <c r="A8796" s="39" t="s">
        <v>499</v>
      </c>
      <c r="B8796" s="39" t="s">
        <v>210</v>
      </c>
      <c r="C8796" s="39" t="s">
        <v>144</v>
      </c>
      <c r="D8796" s="92">
        <f t="shared" si="432"/>
        <v>1.78</v>
      </c>
      <c r="E8796" s="92">
        <f t="shared" si="433"/>
        <v>0.72</v>
      </c>
      <c r="F8796" s="92">
        <f t="shared" si="434"/>
        <v>4.34</v>
      </c>
      <c r="H8796" s="138">
        <v>1.78</v>
      </c>
      <c r="I8796" s="138">
        <v>0.72</v>
      </c>
      <c r="J8796" s="138">
        <v>4.34</v>
      </c>
      <c r="K8796" s="138">
        <v>46.067415730337075</v>
      </c>
    </row>
    <row r="8797" spans="1:11">
      <c r="A8797" s="39" t="s">
        <v>499</v>
      </c>
      <c r="B8797" s="39" t="s">
        <v>210</v>
      </c>
      <c r="C8797" s="39" t="s">
        <v>145</v>
      </c>
      <c r="D8797" s="92">
        <f t="shared" si="432"/>
        <v>1.52</v>
      </c>
      <c r="E8797" s="92">
        <f t="shared" si="433"/>
        <v>0.74</v>
      </c>
      <c r="F8797" s="92">
        <f t="shared" si="434"/>
        <v>3.07</v>
      </c>
      <c r="H8797" s="138">
        <v>1.52</v>
      </c>
      <c r="I8797" s="138">
        <v>0.74</v>
      </c>
      <c r="J8797" s="138">
        <v>3.07</v>
      </c>
      <c r="K8797" s="138">
        <v>36.184210526315788</v>
      </c>
    </row>
    <row r="8798" spans="1:11">
      <c r="A8798" s="39" t="s">
        <v>499</v>
      </c>
      <c r="B8798" s="39" t="s">
        <v>210</v>
      </c>
      <c r="C8798" s="39" t="s">
        <v>146</v>
      </c>
      <c r="D8798" s="92">
        <f t="shared" si="432"/>
        <v>3.15</v>
      </c>
      <c r="E8798" s="92">
        <f t="shared" si="433"/>
        <v>1.69</v>
      </c>
      <c r="F8798" s="92">
        <f t="shared" si="434"/>
        <v>5.78</v>
      </c>
      <c r="H8798" s="138">
        <v>3.15</v>
      </c>
      <c r="I8798" s="138">
        <v>1.69</v>
      </c>
      <c r="J8798" s="138">
        <v>5.78</v>
      </c>
      <c r="K8798" s="138">
        <v>31.428571428571427</v>
      </c>
    </row>
    <row r="8799" spans="1:11">
      <c r="A8799" s="39" t="s">
        <v>499</v>
      </c>
      <c r="B8799" s="39" t="s">
        <v>210</v>
      </c>
      <c r="C8799" s="39" t="s">
        <v>153</v>
      </c>
      <c r="D8799" s="92" t="str">
        <f t="shared" si="432"/>
        <v xml:space="preserve"> </v>
      </c>
      <c r="E8799" s="92" t="str">
        <f t="shared" si="433"/>
        <v xml:space="preserve"> </v>
      </c>
      <c r="F8799" s="92" t="str">
        <f t="shared" si="434"/>
        <v xml:space="preserve"> </v>
      </c>
      <c r="H8799" s="138">
        <v>1.51</v>
      </c>
      <c r="I8799" s="138">
        <v>0.44</v>
      </c>
      <c r="J8799" s="138">
        <v>5.07</v>
      </c>
      <c r="K8799" s="138">
        <v>62.913907284768214</v>
      </c>
    </row>
    <row r="8800" spans="1:11">
      <c r="A8800" s="39" t="s">
        <v>499</v>
      </c>
      <c r="B8800" s="39" t="s">
        <v>210</v>
      </c>
      <c r="C8800" s="39" t="s">
        <v>162</v>
      </c>
      <c r="D8800" s="92" t="str">
        <f t="shared" si="432"/>
        <v xml:space="preserve"> </v>
      </c>
      <c r="E8800" s="92" t="str">
        <f t="shared" si="433"/>
        <v xml:space="preserve"> </v>
      </c>
      <c r="F8800" s="92" t="str">
        <f t="shared" si="434"/>
        <v xml:space="preserve"> </v>
      </c>
      <c r="H8800" s="138">
        <v>1.08</v>
      </c>
      <c r="I8800" s="138">
        <v>0.4</v>
      </c>
      <c r="J8800" s="138">
        <v>2.89</v>
      </c>
      <c r="K8800" s="138">
        <v>50.925925925925931</v>
      </c>
    </row>
    <row r="8801" spans="1:11">
      <c r="A8801" s="39" t="s">
        <v>499</v>
      </c>
      <c r="B8801" s="39" t="s">
        <v>210</v>
      </c>
      <c r="C8801" s="39" t="s">
        <v>165</v>
      </c>
      <c r="D8801" s="92">
        <f t="shared" si="432"/>
        <v>1.02</v>
      </c>
      <c r="E8801" s="92">
        <f t="shared" si="433"/>
        <v>0.42</v>
      </c>
      <c r="F8801" s="92">
        <f t="shared" si="434"/>
        <v>2.5</v>
      </c>
      <c r="H8801" s="138">
        <v>1.02</v>
      </c>
      <c r="I8801" s="138">
        <v>0.42</v>
      </c>
      <c r="J8801" s="138">
        <v>2.5</v>
      </c>
      <c r="K8801" s="138">
        <v>46.078431372549019</v>
      </c>
    </row>
    <row r="8802" spans="1:11">
      <c r="A8802" s="39" t="s">
        <v>499</v>
      </c>
      <c r="B8802" s="39" t="s">
        <v>210</v>
      </c>
      <c r="C8802" s="39" t="s">
        <v>166</v>
      </c>
      <c r="D8802" s="92">
        <f t="shared" si="432"/>
        <v>1.23</v>
      </c>
      <c r="E8802" s="92">
        <f t="shared" si="433"/>
        <v>0.65</v>
      </c>
      <c r="F8802" s="92">
        <f t="shared" si="434"/>
        <v>2.2999999999999998</v>
      </c>
      <c r="H8802" s="138">
        <v>1.23</v>
      </c>
      <c r="I8802" s="138">
        <v>0.65</v>
      </c>
      <c r="J8802" s="138">
        <v>2.2999999999999998</v>
      </c>
      <c r="K8802" s="138">
        <v>31.707317073170731</v>
      </c>
    </row>
    <row r="8803" spans="1:11">
      <c r="A8803" s="39" t="s">
        <v>499</v>
      </c>
      <c r="B8803" s="39" t="s">
        <v>210</v>
      </c>
      <c r="C8803" s="39" t="s">
        <v>170</v>
      </c>
      <c r="D8803" s="92">
        <f t="shared" si="432"/>
        <v>2.98</v>
      </c>
      <c r="E8803" s="92">
        <f t="shared" si="433"/>
        <v>1.73</v>
      </c>
      <c r="F8803" s="92">
        <f t="shared" si="434"/>
        <v>5.07</v>
      </c>
      <c r="H8803" s="138">
        <v>2.98</v>
      </c>
      <c r="I8803" s="138">
        <v>1.73</v>
      </c>
      <c r="J8803" s="138">
        <v>5.07</v>
      </c>
      <c r="K8803" s="138">
        <v>27.516778523489933</v>
      </c>
    </row>
    <row r="8804" spans="1:11">
      <c r="A8804" s="39" t="s">
        <v>499</v>
      </c>
      <c r="B8804" s="39" t="s">
        <v>210</v>
      </c>
      <c r="C8804" s="39" t="s">
        <v>172</v>
      </c>
      <c r="D8804" s="92">
        <f t="shared" si="432"/>
        <v>0.97</v>
      </c>
      <c r="E8804" s="92">
        <f t="shared" si="433"/>
        <v>0.43</v>
      </c>
      <c r="F8804" s="92">
        <f t="shared" si="434"/>
        <v>2.17</v>
      </c>
      <c r="H8804" s="138">
        <v>0.97</v>
      </c>
      <c r="I8804" s="138">
        <v>0.43</v>
      </c>
      <c r="J8804" s="138">
        <v>2.17</v>
      </c>
      <c r="K8804" s="138">
        <v>41.237113402061858</v>
      </c>
    </row>
    <row r="8805" spans="1:11">
      <c r="A8805" s="39" t="s">
        <v>499</v>
      </c>
      <c r="B8805" s="39" t="s">
        <v>210</v>
      </c>
      <c r="C8805" s="39" t="s">
        <v>175</v>
      </c>
      <c r="D8805" s="92">
        <f t="shared" si="432"/>
        <v>1.62</v>
      </c>
      <c r="E8805" s="92">
        <f t="shared" si="433"/>
        <v>0.63</v>
      </c>
      <c r="F8805" s="92">
        <f t="shared" si="434"/>
        <v>4.0599999999999996</v>
      </c>
      <c r="H8805" s="138">
        <v>1.62</v>
      </c>
      <c r="I8805" s="138">
        <v>0.63</v>
      </c>
      <c r="J8805" s="138">
        <v>4.0599999999999996</v>
      </c>
      <c r="K8805" s="138">
        <v>47.530864197530867</v>
      </c>
    </row>
    <row r="8806" spans="1:11">
      <c r="A8806" s="39" t="s">
        <v>499</v>
      </c>
      <c r="B8806" s="39" t="s">
        <v>210</v>
      </c>
      <c r="C8806" s="39" t="s">
        <v>99</v>
      </c>
      <c r="D8806" s="92">
        <f t="shared" si="432"/>
        <v>2.8</v>
      </c>
      <c r="E8806" s="92">
        <f t="shared" si="433"/>
        <v>1.08</v>
      </c>
      <c r="F8806" s="92">
        <f t="shared" si="434"/>
        <v>7.02</v>
      </c>
      <c r="H8806" s="138">
        <v>2.8</v>
      </c>
      <c r="I8806" s="138">
        <v>1.08</v>
      </c>
      <c r="J8806" s="138">
        <v>7.02</v>
      </c>
      <c r="K8806" s="138">
        <v>47.857142857142861</v>
      </c>
    </row>
    <row r="8807" spans="1:11">
      <c r="A8807" s="39" t="s">
        <v>499</v>
      </c>
      <c r="B8807" s="39" t="s">
        <v>210</v>
      </c>
      <c r="C8807" s="39" t="s">
        <v>100</v>
      </c>
      <c r="D8807" s="92">
        <f t="shared" si="432"/>
        <v>2.17</v>
      </c>
      <c r="E8807" s="92">
        <f t="shared" si="433"/>
        <v>0.9</v>
      </c>
      <c r="F8807" s="92">
        <f t="shared" si="434"/>
        <v>5.17</v>
      </c>
      <c r="H8807" s="138">
        <v>2.17</v>
      </c>
      <c r="I8807" s="138">
        <v>0.9</v>
      </c>
      <c r="J8807" s="138">
        <v>5.17</v>
      </c>
      <c r="K8807" s="138">
        <v>44.700460829493089</v>
      </c>
    </row>
    <row r="8808" spans="1:11">
      <c r="A8808" s="39" t="s">
        <v>499</v>
      </c>
      <c r="B8808" s="39" t="s">
        <v>210</v>
      </c>
      <c r="C8808" s="39" t="s">
        <v>107</v>
      </c>
      <c r="D8808" s="92">
        <f t="shared" si="432"/>
        <v>7.77</v>
      </c>
      <c r="E8808" s="92">
        <f t="shared" si="433"/>
        <v>4.95</v>
      </c>
      <c r="F8808" s="92">
        <f t="shared" si="434"/>
        <v>11.99</v>
      </c>
      <c r="H8808" s="138">
        <v>7.77</v>
      </c>
      <c r="I8808" s="138">
        <v>4.95</v>
      </c>
      <c r="J8808" s="138">
        <v>11.99</v>
      </c>
      <c r="K8808" s="138">
        <v>22.651222651222653</v>
      </c>
    </row>
    <row r="8809" spans="1:11">
      <c r="A8809" s="39" t="s">
        <v>499</v>
      </c>
      <c r="B8809" s="39" t="s">
        <v>210</v>
      </c>
      <c r="C8809" s="39" t="s">
        <v>113</v>
      </c>
      <c r="D8809" s="92">
        <f t="shared" si="432"/>
        <v>1.97</v>
      </c>
      <c r="E8809" s="92">
        <f t="shared" si="433"/>
        <v>0.89</v>
      </c>
      <c r="F8809" s="92">
        <f t="shared" si="434"/>
        <v>4.3</v>
      </c>
      <c r="H8809" s="138">
        <v>1.97</v>
      </c>
      <c r="I8809" s="138">
        <v>0.89</v>
      </c>
      <c r="J8809" s="138">
        <v>4.3</v>
      </c>
      <c r="K8809" s="138">
        <v>40.101522842639596</v>
      </c>
    </row>
    <row r="8810" spans="1:11">
      <c r="A8810" s="39" t="s">
        <v>499</v>
      </c>
      <c r="B8810" s="39" t="s">
        <v>210</v>
      </c>
      <c r="C8810" s="39" t="s">
        <v>114</v>
      </c>
      <c r="D8810" s="92">
        <f t="shared" si="432"/>
        <v>1.37</v>
      </c>
      <c r="E8810" s="92">
        <f t="shared" si="433"/>
        <v>0.77</v>
      </c>
      <c r="F8810" s="92">
        <f t="shared" si="434"/>
        <v>2.41</v>
      </c>
      <c r="H8810" s="138">
        <v>1.37</v>
      </c>
      <c r="I8810" s="138">
        <v>0.77</v>
      </c>
      <c r="J8810" s="138">
        <v>2.41</v>
      </c>
      <c r="K8810" s="138">
        <v>29.197080291970799</v>
      </c>
    </row>
    <row r="8811" spans="1:11">
      <c r="A8811" s="39" t="s">
        <v>499</v>
      </c>
      <c r="B8811" s="39" t="s">
        <v>210</v>
      </c>
      <c r="C8811" s="39" t="s">
        <v>120</v>
      </c>
      <c r="D8811" s="92">
        <f t="shared" si="432"/>
        <v>1.44</v>
      </c>
      <c r="E8811" s="92">
        <f t="shared" si="433"/>
        <v>0.85</v>
      </c>
      <c r="F8811" s="92">
        <f t="shared" si="434"/>
        <v>2.44</v>
      </c>
      <c r="H8811" s="138">
        <v>1.44</v>
      </c>
      <c r="I8811" s="138">
        <v>0.85</v>
      </c>
      <c r="J8811" s="138">
        <v>2.44</v>
      </c>
      <c r="K8811" s="138">
        <v>27.083333333333336</v>
      </c>
    </row>
    <row r="8812" spans="1:11">
      <c r="A8812" s="39" t="s">
        <v>499</v>
      </c>
      <c r="B8812" s="39" t="s">
        <v>210</v>
      </c>
      <c r="C8812" s="39" t="s">
        <v>121</v>
      </c>
      <c r="D8812" s="92">
        <f t="shared" si="432"/>
        <v>1.81</v>
      </c>
      <c r="E8812" s="92">
        <f t="shared" si="433"/>
        <v>0.73</v>
      </c>
      <c r="F8812" s="92">
        <f t="shared" si="434"/>
        <v>4.4400000000000004</v>
      </c>
      <c r="H8812" s="138">
        <v>1.81</v>
      </c>
      <c r="I8812" s="138">
        <v>0.73</v>
      </c>
      <c r="J8812" s="138">
        <v>4.4400000000000004</v>
      </c>
      <c r="K8812" s="138">
        <v>46.408839779005525</v>
      </c>
    </row>
    <row r="8813" spans="1:11">
      <c r="A8813" s="39" t="s">
        <v>499</v>
      </c>
      <c r="B8813" s="39" t="s">
        <v>210</v>
      </c>
      <c r="C8813" s="39" t="s">
        <v>124</v>
      </c>
      <c r="D8813" s="92" t="str">
        <f t="shared" si="432"/>
        <v xml:space="preserve"> </v>
      </c>
      <c r="E8813" s="92" t="str">
        <f t="shared" si="433"/>
        <v xml:space="preserve"> </v>
      </c>
      <c r="F8813" s="92" t="str">
        <f t="shared" si="434"/>
        <v xml:space="preserve"> </v>
      </c>
      <c r="H8813" s="138">
        <v>1.28</v>
      </c>
      <c r="I8813" s="138">
        <v>0.43</v>
      </c>
      <c r="J8813" s="138">
        <v>3.75</v>
      </c>
      <c r="K8813" s="138">
        <v>55.46875</v>
      </c>
    </row>
    <row r="8814" spans="1:11">
      <c r="A8814" s="39" t="s">
        <v>499</v>
      </c>
      <c r="B8814" s="39" t="s">
        <v>210</v>
      </c>
      <c r="C8814" s="39" t="s">
        <v>126</v>
      </c>
      <c r="D8814" s="92">
        <f t="shared" si="432"/>
        <v>1.41</v>
      </c>
      <c r="E8814" s="92">
        <f t="shared" si="433"/>
        <v>0.64</v>
      </c>
      <c r="F8814" s="92">
        <f t="shared" si="434"/>
        <v>3.1</v>
      </c>
      <c r="H8814" s="138">
        <v>1.41</v>
      </c>
      <c r="I8814" s="138">
        <v>0.64</v>
      </c>
      <c r="J8814" s="138">
        <v>3.1</v>
      </c>
      <c r="K8814" s="138">
        <v>40.425531914893611</v>
      </c>
    </row>
    <row r="8815" spans="1:11">
      <c r="A8815" s="39" t="s">
        <v>499</v>
      </c>
      <c r="B8815" s="39" t="s">
        <v>210</v>
      </c>
      <c r="C8815" s="39" t="s">
        <v>127</v>
      </c>
      <c r="D8815" s="92">
        <f t="shared" si="432"/>
        <v>1.37</v>
      </c>
      <c r="E8815" s="92">
        <f t="shared" si="433"/>
        <v>0.78</v>
      </c>
      <c r="F8815" s="92">
        <f t="shared" si="434"/>
        <v>2.42</v>
      </c>
      <c r="H8815" s="138">
        <v>1.37</v>
      </c>
      <c r="I8815" s="138">
        <v>0.78</v>
      </c>
      <c r="J8815" s="138">
        <v>2.42</v>
      </c>
      <c r="K8815" s="138">
        <v>29.197080291970799</v>
      </c>
    </row>
    <row r="8816" spans="1:11">
      <c r="A8816" s="39" t="s">
        <v>499</v>
      </c>
      <c r="B8816" s="39" t="s">
        <v>210</v>
      </c>
      <c r="C8816" s="39" t="s">
        <v>128</v>
      </c>
      <c r="D8816" s="92">
        <f t="shared" si="432"/>
        <v>2.31</v>
      </c>
      <c r="E8816" s="92">
        <f t="shared" si="433"/>
        <v>1.26</v>
      </c>
      <c r="F8816" s="92">
        <f t="shared" si="434"/>
        <v>4.18</v>
      </c>
      <c r="H8816" s="138">
        <v>2.31</v>
      </c>
      <c r="I8816" s="138">
        <v>1.26</v>
      </c>
      <c r="J8816" s="138">
        <v>4.18</v>
      </c>
      <c r="K8816" s="138">
        <v>30.735930735930733</v>
      </c>
    </row>
    <row r="8817" spans="1:11">
      <c r="A8817" s="39" t="s">
        <v>499</v>
      </c>
      <c r="B8817" s="39" t="s">
        <v>210</v>
      </c>
      <c r="C8817" s="39" t="s">
        <v>129</v>
      </c>
      <c r="D8817" s="92">
        <f t="shared" si="432"/>
        <v>2.09</v>
      </c>
      <c r="E8817" s="92">
        <f t="shared" si="433"/>
        <v>1.25</v>
      </c>
      <c r="F8817" s="92">
        <f t="shared" si="434"/>
        <v>3.47</v>
      </c>
      <c r="H8817" s="138">
        <v>2.09</v>
      </c>
      <c r="I8817" s="138">
        <v>1.25</v>
      </c>
      <c r="J8817" s="138">
        <v>3.47</v>
      </c>
      <c r="K8817" s="138">
        <v>25.837320574162682</v>
      </c>
    </row>
    <row r="8818" spans="1:11">
      <c r="A8818" s="39" t="s">
        <v>499</v>
      </c>
      <c r="B8818" s="39" t="s">
        <v>210</v>
      </c>
      <c r="C8818" s="39" t="s">
        <v>139</v>
      </c>
      <c r="D8818" s="92">
        <f t="shared" ref="D8818:D8881" si="435">IF(K8818&gt;=50," ",H8818)</f>
        <v>3.16</v>
      </c>
      <c r="E8818" s="92">
        <f t="shared" ref="E8818:E8881" si="436">IF(K8818&gt;=50," ",I8818)</f>
        <v>1.51</v>
      </c>
      <c r="F8818" s="92">
        <f t="shared" ref="F8818:F8881" si="437">IF(K8818&gt;=50," ",J8818)</f>
        <v>6.47</v>
      </c>
      <c r="H8818" s="138">
        <v>3.16</v>
      </c>
      <c r="I8818" s="138">
        <v>1.51</v>
      </c>
      <c r="J8818" s="138">
        <v>6.47</v>
      </c>
      <c r="K8818" s="138">
        <v>37.025316455696199</v>
      </c>
    </row>
    <row r="8819" spans="1:11">
      <c r="A8819" s="39" t="s">
        <v>499</v>
      </c>
      <c r="B8819" s="39" t="s">
        <v>210</v>
      </c>
      <c r="C8819" s="39" t="s">
        <v>141</v>
      </c>
      <c r="D8819" s="92" t="str">
        <f t="shared" si="435"/>
        <v xml:space="preserve"> </v>
      </c>
      <c r="E8819" s="92" t="str">
        <f t="shared" si="436"/>
        <v xml:space="preserve"> </v>
      </c>
      <c r="F8819" s="92" t="str">
        <f t="shared" si="437"/>
        <v xml:space="preserve"> </v>
      </c>
      <c r="H8819" s="138">
        <v>0.77</v>
      </c>
      <c r="I8819" s="138">
        <v>0.25</v>
      </c>
      <c r="J8819" s="138">
        <v>2.38</v>
      </c>
      <c r="K8819" s="138">
        <v>58.441558441558442</v>
      </c>
    </row>
    <row r="8820" spans="1:11">
      <c r="A8820" s="39" t="s">
        <v>499</v>
      </c>
      <c r="B8820" s="39" t="s">
        <v>210</v>
      </c>
      <c r="C8820" s="39" t="s">
        <v>142</v>
      </c>
      <c r="D8820" s="92">
        <f t="shared" si="435"/>
        <v>4.26</v>
      </c>
      <c r="E8820" s="92">
        <f t="shared" si="436"/>
        <v>2.17</v>
      </c>
      <c r="F8820" s="92">
        <f t="shared" si="437"/>
        <v>8.19</v>
      </c>
      <c r="H8820" s="138">
        <v>4.26</v>
      </c>
      <c r="I8820" s="138">
        <v>2.17</v>
      </c>
      <c r="J8820" s="138">
        <v>8.19</v>
      </c>
      <c r="K8820" s="138">
        <v>34.037558685446015</v>
      </c>
    </row>
    <row r="8821" spans="1:11">
      <c r="A8821" s="39" t="s">
        <v>499</v>
      </c>
      <c r="B8821" s="39" t="s">
        <v>210</v>
      </c>
      <c r="C8821" s="39" t="s">
        <v>147</v>
      </c>
      <c r="D8821" s="92">
        <f t="shared" si="435"/>
        <v>4.67</v>
      </c>
      <c r="E8821" s="92">
        <f t="shared" si="436"/>
        <v>2.2999999999999998</v>
      </c>
      <c r="F8821" s="92">
        <f t="shared" si="437"/>
        <v>9.27</v>
      </c>
      <c r="H8821" s="138">
        <v>4.67</v>
      </c>
      <c r="I8821" s="138">
        <v>2.2999999999999998</v>
      </c>
      <c r="J8821" s="138">
        <v>9.27</v>
      </c>
      <c r="K8821" s="138">
        <v>35.760171306209848</v>
      </c>
    </row>
    <row r="8822" spans="1:11">
      <c r="A8822" s="39" t="s">
        <v>499</v>
      </c>
      <c r="B8822" s="39" t="s">
        <v>210</v>
      </c>
      <c r="C8822" s="39" t="s">
        <v>148</v>
      </c>
      <c r="D8822" s="92">
        <f t="shared" si="435"/>
        <v>2.39</v>
      </c>
      <c r="E8822" s="92">
        <f t="shared" si="436"/>
        <v>1.05</v>
      </c>
      <c r="F8822" s="92">
        <f t="shared" si="437"/>
        <v>5.36</v>
      </c>
      <c r="H8822" s="138">
        <v>2.39</v>
      </c>
      <c r="I8822" s="138">
        <v>1.05</v>
      </c>
      <c r="J8822" s="138">
        <v>5.36</v>
      </c>
      <c r="K8822" s="138">
        <v>41.841004184100413</v>
      </c>
    </row>
    <row r="8823" spans="1:11">
      <c r="A8823" s="39" t="s">
        <v>499</v>
      </c>
      <c r="B8823" s="39" t="s">
        <v>210</v>
      </c>
      <c r="C8823" s="39" t="s">
        <v>152</v>
      </c>
      <c r="D8823" s="92">
        <f t="shared" si="435"/>
        <v>2.5499999999999998</v>
      </c>
      <c r="E8823" s="92">
        <f t="shared" si="436"/>
        <v>1.3</v>
      </c>
      <c r="F8823" s="92">
        <f t="shared" si="437"/>
        <v>4.93</v>
      </c>
      <c r="H8823" s="138">
        <v>2.5499999999999998</v>
      </c>
      <c r="I8823" s="138">
        <v>1.3</v>
      </c>
      <c r="J8823" s="138">
        <v>4.93</v>
      </c>
      <c r="K8823" s="138">
        <v>34.117647058823529</v>
      </c>
    </row>
    <row r="8824" spans="1:11">
      <c r="A8824" s="39" t="s">
        <v>499</v>
      </c>
      <c r="B8824" s="39" t="s">
        <v>210</v>
      </c>
      <c r="C8824" s="39" t="s">
        <v>155</v>
      </c>
      <c r="D8824" s="92" t="str">
        <f t="shared" si="435"/>
        <v xml:space="preserve"> </v>
      </c>
      <c r="E8824" s="92" t="str">
        <f t="shared" si="436"/>
        <v xml:space="preserve"> </v>
      </c>
      <c r="F8824" s="92" t="str">
        <f t="shared" si="437"/>
        <v xml:space="preserve"> </v>
      </c>
      <c r="H8824" s="138">
        <v>2.33</v>
      </c>
      <c r="I8824" s="138">
        <v>0.84</v>
      </c>
      <c r="J8824" s="138">
        <v>6.26</v>
      </c>
      <c r="K8824" s="138">
        <v>51.072961373390555</v>
      </c>
    </row>
    <row r="8825" spans="1:11">
      <c r="A8825" s="39" t="s">
        <v>499</v>
      </c>
      <c r="B8825" s="39" t="s">
        <v>210</v>
      </c>
      <c r="C8825" s="39" t="s">
        <v>157</v>
      </c>
      <c r="D8825" s="92">
        <f t="shared" si="435"/>
        <v>2.2200000000000002</v>
      </c>
      <c r="E8825" s="92">
        <f t="shared" si="436"/>
        <v>1.17</v>
      </c>
      <c r="F8825" s="92">
        <f t="shared" si="437"/>
        <v>4.17</v>
      </c>
      <c r="H8825" s="138">
        <v>2.2200000000000002</v>
      </c>
      <c r="I8825" s="138">
        <v>1.17</v>
      </c>
      <c r="J8825" s="138">
        <v>4.17</v>
      </c>
      <c r="K8825" s="138">
        <v>32.432432432432428</v>
      </c>
    </row>
    <row r="8826" spans="1:11">
      <c r="A8826" s="39" t="s">
        <v>499</v>
      </c>
      <c r="B8826" s="39" t="s">
        <v>210</v>
      </c>
      <c r="C8826" s="39" t="s">
        <v>158</v>
      </c>
      <c r="D8826" s="92">
        <f t="shared" si="435"/>
        <v>0.49</v>
      </c>
      <c r="E8826" s="92">
        <f t="shared" si="436"/>
        <v>0.24</v>
      </c>
      <c r="F8826" s="92">
        <f t="shared" si="437"/>
        <v>1.03</v>
      </c>
      <c r="H8826" s="138">
        <v>0.49</v>
      </c>
      <c r="I8826" s="138">
        <v>0.24</v>
      </c>
      <c r="J8826" s="138">
        <v>1.03</v>
      </c>
      <c r="K8826" s="138">
        <v>38.775510204081634</v>
      </c>
    </row>
    <row r="8827" spans="1:11">
      <c r="A8827" s="39" t="s">
        <v>499</v>
      </c>
      <c r="B8827" s="39" t="s">
        <v>210</v>
      </c>
      <c r="C8827" s="39" t="s">
        <v>160</v>
      </c>
      <c r="D8827" s="92">
        <f t="shared" si="435"/>
        <v>0.9</v>
      </c>
      <c r="E8827" s="92">
        <f t="shared" si="436"/>
        <v>0.45</v>
      </c>
      <c r="F8827" s="92">
        <f t="shared" si="437"/>
        <v>1.79</v>
      </c>
      <c r="H8827" s="138">
        <v>0.9</v>
      </c>
      <c r="I8827" s="138">
        <v>0.45</v>
      </c>
      <c r="J8827" s="138">
        <v>1.79</v>
      </c>
      <c r="K8827" s="138">
        <v>35.555555555555557</v>
      </c>
    </row>
    <row r="8828" spans="1:11">
      <c r="A8828" s="39" t="s">
        <v>499</v>
      </c>
      <c r="B8828" s="39" t="s">
        <v>210</v>
      </c>
      <c r="C8828" s="39" t="s">
        <v>163</v>
      </c>
      <c r="D8828" s="92">
        <f t="shared" si="435"/>
        <v>1.3</v>
      </c>
      <c r="E8828" s="92">
        <f t="shared" si="436"/>
        <v>0.6</v>
      </c>
      <c r="F8828" s="92">
        <f t="shared" si="437"/>
        <v>2.81</v>
      </c>
      <c r="H8828" s="138">
        <v>1.3</v>
      </c>
      <c r="I8828" s="138">
        <v>0.6</v>
      </c>
      <c r="J8828" s="138">
        <v>2.81</v>
      </c>
      <c r="K8828" s="138">
        <v>39.230769230769234</v>
      </c>
    </row>
    <row r="8829" spans="1:11">
      <c r="A8829" s="39" t="s">
        <v>499</v>
      </c>
      <c r="B8829" s="39" t="s">
        <v>210</v>
      </c>
      <c r="C8829" s="39" t="s">
        <v>167</v>
      </c>
      <c r="D8829" s="92">
        <f t="shared" si="435"/>
        <v>2.04</v>
      </c>
      <c r="E8829" s="92">
        <f t="shared" si="436"/>
        <v>0.95</v>
      </c>
      <c r="F8829" s="92">
        <f t="shared" si="437"/>
        <v>4.3600000000000003</v>
      </c>
      <c r="H8829" s="138">
        <v>2.04</v>
      </c>
      <c r="I8829" s="138">
        <v>0.95</v>
      </c>
      <c r="J8829" s="138">
        <v>4.3600000000000003</v>
      </c>
      <c r="K8829" s="138">
        <v>39.215686274509807</v>
      </c>
    </row>
    <row r="8830" spans="1:11">
      <c r="A8830" s="39" t="s">
        <v>499</v>
      </c>
      <c r="B8830" s="39" t="s">
        <v>210</v>
      </c>
      <c r="C8830" s="39" t="s">
        <v>169</v>
      </c>
      <c r="D8830" s="92">
        <f t="shared" si="435"/>
        <v>2.3199999999999998</v>
      </c>
      <c r="E8830" s="92">
        <f t="shared" si="436"/>
        <v>1.1299999999999999</v>
      </c>
      <c r="F8830" s="92">
        <f t="shared" si="437"/>
        <v>4.7</v>
      </c>
      <c r="H8830" s="138">
        <v>2.3199999999999998</v>
      </c>
      <c r="I8830" s="138">
        <v>1.1299999999999999</v>
      </c>
      <c r="J8830" s="138">
        <v>4.7</v>
      </c>
      <c r="K8830" s="138">
        <v>36.206896551724135</v>
      </c>
    </row>
    <row r="8831" spans="1:11">
      <c r="A8831" s="39" t="s">
        <v>499</v>
      </c>
      <c r="B8831" s="39" t="s">
        <v>210</v>
      </c>
      <c r="C8831" s="39" t="s">
        <v>173</v>
      </c>
      <c r="D8831" s="92">
        <f t="shared" si="435"/>
        <v>2.4500000000000002</v>
      </c>
      <c r="E8831" s="92">
        <f t="shared" si="436"/>
        <v>1.3</v>
      </c>
      <c r="F8831" s="92">
        <f t="shared" si="437"/>
        <v>4.55</v>
      </c>
      <c r="H8831" s="138">
        <v>2.4500000000000002</v>
      </c>
      <c r="I8831" s="138">
        <v>1.3</v>
      </c>
      <c r="J8831" s="138">
        <v>4.55</v>
      </c>
      <c r="K8831" s="138">
        <v>31.836734693877549</v>
      </c>
    </row>
    <row r="8832" spans="1:11">
      <c r="A8832" s="39" t="s">
        <v>499</v>
      </c>
      <c r="B8832" s="39" t="s">
        <v>210</v>
      </c>
      <c r="C8832" s="39" t="s">
        <v>176</v>
      </c>
      <c r="D8832" s="92" t="str">
        <f t="shared" si="435"/>
        <v xml:space="preserve"> </v>
      </c>
      <c r="E8832" s="92" t="str">
        <f t="shared" si="436"/>
        <v xml:space="preserve"> </v>
      </c>
      <c r="F8832" s="92" t="str">
        <f t="shared" si="437"/>
        <v xml:space="preserve"> </v>
      </c>
      <c r="H8832" s="138">
        <v>3.67</v>
      </c>
      <c r="I8832" s="138">
        <v>1.33</v>
      </c>
      <c r="J8832" s="138">
        <v>9.7200000000000006</v>
      </c>
      <c r="K8832" s="138">
        <v>50.953678474114447</v>
      </c>
    </row>
    <row r="8833" spans="1:11">
      <c r="A8833" s="39" t="s">
        <v>499</v>
      </c>
      <c r="B8833" s="39" t="s">
        <v>210</v>
      </c>
      <c r="C8833" s="39" t="s">
        <v>363</v>
      </c>
      <c r="D8833" s="92">
        <f t="shared" si="435"/>
        <v>3.42</v>
      </c>
      <c r="E8833" s="92">
        <f t="shared" si="436"/>
        <v>2.13</v>
      </c>
      <c r="F8833" s="92">
        <f t="shared" si="437"/>
        <v>5.43</v>
      </c>
      <c r="H8833" s="138">
        <v>3.42</v>
      </c>
      <c r="I8833" s="138">
        <v>2.13</v>
      </c>
      <c r="J8833" s="138">
        <v>5.43</v>
      </c>
      <c r="K8833" s="138">
        <v>23.976608187134502</v>
      </c>
    </row>
    <row r="8834" spans="1:11">
      <c r="A8834" s="39" t="s">
        <v>499</v>
      </c>
      <c r="B8834" s="39" t="s">
        <v>210</v>
      </c>
      <c r="C8834" s="39" t="s">
        <v>364</v>
      </c>
      <c r="D8834" s="92">
        <f t="shared" si="435"/>
        <v>1.96</v>
      </c>
      <c r="E8834" s="92">
        <f t="shared" si="436"/>
        <v>1.05</v>
      </c>
      <c r="F8834" s="92">
        <f t="shared" si="437"/>
        <v>3.64</v>
      </c>
      <c r="H8834" s="138">
        <v>1.96</v>
      </c>
      <c r="I8834" s="138">
        <v>1.05</v>
      </c>
      <c r="J8834" s="138">
        <v>3.64</v>
      </c>
      <c r="K8834" s="138">
        <v>31.632653061224492</v>
      </c>
    </row>
    <row r="8835" spans="1:11">
      <c r="A8835" s="39" t="s">
        <v>499</v>
      </c>
      <c r="B8835" s="39" t="s">
        <v>210</v>
      </c>
      <c r="C8835" s="39" t="s">
        <v>365</v>
      </c>
      <c r="D8835" s="92">
        <f t="shared" si="435"/>
        <v>2.1800000000000002</v>
      </c>
      <c r="E8835" s="92">
        <f t="shared" si="436"/>
        <v>1.54</v>
      </c>
      <c r="F8835" s="92">
        <f t="shared" si="437"/>
        <v>3.08</v>
      </c>
      <c r="H8835" s="138">
        <v>2.1800000000000002</v>
      </c>
      <c r="I8835" s="138">
        <v>1.54</v>
      </c>
      <c r="J8835" s="138">
        <v>3.08</v>
      </c>
      <c r="K8835" s="138">
        <v>17.889908256880734</v>
      </c>
    </row>
    <row r="8836" spans="1:11">
      <c r="A8836" s="39" t="s">
        <v>499</v>
      </c>
      <c r="B8836" s="39" t="s">
        <v>210</v>
      </c>
      <c r="C8836" s="39" t="s">
        <v>366</v>
      </c>
      <c r="D8836" s="92">
        <f t="shared" si="435"/>
        <v>3.37</v>
      </c>
      <c r="E8836" s="92">
        <f t="shared" si="436"/>
        <v>2.46</v>
      </c>
      <c r="F8836" s="92">
        <f t="shared" si="437"/>
        <v>4.5999999999999996</v>
      </c>
      <c r="H8836" s="138">
        <v>3.37</v>
      </c>
      <c r="I8836" s="138">
        <v>2.46</v>
      </c>
      <c r="J8836" s="138">
        <v>4.5999999999999996</v>
      </c>
      <c r="K8836" s="138">
        <v>16.023738872403563</v>
      </c>
    </row>
    <row r="8837" spans="1:11">
      <c r="A8837" s="39" t="s">
        <v>499</v>
      </c>
      <c r="B8837" s="39" t="s">
        <v>210</v>
      </c>
      <c r="C8837" s="39" t="s">
        <v>356</v>
      </c>
      <c r="D8837" s="92">
        <f t="shared" si="435"/>
        <v>2.98</v>
      </c>
      <c r="E8837" s="92">
        <f t="shared" si="436"/>
        <v>2.4</v>
      </c>
      <c r="F8837" s="92">
        <f t="shared" si="437"/>
        <v>3.71</v>
      </c>
      <c r="H8837" s="138">
        <v>2.98</v>
      </c>
      <c r="I8837" s="138">
        <v>2.4</v>
      </c>
      <c r="J8837" s="138">
        <v>3.71</v>
      </c>
      <c r="K8837" s="138">
        <v>11.073825503355705</v>
      </c>
    </row>
    <row r="8838" spans="1:11">
      <c r="A8838" s="39" t="s">
        <v>499</v>
      </c>
      <c r="B8838" s="39" t="s">
        <v>210</v>
      </c>
      <c r="C8838" s="39" t="s">
        <v>367</v>
      </c>
      <c r="D8838" s="92">
        <f t="shared" si="435"/>
        <v>1.25</v>
      </c>
      <c r="E8838" s="92">
        <f t="shared" si="436"/>
        <v>0.86</v>
      </c>
      <c r="F8838" s="92">
        <f t="shared" si="437"/>
        <v>1.82</v>
      </c>
      <c r="H8838" s="138">
        <v>1.25</v>
      </c>
      <c r="I8838" s="138">
        <v>0.86</v>
      </c>
      <c r="J8838" s="138">
        <v>1.82</v>
      </c>
      <c r="K8838" s="138">
        <v>19.2</v>
      </c>
    </row>
    <row r="8839" spans="1:11">
      <c r="A8839" s="39" t="s">
        <v>499</v>
      </c>
      <c r="B8839" s="39" t="s">
        <v>210</v>
      </c>
      <c r="C8839" s="39" t="s">
        <v>368</v>
      </c>
      <c r="D8839" s="92">
        <f t="shared" si="435"/>
        <v>2.25</v>
      </c>
      <c r="E8839" s="92">
        <f t="shared" si="436"/>
        <v>1.49</v>
      </c>
      <c r="F8839" s="92">
        <f t="shared" si="437"/>
        <v>3.4</v>
      </c>
      <c r="H8839" s="138">
        <v>2.25</v>
      </c>
      <c r="I8839" s="138">
        <v>1.49</v>
      </c>
      <c r="J8839" s="138">
        <v>3.4</v>
      </c>
      <c r="K8839" s="138">
        <v>21.333333333333332</v>
      </c>
    </row>
    <row r="8840" spans="1:11">
      <c r="A8840" s="39" t="s">
        <v>499</v>
      </c>
      <c r="B8840" s="39" t="s">
        <v>210</v>
      </c>
      <c r="C8840" s="39" t="s">
        <v>369</v>
      </c>
      <c r="D8840" s="92">
        <f t="shared" si="435"/>
        <v>1.31</v>
      </c>
      <c r="E8840" s="92">
        <f t="shared" si="436"/>
        <v>0.77</v>
      </c>
      <c r="F8840" s="92">
        <f t="shared" si="437"/>
        <v>2.21</v>
      </c>
      <c r="H8840" s="138">
        <v>1.31</v>
      </c>
      <c r="I8840" s="138">
        <v>0.77</v>
      </c>
      <c r="J8840" s="138">
        <v>2.21</v>
      </c>
      <c r="K8840" s="138">
        <v>26.717557251908392</v>
      </c>
    </row>
    <row r="8841" spans="1:11">
      <c r="A8841" s="39" t="s">
        <v>499</v>
      </c>
      <c r="B8841" s="39" t="s">
        <v>210</v>
      </c>
      <c r="C8841" s="39" t="s">
        <v>370</v>
      </c>
      <c r="D8841" s="92">
        <f t="shared" si="435"/>
        <v>3.25</v>
      </c>
      <c r="E8841" s="92">
        <f t="shared" si="436"/>
        <v>2.2599999999999998</v>
      </c>
      <c r="F8841" s="92">
        <f t="shared" si="437"/>
        <v>4.66</v>
      </c>
      <c r="H8841" s="138">
        <v>3.25</v>
      </c>
      <c r="I8841" s="138">
        <v>2.2599999999999998</v>
      </c>
      <c r="J8841" s="138">
        <v>4.66</v>
      </c>
      <c r="K8841" s="138">
        <v>18.46153846153846</v>
      </c>
    </row>
    <row r="8842" spans="1:11">
      <c r="A8842" s="39" t="s">
        <v>499</v>
      </c>
      <c r="B8842" s="39" t="s">
        <v>210</v>
      </c>
      <c r="C8842" s="39" t="s">
        <v>357</v>
      </c>
      <c r="D8842" s="92">
        <f t="shared" si="435"/>
        <v>2.0099999999999998</v>
      </c>
      <c r="E8842" s="92">
        <f t="shared" si="436"/>
        <v>1.6</v>
      </c>
      <c r="F8842" s="92">
        <f t="shared" si="437"/>
        <v>2.5299999999999998</v>
      </c>
      <c r="H8842" s="138">
        <v>2.0099999999999998</v>
      </c>
      <c r="I8842" s="138">
        <v>1.6</v>
      </c>
      <c r="J8842" s="138">
        <v>2.5299999999999998</v>
      </c>
      <c r="K8842" s="138">
        <v>11.940298507462687</v>
      </c>
    </row>
    <row r="8843" spans="1:11">
      <c r="A8843" s="39" t="s">
        <v>499</v>
      </c>
      <c r="B8843" s="39" t="s">
        <v>210</v>
      </c>
      <c r="C8843" s="39" t="s">
        <v>371</v>
      </c>
      <c r="D8843" s="92">
        <f t="shared" si="435"/>
        <v>1.92</v>
      </c>
      <c r="E8843" s="92">
        <f t="shared" si="436"/>
        <v>1.28</v>
      </c>
      <c r="F8843" s="92">
        <f t="shared" si="437"/>
        <v>2.89</v>
      </c>
      <c r="H8843" s="138">
        <v>1.92</v>
      </c>
      <c r="I8843" s="138">
        <v>1.28</v>
      </c>
      <c r="J8843" s="138">
        <v>2.89</v>
      </c>
      <c r="K8843" s="138">
        <v>20.833333333333336</v>
      </c>
    </row>
    <row r="8844" spans="1:11">
      <c r="A8844" s="39" t="s">
        <v>499</v>
      </c>
      <c r="B8844" s="39" t="s">
        <v>210</v>
      </c>
      <c r="C8844" s="39" t="s">
        <v>372</v>
      </c>
      <c r="D8844" s="92">
        <f t="shared" si="435"/>
        <v>2.73</v>
      </c>
      <c r="E8844" s="92">
        <f t="shared" si="436"/>
        <v>1.92</v>
      </c>
      <c r="F8844" s="92">
        <f t="shared" si="437"/>
        <v>3.86</v>
      </c>
      <c r="H8844" s="138">
        <v>2.73</v>
      </c>
      <c r="I8844" s="138">
        <v>1.92</v>
      </c>
      <c r="J8844" s="138">
        <v>3.86</v>
      </c>
      <c r="K8844" s="138">
        <v>17.948717948717949</v>
      </c>
    </row>
    <row r="8845" spans="1:11">
      <c r="A8845" s="39" t="s">
        <v>499</v>
      </c>
      <c r="B8845" s="39" t="s">
        <v>210</v>
      </c>
      <c r="C8845" s="39" t="s">
        <v>373</v>
      </c>
      <c r="D8845" s="92">
        <f t="shared" si="435"/>
        <v>1.76</v>
      </c>
      <c r="E8845" s="92">
        <f t="shared" si="436"/>
        <v>0.92</v>
      </c>
      <c r="F8845" s="92">
        <f t="shared" si="437"/>
        <v>3.34</v>
      </c>
      <c r="H8845" s="138">
        <v>1.76</v>
      </c>
      <c r="I8845" s="138">
        <v>0.92</v>
      </c>
      <c r="J8845" s="138">
        <v>3.34</v>
      </c>
      <c r="K8845" s="138">
        <v>32.954545454545453</v>
      </c>
    </row>
    <row r="8846" spans="1:11">
      <c r="A8846" s="39" t="s">
        <v>499</v>
      </c>
      <c r="B8846" s="39" t="s">
        <v>210</v>
      </c>
      <c r="C8846" s="39" t="s">
        <v>374</v>
      </c>
      <c r="D8846" s="92">
        <f t="shared" si="435"/>
        <v>1.83</v>
      </c>
      <c r="E8846" s="92">
        <f t="shared" si="436"/>
        <v>1.29</v>
      </c>
      <c r="F8846" s="92">
        <f t="shared" si="437"/>
        <v>2.58</v>
      </c>
      <c r="H8846" s="138">
        <v>1.83</v>
      </c>
      <c r="I8846" s="138">
        <v>1.29</v>
      </c>
      <c r="J8846" s="138">
        <v>2.58</v>
      </c>
      <c r="K8846" s="138">
        <v>17.486338797814209</v>
      </c>
    </row>
    <row r="8847" spans="1:11">
      <c r="A8847" s="39" t="s">
        <v>499</v>
      </c>
      <c r="B8847" s="39" t="s">
        <v>210</v>
      </c>
      <c r="C8847" s="39" t="s">
        <v>358</v>
      </c>
      <c r="D8847" s="92">
        <f t="shared" si="435"/>
        <v>2.2400000000000002</v>
      </c>
      <c r="E8847" s="92">
        <f t="shared" si="436"/>
        <v>1.72</v>
      </c>
      <c r="F8847" s="92">
        <f t="shared" si="437"/>
        <v>2.91</v>
      </c>
      <c r="H8847" s="138">
        <v>2.2400000000000002</v>
      </c>
      <c r="I8847" s="138">
        <v>1.72</v>
      </c>
      <c r="J8847" s="138">
        <v>2.91</v>
      </c>
      <c r="K8847" s="138">
        <v>13.392857142857142</v>
      </c>
    </row>
    <row r="8848" spans="1:11">
      <c r="A8848" s="39" t="s">
        <v>499</v>
      </c>
      <c r="B8848" s="39" t="s">
        <v>210</v>
      </c>
      <c r="C8848" s="39" t="s">
        <v>375</v>
      </c>
      <c r="D8848" s="92">
        <f t="shared" si="435"/>
        <v>1.32</v>
      </c>
      <c r="E8848" s="92">
        <f t="shared" si="436"/>
        <v>0.54</v>
      </c>
      <c r="F8848" s="92">
        <f t="shared" si="437"/>
        <v>3.17</v>
      </c>
      <c r="H8848" s="138">
        <v>1.32</v>
      </c>
      <c r="I8848" s="138">
        <v>0.54</v>
      </c>
      <c r="J8848" s="138">
        <v>3.17</v>
      </c>
      <c r="K8848" s="138">
        <v>44.696969696969688</v>
      </c>
    </row>
    <row r="8849" spans="1:11">
      <c r="A8849" s="39" t="s">
        <v>499</v>
      </c>
      <c r="B8849" s="39" t="s">
        <v>210</v>
      </c>
      <c r="C8849" s="39" t="s">
        <v>376</v>
      </c>
      <c r="D8849" s="92">
        <f t="shared" si="435"/>
        <v>6.23</v>
      </c>
      <c r="E8849" s="92">
        <f t="shared" si="436"/>
        <v>4.24</v>
      </c>
      <c r="F8849" s="92">
        <f t="shared" si="437"/>
        <v>9.06</v>
      </c>
      <c r="H8849" s="138">
        <v>6.23</v>
      </c>
      <c r="I8849" s="138">
        <v>4.24</v>
      </c>
      <c r="J8849" s="138">
        <v>9.06</v>
      </c>
      <c r="K8849" s="138">
        <v>19.422150882825036</v>
      </c>
    </row>
    <row r="8850" spans="1:11">
      <c r="A8850" s="39" t="s">
        <v>499</v>
      </c>
      <c r="B8850" s="39" t="s">
        <v>210</v>
      </c>
      <c r="C8850" s="39" t="s">
        <v>377</v>
      </c>
      <c r="D8850" s="92">
        <f t="shared" si="435"/>
        <v>2.19</v>
      </c>
      <c r="E8850" s="92">
        <f t="shared" si="436"/>
        <v>1.29</v>
      </c>
      <c r="F8850" s="92">
        <f t="shared" si="437"/>
        <v>3.69</v>
      </c>
      <c r="H8850" s="138">
        <v>2.19</v>
      </c>
      <c r="I8850" s="138">
        <v>1.29</v>
      </c>
      <c r="J8850" s="138">
        <v>3.69</v>
      </c>
      <c r="K8850" s="138">
        <v>26.94063926940639</v>
      </c>
    </row>
    <row r="8851" spans="1:11">
      <c r="A8851" s="39" t="s">
        <v>499</v>
      </c>
      <c r="B8851" s="39" t="s">
        <v>210</v>
      </c>
      <c r="C8851" s="39" t="s">
        <v>386</v>
      </c>
      <c r="D8851" s="92">
        <f t="shared" si="435"/>
        <v>1.89</v>
      </c>
      <c r="E8851" s="92">
        <f t="shared" si="436"/>
        <v>1.45</v>
      </c>
      <c r="F8851" s="92">
        <f t="shared" si="437"/>
        <v>2.46</v>
      </c>
      <c r="H8851" s="138">
        <v>1.89</v>
      </c>
      <c r="I8851" s="138">
        <v>1.45</v>
      </c>
      <c r="J8851" s="138">
        <v>2.46</v>
      </c>
      <c r="K8851" s="138">
        <v>13.22751322751323</v>
      </c>
    </row>
    <row r="8852" spans="1:11">
      <c r="A8852" s="39" t="s">
        <v>499</v>
      </c>
      <c r="B8852" s="39" t="s">
        <v>210</v>
      </c>
      <c r="C8852" s="39" t="s">
        <v>379</v>
      </c>
      <c r="D8852" s="92">
        <f t="shared" si="435"/>
        <v>2.64</v>
      </c>
      <c r="E8852" s="92">
        <f t="shared" si="436"/>
        <v>1.89</v>
      </c>
      <c r="F8852" s="92">
        <f t="shared" si="437"/>
        <v>3.7</v>
      </c>
      <c r="H8852" s="138">
        <v>2.64</v>
      </c>
      <c r="I8852" s="138">
        <v>1.89</v>
      </c>
      <c r="J8852" s="138">
        <v>3.7</v>
      </c>
      <c r="K8852" s="138">
        <v>17.045454545454543</v>
      </c>
    </row>
    <row r="8853" spans="1:11">
      <c r="A8853" s="39" t="s">
        <v>499</v>
      </c>
      <c r="B8853" s="39" t="s">
        <v>210</v>
      </c>
      <c r="C8853" s="39" t="s">
        <v>360</v>
      </c>
      <c r="D8853" s="92">
        <f t="shared" si="435"/>
        <v>3.01</v>
      </c>
      <c r="E8853" s="92">
        <f t="shared" si="436"/>
        <v>2.41</v>
      </c>
      <c r="F8853" s="92">
        <f t="shared" si="437"/>
        <v>3.75</v>
      </c>
      <c r="H8853" s="138">
        <v>3.01</v>
      </c>
      <c r="I8853" s="138">
        <v>2.41</v>
      </c>
      <c r="J8853" s="138">
        <v>3.75</v>
      </c>
      <c r="K8853" s="138">
        <v>11.295681063122926</v>
      </c>
    </row>
    <row r="8854" spans="1:11">
      <c r="A8854" s="39" t="s">
        <v>499</v>
      </c>
      <c r="B8854" s="39" t="s">
        <v>210</v>
      </c>
      <c r="C8854" s="39" t="s">
        <v>0</v>
      </c>
      <c r="D8854" s="92">
        <f t="shared" si="435"/>
        <v>2.54</v>
      </c>
      <c r="E8854" s="92">
        <f t="shared" si="436"/>
        <v>2.2599999999999998</v>
      </c>
      <c r="F8854" s="92">
        <f t="shared" si="437"/>
        <v>2.86</v>
      </c>
      <c r="H8854" s="138">
        <v>2.54</v>
      </c>
      <c r="I8854" s="138">
        <v>2.2599999999999998</v>
      </c>
      <c r="J8854" s="138">
        <v>2.86</v>
      </c>
      <c r="K8854" s="138">
        <v>5.9055118110236222</v>
      </c>
    </row>
    <row r="8855" spans="1:11">
      <c r="A8855" s="39" t="s">
        <v>499</v>
      </c>
      <c r="B8855" s="39" t="s">
        <v>497</v>
      </c>
      <c r="C8855" s="39" t="s">
        <v>101</v>
      </c>
      <c r="D8855" s="92">
        <f t="shared" si="435"/>
        <v>40.53</v>
      </c>
      <c r="E8855" s="92">
        <f t="shared" si="436"/>
        <v>34.799999999999997</v>
      </c>
      <c r="F8855" s="92">
        <f t="shared" si="437"/>
        <v>46.54</v>
      </c>
      <c r="H8855" s="138">
        <v>40.53</v>
      </c>
      <c r="I8855" s="138">
        <v>34.799999999999997</v>
      </c>
      <c r="J8855" s="138">
        <v>46.54</v>
      </c>
      <c r="K8855" s="138">
        <v>7.4265975820379957</v>
      </c>
    </row>
    <row r="8856" spans="1:11">
      <c r="A8856" s="39" t="s">
        <v>499</v>
      </c>
      <c r="B8856" s="39" t="s">
        <v>497</v>
      </c>
      <c r="C8856" s="39" t="s">
        <v>108</v>
      </c>
      <c r="D8856" s="92">
        <f t="shared" si="435"/>
        <v>41.17</v>
      </c>
      <c r="E8856" s="92">
        <f t="shared" si="436"/>
        <v>29</v>
      </c>
      <c r="F8856" s="92">
        <f t="shared" si="437"/>
        <v>54.53</v>
      </c>
      <c r="H8856" s="138">
        <v>41.17</v>
      </c>
      <c r="I8856" s="138">
        <v>29</v>
      </c>
      <c r="J8856" s="138">
        <v>54.53</v>
      </c>
      <c r="K8856" s="138">
        <v>16.15253825601166</v>
      </c>
    </row>
    <row r="8857" spans="1:11">
      <c r="A8857" s="39" t="s">
        <v>499</v>
      </c>
      <c r="B8857" s="39" t="s">
        <v>497</v>
      </c>
      <c r="C8857" s="39" t="s">
        <v>109</v>
      </c>
      <c r="D8857" s="92">
        <f t="shared" si="435"/>
        <v>38.119999999999997</v>
      </c>
      <c r="E8857" s="92">
        <f t="shared" si="436"/>
        <v>32.520000000000003</v>
      </c>
      <c r="F8857" s="92">
        <f t="shared" si="437"/>
        <v>44.05</v>
      </c>
      <c r="H8857" s="138">
        <v>38.119999999999997</v>
      </c>
      <c r="I8857" s="138">
        <v>32.520000000000003</v>
      </c>
      <c r="J8857" s="138">
        <v>44.05</v>
      </c>
      <c r="K8857" s="138">
        <v>7.7387198321091297</v>
      </c>
    </row>
    <row r="8858" spans="1:11">
      <c r="A8858" s="39" t="s">
        <v>499</v>
      </c>
      <c r="B8858" s="39" t="s">
        <v>497</v>
      </c>
      <c r="C8858" s="39" t="s">
        <v>112</v>
      </c>
      <c r="D8858" s="92">
        <f t="shared" si="435"/>
        <v>49.09</v>
      </c>
      <c r="E8858" s="92">
        <f t="shared" si="436"/>
        <v>40.15</v>
      </c>
      <c r="F8858" s="92">
        <f t="shared" si="437"/>
        <v>58.08</v>
      </c>
      <c r="H8858" s="138">
        <v>49.09</v>
      </c>
      <c r="I8858" s="138">
        <v>40.15</v>
      </c>
      <c r="J8858" s="138">
        <v>58.08</v>
      </c>
      <c r="K8858" s="138">
        <v>9.4112853941739658</v>
      </c>
    </row>
    <row r="8859" spans="1:11">
      <c r="A8859" s="39" t="s">
        <v>499</v>
      </c>
      <c r="B8859" s="39" t="s">
        <v>497</v>
      </c>
      <c r="C8859" s="39" t="s">
        <v>115</v>
      </c>
      <c r="D8859" s="92">
        <f t="shared" si="435"/>
        <v>48.47</v>
      </c>
      <c r="E8859" s="92">
        <f t="shared" si="436"/>
        <v>43.19</v>
      </c>
      <c r="F8859" s="92">
        <f t="shared" si="437"/>
        <v>53.79</v>
      </c>
      <c r="H8859" s="138">
        <v>48.47</v>
      </c>
      <c r="I8859" s="138">
        <v>43.19</v>
      </c>
      <c r="J8859" s="138">
        <v>53.79</v>
      </c>
      <c r="K8859" s="138">
        <v>5.6117185888178263</v>
      </c>
    </row>
    <row r="8860" spans="1:11">
      <c r="A8860" s="39" t="s">
        <v>499</v>
      </c>
      <c r="B8860" s="39" t="s">
        <v>497</v>
      </c>
      <c r="C8860" s="39" t="s">
        <v>118</v>
      </c>
      <c r="D8860" s="92">
        <f t="shared" si="435"/>
        <v>34.049999999999997</v>
      </c>
      <c r="E8860" s="92">
        <f t="shared" si="436"/>
        <v>28.19</v>
      </c>
      <c r="F8860" s="92">
        <f t="shared" si="437"/>
        <v>40.44</v>
      </c>
      <c r="H8860" s="138">
        <v>34.049999999999997</v>
      </c>
      <c r="I8860" s="138">
        <v>28.19</v>
      </c>
      <c r="J8860" s="138">
        <v>40.44</v>
      </c>
      <c r="K8860" s="138">
        <v>9.2217327459618215</v>
      </c>
    </row>
    <row r="8861" spans="1:11">
      <c r="A8861" s="39" t="s">
        <v>499</v>
      </c>
      <c r="B8861" s="39" t="s">
        <v>497</v>
      </c>
      <c r="C8861" s="39" t="s">
        <v>122</v>
      </c>
      <c r="D8861" s="92">
        <f t="shared" si="435"/>
        <v>39.130000000000003</v>
      </c>
      <c r="E8861" s="92">
        <f t="shared" si="436"/>
        <v>33.4</v>
      </c>
      <c r="F8861" s="92">
        <f t="shared" si="437"/>
        <v>45.18</v>
      </c>
      <c r="H8861" s="138">
        <v>39.130000000000003</v>
      </c>
      <c r="I8861" s="138">
        <v>33.4</v>
      </c>
      <c r="J8861" s="138">
        <v>45.18</v>
      </c>
      <c r="K8861" s="138">
        <v>7.7178635318170192</v>
      </c>
    </row>
    <row r="8862" spans="1:11">
      <c r="A8862" s="39" t="s">
        <v>499</v>
      </c>
      <c r="B8862" s="39" t="s">
        <v>497</v>
      </c>
      <c r="C8862" s="39" t="s">
        <v>130</v>
      </c>
      <c r="D8862" s="92">
        <f t="shared" si="435"/>
        <v>46.3</v>
      </c>
      <c r="E8862" s="92">
        <f t="shared" si="436"/>
        <v>41.34</v>
      </c>
      <c r="F8862" s="92">
        <f t="shared" si="437"/>
        <v>51.34</v>
      </c>
      <c r="H8862" s="138">
        <v>46.3</v>
      </c>
      <c r="I8862" s="138">
        <v>41.34</v>
      </c>
      <c r="J8862" s="138">
        <v>51.34</v>
      </c>
      <c r="K8862" s="138">
        <v>5.5291576673866096</v>
      </c>
    </row>
    <row r="8863" spans="1:11">
      <c r="A8863" s="39" t="s">
        <v>499</v>
      </c>
      <c r="B8863" s="39" t="s">
        <v>497</v>
      </c>
      <c r="C8863" s="39" t="s">
        <v>135</v>
      </c>
      <c r="D8863" s="92">
        <f t="shared" si="435"/>
        <v>43.08</v>
      </c>
      <c r="E8863" s="92">
        <f t="shared" si="436"/>
        <v>31.34</v>
      </c>
      <c r="F8863" s="92">
        <f t="shared" si="437"/>
        <v>55.65</v>
      </c>
      <c r="H8863" s="138">
        <v>43.08</v>
      </c>
      <c r="I8863" s="138">
        <v>31.34</v>
      </c>
      <c r="J8863" s="138">
        <v>55.65</v>
      </c>
      <c r="K8863" s="138">
        <v>14.670380687093781</v>
      </c>
    </row>
    <row r="8864" spans="1:11">
      <c r="A8864" s="39" t="s">
        <v>499</v>
      </c>
      <c r="B8864" s="39" t="s">
        <v>497</v>
      </c>
      <c r="C8864" s="39" t="s">
        <v>136</v>
      </c>
      <c r="D8864" s="92">
        <f t="shared" si="435"/>
        <v>39.979999999999997</v>
      </c>
      <c r="E8864" s="92">
        <f t="shared" si="436"/>
        <v>33.06</v>
      </c>
      <c r="F8864" s="92">
        <f t="shared" si="437"/>
        <v>47.34</v>
      </c>
      <c r="H8864" s="138">
        <v>39.979999999999997</v>
      </c>
      <c r="I8864" s="138">
        <v>33.06</v>
      </c>
      <c r="J8864" s="138">
        <v>47.34</v>
      </c>
      <c r="K8864" s="138">
        <v>9.1795897948974492</v>
      </c>
    </row>
    <row r="8865" spans="1:11">
      <c r="A8865" s="39" t="s">
        <v>499</v>
      </c>
      <c r="B8865" s="39" t="s">
        <v>497</v>
      </c>
      <c r="C8865" s="39" t="s">
        <v>143</v>
      </c>
      <c r="D8865" s="92">
        <f t="shared" si="435"/>
        <v>40.590000000000003</v>
      </c>
      <c r="E8865" s="92">
        <f t="shared" si="436"/>
        <v>33.69</v>
      </c>
      <c r="F8865" s="92">
        <f t="shared" si="437"/>
        <v>47.89</v>
      </c>
      <c r="H8865" s="138">
        <v>40.590000000000003</v>
      </c>
      <c r="I8865" s="138">
        <v>33.69</v>
      </c>
      <c r="J8865" s="138">
        <v>47.89</v>
      </c>
      <c r="K8865" s="138">
        <v>8.9677260408967712</v>
      </c>
    </row>
    <row r="8866" spans="1:11">
      <c r="A8866" s="39" t="s">
        <v>499</v>
      </c>
      <c r="B8866" s="39" t="s">
        <v>497</v>
      </c>
      <c r="C8866" s="39" t="s">
        <v>149</v>
      </c>
      <c r="D8866" s="92">
        <f t="shared" si="435"/>
        <v>50.2</v>
      </c>
      <c r="E8866" s="92">
        <f t="shared" si="436"/>
        <v>44.45</v>
      </c>
      <c r="F8866" s="92">
        <f t="shared" si="437"/>
        <v>55.94</v>
      </c>
      <c r="H8866" s="138">
        <v>50.2</v>
      </c>
      <c r="I8866" s="138">
        <v>44.45</v>
      </c>
      <c r="J8866" s="138">
        <v>55.94</v>
      </c>
      <c r="K8866" s="138">
        <v>5.856573705179283</v>
      </c>
    </row>
    <row r="8867" spans="1:11">
      <c r="A8867" s="39" t="s">
        <v>499</v>
      </c>
      <c r="B8867" s="39" t="s">
        <v>497</v>
      </c>
      <c r="C8867" s="39" t="s">
        <v>151</v>
      </c>
      <c r="D8867" s="92">
        <f t="shared" si="435"/>
        <v>38.450000000000003</v>
      </c>
      <c r="E8867" s="92">
        <f t="shared" si="436"/>
        <v>29.68</v>
      </c>
      <c r="F8867" s="92">
        <f t="shared" si="437"/>
        <v>48.05</v>
      </c>
      <c r="H8867" s="138">
        <v>38.450000000000003</v>
      </c>
      <c r="I8867" s="138">
        <v>29.68</v>
      </c>
      <c r="J8867" s="138">
        <v>48.05</v>
      </c>
      <c r="K8867" s="138">
        <v>12.327698309492847</v>
      </c>
    </row>
    <row r="8868" spans="1:11">
      <c r="A8868" s="39" t="s">
        <v>499</v>
      </c>
      <c r="B8868" s="39" t="s">
        <v>497</v>
      </c>
      <c r="C8868" s="39" t="s">
        <v>154</v>
      </c>
      <c r="D8868" s="92">
        <f t="shared" si="435"/>
        <v>36.69</v>
      </c>
      <c r="E8868" s="92">
        <f t="shared" si="436"/>
        <v>30.54</v>
      </c>
      <c r="F8868" s="92">
        <f t="shared" si="437"/>
        <v>43.3</v>
      </c>
      <c r="H8868" s="138">
        <v>36.69</v>
      </c>
      <c r="I8868" s="138">
        <v>30.54</v>
      </c>
      <c r="J8868" s="138">
        <v>43.3</v>
      </c>
      <c r="K8868" s="138">
        <v>8.9125102207686027</v>
      </c>
    </row>
    <row r="8869" spans="1:11">
      <c r="A8869" s="39" t="s">
        <v>499</v>
      </c>
      <c r="B8869" s="39" t="s">
        <v>497</v>
      </c>
      <c r="C8869" s="39" t="s">
        <v>164</v>
      </c>
      <c r="D8869" s="92">
        <f t="shared" si="435"/>
        <v>38.630000000000003</v>
      </c>
      <c r="E8869" s="92">
        <f t="shared" si="436"/>
        <v>31.54</v>
      </c>
      <c r="F8869" s="92">
        <f t="shared" si="437"/>
        <v>46.24</v>
      </c>
      <c r="H8869" s="138">
        <v>38.630000000000003</v>
      </c>
      <c r="I8869" s="138">
        <v>31.54</v>
      </c>
      <c r="J8869" s="138">
        <v>46.24</v>
      </c>
      <c r="K8869" s="138">
        <v>9.7592544654413658</v>
      </c>
    </row>
    <row r="8870" spans="1:11">
      <c r="A8870" s="39" t="s">
        <v>499</v>
      </c>
      <c r="B8870" s="39" t="s">
        <v>497</v>
      </c>
      <c r="C8870" s="39" t="s">
        <v>171</v>
      </c>
      <c r="D8870" s="92">
        <f t="shared" si="435"/>
        <v>44.36</v>
      </c>
      <c r="E8870" s="92">
        <f t="shared" si="436"/>
        <v>38.79</v>
      </c>
      <c r="F8870" s="92">
        <f t="shared" si="437"/>
        <v>50.08</v>
      </c>
      <c r="H8870" s="138">
        <v>44.36</v>
      </c>
      <c r="I8870" s="138">
        <v>38.79</v>
      </c>
      <c r="J8870" s="138">
        <v>50.08</v>
      </c>
      <c r="K8870" s="138">
        <v>6.5148782687105502</v>
      </c>
    </row>
    <row r="8871" spans="1:11">
      <c r="A8871" s="39" t="s">
        <v>499</v>
      </c>
      <c r="B8871" s="39" t="s">
        <v>497</v>
      </c>
      <c r="C8871" s="39" t="s">
        <v>174</v>
      </c>
      <c r="D8871" s="92">
        <f t="shared" si="435"/>
        <v>41.42</v>
      </c>
      <c r="E8871" s="92">
        <f t="shared" si="436"/>
        <v>35.130000000000003</v>
      </c>
      <c r="F8871" s="92">
        <f t="shared" si="437"/>
        <v>48</v>
      </c>
      <c r="H8871" s="138">
        <v>41.42</v>
      </c>
      <c r="I8871" s="138">
        <v>35.130000000000003</v>
      </c>
      <c r="J8871" s="138">
        <v>48</v>
      </c>
      <c r="K8871" s="138">
        <v>7.9671656204732004</v>
      </c>
    </row>
    <row r="8872" spans="1:11">
      <c r="A8872" s="39" t="s">
        <v>499</v>
      </c>
      <c r="B8872" s="39" t="s">
        <v>497</v>
      </c>
      <c r="C8872" s="39" t="s">
        <v>102</v>
      </c>
      <c r="D8872" s="92">
        <f t="shared" si="435"/>
        <v>44.73</v>
      </c>
      <c r="E8872" s="92">
        <f t="shared" si="436"/>
        <v>36.590000000000003</v>
      </c>
      <c r="F8872" s="92">
        <f t="shared" si="437"/>
        <v>53.16</v>
      </c>
      <c r="H8872" s="138">
        <v>44.73</v>
      </c>
      <c r="I8872" s="138">
        <v>36.590000000000003</v>
      </c>
      <c r="J8872" s="138">
        <v>53.16</v>
      </c>
      <c r="K8872" s="138">
        <v>9.5461658841940533</v>
      </c>
    </row>
    <row r="8873" spans="1:11">
      <c r="A8873" s="39" t="s">
        <v>499</v>
      </c>
      <c r="B8873" s="39" t="s">
        <v>497</v>
      </c>
      <c r="C8873" s="39" t="s">
        <v>103</v>
      </c>
      <c r="D8873" s="92">
        <f t="shared" si="435"/>
        <v>44.7</v>
      </c>
      <c r="E8873" s="92">
        <f t="shared" si="436"/>
        <v>37.46</v>
      </c>
      <c r="F8873" s="92">
        <f t="shared" si="437"/>
        <v>52.16</v>
      </c>
      <c r="H8873" s="138">
        <v>44.7</v>
      </c>
      <c r="I8873" s="138">
        <v>37.46</v>
      </c>
      <c r="J8873" s="138">
        <v>52.16</v>
      </c>
      <c r="K8873" s="138">
        <v>8.4563758389261743</v>
      </c>
    </row>
    <row r="8874" spans="1:11">
      <c r="A8874" s="39" t="s">
        <v>499</v>
      </c>
      <c r="B8874" s="39" t="s">
        <v>497</v>
      </c>
      <c r="C8874" s="39" t="s">
        <v>104</v>
      </c>
      <c r="D8874" s="92">
        <f t="shared" si="435"/>
        <v>34.479999999999997</v>
      </c>
      <c r="E8874" s="92">
        <f t="shared" si="436"/>
        <v>27.71</v>
      </c>
      <c r="F8874" s="92">
        <f t="shared" si="437"/>
        <v>41.96</v>
      </c>
      <c r="H8874" s="138">
        <v>34.479999999999997</v>
      </c>
      <c r="I8874" s="138">
        <v>27.71</v>
      </c>
      <c r="J8874" s="138">
        <v>41.96</v>
      </c>
      <c r="K8874" s="138">
        <v>10.614849187935036</v>
      </c>
    </row>
    <row r="8875" spans="1:11">
      <c r="A8875" s="39" t="s">
        <v>499</v>
      </c>
      <c r="B8875" s="39" t="s">
        <v>497</v>
      </c>
      <c r="C8875" s="39" t="s">
        <v>110</v>
      </c>
      <c r="D8875" s="92">
        <f t="shared" si="435"/>
        <v>42.37</v>
      </c>
      <c r="E8875" s="92">
        <f t="shared" si="436"/>
        <v>36.49</v>
      </c>
      <c r="F8875" s="92">
        <f t="shared" si="437"/>
        <v>48.46</v>
      </c>
      <c r="H8875" s="138">
        <v>42.37</v>
      </c>
      <c r="I8875" s="138">
        <v>36.49</v>
      </c>
      <c r="J8875" s="138">
        <v>48.46</v>
      </c>
      <c r="K8875" s="138">
        <v>7.2456927071040829</v>
      </c>
    </row>
    <row r="8876" spans="1:11">
      <c r="A8876" s="39" t="s">
        <v>499</v>
      </c>
      <c r="B8876" s="39" t="s">
        <v>497</v>
      </c>
      <c r="C8876" s="39" t="s">
        <v>111</v>
      </c>
      <c r="D8876" s="92">
        <f t="shared" si="435"/>
        <v>51.02</v>
      </c>
      <c r="E8876" s="92">
        <f t="shared" si="436"/>
        <v>45.75</v>
      </c>
      <c r="F8876" s="92">
        <f t="shared" si="437"/>
        <v>56.27</v>
      </c>
      <c r="H8876" s="138">
        <v>51.02</v>
      </c>
      <c r="I8876" s="138">
        <v>45.75</v>
      </c>
      <c r="J8876" s="138">
        <v>56.27</v>
      </c>
      <c r="K8876" s="138">
        <v>5.2724421795374354</v>
      </c>
    </row>
    <row r="8877" spans="1:11">
      <c r="A8877" s="39" t="s">
        <v>499</v>
      </c>
      <c r="B8877" s="39" t="s">
        <v>497</v>
      </c>
      <c r="C8877" s="39" t="s">
        <v>116</v>
      </c>
      <c r="D8877" s="92">
        <f t="shared" si="435"/>
        <v>48.86</v>
      </c>
      <c r="E8877" s="92">
        <f t="shared" si="436"/>
        <v>40.479999999999997</v>
      </c>
      <c r="F8877" s="92">
        <f t="shared" si="437"/>
        <v>57.3</v>
      </c>
      <c r="H8877" s="138">
        <v>48.86</v>
      </c>
      <c r="I8877" s="138">
        <v>40.479999999999997</v>
      </c>
      <c r="J8877" s="138">
        <v>57.3</v>
      </c>
      <c r="K8877" s="138">
        <v>8.8620548505935322</v>
      </c>
    </row>
    <row r="8878" spans="1:11">
      <c r="A8878" s="39" t="s">
        <v>499</v>
      </c>
      <c r="B8878" s="39" t="s">
        <v>497</v>
      </c>
      <c r="C8878" s="39" t="s">
        <v>117</v>
      </c>
      <c r="D8878" s="92">
        <f t="shared" si="435"/>
        <v>45.06</v>
      </c>
      <c r="E8878" s="92">
        <f t="shared" si="436"/>
        <v>39.17</v>
      </c>
      <c r="F8878" s="92">
        <f t="shared" si="437"/>
        <v>51.1</v>
      </c>
      <c r="H8878" s="138">
        <v>45.06</v>
      </c>
      <c r="I8878" s="138">
        <v>39.17</v>
      </c>
      <c r="J8878" s="138">
        <v>51.1</v>
      </c>
      <c r="K8878" s="138">
        <v>6.7909454061251662</v>
      </c>
    </row>
    <row r="8879" spans="1:11">
      <c r="A8879" s="39" t="s">
        <v>499</v>
      </c>
      <c r="B8879" s="39" t="s">
        <v>497</v>
      </c>
      <c r="C8879" s="39" t="s">
        <v>119</v>
      </c>
      <c r="D8879" s="92">
        <f t="shared" si="435"/>
        <v>42.81</v>
      </c>
      <c r="E8879" s="92">
        <f t="shared" si="436"/>
        <v>37.46</v>
      </c>
      <c r="F8879" s="92">
        <f t="shared" si="437"/>
        <v>48.34</v>
      </c>
      <c r="H8879" s="138">
        <v>42.81</v>
      </c>
      <c r="I8879" s="138">
        <v>37.46</v>
      </c>
      <c r="J8879" s="138">
        <v>48.34</v>
      </c>
      <c r="K8879" s="138">
        <v>6.5171688857743524</v>
      </c>
    </row>
    <row r="8880" spans="1:11">
      <c r="A8880" s="39" t="s">
        <v>499</v>
      </c>
      <c r="B8880" s="39" t="s">
        <v>497</v>
      </c>
      <c r="C8880" s="39" t="s">
        <v>123</v>
      </c>
      <c r="D8880" s="92">
        <f t="shared" si="435"/>
        <v>50.95</v>
      </c>
      <c r="E8880" s="92">
        <f t="shared" si="436"/>
        <v>45.12</v>
      </c>
      <c r="F8880" s="92">
        <f t="shared" si="437"/>
        <v>56.74</v>
      </c>
      <c r="H8880" s="138">
        <v>50.95</v>
      </c>
      <c r="I8880" s="138">
        <v>45.12</v>
      </c>
      <c r="J8880" s="138">
        <v>56.74</v>
      </c>
      <c r="K8880" s="138">
        <v>5.8488714425907755</v>
      </c>
    </row>
    <row r="8881" spans="1:11">
      <c r="A8881" s="39" t="s">
        <v>499</v>
      </c>
      <c r="B8881" s="39" t="s">
        <v>497</v>
      </c>
      <c r="C8881" s="39" t="s">
        <v>132</v>
      </c>
      <c r="D8881" s="92">
        <f t="shared" si="435"/>
        <v>36.119999999999997</v>
      </c>
      <c r="E8881" s="92">
        <f t="shared" si="436"/>
        <v>30.79</v>
      </c>
      <c r="F8881" s="92">
        <f t="shared" si="437"/>
        <v>41.81</v>
      </c>
      <c r="H8881" s="138">
        <v>36.119999999999997</v>
      </c>
      <c r="I8881" s="138">
        <v>30.79</v>
      </c>
      <c r="J8881" s="138">
        <v>41.81</v>
      </c>
      <c r="K8881" s="138">
        <v>7.8073089700996672</v>
      </c>
    </row>
    <row r="8882" spans="1:11">
      <c r="A8882" s="39" t="s">
        <v>499</v>
      </c>
      <c r="B8882" s="39" t="s">
        <v>497</v>
      </c>
      <c r="C8882" s="39" t="s">
        <v>134</v>
      </c>
      <c r="D8882" s="92">
        <f t="shared" ref="D8882:D8945" si="438">IF(K8882&gt;=50," ",H8882)</f>
        <v>38.11</v>
      </c>
      <c r="E8882" s="92">
        <f t="shared" ref="E8882:E8945" si="439">IF(K8882&gt;=50," ",I8882)</f>
        <v>31.88</v>
      </c>
      <c r="F8882" s="92">
        <f t="shared" ref="F8882:F8945" si="440">IF(K8882&gt;=50," ",J8882)</f>
        <v>44.75</v>
      </c>
      <c r="H8882" s="138">
        <v>38.11</v>
      </c>
      <c r="I8882" s="138">
        <v>31.88</v>
      </c>
      <c r="J8882" s="138">
        <v>44.75</v>
      </c>
      <c r="K8882" s="138">
        <v>8.6591445814746795</v>
      </c>
    </row>
    <row r="8883" spans="1:11">
      <c r="A8883" s="39" t="s">
        <v>499</v>
      </c>
      <c r="B8883" s="39" t="s">
        <v>497</v>
      </c>
      <c r="C8883" s="39" t="s">
        <v>150</v>
      </c>
      <c r="D8883" s="92">
        <f t="shared" si="438"/>
        <v>38.75</v>
      </c>
      <c r="E8883" s="92">
        <f t="shared" si="439"/>
        <v>31.81</v>
      </c>
      <c r="F8883" s="92">
        <f t="shared" si="440"/>
        <v>46.18</v>
      </c>
      <c r="H8883" s="138">
        <v>38.75</v>
      </c>
      <c r="I8883" s="138">
        <v>31.81</v>
      </c>
      <c r="J8883" s="138">
        <v>46.18</v>
      </c>
      <c r="K8883" s="138">
        <v>9.5225806451612893</v>
      </c>
    </row>
    <row r="8884" spans="1:11">
      <c r="A8884" s="39" t="s">
        <v>499</v>
      </c>
      <c r="B8884" s="39" t="s">
        <v>497</v>
      </c>
      <c r="C8884" s="39" t="s">
        <v>156</v>
      </c>
      <c r="D8884" s="92">
        <f t="shared" si="438"/>
        <v>38.56</v>
      </c>
      <c r="E8884" s="92">
        <f t="shared" si="439"/>
        <v>32.47</v>
      </c>
      <c r="F8884" s="92">
        <f t="shared" si="440"/>
        <v>45.04</v>
      </c>
      <c r="H8884" s="138">
        <v>38.56</v>
      </c>
      <c r="I8884" s="138">
        <v>32.47</v>
      </c>
      <c r="J8884" s="138">
        <v>45.04</v>
      </c>
      <c r="K8884" s="138">
        <v>8.3506224066390029</v>
      </c>
    </row>
    <row r="8885" spans="1:11">
      <c r="A8885" s="39" t="s">
        <v>499</v>
      </c>
      <c r="B8885" s="39" t="s">
        <v>497</v>
      </c>
      <c r="C8885" s="39" t="s">
        <v>159</v>
      </c>
      <c r="D8885" s="92">
        <f t="shared" si="438"/>
        <v>38.590000000000003</v>
      </c>
      <c r="E8885" s="92">
        <f t="shared" si="439"/>
        <v>31.71</v>
      </c>
      <c r="F8885" s="92">
        <f t="shared" si="440"/>
        <v>45.96</v>
      </c>
      <c r="H8885" s="138">
        <v>38.590000000000003</v>
      </c>
      <c r="I8885" s="138">
        <v>31.71</v>
      </c>
      <c r="J8885" s="138">
        <v>45.96</v>
      </c>
      <c r="K8885" s="138">
        <v>9.484322363306557</v>
      </c>
    </row>
    <row r="8886" spans="1:11">
      <c r="A8886" s="39" t="s">
        <v>499</v>
      </c>
      <c r="B8886" s="39" t="s">
        <v>497</v>
      </c>
      <c r="C8886" s="39" t="s">
        <v>161</v>
      </c>
      <c r="D8886" s="92">
        <f t="shared" si="438"/>
        <v>44.07</v>
      </c>
      <c r="E8886" s="92">
        <f t="shared" si="439"/>
        <v>38.200000000000003</v>
      </c>
      <c r="F8886" s="92">
        <f t="shared" si="440"/>
        <v>50.1</v>
      </c>
      <c r="H8886" s="138">
        <v>44.07</v>
      </c>
      <c r="I8886" s="138">
        <v>38.200000000000003</v>
      </c>
      <c r="J8886" s="138">
        <v>50.1</v>
      </c>
      <c r="K8886" s="138">
        <v>6.9208078057635571</v>
      </c>
    </row>
    <row r="8887" spans="1:11">
      <c r="A8887" s="39" t="s">
        <v>499</v>
      </c>
      <c r="B8887" s="39" t="s">
        <v>497</v>
      </c>
      <c r="C8887" s="39" t="s">
        <v>168</v>
      </c>
      <c r="D8887" s="92">
        <f t="shared" si="438"/>
        <v>32.53</v>
      </c>
      <c r="E8887" s="92">
        <f t="shared" si="439"/>
        <v>26.69</v>
      </c>
      <c r="F8887" s="92">
        <f t="shared" si="440"/>
        <v>38.979999999999997</v>
      </c>
      <c r="H8887" s="138">
        <v>32.53</v>
      </c>
      <c r="I8887" s="138">
        <v>26.69</v>
      </c>
      <c r="J8887" s="138">
        <v>38.979999999999997</v>
      </c>
      <c r="K8887" s="138">
        <v>9.6833691976636942</v>
      </c>
    </row>
    <row r="8888" spans="1:11">
      <c r="A8888" s="39" t="s">
        <v>499</v>
      </c>
      <c r="B8888" s="39" t="s">
        <v>497</v>
      </c>
      <c r="C8888" s="39" t="s">
        <v>98</v>
      </c>
      <c r="D8888" s="92">
        <f t="shared" si="438"/>
        <v>45.31</v>
      </c>
      <c r="E8888" s="92">
        <f t="shared" si="439"/>
        <v>35.92</v>
      </c>
      <c r="F8888" s="92">
        <f t="shared" si="440"/>
        <v>55.05</v>
      </c>
      <c r="H8888" s="138">
        <v>45.31</v>
      </c>
      <c r="I8888" s="138">
        <v>35.92</v>
      </c>
      <c r="J8888" s="138">
        <v>55.05</v>
      </c>
      <c r="K8888" s="138">
        <v>10.902670492165086</v>
      </c>
    </row>
    <row r="8889" spans="1:11">
      <c r="A8889" s="39" t="s">
        <v>499</v>
      </c>
      <c r="B8889" s="39" t="s">
        <v>497</v>
      </c>
      <c r="C8889" s="39" t="s">
        <v>105</v>
      </c>
      <c r="D8889" s="92">
        <f t="shared" si="438"/>
        <v>53.98</v>
      </c>
      <c r="E8889" s="92">
        <f t="shared" si="439"/>
        <v>46.73</v>
      </c>
      <c r="F8889" s="92">
        <f t="shared" si="440"/>
        <v>61.05</v>
      </c>
      <c r="H8889" s="138">
        <v>53.98</v>
      </c>
      <c r="I8889" s="138">
        <v>46.73</v>
      </c>
      <c r="J8889" s="138">
        <v>61.05</v>
      </c>
      <c r="K8889" s="138">
        <v>6.8173397554649879</v>
      </c>
    </row>
    <row r="8890" spans="1:11">
      <c r="A8890" s="39" t="s">
        <v>499</v>
      </c>
      <c r="B8890" s="39" t="s">
        <v>497</v>
      </c>
      <c r="C8890" s="39" t="s">
        <v>106</v>
      </c>
      <c r="D8890" s="92">
        <f t="shared" si="438"/>
        <v>38.51</v>
      </c>
      <c r="E8890" s="92">
        <f t="shared" si="439"/>
        <v>33.369999999999997</v>
      </c>
      <c r="F8890" s="92">
        <f t="shared" si="440"/>
        <v>43.92</v>
      </c>
      <c r="H8890" s="138">
        <v>38.51</v>
      </c>
      <c r="I8890" s="138">
        <v>33.369999999999997</v>
      </c>
      <c r="J8890" s="138">
        <v>43.92</v>
      </c>
      <c r="K8890" s="138">
        <v>7.0111659309270324</v>
      </c>
    </row>
    <row r="8891" spans="1:11">
      <c r="A8891" s="39" t="s">
        <v>499</v>
      </c>
      <c r="B8891" s="39" t="s">
        <v>497</v>
      </c>
      <c r="C8891" s="39" t="s">
        <v>125</v>
      </c>
      <c r="D8891" s="92">
        <f t="shared" si="438"/>
        <v>46.08</v>
      </c>
      <c r="E8891" s="92">
        <f t="shared" si="439"/>
        <v>39.93</v>
      </c>
      <c r="F8891" s="92">
        <f t="shared" si="440"/>
        <v>52.36</v>
      </c>
      <c r="H8891" s="138">
        <v>46.08</v>
      </c>
      <c r="I8891" s="138">
        <v>39.93</v>
      </c>
      <c r="J8891" s="138">
        <v>52.36</v>
      </c>
      <c r="K8891" s="138">
        <v>6.9227430555555554</v>
      </c>
    </row>
    <row r="8892" spans="1:11">
      <c r="A8892" s="39" t="s">
        <v>499</v>
      </c>
      <c r="B8892" s="39" t="s">
        <v>497</v>
      </c>
      <c r="C8892" s="39" t="s">
        <v>131</v>
      </c>
      <c r="D8892" s="92">
        <f t="shared" si="438"/>
        <v>41.64</v>
      </c>
      <c r="E8892" s="92">
        <f t="shared" si="439"/>
        <v>33.96</v>
      </c>
      <c r="F8892" s="92">
        <f t="shared" si="440"/>
        <v>49.75</v>
      </c>
      <c r="H8892" s="138">
        <v>41.64</v>
      </c>
      <c r="I8892" s="138">
        <v>33.96</v>
      </c>
      <c r="J8892" s="138">
        <v>49.75</v>
      </c>
      <c r="K8892" s="138">
        <v>9.7502401536983658</v>
      </c>
    </row>
    <row r="8893" spans="1:11">
      <c r="A8893" s="39" t="s">
        <v>499</v>
      </c>
      <c r="B8893" s="39" t="s">
        <v>497</v>
      </c>
      <c r="C8893" s="39" t="s">
        <v>133</v>
      </c>
      <c r="D8893" s="92">
        <f t="shared" si="438"/>
        <v>45.28</v>
      </c>
      <c r="E8893" s="92">
        <f t="shared" si="439"/>
        <v>39.76</v>
      </c>
      <c r="F8893" s="92">
        <f t="shared" si="440"/>
        <v>50.92</v>
      </c>
      <c r="H8893" s="138">
        <v>45.28</v>
      </c>
      <c r="I8893" s="138">
        <v>39.76</v>
      </c>
      <c r="J8893" s="138">
        <v>50.92</v>
      </c>
      <c r="K8893" s="138">
        <v>6.3162544169611294</v>
      </c>
    </row>
    <row r="8894" spans="1:11">
      <c r="A8894" s="39" t="s">
        <v>499</v>
      </c>
      <c r="B8894" s="39" t="s">
        <v>497</v>
      </c>
      <c r="C8894" s="39" t="s">
        <v>137</v>
      </c>
      <c r="D8894" s="92">
        <f t="shared" si="438"/>
        <v>44.94</v>
      </c>
      <c r="E8894" s="92">
        <f t="shared" si="439"/>
        <v>38.24</v>
      </c>
      <c r="F8894" s="92">
        <f t="shared" si="440"/>
        <v>51.83</v>
      </c>
      <c r="H8894" s="138">
        <v>44.94</v>
      </c>
      <c r="I8894" s="138">
        <v>38.24</v>
      </c>
      <c r="J8894" s="138">
        <v>51.83</v>
      </c>
      <c r="K8894" s="138">
        <v>7.7659101023587018</v>
      </c>
    </row>
    <row r="8895" spans="1:11">
      <c r="A8895" s="39" t="s">
        <v>499</v>
      </c>
      <c r="B8895" s="39" t="s">
        <v>497</v>
      </c>
      <c r="C8895" s="39" t="s">
        <v>138</v>
      </c>
      <c r="D8895" s="92">
        <f t="shared" si="438"/>
        <v>39.89</v>
      </c>
      <c r="E8895" s="92">
        <f t="shared" si="439"/>
        <v>29.55</v>
      </c>
      <c r="F8895" s="92">
        <f t="shared" si="440"/>
        <v>51.21</v>
      </c>
      <c r="H8895" s="138">
        <v>39.89</v>
      </c>
      <c r="I8895" s="138">
        <v>29.55</v>
      </c>
      <c r="J8895" s="138">
        <v>51.21</v>
      </c>
      <c r="K8895" s="138">
        <v>14.063675106542995</v>
      </c>
    </row>
    <row r="8896" spans="1:11">
      <c r="A8896" s="39" t="s">
        <v>499</v>
      </c>
      <c r="B8896" s="39" t="s">
        <v>497</v>
      </c>
      <c r="C8896" s="39" t="s">
        <v>140</v>
      </c>
      <c r="D8896" s="92">
        <f t="shared" si="438"/>
        <v>42.3</v>
      </c>
      <c r="E8896" s="92">
        <f t="shared" si="439"/>
        <v>35.96</v>
      </c>
      <c r="F8896" s="92">
        <f t="shared" si="440"/>
        <v>48.9</v>
      </c>
      <c r="H8896" s="138">
        <v>42.3</v>
      </c>
      <c r="I8896" s="138">
        <v>35.96</v>
      </c>
      <c r="J8896" s="138">
        <v>48.9</v>
      </c>
      <c r="K8896" s="138">
        <v>7.8486997635933804</v>
      </c>
    </row>
    <row r="8897" spans="1:11">
      <c r="A8897" s="39" t="s">
        <v>499</v>
      </c>
      <c r="B8897" s="39" t="s">
        <v>497</v>
      </c>
      <c r="C8897" s="39" t="s">
        <v>144</v>
      </c>
      <c r="D8897" s="92">
        <f t="shared" si="438"/>
        <v>39</v>
      </c>
      <c r="E8897" s="92">
        <f t="shared" si="439"/>
        <v>32.590000000000003</v>
      </c>
      <c r="F8897" s="92">
        <f t="shared" si="440"/>
        <v>45.81</v>
      </c>
      <c r="H8897" s="138">
        <v>39</v>
      </c>
      <c r="I8897" s="138">
        <v>32.590000000000003</v>
      </c>
      <c r="J8897" s="138">
        <v>45.81</v>
      </c>
      <c r="K8897" s="138">
        <v>8.6923076923076916</v>
      </c>
    </row>
    <row r="8898" spans="1:11">
      <c r="A8898" s="39" t="s">
        <v>499</v>
      </c>
      <c r="B8898" s="39" t="s">
        <v>497</v>
      </c>
      <c r="C8898" s="39" t="s">
        <v>145</v>
      </c>
      <c r="D8898" s="92">
        <f t="shared" si="438"/>
        <v>47.29</v>
      </c>
      <c r="E8898" s="92">
        <f t="shared" si="439"/>
        <v>39.840000000000003</v>
      </c>
      <c r="F8898" s="92">
        <f t="shared" si="440"/>
        <v>54.87</v>
      </c>
      <c r="H8898" s="138">
        <v>47.29</v>
      </c>
      <c r="I8898" s="138">
        <v>39.840000000000003</v>
      </c>
      <c r="J8898" s="138">
        <v>54.87</v>
      </c>
      <c r="K8898" s="138">
        <v>8.1624021991964479</v>
      </c>
    </row>
    <row r="8899" spans="1:11">
      <c r="A8899" s="39" t="s">
        <v>499</v>
      </c>
      <c r="B8899" s="39" t="s">
        <v>497</v>
      </c>
      <c r="C8899" s="39" t="s">
        <v>146</v>
      </c>
      <c r="D8899" s="92">
        <f t="shared" si="438"/>
        <v>49.52</v>
      </c>
      <c r="E8899" s="92">
        <f t="shared" si="439"/>
        <v>43.96</v>
      </c>
      <c r="F8899" s="92">
        <f t="shared" si="440"/>
        <v>55.09</v>
      </c>
      <c r="H8899" s="138">
        <v>49.52</v>
      </c>
      <c r="I8899" s="138">
        <v>43.96</v>
      </c>
      <c r="J8899" s="138">
        <v>55.09</v>
      </c>
      <c r="K8899" s="138">
        <v>5.7552504038772216</v>
      </c>
    </row>
    <row r="8900" spans="1:11">
      <c r="A8900" s="39" t="s">
        <v>499</v>
      </c>
      <c r="B8900" s="39" t="s">
        <v>497</v>
      </c>
      <c r="C8900" s="39" t="s">
        <v>153</v>
      </c>
      <c r="D8900" s="92">
        <f t="shared" si="438"/>
        <v>46.19</v>
      </c>
      <c r="E8900" s="92">
        <f t="shared" si="439"/>
        <v>32.78</v>
      </c>
      <c r="F8900" s="92">
        <f t="shared" si="440"/>
        <v>60.18</v>
      </c>
      <c r="H8900" s="138">
        <v>46.19</v>
      </c>
      <c r="I8900" s="138">
        <v>32.78</v>
      </c>
      <c r="J8900" s="138">
        <v>60.18</v>
      </c>
      <c r="K8900" s="138">
        <v>15.522840441654036</v>
      </c>
    </row>
    <row r="8901" spans="1:11">
      <c r="A8901" s="39" t="s">
        <v>499</v>
      </c>
      <c r="B8901" s="39" t="s">
        <v>497</v>
      </c>
      <c r="C8901" s="39" t="s">
        <v>162</v>
      </c>
      <c r="D8901" s="92">
        <f t="shared" si="438"/>
        <v>56.12</v>
      </c>
      <c r="E8901" s="92">
        <f t="shared" si="439"/>
        <v>47.25</v>
      </c>
      <c r="F8901" s="92">
        <f t="shared" si="440"/>
        <v>64.63</v>
      </c>
      <c r="H8901" s="138">
        <v>56.12</v>
      </c>
      <c r="I8901" s="138">
        <v>47.25</v>
      </c>
      <c r="J8901" s="138">
        <v>64.63</v>
      </c>
      <c r="K8901" s="138">
        <v>7.9828937990021398</v>
      </c>
    </row>
    <row r="8902" spans="1:11">
      <c r="A8902" s="39" t="s">
        <v>499</v>
      </c>
      <c r="B8902" s="39" t="s">
        <v>497</v>
      </c>
      <c r="C8902" s="39" t="s">
        <v>165</v>
      </c>
      <c r="D8902" s="92">
        <f t="shared" si="438"/>
        <v>30.93</v>
      </c>
      <c r="E8902" s="92">
        <f t="shared" si="439"/>
        <v>24.17</v>
      </c>
      <c r="F8902" s="92">
        <f t="shared" si="440"/>
        <v>38.61</v>
      </c>
      <c r="H8902" s="138">
        <v>30.93</v>
      </c>
      <c r="I8902" s="138">
        <v>24.17</v>
      </c>
      <c r="J8902" s="138">
        <v>38.61</v>
      </c>
      <c r="K8902" s="138">
        <v>11.96249595861623</v>
      </c>
    </row>
    <row r="8903" spans="1:11">
      <c r="A8903" s="39" t="s">
        <v>499</v>
      </c>
      <c r="B8903" s="39" t="s">
        <v>497</v>
      </c>
      <c r="C8903" s="39" t="s">
        <v>166</v>
      </c>
      <c r="D8903" s="92">
        <f t="shared" si="438"/>
        <v>47.88</v>
      </c>
      <c r="E8903" s="92">
        <f t="shared" si="439"/>
        <v>40.56</v>
      </c>
      <c r="F8903" s="92">
        <f t="shared" si="440"/>
        <v>55.3</v>
      </c>
      <c r="H8903" s="138">
        <v>47.88</v>
      </c>
      <c r="I8903" s="138">
        <v>40.56</v>
      </c>
      <c r="J8903" s="138">
        <v>55.3</v>
      </c>
      <c r="K8903" s="138">
        <v>7.9156223893065993</v>
      </c>
    </row>
    <row r="8904" spans="1:11">
      <c r="A8904" s="39" t="s">
        <v>499</v>
      </c>
      <c r="B8904" s="39" t="s">
        <v>497</v>
      </c>
      <c r="C8904" s="39" t="s">
        <v>170</v>
      </c>
      <c r="D8904" s="92">
        <f t="shared" si="438"/>
        <v>46.62</v>
      </c>
      <c r="E8904" s="92">
        <f t="shared" si="439"/>
        <v>40.99</v>
      </c>
      <c r="F8904" s="92">
        <f t="shared" si="440"/>
        <v>52.33</v>
      </c>
      <c r="H8904" s="138">
        <v>46.62</v>
      </c>
      <c r="I8904" s="138">
        <v>40.99</v>
      </c>
      <c r="J8904" s="138">
        <v>52.33</v>
      </c>
      <c r="K8904" s="138">
        <v>6.2205062205062207</v>
      </c>
    </row>
    <row r="8905" spans="1:11">
      <c r="A8905" s="39" t="s">
        <v>499</v>
      </c>
      <c r="B8905" s="39" t="s">
        <v>497</v>
      </c>
      <c r="C8905" s="39" t="s">
        <v>172</v>
      </c>
      <c r="D8905" s="92">
        <f t="shared" si="438"/>
        <v>38.450000000000003</v>
      </c>
      <c r="E8905" s="92">
        <f t="shared" si="439"/>
        <v>31.91</v>
      </c>
      <c r="F8905" s="92">
        <f t="shared" si="440"/>
        <v>45.42</v>
      </c>
      <c r="H8905" s="138">
        <v>38.450000000000003</v>
      </c>
      <c r="I8905" s="138">
        <v>31.91</v>
      </c>
      <c r="J8905" s="138">
        <v>45.42</v>
      </c>
      <c r="K8905" s="138">
        <v>9.0247074122236679</v>
      </c>
    </row>
    <row r="8906" spans="1:11">
      <c r="A8906" s="39" t="s">
        <v>499</v>
      </c>
      <c r="B8906" s="39" t="s">
        <v>497</v>
      </c>
      <c r="C8906" s="39" t="s">
        <v>175</v>
      </c>
      <c r="D8906" s="92">
        <f t="shared" si="438"/>
        <v>38.270000000000003</v>
      </c>
      <c r="E8906" s="92">
        <f t="shared" si="439"/>
        <v>32.619999999999997</v>
      </c>
      <c r="F8906" s="92">
        <f t="shared" si="440"/>
        <v>44.26</v>
      </c>
      <c r="H8906" s="138">
        <v>38.270000000000003</v>
      </c>
      <c r="I8906" s="138">
        <v>32.619999999999997</v>
      </c>
      <c r="J8906" s="138">
        <v>44.26</v>
      </c>
      <c r="K8906" s="138">
        <v>7.7867781552129607</v>
      </c>
    </row>
    <row r="8907" spans="1:11">
      <c r="A8907" s="39" t="s">
        <v>499</v>
      </c>
      <c r="B8907" s="39" t="s">
        <v>497</v>
      </c>
      <c r="C8907" s="39" t="s">
        <v>99</v>
      </c>
      <c r="D8907" s="92">
        <f t="shared" si="438"/>
        <v>36.369999999999997</v>
      </c>
      <c r="E8907" s="92">
        <f t="shared" si="439"/>
        <v>29.9</v>
      </c>
      <c r="F8907" s="92">
        <f t="shared" si="440"/>
        <v>43.38</v>
      </c>
      <c r="H8907" s="138">
        <v>36.369999999999997</v>
      </c>
      <c r="I8907" s="138">
        <v>29.9</v>
      </c>
      <c r="J8907" s="138">
        <v>43.38</v>
      </c>
      <c r="K8907" s="138">
        <v>9.5133351663458896</v>
      </c>
    </row>
    <row r="8908" spans="1:11">
      <c r="A8908" s="39" t="s">
        <v>499</v>
      </c>
      <c r="B8908" s="39" t="s">
        <v>497</v>
      </c>
      <c r="C8908" s="39" t="s">
        <v>100</v>
      </c>
      <c r="D8908" s="92">
        <f t="shared" si="438"/>
        <v>49.36</v>
      </c>
      <c r="E8908" s="92">
        <f t="shared" si="439"/>
        <v>43.33</v>
      </c>
      <c r="F8908" s="92">
        <f t="shared" si="440"/>
        <v>55.4</v>
      </c>
      <c r="H8908" s="138">
        <v>49.36</v>
      </c>
      <c r="I8908" s="138">
        <v>43.33</v>
      </c>
      <c r="J8908" s="138">
        <v>55.4</v>
      </c>
      <c r="K8908" s="138">
        <v>6.2601296596434359</v>
      </c>
    </row>
    <row r="8909" spans="1:11">
      <c r="A8909" s="39" t="s">
        <v>499</v>
      </c>
      <c r="B8909" s="39" t="s">
        <v>497</v>
      </c>
      <c r="C8909" s="39" t="s">
        <v>107</v>
      </c>
      <c r="D8909" s="92">
        <f t="shared" si="438"/>
        <v>49.83</v>
      </c>
      <c r="E8909" s="92">
        <f t="shared" si="439"/>
        <v>44.45</v>
      </c>
      <c r="F8909" s="92">
        <f t="shared" si="440"/>
        <v>55.2</v>
      </c>
      <c r="H8909" s="138">
        <v>49.83</v>
      </c>
      <c r="I8909" s="138">
        <v>44.45</v>
      </c>
      <c r="J8909" s="138">
        <v>55.2</v>
      </c>
      <c r="K8909" s="138">
        <v>5.5187637969094929</v>
      </c>
    </row>
    <row r="8910" spans="1:11">
      <c r="A8910" s="39" t="s">
        <v>499</v>
      </c>
      <c r="B8910" s="39" t="s">
        <v>497</v>
      </c>
      <c r="C8910" s="39" t="s">
        <v>113</v>
      </c>
      <c r="D8910" s="92">
        <f t="shared" si="438"/>
        <v>43.98</v>
      </c>
      <c r="E8910" s="92">
        <f t="shared" si="439"/>
        <v>35.94</v>
      </c>
      <c r="F8910" s="92">
        <f t="shared" si="440"/>
        <v>52.34</v>
      </c>
      <c r="H8910" s="138">
        <v>43.98</v>
      </c>
      <c r="I8910" s="138">
        <v>35.94</v>
      </c>
      <c r="J8910" s="138">
        <v>52.34</v>
      </c>
      <c r="K8910" s="138">
        <v>9.5952705775352438</v>
      </c>
    </row>
    <row r="8911" spans="1:11">
      <c r="A8911" s="39" t="s">
        <v>499</v>
      </c>
      <c r="B8911" s="39" t="s">
        <v>497</v>
      </c>
      <c r="C8911" s="39" t="s">
        <v>114</v>
      </c>
      <c r="D8911" s="92">
        <f t="shared" si="438"/>
        <v>47.92</v>
      </c>
      <c r="E8911" s="92">
        <f t="shared" si="439"/>
        <v>40.03</v>
      </c>
      <c r="F8911" s="92">
        <f t="shared" si="440"/>
        <v>55.93</v>
      </c>
      <c r="H8911" s="138">
        <v>47.92</v>
      </c>
      <c r="I8911" s="138">
        <v>40.03</v>
      </c>
      <c r="J8911" s="138">
        <v>55.93</v>
      </c>
      <c r="K8911" s="138">
        <v>8.5350584307178625</v>
      </c>
    </row>
    <row r="8912" spans="1:11">
      <c r="A8912" s="39" t="s">
        <v>499</v>
      </c>
      <c r="B8912" s="39" t="s">
        <v>497</v>
      </c>
      <c r="C8912" s="39" t="s">
        <v>120</v>
      </c>
      <c r="D8912" s="92">
        <f t="shared" si="438"/>
        <v>39.020000000000003</v>
      </c>
      <c r="E8912" s="92">
        <f t="shared" si="439"/>
        <v>30.38</v>
      </c>
      <c r="F8912" s="92">
        <f t="shared" si="440"/>
        <v>48.4</v>
      </c>
      <c r="H8912" s="138">
        <v>39.020000000000003</v>
      </c>
      <c r="I8912" s="138">
        <v>30.38</v>
      </c>
      <c r="J8912" s="138">
        <v>48.4</v>
      </c>
      <c r="K8912" s="138">
        <v>11.916965658636597</v>
      </c>
    </row>
    <row r="8913" spans="1:11">
      <c r="A8913" s="39" t="s">
        <v>499</v>
      </c>
      <c r="B8913" s="39" t="s">
        <v>497</v>
      </c>
      <c r="C8913" s="39" t="s">
        <v>121</v>
      </c>
      <c r="D8913" s="92">
        <f t="shared" si="438"/>
        <v>33.700000000000003</v>
      </c>
      <c r="E8913" s="92">
        <f t="shared" si="439"/>
        <v>26.46</v>
      </c>
      <c r="F8913" s="92">
        <f t="shared" si="440"/>
        <v>41.81</v>
      </c>
      <c r="H8913" s="138">
        <v>33.700000000000003</v>
      </c>
      <c r="I8913" s="138">
        <v>26.46</v>
      </c>
      <c r="J8913" s="138">
        <v>41.81</v>
      </c>
      <c r="K8913" s="138">
        <v>11.691394658753708</v>
      </c>
    </row>
    <row r="8914" spans="1:11">
      <c r="A8914" s="39" t="s">
        <v>499</v>
      </c>
      <c r="B8914" s="39" t="s">
        <v>497</v>
      </c>
      <c r="C8914" s="39" t="s">
        <v>124</v>
      </c>
      <c r="D8914" s="92">
        <f t="shared" si="438"/>
        <v>41.29</v>
      </c>
      <c r="E8914" s="92">
        <f t="shared" si="439"/>
        <v>35.21</v>
      </c>
      <c r="F8914" s="92">
        <f t="shared" si="440"/>
        <v>47.64</v>
      </c>
      <c r="H8914" s="138">
        <v>41.29</v>
      </c>
      <c r="I8914" s="138">
        <v>35.21</v>
      </c>
      <c r="J8914" s="138">
        <v>47.64</v>
      </c>
      <c r="K8914" s="138">
        <v>7.7258416081375643</v>
      </c>
    </row>
    <row r="8915" spans="1:11">
      <c r="A8915" s="39" t="s">
        <v>499</v>
      </c>
      <c r="B8915" s="39" t="s">
        <v>497</v>
      </c>
      <c r="C8915" s="39" t="s">
        <v>126</v>
      </c>
      <c r="D8915" s="92">
        <f t="shared" si="438"/>
        <v>31.64</v>
      </c>
      <c r="E8915" s="92">
        <f t="shared" si="439"/>
        <v>23.65</v>
      </c>
      <c r="F8915" s="92">
        <f t="shared" si="440"/>
        <v>40.89</v>
      </c>
      <c r="H8915" s="138">
        <v>31.64</v>
      </c>
      <c r="I8915" s="138">
        <v>23.65</v>
      </c>
      <c r="J8915" s="138">
        <v>40.89</v>
      </c>
      <c r="K8915" s="138">
        <v>14.00126422250316</v>
      </c>
    </row>
    <row r="8916" spans="1:11">
      <c r="A8916" s="39" t="s">
        <v>499</v>
      </c>
      <c r="B8916" s="39" t="s">
        <v>497</v>
      </c>
      <c r="C8916" s="39" t="s">
        <v>127</v>
      </c>
      <c r="D8916" s="92">
        <f t="shared" si="438"/>
        <v>46.84</v>
      </c>
      <c r="E8916" s="92">
        <f t="shared" si="439"/>
        <v>38.520000000000003</v>
      </c>
      <c r="F8916" s="92">
        <f t="shared" si="440"/>
        <v>55.33</v>
      </c>
      <c r="H8916" s="138">
        <v>46.84</v>
      </c>
      <c r="I8916" s="138">
        <v>38.520000000000003</v>
      </c>
      <c r="J8916" s="138">
        <v>55.33</v>
      </c>
      <c r="K8916" s="138">
        <v>9.2442356959863368</v>
      </c>
    </row>
    <row r="8917" spans="1:11">
      <c r="A8917" s="39" t="s">
        <v>499</v>
      </c>
      <c r="B8917" s="39" t="s">
        <v>497</v>
      </c>
      <c r="C8917" s="39" t="s">
        <v>128</v>
      </c>
      <c r="D8917" s="92">
        <f t="shared" si="438"/>
        <v>41.72</v>
      </c>
      <c r="E8917" s="92">
        <f t="shared" si="439"/>
        <v>35.96</v>
      </c>
      <c r="F8917" s="92">
        <f t="shared" si="440"/>
        <v>47.71</v>
      </c>
      <c r="H8917" s="138">
        <v>41.72</v>
      </c>
      <c r="I8917" s="138">
        <v>35.96</v>
      </c>
      <c r="J8917" s="138">
        <v>47.71</v>
      </c>
      <c r="K8917" s="138">
        <v>7.2147651006711406</v>
      </c>
    </row>
    <row r="8918" spans="1:11">
      <c r="A8918" s="39" t="s">
        <v>499</v>
      </c>
      <c r="B8918" s="39" t="s">
        <v>497</v>
      </c>
      <c r="C8918" s="39" t="s">
        <v>129</v>
      </c>
      <c r="D8918" s="92">
        <f t="shared" si="438"/>
        <v>47.14</v>
      </c>
      <c r="E8918" s="92">
        <f t="shared" si="439"/>
        <v>38.6</v>
      </c>
      <c r="F8918" s="92">
        <f t="shared" si="440"/>
        <v>55.85</v>
      </c>
      <c r="H8918" s="138">
        <v>47.14</v>
      </c>
      <c r="I8918" s="138">
        <v>38.6</v>
      </c>
      <c r="J8918" s="138">
        <v>55.85</v>
      </c>
      <c r="K8918" s="138">
        <v>9.4187526516758595</v>
      </c>
    </row>
    <row r="8919" spans="1:11">
      <c r="A8919" s="39" t="s">
        <v>499</v>
      </c>
      <c r="B8919" s="39" t="s">
        <v>497</v>
      </c>
      <c r="C8919" s="39" t="s">
        <v>139</v>
      </c>
      <c r="D8919" s="92">
        <f t="shared" si="438"/>
        <v>44.2</v>
      </c>
      <c r="E8919" s="92">
        <f t="shared" si="439"/>
        <v>38.61</v>
      </c>
      <c r="F8919" s="92">
        <f t="shared" si="440"/>
        <v>49.94</v>
      </c>
      <c r="H8919" s="138">
        <v>44.2</v>
      </c>
      <c r="I8919" s="138">
        <v>38.61</v>
      </c>
      <c r="J8919" s="138">
        <v>49.94</v>
      </c>
      <c r="K8919" s="138">
        <v>6.5610859728506776</v>
      </c>
    </row>
    <row r="8920" spans="1:11">
      <c r="A8920" s="39" t="s">
        <v>499</v>
      </c>
      <c r="B8920" s="39" t="s">
        <v>497</v>
      </c>
      <c r="C8920" s="39" t="s">
        <v>141</v>
      </c>
      <c r="D8920" s="92">
        <f t="shared" si="438"/>
        <v>46.93</v>
      </c>
      <c r="E8920" s="92">
        <f t="shared" si="439"/>
        <v>38.82</v>
      </c>
      <c r="F8920" s="92">
        <f t="shared" si="440"/>
        <v>55.2</v>
      </c>
      <c r="H8920" s="138">
        <v>46.93</v>
      </c>
      <c r="I8920" s="138">
        <v>38.82</v>
      </c>
      <c r="J8920" s="138">
        <v>55.2</v>
      </c>
      <c r="K8920" s="138">
        <v>8.9921159173236731</v>
      </c>
    </row>
    <row r="8921" spans="1:11">
      <c r="A8921" s="39" t="s">
        <v>499</v>
      </c>
      <c r="B8921" s="39" t="s">
        <v>497</v>
      </c>
      <c r="C8921" s="39" t="s">
        <v>142</v>
      </c>
      <c r="D8921" s="92">
        <f t="shared" si="438"/>
        <v>40.369999999999997</v>
      </c>
      <c r="E8921" s="92">
        <f t="shared" si="439"/>
        <v>34.83</v>
      </c>
      <c r="F8921" s="92">
        <f t="shared" si="440"/>
        <v>46.17</v>
      </c>
      <c r="H8921" s="138">
        <v>40.369999999999997</v>
      </c>
      <c r="I8921" s="138">
        <v>34.83</v>
      </c>
      <c r="J8921" s="138">
        <v>46.17</v>
      </c>
      <c r="K8921" s="138">
        <v>7.1835521426802078</v>
      </c>
    </row>
    <row r="8922" spans="1:11">
      <c r="A8922" s="39" t="s">
        <v>499</v>
      </c>
      <c r="B8922" s="39" t="s">
        <v>497</v>
      </c>
      <c r="C8922" s="39" t="s">
        <v>147</v>
      </c>
      <c r="D8922" s="92">
        <f t="shared" si="438"/>
        <v>36.68</v>
      </c>
      <c r="E8922" s="92">
        <f t="shared" si="439"/>
        <v>31.03</v>
      </c>
      <c r="F8922" s="92">
        <f t="shared" si="440"/>
        <v>42.72</v>
      </c>
      <c r="H8922" s="138">
        <v>36.68</v>
      </c>
      <c r="I8922" s="138">
        <v>31.03</v>
      </c>
      <c r="J8922" s="138">
        <v>42.72</v>
      </c>
      <c r="K8922" s="138">
        <v>8.1515812431842978</v>
      </c>
    </row>
    <row r="8923" spans="1:11">
      <c r="A8923" s="39" t="s">
        <v>499</v>
      </c>
      <c r="B8923" s="39" t="s">
        <v>497</v>
      </c>
      <c r="C8923" s="39" t="s">
        <v>148</v>
      </c>
      <c r="D8923" s="92">
        <f t="shared" si="438"/>
        <v>45.01</v>
      </c>
      <c r="E8923" s="92">
        <f t="shared" si="439"/>
        <v>38.340000000000003</v>
      </c>
      <c r="F8923" s="92">
        <f t="shared" si="440"/>
        <v>51.87</v>
      </c>
      <c r="H8923" s="138">
        <v>45.01</v>
      </c>
      <c r="I8923" s="138">
        <v>38.340000000000003</v>
      </c>
      <c r="J8923" s="138">
        <v>51.87</v>
      </c>
      <c r="K8923" s="138">
        <v>7.7093979115752065</v>
      </c>
    </row>
    <row r="8924" spans="1:11">
      <c r="A8924" s="39" t="s">
        <v>499</v>
      </c>
      <c r="B8924" s="39" t="s">
        <v>497</v>
      </c>
      <c r="C8924" s="39" t="s">
        <v>152</v>
      </c>
      <c r="D8924" s="92">
        <f t="shared" si="438"/>
        <v>42.52</v>
      </c>
      <c r="E8924" s="92">
        <f t="shared" si="439"/>
        <v>34.49</v>
      </c>
      <c r="F8924" s="92">
        <f t="shared" si="440"/>
        <v>50.97</v>
      </c>
      <c r="H8924" s="138">
        <v>42.52</v>
      </c>
      <c r="I8924" s="138">
        <v>34.49</v>
      </c>
      <c r="J8924" s="138">
        <v>50.97</v>
      </c>
      <c r="K8924" s="138">
        <v>9.9717779868297267</v>
      </c>
    </row>
    <row r="8925" spans="1:11">
      <c r="A8925" s="39" t="s">
        <v>499</v>
      </c>
      <c r="B8925" s="39" t="s">
        <v>497</v>
      </c>
      <c r="C8925" s="39" t="s">
        <v>155</v>
      </c>
      <c r="D8925" s="92">
        <f t="shared" si="438"/>
        <v>44.69</v>
      </c>
      <c r="E8925" s="92">
        <f t="shared" si="439"/>
        <v>35.869999999999997</v>
      </c>
      <c r="F8925" s="92">
        <f t="shared" si="440"/>
        <v>53.86</v>
      </c>
      <c r="H8925" s="138">
        <v>44.69</v>
      </c>
      <c r="I8925" s="138">
        <v>35.869999999999997</v>
      </c>
      <c r="J8925" s="138">
        <v>53.86</v>
      </c>
      <c r="K8925" s="138">
        <v>10.382635936451107</v>
      </c>
    </row>
    <row r="8926" spans="1:11">
      <c r="A8926" s="39" t="s">
        <v>499</v>
      </c>
      <c r="B8926" s="39" t="s">
        <v>497</v>
      </c>
      <c r="C8926" s="39" t="s">
        <v>157</v>
      </c>
      <c r="D8926" s="92">
        <f t="shared" si="438"/>
        <v>48.83</v>
      </c>
      <c r="E8926" s="92">
        <f t="shared" si="439"/>
        <v>36.75</v>
      </c>
      <c r="F8926" s="92">
        <f t="shared" si="440"/>
        <v>61.05</v>
      </c>
      <c r="H8926" s="138">
        <v>48.83</v>
      </c>
      <c r="I8926" s="138">
        <v>36.75</v>
      </c>
      <c r="J8926" s="138">
        <v>61.05</v>
      </c>
      <c r="K8926" s="138">
        <v>12.963342207659226</v>
      </c>
    </row>
    <row r="8927" spans="1:11">
      <c r="A8927" s="39" t="s">
        <v>499</v>
      </c>
      <c r="B8927" s="39" t="s">
        <v>497</v>
      </c>
      <c r="C8927" s="39" t="s">
        <v>158</v>
      </c>
      <c r="D8927" s="92">
        <f t="shared" si="438"/>
        <v>44.15</v>
      </c>
      <c r="E8927" s="92">
        <f t="shared" si="439"/>
        <v>29.48</v>
      </c>
      <c r="F8927" s="92">
        <f t="shared" si="440"/>
        <v>59.91</v>
      </c>
      <c r="H8927" s="138">
        <v>44.15</v>
      </c>
      <c r="I8927" s="138">
        <v>29.48</v>
      </c>
      <c r="J8927" s="138">
        <v>59.91</v>
      </c>
      <c r="K8927" s="138">
        <v>18.142695356738393</v>
      </c>
    </row>
    <row r="8928" spans="1:11">
      <c r="A8928" s="39" t="s">
        <v>499</v>
      </c>
      <c r="B8928" s="39" t="s">
        <v>497</v>
      </c>
      <c r="C8928" s="39" t="s">
        <v>160</v>
      </c>
      <c r="D8928" s="92">
        <f t="shared" si="438"/>
        <v>36.590000000000003</v>
      </c>
      <c r="E8928" s="92">
        <f t="shared" si="439"/>
        <v>28.36</v>
      </c>
      <c r="F8928" s="92">
        <f t="shared" si="440"/>
        <v>45.67</v>
      </c>
      <c r="H8928" s="138">
        <v>36.590000000000003</v>
      </c>
      <c r="I8928" s="138">
        <v>28.36</v>
      </c>
      <c r="J8928" s="138">
        <v>45.67</v>
      </c>
      <c r="K8928" s="138">
        <v>12.189122711123257</v>
      </c>
    </row>
    <row r="8929" spans="1:11">
      <c r="A8929" s="39" t="s">
        <v>499</v>
      </c>
      <c r="B8929" s="39" t="s">
        <v>497</v>
      </c>
      <c r="C8929" s="39" t="s">
        <v>163</v>
      </c>
      <c r="D8929" s="92">
        <f t="shared" si="438"/>
        <v>44.94</v>
      </c>
      <c r="E8929" s="92">
        <f t="shared" si="439"/>
        <v>35.74</v>
      </c>
      <c r="F8929" s="92">
        <f t="shared" si="440"/>
        <v>54.5</v>
      </c>
      <c r="H8929" s="138">
        <v>44.94</v>
      </c>
      <c r="I8929" s="138">
        <v>35.74</v>
      </c>
      <c r="J8929" s="138">
        <v>54.5</v>
      </c>
      <c r="K8929" s="138">
        <v>10.769915442812639</v>
      </c>
    </row>
    <row r="8930" spans="1:11">
      <c r="A8930" s="39" t="s">
        <v>499</v>
      </c>
      <c r="B8930" s="39" t="s">
        <v>497</v>
      </c>
      <c r="C8930" s="39" t="s">
        <v>167</v>
      </c>
      <c r="D8930" s="92">
        <f t="shared" si="438"/>
        <v>48.02</v>
      </c>
      <c r="E8930" s="92">
        <f t="shared" si="439"/>
        <v>41.8</v>
      </c>
      <c r="F8930" s="92">
        <f t="shared" si="440"/>
        <v>54.3</v>
      </c>
      <c r="H8930" s="138">
        <v>48.02</v>
      </c>
      <c r="I8930" s="138">
        <v>41.8</v>
      </c>
      <c r="J8930" s="138">
        <v>54.3</v>
      </c>
      <c r="K8930" s="138">
        <v>6.6847147022074127</v>
      </c>
    </row>
    <row r="8931" spans="1:11">
      <c r="A8931" s="39" t="s">
        <v>499</v>
      </c>
      <c r="B8931" s="39" t="s">
        <v>497</v>
      </c>
      <c r="C8931" s="39" t="s">
        <v>169</v>
      </c>
      <c r="D8931" s="92">
        <f t="shared" si="438"/>
        <v>57.06</v>
      </c>
      <c r="E8931" s="92">
        <f t="shared" si="439"/>
        <v>47.11</v>
      </c>
      <c r="F8931" s="92">
        <f t="shared" si="440"/>
        <v>66.47</v>
      </c>
      <c r="H8931" s="138">
        <v>57.06</v>
      </c>
      <c r="I8931" s="138">
        <v>47.11</v>
      </c>
      <c r="J8931" s="138">
        <v>66.47</v>
      </c>
      <c r="K8931" s="138">
        <v>8.7627059235892037</v>
      </c>
    </row>
    <row r="8932" spans="1:11">
      <c r="A8932" s="39" t="s">
        <v>499</v>
      </c>
      <c r="B8932" s="39" t="s">
        <v>497</v>
      </c>
      <c r="C8932" s="39" t="s">
        <v>173</v>
      </c>
      <c r="D8932" s="92">
        <f t="shared" si="438"/>
        <v>55.56</v>
      </c>
      <c r="E8932" s="92">
        <f t="shared" si="439"/>
        <v>49.76</v>
      </c>
      <c r="F8932" s="92">
        <f t="shared" si="440"/>
        <v>61.22</v>
      </c>
      <c r="H8932" s="138">
        <v>55.56</v>
      </c>
      <c r="I8932" s="138">
        <v>49.76</v>
      </c>
      <c r="J8932" s="138">
        <v>61.22</v>
      </c>
      <c r="K8932" s="138">
        <v>5.291576673866091</v>
      </c>
    </row>
    <row r="8933" spans="1:11">
      <c r="A8933" s="39" t="s">
        <v>499</v>
      </c>
      <c r="B8933" s="39" t="s">
        <v>497</v>
      </c>
      <c r="C8933" s="39" t="s">
        <v>176</v>
      </c>
      <c r="D8933" s="92">
        <f t="shared" si="438"/>
        <v>48.73</v>
      </c>
      <c r="E8933" s="92">
        <f t="shared" si="439"/>
        <v>38.049999999999997</v>
      </c>
      <c r="F8933" s="92">
        <f t="shared" si="440"/>
        <v>59.52</v>
      </c>
      <c r="H8933" s="138">
        <v>48.73</v>
      </c>
      <c r="I8933" s="138">
        <v>38.049999999999997</v>
      </c>
      <c r="J8933" s="138">
        <v>59.52</v>
      </c>
      <c r="K8933" s="138">
        <v>11.409809152472809</v>
      </c>
    </row>
    <row r="8934" spans="1:11">
      <c r="A8934" s="39" t="s">
        <v>499</v>
      </c>
      <c r="B8934" s="39" t="s">
        <v>497</v>
      </c>
      <c r="C8934" s="39" t="s">
        <v>363</v>
      </c>
      <c r="D8934" s="92">
        <f t="shared" si="438"/>
        <v>48.69</v>
      </c>
      <c r="E8934" s="92">
        <f t="shared" si="439"/>
        <v>44.69</v>
      </c>
      <c r="F8934" s="92">
        <f t="shared" si="440"/>
        <v>52.71</v>
      </c>
      <c r="H8934" s="138">
        <v>48.69</v>
      </c>
      <c r="I8934" s="138">
        <v>44.69</v>
      </c>
      <c r="J8934" s="138">
        <v>52.71</v>
      </c>
      <c r="K8934" s="138">
        <v>4.2103101252823985</v>
      </c>
    </row>
    <row r="8935" spans="1:11">
      <c r="A8935" s="39" t="s">
        <v>499</v>
      </c>
      <c r="B8935" s="39" t="s">
        <v>497</v>
      </c>
      <c r="C8935" s="39" t="s">
        <v>364</v>
      </c>
      <c r="D8935" s="92">
        <f t="shared" si="438"/>
        <v>39.49</v>
      </c>
      <c r="E8935" s="92">
        <f t="shared" si="439"/>
        <v>36.020000000000003</v>
      </c>
      <c r="F8935" s="92">
        <f t="shared" si="440"/>
        <v>43.06</v>
      </c>
      <c r="H8935" s="138">
        <v>39.49</v>
      </c>
      <c r="I8935" s="138">
        <v>36.020000000000003</v>
      </c>
      <c r="J8935" s="138">
        <v>43.06</v>
      </c>
      <c r="K8935" s="138">
        <v>4.5581159787287922</v>
      </c>
    </row>
    <row r="8936" spans="1:11">
      <c r="A8936" s="39" t="s">
        <v>499</v>
      </c>
      <c r="B8936" s="39" t="s">
        <v>497</v>
      </c>
      <c r="C8936" s="39" t="s">
        <v>365</v>
      </c>
      <c r="D8936" s="92">
        <f t="shared" si="438"/>
        <v>39.49</v>
      </c>
      <c r="E8936" s="92">
        <f t="shared" si="439"/>
        <v>34.78</v>
      </c>
      <c r="F8936" s="92">
        <f t="shared" si="440"/>
        <v>44.4</v>
      </c>
      <c r="H8936" s="138">
        <v>39.49</v>
      </c>
      <c r="I8936" s="138">
        <v>34.78</v>
      </c>
      <c r="J8936" s="138">
        <v>44.4</v>
      </c>
      <c r="K8936" s="138">
        <v>6.2294251709293489</v>
      </c>
    </row>
    <row r="8937" spans="1:11">
      <c r="A8937" s="39" t="s">
        <v>499</v>
      </c>
      <c r="B8937" s="39" t="s">
        <v>497</v>
      </c>
      <c r="C8937" s="39" t="s">
        <v>366</v>
      </c>
      <c r="D8937" s="92">
        <f t="shared" si="438"/>
        <v>43.28</v>
      </c>
      <c r="E8937" s="92">
        <f t="shared" si="439"/>
        <v>40.549999999999997</v>
      </c>
      <c r="F8937" s="92">
        <f t="shared" si="440"/>
        <v>46.04</v>
      </c>
      <c r="H8937" s="138">
        <v>43.28</v>
      </c>
      <c r="I8937" s="138">
        <v>40.549999999999997</v>
      </c>
      <c r="J8937" s="138">
        <v>46.04</v>
      </c>
      <c r="K8937" s="138">
        <v>3.234750462107209</v>
      </c>
    </row>
    <row r="8938" spans="1:11">
      <c r="A8938" s="39" t="s">
        <v>499</v>
      </c>
      <c r="B8938" s="39" t="s">
        <v>497</v>
      </c>
      <c r="C8938" s="39" t="s">
        <v>356</v>
      </c>
      <c r="D8938" s="92">
        <f t="shared" si="438"/>
        <v>43.82</v>
      </c>
      <c r="E8938" s="92">
        <f t="shared" si="439"/>
        <v>41.99</v>
      </c>
      <c r="F8938" s="92">
        <f t="shared" si="440"/>
        <v>45.67</v>
      </c>
      <c r="H8938" s="138">
        <v>43.82</v>
      </c>
      <c r="I8938" s="138">
        <v>41.99</v>
      </c>
      <c r="J8938" s="138">
        <v>45.67</v>
      </c>
      <c r="K8938" s="138">
        <v>2.1451392058420811</v>
      </c>
    </row>
    <row r="8939" spans="1:11">
      <c r="A8939" s="39" t="s">
        <v>499</v>
      </c>
      <c r="B8939" s="39" t="s">
        <v>497</v>
      </c>
      <c r="C8939" s="39" t="s">
        <v>367</v>
      </c>
      <c r="D8939" s="92">
        <f t="shared" si="438"/>
        <v>40.369999999999997</v>
      </c>
      <c r="E8939" s="92">
        <f t="shared" si="439"/>
        <v>38.03</v>
      </c>
      <c r="F8939" s="92">
        <f t="shared" si="440"/>
        <v>42.75</v>
      </c>
      <c r="H8939" s="138">
        <v>40.369999999999997</v>
      </c>
      <c r="I8939" s="138">
        <v>38.03</v>
      </c>
      <c r="J8939" s="138">
        <v>42.75</v>
      </c>
      <c r="K8939" s="138">
        <v>2.9972752043596733</v>
      </c>
    </row>
    <row r="8940" spans="1:11">
      <c r="A8940" s="39" t="s">
        <v>499</v>
      </c>
      <c r="B8940" s="39" t="s">
        <v>497</v>
      </c>
      <c r="C8940" s="39" t="s">
        <v>368</v>
      </c>
      <c r="D8940" s="92">
        <f t="shared" si="438"/>
        <v>40.96</v>
      </c>
      <c r="E8940" s="92">
        <f t="shared" si="439"/>
        <v>37.159999999999997</v>
      </c>
      <c r="F8940" s="92">
        <f t="shared" si="440"/>
        <v>44.87</v>
      </c>
      <c r="H8940" s="138">
        <v>40.96</v>
      </c>
      <c r="I8940" s="138">
        <v>37.159999999999997</v>
      </c>
      <c r="J8940" s="138">
        <v>44.87</v>
      </c>
      <c r="K8940" s="138">
        <v>4.8095703125</v>
      </c>
    </row>
    <row r="8941" spans="1:11">
      <c r="A8941" s="39" t="s">
        <v>499</v>
      </c>
      <c r="B8941" s="39" t="s">
        <v>497</v>
      </c>
      <c r="C8941" s="39" t="s">
        <v>369</v>
      </c>
      <c r="D8941" s="92">
        <f t="shared" si="438"/>
        <v>39.94</v>
      </c>
      <c r="E8941" s="92">
        <f t="shared" si="439"/>
        <v>34.479999999999997</v>
      </c>
      <c r="F8941" s="92">
        <f t="shared" si="440"/>
        <v>45.65</v>
      </c>
      <c r="H8941" s="138">
        <v>39.94</v>
      </c>
      <c r="I8941" s="138">
        <v>34.479999999999997</v>
      </c>
      <c r="J8941" s="138">
        <v>45.65</v>
      </c>
      <c r="K8941" s="138">
        <v>7.1607411116675017</v>
      </c>
    </row>
    <row r="8942" spans="1:11">
      <c r="A8942" s="39" t="s">
        <v>499</v>
      </c>
      <c r="B8942" s="39" t="s">
        <v>497</v>
      </c>
      <c r="C8942" s="39" t="s">
        <v>370</v>
      </c>
      <c r="D8942" s="92">
        <f t="shared" si="438"/>
        <v>49.65</v>
      </c>
      <c r="E8942" s="92">
        <f t="shared" si="439"/>
        <v>46.21</v>
      </c>
      <c r="F8942" s="92">
        <f t="shared" si="440"/>
        <v>53.09</v>
      </c>
      <c r="H8942" s="138">
        <v>49.65</v>
      </c>
      <c r="I8942" s="138">
        <v>46.21</v>
      </c>
      <c r="J8942" s="138">
        <v>53.09</v>
      </c>
      <c r="K8942" s="138">
        <v>3.5448136958710976</v>
      </c>
    </row>
    <row r="8943" spans="1:11">
      <c r="A8943" s="39" t="s">
        <v>499</v>
      </c>
      <c r="B8943" s="39" t="s">
        <v>497</v>
      </c>
      <c r="C8943" s="39" t="s">
        <v>357</v>
      </c>
      <c r="D8943" s="92">
        <f t="shared" si="438"/>
        <v>43.43</v>
      </c>
      <c r="E8943" s="92">
        <f t="shared" si="439"/>
        <v>41.71</v>
      </c>
      <c r="F8943" s="92">
        <f t="shared" si="440"/>
        <v>45.18</v>
      </c>
      <c r="H8943" s="138">
        <v>43.43</v>
      </c>
      <c r="I8943" s="138">
        <v>41.71</v>
      </c>
      <c r="J8943" s="138">
        <v>45.18</v>
      </c>
      <c r="K8943" s="138">
        <v>2.0492746949113516</v>
      </c>
    </row>
    <row r="8944" spans="1:11">
      <c r="A8944" s="39" t="s">
        <v>499</v>
      </c>
      <c r="B8944" s="39" t="s">
        <v>497</v>
      </c>
      <c r="C8944" s="39" t="s">
        <v>371</v>
      </c>
      <c r="D8944" s="92">
        <f t="shared" si="438"/>
        <v>44.55</v>
      </c>
      <c r="E8944" s="92">
        <f t="shared" si="439"/>
        <v>40.92</v>
      </c>
      <c r="F8944" s="92">
        <f t="shared" si="440"/>
        <v>48.24</v>
      </c>
      <c r="H8944" s="138">
        <v>44.55</v>
      </c>
      <c r="I8944" s="138">
        <v>40.92</v>
      </c>
      <c r="J8944" s="138">
        <v>48.24</v>
      </c>
      <c r="K8944" s="138">
        <v>4.1975308641975317</v>
      </c>
    </row>
    <row r="8945" spans="1:11">
      <c r="A8945" s="39" t="s">
        <v>499</v>
      </c>
      <c r="B8945" s="39" t="s">
        <v>497</v>
      </c>
      <c r="C8945" s="39" t="s">
        <v>372</v>
      </c>
      <c r="D8945" s="92">
        <f t="shared" si="438"/>
        <v>45.12</v>
      </c>
      <c r="E8945" s="92">
        <f t="shared" si="439"/>
        <v>42.19</v>
      </c>
      <c r="F8945" s="92">
        <f t="shared" si="440"/>
        <v>48.09</v>
      </c>
      <c r="H8945" s="138">
        <v>45.12</v>
      </c>
      <c r="I8945" s="138">
        <v>42.19</v>
      </c>
      <c r="J8945" s="138">
        <v>48.09</v>
      </c>
      <c r="K8945" s="138">
        <v>3.3466312056737593</v>
      </c>
    </row>
    <row r="8946" spans="1:11">
      <c r="A8946" s="39" t="s">
        <v>499</v>
      </c>
      <c r="B8946" s="39" t="s">
        <v>497</v>
      </c>
      <c r="C8946" s="39" t="s">
        <v>373</v>
      </c>
      <c r="D8946" s="92">
        <f t="shared" ref="D8946:D9009" si="441">IF(K8946&gt;=50," ",H8946)</f>
        <v>41.99</v>
      </c>
      <c r="E8946" s="92">
        <f t="shared" ref="E8946:E9009" si="442">IF(K8946&gt;=50," ",I8946)</f>
        <v>38.56</v>
      </c>
      <c r="F8946" s="92">
        <f t="shared" ref="F8946:F9009" si="443">IF(K8946&gt;=50," ",J8946)</f>
        <v>45.49</v>
      </c>
      <c r="H8946" s="138">
        <v>41.99</v>
      </c>
      <c r="I8946" s="138">
        <v>38.56</v>
      </c>
      <c r="J8946" s="138">
        <v>45.49</v>
      </c>
      <c r="K8946" s="138">
        <v>4.2152893546082399</v>
      </c>
    </row>
    <row r="8947" spans="1:11">
      <c r="A8947" s="39" t="s">
        <v>499</v>
      </c>
      <c r="B8947" s="39" t="s">
        <v>497</v>
      </c>
      <c r="C8947" s="39" t="s">
        <v>374</v>
      </c>
      <c r="D8947" s="92">
        <f t="shared" si="441"/>
        <v>42.58</v>
      </c>
      <c r="E8947" s="92">
        <f t="shared" si="442"/>
        <v>38.99</v>
      </c>
      <c r="F8947" s="92">
        <f t="shared" si="443"/>
        <v>46.25</v>
      </c>
      <c r="H8947" s="138">
        <v>42.58</v>
      </c>
      <c r="I8947" s="138">
        <v>38.99</v>
      </c>
      <c r="J8947" s="138">
        <v>46.25</v>
      </c>
      <c r="K8947" s="138">
        <v>4.3447627994363556</v>
      </c>
    </row>
    <row r="8948" spans="1:11">
      <c r="A8948" s="39" t="s">
        <v>499</v>
      </c>
      <c r="B8948" s="39" t="s">
        <v>497</v>
      </c>
      <c r="C8948" s="39" t="s">
        <v>358</v>
      </c>
      <c r="D8948" s="92">
        <f t="shared" si="441"/>
        <v>43.87</v>
      </c>
      <c r="E8948" s="92">
        <f t="shared" si="442"/>
        <v>42</v>
      </c>
      <c r="F8948" s="92">
        <f t="shared" si="443"/>
        <v>45.75</v>
      </c>
      <c r="H8948" s="138">
        <v>43.87</v>
      </c>
      <c r="I8948" s="138">
        <v>42</v>
      </c>
      <c r="J8948" s="138">
        <v>45.75</v>
      </c>
      <c r="K8948" s="138">
        <v>2.1882835650786414</v>
      </c>
    </row>
    <row r="8949" spans="1:11">
      <c r="A8949" s="39" t="s">
        <v>499</v>
      </c>
      <c r="B8949" s="39" t="s">
        <v>497</v>
      </c>
      <c r="C8949" s="39" t="s">
        <v>375</v>
      </c>
      <c r="D8949" s="92">
        <f t="shared" si="441"/>
        <v>41.8</v>
      </c>
      <c r="E8949" s="92">
        <f t="shared" si="442"/>
        <v>36.590000000000003</v>
      </c>
      <c r="F8949" s="92">
        <f t="shared" si="443"/>
        <v>47.2</v>
      </c>
      <c r="H8949" s="138">
        <v>41.8</v>
      </c>
      <c r="I8949" s="138">
        <v>36.590000000000003</v>
      </c>
      <c r="J8949" s="138">
        <v>47.2</v>
      </c>
      <c r="K8949" s="138">
        <v>6.5071770334928241</v>
      </c>
    </row>
    <row r="8950" spans="1:11">
      <c r="A8950" s="39" t="s">
        <v>499</v>
      </c>
      <c r="B8950" s="39" t="s">
        <v>497</v>
      </c>
      <c r="C8950" s="39" t="s">
        <v>376</v>
      </c>
      <c r="D8950" s="92">
        <f t="shared" si="441"/>
        <v>46.15</v>
      </c>
      <c r="E8950" s="92">
        <f t="shared" si="442"/>
        <v>42.22</v>
      </c>
      <c r="F8950" s="92">
        <f t="shared" si="443"/>
        <v>50.12</v>
      </c>
      <c r="H8950" s="138">
        <v>46.15</v>
      </c>
      <c r="I8950" s="138">
        <v>42.22</v>
      </c>
      <c r="J8950" s="138">
        <v>50.12</v>
      </c>
      <c r="K8950" s="138">
        <v>4.3770314192849407</v>
      </c>
    </row>
    <row r="8951" spans="1:11">
      <c r="A8951" s="39" t="s">
        <v>499</v>
      </c>
      <c r="B8951" s="39" t="s">
        <v>497</v>
      </c>
      <c r="C8951" s="39" t="s">
        <v>377</v>
      </c>
      <c r="D8951" s="92">
        <f t="shared" si="441"/>
        <v>44.9</v>
      </c>
      <c r="E8951" s="92">
        <f t="shared" si="442"/>
        <v>41.11</v>
      </c>
      <c r="F8951" s="92">
        <f t="shared" si="443"/>
        <v>48.75</v>
      </c>
      <c r="H8951" s="138">
        <v>44.9</v>
      </c>
      <c r="I8951" s="138">
        <v>41.11</v>
      </c>
      <c r="J8951" s="138">
        <v>48.75</v>
      </c>
      <c r="K8951" s="138">
        <v>4.3429844097995547</v>
      </c>
    </row>
    <row r="8952" spans="1:11">
      <c r="A8952" s="39" t="s">
        <v>499</v>
      </c>
      <c r="B8952" s="39" t="s">
        <v>497</v>
      </c>
      <c r="C8952" s="39" t="s">
        <v>386</v>
      </c>
      <c r="D8952" s="92">
        <f t="shared" si="441"/>
        <v>44.52</v>
      </c>
      <c r="E8952" s="92">
        <f t="shared" si="442"/>
        <v>41.4</v>
      </c>
      <c r="F8952" s="92">
        <f t="shared" si="443"/>
        <v>47.68</v>
      </c>
      <c r="H8952" s="138">
        <v>44.52</v>
      </c>
      <c r="I8952" s="138">
        <v>41.4</v>
      </c>
      <c r="J8952" s="138">
        <v>47.68</v>
      </c>
      <c r="K8952" s="138">
        <v>3.5938903863432166</v>
      </c>
    </row>
    <row r="8953" spans="1:11">
      <c r="A8953" s="39" t="s">
        <v>499</v>
      </c>
      <c r="B8953" s="39" t="s">
        <v>497</v>
      </c>
      <c r="C8953" s="39" t="s">
        <v>379</v>
      </c>
      <c r="D8953" s="92">
        <f t="shared" si="441"/>
        <v>46.64</v>
      </c>
      <c r="E8953" s="92">
        <f t="shared" si="442"/>
        <v>43.84</v>
      </c>
      <c r="F8953" s="92">
        <f t="shared" si="443"/>
        <v>49.46</v>
      </c>
      <c r="H8953" s="138">
        <v>46.64</v>
      </c>
      <c r="I8953" s="138">
        <v>43.84</v>
      </c>
      <c r="J8953" s="138">
        <v>49.46</v>
      </c>
      <c r="K8953" s="138">
        <v>3.0660377358490565</v>
      </c>
    </row>
    <row r="8954" spans="1:11">
      <c r="A8954" s="39" t="s">
        <v>499</v>
      </c>
      <c r="B8954" s="39" t="s">
        <v>497</v>
      </c>
      <c r="C8954" s="39" t="s">
        <v>360</v>
      </c>
      <c r="D8954" s="92">
        <f t="shared" si="441"/>
        <v>45.1</v>
      </c>
      <c r="E8954" s="92">
        <f t="shared" si="442"/>
        <v>43.36</v>
      </c>
      <c r="F8954" s="92">
        <f t="shared" si="443"/>
        <v>46.86</v>
      </c>
      <c r="H8954" s="138">
        <v>45.1</v>
      </c>
      <c r="I8954" s="138">
        <v>43.36</v>
      </c>
      <c r="J8954" s="138">
        <v>46.86</v>
      </c>
      <c r="K8954" s="138">
        <v>1.9733924611973392</v>
      </c>
    </row>
    <row r="8955" spans="1:11">
      <c r="A8955" s="39" t="s">
        <v>499</v>
      </c>
      <c r="B8955" s="39" t="s">
        <v>497</v>
      </c>
      <c r="C8955" s="39" t="s">
        <v>0</v>
      </c>
      <c r="D8955" s="92">
        <f t="shared" si="441"/>
        <v>44.09</v>
      </c>
      <c r="E8955" s="92">
        <f t="shared" si="442"/>
        <v>43.19</v>
      </c>
      <c r="F8955" s="92">
        <f t="shared" si="443"/>
        <v>44.99</v>
      </c>
      <c r="H8955" s="138">
        <v>44.09</v>
      </c>
      <c r="I8955" s="138">
        <v>43.19</v>
      </c>
      <c r="J8955" s="138">
        <v>44.99</v>
      </c>
      <c r="K8955" s="138">
        <v>1.0433204808346563</v>
      </c>
    </row>
    <row r="8956" spans="1:11">
      <c r="A8956" s="39" t="s">
        <v>499</v>
      </c>
      <c r="B8956" s="39" t="s">
        <v>498</v>
      </c>
      <c r="C8956" s="39" t="s">
        <v>101</v>
      </c>
      <c r="D8956" s="92">
        <f t="shared" si="441"/>
        <v>55.45</v>
      </c>
      <c r="E8956" s="92">
        <f t="shared" si="442"/>
        <v>49.44</v>
      </c>
      <c r="F8956" s="92">
        <f t="shared" si="443"/>
        <v>61.3</v>
      </c>
      <c r="H8956" s="138">
        <v>55.45</v>
      </c>
      <c r="I8956" s="138">
        <v>49.44</v>
      </c>
      <c r="J8956" s="138">
        <v>61.3</v>
      </c>
      <c r="K8956" s="138">
        <v>5.4824165915238954</v>
      </c>
    </row>
    <row r="8957" spans="1:11">
      <c r="A8957" s="39" t="s">
        <v>499</v>
      </c>
      <c r="B8957" s="39" t="s">
        <v>498</v>
      </c>
      <c r="C8957" s="39" t="s">
        <v>108</v>
      </c>
      <c r="D8957" s="92">
        <f t="shared" si="441"/>
        <v>56.58</v>
      </c>
      <c r="E8957" s="92">
        <f t="shared" si="442"/>
        <v>43.36</v>
      </c>
      <c r="F8957" s="92">
        <f t="shared" si="443"/>
        <v>68.930000000000007</v>
      </c>
      <c r="H8957" s="138">
        <v>56.58</v>
      </c>
      <c r="I8957" s="138">
        <v>43.36</v>
      </c>
      <c r="J8957" s="138">
        <v>68.930000000000007</v>
      </c>
      <c r="K8957" s="138">
        <v>11.788617886178862</v>
      </c>
    </row>
    <row r="8958" spans="1:11">
      <c r="A8958" s="39" t="s">
        <v>499</v>
      </c>
      <c r="B8958" s="39" t="s">
        <v>498</v>
      </c>
      <c r="C8958" s="39" t="s">
        <v>109</v>
      </c>
      <c r="D8958" s="92">
        <f t="shared" si="441"/>
        <v>58.17</v>
      </c>
      <c r="E8958" s="92">
        <f t="shared" si="442"/>
        <v>52.32</v>
      </c>
      <c r="F8958" s="92">
        <f t="shared" si="443"/>
        <v>63.8</v>
      </c>
      <c r="H8958" s="138">
        <v>58.17</v>
      </c>
      <c r="I8958" s="138">
        <v>52.32</v>
      </c>
      <c r="J8958" s="138">
        <v>63.8</v>
      </c>
      <c r="K8958" s="138">
        <v>5.0541516245487363</v>
      </c>
    </row>
    <row r="8959" spans="1:11">
      <c r="A8959" s="39" t="s">
        <v>499</v>
      </c>
      <c r="B8959" s="39" t="s">
        <v>498</v>
      </c>
      <c r="C8959" s="39" t="s">
        <v>112</v>
      </c>
      <c r="D8959" s="92">
        <f t="shared" si="441"/>
        <v>43.07</v>
      </c>
      <c r="E8959" s="92">
        <f t="shared" si="442"/>
        <v>34.57</v>
      </c>
      <c r="F8959" s="92">
        <f t="shared" si="443"/>
        <v>51.99</v>
      </c>
      <c r="H8959" s="138">
        <v>43.07</v>
      </c>
      <c r="I8959" s="138">
        <v>34.57</v>
      </c>
      <c r="J8959" s="138">
        <v>51.99</v>
      </c>
      <c r="K8959" s="138">
        <v>10.42488971441839</v>
      </c>
    </row>
    <row r="8960" spans="1:11">
      <c r="A8960" s="39" t="s">
        <v>499</v>
      </c>
      <c r="B8960" s="39" t="s">
        <v>498</v>
      </c>
      <c r="C8960" s="39" t="s">
        <v>115</v>
      </c>
      <c r="D8960" s="92">
        <f t="shared" si="441"/>
        <v>45.15</v>
      </c>
      <c r="E8960" s="92">
        <f t="shared" si="442"/>
        <v>39.74</v>
      </c>
      <c r="F8960" s="92">
        <f t="shared" si="443"/>
        <v>50.67</v>
      </c>
      <c r="H8960" s="138">
        <v>45.15</v>
      </c>
      <c r="I8960" s="138">
        <v>39.74</v>
      </c>
      <c r="J8960" s="138">
        <v>50.67</v>
      </c>
      <c r="K8960" s="138">
        <v>6.2015503875968996</v>
      </c>
    </row>
    <row r="8961" spans="1:11">
      <c r="A8961" s="39" t="s">
        <v>499</v>
      </c>
      <c r="B8961" s="39" t="s">
        <v>498</v>
      </c>
      <c r="C8961" s="39" t="s">
        <v>118</v>
      </c>
      <c r="D8961" s="92">
        <f t="shared" si="441"/>
        <v>60.25</v>
      </c>
      <c r="E8961" s="92">
        <f t="shared" si="442"/>
        <v>53.85</v>
      </c>
      <c r="F8961" s="92">
        <f t="shared" si="443"/>
        <v>66.319999999999993</v>
      </c>
      <c r="H8961" s="138">
        <v>60.25</v>
      </c>
      <c r="I8961" s="138">
        <v>53.85</v>
      </c>
      <c r="J8961" s="138">
        <v>66.319999999999993</v>
      </c>
      <c r="K8961" s="138">
        <v>5.2946058091286305</v>
      </c>
    </row>
    <row r="8962" spans="1:11">
      <c r="A8962" s="39" t="s">
        <v>499</v>
      </c>
      <c r="B8962" s="39" t="s">
        <v>498</v>
      </c>
      <c r="C8962" s="39" t="s">
        <v>122</v>
      </c>
      <c r="D8962" s="92">
        <f t="shared" si="441"/>
        <v>56.16</v>
      </c>
      <c r="E8962" s="92">
        <f t="shared" si="442"/>
        <v>50.17</v>
      </c>
      <c r="F8962" s="92">
        <f t="shared" si="443"/>
        <v>61.97</v>
      </c>
      <c r="H8962" s="138">
        <v>56.16</v>
      </c>
      <c r="I8962" s="138">
        <v>50.17</v>
      </c>
      <c r="J8962" s="138">
        <v>61.97</v>
      </c>
      <c r="K8962" s="138">
        <v>5.3774928774928776</v>
      </c>
    </row>
    <row r="8963" spans="1:11">
      <c r="A8963" s="39" t="s">
        <v>499</v>
      </c>
      <c r="B8963" s="39" t="s">
        <v>498</v>
      </c>
      <c r="C8963" s="39" t="s">
        <v>130</v>
      </c>
      <c r="D8963" s="92">
        <f t="shared" si="441"/>
        <v>42.68</v>
      </c>
      <c r="E8963" s="92">
        <f t="shared" si="442"/>
        <v>37.92</v>
      </c>
      <c r="F8963" s="92">
        <f t="shared" si="443"/>
        <v>47.57</v>
      </c>
      <c r="H8963" s="138">
        <v>42.68</v>
      </c>
      <c r="I8963" s="138">
        <v>37.92</v>
      </c>
      <c r="J8963" s="138">
        <v>47.57</v>
      </c>
      <c r="K8963" s="138">
        <v>5.7872539831302721</v>
      </c>
    </row>
    <row r="8964" spans="1:11">
      <c r="A8964" s="39" t="s">
        <v>499</v>
      </c>
      <c r="B8964" s="39" t="s">
        <v>498</v>
      </c>
      <c r="C8964" s="39" t="s">
        <v>135</v>
      </c>
      <c r="D8964" s="92">
        <f t="shared" si="441"/>
        <v>52.82</v>
      </c>
      <c r="E8964" s="92">
        <f t="shared" si="442"/>
        <v>40.49</v>
      </c>
      <c r="F8964" s="92">
        <f t="shared" si="443"/>
        <v>64.819999999999993</v>
      </c>
      <c r="H8964" s="138">
        <v>52.82</v>
      </c>
      <c r="I8964" s="138">
        <v>40.49</v>
      </c>
      <c r="J8964" s="138">
        <v>64.819999999999993</v>
      </c>
      <c r="K8964" s="138">
        <v>11.984096932979933</v>
      </c>
    </row>
    <row r="8965" spans="1:11">
      <c r="A8965" s="39" t="s">
        <v>499</v>
      </c>
      <c r="B8965" s="39" t="s">
        <v>498</v>
      </c>
      <c r="C8965" s="39" t="s">
        <v>136</v>
      </c>
      <c r="D8965" s="92">
        <f t="shared" si="441"/>
        <v>57.47</v>
      </c>
      <c r="E8965" s="92">
        <f t="shared" si="442"/>
        <v>50.15</v>
      </c>
      <c r="F8965" s="92">
        <f t="shared" si="443"/>
        <v>64.489999999999995</v>
      </c>
      <c r="H8965" s="138">
        <v>57.47</v>
      </c>
      <c r="I8965" s="138">
        <v>50.15</v>
      </c>
      <c r="J8965" s="138">
        <v>64.489999999999995</v>
      </c>
      <c r="K8965" s="138">
        <v>6.4033408734992179</v>
      </c>
    </row>
    <row r="8966" spans="1:11">
      <c r="A8966" s="39" t="s">
        <v>499</v>
      </c>
      <c r="B8966" s="39" t="s">
        <v>498</v>
      </c>
      <c r="C8966" s="39" t="s">
        <v>143</v>
      </c>
      <c r="D8966" s="92">
        <f t="shared" si="441"/>
        <v>54.09</v>
      </c>
      <c r="E8966" s="92">
        <f t="shared" si="442"/>
        <v>46.74</v>
      </c>
      <c r="F8966" s="92">
        <f t="shared" si="443"/>
        <v>61.26</v>
      </c>
      <c r="H8966" s="138">
        <v>54.09</v>
      </c>
      <c r="I8966" s="138">
        <v>46.74</v>
      </c>
      <c r="J8966" s="138">
        <v>61.26</v>
      </c>
      <c r="K8966" s="138">
        <v>6.8959142170456635</v>
      </c>
    </row>
    <row r="8967" spans="1:11">
      <c r="A8967" s="39" t="s">
        <v>499</v>
      </c>
      <c r="B8967" s="39" t="s">
        <v>498</v>
      </c>
      <c r="C8967" s="39" t="s">
        <v>149</v>
      </c>
      <c r="D8967" s="92">
        <f t="shared" si="441"/>
        <v>46.65</v>
      </c>
      <c r="E8967" s="92">
        <f t="shared" si="442"/>
        <v>41.12</v>
      </c>
      <c r="F8967" s="92">
        <f t="shared" si="443"/>
        <v>52.26</v>
      </c>
      <c r="H8967" s="138">
        <v>46.65</v>
      </c>
      <c r="I8967" s="138">
        <v>41.12</v>
      </c>
      <c r="J8967" s="138">
        <v>52.26</v>
      </c>
      <c r="K8967" s="138">
        <v>6.1093247588424449</v>
      </c>
    </row>
    <row r="8968" spans="1:11">
      <c r="A8968" s="39" t="s">
        <v>499</v>
      </c>
      <c r="B8968" s="39" t="s">
        <v>498</v>
      </c>
      <c r="C8968" s="39" t="s">
        <v>151</v>
      </c>
      <c r="D8968" s="92">
        <f t="shared" si="441"/>
        <v>58.08</v>
      </c>
      <c r="E8968" s="92">
        <f t="shared" si="442"/>
        <v>48.51</v>
      </c>
      <c r="F8968" s="92">
        <f t="shared" si="443"/>
        <v>67.08</v>
      </c>
      <c r="H8968" s="138">
        <v>58.08</v>
      </c>
      <c r="I8968" s="138">
        <v>48.51</v>
      </c>
      <c r="J8968" s="138">
        <v>67.08</v>
      </c>
      <c r="K8968" s="138">
        <v>8.247245179063361</v>
      </c>
    </row>
    <row r="8969" spans="1:11">
      <c r="A8969" s="39" t="s">
        <v>499</v>
      </c>
      <c r="B8969" s="39" t="s">
        <v>498</v>
      </c>
      <c r="C8969" s="39" t="s">
        <v>154</v>
      </c>
      <c r="D8969" s="92">
        <f t="shared" si="441"/>
        <v>57.18</v>
      </c>
      <c r="E8969" s="92">
        <f t="shared" si="442"/>
        <v>50.36</v>
      </c>
      <c r="F8969" s="92">
        <f t="shared" si="443"/>
        <v>63.74</v>
      </c>
      <c r="H8969" s="138">
        <v>57.18</v>
      </c>
      <c r="I8969" s="138">
        <v>50.36</v>
      </c>
      <c r="J8969" s="138">
        <v>63.74</v>
      </c>
      <c r="K8969" s="138">
        <v>5.9986009094088848</v>
      </c>
    </row>
    <row r="8970" spans="1:11">
      <c r="A8970" s="39" t="s">
        <v>499</v>
      </c>
      <c r="B8970" s="39" t="s">
        <v>498</v>
      </c>
      <c r="C8970" s="39" t="s">
        <v>164</v>
      </c>
      <c r="D8970" s="92">
        <f t="shared" si="441"/>
        <v>55.94</v>
      </c>
      <c r="E8970" s="92">
        <f t="shared" si="442"/>
        <v>48.5</v>
      </c>
      <c r="F8970" s="92">
        <f t="shared" si="443"/>
        <v>63.11</v>
      </c>
      <c r="H8970" s="138">
        <v>55.94</v>
      </c>
      <c r="I8970" s="138">
        <v>48.5</v>
      </c>
      <c r="J8970" s="138">
        <v>63.11</v>
      </c>
      <c r="K8970" s="138">
        <v>6.7036110117983565</v>
      </c>
    </row>
    <row r="8971" spans="1:11">
      <c r="A8971" s="39" t="s">
        <v>499</v>
      </c>
      <c r="B8971" s="39" t="s">
        <v>498</v>
      </c>
      <c r="C8971" s="39" t="s">
        <v>171</v>
      </c>
      <c r="D8971" s="92">
        <f t="shared" si="441"/>
        <v>48.75</v>
      </c>
      <c r="E8971" s="92">
        <f t="shared" si="442"/>
        <v>43.1</v>
      </c>
      <c r="F8971" s="92">
        <f t="shared" si="443"/>
        <v>54.43</v>
      </c>
      <c r="H8971" s="138">
        <v>48.75</v>
      </c>
      <c r="I8971" s="138">
        <v>43.1</v>
      </c>
      <c r="J8971" s="138">
        <v>54.43</v>
      </c>
      <c r="K8971" s="138">
        <v>5.9487179487179489</v>
      </c>
    </row>
    <row r="8972" spans="1:11">
      <c r="A8972" s="39" t="s">
        <v>499</v>
      </c>
      <c r="B8972" s="39" t="s">
        <v>498</v>
      </c>
      <c r="C8972" s="39" t="s">
        <v>174</v>
      </c>
      <c r="D8972" s="92">
        <f t="shared" si="441"/>
        <v>54.87</v>
      </c>
      <c r="E8972" s="92">
        <f t="shared" si="442"/>
        <v>48.28</v>
      </c>
      <c r="F8972" s="92">
        <f t="shared" si="443"/>
        <v>61.29</v>
      </c>
      <c r="H8972" s="138">
        <v>54.87</v>
      </c>
      <c r="I8972" s="138">
        <v>48.28</v>
      </c>
      <c r="J8972" s="138">
        <v>61.29</v>
      </c>
      <c r="K8972" s="138">
        <v>6.0871149990887554</v>
      </c>
    </row>
    <row r="8973" spans="1:11">
      <c r="A8973" s="39" t="s">
        <v>499</v>
      </c>
      <c r="B8973" s="39" t="s">
        <v>498</v>
      </c>
      <c r="C8973" s="39" t="s">
        <v>102</v>
      </c>
      <c r="D8973" s="92">
        <f t="shared" si="441"/>
        <v>51.37</v>
      </c>
      <c r="E8973" s="92">
        <f t="shared" si="442"/>
        <v>42.98</v>
      </c>
      <c r="F8973" s="92">
        <f t="shared" si="443"/>
        <v>59.68</v>
      </c>
      <c r="H8973" s="138">
        <v>51.37</v>
      </c>
      <c r="I8973" s="138">
        <v>42.98</v>
      </c>
      <c r="J8973" s="138">
        <v>59.68</v>
      </c>
      <c r="K8973" s="138">
        <v>8.3706443449484134</v>
      </c>
    </row>
    <row r="8974" spans="1:11">
      <c r="A8974" s="39" t="s">
        <v>499</v>
      </c>
      <c r="B8974" s="39" t="s">
        <v>498</v>
      </c>
      <c r="C8974" s="39" t="s">
        <v>103</v>
      </c>
      <c r="D8974" s="92">
        <f t="shared" si="441"/>
        <v>51.41</v>
      </c>
      <c r="E8974" s="92">
        <f t="shared" si="442"/>
        <v>44.06</v>
      </c>
      <c r="F8974" s="92">
        <f t="shared" si="443"/>
        <v>58.69</v>
      </c>
      <c r="H8974" s="138">
        <v>51.41</v>
      </c>
      <c r="I8974" s="138">
        <v>44.06</v>
      </c>
      <c r="J8974" s="138">
        <v>58.69</v>
      </c>
      <c r="K8974" s="138">
        <v>7.3137521882902163</v>
      </c>
    </row>
    <row r="8975" spans="1:11">
      <c r="A8975" s="39" t="s">
        <v>499</v>
      </c>
      <c r="B8975" s="39" t="s">
        <v>498</v>
      </c>
      <c r="C8975" s="39" t="s">
        <v>104</v>
      </c>
      <c r="D8975" s="92">
        <f t="shared" si="441"/>
        <v>64.13</v>
      </c>
      <c r="E8975" s="92">
        <f t="shared" si="442"/>
        <v>56.68</v>
      </c>
      <c r="F8975" s="92">
        <f t="shared" si="443"/>
        <v>70.959999999999994</v>
      </c>
      <c r="H8975" s="138">
        <v>64.13</v>
      </c>
      <c r="I8975" s="138">
        <v>56.68</v>
      </c>
      <c r="J8975" s="138">
        <v>70.959999999999994</v>
      </c>
      <c r="K8975" s="138">
        <v>5.7227506627163578</v>
      </c>
    </row>
    <row r="8976" spans="1:11">
      <c r="A8976" s="39" t="s">
        <v>499</v>
      </c>
      <c r="B8976" s="39" t="s">
        <v>498</v>
      </c>
      <c r="C8976" s="39" t="s">
        <v>110</v>
      </c>
      <c r="D8976" s="92">
        <f t="shared" si="441"/>
        <v>53.38</v>
      </c>
      <c r="E8976" s="92">
        <f t="shared" si="442"/>
        <v>47.32</v>
      </c>
      <c r="F8976" s="92">
        <f t="shared" si="443"/>
        <v>59.34</v>
      </c>
      <c r="H8976" s="138">
        <v>53.38</v>
      </c>
      <c r="I8976" s="138">
        <v>47.32</v>
      </c>
      <c r="J8976" s="138">
        <v>59.34</v>
      </c>
      <c r="K8976" s="138">
        <v>5.7699512926189582</v>
      </c>
    </row>
    <row r="8977" spans="1:11">
      <c r="A8977" s="39" t="s">
        <v>499</v>
      </c>
      <c r="B8977" s="39" t="s">
        <v>498</v>
      </c>
      <c r="C8977" s="39" t="s">
        <v>111</v>
      </c>
      <c r="D8977" s="92">
        <f t="shared" si="441"/>
        <v>44.82</v>
      </c>
      <c r="E8977" s="92">
        <f t="shared" si="442"/>
        <v>39.44</v>
      </c>
      <c r="F8977" s="92">
        <f t="shared" si="443"/>
        <v>50.32</v>
      </c>
      <c r="H8977" s="138">
        <v>44.82</v>
      </c>
      <c r="I8977" s="138">
        <v>39.44</v>
      </c>
      <c r="J8977" s="138">
        <v>50.32</v>
      </c>
      <c r="K8977" s="138">
        <v>6.2248995983935744</v>
      </c>
    </row>
    <row r="8978" spans="1:11">
      <c r="A8978" s="39" t="s">
        <v>499</v>
      </c>
      <c r="B8978" s="39" t="s">
        <v>498</v>
      </c>
      <c r="C8978" s="39" t="s">
        <v>116</v>
      </c>
      <c r="D8978" s="92">
        <f t="shared" si="441"/>
        <v>49.3</v>
      </c>
      <c r="E8978" s="92">
        <f t="shared" si="442"/>
        <v>40.909999999999997</v>
      </c>
      <c r="F8978" s="92">
        <f t="shared" si="443"/>
        <v>57.72</v>
      </c>
      <c r="H8978" s="138">
        <v>49.3</v>
      </c>
      <c r="I8978" s="138">
        <v>40.909999999999997</v>
      </c>
      <c r="J8978" s="138">
        <v>57.72</v>
      </c>
      <c r="K8978" s="138">
        <v>8.7829614604462485</v>
      </c>
    </row>
    <row r="8979" spans="1:11">
      <c r="A8979" s="39" t="s">
        <v>499</v>
      </c>
      <c r="B8979" s="39" t="s">
        <v>498</v>
      </c>
      <c r="C8979" s="39" t="s">
        <v>117</v>
      </c>
      <c r="D8979" s="92">
        <f t="shared" si="441"/>
        <v>51.18</v>
      </c>
      <c r="E8979" s="92">
        <f t="shared" si="442"/>
        <v>45.13</v>
      </c>
      <c r="F8979" s="92">
        <f t="shared" si="443"/>
        <v>57.2</v>
      </c>
      <c r="H8979" s="138">
        <v>51.18</v>
      </c>
      <c r="I8979" s="138">
        <v>45.13</v>
      </c>
      <c r="J8979" s="138">
        <v>57.2</v>
      </c>
      <c r="K8979" s="138">
        <v>6.0375146541617815</v>
      </c>
    </row>
    <row r="8980" spans="1:11">
      <c r="A8980" s="39" t="s">
        <v>499</v>
      </c>
      <c r="B8980" s="39" t="s">
        <v>498</v>
      </c>
      <c r="C8980" s="39" t="s">
        <v>119</v>
      </c>
      <c r="D8980" s="92">
        <f t="shared" si="441"/>
        <v>52.52</v>
      </c>
      <c r="E8980" s="92">
        <f t="shared" si="442"/>
        <v>47</v>
      </c>
      <c r="F8980" s="92">
        <f t="shared" si="443"/>
        <v>57.97</v>
      </c>
      <c r="H8980" s="138">
        <v>52.52</v>
      </c>
      <c r="I8980" s="138">
        <v>47</v>
      </c>
      <c r="J8980" s="138">
        <v>57.97</v>
      </c>
      <c r="K8980" s="138">
        <v>5.35034272658035</v>
      </c>
    </row>
    <row r="8981" spans="1:11">
      <c r="A8981" s="39" t="s">
        <v>499</v>
      </c>
      <c r="B8981" s="39" t="s">
        <v>498</v>
      </c>
      <c r="C8981" s="39" t="s">
        <v>123</v>
      </c>
      <c r="D8981" s="92">
        <f t="shared" si="441"/>
        <v>38.979999999999997</v>
      </c>
      <c r="E8981" s="92">
        <f t="shared" si="442"/>
        <v>33.78</v>
      </c>
      <c r="F8981" s="92">
        <f t="shared" si="443"/>
        <v>44.44</v>
      </c>
      <c r="H8981" s="138">
        <v>38.979999999999997</v>
      </c>
      <c r="I8981" s="138">
        <v>33.78</v>
      </c>
      <c r="J8981" s="138">
        <v>44.44</v>
      </c>
      <c r="K8981" s="138">
        <v>7.0035915854284259</v>
      </c>
    </row>
    <row r="8982" spans="1:11">
      <c r="A8982" s="39" t="s">
        <v>499</v>
      </c>
      <c r="B8982" s="39" t="s">
        <v>498</v>
      </c>
      <c r="C8982" s="39" t="s">
        <v>132</v>
      </c>
      <c r="D8982" s="92">
        <f t="shared" si="441"/>
        <v>60.46</v>
      </c>
      <c r="E8982" s="92">
        <f t="shared" si="442"/>
        <v>54.87</v>
      </c>
      <c r="F8982" s="92">
        <f t="shared" si="443"/>
        <v>65.790000000000006</v>
      </c>
      <c r="H8982" s="138">
        <v>60.46</v>
      </c>
      <c r="I8982" s="138">
        <v>54.87</v>
      </c>
      <c r="J8982" s="138">
        <v>65.790000000000006</v>
      </c>
      <c r="K8982" s="138">
        <v>4.6311610982467739</v>
      </c>
    </row>
    <row r="8983" spans="1:11">
      <c r="A8983" s="39" t="s">
        <v>499</v>
      </c>
      <c r="B8983" s="39" t="s">
        <v>498</v>
      </c>
      <c r="C8983" s="39" t="s">
        <v>134</v>
      </c>
      <c r="D8983" s="92">
        <f t="shared" si="441"/>
        <v>54.95</v>
      </c>
      <c r="E8983" s="92">
        <f t="shared" si="442"/>
        <v>48.22</v>
      </c>
      <c r="F8983" s="92">
        <f t="shared" si="443"/>
        <v>61.51</v>
      </c>
      <c r="H8983" s="138">
        <v>54.95</v>
      </c>
      <c r="I8983" s="138">
        <v>48.22</v>
      </c>
      <c r="J8983" s="138">
        <v>61.51</v>
      </c>
      <c r="K8983" s="138">
        <v>6.2056414922656966</v>
      </c>
    </row>
    <row r="8984" spans="1:11">
      <c r="A8984" s="39" t="s">
        <v>499</v>
      </c>
      <c r="B8984" s="39" t="s">
        <v>498</v>
      </c>
      <c r="C8984" s="39" t="s">
        <v>150</v>
      </c>
      <c r="D8984" s="92">
        <f t="shared" si="441"/>
        <v>55.61</v>
      </c>
      <c r="E8984" s="92">
        <f t="shared" si="442"/>
        <v>48.24</v>
      </c>
      <c r="F8984" s="92">
        <f t="shared" si="443"/>
        <v>62.74</v>
      </c>
      <c r="H8984" s="138">
        <v>55.61</v>
      </c>
      <c r="I8984" s="138">
        <v>48.24</v>
      </c>
      <c r="J8984" s="138">
        <v>62.74</v>
      </c>
      <c r="K8984" s="138">
        <v>6.6894443445423484</v>
      </c>
    </row>
    <row r="8985" spans="1:11">
      <c r="A8985" s="39" t="s">
        <v>499</v>
      </c>
      <c r="B8985" s="39" t="s">
        <v>498</v>
      </c>
      <c r="C8985" s="39" t="s">
        <v>156</v>
      </c>
      <c r="D8985" s="92">
        <f t="shared" si="441"/>
        <v>59.91</v>
      </c>
      <c r="E8985" s="92">
        <f t="shared" si="442"/>
        <v>53.45</v>
      </c>
      <c r="F8985" s="92">
        <f t="shared" si="443"/>
        <v>66.05</v>
      </c>
      <c r="H8985" s="138">
        <v>59.91</v>
      </c>
      <c r="I8985" s="138">
        <v>53.45</v>
      </c>
      <c r="J8985" s="138">
        <v>66.05</v>
      </c>
      <c r="K8985" s="138">
        <v>5.3914204640293777</v>
      </c>
    </row>
    <row r="8986" spans="1:11">
      <c r="A8986" s="39" t="s">
        <v>499</v>
      </c>
      <c r="B8986" s="39" t="s">
        <v>498</v>
      </c>
      <c r="C8986" s="39" t="s">
        <v>159</v>
      </c>
      <c r="D8986" s="92">
        <f t="shared" si="441"/>
        <v>57.97</v>
      </c>
      <c r="E8986" s="92">
        <f t="shared" si="442"/>
        <v>50.68</v>
      </c>
      <c r="F8986" s="92">
        <f t="shared" si="443"/>
        <v>64.930000000000007</v>
      </c>
      <c r="H8986" s="138">
        <v>57.97</v>
      </c>
      <c r="I8986" s="138">
        <v>50.68</v>
      </c>
      <c r="J8986" s="138">
        <v>64.930000000000007</v>
      </c>
      <c r="K8986" s="138">
        <v>6.313610488183544</v>
      </c>
    </row>
    <row r="8987" spans="1:11">
      <c r="A8987" s="39" t="s">
        <v>499</v>
      </c>
      <c r="B8987" s="39" t="s">
        <v>498</v>
      </c>
      <c r="C8987" s="39" t="s">
        <v>161</v>
      </c>
      <c r="D8987" s="92">
        <f t="shared" si="441"/>
        <v>54.09</v>
      </c>
      <c r="E8987" s="92">
        <f t="shared" si="442"/>
        <v>48.11</v>
      </c>
      <c r="F8987" s="92">
        <f t="shared" si="443"/>
        <v>59.95</v>
      </c>
      <c r="H8987" s="138">
        <v>54.09</v>
      </c>
      <c r="I8987" s="138">
        <v>48.11</v>
      </c>
      <c r="J8987" s="138">
        <v>59.95</v>
      </c>
      <c r="K8987" s="138">
        <v>5.6202625254205945</v>
      </c>
    </row>
    <row r="8988" spans="1:11">
      <c r="A8988" s="39" t="s">
        <v>499</v>
      </c>
      <c r="B8988" s="39" t="s">
        <v>498</v>
      </c>
      <c r="C8988" s="39" t="s">
        <v>168</v>
      </c>
      <c r="D8988" s="92">
        <f t="shared" si="441"/>
        <v>63.69</v>
      </c>
      <c r="E8988" s="92">
        <f t="shared" si="442"/>
        <v>57.05</v>
      </c>
      <c r="F8988" s="92">
        <f t="shared" si="443"/>
        <v>69.849999999999994</v>
      </c>
      <c r="H8988" s="138">
        <v>63.69</v>
      </c>
      <c r="I8988" s="138">
        <v>57.05</v>
      </c>
      <c r="J8988" s="138">
        <v>69.849999999999994</v>
      </c>
      <c r="K8988" s="138">
        <v>5.1499450463181029</v>
      </c>
    </row>
    <row r="8989" spans="1:11">
      <c r="A8989" s="39" t="s">
        <v>499</v>
      </c>
      <c r="B8989" s="39" t="s">
        <v>498</v>
      </c>
      <c r="C8989" s="39" t="s">
        <v>98</v>
      </c>
      <c r="D8989" s="92">
        <f t="shared" si="441"/>
        <v>53.45</v>
      </c>
      <c r="E8989" s="92">
        <f t="shared" si="442"/>
        <v>43.75</v>
      </c>
      <c r="F8989" s="92">
        <f t="shared" si="443"/>
        <v>62.9</v>
      </c>
      <c r="H8989" s="138">
        <v>53.45</v>
      </c>
      <c r="I8989" s="138">
        <v>43.75</v>
      </c>
      <c r="J8989" s="138">
        <v>62.9</v>
      </c>
      <c r="K8989" s="138">
        <v>9.2422825070159025</v>
      </c>
    </row>
    <row r="8990" spans="1:11">
      <c r="A8990" s="39" t="s">
        <v>499</v>
      </c>
      <c r="B8990" s="39" t="s">
        <v>498</v>
      </c>
      <c r="C8990" s="39" t="s">
        <v>105</v>
      </c>
      <c r="D8990" s="92">
        <f t="shared" si="441"/>
        <v>40.26</v>
      </c>
      <c r="E8990" s="92">
        <f t="shared" si="442"/>
        <v>33.26</v>
      </c>
      <c r="F8990" s="92">
        <f t="shared" si="443"/>
        <v>47.68</v>
      </c>
      <c r="H8990" s="138">
        <v>40.26</v>
      </c>
      <c r="I8990" s="138">
        <v>33.26</v>
      </c>
      <c r="J8990" s="138">
        <v>47.68</v>
      </c>
      <c r="K8990" s="138">
        <v>9.1902632886239459</v>
      </c>
    </row>
    <row r="8991" spans="1:11">
      <c r="A8991" s="39" t="s">
        <v>499</v>
      </c>
      <c r="B8991" s="39" t="s">
        <v>498</v>
      </c>
      <c r="C8991" s="39" t="s">
        <v>106</v>
      </c>
      <c r="D8991" s="92">
        <f t="shared" si="441"/>
        <v>57.46</v>
      </c>
      <c r="E8991" s="92">
        <f t="shared" si="442"/>
        <v>52.15</v>
      </c>
      <c r="F8991" s="92">
        <f t="shared" si="443"/>
        <v>62.6</v>
      </c>
      <c r="H8991" s="138">
        <v>57.46</v>
      </c>
      <c r="I8991" s="138">
        <v>52.15</v>
      </c>
      <c r="J8991" s="138">
        <v>62.6</v>
      </c>
      <c r="K8991" s="138">
        <v>4.6641141663766099</v>
      </c>
    </row>
    <row r="8992" spans="1:11">
      <c r="A8992" s="39" t="s">
        <v>499</v>
      </c>
      <c r="B8992" s="39" t="s">
        <v>498</v>
      </c>
      <c r="C8992" s="39" t="s">
        <v>125</v>
      </c>
      <c r="D8992" s="92">
        <f t="shared" si="441"/>
        <v>48.22</v>
      </c>
      <c r="E8992" s="92">
        <f t="shared" si="442"/>
        <v>42.14</v>
      </c>
      <c r="F8992" s="92">
        <f t="shared" si="443"/>
        <v>54.35</v>
      </c>
      <c r="H8992" s="138">
        <v>48.22</v>
      </c>
      <c r="I8992" s="138">
        <v>42.14</v>
      </c>
      <c r="J8992" s="138">
        <v>54.35</v>
      </c>
      <c r="K8992" s="138">
        <v>6.4910825383658235</v>
      </c>
    </row>
    <row r="8993" spans="1:11">
      <c r="A8993" s="39" t="s">
        <v>499</v>
      </c>
      <c r="B8993" s="39" t="s">
        <v>498</v>
      </c>
      <c r="C8993" s="39" t="s">
        <v>131</v>
      </c>
      <c r="D8993" s="92">
        <f t="shared" si="441"/>
        <v>53.49</v>
      </c>
      <c r="E8993" s="92">
        <f t="shared" si="442"/>
        <v>45.49</v>
      </c>
      <c r="F8993" s="92">
        <f t="shared" si="443"/>
        <v>61.32</v>
      </c>
      <c r="H8993" s="138">
        <v>53.49</v>
      </c>
      <c r="I8993" s="138">
        <v>45.49</v>
      </c>
      <c r="J8993" s="138">
        <v>61.32</v>
      </c>
      <c r="K8993" s="138">
        <v>7.6088988595999263</v>
      </c>
    </row>
    <row r="8994" spans="1:11">
      <c r="A8994" s="39" t="s">
        <v>499</v>
      </c>
      <c r="B8994" s="39" t="s">
        <v>498</v>
      </c>
      <c r="C8994" s="39" t="s">
        <v>133</v>
      </c>
      <c r="D8994" s="92">
        <f t="shared" si="441"/>
        <v>50.53</v>
      </c>
      <c r="E8994" s="92">
        <f t="shared" si="442"/>
        <v>44.88</v>
      </c>
      <c r="F8994" s="92">
        <f t="shared" si="443"/>
        <v>56.17</v>
      </c>
      <c r="H8994" s="138">
        <v>50.53</v>
      </c>
      <c r="I8994" s="138">
        <v>44.88</v>
      </c>
      <c r="J8994" s="138">
        <v>56.17</v>
      </c>
      <c r="K8994" s="138">
        <v>5.7193746289333065</v>
      </c>
    </row>
    <row r="8995" spans="1:11">
      <c r="A8995" s="39" t="s">
        <v>499</v>
      </c>
      <c r="B8995" s="39" t="s">
        <v>498</v>
      </c>
      <c r="C8995" s="39" t="s">
        <v>137</v>
      </c>
      <c r="D8995" s="92">
        <f t="shared" si="441"/>
        <v>50.05</v>
      </c>
      <c r="E8995" s="92">
        <f t="shared" si="442"/>
        <v>43.26</v>
      </c>
      <c r="F8995" s="92">
        <f t="shared" si="443"/>
        <v>56.84</v>
      </c>
      <c r="H8995" s="138">
        <v>50.05</v>
      </c>
      <c r="I8995" s="138">
        <v>43.26</v>
      </c>
      <c r="J8995" s="138">
        <v>56.84</v>
      </c>
      <c r="K8995" s="138">
        <v>6.9530469530469539</v>
      </c>
    </row>
    <row r="8996" spans="1:11">
      <c r="A8996" s="39" t="s">
        <v>499</v>
      </c>
      <c r="B8996" s="39" t="s">
        <v>498</v>
      </c>
      <c r="C8996" s="39" t="s">
        <v>138</v>
      </c>
      <c r="D8996" s="92">
        <f t="shared" si="441"/>
        <v>57.97</v>
      </c>
      <c r="E8996" s="92">
        <f t="shared" si="442"/>
        <v>46.76</v>
      </c>
      <c r="F8996" s="92">
        <f t="shared" si="443"/>
        <v>68.42</v>
      </c>
      <c r="H8996" s="138">
        <v>57.97</v>
      </c>
      <c r="I8996" s="138">
        <v>46.76</v>
      </c>
      <c r="J8996" s="138">
        <v>68.42</v>
      </c>
      <c r="K8996" s="138">
        <v>9.67741935483871</v>
      </c>
    </row>
    <row r="8997" spans="1:11">
      <c r="A8997" s="39" t="s">
        <v>499</v>
      </c>
      <c r="B8997" s="39" t="s">
        <v>498</v>
      </c>
      <c r="C8997" s="39" t="s">
        <v>140</v>
      </c>
      <c r="D8997" s="92">
        <f t="shared" si="441"/>
        <v>54.19</v>
      </c>
      <c r="E8997" s="92">
        <f t="shared" si="442"/>
        <v>47.57</v>
      </c>
      <c r="F8997" s="92">
        <f t="shared" si="443"/>
        <v>60.66</v>
      </c>
      <c r="H8997" s="138">
        <v>54.19</v>
      </c>
      <c r="I8997" s="138">
        <v>47.57</v>
      </c>
      <c r="J8997" s="138">
        <v>60.66</v>
      </c>
      <c r="K8997" s="138">
        <v>6.2004059789629089</v>
      </c>
    </row>
    <row r="8998" spans="1:11">
      <c r="A8998" s="39" t="s">
        <v>499</v>
      </c>
      <c r="B8998" s="39" t="s">
        <v>498</v>
      </c>
      <c r="C8998" s="39" t="s">
        <v>144</v>
      </c>
      <c r="D8998" s="92">
        <f t="shared" si="441"/>
        <v>58.07</v>
      </c>
      <c r="E8998" s="92">
        <f t="shared" si="442"/>
        <v>51.14</v>
      </c>
      <c r="F8998" s="92">
        <f t="shared" si="443"/>
        <v>64.69</v>
      </c>
      <c r="H8998" s="138">
        <v>58.07</v>
      </c>
      <c r="I8998" s="138">
        <v>51.14</v>
      </c>
      <c r="J8998" s="138">
        <v>64.69</v>
      </c>
      <c r="K8998" s="138">
        <v>5.9927673497503013</v>
      </c>
    </row>
    <row r="8999" spans="1:11">
      <c r="A8999" s="39" t="s">
        <v>499</v>
      </c>
      <c r="B8999" s="39" t="s">
        <v>498</v>
      </c>
      <c r="C8999" s="39" t="s">
        <v>145</v>
      </c>
      <c r="D8999" s="92">
        <f t="shared" si="441"/>
        <v>49.77</v>
      </c>
      <c r="E8999" s="92">
        <f t="shared" si="442"/>
        <v>42.27</v>
      </c>
      <c r="F8999" s="92">
        <f t="shared" si="443"/>
        <v>57.29</v>
      </c>
      <c r="H8999" s="138">
        <v>49.77</v>
      </c>
      <c r="I8999" s="138">
        <v>42.27</v>
      </c>
      <c r="J8999" s="138">
        <v>57.29</v>
      </c>
      <c r="K8999" s="138">
        <v>7.7556761101064895</v>
      </c>
    </row>
    <row r="9000" spans="1:11">
      <c r="A9000" s="39" t="s">
        <v>499</v>
      </c>
      <c r="B9000" s="39" t="s">
        <v>498</v>
      </c>
      <c r="C9000" s="39" t="s">
        <v>146</v>
      </c>
      <c r="D9000" s="92">
        <f t="shared" si="441"/>
        <v>44.92</v>
      </c>
      <c r="E9000" s="92">
        <f t="shared" si="442"/>
        <v>39.590000000000003</v>
      </c>
      <c r="F9000" s="92">
        <f t="shared" si="443"/>
        <v>50.37</v>
      </c>
      <c r="H9000" s="138">
        <v>44.92</v>
      </c>
      <c r="I9000" s="138">
        <v>39.590000000000003</v>
      </c>
      <c r="J9000" s="138">
        <v>50.37</v>
      </c>
      <c r="K9000" s="138">
        <v>6.1442564559216377</v>
      </c>
    </row>
    <row r="9001" spans="1:11">
      <c r="A9001" s="39" t="s">
        <v>499</v>
      </c>
      <c r="B9001" s="39" t="s">
        <v>498</v>
      </c>
      <c r="C9001" s="39" t="s">
        <v>153</v>
      </c>
      <c r="D9001" s="92">
        <f t="shared" si="441"/>
        <v>50.79</v>
      </c>
      <c r="E9001" s="92">
        <f t="shared" si="442"/>
        <v>37.07</v>
      </c>
      <c r="F9001" s="92">
        <f t="shared" si="443"/>
        <v>64.39</v>
      </c>
      <c r="H9001" s="138">
        <v>50.79</v>
      </c>
      <c r="I9001" s="138">
        <v>37.07</v>
      </c>
      <c r="J9001" s="138">
        <v>64.39</v>
      </c>
      <c r="K9001" s="138">
        <v>14.077574325654657</v>
      </c>
    </row>
    <row r="9002" spans="1:11">
      <c r="A9002" s="39" t="s">
        <v>499</v>
      </c>
      <c r="B9002" s="39" t="s">
        <v>498</v>
      </c>
      <c r="C9002" s="39" t="s">
        <v>162</v>
      </c>
      <c r="D9002" s="92">
        <f t="shared" si="441"/>
        <v>40.049999999999997</v>
      </c>
      <c r="E9002" s="92">
        <f t="shared" si="442"/>
        <v>31.81</v>
      </c>
      <c r="F9002" s="92">
        <f t="shared" si="443"/>
        <v>48.9</v>
      </c>
      <c r="H9002" s="138">
        <v>40.049999999999997</v>
      </c>
      <c r="I9002" s="138">
        <v>31.81</v>
      </c>
      <c r="J9002" s="138">
        <v>48.9</v>
      </c>
      <c r="K9002" s="138">
        <v>10.986267166042449</v>
      </c>
    </row>
    <row r="9003" spans="1:11">
      <c r="A9003" s="39" t="s">
        <v>499</v>
      </c>
      <c r="B9003" s="39" t="s">
        <v>498</v>
      </c>
      <c r="C9003" s="39" t="s">
        <v>165</v>
      </c>
      <c r="D9003" s="92">
        <f t="shared" si="441"/>
        <v>66.760000000000005</v>
      </c>
      <c r="E9003" s="92">
        <f t="shared" si="442"/>
        <v>59.11</v>
      </c>
      <c r="F9003" s="92">
        <f t="shared" si="443"/>
        <v>73.61</v>
      </c>
      <c r="H9003" s="138">
        <v>66.760000000000005</v>
      </c>
      <c r="I9003" s="138">
        <v>59.11</v>
      </c>
      <c r="J9003" s="138">
        <v>73.61</v>
      </c>
      <c r="K9003" s="138">
        <v>5.5721989215098864</v>
      </c>
    </row>
    <row r="9004" spans="1:11">
      <c r="A9004" s="39" t="s">
        <v>499</v>
      </c>
      <c r="B9004" s="39" t="s">
        <v>498</v>
      </c>
      <c r="C9004" s="39" t="s">
        <v>166</v>
      </c>
      <c r="D9004" s="92">
        <f t="shared" si="441"/>
        <v>48.88</v>
      </c>
      <c r="E9004" s="92">
        <f t="shared" si="442"/>
        <v>41.53</v>
      </c>
      <c r="F9004" s="92">
        <f t="shared" si="443"/>
        <v>56.28</v>
      </c>
      <c r="H9004" s="138">
        <v>48.88</v>
      </c>
      <c r="I9004" s="138">
        <v>41.53</v>
      </c>
      <c r="J9004" s="138">
        <v>56.28</v>
      </c>
      <c r="K9004" s="138">
        <v>7.7536824877250403</v>
      </c>
    </row>
    <row r="9005" spans="1:11">
      <c r="A9005" s="39" t="s">
        <v>499</v>
      </c>
      <c r="B9005" s="39" t="s">
        <v>498</v>
      </c>
      <c r="C9005" s="39" t="s">
        <v>170</v>
      </c>
      <c r="D9005" s="92">
        <f t="shared" si="441"/>
        <v>48.77</v>
      </c>
      <c r="E9005" s="92">
        <f t="shared" si="442"/>
        <v>43.08</v>
      </c>
      <c r="F9005" s="92">
        <f t="shared" si="443"/>
        <v>54.5</v>
      </c>
      <c r="H9005" s="138">
        <v>48.77</v>
      </c>
      <c r="I9005" s="138">
        <v>43.08</v>
      </c>
      <c r="J9005" s="138">
        <v>54.5</v>
      </c>
      <c r="K9005" s="138">
        <v>6.0077916752101705</v>
      </c>
    </row>
    <row r="9006" spans="1:11">
      <c r="A9006" s="39" t="s">
        <v>499</v>
      </c>
      <c r="B9006" s="39" t="s">
        <v>498</v>
      </c>
      <c r="C9006" s="39" t="s">
        <v>172</v>
      </c>
      <c r="D9006" s="92">
        <f t="shared" si="441"/>
        <v>58.91</v>
      </c>
      <c r="E9006" s="92">
        <f t="shared" si="442"/>
        <v>51.91</v>
      </c>
      <c r="F9006" s="92">
        <f t="shared" si="443"/>
        <v>65.56</v>
      </c>
      <c r="H9006" s="138">
        <v>58.91</v>
      </c>
      <c r="I9006" s="138">
        <v>51.91</v>
      </c>
      <c r="J9006" s="138">
        <v>65.56</v>
      </c>
      <c r="K9006" s="138">
        <v>5.9412663384824311</v>
      </c>
    </row>
    <row r="9007" spans="1:11">
      <c r="A9007" s="39" t="s">
        <v>499</v>
      </c>
      <c r="B9007" s="39" t="s">
        <v>498</v>
      </c>
      <c r="C9007" s="39" t="s">
        <v>175</v>
      </c>
      <c r="D9007" s="92">
        <f t="shared" si="441"/>
        <v>58.37</v>
      </c>
      <c r="E9007" s="92">
        <f t="shared" si="442"/>
        <v>52.24</v>
      </c>
      <c r="F9007" s="92">
        <f t="shared" si="443"/>
        <v>64.260000000000005</v>
      </c>
      <c r="H9007" s="138">
        <v>58.37</v>
      </c>
      <c r="I9007" s="138">
        <v>52.24</v>
      </c>
      <c r="J9007" s="138">
        <v>64.260000000000005</v>
      </c>
      <c r="K9007" s="138">
        <v>5.2766832276854556</v>
      </c>
    </row>
    <row r="9008" spans="1:11">
      <c r="A9008" s="39" t="s">
        <v>499</v>
      </c>
      <c r="B9008" s="39" t="s">
        <v>498</v>
      </c>
      <c r="C9008" s="39" t="s">
        <v>99</v>
      </c>
      <c r="D9008" s="92">
        <f t="shared" si="441"/>
        <v>55.82</v>
      </c>
      <c r="E9008" s="92">
        <f t="shared" si="442"/>
        <v>48.22</v>
      </c>
      <c r="F9008" s="92">
        <f t="shared" si="443"/>
        <v>63.16</v>
      </c>
      <c r="H9008" s="138">
        <v>55.82</v>
      </c>
      <c r="I9008" s="138">
        <v>48.22</v>
      </c>
      <c r="J9008" s="138">
        <v>63.16</v>
      </c>
      <c r="K9008" s="138">
        <v>6.8792547474023653</v>
      </c>
    </row>
    <row r="9009" spans="1:11">
      <c r="A9009" s="39" t="s">
        <v>499</v>
      </c>
      <c r="B9009" s="39" t="s">
        <v>498</v>
      </c>
      <c r="C9009" s="39" t="s">
        <v>100</v>
      </c>
      <c r="D9009" s="92">
        <f t="shared" si="441"/>
        <v>46.14</v>
      </c>
      <c r="E9009" s="92">
        <f t="shared" si="442"/>
        <v>40.18</v>
      </c>
      <c r="F9009" s="92">
        <f t="shared" si="443"/>
        <v>52.22</v>
      </c>
      <c r="H9009" s="138">
        <v>46.14</v>
      </c>
      <c r="I9009" s="138">
        <v>40.18</v>
      </c>
      <c r="J9009" s="138">
        <v>52.22</v>
      </c>
      <c r="K9009" s="138">
        <v>6.697009102730819</v>
      </c>
    </row>
    <row r="9010" spans="1:11">
      <c r="A9010" s="39" t="s">
        <v>499</v>
      </c>
      <c r="B9010" s="39" t="s">
        <v>498</v>
      </c>
      <c r="C9010" s="39" t="s">
        <v>107</v>
      </c>
      <c r="D9010" s="92">
        <f t="shared" ref="D9010:D9056" si="444">IF(K9010&gt;=50," ",H9010)</f>
        <v>38.32</v>
      </c>
      <c r="E9010" s="92">
        <f t="shared" ref="E9010:E9056" si="445">IF(K9010&gt;=50," ",I9010)</f>
        <v>33.409999999999997</v>
      </c>
      <c r="F9010" s="92">
        <f t="shared" ref="F9010:F9056" si="446">IF(K9010&gt;=50," ",J9010)</f>
        <v>43.47</v>
      </c>
      <c r="H9010" s="138">
        <v>38.32</v>
      </c>
      <c r="I9010" s="138">
        <v>33.409999999999997</v>
      </c>
      <c r="J9010" s="138">
        <v>43.47</v>
      </c>
      <c r="K9010" s="138">
        <v>6.7066805845511475</v>
      </c>
    </row>
    <row r="9011" spans="1:11">
      <c r="A9011" s="39" t="s">
        <v>499</v>
      </c>
      <c r="B9011" s="39" t="s">
        <v>498</v>
      </c>
      <c r="C9011" s="39" t="s">
        <v>113</v>
      </c>
      <c r="D9011" s="92">
        <f t="shared" si="444"/>
        <v>49.37</v>
      </c>
      <c r="E9011" s="92">
        <f t="shared" si="445"/>
        <v>40.9</v>
      </c>
      <c r="F9011" s="92">
        <f t="shared" si="446"/>
        <v>57.87</v>
      </c>
      <c r="H9011" s="138">
        <v>49.37</v>
      </c>
      <c r="I9011" s="138">
        <v>40.9</v>
      </c>
      <c r="J9011" s="138">
        <v>57.87</v>
      </c>
      <c r="K9011" s="138">
        <v>8.8515292687867131</v>
      </c>
    </row>
    <row r="9012" spans="1:11">
      <c r="A9012" s="39" t="s">
        <v>499</v>
      </c>
      <c r="B9012" s="39" t="s">
        <v>498</v>
      </c>
      <c r="C9012" s="39" t="s">
        <v>114</v>
      </c>
      <c r="D9012" s="92">
        <f t="shared" si="444"/>
        <v>49.54</v>
      </c>
      <c r="E9012" s="92">
        <f t="shared" si="445"/>
        <v>41.59</v>
      </c>
      <c r="F9012" s="92">
        <f t="shared" si="446"/>
        <v>57.51</v>
      </c>
      <c r="H9012" s="138">
        <v>49.54</v>
      </c>
      <c r="I9012" s="138">
        <v>41.59</v>
      </c>
      <c r="J9012" s="138">
        <v>57.51</v>
      </c>
      <c r="K9012" s="138">
        <v>8.2761404925312885</v>
      </c>
    </row>
    <row r="9013" spans="1:11">
      <c r="A9013" s="39" t="s">
        <v>499</v>
      </c>
      <c r="B9013" s="39" t="s">
        <v>498</v>
      </c>
      <c r="C9013" s="39" t="s">
        <v>120</v>
      </c>
      <c r="D9013" s="92">
        <f t="shared" si="444"/>
        <v>56.55</v>
      </c>
      <c r="E9013" s="92">
        <f t="shared" si="445"/>
        <v>47.24</v>
      </c>
      <c r="F9013" s="92">
        <f t="shared" si="446"/>
        <v>65.430000000000007</v>
      </c>
      <c r="H9013" s="138">
        <v>56.55</v>
      </c>
      <c r="I9013" s="138">
        <v>47.24</v>
      </c>
      <c r="J9013" s="138">
        <v>65.430000000000007</v>
      </c>
      <c r="K9013" s="138">
        <v>8.2935455349248475</v>
      </c>
    </row>
    <row r="9014" spans="1:11">
      <c r="A9014" s="39" t="s">
        <v>499</v>
      </c>
      <c r="B9014" s="39" t="s">
        <v>498</v>
      </c>
      <c r="C9014" s="39" t="s">
        <v>121</v>
      </c>
      <c r="D9014" s="92">
        <f t="shared" si="444"/>
        <v>58.6</v>
      </c>
      <c r="E9014" s="92">
        <f t="shared" si="445"/>
        <v>49.94</v>
      </c>
      <c r="F9014" s="92">
        <f t="shared" si="446"/>
        <v>66.77</v>
      </c>
      <c r="H9014" s="138">
        <v>58.6</v>
      </c>
      <c r="I9014" s="138">
        <v>49.94</v>
      </c>
      <c r="J9014" s="138">
        <v>66.77</v>
      </c>
      <c r="K9014" s="138">
        <v>7.3890784982935154</v>
      </c>
    </row>
    <row r="9015" spans="1:11">
      <c r="A9015" s="39" t="s">
        <v>499</v>
      </c>
      <c r="B9015" s="39" t="s">
        <v>498</v>
      </c>
      <c r="C9015" s="39" t="s">
        <v>124</v>
      </c>
      <c r="D9015" s="92">
        <f t="shared" si="444"/>
        <v>54.71</v>
      </c>
      <c r="E9015" s="92">
        <f t="shared" si="445"/>
        <v>48.24</v>
      </c>
      <c r="F9015" s="92">
        <f t="shared" si="446"/>
        <v>61.03</v>
      </c>
      <c r="H9015" s="138">
        <v>54.71</v>
      </c>
      <c r="I9015" s="138">
        <v>48.24</v>
      </c>
      <c r="J9015" s="138">
        <v>61.03</v>
      </c>
      <c r="K9015" s="138">
        <v>5.9952476695302499</v>
      </c>
    </row>
    <row r="9016" spans="1:11">
      <c r="A9016" s="39" t="s">
        <v>499</v>
      </c>
      <c r="B9016" s="39" t="s">
        <v>498</v>
      </c>
      <c r="C9016" s="39" t="s">
        <v>126</v>
      </c>
      <c r="D9016" s="92">
        <f t="shared" si="444"/>
        <v>64.48</v>
      </c>
      <c r="E9016" s="92">
        <f t="shared" si="445"/>
        <v>54.97</v>
      </c>
      <c r="F9016" s="92">
        <f t="shared" si="446"/>
        <v>72.98</v>
      </c>
      <c r="H9016" s="138">
        <v>64.48</v>
      </c>
      <c r="I9016" s="138">
        <v>54.97</v>
      </c>
      <c r="J9016" s="138">
        <v>72.98</v>
      </c>
      <c r="K9016" s="138">
        <v>7.1960297766749362</v>
      </c>
    </row>
    <row r="9017" spans="1:11">
      <c r="A9017" s="39" t="s">
        <v>499</v>
      </c>
      <c r="B9017" s="39" t="s">
        <v>498</v>
      </c>
      <c r="C9017" s="39" t="s">
        <v>127</v>
      </c>
      <c r="D9017" s="92">
        <f t="shared" si="444"/>
        <v>49.89</v>
      </c>
      <c r="E9017" s="92">
        <f t="shared" si="445"/>
        <v>41.47</v>
      </c>
      <c r="F9017" s="92">
        <f t="shared" si="446"/>
        <v>58.32</v>
      </c>
      <c r="H9017" s="138">
        <v>49.89</v>
      </c>
      <c r="I9017" s="138">
        <v>41.47</v>
      </c>
      <c r="J9017" s="138">
        <v>58.32</v>
      </c>
      <c r="K9017" s="138">
        <v>8.699138103828421</v>
      </c>
    </row>
    <row r="9018" spans="1:11">
      <c r="A9018" s="39" t="s">
        <v>499</v>
      </c>
      <c r="B9018" s="39" t="s">
        <v>498</v>
      </c>
      <c r="C9018" s="39" t="s">
        <v>128</v>
      </c>
      <c r="D9018" s="92">
        <f t="shared" si="444"/>
        <v>54.28</v>
      </c>
      <c r="E9018" s="92">
        <f t="shared" si="445"/>
        <v>48.26</v>
      </c>
      <c r="F9018" s="92">
        <f t="shared" si="446"/>
        <v>60.17</v>
      </c>
      <c r="H9018" s="138">
        <v>54.28</v>
      </c>
      <c r="I9018" s="138">
        <v>48.26</v>
      </c>
      <c r="J9018" s="138">
        <v>60.17</v>
      </c>
      <c r="K9018" s="138">
        <v>5.6190125276344869</v>
      </c>
    </row>
    <row r="9019" spans="1:11">
      <c r="A9019" s="39" t="s">
        <v>499</v>
      </c>
      <c r="B9019" s="39" t="s">
        <v>498</v>
      </c>
      <c r="C9019" s="39" t="s">
        <v>129</v>
      </c>
      <c r="D9019" s="92">
        <f t="shared" si="444"/>
        <v>47.59</v>
      </c>
      <c r="E9019" s="92">
        <f t="shared" si="445"/>
        <v>38.869999999999997</v>
      </c>
      <c r="F9019" s="92">
        <f t="shared" si="446"/>
        <v>56.46</v>
      </c>
      <c r="H9019" s="138">
        <v>47.59</v>
      </c>
      <c r="I9019" s="138">
        <v>38.869999999999997</v>
      </c>
      <c r="J9019" s="138">
        <v>56.46</v>
      </c>
      <c r="K9019" s="138">
        <v>9.5188064719478884</v>
      </c>
    </row>
    <row r="9020" spans="1:11">
      <c r="A9020" s="39" t="s">
        <v>499</v>
      </c>
      <c r="B9020" s="39" t="s">
        <v>498</v>
      </c>
      <c r="C9020" s="39" t="s">
        <v>139</v>
      </c>
      <c r="D9020" s="92">
        <f t="shared" si="444"/>
        <v>49.34</v>
      </c>
      <c r="E9020" s="92">
        <f t="shared" si="445"/>
        <v>43.83</v>
      </c>
      <c r="F9020" s="92">
        <f t="shared" si="446"/>
        <v>54.87</v>
      </c>
      <c r="H9020" s="138">
        <v>49.34</v>
      </c>
      <c r="I9020" s="138">
        <v>43.83</v>
      </c>
      <c r="J9020" s="138">
        <v>54.87</v>
      </c>
      <c r="K9020" s="138">
        <v>5.7357113903526544</v>
      </c>
    </row>
    <row r="9021" spans="1:11">
      <c r="A9021" s="39" t="s">
        <v>499</v>
      </c>
      <c r="B9021" s="39" t="s">
        <v>498</v>
      </c>
      <c r="C9021" s="39" t="s">
        <v>141</v>
      </c>
      <c r="D9021" s="92">
        <f t="shared" si="444"/>
        <v>51.24</v>
      </c>
      <c r="E9021" s="92">
        <f t="shared" si="445"/>
        <v>43.08</v>
      </c>
      <c r="F9021" s="92">
        <f t="shared" si="446"/>
        <v>59.33</v>
      </c>
      <c r="H9021" s="138">
        <v>51.24</v>
      </c>
      <c r="I9021" s="138">
        <v>43.08</v>
      </c>
      <c r="J9021" s="138">
        <v>59.33</v>
      </c>
      <c r="K9021" s="138">
        <v>8.1576893052302886</v>
      </c>
    </row>
    <row r="9022" spans="1:11">
      <c r="A9022" s="39" t="s">
        <v>499</v>
      </c>
      <c r="B9022" s="39" t="s">
        <v>498</v>
      </c>
      <c r="C9022" s="39" t="s">
        <v>142</v>
      </c>
      <c r="D9022" s="92">
        <f t="shared" si="444"/>
        <v>48.17</v>
      </c>
      <c r="E9022" s="92">
        <f t="shared" si="445"/>
        <v>42.33</v>
      </c>
      <c r="F9022" s="92">
        <f t="shared" si="446"/>
        <v>54.06</v>
      </c>
      <c r="H9022" s="138">
        <v>48.17</v>
      </c>
      <c r="I9022" s="138">
        <v>42.33</v>
      </c>
      <c r="J9022" s="138">
        <v>54.06</v>
      </c>
      <c r="K9022" s="138">
        <v>6.24870251193689</v>
      </c>
    </row>
    <row r="9023" spans="1:11">
      <c r="A9023" s="39" t="s">
        <v>499</v>
      </c>
      <c r="B9023" s="39" t="s">
        <v>498</v>
      </c>
      <c r="C9023" s="39" t="s">
        <v>147</v>
      </c>
      <c r="D9023" s="92">
        <f t="shared" si="444"/>
        <v>57.68</v>
      </c>
      <c r="E9023" s="92">
        <f t="shared" si="445"/>
        <v>51.49</v>
      </c>
      <c r="F9023" s="92">
        <f t="shared" si="446"/>
        <v>63.63</v>
      </c>
      <c r="H9023" s="138">
        <v>57.68</v>
      </c>
      <c r="I9023" s="138">
        <v>51.49</v>
      </c>
      <c r="J9023" s="138">
        <v>63.63</v>
      </c>
      <c r="K9023" s="138">
        <v>5.3918169209431346</v>
      </c>
    </row>
    <row r="9024" spans="1:11">
      <c r="A9024" s="39" t="s">
        <v>499</v>
      </c>
      <c r="B9024" s="39" t="s">
        <v>498</v>
      </c>
      <c r="C9024" s="39" t="s">
        <v>148</v>
      </c>
      <c r="D9024" s="92">
        <f t="shared" si="444"/>
        <v>50.55</v>
      </c>
      <c r="E9024" s="92">
        <f t="shared" si="445"/>
        <v>43.72</v>
      </c>
      <c r="F9024" s="92">
        <f t="shared" si="446"/>
        <v>57.35</v>
      </c>
      <c r="H9024" s="138">
        <v>50.55</v>
      </c>
      <c r="I9024" s="138">
        <v>43.72</v>
      </c>
      <c r="J9024" s="138">
        <v>57.35</v>
      </c>
      <c r="K9024" s="138">
        <v>6.9238377843719094</v>
      </c>
    </row>
    <row r="9025" spans="1:11">
      <c r="A9025" s="39" t="s">
        <v>499</v>
      </c>
      <c r="B9025" s="39" t="s">
        <v>498</v>
      </c>
      <c r="C9025" s="39" t="s">
        <v>152</v>
      </c>
      <c r="D9025" s="92">
        <f t="shared" si="444"/>
        <v>52.49</v>
      </c>
      <c r="E9025" s="92">
        <f t="shared" si="445"/>
        <v>44.19</v>
      </c>
      <c r="F9025" s="92">
        <f t="shared" si="446"/>
        <v>60.66</v>
      </c>
      <c r="H9025" s="138">
        <v>52.49</v>
      </c>
      <c r="I9025" s="138">
        <v>44.19</v>
      </c>
      <c r="J9025" s="138">
        <v>60.66</v>
      </c>
      <c r="K9025" s="138">
        <v>8.0777290912554776</v>
      </c>
    </row>
    <row r="9026" spans="1:11">
      <c r="A9026" s="39" t="s">
        <v>499</v>
      </c>
      <c r="B9026" s="39" t="s">
        <v>498</v>
      </c>
      <c r="C9026" s="39" t="s">
        <v>155</v>
      </c>
      <c r="D9026" s="92">
        <f t="shared" si="444"/>
        <v>51.92</v>
      </c>
      <c r="E9026" s="92">
        <f t="shared" si="445"/>
        <v>42.96</v>
      </c>
      <c r="F9026" s="92">
        <f t="shared" si="446"/>
        <v>60.75</v>
      </c>
      <c r="H9026" s="138">
        <v>51.92</v>
      </c>
      <c r="I9026" s="138">
        <v>42.96</v>
      </c>
      <c r="J9026" s="138">
        <v>60.75</v>
      </c>
      <c r="K9026" s="138">
        <v>8.8405238828967647</v>
      </c>
    </row>
    <row r="9027" spans="1:11">
      <c r="A9027" s="39" t="s">
        <v>499</v>
      </c>
      <c r="B9027" s="39" t="s">
        <v>498</v>
      </c>
      <c r="C9027" s="39" t="s">
        <v>157</v>
      </c>
      <c r="D9027" s="92">
        <f t="shared" si="444"/>
        <v>40.21</v>
      </c>
      <c r="E9027" s="92">
        <f t="shared" si="445"/>
        <v>29.45</v>
      </c>
      <c r="F9027" s="92">
        <f t="shared" si="446"/>
        <v>52</v>
      </c>
      <c r="H9027" s="138">
        <v>40.21</v>
      </c>
      <c r="I9027" s="138">
        <v>29.45</v>
      </c>
      <c r="J9027" s="138">
        <v>52</v>
      </c>
      <c r="K9027" s="138">
        <v>14.548619746331756</v>
      </c>
    </row>
    <row r="9028" spans="1:11">
      <c r="A9028" s="39" t="s">
        <v>499</v>
      </c>
      <c r="B9028" s="39" t="s">
        <v>498</v>
      </c>
      <c r="C9028" s="39" t="s">
        <v>158</v>
      </c>
      <c r="D9028" s="92">
        <f t="shared" si="444"/>
        <v>55.15</v>
      </c>
      <c r="E9028" s="92">
        <f t="shared" si="445"/>
        <v>39.450000000000003</v>
      </c>
      <c r="F9028" s="92">
        <f t="shared" si="446"/>
        <v>69.88</v>
      </c>
      <c r="H9028" s="138">
        <v>55.15</v>
      </c>
      <c r="I9028" s="138">
        <v>39.450000000000003</v>
      </c>
      <c r="J9028" s="138">
        <v>69.88</v>
      </c>
      <c r="K9028" s="138">
        <v>14.524025385312783</v>
      </c>
    </row>
    <row r="9029" spans="1:11">
      <c r="A9029" s="39" t="s">
        <v>499</v>
      </c>
      <c r="B9029" s="39" t="s">
        <v>498</v>
      </c>
      <c r="C9029" s="39" t="s">
        <v>160</v>
      </c>
      <c r="D9029" s="92">
        <f t="shared" si="444"/>
        <v>61.61</v>
      </c>
      <c r="E9029" s="92">
        <f t="shared" si="445"/>
        <v>52.58</v>
      </c>
      <c r="F9029" s="92">
        <f t="shared" si="446"/>
        <v>69.900000000000006</v>
      </c>
      <c r="H9029" s="138">
        <v>61.61</v>
      </c>
      <c r="I9029" s="138">
        <v>52.58</v>
      </c>
      <c r="J9029" s="138">
        <v>69.900000000000006</v>
      </c>
      <c r="K9029" s="138">
        <v>7.2390845641941244</v>
      </c>
    </row>
    <row r="9030" spans="1:11">
      <c r="A9030" s="39" t="s">
        <v>499</v>
      </c>
      <c r="B9030" s="39" t="s">
        <v>498</v>
      </c>
      <c r="C9030" s="39" t="s">
        <v>163</v>
      </c>
      <c r="D9030" s="92">
        <f t="shared" si="444"/>
        <v>52.33</v>
      </c>
      <c r="E9030" s="92">
        <f t="shared" si="445"/>
        <v>42.85</v>
      </c>
      <c r="F9030" s="92">
        <f t="shared" si="446"/>
        <v>61.65</v>
      </c>
      <c r="H9030" s="138">
        <v>52.33</v>
      </c>
      <c r="I9030" s="138">
        <v>42.85</v>
      </c>
      <c r="J9030" s="138">
        <v>61.65</v>
      </c>
      <c r="K9030" s="138">
        <v>9.2681062488056565</v>
      </c>
    </row>
    <row r="9031" spans="1:11">
      <c r="A9031" s="39" t="s">
        <v>499</v>
      </c>
      <c r="B9031" s="39" t="s">
        <v>498</v>
      </c>
      <c r="C9031" s="39" t="s">
        <v>167</v>
      </c>
      <c r="D9031" s="92">
        <f t="shared" si="444"/>
        <v>48.16</v>
      </c>
      <c r="E9031" s="92">
        <f t="shared" si="445"/>
        <v>42.01</v>
      </c>
      <c r="F9031" s="92">
        <f t="shared" si="446"/>
        <v>54.35</v>
      </c>
      <c r="H9031" s="138">
        <v>48.16</v>
      </c>
      <c r="I9031" s="138">
        <v>42.01</v>
      </c>
      <c r="J9031" s="138">
        <v>54.35</v>
      </c>
      <c r="K9031" s="138">
        <v>6.5614617940199347</v>
      </c>
    </row>
    <row r="9032" spans="1:11">
      <c r="A9032" s="39" t="s">
        <v>499</v>
      </c>
      <c r="B9032" s="39" t="s">
        <v>498</v>
      </c>
      <c r="C9032" s="39" t="s">
        <v>169</v>
      </c>
      <c r="D9032" s="92">
        <f t="shared" si="444"/>
        <v>38.72</v>
      </c>
      <c r="E9032" s="92">
        <f t="shared" si="445"/>
        <v>29.49</v>
      </c>
      <c r="F9032" s="92">
        <f t="shared" si="446"/>
        <v>48.83</v>
      </c>
      <c r="H9032" s="138">
        <v>38.72</v>
      </c>
      <c r="I9032" s="138">
        <v>29.49</v>
      </c>
      <c r="J9032" s="138">
        <v>48.83</v>
      </c>
      <c r="K9032" s="138">
        <v>12.887396694214878</v>
      </c>
    </row>
    <row r="9033" spans="1:11">
      <c r="A9033" s="39" t="s">
        <v>499</v>
      </c>
      <c r="B9033" s="39" t="s">
        <v>498</v>
      </c>
      <c r="C9033" s="39" t="s">
        <v>173</v>
      </c>
      <c r="D9033" s="92">
        <f t="shared" si="444"/>
        <v>38.64</v>
      </c>
      <c r="E9033" s="92">
        <f t="shared" si="445"/>
        <v>33.380000000000003</v>
      </c>
      <c r="F9033" s="92">
        <f t="shared" si="446"/>
        <v>44.18</v>
      </c>
      <c r="H9033" s="138">
        <v>38.64</v>
      </c>
      <c r="I9033" s="138">
        <v>33.380000000000003</v>
      </c>
      <c r="J9033" s="138">
        <v>44.18</v>
      </c>
      <c r="K9033" s="138">
        <v>7.1428571428571423</v>
      </c>
    </row>
    <row r="9034" spans="1:11">
      <c r="A9034" s="39" t="s">
        <v>499</v>
      </c>
      <c r="B9034" s="39" t="s">
        <v>498</v>
      </c>
      <c r="C9034" s="39" t="s">
        <v>176</v>
      </c>
      <c r="D9034" s="92">
        <f t="shared" si="444"/>
        <v>46.25</v>
      </c>
      <c r="E9034" s="92">
        <f t="shared" si="445"/>
        <v>35.549999999999997</v>
      </c>
      <c r="F9034" s="92">
        <f t="shared" si="446"/>
        <v>57.32</v>
      </c>
      <c r="H9034" s="138">
        <v>46.25</v>
      </c>
      <c r="I9034" s="138">
        <v>35.549999999999997</v>
      </c>
      <c r="J9034" s="138">
        <v>57.32</v>
      </c>
      <c r="K9034" s="138">
        <v>12.194594594594593</v>
      </c>
    </row>
    <row r="9035" spans="1:11">
      <c r="A9035" s="39" t="s">
        <v>499</v>
      </c>
      <c r="B9035" s="39" t="s">
        <v>498</v>
      </c>
      <c r="C9035" s="39" t="s">
        <v>363</v>
      </c>
      <c r="D9035" s="92">
        <f t="shared" si="444"/>
        <v>43.92</v>
      </c>
      <c r="E9035" s="92">
        <f t="shared" si="445"/>
        <v>40.07</v>
      </c>
      <c r="F9035" s="92">
        <f t="shared" si="446"/>
        <v>47.84</v>
      </c>
      <c r="H9035" s="138">
        <v>43.92</v>
      </c>
      <c r="I9035" s="138">
        <v>40.07</v>
      </c>
      <c r="J9035" s="138">
        <v>47.84</v>
      </c>
      <c r="K9035" s="138">
        <v>4.5081967213114744</v>
      </c>
    </row>
    <row r="9036" spans="1:11">
      <c r="A9036" s="39" t="s">
        <v>499</v>
      </c>
      <c r="B9036" s="39" t="s">
        <v>498</v>
      </c>
      <c r="C9036" s="39" t="s">
        <v>364</v>
      </c>
      <c r="D9036" s="92">
        <f t="shared" si="444"/>
        <v>56.35</v>
      </c>
      <c r="E9036" s="92">
        <f t="shared" si="445"/>
        <v>52.78</v>
      </c>
      <c r="F9036" s="92">
        <f t="shared" si="446"/>
        <v>59.86</v>
      </c>
      <c r="H9036" s="138">
        <v>56.35</v>
      </c>
      <c r="I9036" s="138">
        <v>52.78</v>
      </c>
      <c r="J9036" s="138">
        <v>59.86</v>
      </c>
      <c r="K9036" s="138">
        <v>3.2120674356699199</v>
      </c>
    </row>
    <row r="9037" spans="1:11">
      <c r="A9037" s="39" t="s">
        <v>499</v>
      </c>
      <c r="B9037" s="39" t="s">
        <v>498</v>
      </c>
      <c r="C9037" s="39" t="s">
        <v>365</v>
      </c>
      <c r="D9037" s="92">
        <f t="shared" si="444"/>
        <v>55.32</v>
      </c>
      <c r="E9037" s="92">
        <f t="shared" si="445"/>
        <v>50.34</v>
      </c>
      <c r="F9037" s="92">
        <f t="shared" si="446"/>
        <v>60.2</v>
      </c>
      <c r="H9037" s="138">
        <v>55.32</v>
      </c>
      <c r="I9037" s="138">
        <v>50.34</v>
      </c>
      <c r="J9037" s="138">
        <v>60.2</v>
      </c>
      <c r="K9037" s="138">
        <v>4.5553145336225596</v>
      </c>
    </row>
    <row r="9038" spans="1:11">
      <c r="A9038" s="39" t="s">
        <v>499</v>
      </c>
      <c r="B9038" s="39" t="s">
        <v>498</v>
      </c>
      <c r="C9038" s="39" t="s">
        <v>366</v>
      </c>
      <c r="D9038" s="92">
        <f t="shared" si="444"/>
        <v>51.05</v>
      </c>
      <c r="E9038" s="92">
        <f t="shared" si="445"/>
        <v>48.28</v>
      </c>
      <c r="F9038" s="92">
        <f t="shared" si="446"/>
        <v>53.81</v>
      </c>
      <c r="H9038" s="138">
        <v>51.05</v>
      </c>
      <c r="I9038" s="138">
        <v>48.28</v>
      </c>
      <c r="J9038" s="138">
        <v>53.81</v>
      </c>
      <c r="K9038" s="138">
        <v>2.7619980411361409</v>
      </c>
    </row>
    <row r="9039" spans="1:11">
      <c r="A9039" s="39" t="s">
        <v>499</v>
      </c>
      <c r="B9039" s="39" t="s">
        <v>498</v>
      </c>
      <c r="C9039" s="39" t="s">
        <v>356</v>
      </c>
      <c r="D9039" s="92">
        <f t="shared" si="444"/>
        <v>50.37</v>
      </c>
      <c r="E9039" s="92">
        <f t="shared" si="445"/>
        <v>48.54</v>
      </c>
      <c r="F9039" s="92">
        <f t="shared" si="446"/>
        <v>52.2</v>
      </c>
      <c r="H9039" s="138">
        <v>50.37</v>
      </c>
      <c r="I9039" s="138">
        <v>48.54</v>
      </c>
      <c r="J9039" s="138">
        <v>52.2</v>
      </c>
      <c r="K9039" s="138">
        <v>1.8463371054198929</v>
      </c>
    </row>
    <row r="9040" spans="1:11">
      <c r="A9040" s="39" t="s">
        <v>499</v>
      </c>
      <c r="B9040" s="39" t="s">
        <v>498</v>
      </c>
      <c r="C9040" s="39" t="s">
        <v>367</v>
      </c>
      <c r="D9040" s="92">
        <f t="shared" si="444"/>
        <v>56.3</v>
      </c>
      <c r="E9040" s="92">
        <f t="shared" si="445"/>
        <v>53.91</v>
      </c>
      <c r="F9040" s="92">
        <f t="shared" si="446"/>
        <v>58.66</v>
      </c>
      <c r="H9040" s="138">
        <v>56.3</v>
      </c>
      <c r="I9040" s="138">
        <v>53.91</v>
      </c>
      <c r="J9040" s="138">
        <v>58.66</v>
      </c>
      <c r="K9040" s="138">
        <v>2.1492007104795738</v>
      </c>
    </row>
    <row r="9041" spans="1:11">
      <c r="A9041" s="39" t="s">
        <v>499</v>
      </c>
      <c r="B9041" s="39" t="s">
        <v>498</v>
      </c>
      <c r="C9041" s="39" t="s">
        <v>368</v>
      </c>
      <c r="D9041" s="92">
        <f t="shared" si="444"/>
        <v>53.88</v>
      </c>
      <c r="E9041" s="92">
        <f t="shared" si="445"/>
        <v>49.92</v>
      </c>
      <c r="F9041" s="92">
        <f t="shared" si="446"/>
        <v>57.78</v>
      </c>
      <c r="H9041" s="138">
        <v>53.88</v>
      </c>
      <c r="I9041" s="138">
        <v>49.92</v>
      </c>
      <c r="J9041" s="138">
        <v>57.78</v>
      </c>
      <c r="K9041" s="138">
        <v>3.7305122494432066</v>
      </c>
    </row>
    <row r="9042" spans="1:11">
      <c r="A9042" s="39" t="s">
        <v>499</v>
      </c>
      <c r="B9042" s="39" t="s">
        <v>498</v>
      </c>
      <c r="C9042" s="39" t="s">
        <v>369</v>
      </c>
      <c r="D9042" s="92">
        <f t="shared" si="444"/>
        <v>57.23</v>
      </c>
      <c r="E9042" s="92">
        <f t="shared" si="445"/>
        <v>51.5</v>
      </c>
      <c r="F9042" s="92">
        <f t="shared" si="446"/>
        <v>62.78</v>
      </c>
      <c r="H9042" s="138">
        <v>57.23</v>
      </c>
      <c r="I9042" s="138">
        <v>51.5</v>
      </c>
      <c r="J9042" s="138">
        <v>62.78</v>
      </c>
      <c r="K9042" s="138">
        <v>5.049799056438931</v>
      </c>
    </row>
    <row r="9043" spans="1:11">
      <c r="A9043" s="39" t="s">
        <v>499</v>
      </c>
      <c r="B9043" s="39" t="s">
        <v>498</v>
      </c>
      <c r="C9043" s="39" t="s">
        <v>370</v>
      </c>
      <c r="D9043" s="92">
        <f t="shared" si="444"/>
        <v>44.54</v>
      </c>
      <c r="E9043" s="92">
        <f t="shared" si="445"/>
        <v>41.12</v>
      </c>
      <c r="F9043" s="92">
        <f t="shared" si="446"/>
        <v>48.01</v>
      </c>
      <c r="H9043" s="138">
        <v>44.54</v>
      </c>
      <c r="I9043" s="138">
        <v>41.12</v>
      </c>
      <c r="J9043" s="138">
        <v>48.01</v>
      </c>
      <c r="K9043" s="138">
        <v>3.9515042658284689</v>
      </c>
    </row>
    <row r="9044" spans="1:11">
      <c r="A9044" s="39" t="s">
        <v>499</v>
      </c>
      <c r="B9044" s="39" t="s">
        <v>498</v>
      </c>
      <c r="C9044" s="39" t="s">
        <v>357</v>
      </c>
      <c r="D9044" s="92">
        <f t="shared" si="444"/>
        <v>52.35</v>
      </c>
      <c r="E9044" s="92">
        <f t="shared" si="445"/>
        <v>50.61</v>
      </c>
      <c r="F9044" s="92">
        <f t="shared" si="446"/>
        <v>54.09</v>
      </c>
      <c r="H9044" s="138">
        <v>52.35</v>
      </c>
      <c r="I9044" s="138">
        <v>50.61</v>
      </c>
      <c r="J9044" s="138">
        <v>54.09</v>
      </c>
      <c r="K9044" s="138">
        <v>1.700095510983763</v>
      </c>
    </row>
    <row r="9045" spans="1:11">
      <c r="A9045" s="39" t="s">
        <v>499</v>
      </c>
      <c r="B9045" s="39" t="s">
        <v>498</v>
      </c>
      <c r="C9045" s="39" t="s">
        <v>371</v>
      </c>
      <c r="D9045" s="92">
        <f t="shared" si="444"/>
        <v>51.37</v>
      </c>
      <c r="E9045" s="92">
        <f t="shared" si="445"/>
        <v>47.72</v>
      </c>
      <c r="F9045" s="92">
        <f t="shared" si="446"/>
        <v>55.01</v>
      </c>
      <c r="H9045" s="138">
        <v>51.37</v>
      </c>
      <c r="I9045" s="138">
        <v>47.72</v>
      </c>
      <c r="J9045" s="138">
        <v>55.01</v>
      </c>
      <c r="K9045" s="138">
        <v>3.6207903445590812</v>
      </c>
    </row>
    <row r="9046" spans="1:11">
      <c r="A9046" s="39" t="s">
        <v>499</v>
      </c>
      <c r="B9046" s="39" t="s">
        <v>498</v>
      </c>
      <c r="C9046" s="39" t="s">
        <v>372</v>
      </c>
      <c r="D9046" s="92">
        <f t="shared" si="444"/>
        <v>50.2</v>
      </c>
      <c r="E9046" s="92">
        <f t="shared" si="445"/>
        <v>47.27</v>
      </c>
      <c r="F9046" s="92">
        <f t="shared" si="446"/>
        <v>53.14</v>
      </c>
      <c r="H9046" s="138">
        <v>50.2</v>
      </c>
      <c r="I9046" s="138">
        <v>47.27</v>
      </c>
      <c r="J9046" s="138">
        <v>53.14</v>
      </c>
      <c r="K9046" s="138">
        <v>2.9880478087649398</v>
      </c>
    </row>
    <row r="9047" spans="1:11">
      <c r="A9047" s="39" t="s">
        <v>499</v>
      </c>
      <c r="B9047" s="39" t="s">
        <v>498</v>
      </c>
      <c r="C9047" s="39" t="s">
        <v>373</v>
      </c>
      <c r="D9047" s="92">
        <f t="shared" si="444"/>
        <v>54.32</v>
      </c>
      <c r="E9047" s="92">
        <f t="shared" si="445"/>
        <v>50.75</v>
      </c>
      <c r="F9047" s="92">
        <f t="shared" si="446"/>
        <v>57.85</v>
      </c>
      <c r="H9047" s="138">
        <v>54.32</v>
      </c>
      <c r="I9047" s="138">
        <v>50.75</v>
      </c>
      <c r="J9047" s="138">
        <v>57.85</v>
      </c>
      <c r="K9047" s="138">
        <v>3.3321060382916055</v>
      </c>
    </row>
    <row r="9048" spans="1:11">
      <c r="A9048" s="39" t="s">
        <v>499</v>
      </c>
      <c r="B9048" s="39" t="s">
        <v>498</v>
      </c>
      <c r="C9048" s="39" t="s">
        <v>374</v>
      </c>
      <c r="D9048" s="92">
        <f t="shared" si="444"/>
        <v>54.11</v>
      </c>
      <c r="E9048" s="92">
        <f t="shared" si="445"/>
        <v>50.44</v>
      </c>
      <c r="F9048" s="92">
        <f t="shared" si="446"/>
        <v>57.74</v>
      </c>
      <c r="H9048" s="138">
        <v>54.11</v>
      </c>
      <c r="I9048" s="138">
        <v>50.44</v>
      </c>
      <c r="J9048" s="138">
        <v>57.74</v>
      </c>
      <c r="K9048" s="138">
        <v>3.4374422472740718</v>
      </c>
    </row>
    <row r="9049" spans="1:11">
      <c r="A9049" s="39" t="s">
        <v>499</v>
      </c>
      <c r="B9049" s="39" t="s">
        <v>498</v>
      </c>
      <c r="C9049" s="39" t="s">
        <v>358</v>
      </c>
      <c r="D9049" s="92">
        <f t="shared" si="444"/>
        <v>51.96</v>
      </c>
      <c r="E9049" s="92">
        <f t="shared" si="445"/>
        <v>50.07</v>
      </c>
      <c r="F9049" s="92">
        <f t="shared" si="446"/>
        <v>53.85</v>
      </c>
      <c r="H9049" s="138">
        <v>51.96</v>
      </c>
      <c r="I9049" s="138">
        <v>50.07</v>
      </c>
      <c r="J9049" s="138">
        <v>53.85</v>
      </c>
      <c r="K9049" s="138">
        <v>1.8668206312548112</v>
      </c>
    </row>
    <row r="9050" spans="1:11">
      <c r="A9050" s="39" t="s">
        <v>499</v>
      </c>
      <c r="B9050" s="39" t="s">
        <v>498</v>
      </c>
      <c r="C9050" s="39" t="s">
        <v>375</v>
      </c>
      <c r="D9050" s="92">
        <f t="shared" si="444"/>
        <v>54.07</v>
      </c>
      <c r="E9050" s="92">
        <f t="shared" si="445"/>
        <v>48.57</v>
      </c>
      <c r="F9050" s="92">
        <f t="shared" si="446"/>
        <v>59.48</v>
      </c>
      <c r="H9050" s="138">
        <v>54.07</v>
      </c>
      <c r="I9050" s="138">
        <v>48.57</v>
      </c>
      <c r="J9050" s="138">
        <v>59.48</v>
      </c>
      <c r="K9050" s="138">
        <v>5.1599778065470687</v>
      </c>
    </row>
    <row r="9051" spans="1:11">
      <c r="A9051" s="39" t="s">
        <v>499</v>
      </c>
      <c r="B9051" s="39" t="s">
        <v>498</v>
      </c>
      <c r="C9051" s="39" t="s">
        <v>376</v>
      </c>
      <c r="D9051" s="92">
        <f t="shared" si="444"/>
        <v>42.53</v>
      </c>
      <c r="E9051" s="92">
        <f t="shared" si="445"/>
        <v>38.68</v>
      </c>
      <c r="F9051" s="92">
        <f t="shared" si="446"/>
        <v>46.48</v>
      </c>
      <c r="H9051" s="138">
        <v>42.53</v>
      </c>
      <c r="I9051" s="138">
        <v>38.68</v>
      </c>
      <c r="J9051" s="138">
        <v>46.48</v>
      </c>
      <c r="K9051" s="138">
        <v>4.7025628967787441</v>
      </c>
    </row>
    <row r="9052" spans="1:11">
      <c r="A9052" s="39" t="s">
        <v>499</v>
      </c>
      <c r="B9052" s="39" t="s">
        <v>498</v>
      </c>
      <c r="C9052" s="39" t="s">
        <v>377</v>
      </c>
      <c r="D9052" s="92">
        <f t="shared" si="444"/>
        <v>49.94</v>
      </c>
      <c r="E9052" s="92">
        <f t="shared" si="445"/>
        <v>46.1</v>
      </c>
      <c r="F9052" s="92">
        <f t="shared" si="446"/>
        <v>53.77</v>
      </c>
      <c r="H9052" s="138">
        <v>49.94</v>
      </c>
      <c r="I9052" s="138">
        <v>46.1</v>
      </c>
      <c r="J9052" s="138">
        <v>53.77</v>
      </c>
      <c r="K9052" s="138">
        <v>3.9247096515818987</v>
      </c>
    </row>
    <row r="9053" spans="1:11">
      <c r="A9053" s="39" t="s">
        <v>499</v>
      </c>
      <c r="B9053" s="39" t="s">
        <v>498</v>
      </c>
      <c r="C9053" s="39" t="s">
        <v>386</v>
      </c>
      <c r="D9053" s="92">
        <f t="shared" si="444"/>
        <v>51.6</v>
      </c>
      <c r="E9053" s="92">
        <f t="shared" si="445"/>
        <v>48.44</v>
      </c>
      <c r="F9053" s="92">
        <f t="shared" si="446"/>
        <v>54.76</v>
      </c>
      <c r="H9053" s="138">
        <v>51.6</v>
      </c>
      <c r="I9053" s="138">
        <v>48.44</v>
      </c>
      <c r="J9053" s="138">
        <v>54.76</v>
      </c>
      <c r="K9053" s="138">
        <v>3.1201550387596901</v>
      </c>
    </row>
    <row r="9054" spans="1:11">
      <c r="A9054" s="39" t="s">
        <v>499</v>
      </c>
      <c r="B9054" s="39" t="s">
        <v>498</v>
      </c>
      <c r="C9054" s="39" t="s">
        <v>379</v>
      </c>
      <c r="D9054" s="92">
        <f t="shared" si="444"/>
        <v>48.53</v>
      </c>
      <c r="E9054" s="92">
        <f t="shared" si="445"/>
        <v>45.74</v>
      </c>
      <c r="F9054" s="92">
        <f t="shared" si="446"/>
        <v>51.33</v>
      </c>
      <c r="H9054" s="138">
        <v>48.53</v>
      </c>
      <c r="I9054" s="138">
        <v>45.74</v>
      </c>
      <c r="J9054" s="138">
        <v>51.33</v>
      </c>
      <c r="K9054" s="138">
        <v>2.9466309499278793</v>
      </c>
    </row>
    <row r="9055" spans="1:11">
      <c r="A9055" s="39" t="s">
        <v>499</v>
      </c>
      <c r="B9055" s="39" t="s">
        <v>498</v>
      </c>
      <c r="C9055" s="39" t="s">
        <v>360</v>
      </c>
      <c r="D9055" s="92">
        <f t="shared" si="444"/>
        <v>48.83</v>
      </c>
      <c r="E9055" s="92">
        <f t="shared" si="445"/>
        <v>47.05</v>
      </c>
      <c r="F9055" s="92">
        <f t="shared" si="446"/>
        <v>50.61</v>
      </c>
      <c r="H9055" s="138">
        <v>48.83</v>
      </c>
      <c r="I9055" s="138">
        <v>47.05</v>
      </c>
      <c r="J9055" s="138">
        <v>50.61</v>
      </c>
      <c r="K9055" s="138">
        <v>1.8636084374360027</v>
      </c>
    </row>
    <row r="9056" spans="1:11">
      <c r="A9056" s="39" t="s">
        <v>499</v>
      </c>
      <c r="B9056" s="39" t="s">
        <v>498</v>
      </c>
      <c r="C9056" s="39" t="s">
        <v>0</v>
      </c>
      <c r="D9056" s="92">
        <f t="shared" si="444"/>
        <v>50.87</v>
      </c>
      <c r="E9056" s="92">
        <f t="shared" si="445"/>
        <v>49.96</v>
      </c>
      <c r="F9056" s="92">
        <f t="shared" si="446"/>
        <v>51.77</v>
      </c>
      <c r="H9056" s="138">
        <v>50.87</v>
      </c>
      <c r="I9056" s="138">
        <v>49.96</v>
      </c>
      <c r="J9056" s="138">
        <v>51.77</v>
      </c>
      <c r="K9056" s="138">
        <v>0.90426577550619236</v>
      </c>
    </row>
    <row r="9057" spans="1:11">
      <c r="A9057" s="39" t="s">
        <v>503</v>
      </c>
      <c r="B9057" s="39" t="s">
        <v>509</v>
      </c>
      <c r="C9057" s="39" t="s">
        <v>101</v>
      </c>
      <c r="D9057" s="92">
        <f t="shared" ref="D9057:D9120" si="447">IF(K9057&gt;=50," ",H9057)</f>
        <v>7.4888060000000003</v>
      </c>
      <c r="E9057" s="92">
        <f t="shared" ref="E9057:E9120" si="448">IF(K9057&gt;=50," ",I9057)</f>
        <v>5.0269329999999997</v>
      </c>
      <c r="F9057" s="92">
        <f t="shared" ref="F9057:F9120" si="449">IF(K9057&gt;=50," ",J9057)</f>
        <v>11.016500000000001</v>
      </c>
      <c r="H9057" s="138">
        <v>7.4888060000000003</v>
      </c>
      <c r="I9057" s="138">
        <v>5.0269329999999997</v>
      </c>
      <c r="J9057" s="138">
        <v>11.016500000000001</v>
      </c>
      <c r="K9057" s="138">
        <v>20.050379192624295</v>
      </c>
    </row>
    <row r="9058" spans="1:11">
      <c r="A9058" s="39" t="s">
        <v>503</v>
      </c>
      <c r="B9058" s="39" t="s">
        <v>509</v>
      </c>
      <c r="C9058" s="39" t="s">
        <v>108</v>
      </c>
      <c r="D9058" s="92">
        <f t="shared" si="447"/>
        <v>5.9466359999999998</v>
      </c>
      <c r="E9058" s="92">
        <f t="shared" si="448"/>
        <v>2.5336949999999998</v>
      </c>
      <c r="F9058" s="92">
        <f t="shared" si="449"/>
        <v>13.32821</v>
      </c>
      <c r="H9058" s="138">
        <v>5.9466359999999998</v>
      </c>
      <c r="I9058" s="138">
        <v>2.5336949999999998</v>
      </c>
      <c r="J9058" s="138">
        <v>13.32821</v>
      </c>
      <c r="K9058" s="138">
        <v>42.643555112503947</v>
      </c>
    </row>
    <row r="9059" spans="1:11">
      <c r="A9059" s="39" t="s">
        <v>503</v>
      </c>
      <c r="B9059" s="39" t="s">
        <v>509</v>
      </c>
      <c r="C9059" s="39" t="s">
        <v>109</v>
      </c>
      <c r="D9059" s="92">
        <f t="shared" si="447"/>
        <v>8.2971109999999992</v>
      </c>
      <c r="E9059" s="92">
        <f t="shared" si="448"/>
        <v>5.5614309999999998</v>
      </c>
      <c r="F9059" s="92">
        <f t="shared" si="449"/>
        <v>12.20457</v>
      </c>
      <c r="H9059" s="138">
        <v>8.2971109999999992</v>
      </c>
      <c r="I9059" s="138">
        <v>5.5614309999999998</v>
      </c>
      <c r="J9059" s="138">
        <v>12.20457</v>
      </c>
      <c r="K9059" s="138">
        <v>20.089655302912064</v>
      </c>
    </row>
    <row r="9060" spans="1:11">
      <c r="A9060" s="39" t="s">
        <v>503</v>
      </c>
      <c r="B9060" s="39" t="s">
        <v>509</v>
      </c>
      <c r="C9060" s="39" t="s">
        <v>112</v>
      </c>
      <c r="D9060" s="92">
        <f t="shared" si="447"/>
        <v>9.0790769999999998</v>
      </c>
      <c r="E9060" s="92">
        <f t="shared" si="448"/>
        <v>4.3472099999999996</v>
      </c>
      <c r="F9060" s="92">
        <f t="shared" si="449"/>
        <v>17.992660000000001</v>
      </c>
      <c r="H9060" s="138">
        <v>9.0790769999999998</v>
      </c>
      <c r="I9060" s="138">
        <v>4.3472099999999996</v>
      </c>
      <c r="J9060" s="138">
        <v>17.992660000000001</v>
      </c>
      <c r="K9060" s="138">
        <v>36.510121017808309</v>
      </c>
    </row>
    <row r="9061" spans="1:11">
      <c r="A9061" s="39" t="s">
        <v>503</v>
      </c>
      <c r="B9061" s="39" t="s">
        <v>509</v>
      </c>
      <c r="C9061" s="39" t="s">
        <v>115</v>
      </c>
      <c r="D9061" s="92">
        <f t="shared" si="447"/>
        <v>5.6497279999999996</v>
      </c>
      <c r="E9061" s="92">
        <f t="shared" si="448"/>
        <v>3.5964559999999999</v>
      </c>
      <c r="F9061" s="92">
        <f t="shared" si="449"/>
        <v>8.7686220000000006</v>
      </c>
      <c r="H9061" s="138">
        <v>5.6497279999999996</v>
      </c>
      <c r="I9061" s="138">
        <v>3.5964559999999999</v>
      </c>
      <c r="J9061" s="138">
        <v>8.7686220000000006</v>
      </c>
      <c r="K9061" s="138">
        <v>22.774848629880946</v>
      </c>
    </row>
    <row r="9062" spans="1:11">
      <c r="A9062" s="39" t="s">
        <v>503</v>
      </c>
      <c r="B9062" s="39" t="s">
        <v>509</v>
      </c>
      <c r="C9062" s="39" t="s">
        <v>118</v>
      </c>
      <c r="D9062" s="92">
        <f t="shared" si="447"/>
        <v>8.5997299999999992</v>
      </c>
      <c r="E9062" s="92">
        <f t="shared" si="448"/>
        <v>5.1701610000000002</v>
      </c>
      <c r="F9062" s="92">
        <f t="shared" si="449"/>
        <v>13.969139999999999</v>
      </c>
      <c r="H9062" s="138">
        <v>8.5997299999999992</v>
      </c>
      <c r="I9062" s="138">
        <v>5.1701610000000002</v>
      </c>
      <c r="J9062" s="138">
        <v>13.969139999999999</v>
      </c>
      <c r="K9062" s="138">
        <v>25.441973178227688</v>
      </c>
    </row>
    <row r="9063" spans="1:11">
      <c r="A9063" s="39" t="s">
        <v>503</v>
      </c>
      <c r="B9063" s="39" t="s">
        <v>509</v>
      </c>
      <c r="C9063" s="39" t="s">
        <v>122</v>
      </c>
      <c r="D9063" s="92">
        <f t="shared" si="447"/>
        <v>6.2214159999999996</v>
      </c>
      <c r="E9063" s="92">
        <f t="shared" si="448"/>
        <v>3.640844</v>
      </c>
      <c r="F9063" s="92">
        <f t="shared" si="449"/>
        <v>10.433020000000001</v>
      </c>
      <c r="H9063" s="138">
        <v>6.2214159999999996</v>
      </c>
      <c r="I9063" s="138">
        <v>3.640844</v>
      </c>
      <c r="J9063" s="138">
        <v>10.433020000000001</v>
      </c>
      <c r="K9063" s="138">
        <v>26.929962568007028</v>
      </c>
    </row>
    <row r="9064" spans="1:11">
      <c r="A9064" s="39" t="s">
        <v>503</v>
      </c>
      <c r="B9064" s="39" t="s">
        <v>509</v>
      </c>
      <c r="C9064" s="39" t="s">
        <v>130</v>
      </c>
      <c r="D9064" s="92">
        <f t="shared" si="447"/>
        <v>9.9332189999999994</v>
      </c>
      <c r="E9064" s="92">
        <f t="shared" si="448"/>
        <v>6.8562839999999996</v>
      </c>
      <c r="F9064" s="92">
        <f t="shared" si="449"/>
        <v>14.18078</v>
      </c>
      <c r="H9064" s="138">
        <v>9.9332189999999994</v>
      </c>
      <c r="I9064" s="138">
        <v>6.8562839999999996</v>
      </c>
      <c r="J9064" s="138">
        <v>14.18078</v>
      </c>
      <c r="K9064" s="138">
        <v>18.576314485767405</v>
      </c>
    </row>
    <row r="9065" spans="1:11">
      <c r="A9065" s="39" t="s">
        <v>503</v>
      </c>
      <c r="B9065" s="39" t="s">
        <v>509</v>
      </c>
      <c r="C9065" s="39" t="s">
        <v>135</v>
      </c>
      <c r="D9065" s="92">
        <f t="shared" si="447"/>
        <v>13.373760000000001</v>
      </c>
      <c r="E9065" s="92">
        <f t="shared" si="448"/>
        <v>5.5574209999999997</v>
      </c>
      <c r="F9065" s="92">
        <f t="shared" si="449"/>
        <v>28.82788</v>
      </c>
      <c r="H9065" s="138">
        <v>13.373760000000001</v>
      </c>
      <c r="I9065" s="138">
        <v>5.5574209999999997</v>
      </c>
      <c r="J9065" s="138">
        <v>28.82788</v>
      </c>
      <c r="K9065" s="138">
        <v>42.623929246524533</v>
      </c>
    </row>
    <row r="9066" spans="1:11">
      <c r="A9066" s="39" t="s">
        <v>503</v>
      </c>
      <c r="B9066" s="39" t="s">
        <v>509</v>
      </c>
      <c r="C9066" s="39" t="s">
        <v>136</v>
      </c>
      <c r="D9066" s="92">
        <f t="shared" si="447"/>
        <v>7.5975780000000004</v>
      </c>
      <c r="E9066" s="92">
        <f t="shared" si="448"/>
        <v>4.2048620000000003</v>
      </c>
      <c r="F9066" s="92">
        <f t="shared" si="449"/>
        <v>13.34634</v>
      </c>
      <c r="H9066" s="138">
        <v>7.5975780000000004</v>
      </c>
      <c r="I9066" s="138">
        <v>4.2048620000000003</v>
      </c>
      <c r="J9066" s="138">
        <v>13.34634</v>
      </c>
      <c r="K9066" s="138">
        <v>29.58542840889557</v>
      </c>
    </row>
    <row r="9067" spans="1:11">
      <c r="A9067" s="39" t="s">
        <v>503</v>
      </c>
      <c r="B9067" s="39" t="s">
        <v>509</v>
      </c>
      <c r="C9067" s="39" t="s">
        <v>143</v>
      </c>
      <c r="D9067" s="92">
        <f t="shared" si="447"/>
        <v>6.7981410000000002</v>
      </c>
      <c r="E9067" s="92">
        <f t="shared" si="448"/>
        <v>4.4381339999999998</v>
      </c>
      <c r="F9067" s="92">
        <f t="shared" si="449"/>
        <v>10.278119999999999</v>
      </c>
      <c r="H9067" s="138">
        <v>6.7981410000000002</v>
      </c>
      <c r="I9067" s="138">
        <v>4.4381339999999998</v>
      </c>
      <c r="J9067" s="138">
        <v>10.278119999999999</v>
      </c>
      <c r="K9067" s="138">
        <v>21.462779309814255</v>
      </c>
    </row>
    <row r="9068" spans="1:11">
      <c r="A9068" s="39" t="s">
        <v>503</v>
      </c>
      <c r="B9068" s="39" t="s">
        <v>509</v>
      </c>
      <c r="C9068" s="39" t="s">
        <v>149</v>
      </c>
      <c r="D9068" s="92">
        <f t="shared" si="447"/>
        <v>4.809526</v>
      </c>
      <c r="E9068" s="92">
        <f t="shared" si="448"/>
        <v>2.739884</v>
      </c>
      <c r="F9068" s="92">
        <f t="shared" si="449"/>
        <v>8.3089680000000001</v>
      </c>
      <c r="H9068" s="138">
        <v>4.809526</v>
      </c>
      <c r="I9068" s="138">
        <v>2.739884</v>
      </c>
      <c r="J9068" s="138">
        <v>8.3089680000000001</v>
      </c>
      <c r="K9068" s="138">
        <v>28.367993020518028</v>
      </c>
    </row>
    <row r="9069" spans="1:11">
      <c r="A9069" s="39" t="s">
        <v>503</v>
      </c>
      <c r="B9069" s="39" t="s">
        <v>509</v>
      </c>
      <c r="C9069" s="39" t="s">
        <v>151</v>
      </c>
      <c r="D9069" s="92">
        <f t="shared" si="447"/>
        <v>6.2106579999999996</v>
      </c>
      <c r="E9069" s="92">
        <f t="shared" si="448"/>
        <v>3.1435840000000002</v>
      </c>
      <c r="F9069" s="92">
        <f t="shared" si="449"/>
        <v>11.902430000000001</v>
      </c>
      <c r="H9069" s="138">
        <v>6.2106579999999996</v>
      </c>
      <c r="I9069" s="138">
        <v>3.1435840000000002</v>
      </c>
      <c r="J9069" s="138">
        <v>11.902430000000001</v>
      </c>
      <c r="K9069" s="138">
        <v>34.117093551118096</v>
      </c>
    </row>
    <row r="9070" spans="1:11">
      <c r="A9070" s="39" t="s">
        <v>503</v>
      </c>
      <c r="B9070" s="39" t="s">
        <v>509</v>
      </c>
      <c r="C9070" s="39" t="s">
        <v>154</v>
      </c>
      <c r="D9070" s="92">
        <f t="shared" si="447"/>
        <v>5.0874519999999999</v>
      </c>
      <c r="E9070" s="92">
        <f t="shared" si="448"/>
        <v>2.596406</v>
      </c>
      <c r="F9070" s="92">
        <f t="shared" si="449"/>
        <v>9.7297220000000006</v>
      </c>
      <c r="H9070" s="138">
        <v>5.0874519999999999</v>
      </c>
      <c r="I9070" s="138">
        <v>2.596406</v>
      </c>
      <c r="J9070" s="138">
        <v>9.7297220000000006</v>
      </c>
      <c r="K9070" s="138">
        <v>33.822373164405285</v>
      </c>
    </row>
    <row r="9071" spans="1:11">
      <c r="A9071" s="39" t="s">
        <v>503</v>
      </c>
      <c r="B9071" s="39" t="s">
        <v>509</v>
      </c>
      <c r="C9071" s="39" t="s">
        <v>164</v>
      </c>
      <c r="D9071" s="92">
        <f t="shared" si="447"/>
        <v>11.88162</v>
      </c>
      <c r="E9071" s="92">
        <f t="shared" si="448"/>
        <v>7.1677999999999997</v>
      </c>
      <c r="F9071" s="92">
        <f t="shared" si="449"/>
        <v>19.058990000000001</v>
      </c>
      <c r="H9071" s="138">
        <v>11.88162</v>
      </c>
      <c r="I9071" s="138">
        <v>7.1677999999999997</v>
      </c>
      <c r="J9071" s="138">
        <v>19.058990000000001</v>
      </c>
      <c r="K9071" s="138">
        <v>25.060841871731299</v>
      </c>
    </row>
    <row r="9072" spans="1:11">
      <c r="A9072" s="39" t="s">
        <v>503</v>
      </c>
      <c r="B9072" s="39" t="s">
        <v>509</v>
      </c>
      <c r="C9072" s="39" t="s">
        <v>171</v>
      </c>
      <c r="D9072" s="92">
        <f t="shared" si="447"/>
        <v>8.0389959999999991</v>
      </c>
      <c r="E9072" s="92">
        <f t="shared" si="448"/>
        <v>5.4647350000000001</v>
      </c>
      <c r="F9072" s="92">
        <f t="shared" si="449"/>
        <v>11.676130000000001</v>
      </c>
      <c r="H9072" s="138">
        <v>8.0389959999999991</v>
      </c>
      <c r="I9072" s="138">
        <v>5.4647350000000001</v>
      </c>
      <c r="J9072" s="138">
        <v>11.676130000000001</v>
      </c>
      <c r="K9072" s="138">
        <v>19.402609480089307</v>
      </c>
    </row>
    <row r="9073" spans="1:11">
      <c r="A9073" s="39" t="s">
        <v>503</v>
      </c>
      <c r="B9073" s="39" t="s">
        <v>509</v>
      </c>
      <c r="C9073" s="39" t="s">
        <v>174</v>
      </c>
      <c r="D9073" s="92">
        <f t="shared" si="447"/>
        <v>2.6528610000000001</v>
      </c>
      <c r="E9073" s="92">
        <f t="shared" si="448"/>
        <v>1.558117</v>
      </c>
      <c r="F9073" s="92">
        <f t="shared" si="449"/>
        <v>4.4817619999999998</v>
      </c>
      <c r="H9073" s="138">
        <v>2.6528610000000001</v>
      </c>
      <c r="I9073" s="138">
        <v>1.558117</v>
      </c>
      <c r="J9073" s="138">
        <v>4.4817619999999998</v>
      </c>
      <c r="K9073" s="138">
        <v>26.982186401775294</v>
      </c>
    </row>
    <row r="9074" spans="1:11">
      <c r="A9074" s="39" t="s">
        <v>503</v>
      </c>
      <c r="B9074" s="39" t="s">
        <v>509</v>
      </c>
      <c r="C9074" s="39" t="s">
        <v>102</v>
      </c>
      <c r="D9074" s="92">
        <f t="shared" si="447"/>
        <v>8.2367650000000001</v>
      </c>
      <c r="E9074" s="92">
        <f t="shared" si="448"/>
        <v>4.2485520000000001</v>
      </c>
      <c r="F9074" s="92">
        <f t="shared" si="449"/>
        <v>15.367929999999999</v>
      </c>
      <c r="H9074" s="138">
        <v>8.2367650000000001</v>
      </c>
      <c r="I9074" s="138">
        <v>4.2485520000000001</v>
      </c>
      <c r="J9074" s="138">
        <v>15.367929999999999</v>
      </c>
      <c r="K9074" s="138">
        <v>32.981443564311959</v>
      </c>
    </row>
    <row r="9075" spans="1:11">
      <c r="A9075" s="39" t="s">
        <v>503</v>
      </c>
      <c r="B9075" s="39" t="s">
        <v>509</v>
      </c>
      <c r="C9075" s="39" t="s">
        <v>103</v>
      </c>
      <c r="D9075" s="92">
        <f t="shared" si="447"/>
        <v>8.2373689999999993</v>
      </c>
      <c r="E9075" s="92">
        <f t="shared" si="448"/>
        <v>5.2324780000000004</v>
      </c>
      <c r="F9075" s="92">
        <f t="shared" si="449"/>
        <v>12.735989999999999</v>
      </c>
      <c r="H9075" s="138">
        <v>8.2373689999999993</v>
      </c>
      <c r="I9075" s="138">
        <v>5.2324780000000004</v>
      </c>
      <c r="J9075" s="138">
        <v>12.735989999999999</v>
      </c>
      <c r="K9075" s="138">
        <v>22.750589417567674</v>
      </c>
    </row>
    <row r="9076" spans="1:11">
      <c r="A9076" s="39" t="s">
        <v>503</v>
      </c>
      <c r="B9076" s="39" t="s">
        <v>509</v>
      </c>
      <c r="C9076" s="39" t="s">
        <v>104</v>
      </c>
      <c r="D9076" s="92">
        <f t="shared" si="447"/>
        <v>3.397831</v>
      </c>
      <c r="E9076" s="92">
        <f t="shared" si="448"/>
        <v>1.8315710000000001</v>
      </c>
      <c r="F9076" s="92">
        <f t="shared" si="449"/>
        <v>6.2186250000000003</v>
      </c>
      <c r="H9076" s="138">
        <v>3.397831</v>
      </c>
      <c r="I9076" s="138">
        <v>1.8315710000000001</v>
      </c>
      <c r="J9076" s="138">
        <v>6.2186250000000003</v>
      </c>
      <c r="K9076" s="138">
        <v>31.245167873269743</v>
      </c>
    </row>
    <row r="9077" spans="1:11">
      <c r="A9077" s="39" t="s">
        <v>503</v>
      </c>
      <c r="B9077" s="39" t="s">
        <v>509</v>
      </c>
      <c r="C9077" s="39" t="s">
        <v>110</v>
      </c>
      <c r="D9077" s="92">
        <f t="shared" si="447"/>
        <v>6.7586130000000004</v>
      </c>
      <c r="E9077" s="92">
        <f t="shared" si="448"/>
        <v>4.1673369999999998</v>
      </c>
      <c r="F9077" s="92">
        <f t="shared" si="449"/>
        <v>10.779909999999999</v>
      </c>
      <c r="H9077" s="138">
        <v>6.7586130000000004</v>
      </c>
      <c r="I9077" s="138">
        <v>4.1673369999999998</v>
      </c>
      <c r="J9077" s="138">
        <v>10.779909999999999</v>
      </c>
      <c r="K9077" s="138">
        <v>24.303226120507269</v>
      </c>
    </row>
    <row r="9078" spans="1:11">
      <c r="A9078" s="39" t="s">
        <v>503</v>
      </c>
      <c r="B9078" s="39" t="s">
        <v>509</v>
      </c>
      <c r="C9078" s="39" t="s">
        <v>111</v>
      </c>
      <c r="D9078" s="92">
        <f t="shared" si="447"/>
        <v>5.1223210000000003</v>
      </c>
      <c r="E9078" s="92">
        <f t="shared" si="448"/>
        <v>3.385624</v>
      </c>
      <c r="F9078" s="92">
        <f t="shared" si="449"/>
        <v>7.6790690000000001</v>
      </c>
      <c r="H9078" s="138">
        <v>5.1223210000000003</v>
      </c>
      <c r="I9078" s="138">
        <v>3.385624</v>
      </c>
      <c r="J9078" s="138">
        <v>7.6790690000000001</v>
      </c>
      <c r="K9078" s="138">
        <v>20.918564065001</v>
      </c>
    </row>
    <row r="9079" spans="1:11">
      <c r="A9079" s="39" t="s">
        <v>503</v>
      </c>
      <c r="B9079" s="39" t="s">
        <v>509</v>
      </c>
      <c r="C9079" s="39" t="s">
        <v>116</v>
      </c>
      <c r="D9079" s="92">
        <f t="shared" si="447"/>
        <v>6.4336180000000001</v>
      </c>
      <c r="E9079" s="92">
        <f t="shared" si="448"/>
        <v>3.3089680000000001</v>
      </c>
      <c r="F9079" s="92">
        <f t="shared" si="449"/>
        <v>12.138450000000001</v>
      </c>
      <c r="H9079" s="138">
        <v>6.4336180000000001</v>
      </c>
      <c r="I9079" s="138">
        <v>3.3089680000000001</v>
      </c>
      <c r="J9079" s="138">
        <v>12.138450000000001</v>
      </c>
      <c r="K9079" s="138">
        <v>33.303857953642876</v>
      </c>
    </row>
    <row r="9080" spans="1:11">
      <c r="A9080" s="39" t="s">
        <v>503</v>
      </c>
      <c r="B9080" s="39" t="s">
        <v>509</v>
      </c>
      <c r="C9080" s="39" t="s">
        <v>117</v>
      </c>
      <c r="D9080" s="92">
        <f t="shared" si="447"/>
        <v>6.6585580000000002</v>
      </c>
      <c r="E9080" s="92">
        <f t="shared" si="448"/>
        <v>4.0556479999999997</v>
      </c>
      <c r="F9080" s="92">
        <f t="shared" si="449"/>
        <v>10.74493</v>
      </c>
      <c r="H9080" s="138">
        <v>6.6585580000000002</v>
      </c>
      <c r="I9080" s="138">
        <v>4.0556479999999997</v>
      </c>
      <c r="J9080" s="138">
        <v>10.74493</v>
      </c>
      <c r="K9080" s="138">
        <v>24.917091658584336</v>
      </c>
    </row>
    <row r="9081" spans="1:11">
      <c r="A9081" s="39" t="s">
        <v>503</v>
      </c>
      <c r="B9081" s="39" t="s">
        <v>509</v>
      </c>
      <c r="C9081" s="39" t="s">
        <v>119</v>
      </c>
      <c r="D9081" s="92">
        <f t="shared" si="447"/>
        <v>5.6008100000000001</v>
      </c>
      <c r="E9081" s="92">
        <f t="shared" si="448"/>
        <v>3.5155500000000002</v>
      </c>
      <c r="F9081" s="92">
        <f t="shared" si="449"/>
        <v>8.8100090000000009</v>
      </c>
      <c r="H9081" s="138">
        <v>5.6008100000000001</v>
      </c>
      <c r="I9081" s="138">
        <v>3.5155500000000002</v>
      </c>
      <c r="J9081" s="138">
        <v>8.8100090000000009</v>
      </c>
      <c r="K9081" s="138">
        <v>23.478764678680406</v>
      </c>
    </row>
    <row r="9082" spans="1:11">
      <c r="A9082" s="39" t="s">
        <v>503</v>
      </c>
      <c r="B9082" s="39" t="s">
        <v>509</v>
      </c>
      <c r="C9082" s="39" t="s">
        <v>123</v>
      </c>
      <c r="D9082" s="92">
        <f t="shared" si="447"/>
        <v>13.213039999999999</v>
      </c>
      <c r="E9082" s="92">
        <f t="shared" si="448"/>
        <v>9.662312</v>
      </c>
      <c r="F9082" s="92">
        <f t="shared" si="449"/>
        <v>17.811330000000002</v>
      </c>
      <c r="H9082" s="138">
        <v>13.213039999999999</v>
      </c>
      <c r="I9082" s="138">
        <v>9.662312</v>
      </c>
      <c r="J9082" s="138">
        <v>17.811330000000002</v>
      </c>
      <c r="K9082" s="138">
        <v>15.631103818651878</v>
      </c>
    </row>
    <row r="9083" spans="1:11">
      <c r="A9083" s="39" t="s">
        <v>503</v>
      </c>
      <c r="B9083" s="39" t="s">
        <v>509</v>
      </c>
      <c r="C9083" s="39" t="s">
        <v>132</v>
      </c>
      <c r="D9083" s="92">
        <f t="shared" si="447"/>
        <v>7.4282519999999996</v>
      </c>
      <c r="E9083" s="92">
        <f t="shared" si="448"/>
        <v>4.6890929999999997</v>
      </c>
      <c r="F9083" s="92">
        <f t="shared" si="449"/>
        <v>11.57321</v>
      </c>
      <c r="H9083" s="138">
        <v>7.4282519999999996</v>
      </c>
      <c r="I9083" s="138">
        <v>4.6890929999999997</v>
      </c>
      <c r="J9083" s="138">
        <v>11.57321</v>
      </c>
      <c r="K9083" s="138">
        <v>23.102016463631013</v>
      </c>
    </row>
    <row r="9084" spans="1:11">
      <c r="A9084" s="39" t="s">
        <v>503</v>
      </c>
      <c r="B9084" s="39" t="s">
        <v>509</v>
      </c>
      <c r="C9084" s="39" t="s">
        <v>134</v>
      </c>
      <c r="D9084" s="92">
        <f t="shared" si="447"/>
        <v>3.7031550000000002</v>
      </c>
      <c r="E9084" s="92">
        <f t="shared" si="448"/>
        <v>2.1397249999999999</v>
      </c>
      <c r="F9084" s="92">
        <f t="shared" si="449"/>
        <v>6.3349840000000004</v>
      </c>
      <c r="H9084" s="138">
        <v>3.7031550000000002</v>
      </c>
      <c r="I9084" s="138">
        <v>2.1397249999999999</v>
      </c>
      <c r="J9084" s="138">
        <v>6.3349840000000004</v>
      </c>
      <c r="K9084" s="138">
        <v>27.735593028107107</v>
      </c>
    </row>
    <row r="9085" spans="1:11">
      <c r="A9085" s="39" t="s">
        <v>503</v>
      </c>
      <c r="B9085" s="39" t="s">
        <v>509</v>
      </c>
      <c r="C9085" s="39" t="s">
        <v>150</v>
      </c>
      <c r="D9085" s="92">
        <f t="shared" si="447"/>
        <v>9.8325239999999994</v>
      </c>
      <c r="E9085" s="92">
        <f t="shared" si="448"/>
        <v>5.8554060000000003</v>
      </c>
      <c r="F9085" s="92">
        <f t="shared" si="449"/>
        <v>16.050439999999998</v>
      </c>
      <c r="H9085" s="138">
        <v>9.8325239999999994</v>
      </c>
      <c r="I9085" s="138">
        <v>5.8554060000000003</v>
      </c>
      <c r="J9085" s="138">
        <v>16.050439999999998</v>
      </c>
      <c r="K9085" s="138">
        <v>25.82671550051645</v>
      </c>
    </row>
    <row r="9086" spans="1:11">
      <c r="A9086" s="39" t="s">
        <v>503</v>
      </c>
      <c r="B9086" s="39" t="s">
        <v>509</v>
      </c>
      <c r="C9086" s="39" t="s">
        <v>156</v>
      </c>
      <c r="D9086" s="92">
        <f t="shared" si="447"/>
        <v>5.0496720000000002</v>
      </c>
      <c r="E9086" s="92">
        <f t="shared" si="448"/>
        <v>2.5806960000000001</v>
      </c>
      <c r="F9086" s="92">
        <f t="shared" si="449"/>
        <v>9.6468340000000001</v>
      </c>
      <c r="H9086" s="138">
        <v>5.0496720000000002</v>
      </c>
      <c r="I9086" s="138">
        <v>2.5806960000000001</v>
      </c>
      <c r="J9086" s="138">
        <v>9.6468340000000001</v>
      </c>
      <c r="K9086" s="138">
        <v>33.756945005536991</v>
      </c>
    </row>
    <row r="9087" spans="1:11">
      <c r="A9087" s="39" t="s">
        <v>503</v>
      </c>
      <c r="B9087" s="39" t="s">
        <v>509</v>
      </c>
      <c r="C9087" s="39" t="s">
        <v>159</v>
      </c>
      <c r="D9087" s="92">
        <f t="shared" si="447"/>
        <v>16.55987</v>
      </c>
      <c r="E9087" s="92">
        <f t="shared" si="448"/>
        <v>8.8278060000000007</v>
      </c>
      <c r="F9087" s="92">
        <f t="shared" si="449"/>
        <v>28.916340000000002</v>
      </c>
      <c r="H9087" s="138">
        <v>16.55987</v>
      </c>
      <c r="I9087" s="138">
        <v>8.8278060000000007</v>
      </c>
      <c r="J9087" s="138">
        <v>28.916340000000002</v>
      </c>
      <c r="K9087" s="138">
        <v>30.548548992232426</v>
      </c>
    </row>
    <row r="9088" spans="1:11">
      <c r="A9088" s="39" t="s">
        <v>503</v>
      </c>
      <c r="B9088" s="39" t="s">
        <v>509</v>
      </c>
      <c r="C9088" s="39" t="s">
        <v>161</v>
      </c>
      <c r="D9088" s="92">
        <f t="shared" si="447"/>
        <v>5.103497</v>
      </c>
      <c r="E9088" s="92">
        <f t="shared" si="448"/>
        <v>3.031399</v>
      </c>
      <c r="F9088" s="92">
        <f t="shared" si="449"/>
        <v>8.4682750000000002</v>
      </c>
      <c r="H9088" s="138">
        <v>5.103497</v>
      </c>
      <c r="I9088" s="138">
        <v>3.031399</v>
      </c>
      <c r="J9088" s="138">
        <v>8.4682750000000002</v>
      </c>
      <c r="K9088" s="138">
        <v>26.261914134563025</v>
      </c>
    </row>
    <row r="9089" spans="1:11">
      <c r="A9089" s="39" t="s">
        <v>503</v>
      </c>
      <c r="B9089" s="39" t="s">
        <v>509</v>
      </c>
      <c r="C9089" s="39" t="s">
        <v>168</v>
      </c>
      <c r="D9089" s="92">
        <f t="shared" si="447"/>
        <v>8.0841390000000004</v>
      </c>
      <c r="E9089" s="92">
        <f t="shared" si="448"/>
        <v>4.9324269999999997</v>
      </c>
      <c r="F9089" s="92">
        <f t="shared" si="449"/>
        <v>12.974869999999999</v>
      </c>
      <c r="H9089" s="138">
        <v>8.0841390000000004</v>
      </c>
      <c r="I9089" s="138">
        <v>4.9324269999999997</v>
      </c>
      <c r="J9089" s="138">
        <v>12.974869999999999</v>
      </c>
      <c r="K9089" s="138">
        <v>24.747088094353646</v>
      </c>
    </row>
    <row r="9090" spans="1:11">
      <c r="A9090" s="39" t="s">
        <v>503</v>
      </c>
      <c r="B9090" s="39" t="s">
        <v>509</v>
      </c>
      <c r="C9090" s="39" t="s">
        <v>98</v>
      </c>
      <c r="D9090" s="92">
        <f t="shared" si="447"/>
        <v>7.472804</v>
      </c>
      <c r="E9090" s="92">
        <f t="shared" si="448"/>
        <v>4.4289329999999998</v>
      </c>
      <c r="F9090" s="92">
        <f t="shared" si="449"/>
        <v>12.338559999999999</v>
      </c>
      <c r="H9090" s="138">
        <v>7.472804</v>
      </c>
      <c r="I9090" s="138">
        <v>4.4289329999999998</v>
      </c>
      <c r="J9090" s="138">
        <v>12.338559999999999</v>
      </c>
      <c r="K9090" s="138">
        <v>26.219461931558758</v>
      </c>
    </row>
    <row r="9091" spans="1:11">
      <c r="A9091" s="39" t="s">
        <v>503</v>
      </c>
      <c r="B9091" s="39" t="s">
        <v>509</v>
      </c>
      <c r="C9091" s="39" t="s">
        <v>105</v>
      </c>
      <c r="D9091" s="92">
        <f t="shared" si="447"/>
        <v>10.880549999999999</v>
      </c>
      <c r="E9091" s="92">
        <f t="shared" si="448"/>
        <v>6.1390180000000001</v>
      </c>
      <c r="F9091" s="92">
        <f t="shared" si="449"/>
        <v>18.560089999999999</v>
      </c>
      <c r="H9091" s="138">
        <v>10.880549999999999</v>
      </c>
      <c r="I9091" s="138">
        <v>6.1390180000000001</v>
      </c>
      <c r="J9091" s="138">
        <v>18.560089999999999</v>
      </c>
      <c r="K9091" s="138">
        <v>28.375753063953567</v>
      </c>
    </row>
    <row r="9092" spans="1:11">
      <c r="A9092" s="39" t="s">
        <v>503</v>
      </c>
      <c r="B9092" s="39" t="s">
        <v>509</v>
      </c>
      <c r="C9092" s="39" t="s">
        <v>106</v>
      </c>
      <c r="D9092" s="92">
        <f t="shared" si="447"/>
        <v>4.6736420000000001</v>
      </c>
      <c r="E9092" s="92">
        <f t="shared" si="448"/>
        <v>2.7172610000000001</v>
      </c>
      <c r="F9092" s="92">
        <f t="shared" si="449"/>
        <v>7.9238540000000004</v>
      </c>
      <c r="H9092" s="138">
        <v>4.6736420000000001</v>
      </c>
      <c r="I9092" s="138">
        <v>2.7172610000000001</v>
      </c>
      <c r="J9092" s="138">
        <v>7.9238540000000004</v>
      </c>
      <c r="K9092" s="138">
        <v>27.360375484472282</v>
      </c>
    </row>
    <row r="9093" spans="1:11">
      <c r="A9093" s="39" t="s">
        <v>503</v>
      </c>
      <c r="B9093" s="39" t="s">
        <v>509</v>
      </c>
      <c r="C9093" s="39" t="s">
        <v>125</v>
      </c>
      <c r="D9093" s="92">
        <f t="shared" si="447"/>
        <v>8.1861890000000006</v>
      </c>
      <c r="E9093" s="92">
        <f t="shared" si="448"/>
        <v>4.9610630000000002</v>
      </c>
      <c r="F9093" s="92">
        <f t="shared" si="449"/>
        <v>13.21637</v>
      </c>
      <c r="H9093" s="138">
        <v>8.1861890000000006</v>
      </c>
      <c r="I9093" s="138">
        <v>4.9610630000000002</v>
      </c>
      <c r="J9093" s="138">
        <v>13.21637</v>
      </c>
      <c r="K9093" s="138">
        <v>25.074634851455297</v>
      </c>
    </row>
    <row r="9094" spans="1:11">
      <c r="A9094" s="39" t="s">
        <v>503</v>
      </c>
      <c r="B9094" s="39" t="s">
        <v>509</v>
      </c>
      <c r="C9094" s="39" t="s">
        <v>131</v>
      </c>
      <c r="D9094" s="92">
        <f t="shared" si="447"/>
        <v>5.5779620000000003</v>
      </c>
      <c r="E9094" s="92">
        <f t="shared" si="448"/>
        <v>3.084489</v>
      </c>
      <c r="F9094" s="92">
        <f t="shared" si="449"/>
        <v>9.8816129999999998</v>
      </c>
      <c r="H9094" s="138">
        <v>5.5779620000000003</v>
      </c>
      <c r="I9094" s="138">
        <v>3.084489</v>
      </c>
      <c r="J9094" s="138">
        <v>9.8816129999999998</v>
      </c>
      <c r="K9094" s="138">
        <v>29.79213555058281</v>
      </c>
    </row>
    <row r="9095" spans="1:11">
      <c r="A9095" s="39" t="s">
        <v>503</v>
      </c>
      <c r="B9095" s="39" t="s">
        <v>509</v>
      </c>
      <c r="C9095" s="39" t="s">
        <v>133</v>
      </c>
      <c r="D9095" s="92">
        <f t="shared" si="447"/>
        <v>7.5505969999999998</v>
      </c>
      <c r="E9095" s="92">
        <f t="shared" si="448"/>
        <v>4.9381539999999999</v>
      </c>
      <c r="F9095" s="92">
        <f t="shared" si="449"/>
        <v>11.379659999999999</v>
      </c>
      <c r="H9095" s="138">
        <v>7.5505969999999998</v>
      </c>
      <c r="I9095" s="138">
        <v>4.9381539999999999</v>
      </c>
      <c r="J9095" s="138">
        <v>11.379659999999999</v>
      </c>
      <c r="K9095" s="138">
        <v>21.340802588192698</v>
      </c>
    </row>
    <row r="9096" spans="1:11">
      <c r="A9096" s="39" t="s">
        <v>503</v>
      </c>
      <c r="B9096" s="39" t="s">
        <v>509</v>
      </c>
      <c r="C9096" s="39" t="s">
        <v>137</v>
      </c>
      <c r="D9096" s="92">
        <f t="shared" si="447"/>
        <v>9.2964509999999994</v>
      </c>
      <c r="E9096" s="92">
        <f t="shared" si="448"/>
        <v>5.7922690000000001</v>
      </c>
      <c r="F9096" s="92">
        <f t="shared" si="449"/>
        <v>14.59221</v>
      </c>
      <c r="H9096" s="138">
        <v>9.2964509999999994</v>
      </c>
      <c r="I9096" s="138">
        <v>5.7922690000000001</v>
      </c>
      <c r="J9096" s="138">
        <v>14.59221</v>
      </c>
      <c r="K9096" s="138">
        <v>23.645259895416007</v>
      </c>
    </row>
    <row r="9097" spans="1:11">
      <c r="A9097" s="39" t="s">
        <v>503</v>
      </c>
      <c r="B9097" s="39" t="s">
        <v>509</v>
      </c>
      <c r="C9097" s="39" t="s">
        <v>138</v>
      </c>
      <c r="D9097" s="92">
        <f t="shared" si="447"/>
        <v>7.455165</v>
      </c>
      <c r="E9097" s="92">
        <f t="shared" si="448"/>
        <v>4.1648160000000001</v>
      </c>
      <c r="F9097" s="92">
        <f t="shared" si="449"/>
        <v>12.99259</v>
      </c>
      <c r="H9097" s="138">
        <v>7.455165</v>
      </c>
      <c r="I9097" s="138">
        <v>4.1648160000000001</v>
      </c>
      <c r="J9097" s="138">
        <v>12.99259</v>
      </c>
      <c r="K9097" s="138">
        <v>29.13700769868943</v>
      </c>
    </row>
    <row r="9098" spans="1:11">
      <c r="A9098" s="39" t="s">
        <v>503</v>
      </c>
      <c r="B9098" s="39" t="s">
        <v>509</v>
      </c>
      <c r="C9098" s="39" t="s">
        <v>140</v>
      </c>
      <c r="D9098" s="92">
        <f t="shared" si="447"/>
        <v>8.8376070000000002</v>
      </c>
      <c r="E9098" s="92">
        <f t="shared" si="448"/>
        <v>5.5824749999999996</v>
      </c>
      <c r="F9098" s="92">
        <f t="shared" si="449"/>
        <v>13.71509</v>
      </c>
      <c r="H9098" s="138">
        <v>8.8376070000000002</v>
      </c>
      <c r="I9098" s="138">
        <v>5.5824749999999996</v>
      </c>
      <c r="J9098" s="138">
        <v>13.71509</v>
      </c>
      <c r="K9098" s="138">
        <v>22.995387778614731</v>
      </c>
    </row>
    <row r="9099" spans="1:11">
      <c r="A9099" s="39" t="s">
        <v>503</v>
      </c>
      <c r="B9099" s="39" t="s">
        <v>509</v>
      </c>
      <c r="C9099" s="39" t="s">
        <v>144</v>
      </c>
      <c r="D9099" s="92">
        <f t="shared" si="447"/>
        <v>6.4247370000000004</v>
      </c>
      <c r="E9099" s="92">
        <f t="shared" si="448"/>
        <v>4.0533159999999997</v>
      </c>
      <c r="F9099" s="92">
        <f t="shared" si="449"/>
        <v>10.03842</v>
      </c>
      <c r="H9099" s="138">
        <v>6.4247370000000004</v>
      </c>
      <c r="I9099" s="138">
        <v>4.0533159999999997</v>
      </c>
      <c r="J9099" s="138">
        <v>10.03842</v>
      </c>
      <c r="K9099" s="138">
        <v>23.18294118498547</v>
      </c>
    </row>
    <row r="9100" spans="1:11">
      <c r="A9100" s="39" t="s">
        <v>503</v>
      </c>
      <c r="B9100" s="39" t="s">
        <v>509</v>
      </c>
      <c r="C9100" s="39" t="s">
        <v>145</v>
      </c>
      <c r="D9100" s="92">
        <f t="shared" si="447"/>
        <v>9.2640829999999994</v>
      </c>
      <c r="E9100" s="92">
        <f t="shared" si="448"/>
        <v>5.4376790000000002</v>
      </c>
      <c r="F9100" s="92">
        <f t="shared" si="449"/>
        <v>15.3461</v>
      </c>
      <c r="H9100" s="138">
        <v>9.2640829999999994</v>
      </c>
      <c r="I9100" s="138">
        <v>5.4376790000000002</v>
      </c>
      <c r="J9100" s="138">
        <v>15.3461</v>
      </c>
      <c r="K9100" s="138">
        <v>26.573725645592774</v>
      </c>
    </row>
    <row r="9101" spans="1:11">
      <c r="A9101" s="39" t="s">
        <v>503</v>
      </c>
      <c r="B9101" s="39" t="s">
        <v>509</v>
      </c>
      <c r="C9101" s="39" t="s">
        <v>146</v>
      </c>
      <c r="D9101" s="92">
        <f t="shared" si="447"/>
        <v>5.0593519999999996</v>
      </c>
      <c r="E9101" s="92">
        <f t="shared" si="448"/>
        <v>3.2862969999999998</v>
      </c>
      <c r="F9101" s="92">
        <f t="shared" si="449"/>
        <v>7.7127350000000003</v>
      </c>
      <c r="H9101" s="138">
        <v>5.0593519999999996</v>
      </c>
      <c r="I9101" s="138">
        <v>3.2862969999999998</v>
      </c>
      <c r="J9101" s="138">
        <v>7.7127350000000003</v>
      </c>
      <c r="K9101" s="138">
        <v>21.793779124283112</v>
      </c>
    </row>
    <row r="9102" spans="1:11">
      <c r="A9102" s="39" t="s">
        <v>503</v>
      </c>
      <c r="B9102" s="39" t="s">
        <v>509</v>
      </c>
      <c r="C9102" s="39" t="s">
        <v>153</v>
      </c>
      <c r="D9102" s="92">
        <f t="shared" si="447"/>
        <v>18.661570000000001</v>
      </c>
      <c r="E9102" s="92">
        <f t="shared" si="448"/>
        <v>8.6866299999999992</v>
      </c>
      <c r="F9102" s="92">
        <f t="shared" si="449"/>
        <v>35.62236</v>
      </c>
      <c r="H9102" s="138">
        <v>18.661570000000001</v>
      </c>
      <c r="I9102" s="138">
        <v>8.6866299999999992</v>
      </c>
      <c r="J9102" s="138">
        <v>35.62236</v>
      </c>
      <c r="K9102" s="138">
        <v>36.529397044300126</v>
      </c>
    </row>
    <row r="9103" spans="1:11">
      <c r="A9103" s="39" t="s">
        <v>503</v>
      </c>
      <c r="B9103" s="39" t="s">
        <v>509</v>
      </c>
      <c r="C9103" s="39" t="s">
        <v>162</v>
      </c>
      <c r="D9103" s="92">
        <f t="shared" si="447"/>
        <v>7.8820009999999998</v>
      </c>
      <c r="E9103" s="92">
        <f t="shared" si="448"/>
        <v>4.6091350000000002</v>
      </c>
      <c r="F9103" s="92">
        <f t="shared" si="449"/>
        <v>13.158300000000001</v>
      </c>
      <c r="H9103" s="138">
        <v>7.8820009999999998</v>
      </c>
      <c r="I9103" s="138">
        <v>4.6091350000000002</v>
      </c>
      <c r="J9103" s="138">
        <v>13.158300000000001</v>
      </c>
      <c r="K9103" s="138">
        <v>26.854221409005145</v>
      </c>
    </row>
    <row r="9104" spans="1:11">
      <c r="A9104" s="39" t="s">
        <v>503</v>
      </c>
      <c r="B9104" s="39" t="s">
        <v>509</v>
      </c>
      <c r="C9104" s="39" t="s">
        <v>165</v>
      </c>
      <c r="D9104" s="92">
        <f t="shared" si="447"/>
        <v>12.374969999999999</v>
      </c>
      <c r="E9104" s="92">
        <f t="shared" si="448"/>
        <v>7.4547530000000002</v>
      </c>
      <c r="F9104" s="92">
        <f t="shared" si="449"/>
        <v>19.84618</v>
      </c>
      <c r="H9104" s="138">
        <v>12.374969999999999</v>
      </c>
      <c r="I9104" s="138">
        <v>7.4547530000000002</v>
      </c>
      <c r="J9104" s="138">
        <v>19.84618</v>
      </c>
      <c r="K9104" s="138">
        <v>25.097450741294729</v>
      </c>
    </row>
    <row r="9105" spans="1:11">
      <c r="A9105" s="39" t="s">
        <v>503</v>
      </c>
      <c r="B9105" s="39" t="s">
        <v>509</v>
      </c>
      <c r="C9105" s="39" t="s">
        <v>166</v>
      </c>
      <c r="D9105" s="92">
        <f t="shared" si="447"/>
        <v>5.1446820000000004</v>
      </c>
      <c r="E9105" s="92">
        <f t="shared" si="448"/>
        <v>3.21258</v>
      </c>
      <c r="F9105" s="92">
        <f t="shared" si="449"/>
        <v>8.1410450000000001</v>
      </c>
      <c r="H9105" s="138">
        <v>5.1446820000000004</v>
      </c>
      <c r="I9105" s="138">
        <v>3.21258</v>
      </c>
      <c r="J9105" s="138">
        <v>8.1410450000000001</v>
      </c>
      <c r="K9105" s="138">
        <v>23.761682451898871</v>
      </c>
    </row>
    <row r="9106" spans="1:11">
      <c r="A9106" s="39" t="s">
        <v>503</v>
      </c>
      <c r="B9106" s="39" t="s">
        <v>509</v>
      </c>
      <c r="C9106" s="39" t="s">
        <v>170</v>
      </c>
      <c r="D9106" s="92">
        <f t="shared" si="447"/>
        <v>3.1736520000000001</v>
      </c>
      <c r="E9106" s="92">
        <f t="shared" si="448"/>
        <v>1.7322869999999999</v>
      </c>
      <c r="F9106" s="92">
        <f t="shared" si="449"/>
        <v>5.7442120000000001</v>
      </c>
      <c r="H9106" s="138">
        <v>3.1736520000000001</v>
      </c>
      <c r="I9106" s="138">
        <v>1.7322869999999999</v>
      </c>
      <c r="J9106" s="138">
        <v>5.7442120000000001</v>
      </c>
      <c r="K9106" s="138">
        <v>30.635409931523682</v>
      </c>
    </row>
    <row r="9107" spans="1:11">
      <c r="A9107" s="39" t="s">
        <v>503</v>
      </c>
      <c r="B9107" s="39" t="s">
        <v>509</v>
      </c>
      <c r="C9107" s="39" t="s">
        <v>172</v>
      </c>
      <c r="D9107" s="92">
        <f t="shared" si="447"/>
        <v>3.725158</v>
      </c>
      <c r="E9107" s="92">
        <f t="shared" si="448"/>
        <v>2.3014480000000002</v>
      </c>
      <c r="F9107" s="92">
        <f t="shared" si="449"/>
        <v>5.9757249999999997</v>
      </c>
      <c r="H9107" s="138">
        <v>3.725158</v>
      </c>
      <c r="I9107" s="138">
        <v>2.3014480000000002</v>
      </c>
      <c r="J9107" s="138">
        <v>5.9757249999999997</v>
      </c>
      <c r="K9107" s="138">
        <v>24.372512521616532</v>
      </c>
    </row>
    <row r="9108" spans="1:11">
      <c r="A9108" s="39" t="s">
        <v>503</v>
      </c>
      <c r="B9108" s="39" t="s">
        <v>509</v>
      </c>
      <c r="C9108" s="39" t="s">
        <v>175</v>
      </c>
      <c r="D9108" s="92">
        <f t="shared" si="447"/>
        <v>5.9763679999999999</v>
      </c>
      <c r="E9108" s="92">
        <f t="shared" si="448"/>
        <v>3.7267260000000002</v>
      </c>
      <c r="F9108" s="92">
        <f t="shared" si="449"/>
        <v>9.4507010000000005</v>
      </c>
      <c r="H9108" s="138">
        <v>5.9763679999999999</v>
      </c>
      <c r="I9108" s="138">
        <v>3.7267260000000002</v>
      </c>
      <c r="J9108" s="138">
        <v>9.4507010000000005</v>
      </c>
      <c r="K9108" s="138">
        <v>23.787122881321899</v>
      </c>
    </row>
    <row r="9109" spans="1:11">
      <c r="A9109" s="39" t="s">
        <v>503</v>
      </c>
      <c r="B9109" s="39" t="s">
        <v>509</v>
      </c>
      <c r="C9109" s="39" t="s">
        <v>99</v>
      </c>
      <c r="D9109" s="92">
        <f t="shared" si="447"/>
        <v>9.8938819999999996</v>
      </c>
      <c r="E9109" s="92">
        <f t="shared" si="448"/>
        <v>5.2939970000000001</v>
      </c>
      <c r="F9109" s="92">
        <f t="shared" si="449"/>
        <v>17.741810000000001</v>
      </c>
      <c r="H9109" s="138">
        <v>9.8938819999999996</v>
      </c>
      <c r="I9109" s="138">
        <v>5.2939970000000001</v>
      </c>
      <c r="J9109" s="138">
        <v>17.741810000000001</v>
      </c>
      <c r="K9109" s="138">
        <v>31.034815252496443</v>
      </c>
    </row>
    <row r="9110" spans="1:11">
      <c r="A9110" s="39" t="s">
        <v>503</v>
      </c>
      <c r="B9110" s="39" t="s">
        <v>509</v>
      </c>
      <c r="C9110" s="39" t="s">
        <v>100</v>
      </c>
      <c r="D9110" s="92">
        <f t="shared" si="447"/>
        <v>6.7622960000000001</v>
      </c>
      <c r="E9110" s="92">
        <f t="shared" si="448"/>
        <v>4.3776510000000002</v>
      </c>
      <c r="F9110" s="92">
        <f t="shared" si="449"/>
        <v>10.30593</v>
      </c>
      <c r="H9110" s="138">
        <v>6.7622960000000001</v>
      </c>
      <c r="I9110" s="138">
        <v>4.3776510000000002</v>
      </c>
      <c r="J9110" s="138">
        <v>10.30593</v>
      </c>
      <c r="K9110" s="138">
        <v>21.885377392530582</v>
      </c>
    </row>
    <row r="9111" spans="1:11">
      <c r="A9111" s="39" t="s">
        <v>503</v>
      </c>
      <c r="B9111" s="39" t="s">
        <v>509</v>
      </c>
      <c r="C9111" s="39" t="s">
        <v>107</v>
      </c>
      <c r="D9111" s="92">
        <f t="shared" si="447"/>
        <v>9.2421620000000004</v>
      </c>
      <c r="E9111" s="92">
        <f t="shared" si="448"/>
        <v>6.5750529999999996</v>
      </c>
      <c r="F9111" s="92">
        <f t="shared" si="449"/>
        <v>12.84244</v>
      </c>
      <c r="H9111" s="138">
        <v>9.2421620000000004</v>
      </c>
      <c r="I9111" s="138">
        <v>6.5750529999999996</v>
      </c>
      <c r="J9111" s="138">
        <v>12.84244</v>
      </c>
      <c r="K9111" s="138">
        <v>17.106213892377127</v>
      </c>
    </row>
    <row r="9112" spans="1:11">
      <c r="A9112" s="39" t="s">
        <v>503</v>
      </c>
      <c r="B9112" s="39" t="s">
        <v>509</v>
      </c>
      <c r="C9112" s="39" t="s">
        <v>113</v>
      </c>
      <c r="D9112" s="92">
        <f t="shared" si="447"/>
        <v>7.9347469999999998</v>
      </c>
      <c r="E9112" s="92">
        <f t="shared" si="448"/>
        <v>5.0787120000000003</v>
      </c>
      <c r="F9112" s="92">
        <f t="shared" si="449"/>
        <v>12.19061</v>
      </c>
      <c r="H9112" s="138">
        <v>7.9347469999999998</v>
      </c>
      <c r="I9112" s="138">
        <v>5.0787120000000003</v>
      </c>
      <c r="J9112" s="138">
        <v>12.19061</v>
      </c>
      <c r="K9112" s="138">
        <v>22.391703226328453</v>
      </c>
    </row>
    <row r="9113" spans="1:11">
      <c r="A9113" s="39" t="s">
        <v>503</v>
      </c>
      <c r="B9113" s="39" t="s">
        <v>509</v>
      </c>
      <c r="C9113" s="39" t="s">
        <v>114</v>
      </c>
      <c r="D9113" s="92">
        <f t="shared" si="447"/>
        <v>7.3174640000000002</v>
      </c>
      <c r="E9113" s="92">
        <f t="shared" si="448"/>
        <v>3.568095</v>
      </c>
      <c r="F9113" s="92">
        <f t="shared" si="449"/>
        <v>14.417630000000001</v>
      </c>
      <c r="H9113" s="138">
        <v>7.3174640000000002</v>
      </c>
      <c r="I9113" s="138">
        <v>3.568095</v>
      </c>
      <c r="J9113" s="138">
        <v>14.417630000000001</v>
      </c>
      <c r="K9113" s="138">
        <v>35.8351745905412</v>
      </c>
    </row>
    <row r="9114" spans="1:11">
      <c r="A9114" s="39" t="s">
        <v>503</v>
      </c>
      <c r="B9114" s="39" t="s">
        <v>509</v>
      </c>
      <c r="C9114" s="39" t="s">
        <v>120</v>
      </c>
      <c r="D9114" s="92">
        <f t="shared" si="447"/>
        <v>8.8038959999999999</v>
      </c>
      <c r="E9114" s="92">
        <f t="shared" si="448"/>
        <v>4.4309349999999998</v>
      </c>
      <c r="F9114" s="92">
        <f t="shared" si="449"/>
        <v>16.736799999999999</v>
      </c>
      <c r="H9114" s="138">
        <v>8.8038959999999999</v>
      </c>
      <c r="I9114" s="138">
        <v>4.4309349999999998</v>
      </c>
      <c r="J9114" s="138">
        <v>16.736799999999999</v>
      </c>
      <c r="K9114" s="138">
        <v>34.12207504495737</v>
      </c>
    </row>
    <row r="9115" spans="1:11">
      <c r="A9115" s="39" t="s">
        <v>503</v>
      </c>
      <c r="B9115" s="39" t="s">
        <v>509</v>
      </c>
      <c r="C9115" s="39" t="s">
        <v>121</v>
      </c>
      <c r="D9115" s="92">
        <f t="shared" si="447"/>
        <v>6.5878019999999999</v>
      </c>
      <c r="E9115" s="92">
        <f t="shared" si="448"/>
        <v>4.2078150000000001</v>
      </c>
      <c r="F9115" s="92">
        <f t="shared" si="449"/>
        <v>10.171010000000001</v>
      </c>
      <c r="H9115" s="138">
        <v>6.5878019999999999</v>
      </c>
      <c r="I9115" s="138">
        <v>4.2078150000000001</v>
      </c>
      <c r="J9115" s="138">
        <v>10.171010000000001</v>
      </c>
      <c r="K9115" s="138">
        <v>22.561637401974131</v>
      </c>
    </row>
    <row r="9116" spans="1:11">
      <c r="A9116" s="39" t="s">
        <v>503</v>
      </c>
      <c r="B9116" s="39" t="s">
        <v>509</v>
      </c>
      <c r="C9116" s="39" t="s">
        <v>124</v>
      </c>
      <c r="D9116" s="92">
        <f t="shared" si="447"/>
        <v>3.3945059999999998</v>
      </c>
      <c r="E9116" s="92">
        <f t="shared" si="448"/>
        <v>1.6792689999999999</v>
      </c>
      <c r="F9116" s="92">
        <f t="shared" si="449"/>
        <v>6.7415890000000003</v>
      </c>
      <c r="H9116" s="138">
        <v>3.3945059999999998</v>
      </c>
      <c r="I9116" s="138">
        <v>1.6792689999999999</v>
      </c>
      <c r="J9116" s="138">
        <v>6.7415890000000003</v>
      </c>
      <c r="K9116" s="138">
        <v>35.553568030222962</v>
      </c>
    </row>
    <row r="9117" spans="1:11">
      <c r="A9117" s="39" t="s">
        <v>503</v>
      </c>
      <c r="B9117" s="39" t="s">
        <v>509</v>
      </c>
      <c r="C9117" s="39" t="s">
        <v>126</v>
      </c>
      <c r="D9117" s="92">
        <f t="shared" si="447"/>
        <v>6.9562900000000001</v>
      </c>
      <c r="E9117" s="92">
        <f t="shared" si="448"/>
        <v>3.9933969999999999</v>
      </c>
      <c r="F9117" s="92">
        <f t="shared" si="449"/>
        <v>11.84624</v>
      </c>
      <c r="H9117" s="138">
        <v>6.9562900000000001</v>
      </c>
      <c r="I9117" s="138">
        <v>3.9933969999999999</v>
      </c>
      <c r="J9117" s="138">
        <v>11.84624</v>
      </c>
      <c r="K9117" s="138">
        <v>27.832436543042338</v>
      </c>
    </row>
    <row r="9118" spans="1:11">
      <c r="A9118" s="39" t="s">
        <v>503</v>
      </c>
      <c r="B9118" s="39" t="s">
        <v>509</v>
      </c>
      <c r="C9118" s="39" t="s">
        <v>127</v>
      </c>
      <c r="D9118" s="92">
        <f t="shared" si="447"/>
        <v>6.0107809999999997</v>
      </c>
      <c r="E9118" s="92">
        <f t="shared" si="448"/>
        <v>2.7187579999999998</v>
      </c>
      <c r="F9118" s="92">
        <f t="shared" si="449"/>
        <v>12.765879999999999</v>
      </c>
      <c r="H9118" s="138">
        <v>6.0107809999999997</v>
      </c>
      <c r="I9118" s="138">
        <v>2.7187579999999998</v>
      </c>
      <c r="J9118" s="138">
        <v>12.765879999999999</v>
      </c>
      <c r="K9118" s="138">
        <v>39.692861876019109</v>
      </c>
    </row>
    <row r="9119" spans="1:11">
      <c r="A9119" s="39" t="s">
        <v>503</v>
      </c>
      <c r="B9119" s="39" t="s">
        <v>509</v>
      </c>
      <c r="C9119" s="39" t="s">
        <v>128</v>
      </c>
      <c r="D9119" s="92">
        <f t="shared" si="447"/>
        <v>3.564276</v>
      </c>
      <c r="E9119" s="92">
        <f t="shared" si="448"/>
        <v>2.051599</v>
      </c>
      <c r="F9119" s="92">
        <f t="shared" si="449"/>
        <v>6.1225579999999997</v>
      </c>
      <c r="H9119" s="138">
        <v>3.564276</v>
      </c>
      <c r="I9119" s="138">
        <v>2.051599</v>
      </c>
      <c r="J9119" s="138">
        <v>6.1225579999999997</v>
      </c>
      <c r="K9119" s="138">
        <v>27.939598392492609</v>
      </c>
    </row>
    <row r="9120" spans="1:11">
      <c r="A9120" s="39" t="s">
        <v>503</v>
      </c>
      <c r="B9120" s="39" t="s">
        <v>509</v>
      </c>
      <c r="C9120" s="39" t="s">
        <v>129</v>
      </c>
      <c r="D9120" s="92">
        <f t="shared" si="447"/>
        <v>9.3388259999999992</v>
      </c>
      <c r="E9120" s="92">
        <f t="shared" si="448"/>
        <v>4.9970059999999998</v>
      </c>
      <c r="F9120" s="92">
        <f t="shared" si="449"/>
        <v>16.78659</v>
      </c>
      <c r="H9120" s="138">
        <v>9.3388259999999992</v>
      </c>
      <c r="I9120" s="138">
        <v>4.9970059999999998</v>
      </c>
      <c r="J9120" s="138">
        <v>16.78659</v>
      </c>
      <c r="K9120" s="138">
        <v>31.086712612484703</v>
      </c>
    </row>
    <row r="9121" spans="1:11">
      <c r="A9121" s="39" t="s">
        <v>503</v>
      </c>
      <c r="B9121" s="39" t="s">
        <v>509</v>
      </c>
      <c r="C9121" s="39" t="s">
        <v>139</v>
      </c>
      <c r="D9121" s="92">
        <f t="shared" ref="D9121:D9184" si="450">IF(K9121&gt;=50," ",H9121)</f>
        <v>7.7439229999999997</v>
      </c>
      <c r="E9121" s="92">
        <f t="shared" ref="E9121:E9184" si="451">IF(K9121&gt;=50," ",I9121)</f>
        <v>4.7807880000000003</v>
      </c>
      <c r="F9121" s="92">
        <f t="shared" ref="F9121:F9184" si="452">IF(K9121&gt;=50," ",J9121)</f>
        <v>12.30625</v>
      </c>
      <c r="H9121" s="138">
        <v>7.7439229999999997</v>
      </c>
      <c r="I9121" s="138">
        <v>4.7807880000000003</v>
      </c>
      <c r="J9121" s="138">
        <v>12.30625</v>
      </c>
      <c r="K9121" s="138">
        <v>24.187650109640813</v>
      </c>
    </row>
    <row r="9122" spans="1:11">
      <c r="A9122" s="39" t="s">
        <v>503</v>
      </c>
      <c r="B9122" s="39" t="s">
        <v>509</v>
      </c>
      <c r="C9122" s="39" t="s">
        <v>141</v>
      </c>
      <c r="D9122" s="92">
        <f t="shared" si="450"/>
        <v>4.9719920000000002</v>
      </c>
      <c r="E9122" s="92">
        <f t="shared" si="451"/>
        <v>2.536279</v>
      </c>
      <c r="F9122" s="92">
        <f t="shared" si="452"/>
        <v>9.5183959999999992</v>
      </c>
      <c r="H9122" s="138">
        <v>4.9719920000000002</v>
      </c>
      <c r="I9122" s="138">
        <v>2.536279</v>
      </c>
      <c r="J9122" s="138">
        <v>9.5183959999999992</v>
      </c>
      <c r="K9122" s="138">
        <v>33.859547642071831</v>
      </c>
    </row>
    <row r="9123" spans="1:11">
      <c r="A9123" s="39" t="s">
        <v>503</v>
      </c>
      <c r="B9123" s="39" t="s">
        <v>509</v>
      </c>
      <c r="C9123" s="39" t="s">
        <v>142</v>
      </c>
      <c r="D9123" s="92">
        <f t="shared" si="450"/>
        <v>6.6054139999999997</v>
      </c>
      <c r="E9123" s="92">
        <f t="shared" si="451"/>
        <v>4.209816</v>
      </c>
      <c r="F9123" s="92">
        <f t="shared" si="452"/>
        <v>10.2188</v>
      </c>
      <c r="H9123" s="138">
        <v>6.6054139999999997</v>
      </c>
      <c r="I9123" s="138">
        <v>4.209816</v>
      </c>
      <c r="J9123" s="138">
        <v>10.2188</v>
      </c>
      <c r="K9123" s="138">
        <v>22.669918948305131</v>
      </c>
    </row>
    <row r="9124" spans="1:11">
      <c r="A9124" s="39" t="s">
        <v>503</v>
      </c>
      <c r="B9124" s="39" t="s">
        <v>509</v>
      </c>
      <c r="C9124" s="39" t="s">
        <v>147</v>
      </c>
      <c r="D9124" s="92">
        <f t="shared" si="450"/>
        <v>4.7883050000000003</v>
      </c>
      <c r="E9124" s="92">
        <f t="shared" si="451"/>
        <v>2.664647</v>
      </c>
      <c r="F9124" s="92">
        <f t="shared" si="452"/>
        <v>8.4574049999999996</v>
      </c>
      <c r="H9124" s="138">
        <v>4.7883050000000003</v>
      </c>
      <c r="I9124" s="138">
        <v>2.664647</v>
      </c>
      <c r="J9124" s="138">
        <v>8.4574049999999996</v>
      </c>
      <c r="K9124" s="138">
        <v>29.54045325015846</v>
      </c>
    </row>
    <row r="9125" spans="1:11">
      <c r="A9125" s="39" t="s">
        <v>503</v>
      </c>
      <c r="B9125" s="39" t="s">
        <v>509</v>
      </c>
      <c r="C9125" s="39" t="s">
        <v>148</v>
      </c>
      <c r="D9125" s="92">
        <f t="shared" si="450"/>
        <v>7.9007579999999997</v>
      </c>
      <c r="E9125" s="92">
        <f t="shared" si="451"/>
        <v>5.0039259999999999</v>
      </c>
      <c r="F9125" s="92">
        <f t="shared" si="452"/>
        <v>12.2582</v>
      </c>
      <c r="H9125" s="138">
        <v>7.9007579999999997</v>
      </c>
      <c r="I9125" s="138">
        <v>5.0039259999999999</v>
      </c>
      <c r="J9125" s="138">
        <v>12.2582</v>
      </c>
      <c r="K9125" s="138">
        <v>22.914965880488939</v>
      </c>
    </row>
    <row r="9126" spans="1:11">
      <c r="A9126" s="39" t="s">
        <v>503</v>
      </c>
      <c r="B9126" s="39" t="s">
        <v>509</v>
      </c>
      <c r="C9126" s="39" t="s">
        <v>152</v>
      </c>
      <c r="D9126" s="92">
        <f t="shared" si="450"/>
        <v>9.1500299999999992</v>
      </c>
      <c r="E9126" s="92">
        <f t="shared" si="451"/>
        <v>5.7965070000000001</v>
      </c>
      <c r="F9126" s="92">
        <f t="shared" si="452"/>
        <v>14.152240000000001</v>
      </c>
      <c r="H9126" s="138">
        <v>9.1500299999999992</v>
      </c>
      <c r="I9126" s="138">
        <v>5.7965070000000001</v>
      </c>
      <c r="J9126" s="138">
        <v>14.152240000000001</v>
      </c>
      <c r="K9126" s="138">
        <v>22.837946979408809</v>
      </c>
    </row>
    <row r="9127" spans="1:11">
      <c r="A9127" s="39" t="s">
        <v>503</v>
      </c>
      <c r="B9127" s="39" t="s">
        <v>509</v>
      </c>
      <c r="C9127" s="39" t="s">
        <v>155</v>
      </c>
      <c r="D9127" s="92">
        <f t="shared" si="450"/>
        <v>9.2800510000000003</v>
      </c>
      <c r="E9127" s="92">
        <f t="shared" si="451"/>
        <v>4.1312699999999998</v>
      </c>
      <c r="F9127" s="92">
        <f t="shared" si="452"/>
        <v>19.537970000000001</v>
      </c>
      <c r="H9127" s="138">
        <v>9.2800510000000003</v>
      </c>
      <c r="I9127" s="138">
        <v>4.1312699999999998</v>
      </c>
      <c r="J9127" s="138">
        <v>19.537970000000001</v>
      </c>
      <c r="K9127" s="138">
        <v>40.009780118665297</v>
      </c>
    </row>
    <row r="9128" spans="1:11">
      <c r="A9128" s="39" t="s">
        <v>503</v>
      </c>
      <c r="B9128" s="39" t="s">
        <v>509</v>
      </c>
      <c r="C9128" s="39" t="s">
        <v>157</v>
      </c>
      <c r="D9128" s="92">
        <f t="shared" si="450"/>
        <v>4.398682</v>
      </c>
      <c r="E9128" s="92">
        <f t="shared" si="451"/>
        <v>2.6389049999999998</v>
      </c>
      <c r="F9128" s="92">
        <f t="shared" si="452"/>
        <v>7.2446599999999997</v>
      </c>
      <c r="H9128" s="138">
        <v>4.398682</v>
      </c>
      <c r="I9128" s="138">
        <v>2.6389049999999998</v>
      </c>
      <c r="J9128" s="138">
        <v>7.2446599999999997</v>
      </c>
      <c r="K9128" s="138">
        <v>25.80918556967746</v>
      </c>
    </row>
    <row r="9129" spans="1:11">
      <c r="A9129" s="39" t="s">
        <v>503</v>
      </c>
      <c r="B9129" s="39" t="s">
        <v>509</v>
      </c>
      <c r="C9129" s="39" t="s">
        <v>158</v>
      </c>
      <c r="D9129" s="92" t="str">
        <f t="shared" si="450"/>
        <v xml:space="preserve"> </v>
      </c>
      <c r="E9129" s="92" t="str">
        <f t="shared" si="451"/>
        <v xml:space="preserve"> </v>
      </c>
      <c r="F9129" s="92" t="str">
        <f t="shared" si="452"/>
        <v xml:space="preserve"> </v>
      </c>
      <c r="H9129" s="138">
        <v>6.2764449999999998</v>
      </c>
      <c r="I9129" s="138">
        <v>1.8704480000000001</v>
      </c>
      <c r="J9129" s="138">
        <v>19.046659999999999</v>
      </c>
      <c r="K9129" s="138">
        <v>60.0813358517441</v>
      </c>
    </row>
    <row r="9130" spans="1:11">
      <c r="A9130" s="39" t="s">
        <v>503</v>
      </c>
      <c r="B9130" s="39" t="s">
        <v>509</v>
      </c>
      <c r="C9130" s="39" t="s">
        <v>160</v>
      </c>
      <c r="D9130" s="92">
        <f t="shared" si="450"/>
        <v>6.8500310000000004</v>
      </c>
      <c r="E9130" s="92">
        <f t="shared" si="451"/>
        <v>4.397443</v>
      </c>
      <c r="F9130" s="92">
        <f t="shared" si="452"/>
        <v>10.51998</v>
      </c>
      <c r="H9130" s="138">
        <v>6.8500310000000004</v>
      </c>
      <c r="I9130" s="138">
        <v>4.397443</v>
      </c>
      <c r="J9130" s="138">
        <v>10.51998</v>
      </c>
      <c r="K9130" s="138">
        <v>22.29791368827382</v>
      </c>
    </row>
    <row r="9131" spans="1:11">
      <c r="A9131" s="39" t="s">
        <v>503</v>
      </c>
      <c r="B9131" s="39" t="s">
        <v>509</v>
      </c>
      <c r="C9131" s="39" t="s">
        <v>163</v>
      </c>
      <c r="D9131" s="92">
        <f t="shared" si="450"/>
        <v>5.2313499999999999</v>
      </c>
      <c r="E9131" s="92">
        <f t="shared" si="451"/>
        <v>2.5184890000000002</v>
      </c>
      <c r="F9131" s="92">
        <f t="shared" si="452"/>
        <v>10.550179999999999</v>
      </c>
      <c r="H9131" s="138">
        <v>5.2313499999999999</v>
      </c>
      <c r="I9131" s="138">
        <v>2.5184890000000002</v>
      </c>
      <c r="J9131" s="138">
        <v>10.550179999999999</v>
      </c>
      <c r="K9131" s="138">
        <v>36.70679652479761</v>
      </c>
    </row>
    <row r="9132" spans="1:11">
      <c r="A9132" s="39" t="s">
        <v>503</v>
      </c>
      <c r="B9132" s="39" t="s">
        <v>509</v>
      </c>
      <c r="C9132" s="39" t="s">
        <v>167</v>
      </c>
      <c r="D9132" s="92">
        <f t="shared" si="450"/>
        <v>6.1854690000000003</v>
      </c>
      <c r="E9132" s="92">
        <f t="shared" si="451"/>
        <v>3.8137449999999999</v>
      </c>
      <c r="F9132" s="92">
        <f t="shared" si="452"/>
        <v>9.8806279999999997</v>
      </c>
      <c r="H9132" s="138">
        <v>6.1854690000000003</v>
      </c>
      <c r="I9132" s="138">
        <v>3.8137449999999999</v>
      </c>
      <c r="J9132" s="138">
        <v>9.8806279999999997</v>
      </c>
      <c r="K9132" s="138">
        <v>24.339771163674083</v>
      </c>
    </row>
    <row r="9133" spans="1:11">
      <c r="A9133" s="39" t="s">
        <v>503</v>
      </c>
      <c r="B9133" s="39" t="s">
        <v>509</v>
      </c>
      <c r="C9133" s="39" t="s">
        <v>169</v>
      </c>
      <c r="D9133" s="92">
        <f t="shared" si="450"/>
        <v>11.259029999999999</v>
      </c>
      <c r="E9133" s="92">
        <f t="shared" si="451"/>
        <v>5.9683450000000002</v>
      </c>
      <c r="F9133" s="92">
        <f t="shared" si="452"/>
        <v>20.23066</v>
      </c>
      <c r="H9133" s="138">
        <v>11.259029999999999</v>
      </c>
      <c r="I9133" s="138">
        <v>5.9683450000000002</v>
      </c>
      <c r="J9133" s="138">
        <v>20.23066</v>
      </c>
      <c r="K9133" s="138">
        <v>31.355933859311154</v>
      </c>
    </row>
    <row r="9134" spans="1:11">
      <c r="A9134" s="39" t="s">
        <v>503</v>
      </c>
      <c r="B9134" s="39" t="s">
        <v>509</v>
      </c>
      <c r="C9134" s="39" t="s">
        <v>173</v>
      </c>
      <c r="D9134" s="92">
        <f t="shared" si="450"/>
        <v>8.6792090000000002</v>
      </c>
      <c r="E9134" s="92">
        <f t="shared" si="451"/>
        <v>6.1038600000000001</v>
      </c>
      <c r="F9134" s="92">
        <f t="shared" si="452"/>
        <v>12.19997</v>
      </c>
      <c r="H9134" s="138">
        <v>8.6792090000000002</v>
      </c>
      <c r="I9134" s="138">
        <v>6.1038600000000001</v>
      </c>
      <c r="J9134" s="138">
        <v>12.19997</v>
      </c>
      <c r="K9134" s="138">
        <v>17.695114842838787</v>
      </c>
    </row>
    <row r="9135" spans="1:11">
      <c r="A9135" s="39" t="s">
        <v>503</v>
      </c>
      <c r="B9135" s="39" t="s">
        <v>509</v>
      </c>
      <c r="C9135" s="39" t="s">
        <v>176</v>
      </c>
      <c r="D9135" s="92">
        <f t="shared" si="450"/>
        <v>17.01117</v>
      </c>
      <c r="E9135" s="92">
        <f t="shared" si="451"/>
        <v>9.7007110000000001</v>
      </c>
      <c r="F9135" s="92">
        <f t="shared" si="452"/>
        <v>28.115459999999999</v>
      </c>
      <c r="H9135" s="138">
        <v>17.01117</v>
      </c>
      <c r="I9135" s="138">
        <v>9.7007110000000001</v>
      </c>
      <c r="J9135" s="138">
        <v>28.115459999999999</v>
      </c>
      <c r="K9135" s="138">
        <v>27.354044430806347</v>
      </c>
    </row>
    <row r="9136" spans="1:11">
      <c r="A9136" s="39" t="s">
        <v>503</v>
      </c>
      <c r="B9136" s="39" t="s">
        <v>509</v>
      </c>
      <c r="C9136" s="39" t="s">
        <v>363</v>
      </c>
      <c r="D9136" s="92">
        <f t="shared" si="450"/>
        <v>7.4302080000000004</v>
      </c>
      <c r="E9136" s="92">
        <f t="shared" si="451"/>
        <v>5.4627889999999999</v>
      </c>
      <c r="F9136" s="92">
        <f t="shared" si="452"/>
        <v>10.03101</v>
      </c>
      <c r="H9136" s="138">
        <v>7.4302080000000004</v>
      </c>
      <c r="I9136" s="138">
        <v>5.4627889999999999</v>
      </c>
      <c r="J9136" s="138">
        <v>10.03101</v>
      </c>
      <c r="K9136" s="138">
        <v>15.518488849841081</v>
      </c>
    </row>
    <row r="9137" spans="1:11">
      <c r="A9137" s="39" t="s">
        <v>503</v>
      </c>
      <c r="B9137" s="39" t="s">
        <v>509</v>
      </c>
      <c r="C9137" s="39" t="s">
        <v>364</v>
      </c>
      <c r="D9137" s="92">
        <f t="shared" si="450"/>
        <v>7.0836959999999998</v>
      </c>
      <c r="E9137" s="92">
        <f t="shared" si="451"/>
        <v>5.2894519999999998</v>
      </c>
      <c r="F9137" s="92">
        <f t="shared" si="452"/>
        <v>9.4259939999999993</v>
      </c>
      <c r="H9137" s="138">
        <v>7.0836959999999998</v>
      </c>
      <c r="I9137" s="138">
        <v>5.2894519999999998</v>
      </c>
      <c r="J9137" s="138">
        <v>9.4259939999999993</v>
      </c>
      <c r="K9137" s="138">
        <v>14.750985925991177</v>
      </c>
    </row>
    <row r="9138" spans="1:11">
      <c r="A9138" s="39" t="s">
        <v>503</v>
      </c>
      <c r="B9138" s="39" t="s">
        <v>509</v>
      </c>
      <c r="C9138" s="39" t="s">
        <v>365</v>
      </c>
      <c r="D9138" s="92">
        <f t="shared" si="450"/>
        <v>7.9759950000000002</v>
      </c>
      <c r="E9138" s="92">
        <f t="shared" si="451"/>
        <v>5.9673889999999998</v>
      </c>
      <c r="F9138" s="92">
        <f t="shared" si="452"/>
        <v>10.58459</v>
      </c>
      <c r="H9138" s="138">
        <v>7.9759950000000002</v>
      </c>
      <c r="I9138" s="138">
        <v>5.9673889999999998</v>
      </c>
      <c r="J9138" s="138">
        <v>10.58459</v>
      </c>
      <c r="K9138" s="138">
        <v>14.633346685899376</v>
      </c>
    </row>
    <row r="9139" spans="1:11">
      <c r="A9139" s="39" t="s">
        <v>503</v>
      </c>
      <c r="B9139" s="39" t="s">
        <v>509</v>
      </c>
      <c r="C9139" s="39" t="s">
        <v>366</v>
      </c>
      <c r="D9139" s="92">
        <f t="shared" si="450"/>
        <v>6.2664809999999997</v>
      </c>
      <c r="E9139" s="92">
        <f t="shared" si="451"/>
        <v>5.0499599999999996</v>
      </c>
      <c r="F9139" s="92">
        <f t="shared" si="452"/>
        <v>7.7521329999999997</v>
      </c>
      <c r="H9139" s="138">
        <v>6.2664809999999997</v>
      </c>
      <c r="I9139" s="138">
        <v>5.0499599999999996</v>
      </c>
      <c r="J9139" s="138">
        <v>7.7521329999999997</v>
      </c>
      <c r="K9139" s="138">
        <v>10.93696446219178</v>
      </c>
    </row>
    <row r="9140" spans="1:11">
      <c r="A9140" s="39" t="s">
        <v>503</v>
      </c>
      <c r="B9140" s="39" t="s">
        <v>509</v>
      </c>
      <c r="C9140" s="39" t="s">
        <v>356</v>
      </c>
      <c r="D9140" s="92">
        <f t="shared" si="450"/>
        <v>6.7365209999999998</v>
      </c>
      <c r="E9140" s="92">
        <f t="shared" si="451"/>
        <v>5.8297610000000004</v>
      </c>
      <c r="F9140" s="92">
        <f t="shared" si="452"/>
        <v>7.772678</v>
      </c>
      <c r="H9140" s="138">
        <v>6.7365209999999998</v>
      </c>
      <c r="I9140" s="138">
        <v>5.8297610000000004</v>
      </c>
      <c r="J9140" s="138">
        <v>7.772678</v>
      </c>
      <c r="K9140" s="138">
        <v>7.3383293839654034</v>
      </c>
    </row>
    <row r="9141" spans="1:11">
      <c r="A9141" s="39" t="s">
        <v>503</v>
      </c>
      <c r="B9141" s="39" t="s">
        <v>509</v>
      </c>
      <c r="C9141" s="39" t="s">
        <v>367</v>
      </c>
      <c r="D9141" s="92">
        <f t="shared" si="450"/>
        <v>6.1199659999999998</v>
      </c>
      <c r="E9141" s="92">
        <f t="shared" si="451"/>
        <v>4.9727030000000001</v>
      </c>
      <c r="F9141" s="92">
        <f t="shared" si="452"/>
        <v>7.5109959999999996</v>
      </c>
      <c r="H9141" s="138">
        <v>6.1199659999999998</v>
      </c>
      <c r="I9141" s="138">
        <v>4.9727030000000001</v>
      </c>
      <c r="J9141" s="138">
        <v>7.5109959999999996</v>
      </c>
      <c r="K9141" s="138">
        <v>10.523398332605115</v>
      </c>
    </row>
    <row r="9142" spans="1:11">
      <c r="A9142" s="39" t="s">
        <v>503</v>
      </c>
      <c r="B9142" s="39" t="s">
        <v>509</v>
      </c>
      <c r="C9142" s="39" t="s">
        <v>368</v>
      </c>
      <c r="D9142" s="92">
        <f t="shared" si="450"/>
        <v>7.4454060000000002</v>
      </c>
      <c r="E9142" s="92">
        <f t="shared" si="451"/>
        <v>5.45031</v>
      </c>
      <c r="F9142" s="92">
        <f t="shared" si="452"/>
        <v>10.09285</v>
      </c>
      <c r="H9142" s="138">
        <v>7.4454060000000002</v>
      </c>
      <c r="I9142" s="138">
        <v>5.45031</v>
      </c>
      <c r="J9142" s="138">
        <v>10.09285</v>
      </c>
      <c r="K9142" s="138">
        <v>15.734212479480632</v>
      </c>
    </row>
    <row r="9143" spans="1:11">
      <c r="A9143" s="39" t="s">
        <v>503</v>
      </c>
      <c r="B9143" s="39" t="s">
        <v>509</v>
      </c>
      <c r="C9143" s="39" t="s">
        <v>369</v>
      </c>
      <c r="D9143" s="92">
        <f t="shared" si="450"/>
        <v>7.0146379999999997</v>
      </c>
      <c r="E9143" s="92">
        <f t="shared" si="451"/>
        <v>4.687519</v>
      </c>
      <c r="F9143" s="92">
        <f t="shared" si="452"/>
        <v>10.37134</v>
      </c>
      <c r="H9143" s="138">
        <v>7.0146379999999997</v>
      </c>
      <c r="I9143" s="138">
        <v>4.687519</v>
      </c>
      <c r="J9143" s="138">
        <v>10.37134</v>
      </c>
      <c r="K9143" s="138">
        <v>20.292936000403728</v>
      </c>
    </row>
    <row r="9144" spans="1:11">
      <c r="A9144" s="39" t="s">
        <v>503</v>
      </c>
      <c r="B9144" s="39" t="s">
        <v>509</v>
      </c>
      <c r="C9144" s="39" t="s">
        <v>370</v>
      </c>
      <c r="D9144" s="92">
        <f t="shared" si="450"/>
        <v>7.7493509999999999</v>
      </c>
      <c r="E9144" s="92">
        <f t="shared" si="451"/>
        <v>6.178426</v>
      </c>
      <c r="F9144" s="92">
        <f t="shared" si="452"/>
        <v>9.6784949999999998</v>
      </c>
      <c r="H9144" s="138">
        <v>7.7493509999999999</v>
      </c>
      <c r="I9144" s="138">
        <v>6.178426</v>
      </c>
      <c r="J9144" s="138">
        <v>9.6784949999999998</v>
      </c>
      <c r="K9144" s="138">
        <v>11.455659964298945</v>
      </c>
    </row>
    <row r="9145" spans="1:11">
      <c r="A9145" s="39" t="s">
        <v>503</v>
      </c>
      <c r="B9145" s="39" t="s">
        <v>509</v>
      </c>
      <c r="C9145" s="39" t="s">
        <v>357</v>
      </c>
      <c r="D9145" s="92">
        <f t="shared" si="450"/>
        <v>6.8342210000000003</v>
      </c>
      <c r="E9145" s="92">
        <f t="shared" si="451"/>
        <v>5.9746839999999999</v>
      </c>
      <c r="F9145" s="92">
        <f t="shared" si="452"/>
        <v>7.8071469999999996</v>
      </c>
      <c r="H9145" s="138">
        <v>6.8342210000000003</v>
      </c>
      <c r="I9145" s="138">
        <v>5.9746839999999999</v>
      </c>
      <c r="J9145" s="138">
        <v>7.8071469999999996</v>
      </c>
      <c r="K9145" s="138">
        <v>6.824492506168589</v>
      </c>
    </row>
    <row r="9146" spans="1:11">
      <c r="A9146" s="39" t="s">
        <v>503</v>
      </c>
      <c r="B9146" s="39" t="s">
        <v>509</v>
      </c>
      <c r="C9146" s="39" t="s">
        <v>371</v>
      </c>
      <c r="D9146" s="92">
        <f t="shared" si="450"/>
        <v>8.4754380000000005</v>
      </c>
      <c r="E9146" s="92">
        <f t="shared" si="451"/>
        <v>6.4197340000000001</v>
      </c>
      <c r="F9146" s="92">
        <f t="shared" si="452"/>
        <v>11.11125</v>
      </c>
      <c r="H9146" s="138">
        <v>8.4754380000000005</v>
      </c>
      <c r="I9146" s="138">
        <v>6.4197340000000001</v>
      </c>
      <c r="J9146" s="138">
        <v>11.11125</v>
      </c>
      <c r="K9146" s="138">
        <v>14.007382273340916</v>
      </c>
    </row>
    <row r="9147" spans="1:11">
      <c r="A9147" s="39" t="s">
        <v>503</v>
      </c>
      <c r="B9147" s="39" t="s">
        <v>509</v>
      </c>
      <c r="C9147" s="39" t="s">
        <v>372</v>
      </c>
      <c r="D9147" s="92">
        <f t="shared" si="450"/>
        <v>5.1287520000000004</v>
      </c>
      <c r="E9147" s="92">
        <f t="shared" si="451"/>
        <v>3.9828990000000002</v>
      </c>
      <c r="F9147" s="92">
        <f t="shared" si="452"/>
        <v>6.5816629999999998</v>
      </c>
      <c r="H9147" s="138">
        <v>5.1287520000000004</v>
      </c>
      <c r="I9147" s="138">
        <v>3.9828990000000002</v>
      </c>
      <c r="J9147" s="138">
        <v>6.5816629999999998</v>
      </c>
      <c r="K9147" s="138">
        <v>12.818420543633227</v>
      </c>
    </row>
    <row r="9148" spans="1:11">
      <c r="A9148" s="39" t="s">
        <v>503</v>
      </c>
      <c r="B9148" s="39" t="s">
        <v>509</v>
      </c>
      <c r="C9148" s="39" t="s">
        <v>373</v>
      </c>
      <c r="D9148" s="92">
        <f t="shared" si="450"/>
        <v>7.3038319999999999</v>
      </c>
      <c r="E9148" s="92">
        <f t="shared" si="451"/>
        <v>5.6185349999999996</v>
      </c>
      <c r="F9148" s="92">
        <f t="shared" si="452"/>
        <v>9.4440559999999998</v>
      </c>
      <c r="H9148" s="138">
        <v>7.3038319999999999</v>
      </c>
      <c r="I9148" s="138">
        <v>5.6185349999999996</v>
      </c>
      <c r="J9148" s="138">
        <v>9.4440559999999998</v>
      </c>
      <c r="K9148" s="138">
        <v>13.256915000235491</v>
      </c>
    </row>
    <row r="9149" spans="1:11">
      <c r="A9149" s="39" t="s">
        <v>503</v>
      </c>
      <c r="B9149" s="39" t="s">
        <v>509</v>
      </c>
      <c r="C9149" s="39" t="s">
        <v>374</v>
      </c>
      <c r="D9149" s="92">
        <f t="shared" si="450"/>
        <v>5.9547340000000002</v>
      </c>
      <c r="E9149" s="92">
        <f t="shared" si="451"/>
        <v>4.8666809999999998</v>
      </c>
      <c r="F9149" s="92">
        <f t="shared" si="452"/>
        <v>7.2674630000000002</v>
      </c>
      <c r="H9149" s="138">
        <v>5.9547340000000002</v>
      </c>
      <c r="I9149" s="138">
        <v>4.8666809999999998</v>
      </c>
      <c r="J9149" s="138">
        <v>7.2674630000000002</v>
      </c>
      <c r="K9149" s="138">
        <v>10.232190052485972</v>
      </c>
    </row>
    <row r="9150" spans="1:11">
      <c r="A9150" s="39" t="s">
        <v>503</v>
      </c>
      <c r="B9150" s="39" t="s">
        <v>509</v>
      </c>
      <c r="C9150" s="39" t="s">
        <v>358</v>
      </c>
      <c r="D9150" s="92">
        <f t="shared" si="450"/>
        <v>6.2058669999999996</v>
      </c>
      <c r="E9150" s="92">
        <f t="shared" si="451"/>
        <v>5.3609210000000003</v>
      </c>
      <c r="F9150" s="92">
        <f t="shared" si="452"/>
        <v>7.1738929999999996</v>
      </c>
      <c r="H9150" s="138">
        <v>6.2058669999999996</v>
      </c>
      <c r="I9150" s="138">
        <v>5.3609210000000003</v>
      </c>
      <c r="J9150" s="138">
        <v>7.1738929999999996</v>
      </c>
      <c r="K9150" s="138">
        <v>7.4320912774959575</v>
      </c>
    </row>
    <row r="9151" spans="1:11">
      <c r="A9151" s="39" t="s">
        <v>503</v>
      </c>
      <c r="B9151" s="39" t="s">
        <v>509</v>
      </c>
      <c r="C9151" s="39" t="s">
        <v>375</v>
      </c>
      <c r="D9151" s="92">
        <f t="shared" si="450"/>
        <v>4.0313309999999998</v>
      </c>
      <c r="E9151" s="92">
        <f t="shared" si="451"/>
        <v>2.4008790000000002</v>
      </c>
      <c r="F9151" s="92">
        <f t="shared" si="452"/>
        <v>6.6931010000000004</v>
      </c>
      <c r="H9151" s="138">
        <v>4.0313309999999998</v>
      </c>
      <c r="I9151" s="138">
        <v>2.4008790000000002</v>
      </c>
      <c r="J9151" s="138">
        <v>6.6931010000000004</v>
      </c>
      <c r="K9151" s="138">
        <v>26.198543359500871</v>
      </c>
    </row>
    <row r="9152" spans="1:11">
      <c r="A9152" s="39" t="s">
        <v>503</v>
      </c>
      <c r="B9152" s="39" t="s">
        <v>509</v>
      </c>
      <c r="C9152" s="39" t="s">
        <v>376</v>
      </c>
      <c r="D9152" s="92">
        <f t="shared" si="450"/>
        <v>8.1255520000000008</v>
      </c>
      <c r="E9152" s="92">
        <f t="shared" si="451"/>
        <v>6.2176910000000003</v>
      </c>
      <c r="F9152" s="92">
        <f t="shared" si="452"/>
        <v>10.552949999999999</v>
      </c>
      <c r="H9152" s="138">
        <v>8.1255520000000008</v>
      </c>
      <c r="I9152" s="138">
        <v>6.2176910000000003</v>
      </c>
      <c r="J9152" s="138">
        <v>10.552949999999999</v>
      </c>
      <c r="K9152" s="138">
        <v>13.506626995925938</v>
      </c>
    </row>
    <row r="9153" spans="1:11">
      <c r="A9153" s="39" t="s">
        <v>503</v>
      </c>
      <c r="B9153" s="39" t="s">
        <v>509</v>
      </c>
      <c r="C9153" s="39" t="s">
        <v>377</v>
      </c>
      <c r="D9153" s="92">
        <f t="shared" si="450"/>
        <v>7.0136599999999998</v>
      </c>
      <c r="E9153" s="92">
        <f t="shared" si="451"/>
        <v>5.4288410000000002</v>
      </c>
      <c r="F9153" s="92">
        <f t="shared" si="452"/>
        <v>9.0170159999999999</v>
      </c>
      <c r="H9153" s="138">
        <v>7.0136599999999998</v>
      </c>
      <c r="I9153" s="138">
        <v>5.4288410000000002</v>
      </c>
      <c r="J9153" s="138">
        <v>9.0170159999999999</v>
      </c>
      <c r="K9153" s="138">
        <v>12.952149091914922</v>
      </c>
    </row>
    <row r="9154" spans="1:11">
      <c r="A9154" s="39" t="s">
        <v>503</v>
      </c>
      <c r="B9154" s="39" t="s">
        <v>509</v>
      </c>
      <c r="C9154" s="39" t="s">
        <v>386</v>
      </c>
      <c r="D9154" s="92">
        <f t="shared" si="450"/>
        <v>7.9915079999999996</v>
      </c>
      <c r="E9154" s="92">
        <f t="shared" si="451"/>
        <v>6.5117950000000002</v>
      </c>
      <c r="F9154" s="92">
        <f t="shared" si="452"/>
        <v>9.7723169999999993</v>
      </c>
      <c r="H9154" s="138">
        <v>7.9915079999999996</v>
      </c>
      <c r="I9154" s="138">
        <v>6.5117950000000002</v>
      </c>
      <c r="J9154" s="138">
        <v>9.7723169999999993</v>
      </c>
      <c r="K9154" s="138">
        <v>10.360321230986692</v>
      </c>
    </row>
    <row r="9155" spans="1:11">
      <c r="A9155" s="39" t="s">
        <v>503</v>
      </c>
      <c r="B9155" s="39" t="s">
        <v>509</v>
      </c>
      <c r="C9155" s="39" t="s">
        <v>379</v>
      </c>
      <c r="D9155" s="92">
        <f t="shared" si="450"/>
        <v>6.6036630000000001</v>
      </c>
      <c r="E9155" s="92">
        <f t="shared" si="451"/>
        <v>5.146636</v>
      </c>
      <c r="F9155" s="92">
        <f t="shared" si="452"/>
        <v>8.4364910000000002</v>
      </c>
      <c r="H9155" s="138">
        <v>6.6036630000000001</v>
      </c>
      <c r="I9155" s="138">
        <v>5.146636</v>
      </c>
      <c r="J9155" s="138">
        <v>8.4364910000000002</v>
      </c>
      <c r="K9155" s="138">
        <v>12.615089534399319</v>
      </c>
    </row>
    <row r="9156" spans="1:11">
      <c r="A9156" s="39" t="s">
        <v>503</v>
      </c>
      <c r="B9156" s="39" t="s">
        <v>509</v>
      </c>
      <c r="C9156" s="39" t="s">
        <v>360</v>
      </c>
      <c r="D9156" s="92">
        <f t="shared" si="450"/>
        <v>6.6833710000000002</v>
      </c>
      <c r="E9156" s="92">
        <f t="shared" si="451"/>
        <v>5.8314779999999997</v>
      </c>
      <c r="F9156" s="92">
        <f t="shared" si="452"/>
        <v>7.6496029999999999</v>
      </c>
      <c r="H9156" s="138">
        <v>6.6833710000000002</v>
      </c>
      <c r="I9156" s="138">
        <v>5.8314779999999997</v>
      </c>
      <c r="J9156" s="138">
        <v>7.6496029999999999</v>
      </c>
      <c r="K9156" s="138">
        <v>6.9238487583586181</v>
      </c>
    </row>
    <row r="9157" spans="1:11">
      <c r="A9157" s="39" t="s">
        <v>503</v>
      </c>
      <c r="B9157" s="39" t="s">
        <v>509</v>
      </c>
      <c r="C9157" s="39" t="s">
        <v>0</v>
      </c>
      <c r="D9157" s="92">
        <f t="shared" si="450"/>
        <v>6.6277169999999996</v>
      </c>
      <c r="E9157" s="92">
        <f t="shared" si="451"/>
        <v>6.1797300000000002</v>
      </c>
      <c r="F9157" s="92">
        <f t="shared" si="452"/>
        <v>7.1057199999999998</v>
      </c>
      <c r="H9157" s="138">
        <v>6.6277169999999996</v>
      </c>
      <c r="I9157" s="138">
        <v>6.1797300000000002</v>
      </c>
      <c r="J9157" s="138">
        <v>7.1057199999999998</v>
      </c>
      <c r="K9157" s="138">
        <v>3.5620033263339401</v>
      </c>
    </row>
    <row r="9158" spans="1:11">
      <c r="A9158" s="39" t="s">
        <v>503</v>
      </c>
      <c r="B9158" s="39" t="s">
        <v>500</v>
      </c>
      <c r="C9158" s="39" t="s">
        <v>101</v>
      </c>
      <c r="D9158" s="92">
        <f t="shared" si="450"/>
        <v>25.185590000000001</v>
      </c>
      <c r="E9158" s="92">
        <f t="shared" si="451"/>
        <v>20.576250000000002</v>
      </c>
      <c r="F9158" s="92">
        <f t="shared" si="452"/>
        <v>30.431840000000001</v>
      </c>
      <c r="H9158" s="138">
        <v>25.185590000000001</v>
      </c>
      <c r="I9158" s="138">
        <v>20.576250000000002</v>
      </c>
      <c r="J9158" s="138">
        <v>30.431840000000001</v>
      </c>
      <c r="K9158" s="138">
        <v>9.9962041786593048</v>
      </c>
    </row>
    <row r="9159" spans="1:11">
      <c r="A9159" s="39" t="s">
        <v>503</v>
      </c>
      <c r="B9159" s="39" t="s">
        <v>500</v>
      </c>
      <c r="C9159" s="39" t="s">
        <v>108</v>
      </c>
      <c r="D9159" s="92">
        <f t="shared" si="450"/>
        <v>32.281779999999998</v>
      </c>
      <c r="E9159" s="92">
        <f t="shared" si="451"/>
        <v>23.88045</v>
      </c>
      <c r="F9159" s="92">
        <f t="shared" si="452"/>
        <v>42.007649999999998</v>
      </c>
      <c r="H9159" s="138">
        <v>32.281779999999998</v>
      </c>
      <c r="I9159" s="138">
        <v>23.88045</v>
      </c>
      <c r="J9159" s="138">
        <v>42.007649999999998</v>
      </c>
      <c r="K9159" s="138">
        <v>14.453372769407387</v>
      </c>
    </row>
    <row r="9160" spans="1:11">
      <c r="A9160" s="39" t="s">
        <v>503</v>
      </c>
      <c r="B9160" s="39" t="s">
        <v>500</v>
      </c>
      <c r="C9160" s="39" t="s">
        <v>109</v>
      </c>
      <c r="D9160" s="92">
        <f t="shared" si="450"/>
        <v>30.24681</v>
      </c>
      <c r="E9160" s="92">
        <f t="shared" si="451"/>
        <v>24.052980000000002</v>
      </c>
      <c r="F9160" s="92">
        <f t="shared" si="452"/>
        <v>37.253239999999998</v>
      </c>
      <c r="H9160" s="138">
        <v>30.24681</v>
      </c>
      <c r="I9160" s="138">
        <v>24.052980000000002</v>
      </c>
      <c r="J9160" s="138">
        <v>37.253239999999998</v>
      </c>
      <c r="K9160" s="138">
        <v>11.180359184985129</v>
      </c>
    </row>
    <row r="9161" spans="1:11">
      <c r="A9161" s="39" t="s">
        <v>503</v>
      </c>
      <c r="B9161" s="39" t="s">
        <v>500</v>
      </c>
      <c r="C9161" s="39" t="s">
        <v>112</v>
      </c>
      <c r="D9161" s="92">
        <f t="shared" si="450"/>
        <v>37.07546</v>
      </c>
      <c r="E9161" s="92">
        <f t="shared" si="451"/>
        <v>29.321249999999999</v>
      </c>
      <c r="F9161" s="92">
        <f t="shared" si="452"/>
        <v>45.558500000000002</v>
      </c>
      <c r="H9161" s="138">
        <v>37.07546</v>
      </c>
      <c r="I9161" s="138">
        <v>29.321249999999999</v>
      </c>
      <c r="J9161" s="138">
        <v>45.558500000000002</v>
      </c>
      <c r="K9161" s="138">
        <v>11.262185283742939</v>
      </c>
    </row>
    <row r="9162" spans="1:11">
      <c r="A9162" s="39" t="s">
        <v>503</v>
      </c>
      <c r="B9162" s="39" t="s">
        <v>500</v>
      </c>
      <c r="C9162" s="39" t="s">
        <v>115</v>
      </c>
      <c r="D9162" s="92">
        <f t="shared" si="450"/>
        <v>22.959720000000001</v>
      </c>
      <c r="E9162" s="92">
        <f t="shared" si="451"/>
        <v>18.575289999999999</v>
      </c>
      <c r="F9162" s="92">
        <f t="shared" si="452"/>
        <v>28.022870000000001</v>
      </c>
      <c r="H9162" s="138">
        <v>22.959720000000001</v>
      </c>
      <c r="I9162" s="138">
        <v>18.575289999999999</v>
      </c>
      <c r="J9162" s="138">
        <v>28.022870000000001</v>
      </c>
      <c r="K9162" s="138">
        <v>10.503412062516443</v>
      </c>
    </row>
    <row r="9163" spans="1:11">
      <c r="A9163" s="39" t="s">
        <v>503</v>
      </c>
      <c r="B9163" s="39" t="s">
        <v>500</v>
      </c>
      <c r="C9163" s="39" t="s">
        <v>118</v>
      </c>
      <c r="D9163" s="92">
        <f t="shared" si="450"/>
        <v>25.573879999999999</v>
      </c>
      <c r="E9163" s="92">
        <f t="shared" si="451"/>
        <v>19.724630000000001</v>
      </c>
      <c r="F9163" s="92">
        <f t="shared" si="452"/>
        <v>32.456380000000003</v>
      </c>
      <c r="H9163" s="138">
        <v>25.573879999999999</v>
      </c>
      <c r="I9163" s="138">
        <v>19.724630000000001</v>
      </c>
      <c r="J9163" s="138">
        <v>32.456380000000003</v>
      </c>
      <c r="K9163" s="138">
        <v>12.732534132482048</v>
      </c>
    </row>
    <row r="9164" spans="1:11">
      <c r="A9164" s="39" t="s">
        <v>503</v>
      </c>
      <c r="B9164" s="39" t="s">
        <v>500</v>
      </c>
      <c r="C9164" s="39" t="s">
        <v>122</v>
      </c>
      <c r="D9164" s="92">
        <f t="shared" si="450"/>
        <v>25.079319999999999</v>
      </c>
      <c r="E9164" s="92">
        <f t="shared" si="451"/>
        <v>20.321529999999999</v>
      </c>
      <c r="F9164" s="92">
        <f t="shared" si="452"/>
        <v>30.5243</v>
      </c>
      <c r="H9164" s="138">
        <v>25.079319999999999</v>
      </c>
      <c r="I9164" s="138">
        <v>20.321529999999999</v>
      </c>
      <c r="J9164" s="138">
        <v>30.5243</v>
      </c>
      <c r="K9164" s="138">
        <v>10.39301304820067</v>
      </c>
    </row>
    <row r="9165" spans="1:11">
      <c r="A9165" s="39" t="s">
        <v>503</v>
      </c>
      <c r="B9165" s="39" t="s">
        <v>500</v>
      </c>
      <c r="C9165" s="39" t="s">
        <v>130</v>
      </c>
      <c r="D9165" s="92">
        <f t="shared" si="450"/>
        <v>31.567990000000002</v>
      </c>
      <c r="E9165" s="92">
        <f t="shared" si="451"/>
        <v>26.801349999999999</v>
      </c>
      <c r="F9165" s="92">
        <f t="shared" si="452"/>
        <v>36.75667</v>
      </c>
      <c r="H9165" s="138">
        <v>31.567990000000002</v>
      </c>
      <c r="I9165" s="138">
        <v>26.801349999999999</v>
      </c>
      <c r="J9165" s="138">
        <v>36.75667</v>
      </c>
      <c r="K9165" s="138">
        <v>8.0649480692308888</v>
      </c>
    </row>
    <row r="9166" spans="1:11">
      <c r="A9166" s="39" t="s">
        <v>503</v>
      </c>
      <c r="B9166" s="39" t="s">
        <v>500</v>
      </c>
      <c r="C9166" s="39" t="s">
        <v>135</v>
      </c>
      <c r="D9166" s="92">
        <f t="shared" si="450"/>
        <v>33.692439999999998</v>
      </c>
      <c r="E9166" s="92">
        <f t="shared" si="451"/>
        <v>24.701640000000001</v>
      </c>
      <c r="F9166" s="92">
        <f t="shared" si="452"/>
        <v>44.041640000000001</v>
      </c>
      <c r="H9166" s="138">
        <v>33.692439999999998</v>
      </c>
      <c r="I9166" s="138">
        <v>24.701640000000001</v>
      </c>
      <c r="J9166" s="138">
        <v>44.041640000000001</v>
      </c>
      <c r="K9166" s="138">
        <v>14.800563568563158</v>
      </c>
    </row>
    <row r="9167" spans="1:11">
      <c r="A9167" s="39" t="s">
        <v>503</v>
      </c>
      <c r="B9167" s="39" t="s">
        <v>500</v>
      </c>
      <c r="C9167" s="39" t="s">
        <v>136</v>
      </c>
      <c r="D9167" s="92">
        <f t="shared" si="450"/>
        <v>35.818739999999998</v>
      </c>
      <c r="E9167" s="92">
        <f t="shared" si="451"/>
        <v>29.140519999999999</v>
      </c>
      <c r="F9167" s="92">
        <f t="shared" si="452"/>
        <v>43.096600000000002</v>
      </c>
      <c r="H9167" s="138">
        <v>35.818739999999998</v>
      </c>
      <c r="I9167" s="138">
        <v>29.140519999999999</v>
      </c>
      <c r="J9167" s="138">
        <v>43.096600000000002</v>
      </c>
      <c r="K9167" s="138">
        <v>9.9966749249136058</v>
      </c>
    </row>
    <row r="9168" spans="1:11">
      <c r="A9168" s="39" t="s">
        <v>503</v>
      </c>
      <c r="B9168" s="39" t="s">
        <v>500</v>
      </c>
      <c r="C9168" s="39" t="s">
        <v>143</v>
      </c>
      <c r="D9168" s="92">
        <f t="shared" si="450"/>
        <v>27.620699999999999</v>
      </c>
      <c r="E9168" s="92">
        <f t="shared" si="451"/>
        <v>22.007169999999999</v>
      </c>
      <c r="F9168" s="92">
        <f t="shared" si="452"/>
        <v>34.041150000000002</v>
      </c>
      <c r="H9168" s="138">
        <v>27.620699999999999</v>
      </c>
      <c r="I9168" s="138">
        <v>22.007169999999999</v>
      </c>
      <c r="J9168" s="138">
        <v>34.041150000000002</v>
      </c>
      <c r="K9168" s="138">
        <v>11.146745013703491</v>
      </c>
    </row>
    <row r="9169" spans="1:11">
      <c r="A9169" s="39" t="s">
        <v>503</v>
      </c>
      <c r="B9169" s="39" t="s">
        <v>500</v>
      </c>
      <c r="C9169" s="39" t="s">
        <v>149</v>
      </c>
      <c r="D9169" s="92">
        <f t="shared" si="450"/>
        <v>23.82647</v>
      </c>
      <c r="E9169" s="92">
        <f t="shared" si="451"/>
        <v>19.4115</v>
      </c>
      <c r="F9169" s="92">
        <f t="shared" si="452"/>
        <v>28.885680000000001</v>
      </c>
      <c r="H9169" s="138">
        <v>23.82647</v>
      </c>
      <c r="I9169" s="138">
        <v>19.4115</v>
      </c>
      <c r="J9169" s="138">
        <v>28.885680000000001</v>
      </c>
      <c r="K9169" s="138">
        <v>10.152641159181364</v>
      </c>
    </row>
    <row r="9170" spans="1:11">
      <c r="A9170" s="39" t="s">
        <v>503</v>
      </c>
      <c r="B9170" s="39" t="s">
        <v>500</v>
      </c>
      <c r="C9170" s="39" t="s">
        <v>151</v>
      </c>
      <c r="D9170" s="92">
        <f t="shared" si="450"/>
        <v>33.394100000000002</v>
      </c>
      <c r="E9170" s="92">
        <f t="shared" si="451"/>
        <v>25.58221</v>
      </c>
      <c r="F9170" s="92">
        <f t="shared" si="452"/>
        <v>42.237540000000003</v>
      </c>
      <c r="H9170" s="138">
        <v>33.394100000000002</v>
      </c>
      <c r="I9170" s="138">
        <v>25.58221</v>
      </c>
      <c r="J9170" s="138">
        <v>42.237540000000003</v>
      </c>
      <c r="K9170" s="138">
        <v>12.8225794376851</v>
      </c>
    </row>
    <row r="9171" spans="1:11">
      <c r="A9171" s="39" t="s">
        <v>503</v>
      </c>
      <c r="B9171" s="39" t="s">
        <v>500</v>
      </c>
      <c r="C9171" s="39" t="s">
        <v>154</v>
      </c>
      <c r="D9171" s="92">
        <f t="shared" si="450"/>
        <v>28.066559999999999</v>
      </c>
      <c r="E9171" s="92">
        <f t="shared" si="451"/>
        <v>22.667069999999999</v>
      </c>
      <c r="F9171" s="92">
        <f t="shared" si="452"/>
        <v>34.183720000000001</v>
      </c>
      <c r="H9171" s="138">
        <v>28.066559999999999</v>
      </c>
      <c r="I9171" s="138">
        <v>22.667069999999999</v>
      </c>
      <c r="J9171" s="138">
        <v>34.183720000000001</v>
      </c>
      <c r="K9171" s="138">
        <v>10.496487635107403</v>
      </c>
    </row>
    <row r="9172" spans="1:11">
      <c r="A9172" s="39" t="s">
        <v>503</v>
      </c>
      <c r="B9172" s="39" t="s">
        <v>500</v>
      </c>
      <c r="C9172" s="39" t="s">
        <v>164</v>
      </c>
      <c r="D9172" s="92">
        <f t="shared" si="450"/>
        <v>38.969320000000003</v>
      </c>
      <c r="E9172" s="92">
        <f t="shared" si="451"/>
        <v>30.6751</v>
      </c>
      <c r="F9172" s="92">
        <f t="shared" si="452"/>
        <v>47.95487</v>
      </c>
      <c r="H9172" s="138">
        <v>38.969320000000003</v>
      </c>
      <c r="I9172" s="138">
        <v>30.6751</v>
      </c>
      <c r="J9172" s="138">
        <v>47.95487</v>
      </c>
      <c r="K9172" s="138">
        <v>11.418233625836937</v>
      </c>
    </row>
    <row r="9173" spans="1:11">
      <c r="A9173" s="39" t="s">
        <v>503</v>
      </c>
      <c r="B9173" s="39" t="s">
        <v>500</v>
      </c>
      <c r="C9173" s="39" t="s">
        <v>171</v>
      </c>
      <c r="D9173" s="92">
        <f t="shared" si="450"/>
        <v>31.88653</v>
      </c>
      <c r="E9173" s="92">
        <f t="shared" si="451"/>
        <v>26.82957</v>
      </c>
      <c r="F9173" s="92">
        <f t="shared" si="452"/>
        <v>37.40934</v>
      </c>
      <c r="H9173" s="138">
        <v>31.88653</v>
      </c>
      <c r="I9173" s="138">
        <v>26.82957</v>
      </c>
      <c r="J9173" s="138">
        <v>37.40934</v>
      </c>
      <c r="K9173" s="138">
        <v>8.4884432391984959</v>
      </c>
    </row>
    <row r="9174" spans="1:11">
      <c r="A9174" s="39" t="s">
        <v>503</v>
      </c>
      <c r="B9174" s="39" t="s">
        <v>500</v>
      </c>
      <c r="C9174" s="39" t="s">
        <v>174</v>
      </c>
      <c r="D9174" s="92">
        <f t="shared" si="450"/>
        <v>17.897010000000002</v>
      </c>
      <c r="E9174" s="92">
        <f t="shared" si="451"/>
        <v>13.58047</v>
      </c>
      <c r="F9174" s="92">
        <f t="shared" si="452"/>
        <v>23.21696</v>
      </c>
      <c r="H9174" s="138">
        <v>17.897010000000002</v>
      </c>
      <c r="I9174" s="138">
        <v>13.58047</v>
      </c>
      <c r="J9174" s="138">
        <v>23.21696</v>
      </c>
      <c r="K9174" s="138">
        <v>13.705808959150156</v>
      </c>
    </row>
    <row r="9175" spans="1:11">
      <c r="A9175" s="39" t="s">
        <v>503</v>
      </c>
      <c r="B9175" s="39" t="s">
        <v>500</v>
      </c>
      <c r="C9175" s="39" t="s">
        <v>102</v>
      </c>
      <c r="D9175" s="92">
        <f t="shared" si="450"/>
        <v>38.987870000000001</v>
      </c>
      <c r="E9175" s="92">
        <f t="shared" si="451"/>
        <v>31.52384</v>
      </c>
      <c r="F9175" s="92">
        <f t="shared" si="452"/>
        <v>47.006010000000003</v>
      </c>
      <c r="H9175" s="138">
        <v>38.987870000000001</v>
      </c>
      <c r="I9175" s="138">
        <v>31.52384</v>
      </c>
      <c r="J9175" s="138">
        <v>47.006010000000003</v>
      </c>
      <c r="K9175" s="138">
        <v>10.206053831614808</v>
      </c>
    </row>
    <row r="9176" spans="1:11">
      <c r="A9176" s="39" t="s">
        <v>503</v>
      </c>
      <c r="B9176" s="39" t="s">
        <v>500</v>
      </c>
      <c r="C9176" s="39" t="s">
        <v>103</v>
      </c>
      <c r="D9176" s="92">
        <f t="shared" si="450"/>
        <v>32.343429999999998</v>
      </c>
      <c r="E9176" s="92">
        <f t="shared" si="451"/>
        <v>25.447579999999999</v>
      </c>
      <c r="F9176" s="92">
        <f t="shared" si="452"/>
        <v>40.102760000000004</v>
      </c>
      <c r="H9176" s="138">
        <v>32.343429999999998</v>
      </c>
      <c r="I9176" s="138">
        <v>25.447579999999999</v>
      </c>
      <c r="J9176" s="138">
        <v>40.102760000000004</v>
      </c>
      <c r="K9176" s="138">
        <v>11.62569956247683</v>
      </c>
    </row>
    <row r="9177" spans="1:11">
      <c r="A9177" s="39" t="s">
        <v>503</v>
      </c>
      <c r="B9177" s="39" t="s">
        <v>500</v>
      </c>
      <c r="C9177" s="39" t="s">
        <v>104</v>
      </c>
      <c r="D9177" s="92">
        <f t="shared" si="450"/>
        <v>29.84348</v>
      </c>
      <c r="E9177" s="92">
        <f t="shared" si="451"/>
        <v>23.283799999999999</v>
      </c>
      <c r="F9177" s="92">
        <f t="shared" si="452"/>
        <v>37.351419999999997</v>
      </c>
      <c r="H9177" s="138">
        <v>29.84348</v>
      </c>
      <c r="I9177" s="138">
        <v>23.283799999999999</v>
      </c>
      <c r="J9177" s="138">
        <v>37.351419999999997</v>
      </c>
      <c r="K9177" s="138">
        <v>12.081912029026105</v>
      </c>
    </row>
    <row r="9178" spans="1:11">
      <c r="A9178" s="39" t="s">
        <v>503</v>
      </c>
      <c r="B9178" s="39" t="s">
        <v>500</v>
      </c>
      <c r="C9178" s="39" t="s">
        <v>110</v>
      </c>
      <c r="D9178" s="92">
        <f t="shared" si="450"/>
        <v>28.30264</v>
      </c>
      <c r="E9178" s="92">
        <f t="shared" si="451"/>
        <v>23.1602</v>
      </c>
      <c r="F9178" s="92">
        <f t="shared" si="452"/>
        <v>34.080480000000001</v>
      </c>
      <c r="H9178" s="138">
        <v>28.30264</v>
      </c>
      <c r="I9178" s="138">
        <v>23.1602</v>
      </c>
      <c r="J9178" s="138">
        <v>34.080480000000001</v>
      </c>
      <c r="K9178" s="138">
        <v>9.8673833960365531</v>
      </c>
    </row>
    <row r="9179" spans="1:11">
      <c r="A9179" s="39" t="s">
        <v>503</v>
      </c>
      <c r="B9179" s="39" t="s">
        <v>500</v>
      </c>
      <c r="C9179" s="39" t="s">
        <v>111</v>
      </c>
      <c r="D9179" s="92">
        <f t="shared" si="450"/>
        <v>23.992740000000001</v>
      </c>
      <c r="E9179" s="92">
        <f t="shared" si="451"/>
        <v>19.772960000000001</v>
      </c>
      <c r="F9179" s="92">
        <f t="shared" si="452"/>
        <v>28.78989</v>
      </c>
      <c r="H9179" s="138">
        <v>23.992740000000001</v>
      </c>
      <c r="I9179" s="138">
        <v>19.772960000000001</v>
      </c>
      <c r="J9179" s="138">
        <v>28.78989</v>
      </c>
      <c r="K9179" s="138">
        <v>9.5950525033822718</v>
      </c>
    </row>
    <row r="9180" spans="1:11">
      <c r="A9180" s="39" t="s">
        <v>503</v>
      </c>
      <c r="B9180" s="39" t="s">
        <v>500</v>
      </c>
      <c r="C9180" s="39" t="s">
        <v>116</v>
      </c>
      <c r="D9180" s="92">
        <f t="shared" si="450"/>
        <v>35.8613</v>
      </c>
      <c r="E9180" s="92">
        <f t="shared" si="451"/>
        <v>27.919039999999999</v>
      </c>
      <c r="F9180" s="92">
        <f t="shared" si="452"/>
        <v>44.662979999999997</v>
      </c>
      <c r="H9180" s="138">
        <v>35.8613</v>
      </c>
      <c r="I9180" s="138">
        <v>27.919039999999999</v>
      </c>
      <c r="J9180" s="138">
        <v>44.662979999999997</v>
      </c>
      <c r="K9180" s="138">
        <v>12.01074417268755</v>
      </c>
    </row>
    <row r="9181" spans="1:11">
      <c r="A9181" s="39" t="s">
        <v>503</v>
      </c>
      <c r="B9181" s="39" t="s">
        <v>500</v>
      </c>
      <c r="C9181" s="39" t="s">
        <v>117</v>
      </c>
      <c r="D9181" s="92">
        <f t="shared" si="450"/>
        <v>32.891550000000002</v>
      </c>
      <c r="E9181" s="92">
        <f t="shared" si="451"/>
        <v>27.4008</v>
      </c>
      <c r="F9181" s="92">
        <f t="shared" si="452"/>
        <v>38.893129999999999</v>
      </c>
      <c r="H9181" s="138">
        <v>32.891550000000002</v>
      </c>
      <c r="I9181" s="138">
        <v>27.4008</v>
      </c>
      <c r="J9181" s="138">
        <v>38.893129999999999</v>
      </c>
      <c r="K9181" s="138">
        <v>8.9448019324112114</v>
      </c>
    </row>
    <row r="9182" spans="1:11">
      <c r="A9182" s="39" t="s">
        <v>503</v>
      </c>
      <c r="B9182" s="39" t="s">
        <v>500</v>
      </c>
      <c r="C9182" s="39" t="s">
        <v>119</v>
      </c>
      <c r="D9182" s="92">
        <f t="shared" si="450"/>
        <v>21.24192</v>
      </c>
      <c r="E9182" s="92">
        <f t="shared" si="451"/>
        <v>17.177700000000002</v>
      </c>
      <c r="F9182" s="92">
        <f t="shared" si="452"/>
        <v>25.966249999999999</v>
      </c>
      <c r="H9182" s="138">
        <v>21.24192</v>
      </c>
      <c r="I9182" s="138">
        <v>17.177700000000002</v>
      </c>
      <c r="J9182" s="138">
        <v>25.966249999999999</v>
      </c>
      <c r="K9182" s="138">
        <v>10.553542241002695</v>
      </c>
    </row>
    <row r="9183" spans="1:11">
      <c r="A9183" s="39" t="s">
        <v>503</v>
      </c>
      <c r="B9183" s="39" t="s">
        <v>500</v>
      </c>
      <c r="C9183" s="39" t="s">
        <v>123</v>
      </c>
      <c r="D9183" s="92">
        <f t="shared" si="450"/>
        <v>26.841609999999999</v>
      </c>
      <c r="E9183" s="92">
        <f t="shared" si="451"/>
        <v>21.944880000000001</v>
      </c>
      <c r="F9183" s="92">
        <f t="shared" si="452"/>
        <v>32.377740000000003</v>
      </c>
      <c r="H9183" s="138">
        <v>26.841609999999999</v>
      </c>
      <c r="I9183" s="138">
        <v>21.944880000000001</v>
      </c>
      <c r="J9183" s="138">
        <v>32.377740000000003</v>
      </c>
      <c r="K9183" s="138">
        <v>9.9348064441738035</v>
      </c>
    </row>
    <row r="9184" spans="1:11">
      <c r="A9184" s="39" t="s">
        <v>503</v>
      </c>
      <c r="B9184" s="39" t="s">
        <v>500</v>
      </c>
      <c r="C9184" s="39" t="s">
        <v>132</v>
      </c>
      <c r="D9184" s="92">
        <f t="shared" si="450"/>
        <v>26.44153</v>
      </c>
      <c r="E9184" s="92">
        <f t="shared" si="451"/>
        <v>21.644210000000001</v>
      </c>
      <c r="F9184" s="92">
        <f t="shared" si="452"/>
        <v>31.869669999999999</v>
      </c>
      <c r="H9184" s="138">
        <v>26.44153</v>
      </c>
      <c r="I9184" s="138">
        <v>21.644210000000001</v>
      </c>
      <c r="J9184" s="138">
        <v>31.869669999999999</v>
      </c>
      <c r="K9184" s="138">
        <v>9.8829265931283086</v>
      </c>
    </row>
    <row r="9185" spans="1:11">
      <c r="A9185" s="39" t="s">
        <v>503</v>
      </c>
      <c r="B9185" s="39" t="s">
        <v>500</v>
      </c>
      <c r="C9185" s="39" t="s">
        <v>134</v>
      </c>
      <c r="D9185" s="92">
        <f t="shared" ref="D9185:D9248" si="453">IF(K9185&gt;=50," ",H9185)</f>
        <v>26.305319999999998</v>
      </c>
      <c r="E9185" s="92">
        <f t="shared" ref="E9185:E9248" si="454">IF(K9185&gt;=50," ",I9185)</f>
        <v>20.975560000000002</v>
      </c>
      <c r="F9185" s="92">
        <f t="shared" ref="F9185:F9248" si="455">IF(K9185&gt;=50," ",J9185)</f>
        <v>32.433520000000001</v>
      </c>
      <c r="H9185" s="138">
        <v>26.305319999999998</v>
      </c>
      <c r="I9185" s="138">
        <v>20.975560000000002</v>
      </c>
      <c r="J9185" s="138">
        <v>32.433520000000001</v>
      </c>
      <c r="K9185" s="138">
        <v>11.136648404201127</v>
      </c>
    </row>
    <row r="9186" spans="1:11">
      <c r="A9186" s="39" t="s">
        <v>503</v>
      </c>
      <c r="B9186" s="39" t="s">
        <v>500</v>
      </c>
      <c r="C9186" s="39" t="s">
        <v>150</v>
      </c>
      <c r="D9186" s="92">
        <f t="shared" si="453"/>
        <v>34.95476</v>
      </c>
      <c r="E9186" s="92">
        <f t="shared" si="454"/>
        <v>28.343530000000001</v>
      </c>
      <c r="F9186" s="92">
        <f t="shared" si="455"/>
        <v>42.199919999999999</v>
      </c>
      <c r="H9186" s="138">
        <v>34.95476</v>
      </c>
      <c r="I9186" s="138">
        <v>28.343530000000001</v>
      </c>
      <c r="J9186" s="138">
        <v>42.199919999999999</v>
      </c>
      <c r="K9186" s="138">
        <v>10.168555012250119</v>
      </c>
    </row>
    <row r="9187" spans="1:11">
      <c r="A9187" s="39" t="s">
        <v>503</v>
      </c>
      <c r="B9187" s="39" t="s">
        <v>500</v>
      </c>
      <c r="C9187" s="39" t="s">
        <v>156</v>
      </c>
      <c r="D9187" s="92">
        <f t="shared" si="453"/>
        <v>18.19971</v>
      </c>
      <c r="E9187" s="92">
        <f t="shared" si="454"/>
        <v>14.24553</v>
      </c>
      <c r="F9187" s="92">
        <f t="shared" si="455"/>
        <v>22.957640000000001</v>
      </c>
      <c r="H9187" s="138">
        <v>18.19971</v>
      </c>
      <c r="I9187" s="138">
        <v>14.24553</v>
      </c>
      <c r="J9187" s="138">
        <v>22.957640000000001</v>
      </c>
      <c r="K9187" s="138">
        <v>12.191749209190696</v>
      </c>
    </row>
    <row r="9188" spans="1:11">
      <c r="A9188" s="39" t="s">
        <v>503</v>
      </c>
      <c r="B9188" s="39" t="s">
        <v>500</v>
      </c>
      <c r="C9188" s="39" t="s">
        <v>159</v>
      </c>
      <c r="D9188" s="92">
        <f t="shared" si="453"/>
        <v>28.609310000000001</v>
      </c>
      <c r="E9188" s="92">
        <f t="shared" si="454"/>
        <v>22.875820000000001</v>
      </c>
      <c r="F9188" s="92">
        <f t="shared" si="455"/>
        <v>35.125329999999998</v>
      </c>
      <c r="H9188" s="138">
        <v>28.609310000000001</v>
      </c>
      <c r="I9188" s="138">
        <v>22.875820000000001</v>
      </c>
      <c r="J9188" s="138">
        <v>35.125329999999998</v>
      </c>
      <c r="K9188" s="138">
        <v>10.95820905851976</v>
      </c>
    </row>
    <row r="9189" spans="1:11">
      <c r="A9189" s="39" t="s">
        <v>503</v>
      </c>
      <c r="B9189" s="39" t="s">
        <v>500</v>
      </c>
      <c r="C9189" s="39" t="s">
        <v>161</v>
      </c>
      <c r="D9189" s="92">
        <f t="shared" si="453"/>
        <v>21.94783</v>
      </c>
      <c r="E9189" s="92">
        <f t="shared" si="454"/>
        <v>17.50562</v>
      </c>
      <c r="F9189" s="92">
        <f t="shared" si="455"/>
        <v>27.146360000000001</v>
      </c>
      <c r="H9189" s="138">
        <v>21.94783</v>
      </c>
      <c r="I9189" s="138">
        <v>17.50562</v>
      </c>
      <c r="J9189" s="138">
        <v>27.146360000000001</v>
      </c>
      <c r="K9189" s="138">
        <v>11.208228786171572</v>
      </c>
    </row>
    <row r="9190" spans="1:11">
      <c r="A9190" s="39" t="s">
        <v>503</v>
      </c>
      <c r="B9190" s="39" t="s">
        <v>500</v>
      </c>
      <c r="C9190" s="39" t="s">
        <v>168</v>
      </c>
      <c r="D9190" s="92">
        <f t="shared" si="453"/>
        <v>36.368830000000003</v>
      </c>
      <c r="E9190" s="92">
        <f t="shared" si="454"/>
        <v>29.4969</v>
      </c>
      <c r="F9190" s="92">
        <f t="shared" si="455"/>
        <v>43.846080000000001</v>
      </c>
      <c r="H9190" s="138">
        <v>36.368830000000003</v>
      </c>
      <c r="I9190" s="138">
        <v>29.4969</v>
      </c>
      <c r="J9190" s="138">
        <v>43.846080000000001</v>
      </c>
      <c r="K9190" s="138">
        <v>10.126787141626496</v>
      </c>
    </row>
    <row r="9191" spans="1:11">
      <c r="A9191" s="39" t="s">
        <v>503</v>
      </c>
      <c r="B9191" s="39" t="s">
        <v>500</v>
      </c>
      <c r="C9191" s="39" t="s">
        <v>98</v>
      </c>
      <c r="D9191" s="92">
        <f t="shared" si="453"/>
        <v>37.12876</v>
      </c>
      <c r="E9191" s="92">
        <f t="shared" si="454"/>
        <v>28.741910000000001</v>
      </c>
      <c r="F9191" s="92">
        <f t="shared" si="455"/>
        <v>46.370339999999999</v>
      </c>
      <c r="H9191" s="138">
        <v>37.12876</v>
      </c>
      <c r="I9191" s="138">
        <v>28.741910000000001</v>
      </c>
      <c r="J9191" s="138">
        <v>46.370339999999999</v>
      </c>
      <c r="K9191" s="138">
        <v>12.227962905305754</v>
      </c>
    </row>
    <row r="9192" spans="1:11">
      <c r="A9192" s="39" t="s">
        <v>503</v>
      </c>
      <c r="B9192" s="39" t="s">
        <v>500</v>
      </c>
      <c r="C9192" s="39" t="s">
        <v>105</v>
      </c>
      <c r="D9192" s="92">
        <f t="shared" si="453"/>
        <v>33.652830000000002</v>
      </c>
      <c r="E9192" s="92">
        <f t="shared" si="454"/>
        <v>25.50339</v>
      </c>
      <c r="F9192" s="92">
        <f t="shared" si="455"/>
        <v>42.906529999999997</v>
      </c>
      <c r="H9192" s="138">
        <v>33.652830000000002</v>
      </c>
      <c r="I9192" s="138">
        <v>25.50339</v>
      </c>
      <c r="J9192" s="138">
        <v>42.906529999999997</v>
      </c>
      <c r="K9192" s="138">
        <v>13.306212285861246</v>
      </c>
    </row>
    <row r="9193" spans="1:11">
      <c r="A9193" s="39" t="s">
        <v>503</v>
      </c>
      <c r="B9193" s="39" t="s">
        <v>500</v>
      </c>
      <c r="C9193" s="39" t="s">
        <v>106</v>
      </c>
      <c r="D9193" s="92">
        <f t="shared" si="453"/>
        <v>22.62313</v>
      </c>
      <c r="E9193" s="92">
        <f t="shared" si="454"/>
        <v>18.33935</v>
      </c>
      <c r="F9193" s="92">
        <f t="shared" si="455"/>
        <v>27.56972</v>
      </c>
      <c r="H9193" s="138">
        <v>22.62313</v>
      </c>
      <c r="I9193" s="138">
        <v>18.33935</v>
      </c>
      <c r="J9193" s="138">
        <v>27.56972</v>
      </c>
      <c r="K9193" s="138">
        <v>10.413258466003599</v>
      </c>
    </row>
    <row r="9194" spans="1:11">
      <c r="A9194" s="39" t="s">
        <v>503</v>
      </c>
      <c r="B9194" s="39" t="s">
        <v>500</v>
      </c>
      <c r="C9194" s="39" t="s">
        <v>125</v>
      </c>
      <c r="D9194" s="92">
        <f t="shared" si="453"/>
        <v>29.92726</v>
      </c>
      <c r="E9194" s="92">
        <f t="shared" si="454"/>
        <v>24.65869</v>
      </c>
      <c r="F9194" s="92">
        <f t="shared" si="455"/>
        <v>35.786819999999999</v>
      </c>
      <c r="H9194" s="138">
        <v>29.92726</v>
      </c>
      <c r="I9194" s="138">
        <v>24.65869</v>
      </c>
      <c r="J9194" s="138">
        <v>35.786819999999999</v>
      </c>
      <c r="K9194" s="138">
        <v>9.5134536205452829</v>
      </c>
    </row>
    <row r="9195" spans="1:11">
      <c r="A9195" s="39" t="s">
        <v>503</v>
      </c>
      <c r="B9195" s="39" t="s">
        <v>500</v>
      </c>
      <c r="C9195" s="39" t="s">
        <v>131</v>
      </c>
      <c r="D9195" s="92">
        <f t="shared" si="453"/>
        <v>34.098979999999997</v>
      </c>
      <c r="E9195" s="92">
        <f t="shared" si="454"/>
        <v>27.015440000000002</v>
      </c>
      <c r="F9195" s="92">
        <f t="shared" si="455"/>
        <v>41.97175</v>
      </c>
      <c r="H9195" s="138">
        <v>34.098979999999997</v>
      </c>
      <c r="I9195" s="138">
        <v>27.015440000000002</v>
      </c>
      <c r="J9195" s="138">
        <v>41.97175</v>
      </c>
      <c r="K9195" s="138">
        <v>11.26063594864128</v>
      </c>
    </row>
    <row r="9196" spans="1:11">
      <c r="A9196" s="39" t="s">
        <v>503</v>
      </c>
      <c r="B9196" s="39" t="s">
        <v>500</v>
      </c>
      <c r="C9196" s="39" t="s">
        <v>133</v>
      </c>
      <c r="D9196" s="92">
        <f t="shared" si="453"/>
        <v>30.20636</v>
      </c>
      <c r="E9196" s="92">
        <f t="shared" si="454"/>
        <v>25.212820000000001</v>
      </c>
      <c r="F9196" s="92">
        <f t="shared" si="455"/>
        <v>35.71658</v>
      </c>
      <c r="H9196" s="138">
        <v>30.20636</v>
      </c>
      <c r="I9196" s="138">
        <v>25.212820000000001</v>
      </c>
      <c r="J9196" s="138">
        <v>35.71658</v>
      </c>
      <c r="K9196" s="138">
        <v>8.8940838949148464</v>
      </c>
    </row>
    <row r="9197" spans="1:11">
      <c r="A9197" s="39" t="s">
        <v>503</v>
      </c>
      <c r="B9197" s="39" t="s">
        <v>500</v>
      </c>
      <c r="C9197" s="39" t="s">
        <v>137</v>
      </c>
      <c r="D9197" s="92">
        <f t="shared" si="453"/>
        <v>19.735790000000001</v>
      </c>
      <c r="E9197" s="92">
        <f t="shared" si="454"/>
        <v>14.987550000000001</v>
      </c>
      <c r="F9197" s="92">
        <f t="shared" si="455"/>
        <v>25.536449999999999</v>
      </c>
      <c r="H9197" s="138">
        <v>19.735790000000001</v>
      </c>
      <c r="I9197" s="138">
        <v>14.987550000000001</v>
      </c>
      <c r="J9197" s="138">
        <v>25.536449999999999</v>
      </c>
      <c r="K9197" s="138">
        <v>13.622130150351214</v>
      </c>
    </row>
    <row r="9198" spans="1:11">
      <c r="A9198" s="39" t="s">
        <v>503</v>
      </c>
      <c r="B9198" s="39" t="s">
        <v>500</v>
      </c>
      <c r="C9198" s="39" t="s">
        <v>138</v>
      </c>
      <c r="D9198" s="92">
        <f t="shared" si="453"/>
        <v>28.626809999999999</v>
      </c>
      <c r="E9198" s="92">
        <f t="shared" si="454"/>
        <v>21.78331</v>
      </c>
      <c r="F9198" s="92">
        <f t="shared" si="455"/>
        <v>36.613860000000003</v>
      </c>
      <c r="H9198" s="138">
        <v>28.626809999999999</v>
      </c>
      <c r="I9198" s="138">
        <v>21.78331</v>
      </c>
      <c r="J9198" s="138">
        <v>36.613860000000003</v>
      </c>
      <c r="K9198" s="138">
        <v>13.280948872752502</v>
      </c>
    </row>
    <row r="9199" spans="1:11">
      <c r="A9199" s="39" t="s">
        <v>503</v>
      </c>
      <c r="B9199" s="39" t="s">
        <v>500</v>
      </c>
      <c r="C9199" s="39" t="s">
        <v>140</v>
      </c>
      <c r="D9199" s="92">
        <f t="shared" si="453"/>
        <v>26.36459</v>
      </c>
      <c r="E9199" s="92">
        <f t="shared" si="454"/>
        <v>20.809740000000001</v>
      </c>
      <c r="F9199" s="92">
        <f t="shared" si="455"/>
        <v>32.7883</v>
      </c>
      <c r="H9199" s="138">
        <v>26.36459</v>
      </c>
      <c r="I9199" s="138">
        <v>20.809740000000001</v>
      </c>
      <c r="J9199" s="138">
        <v>32.7883</v>
      </c>
      <c r="K9199" s="138">
        <v>11.619653482189557</v>
      </c>
    </row>
    <row r="9200" spans="1:11">
      <c r="A9200" s="39" t="s">
        <v>503</v>
      </c>
      <c r="B9200" s="39" t="s">
        <v>500</v>
      </c>
      <c r="C9200" s="39" t="s">
        <v>144</v>
      </c>
      <c r="D9200" s="92">
        <f t="shared" si="453"/>
        <v>26.004180000000002</v>
      </c>
      <c r="E9200" s="92">
        <f t="shared" si="454"/>
        <v>20.359529999999999</v>
      </c>
      <c r="F9200" s="92">
        <f t="shared" si="455"/>
        <v>32.573709999999998</v>
      </c>
      <c r="H9200" s="138">
        <v>26.004180000000002</v>
      </c>
      <c r="I9200" s="138">
        <v>20.359529999999999</v>
      </c>
      <c r="J9200" s="138">
        <v>32.573709999999998</v>
      </c>
      <c r="K9200" s="138">
        <v>12.012234186965326</v>
      </c>
    </row>
    <row r="9201" spans="1:11">
      <c r="A9201" s="39" t="s">
        <v>503</v>
      </c>
      <c r="B9201" s="39" t="s">
        <v>500</v>
      </c>
      <c r="C9201" s="39" t="s">
        <v>145</v>
      </c>
      <c r="D9201" s="92">
        <f t="shared" si="453"/>
        <v>31.927849999999999</v>
      </c>
      <c r="E9201" s="92">
        <f t="shared" si="454"/>
        <v>25.399750000000001</v>
      </c>
      <c r="F9201" s="92">
        <f t="shared" si="455"/>
        <v>39.250979999999998</v>
      </c>
      <c r="H9201" s="138">
        <v>31.927849999999999</v>
      </c>
      <c r="I9201" s="138">
        <v>25.399750000000001</v>
      </c>
      <c r="J9201" s="138">
        <v>39.250979999999998</v>
      </c>
      <c r="K9201" s="138">
        <v>11.123292047538435</v>
      </c>
    </row>
    <row r="9202" spans="1:11">
      <c r="A9202" s="39" t="s">
        <v>503</v>
      </c>
      <c r="B9202" s="39" t="s">
        <v>500</v>
      </c>
      <c r="C9202" s="39" t="s">
        <v>146</v>
      </c>
      <c r="D9202" s="92">
        <f t="shared" si="453"/>
        <v>27.94529</v>
      </c>
      <c r="E9202" s="92">
        <f t="shared" si="454"/>
        <v>22.953009999999999</v>
      </c>
      <c r="F9202" s="92">
        <f t="shared" si="455"/>
        <v>33.550559999999997</v>
      </c>
      <c r="H9202" s="138">
        <v>27.94529</v>
      </c>
      <c r="I9202" s="138">
        <v>22.953009999999999</v>
      </c>
      <c r="J9202" s="138">
        <v>33.550559999999997</v>
      </c>
      <c r="K9202" s="138">
        <v>9.6963030263776115</v>
      </c>
    </row>
    <row r="9203" spans="1:11">
      <c r="A9203" s="39" t="s">
        <v>503</v>
      </c>
      <c r="B9203" s="39" t="s">
        <v>500</v>
      </c>
      <c r="C9203" s="39" t="s">
        <v>153</v>
      </c>
      <c r="D9203" s="92">
        <f t="shared" si="453"/>
        <v>27.696259999999999</v>
      </c>
      <c r="E9203" s="92">
        <f t="shared" si="454"/>
        <v>18.992750000000001</v>
      </c>
      <c r="F9203" s="92">
        <f t="shared" si="455"/>
        <v>38.492980000000003</v>
      </c>
      <c r="H9203" s="138">
        <v>27.696259999999999</v>
      </c>
      <c r="I9203" s="138">
        <v>18.992750000000001</v>
      </c>
      <c r="J9203" s="138">
        <v>38.492980000000003</v>
      </c>
      <c r="K9203" s="138">
        <v>18.10685630478628</v>
      </c>
    </row>
    <row r="9204" spans="1:11">
      <c r="A9204" s="39" t="s">
        <v>503</v>
      </c>
      <c r="B9204" s="39" t="s">
        <v>500</v>
      </c>
      <c r="C9204" s="39" t="s">
        <v>162</v>
      </c>
      <c r="D9204" s="92">
        <f t="shared" si="453"/>
        <v>31.3155</v>
      </c>
      <c r="E9204" s="92">
        <f t="shared" si="454"/>
        <v>22.428280000000001</v>
      </c>
      <c r="F9204" s="92">
        <f t="shared" si="455"/>
        <v>41.825510000000001</v>
      </c>
      <c r="H9204" s="138">
        <v>31.3155</v>
      </c>
      <c r="I9204" s="138">
        <v>22.428280000000001</v>
      </c>
      <c r="J9204" s="138">
        <v>41.825510000000001</v>
      </c>
      <c r="K9204" s="138">
        <v>15.958978780476121</v>
      </c>
    </row>
    <row r="9205" spans="1:11">
      <c r="A9205" s="39" t="s">
        <v>503</v>
      </c>
      <c r="B9205" s="39" t="s">
        <v>500</v>
      </c>
      <c r="C9205" s="39" t="s">
        <v>165</v>
      </c>
      <c r="D9205" s="92">
        <f t="shared" si="453"/>
        <v>37.956899999999997</v>
      </c>
      <c r="E9205" s="92">
        <f t="shared" si="454"/>
        <v>29.386119999999998</v>
      </c>
      <c r="F9205" s="92">
        <f t="shared" si="455"/>
        <v>47.351190000000003</v>
      </c>
      <c r="H9205" s="138">
        <v>37.956899999999997</v>
      </c>
      <c r="I9205" s="138">
        <v>29.386119999999998</v>
      </c>
      <c r="J9205" s="138">
        <v>47.351190000000003</v>
      </c>
      <c r="K9205" s="138">
        <v>12.19575887388064</v>
      </c>
    </row>
    <row r="9206" spans="1:11">
      <c r="A9206" s="39" t="s">
        <v>503</v>
      </c>
      <c r="B9206" s="39" t="s">
        <v>500</v>
      </c>
      <c r="C9206" s="39" t="s">
        <v>166</v>
      </c>
      <c r="D9206" s="92">
        <f t="shared" si="453"/>
        <v>27.494759999999999</v>
      </c>
      <c r="E9206" s="92">
        <f t="shared" si="454"/>
        <v>21.525600000000001</v>
      </c>
      <c r="F9206" s="92">
        <f t="shared" si="455"/>
        <v>34.393720000000002</v>
      </c>
      <c r="H9206" s="138">
        <v>27.494759999999999</v>
      </c>
      <c r="I9206" s="138">
        <v>21.525600000000001</v>
      </c>
      <c r="J9206" s="138">
        <v>34.393720000000002</v>
      </c>
      <c r="K9206" s="138">
        <v>11.979028003881467</v>
      </c>
    </row>
    <row r="9207" spans="1:11">
      <c r="A9207" s="39" t="s">
        <v>503</v>
      </c>
      <c r="B9207" s="39" t="s">
        <v>500</v>
      </c>
      <c r="C9207" s="39" t="s">
        <v>170</v>
      </c>
      <c r="D9207" s="92">
        <f t="shared" si="453"/>
        <v>24.94502</v>
      </c>
      <c r="E9207" s="92">
        <f t="shared" si="454"/>
        <v>20.108059999999998</v>
      </c>
      <c r="F9207" s="92">
        <f t="shared" si="455"/>
        <v>30.501290000000001</v>
      </c>
      <c r="H9207" s="138">
        <v>24.94502</v>
      </c>
      <c r="I9207" s="138">
        <v>20.108059999999998</v>
      </c>
      <c r="J9207" s="138">
        <v>30.501290000000001</v>
      </c>
      <c r="K9207" s="138">
        <v>10.644437246392267</v>
      </c>
    </row>
    <row r="9208" spans="1:11">
      <c r="A9208" s="39" t="s">
        <v>503</v>
      </c>
      <c r="B9208" s="39" t="s">
        <v>500</v>
      </c>
      <c r="C9208" s="39" t="s">
        <v>172</v>
      </c>
      <c r="D9208" s="92">
        <f t="shared" si="453"/>
        <v>27.53368</v>
      </c>
      <c r="E9208" s="92">
        <f t="shared" si="454"/>
        <v>22.4604</v>
      </c>
      <c r="F9208" s="92">
        <f t="shared" si="455"/>
        <v>33.261330000000001</v>
      </c>
      <c r="H9208" s="138">
        <v>27.53368</v>
      </c>
      <c r="I9208" s="138">
        <v>22.4604</v>
      </c>
      <c r="J9208" s="138">
        <v>33.261330000000001</v>
      </c>
      <c r="K9208" s="138">
        <v>10.030188481888363</v>
      </c>
    </row>
    <row r="9209" spans="1:11">
      <c r="A9209" s="39" t="s">
        <v>503</v>
      </c>
      <c r="B9209" s="39" t="s">
        <v>500</v>
      </c>
      <c r="C9209" s="39" t="s">
        <v>175</v>
      </c>
      <c r="D9209" s="92">
        <f t="shared" si="453"/>
        <v>31.078990000000001</v>
      </c>
      <c r="E9209" s="92">
        <f t="shared" si="454"/>
        <v>25.644290000000002</v>
      </c>
      <c r="F9209" s="92">
        <f t="shared" si="455"/>
        <v>37.090919999999997</v>
      </c>
      <c r="H9209" s="138">
        <v>31.078990000000001</v>
      </c>
      <c r="I9209" s="138">
        <v>25.644290000000002</v>
      </c>
      <c r="J9209" s="138">
        <v>37.090919999999997</v>
      </c>
      <c r="K9209" s="138">
        <v>9.426545071123611</v>
      </c>
    </row>
    <row r="9210" spans="1:11">
      <c r="A9210" s="39" t="s">
        <v>503</v>
      </c>
      <c r="B9210" s="39" t="s">
        <v>500</v>
      </c>
      <c r="C9210" s="39" t="s">
        <v>99</v>
      </c>
      <c r="D9210" s="92">
        <f t="shared" si="453"/>
        <v>30.495850000000001</v>
      </c>
      <c r="E9210" s="92">
        <f t="shared" si="454"/>
        <v>23.919799999999999</v>
      </c>
      <c r="F9210" s="92">
        <f t="shared" si="455"/>
        <v>37.977350000000001</v>
      </c>
      <c r="H9210" s="138">
        <v>30.495850000000001</v>
      </c>
      <c r="I9210" s="138">
        <v>23.919799999999999</v>
      </c>
      <c r="J9210" s="138">
        <v>37.977350000000001</v>
      </c>
      <c r="K9210" s="138">
        <v>11.817722739323548</v>
      </c>
    </row>
    <row r="9211" spans="1:11">
      <c r="A9211" s="39" t="s">
        <v>503</v>
      </c>
      <c r="B9211" s="39" t="s">
        <v>500</v>
      </c>
      <c r="C9211" s="39" t="s">
        <v>100</v>
      </c>
      <c r="D9211" s="92">
        <f t="shared" si="453"/>
        <v>28.297370000000001</v>
      </c>
      <c r="E9211" s="92">
        <f t="shared" si="454"/>
        <v>23.273599999999998</v>
      </c>
      <c r="F9211" s="92">
        <f t="shared" si="455"/>
        <v>33.92606</v>
      </c>
      <c r="H9211" s="138">
        <v>28.297370000000001</v>
      </c>
      <c r="I9211" s="138">
        <v>23.273599999999998</v>
      </c>
      <c r="J9211" s="138">
        <v>33.92606</v>
      </c>
      <c r="K9211" s="138">
        <v>9.6266119430887027</v>
      </c>
    </row>
    <row r="9212" spans="1:11">
      <c r="A9212" s="39" t="s">
        <v>503</v>
      </c>
      <c r="B9212" s="39" t="s">
        <v>500</v>
      </c>
      <c r="C9212" s="39" t="s">
        <v>107</v>
      </c>
      <c r="D9212" s="92">
        <f t="shared" si="453"/>
        <v>24.74166</v>
      </c>
      <c r="E9212" s="92">
        <f t="shared" si="454"/>
        <v>20.372399999999999</v>
      </c>
      <c r="F9212" s="92">
        <f t="shared" si="455"/>
        <v>29.69848</v>
      </c>
      <c r="H9212" s="138">
        <v>24.74166</v>
      </c>
      <c r="I9212" s="138">
        <v>20.372399999999999</v>
      </c>
      <c r="J9212" s="138">
        <v>29.69848</v>
      </c>
      <c r="K9212" s="138">
        <v>9.6268964976480973</v>
      </c>
    </row>
    <row r="9213" spans="1:11">
      <c r="A9213" s="39" t="s">
        <v>503</v>
      </c>
      <c r="B9213" s="39" t="s">
        <v>500</v>
      </c>
      <c r="C9213" s="39" t="s">
        <v>113</v>
      </c>
      <c r="D9213" s="92">
        <f t="shared" si="453"/>
        <v>29.65681</v>
      </c>
      <c r="E9213" s="92">
        <f t="shared" si="454"/>
        <v>22.757490000000001</v>
      </c>
      <c r="F9213" s="92">
        <f t="shared" si="455"/>
        <v>37.628830000000001</v>
      </c>
      <c r="H9213" s="138">
        <v>29.65681</v>
      </c>
      <c r="I9213" s="138">
        <v>22.757490000000001</v>
      </c>
      <c r="J9213" s="138">
        <v>37.628830000000001</v>
      </c>
      <c r="K9213" s="138">
        <v>12.860253682037953</v>
      </c>
    </row>
    <row r="9214" spans="1:11">
      <c r="A9214" s="39" t="s">
        <v>503</v>
      </c>
      <c r="B9214" s="39" t="s">
        <v>500</v>
      </c>
      <c r="C9214" s="39" t="s">
        <v>114</v>
      </c>
      <c r="D9214" s="92">
        <f t="shared" si="453"/>
        <v>34.223219999999998</v>
      </c>
      <c r="E9214" s="92">
        <f t="shared" si="454"/>
        <v>27.120439999999999</v>
      </c>
      <c r="F9214" s="92">
        <f t="shared" si="455"/>
        <v>42.111339999999998</v>
      </c>
      <c r="H9214" s="138">
        <v>34.223219999999998</v>
      </c>
      <c r="I9214" s="138">
        <v>27.120439999999999</v>
      </c>
      <c r="J9214" s="138">
        <v>42.111339999999998</v>
      </c>
      <c r="K9214" s="138">
        <v>11.246785077500014</v>
      </c>
    </row>
    <row r="9215" spans="1:11">
      <c r="A9215" s="39" t="s">
        <v>503</v>
      </c>
      <c r="B9215" s="39" t="s">
        <v>500</v>
      </c>
      <c r="C9215" s="39" t="s">
        <v>120</v>
      </c>
      <c r="D9215" s="92">
        <f t="shared" si="453"/>
        <v>32.915230000000001</v>
      </c>
      <c r="E9215" s="92">
        <f t="shared" si="454"/>
        <v>24.66508</v>
      </c>
      <c r="F9215" s="92">
        <f t="shared" si="455"/>
        <v>42.372810000000001</v>
      </c>
      <c r="H9215" s="138">
        <v>32.915230000000001</v>
      </c>
      <c r="I9215" s="138">
        <v>24.66508</v>
      </c>
      <c r="J9215" s="138">
        <v>42.372810000000001</v>
      </c>
      <c r="K9215" s="138">
        <v>13.844739957764233</v>
      </c>
    </row>
    <row r="9216" spans="1:11">
      <c r="A9216" s="39" t="s">
        <v>503</v>
      </c>
      <c r="B9216" s="39" t="s">
        <v>500</v>
      </c>
      <c r="C9216" s="39" t="s">
        <v>121</v>
      </c>
      <c r="D9216" s="92">
        <f t="shared" si="453"/>
        <v>31.933150000000001</v>
      </c>
      <c r="E9216" s="92">
        <f t="shared" si="454"/>
        <v>24.08821</v>
      </c>
      <c r="F9216" s="92">
        <f t="shared" si="455"/>
        <v>40.954630000000002</v>
      </c>
      <c r="H9216" s="138">
        <v>31.933150000000001</v>
      </c>
      <c r="I9216" s="138">
        <v>24.08821</v>
      </c>
      <c r="J9216" s="138">
        <v>40.954630000000002</v>
      </c>
      <c r="K9216" s="138">
        <v>13.577601959092666</v>
      </c>
    </row>
    <row r="9217" spans="1:11">
      <c r="A9217" s="39" t="s">
        <v>503</v>
      </c>
      <c r="B9217" s="39" t="s">
        <v>500</v>
      </c>
      <c r="C9217" s="39" t="s">
        <v>124</v>
      </c>
      <c r="D9217" s="92">
        <f t="shared" si="453"/>
        <v>28.822179999999999</v>
      </c>
      <c r="E9217" s="92">
        <f t="shared" si="454"/>
        <v>23.503329999999998</v>
      </c>
      <c r="F9217" s="92">
        <f t="shared" si="455"/>
        <v>34.797170000000001</v>
      </c>
      <c r="H9217" s="138">
        <v>28.822179999999999</v>
      </c>
      <c r="I9217" s="138">
        <v>23.503329999999998</v>
      </c>
      <c r="J9217" s="138">
        <v>34.797170000000001</v>
      </c>
      <c r="K9217" s="138">
        <v>10.024637275875731</v>
      </c>
    </row>
    <row r="9218" spans="1:11">
      <c r="A9218" s="39" t="s">
        <v>503</v>
      </c>
      <c r="B9218" s="39" t="s">
        <v>500</v>
      </c>
      <c r="C9218" s="39" t="s">
        <v>126</v>
      </c>
      <c r="D9218" s="92">
        <f t="shared" si="453"/>
        <v>33.587029999999999</v>
      </c>
      <c r="E9218" s="92">
        <f t="shared" si="454"/>
        <v>24.91629</v>
      </c>
      <c r="F9218" s="92">
        <f t="shared" si="455"/>
        <v>43.525970000000001</v>
      </c>
      <c r="H9218" s="138">
        <v>33.587029999999999</v>
      </c>
      <c r="I9218" s="138">
        <v>24.91629</v>
      </c>
      <c r="J9218" s="138">
        <v>43.525970000000001</v>
      </c>
      <c r="K9218" s="138">
        <v>14.275147281554815</v>
      </c>
    </row>
    <row r="9219" spans="1:11">
      <c r="A9219" s="39" t="s">
        <v>503</v>
      </c>
      <c r="B9219" s="39" t="s">
        <v>500</v>
      </c>
      <c r="C9219" s="39" t="s">
        <v>127</v>
      </c>
      <c r="D9219" s="92">
        <f t="shared" si="453"/>
        <v>36.83569</v>
      </c>
      <c r="E9219" s="92">
        <f t="shared" si="454"/>
        <v>28.16891</v>
      </c>
      <c r="F9219" s="92">
        <f t="shared" si="455"/>
        <v>46.444859999999998</v>
      </c>
      <c r="H9219" s="138">
        <v>36.83569</v>
      </c>
      <c r="I9219" s="138">
        <v>28.16891</v>
      </c>
      <c r="J9219" s="138">
        <v>46.444859999999998</v>
      </c>
      <c r="K9219" s="138">
        <v>12.787283202785124</v>
      </c>
    </row>
    <row r="9220" spans="1:11">
      <c r="A9220" s="39" t="s">
        <v>503</v>
      </c>
      <c r="B9220" s="39" t="s">
        <v>500</v>
      </c>
      <c r="C9220" s="39" t="s">
        <v>128</v>
      </c>
      <c r="D9220" s="92">
        <f t="shared" si="453"/>
        <v>30.025040000000001</v>
      </c>
      <c r="E9220" s="92">
        <f t="shared" si="454"/>
        <v>24.809449999999998</v>
      </c>
      <c r="F9220" s="92">
        <f t="shared" si="455"/>
        <v>35.814830000000001</v>
      </c>
      <c r="H9220" s="138">
        <v>30.025040000000001</v>
      </c>
      <c r="I9220" s="138">
        <v>24.809449999999998</v>
      </c>
      <c r="J9220" s="138">
        <v>35.814830000000001</v>
      </c>
      <c r="K9220" s="138">
        <v>9.3778059912659568</v>
      </c>
    </row>
    <row r="9221" spans="1:11">
      <c r="A9221" s="39" t="s">
        <v>503</v>
      </c>
      <c r="B9221" s="39" t="s">
        <v>500</v>
      </c>
      <c r="C9221" s="39" t="s">
        <v>129</v>
      </c>
      <c r="D9221" s="92">
        <f t="shared" si="453"/>
        <v>32.67568</v>
      </c>
      <c r="E9221" s="92">
        <f t="shared" si="454"/>
        <v>24.945080000000001</v>
      </c>
      <c r="F9221" s="92">
        <f t="shared" si="455"/>
        <v>41.478059999999999</v>
      </c>
      <c r="H9221" s="138">
        <v>32.67568</v>
      </c>
      <c r="I9221" s="138">
        <v>24.945080000000001</v>
      </c>
      <c r="J9221" s="138">
        <v>41.478059999999999</v>
      </c>
      <c r="K9221" s="138">
        <v>13.005280991856941</v>
      </c>
    </row>
    <row r="9222" spans="1:11">
      <c r="A9222" s="39" t="s">
        <v>503</v>
      </c>
      <c r="B9222" s="39" t="s">
        <v>500</v>
      </c>
      <c r="C9222" s="39" t="s">
        <v>139</v>
      </c>
      <c r="D9222" s="92">
        <f t="shared" si="453"/>
        <v>26.708010000000002</v>
      </c>
      <c r="E9222" s="92">
        <f t="shared" si="454"/>
        <v>21.82077</v>
      </c>
      <c r="F9222" s="92">
        <f t="shared" si="455"/>
        <v>32.238480000000003</v>
      </c>
      <c r="H9222" s="138">
        <v>26.708010000000002</v>
      </c>
      <c r="I9222" s="138">
        <v>21.82077</v>
      </c>
      <c r="J9222" s="138">
        <v>32.238480000000003</v>
      </c>
      <c r="K9222" s="138">
        <v>9.9703572074445077</v>
      </c>
    </row>
    <row r="9223" spans="1:11">
      <c r="A9223" s="39" t="s">
        <v>503</v>
      </c>
      <c r="B9223" s="39" t="s">
        <v>500</v>
      </c>
      <c r="C9223" s="39" t="s">
        <v>141</v>
      </c>
      <c r="D9223" s="92">
        <f t="shared" si="453"/>
        <v>21.29712</v>
      </c>
      <c r="E9223" s="92">
        <f t="shared" si="454"/>
        <v>14.86281</v>
      </c>
      <c r="F9223" s="92">
        <f t="shared" si="455"/>
        <v>29.55012</v>
      </c>
      <c r="H9223" s="138">
        <v>21.29712</v>
      </c>
      <c r="I9223" s="138">
        <v>14.86281</v>
      </c>
      <c r="J9223" s="138">
        <v>29.55012</v>
      </c>
      <c r="K9223" s="138">
        <v>17.597952211378818</v>
      </c>
    </row>
    <row r="9224" spans="1:11">
      <c r="A9224" s="39" t="s">
        <v>503</v>
      </c>
      <c r="B9224" s="39" t="s">
        <v>500</v>
      </c>
      <c r="C9224" s="39" t="s">
        <v>142</v>
      </c>
      <c r="D9224" s="92">
        <f t="shared" si="453"/>
        <v>29.720590000000001</v>
      </c>
      <c r="E9224" s="92">
        <f t="shared" si="454"/>
        <v>24.612850000000002</v>
      </c>
      <c r="F9224" s="92">
        <f t="shared" si="455"/>
        <v>35.390689999999999</v>
      </c>
      <c r="H9224" s="138">
        <v>29.720590000000001</v>
      </c>
      <c r="I9224" s="138">
        <v>24.612850000000002</v>
      </c>
      <c r="J9224" s="138">
        <v>35.390689999999999</v>
      </c>
      <c r="K9224" s="138">
        <v>9.2763972720595387</v>
      </c>
    </row>
    <row r="9225" spans="1:11">
      <c r="A9225" s="39" t="s">
        <v>503</v>
      </c>
      <c r="B9225" s="39" t="s">
        <v>500</v>
      </c>
      <c r="C9225" s="39" t="s">
        <v>147</v>
      </c>
      <c r="D9225" s="92">
        <f t="shared" si="453"/>
        <v>23.085070000000002</v>
      </c>
      <c r="E9225" s="92">
        <f t="shared" si="454"/>
        <v>18.419720000000002</v>
      </c>
      <c r="F9225" s="92">
        <f t="shared" si="455"/>
        <v>28.518979999999999</v>
      </c>
      <c r="H9225" s="138">
        <v>23.085070000000002</v>
      </c>
      <c r="I9225" s="138">
        <v>18.419720000000002</v>
      </c>
      <c r="J9225" s="138">
        <v>28.518979999999999</v>
      </c>
      <c r="K9225" s="138">
        <v>11.169418156410181</v>
      </c>
    </row>
    <row r="9226" spans="1:11">
      <c r="A9226" s="39" t="s">
        <v>503</v>
      </c>
      <c r="B9226" s="39" t="s">
        <v>500</v>
      </c>
      <c r="C9226" s="39" t="s">
        <v>148</v>
      </c>
      <c r="D9226" s="92">
        <f t="shared" si="453"/>
        <v>28.39106</v>
      </c>
      <c r="E9226" s="92">
        <f t="shared" si="454"/>
        <v>22.692969999999999</v>
      </c>
      <c r="F9226" s="92">
        <f t="shared" si="455"/>
        <v>34.874470000000002</v>
      </c>
      <c r="H9226" s="138">
        <v>28.39106</v>
      </c>
      <c r="I9226" s="138">
        <v>22.692969999999999</v>
      </c>
      <c r="J9226" s="138">
        <v>34.874470000000002</v>
      </c>
      <c r="K9226" s="138">
        <v>10.980932025785583</v>
      </c>
    </row>
    <row r="9227" spans="1:11">
      <c r="A9227" s="39" t="s">
        <v>503</v>
      </c>
      <c r="B9227" s="39" t="s">
        <v>500</v>
      </c>
      <c r="C9227" s="39" t="s">
        <v>152</v>
      </c>
      <c r="D9227" s="92">
        <f t="shared" si="453"/>
        <v>27.11251</v>
      </c>
      <c r="E9227" s="92">
        <f t="shared" si="454"/>
        <v>21.825659999999999</v>
      </c>
      <c r="F9227" s="92">
        <f t="shared" si="455"/>
        <v>33.137140000000002</v>
      </c>
      <c r="H9227" s="138">
        <v>27.11251</v>
      </c>
      <c r="I9227" s="138">
        <v>21.825659999999999</v>
      </c>
      <c r="J9227" s="138">
        <v>33.137140000000002</v>
      </c>
      <c r="K9227" s="138">
        <v>10.669392099809276</v>
      </c>
    </row>
    <row r="9228" spans="1:11">
      <c r="A9228" s="39" t="s">
        <v>503</v>
      </c>
      <c r="B9228" s="39" t="s">
        <v>500</v>
      </c>
      <c r="C9228" s="39" t="s">
        <v>155</v>
      </c>
      <c r="D9228" s="92">
        <f t="shared" si="453"/>
        <v>36.819839999999999</v>
      </c>
      <c r="E9228" s="92">
        <f t="shared" si="454"/>
        <v>28.251249999999999</v>
      </c>
      <c r="F9228" s="92">
        <f t="shared" si="455"/>
        <v>46.30986</v>
      </c>
      <c r="H9228" s="138">
        <v>36.819839999999999</v>
      </c>
      <c r="I9228" s="138">
        <v>28.251249999999999</v>
      </c>
      <c r="J9228" s="138">
        <v>46.30986</v>
      </c>
      <c r="K9228" s="138">
        <v>12.637474796196832</v>
      </c>
    </row>
    <row r="9229" spans="1:11">
      <c r="A9229" s="39" t="s">
        <v>503</v>
      </c>
      <c r="B9229" s="39" t="s">
        <v>500</v>
      </c>
      <c r="C9229" s="39" t="s">
        <v>157</v>
      </c>
      <c r="D9229" s="92">
        <f t="shared" si="453"/>
        <v>41.144919999999999</v>
      </c>
      <c r="E9229" s="92">
        <f t="shared" si="454"/>
        <v>29.33427</v>
      </c>
      <c r="F9229" s="92">
        <f t="shared" si="455"/>
        <v>54.072189999999999</v>
      </c>
      <c r="H9229" s="138">
        <v>41.144919999999999</v>
      </c>
      <c r="I9229" s="138">
        <v>29.33427</v>
      </c>
      <c r="J9229" s="138">
        <v>54.072189999999999</v>
      </c>
      <c r="K9229" s="138">
        <v>15.650087544221741</v>
      </c>
    </row>
    <row r="9230" spans="1:11">
      <c r="A9230" s="39" t="s">
        <v>503</v>
      </c>
      <c r="B9230" s="39" t="s">
        <v>500</v>
      </c>
      <c r="C9230" s="39" t="s">
        <v>158</v>
      </c>
      <c r="D9230" s="92">
        <f t="shared" si="453"/>
        <v>31.695119999999999</v>
      </c>
      <c r="E9230" s="92">
        <f t="shared" si="454"/>
        <v>18.988700000000001</v>
      </c>
      <c r="F9230" s="92">
        <f t="shared" si="455"/>
        <v>47.878979999999999</v>
      </c>
      <c r="H9230" s="138">
        <v>31.695119999999999</v>
      </c>
      <c r="I9230" s="138">
        <v>18.988700000000001</v>
      </c>
      <c r="J9230" s="138">
        <v>47.878979999999999</v>
      </c>
      <c r="K9230" s="138">
        <v>23.797521511197939</v>
      </c>
    </row>
    <row r="9231" spans="1:11">
      <c r="A9231" s="39" t="s">
        <v>503</v>
      </c>
      <c r="B9231" s="39" t="s">
        <v>500</v>
      </c>
      <c r="C9231" s="39" t="s">
        <v>160</v>
      </c>
      <c r="D9231" s="92">
        <f t="shared" si="453"/>
        <v>45.681319999999999</v>
      </c>
      <c r="E9231" s="92">
        <f t="shared" si="454"/>
        <v>35.963389999999997</v>
      </c>
      <c r="F9231" s="92">
        <f t="shared" si="455"/>
        <v>55.7395</v>
      </c>
      <c r="H9231" s="138">
        <v>45.681319999999999</v>
      </c>
      <c r="I9231" s="138">
        <v>35.963389999999997</v>
      </c>
      <c r="J9231" s="138">
        <v>55.7395</v>
      </c>
      <c r="K9231" s="138">
        <v>11.189089982513639</v>
      </c>
    </row>
    <row r="9232" spans="1:11">
      <c r="A9232" s="39" t="s">
        <v>503</v>
      </c>
      <c r="B9232" s="39" t="s">
        <v>500</v>
      </c>
      <c r="C9232" s="39" t="s">
        <v>163</v>
      </c>
      <c r="D9232" s="92">
        <f t="shared" si="453"/>
        <v>37.279440000000001</v>
      </c>
      <c r="E9232" s="92">
        <f t="shared" si="454"/>
        <v>27.977049999999998</v>
      </c>
      <c r="F9232" s="92">
        <f t="shared" si="455"/>
        <v>47.62941</v>
      </c>
      <c r="H9232" s="138">
        <v>37.279440000000001</v>
      </c>
      <c r="I9232" s="138">
        <v>27.977049999999998</v>
      </c>
      <c r="J9232" s="138">
        <v>47.62941</v>
      </c>
      <c r="K9232" s="138">
        <v>13.610223222237241</v>
      </c>
    </row>
    <row r="9233" spans="1:11">
      <c r="A9233" s="39" t="s">
        <v>503</v>
      </c>
      <c r="B9233" s="39" t="s">
        <v>500</v>
      </c>
      <c r="C9233" s="39" t="s">
        <v>167</v>
      </c>
      <c r="D9233" s="92">
        <f t="shared" si="453"/>
        <v>29.661799999999999</v>
      </c>
      <c r="E9233" s="92">
        <f t="shared" si="454"/>
        <v>23.956420000000001</v>
      </c>
      <c r="F9233" s="92">
        <f t="shared" si="455"/>
        <v>36.081249999999997</v>
      </c>
      <c r="H9233" s="138">
        <v>29.661799999999999</v>
      </c>
      <c r="I9233" s="138">
        <v>23.956420000000001</v>
      </c>
      <c r="J9233" s="138">
        <v>36.081249999999997</v>
      </c>
      <c r="K9233" s="138">
        <v>10.464240201201545</v>
      </c>
    </row>
    <row r="9234" spans="1:11">
      <c r="A9234" s="39" t="s">
        <v>503</v>
      </c>
      <c r="B9234" s="39" t="s">
        <v>500</v>
      </c>
      <c r="C9234" s="39" t="s">
        <v>169</v>
      </c>
      <c r="D9234" s="92">
        <f t="shared" si="453"/>
        <v>22.701139999999999</v>
      </c>
      <c r="E9234" s="92">
        <f t="shared" si="454"/>
        <v>17.66507</v>
      </c>
      <c r="F9234" s="92">
        <f t="shared" si="455"/>
        <v>28.672940000000001</v>
      </c>
      <c r="H9234" s="138">
        <v>22.701139999999999</v>
      </c>
      <c r="I9234" s="138">
        <v>17.66507</v>
      </c>
      <c r="J9234" s="138">
        <v>28.672940000000001</v>
      </c>
      <c r="K9234" s="138">
        <v>12.38022407685253</v>
      </c>
    </row>
    <row r="9235" spans="1:11">
      <c r="A9235" s="39" t="s">
        <v>503</v>
      </c>
      <c r="B9235" s="39" t="s">
        <v>500</v>
      </c>
      <c r="C9235" s="39" t="s">
        <v>173</v>
      </c>
      <c r="D9235" s="92">
        <f t="shared" si="453"/>
        <v>26.062110000000001</v>
      </c>
      <c r="E9235" s="92">
        <f t="shared" si="454"/>
        <v>21.393280000000001</v>
      </c>
      <c r="F9235" s="92">
        <f t="shared" si="455"/>
        <v>31.343579999999999</v>
      </c>
      <c r="H9235" s="138">
        <v>26.062110000000001</v>
      </c>
      <c r="I9235" s="138">
        <v>21.393280000000001</v>
      </c>
      <c r="J9235" s="138">
        <v>31.343579999999999</v>
      </c>
      <c r="K9235" s="138">
        <v>9.7558447877013794</v>
      </c>
    </row>
    <row r="9236" spans="1:11">
      <c r="A9236" s="39" t="s">
        <v>503</v>
      </c>
      <c r="B9236" s="39" t="s">
        <v>500</v>
      </c>
      <c r="C9236" s="39" t="s">
        <v>176</v>
      </c>
      <c r="D9236" s="92">
        <f t="shared" si="453"/>
        <v>27.269749999999998</v>
      </c>
      <c r="E9236" s="92">
        <f t="shared" si="454"/>
        <v>18.146249999999998</v>
      </c>
      <c r="F9236" s="92">
        <f t="shared" si="455"/>
        <v>38.805639999999997</v>
      </c>
      <c r="H9236" s="138">
        <v>27.269749999999998</v>
      </c>
      <c r="I9236" s="138">
        <v>18.146249999999998</v>
      </c>
      <c r="J9236" s="138">
        <v>38.805639999999997</v>
      </c>
      <c r="K9236" s="138">
        <v>19.497809844241328</v>
      </c>
    </row>
    <row r="9237" spans="1:11">
      <c r="A9237" s="39" t="s">
        <v>503</v>
      </c>
      <c r="B9237" s="39" t="s">
        <v>500</v>
      </c>
      <c r="C9237" s="39" t="s">
        <v>363</v>
      </c>
      <c r="D9237" s="92">
        <f t="shared" si="453"/>
        <v>27.660450000000001</v>
      </c>
      <c r="E9237" s="92">
        <f t="shared" si="454"/>
        <v>24.27008</v>
      </c>
      <c r="F9237" s="92">
        <f t="shared" si="455"/>
        <v>31.328510000000001</v>
      </c>
      <c r="H9237" s="138">
        <v>27.660450000000001</v>
      </c>
      <c r="I9237" s="138">
        <v>24.27008</v>
      </c>
      <c r="J9237" s="138">
        <v>31.328510000000001</v>
      </c>
      <c r="K9237" s="138">
        <v>6.5155592190293365</v>
      </c>
    </row>
    <row r="9238" spans="1:11">
      <c r="A9238" s="39" t="s">
        <v>503</v>
      </c>
      <c r="B9238" s="39" t="s">
        <v>500</v>
      </c>
      <c r="C9238" s="39" t="s">
        <v>364</v>
      </c>
      <c r="D9238" s="92">
        <f t="shared" si="453"/>
        <v>29.710360000000001</v>
      </c>
      <c r="E9238" s="92">
        <f t="shared" si="454"/>
        <v>26.59853</v>
      </c>
      <c r="F9238" s="92">
        <f t="shared" si="455"/>
        <v>33.022460000000002</v>
      </c>
      <c r="H9238" s="138">
        <v>29.710360000000001</v>
      </c>
      <c r="I9238" s="138">
        <v>26.59853</v>
      </c>
      <c r="J9238" s="138">
        <v>33.022460000000002</v>
      </c>
      <c r="K9238" s="138">
        <v>5.520475012756493</v>
      </c>
    </row>
    <row r="9239" spans="1:11">
      <c r="A9239" s="39" t="s">
        <v>503</v>
      </c>
      <c r="B9239" s="39" t="s">
        <v>500</v>
      </c>
      <c r="C9239" s="39" t="s">
        <v>365</v>
      </c>
      <c r="D9239" s="92">
        <f t="shared" si="453"/>
        <v>30.355979999999999</v>
      </c>
      <c r="E9239" s="92">
        <f t="shared" si="454"/>
        <v>26.05114</v>
      </c>
      <c r="F9239" s="92">
        <f t="shared" si="455"/>
        <v>35.035139999999998</v>
      </c>
      <c r="H9239" s="138">
        <v>30.355979999999999</v>
      </c>
      <c r="I9239" s="138">
        <v>26.05114</v>
      </c>
      <c r="J9239" s="138">
        <v>35.035139999999998</v>
      </c>
      <c r="K9239" s="138">
        <v>7.5640812782193176</v>
      </c>
    </row>
    <row r="9240" spans="1:11">
      <c r="A9240" s="39" t="s">
        <v>503</v>
      </c>
      <c r="B9240" s="39" t="s">
        <v>500</v>
      </c>
      <c r="C9240" s="39" t="s">
        <v>366</v>
      </c>
      <c r="D9240" s="92">
        <f t="shared" si="453"/>
        <v>26.287520000000001</v>
      </c>
      <c r="E9240" s="92">
        <f t="shared" si="454"/>
        <v>23.898949999999999</v>
      </c>
      <c r="F9240" s="92">
        <f t="shared" si="455"/>
        <v>28.824400000000001</v>
      </c>
      <c r="H9240" s="138">
        <v>26.287520000000001</v>
      </c>
      <c r="I9240" s="138">
        <v>23.898949999999999</v>
      </c>
      <c r="J9240" s="138">
        <v>28.824400000000001</v>
      </c>
      <c r="K9240" s="138">
        <v>4.781192748498146</v>
      </c>
    </row>
    <row r="9241" spans="1:11">
      <c r="A9241" s="39" t="s">
        <v>503</v>
      </c>
      <c r="B9241" s="39" t="s">
        <v>500</v>
      </c>
      <c r="C9241" s="39" t="s">
        <v>356</v>
      </c>
      <c r="D9241" s="92">
        <f t="shared" si="453"/>
        <v>27.42933</v>
      </c>
      <c r="E9241" s="92">
        <f t="shared" si="454"/>
        <v>25.82403</v>
      </c>
      <c r="F9241" s="92">
        <f t="shared" si="455"/>
        <v>29.095269999999999</v>
      </c>
      <c r="H9241" s="138">
        <v>27.42933</v>
      </c>
      <c r="I9241" s="138">
        <v>25.82403</v>
      </c>
      <c r="J9241" s="138">
        <v>29.095269999999999</v>
      </c>
      <c r="K9241" s="138">
        <v>3.042575228778829</v>
      </c>
    </row>
    <row r="9242" spans="1:11">
      <c r="A9242" s="39" t="s">
        <v>503</v>
      </c>
      <c r="B9242" s="39" t="s">
        <v>500</v>
      </c>
      <c r="C9242" s="39" t="s">
        <v>367</v>
      </c>
      <c r="D9242" s="92">
        <f t="shared" si="453"/>
        <v>26.197120000000002</v>
      </c>
      <c r="E9242" s="92">
        <f t="shared" si="454"/>
        <v>24.16797</v>
      </c>
      <c r="F9242" s="92">
        <f t="shared" si="455"/>
        <v>28.332979999999999</v>
      </c>
      <c r="H9242" s="138">
        <v>26.197120000000002</v>
      </c>
      <c r="I9242" s="138">
        <v>24.16797</v>
      </c>
      <c r="J9242" s="138">
        <v>28.332979999999999</v>
      </c>
      <c r="K9242" s="138">
        <v>4.0564039100481271</v>
      </c>
    </row>
    <row r="9243" spans="1:11">
      <c r="A9243" s="39" t="s">
        <v>503</v>
      </c>
      <c r="B9243" s="39" t="s">
        <v>500</v>
      </c>
      <c r="C9243" s="39" t="s">
        <v>368</v>
      </c>
      <c r="D9243" s="92">
        <f t="shared" si="453"/>
        <v>30.023219999999998</v>
      </c>
      <c r="E9243" s="92">
        <f t="shared" si="454"/>
        <v>26.572220000000002</v>
      </c>
      <c r="F9243" s="92">
        <f t="shared" si="455"/>
        <v>33.716610000000003</v>
      </c>
      <c r="H9243" s="138">
        <v>30.023219999999998</v>
      </c>
      <c r="I9243" s="138">
        <v>26.572220000000002</v>
      </c>
      <c r="J9243" s="138">
        <v>33.716610000000003</v>
      </c>
      <c r="K9243" s="138">
        <v>6.0771462887724903</v>
      </c>
    </row>
    <row r="9244" spans="1:11">
      <c r="A9244" s="39" t="s">
        <v>503</v>
      </c>
      <c r="B9244" s="39" t="s">
        <v>500</v>
      </c>
      <c r="C9244" s="39" t="s">
        <v>369</v>
      </c>
      <c r="D9244" s="92">
        <f t="shared" si="453"/>
        <v>35.696710000000003</v>
      </c>
      <c r="E9244" s="92">
        <f t="shared" si="454"/>
        <v>30.214780000000001</v>
      </c>
      <c r="F9244" s="92">
        <f t="shared" si="455"/>
        <v>41.580620000000003</v>
      </c>
      <c r="H9244" s="138">
        <v>35.696710000000003</v>
      </c>
      <c r="I9244" s="138">
        <v>30.214780000000001</v>
      </c>
      <c r="J9244" s="138">
        <v>41.580620000000003</v>
      </c>
      <c r="K9244" s="138">
        <v>8.1527149140635089</v>
      </c>
    </row>
    <row r="9245" spans="1:11">
      <c r="A9245" s="39" t="s">
        <v>503</v>
      </c>
      <c r="B9245" s="39" t="s">
        <v>500</v>
      </c>
      <c r="C9245" s="39" t="s">
        <v>370</v>
      </c>
      <c r="D9245" s="92">
        <f t="shared" si="453"/>
        <v>25.462900000000001</v>
      </c>
      <c r="E9245" s="92">
        <f t="shared" si="454"/>
        <v>22.572959999999998</v>
      </c>
      <c r="F9245" s="92">
        <f t="shared" si="455"/>
        <v>28.586220000000001</v>
      </c>
      <c r="H9245" s="138">
        <v>25.462900000000001</v>
      </c>
      <c r="I9245" s="138">
        <v>22.572959999999998</v>
      </c>
      <c r="J9245" s="138">
        <v>28.586220000000001</v>
      </c>
      <c r="K9245" s="138">
        <v>6.026992212198925</v>
      </c>
    </row>
    <row r="9246" spans="1:11">
      <c r="A9246" s="39" t="s">
        <v>503</v>
      </c>
      <c r="B9246" s="39" t="s">
        <v>500</v>
      </c>
      <c r="C9246" s="39" t="s">
        <v>357</v>
      </c>
      <c r="D9246" s="92">
        <f t="shared" si="453"/>
        <v>26.8841</v>
      </c>
      <c r="E9246" s="92">
        <f t="shared" si="454"/>
        <v>25.38503</v>
      </c>
      <c r="F9246" s="92">
        <f t="shared" si="455"/>
        <v>28.437950000000001</v>
      </c>
      <c r="H9246" s="138">
        <v>26.8841</v>
      </c>
      <c r="I9246" s="138">
        <v>25.38503</v>
      </c>
      <c r="J9246" s="138">
        <v>28.437950000000001</v>
      </c>
      <c r="K9246" s="138">
        <v>2.8969632608121527</v>
      </c>
    </row>
    <row r="9247" spans="1:11">
      <c r="A9247" s="39" t="s">
        <v>503</v>
      </c>
      <c r="B9247" s="39" t="s">
        <v>500</v>
      </c>
      <c r="C9247" s="39" t="s">
        <v>371</v>
      </c>
      <c r="D9247" s="92">
        <f t="shared" si="453"/>
        <v>29.319669999999999</v>
      </c>
      <c r="E9247" s="92">
        <f t="shared" si="454"/>
        <v>26.09657</v>
      </c>
      <c r="F9247" s="92">
        <f t="shared" si="455"/>
        <v>32.764360000000003</v>
      </c>
      <c r="H9247" s="138">
        <v>29.319669999999999</v>
      </c>
      <c r="I9247" s="138">
        <v>26.09657</v>
      </c>
      <c r="J9247" s="138">
        <v>32.764360000000003</v>
      </c>
      <c r="K9247" s="138">
        <v>5.8068013725938936</v>
      </c>
    </row>
    <row r="9248" spans="1:11">
      <c r="A9248" s="39" t="s">
        <v>503</v>
      </c>
      <c r="B9248" s="39" t="s">
        <v>500</v>
      </c>
      <c r="C9248" s="39" t="s">
        <v>372</v>
      </c>
      <c r="D9248" s="92">
        <f t="shared" si="453"/>
        <v>24.196739999999998</v>
      </c>
      <c r="E9248" s="92">
        <f t="shared" si="454"/>
        <v>21.684909999999999</v>
      </c>
      <c r="F9248" s="92">
        <f t="shared" si="455"/>
        <v>26.89958</v>
      </c>
      <c r="H9248" s="138">
        <v>24.196739999999998</v>
      </c>
      <c r="I9248" s="138">
        <v>21.684909999999999</v>
      </c>
      <c r="J9248" s="138">
        <v>26.89958</v>
      </c>
      <c r="K9248" s="138">
        <v>5.4988936526160144</v>
      </c>
    </row>
    <row r="9249" spans="1:11">
      <c r="A9249" s="39" t="s">
        <v>503</v>
      </c>
      <c r="B9249" s="39" t="s">
        <v>500</v>
      </c>
      <c r="C9249" s="39" t="s">
        <v>373</v>
      </c>
      <c r="D9249" s="92">
        <f t="shared" ref="D9249:D9312" si="456">IF(K9249&gt;=50," ",H9249)</f>
        <v>29.32</v>
      </c>
      <c r="E9249" s="92">
        <f t="shared" ref="E9249:E9312" si="457">IF(K9249&gt;=50," ",I9249)</f>
        <v>26.108750000000001</v>
      </c>
      <c r="F9249" s="92">
        <f t="shared" ref="F9249:F9312" si="458">IF(K9249&gt;=50," ",J9249)</f>
        <v>32.751139999999999</v>
      </c>
      <c r="H9249" s="138">
        <v>29.32</v>
      </c>
      <c r="I9249" s="138">
        <v>26.108750000000001</v>
      </c>
      <c r="J9249" s="138">
        <v>32.751139999999999</v>
      </c>
      <c r="K9249" s="138">
        <v>5.7845668485675308</v>
      </c>
    </row>
    <row r="9250" spans="1:11">
      <c r="A9250" s="39" t="s">
        <v>503</v>
      </c>
      <c r="B9250" s="39" t="s">
        <v>500</v>
      </c>
      <c r="C9250" s="39" t="s">
        <v>374</v>
      </c>
      <c r="D9250" s="92">
        <f t="shared" si="456"/>
        <v>30.122869999999999</v>
      </c>
      <c r="E9250" s="92">
        <f t="shared" si="457"/>
        <v>27.259229999999999</v>
      </c>
      <c r="F9250" s="92">
        <f t="shared" si="458"/>
        <v>33.150239999999997</v>
      </c>
      <c r="H9250" s="138">
        <v>30.122869999999999</v>
      </c>
      <c r="I9250" s="138">
        <v>27.259229999999999</v>
      </c>
      <c r="J9250" s="138">
        <v>33.150239999999997</v>
      </c>
      <c r="K9250" s="138">
        <v>4.9925621297041092</v>
      </c>
    </row>
    <row r="9251" spans="1:11">
      <c r="A9251" s="39" t="s">
        <v>503</v>
      </c>
      <c r="B9251" s="39" t="s">
        <v>500</v>
      </c>
      <c r="C9251" s="39" t="s">
        <v>358</v>
      </c>
      <c r="D9251" s="92">
        <f t="shared" si="456"/>
        <v>26.828410000000002</v>
      </c>
      <c r="E9251" s="92">
        <f t="shared" si="457"/>
        <v>25.163630000000001</v>
      </c>
      <c r="F9251" s="92">
        <f t="shared" si="458"/>
        <v>28.561299999999999</v>
      </c>
      <c r="H9251" s="138">
        <v>26.828410000000002</v>
      </c>
      <c r="I9251" s="138">
        <v>25.163630000000001</v>
      </c>
      <c r="J9251" s="138">
        <v>28.561299999999999</v>
      </c>
      <c r="K9251" s="138">
        <v>3.2310133175987694</v>
      </c>
    </row>
    <row r="9252" spans="1:11">
      <c r="A9252" s="39" t="s">
        <v>503</v>
      </c>
      <c r="B9252" s="39" t="s">
        <v>500</v>
      </c>
      <c r="C9252" s="39" t="s">
        <v>375</v>
      </c>
      <c r="D9252" s="92">
        <f t="shared" si="456"/>
        <v>29.940570000000001</v>
      </c>
      <c r="E9252" s="92">
        <f t="shared" si="457"/>
        <v>25.277329999999999</v>
      </c>
      <c r="F9252" s="92">
        <f t="shared" si="458"/>
        <v>35.06044</v>
      </c>
      <c r="H9252" s="138">
        <v>29.940570000000001</v>
      </c>
      <c r="I9252" s="138">
        <v>25.277329999999999</v>
      </c>
      <c r="J9252" s="138">
        <v>35.06044</v>
      </c>
      <c r="K9252" s="138">
        <v>8.3544301260797642</v>
      </c>
    </row>
    <row r="9253" spans="1:11">
      <c r="A9253" s="39" t="s">
        <v>503</v>
      </c>
      <c r="B9253" s="39" t="s">
        <v>500</v>
      </c>
      <c r="C9253" s="39" t="s">
        <v>376</v>
      </c>
      <c r="D9253" s="92">
        <f t="shared" si="456"/>
        <v>26.707789999999999</v>
      </c>
      <c r="E9253" s="92">
        <f t="shared" si="457"/>
        <v>23.29842</v>
      </c>
      <c r="F9253" s="92">
        <f t="shared" si="458"/>
        <v>30.418199999999999</v>
      </c>
      <c r="H9253" s="138">
        <v>26.707789999999999</v>
      </c>
      <c r="I9253" s="138">
        <v>23.29842</v>
      </c>
      <c r="J9253" s="138">
        <v>30.418199999999999</v>
      </c>
      <c r="K9253" s="138">
        <v>6.8065122572852337</v>
      </c>
    </row>
    <row r="9254" spans="1:11">
      <c r="A9254" s="39" t="s">
        <v>503</v>
      </c>
      <c r="B9254" s="39" t="s">
        <v>500</v>
      </c>
      <c r="C9254" s="39" t="s">
        <v>377</v>
      </c>
      <c r="D9254" s="92">
        <f t="shared" si="456"/>
        <v>29.648980000000002</v>
      </c>
      <c r="E9254" s="92">
        <f t="shared" si="457"/>
        <v>26.343969999999999</v>
      </c>
      <c r="F9254" s="92">
        <f t="shared" si="458"/>
        <v>33.181840000000001</v>
      </c>
      <c r="H9254" s="138">
        <v>29.648980000000002</v>
      </c>
      <c r="I9254" s="138">
        <v>26.343969999999999</v>
      </c>
      <c r="J9254" s="138">
        <v>33.181840000000001</v>
      </c>
      <c r="K9254" s="138">
        <v>5.8894943434816307</v>
      </c>
    </row>
    <row r="9255" spans="1:11">
      <c r="A9255" s="39" t="s">
        <v>503</v>
      </c>
      <c r="B9255" s="39" t="s">
        <v>500</v>
      </c>
      <c r="C9255" s="39" t="s">
        <v>386</v>
      </c>
      <c r="D9255" s="92">
        <f t="shared" si="456"/>
        <v>32.962560000000003</v>
      </c>
      <c r="E9255" s="92">
        <f t="shared" si="457"/>
        <v>29.655360000000002</v>
      </c>
      <c r="F9255" s="92">
        <f t="shared" si="458"/>
        <v>36.447479999999999</v>
      </c>
      <c r="H9255" s="138">
        <v>32.962560000000003</v>
      </c>
      <c r="I9255" s="138">
        <v>29.655360000000002</v>
      </c>
      <c r="J9255" s="138">
        <v>36.447479999999999</v>
      </c>
      <c r="K9255" s="138">
        <v>5.26281939266853</v>
      </c>
    </row>
    <row r="9256" spans="1:11">
      <c r="A9256" s="39" t="s">
        <v>503</v>
      </c>
      <c r="B9256" s="39" t="s">
        <v>500</v>
      </c>
      <c r="C9256" s="39" t="s">
        <v>379</v>
      </c>
      <c r="D9256" s="92">
        <f t="shared" si="456"/>
        <v>24.96574</v>
      </c>
      <c r="E9256" s="92">
        <f t="shared" si="457"/>
        <v>22.517800000000001</v>
      </c>
      <c r="F9256" s="92">
        <f t="shared" si="458"/>
        <v>27.585049999999999</v>
      </c>
      <c r="H9256" s="138">
        <v>24.96574</v>
      </c>
      <c r="I9256" s="138">
        <v>22.517800000000001</v>
      </c>
      <c r="J9256" s="138">
        <v>27.585049999999999</v>
      </c>
      <c r="K9256" s="138">
        <v>5.1792736766464769</v>
      </c>
    </row>
    <row r="9257" spans="1:11">
      <c r="A9257" s="39" t="s">
        <v>503</v>
      </c>
      <c r="B9257" s="39" t="s">
        <v>500</v>
      </c>
      <c r="C9257" s="39" t="s">
        <v>360</v>
      </c>
      <c r="D9257" s="92">
        <f t="shared" si="456"/>
        <v>27.193930000000002</v>
      </c>
      <c r="E9257" s="92">
        <f t="shared" si="457"/>
        <v>25.61937</v>
      </c>
      <c r="F9257" s="92">
        <f t="shared" si="458"/>
        <v>28.827760000000001</v>
      </c>
      <c r="H9257" s="138">
        <v>27.193930000000002</v>
      </c>
      <c r="I9257" s="138">
        <v>25.61937</v>
      </c>
      <c r="J9257" s="138">
        <v>28.827760000000001</v>
      </c>
      <c r="K9257" s="138">
        <v>3.0101044608116587</v>
      </c>
    </row>
    <row r="9258" spans="1:11">
      <c r="A9258" s="39" t="s">
        <v>503</v>
      </c>
      <c r="B9258" s="39" t="s">
        <v>500</v>
      </c>
      <c r="C9258" s="39" t="s">
        <v>0</v>
      </c>
      <c r="D9258" s="92">
        <f t="shared" si="456"/>
        <v>27.087199999999999</v>
      </c>
      <c r="E9258" s="92">
        <f t="shared" si="457"/>
        <v>26.285910000000001</v>
      </c>
      <c r="F9258" s="92">
        <f t="shared" si="458"/>
        <v>27.903670000000002</v>
      </c>
      <c r="H9258" s="138">
        <v>27.087199999999999</v>
      </c>
      <c r="I9258" s="138">
        <v>26.285910000000001</v>
      </c>
      <c r="J9258" s="138">
        <v>27.903670000000002</v>
      </c>
      <c r="K9258" s="138">
        <v>1.5236288726778699</v>
      </c>
    </row>
    <row r="9259" spans="1:11">
      <c r="A9259" s="39" t="s">
        <v>503</v>
      </c>
      <c r="B9259" s="39" t="s">
        <v>504</v>
      </c>
      <c r="C9259" s="39" t="s">
        <v>101</v>
      </c>
      <c r="D9259" s="92">
        <f t="shared" si="456"/>
        <v>27.570540000000001</v>
      </c>
      <c r="E9259" s="92">
        <f t="shared" si="457"/>
        <v>22.5472</v>
      </c>
      <c r="F9259" s="92">
        <f t="shared" si="458"/>
        <v>33.232840000000003</v>
      </c>
      <c r="H9259" s="138">
        <v>27.570540000000001</v>
      </c>
      <c r="I9259" s="138">
        <v>22.5472</v>
      </c>
      <c r="J9259" s="138">
        <v>33.232840000000003</v>
      </c>
      <c r="K9259" s="138">
        <v>9.9092582154720201</v>
      </c>
    </row>
    <row r="9260" spans="1:11">
      <c r="A9260" s="39" t="s">
        <v>503</v>
      </c>
      <c r="B9260" s="39" t="s">
        <v>504</v>
      </c>
      <c r="C9260" s="39" t="s">
        <v>108</v>
      </c>
      <c r="D9260" s="92">
        <f t="shared" si="456"/>
        <v>33.361179999999997</v>
      </c>
      <c r="E9260" s="92">
        <f t="shared" si="457"/>
        <v>22.13982</v>
      </c>
      <c r="F9260" s="92">
        <f t="shared" si="458"/>
        <v>46.847900000000003</v>
      </c>
      <c r="H9260" s="138">
        <v>33.361179999999997</v>
      </c>
      <c r="I9260" s="138">
        <v>22.13982</v>
      </c>
      <c r="J9260" s="138">
        <v>46.847900000000003</v>
      </c>
      <c r="K9260" s="138">
        <v>19.228651384633281</v>
      </c>
    </row>
    <row r="9261" spans="1:11">
      <c r="A9261" s="39" t="s">
        <v>503</v>
      </c>
      <c r="B9261" s="39" t="s">
        <v>504</v>
      </c>
      <c r="C9261" s="39" t="s">
        <v>109</v>
      </c>
      <c r="D9261" s="92">
        <f t="shared" si="456"/>
        <v>25.074210000000001</v>
      </c>
      <c r="E9261" s="92">
        <f t="shared" si="457"/>
        <v>18.768460000000001</v>
      </c>
      <c r="F9261" s="92">
        <f t="shared" si="458"/>
        <v>32.647089999999999</v>
      </c>
      <c r="H9261" s="138">
        <v>25.074210000000001</v>
      </c>
      <c r="I9261" s="138">
        <v>18.768460000000001</v>
      </c>
      <c r="J9261" s="138">
        <v>32.647089999999999</v>
      </c>
      <c r="K9261" s="138">
        <v>14.159923682540745</v>
      </c>
    </row>
    <row r="9262" spans="1:11">
      <c r="A9262" s="39" t="s">
        <v>503</v>
      </c>
      <c r="B9262" s="39" t="s">
        <v>504</v>
      </c>
      <c r="C9262" s="39" t="s">
        <v>112</v>
      </c>
      <c r="D9262" s="92">
        <f t="shared" si="456"/>
        <v>26.307749999999999</v>
      </c>
      <c r="E9262" s="92">
        <f t="shared" si="457"/>
        <v>20.54571</v>
      </c>
      <c r="F9262" s="92">
        <f t="shared" si="458"/>
        <v>33.014299999999999</v>
      </c>
      <c r="H9262" s="138">
        <v>26.307749999999999</v>
      </c>
      <c r="I9262" s="138">
        <v>20.54571</v>
      </c>
      <c r="J9262" s="138">
        <v>33.014299999999999</v>
      </c>
      <c r="K9262" s="138">
        <v>12.123408501297146</v>
      </c>
    </row>
    <row r="9263" spans="1:11">
      <c r="A9263" s="39" t="s">
        <v>503</v>
      </c>
      <c r="B9263" s="39" t="s">
        <v>504</v>
      </c>
      <c r="C9263" s="39" t="s">
        <v>115</v>
      </c>
      <c r="D9263" s="92">
        <f t="shared" si="456"/>
        <v>25.162120000000002</v>
      </c>
      <c r="E9263" s="92">
        <f t="shared" si="457"/>
        <v>20.853580000000001</v>
      </c>
      <c r="F9263" s="92">
        <f t="shared" si="458"/>
        <v>30.023150000000001</v>
      </c>
      <c r="H9263" s="138">
        <v>25.162120000000002</v>
      </c>
      <c r="I9263" s="138">
        <v>20.853580000000001</v>
      </c>
      <c r="J9263" s="138">
        <v>30.023150000000001</v>
      </c>
      <c r="K9263" s="138">
        <v>9.3071132321123979</v>
      </c>
    </row>
    <row r="9264" spans="1:11">
      <c r="A9264" s="39" t="s">
        <v>503</v>
      </c>
      <c r="B9264" s="39" t="s">
        <v>504</v>
      </c>
      <c r="C9264" s="39" t="s">
        <v>118</v>
      </c>
      <c r="D9264" s="92">
        <f t="shared" si="456"/>
        <v>31.702570000000001</v>
      </c>
      <c r="E9264" s="92">
        <f t="shared" si="457"/>
        <v>23.023299999999999</v>
      </c>
      <c r="F9264" s="92">
        <f t="shared" si="458"/>
        <v>41.873899999999999</v>
      </c>
      <c r="H9264" s="138">
        <v>31.702570000000001</v>
      </c>
      <c r="I9264" s="138">
        <v>23.023299999999999</v>
      </c>
      <c r="J9264" s="138">
        <v>41.873899999999999</v>
      </c>
      <c r="K9264" s="138">
        <v>15.31314022806353</v>
      </c>
    </row>
    <row r="9265" spans="1:11">
      <c r="A9265" s="39" t="s">
        <v>503</v>
      </c>
      <c r="B9265" s="39" t="s">
        <v>504</v>
      </c>
      <c r="C9265" s="39" t="s">
        <v>122</v>
      </c>
      <c r="D9265" s="92">
        <f t="shared" si="456"/>
        <v>27.33398</v>
      </c>
      <c r="E9265" s="92">
        <f t="shared" si="457"/>
        <v>22.44116</v>
      </c>
      <c r="F9265" s="92">
        <f t="shared" si="458"/>
        <v>32.841850000000001</v>
      </c>
      <c r="H9265" s="138">
        <v>27.33398</v>
      </c>
      <c r="I9265" s="138">
        <v>22.44116</v>
      </c>
      <c r="J9265" s="138">
        <v>32.841850000000001</v>
      </c>
      <c r="K9265" s="138">
        <v>9.7267723178256507</v>
      </c>
    </row>
    <row r="9266" spans="1:11">
      <c r="A9266" s="39" t="s">
        <v>503</v>
      </c>
      <c r="B9266" s="39" t="s">
        <v>504</v>
      </c>
      <c r="C9266" s="39" t="s">
        <v>130</v>
      </c>
      <c r="D9266" s="92">
        <f t="shared" si="456"/>
        <v>21.189350000000001</v>
      </c>
      <c r="E9266" s="92">
        <f t="shared" si="457"/>
        <v>17.303699999999999</v>
      </c>
      <c r="F9266" s="92">
        <f t="shared" si="458"/>
        <v>25.676629999999999</v>
      </c>
      <c r="H9266" s="138">
        <v>21.189350000000001</v>
      </c>
      <c r="I9266" s="138">
        <v>17.303699999999999</v>
      </c>
      <c r="J9266" s="138">
        <v>25.676629999999999</v>
      </c>
      <c r="K9266" s="138">
        <v>10.079237919048955</v>
      </c>
    </row>
    <row r="9267" spans="1:11">
      <c r="A9267" s="39" t="s">
        <v>503</v>
      </c>
      <c r="B9267" s="39" t="s">
        <v>504</v>
      </c>
      <c r="C9267" s="39" t="s">
        <v>135</v>
      </c>
      <c r="D9267" s="92">
        <f t="shared" si="456"/>
        <v>19.496549999999999</v>
      </c>
      <c r="E9267" s="92">
        <f t="shared" si="457"/>
        <v>14.092560000000001</v>
      </c>
      <c r="F9267" s="92">
        <f t="shared" si="458"/>
        <v>26.33747</v>
      </c>
      <c r="H9267" s="138">
        <v>19.496549999999999</v>
      </c>
      <c r="I9267" s="138">
        <v>14.092560000000001</v>
      </c>
      <c r="J9267" s="138">
        <v>26.33747</v>
      </c>
      <c r="K9267" s="138">
        <v>15.998127873905895</v>
      </c>
    </row>
    <row r="9268" spans="1:11">
      <c r="A9268" s="39" t="s">
        <v>503</v>
      </c>
      <c r="B9268" s="39" t="s">
        <v>504</v>
      </c>
      <c r="C9268" s="39" t="s">
        <v>136</v>
      </c>
      <c r="D9268" s="92">
        <f t="shared" si="456"/>
        <v>28.042809999999999</v>
      </c>
      <c r="E9268" s="92">
        <f t="shared" si="457"/>
        <v>22.219339999999999</v>
      </c>
      <c r="F9268" s="92">
        <f t="shared" si="458"/>
        <v>34.71143</v>
      </c>
      <c r="H9268" s="138">
        <v>28.042809999999999</v>
      </c>
      <c r="I9268" s="138">
        <v>22.219339999999999</v>
      </c>
      <c r="J9268" s="138">
        <v>34.71143</v>
      </c>
      <c r="K9268" s="138">
        <v>11.400982997067697</v>
      </c>
    </row>
    <row r="9269" spans="1:11">
      <c r="A9269" s="39" t="s">
        <v>503</v>
      </c>
      <c r="B9269" s="39" t="s">
        <v>504</v>
      </c>
      <c r="C9269" s="39" t="s">
        <v>143</v>
      </c>
      <c r="D9269" s="92">
        <f t="shared" si="456"/>
        <v>30.68102</v>
      </c>
      <c r="E9269" s="92">
        <f t="shared" si="457"/>
        <v>24.11571</v>
      </c>
      <c r="F9269" s="92">
        <f t="shared" si="458"/>
        <v>38.135449999999999</v>
      </c>
      <c r="H9269" s="138">
        <v>30.68102</v>
      </c>
      <c r="I9269" s="138">
        <v>24.11571</v>
      </c>
      <c r="J9269" s="138">
        <v>38.135449999999999</v>
      </c>
      <c r="K9269" s="138">
        <v>11.714274818764174</v>
      </c>
    </row>
    <row r="9270" spans="1:11">
      <c r="A9270" s="39" t="s">
        <v>503</v>
      </c>
      <c r="B9270" s="39" t="s">
        <v>504</v>
      </c>
      <c r="C9270" s="39" t="s">
        <v>149</v>
      </c>
      <c r="D9270" s="92">
        <f t="shared" si="456"/>
        <v>25.09282</v>
      </c>
      <c r="E9270" s="92">
        <f t="shared" si="457"/>
        <v>20.428319999999999</v>
      </c>
      <c r="F9270" s="92">
        <f t="shared" si="458"/>
        <v>30.415289999999999</v>
      </c>
      <c r="H9270" s="138">
        <v>25.09282</v>
      </c>
      <c r="I9270" s="138">
        <v>20.428319999999999</v>
      </c>
      <c r="J9270" s="138">
        <v>30.415289999999999</v>
      </c>
      <c r="K9270" s="138">
        <v>10.167075681410061</v>
      </c>
    </row>
    <row r="9271" spans="1:11">
      <c r="A9271" s="39" t="s">
        <v>503</v>
      </c>
      <c r="B9271" s="39" t="s">
        <v>504</v>
      </c>
      <c r="C9271" s="39" t="s">
        <v>151</v>
      </c>
      <c r="D9271" s="92">
        <f t="shared" si="456"/>
        <v>26.352260000000001</v>
      </c>
      <c r="E9271" s="92">
        <f t="shared" si="457"/>
        <v>18.490929999999999</v>
      </c>
      <c r="F9271" s="92">
        <f t="shared" si="458"/>
        <v>36.076509999999999</v>
      </c>
      <c r="H9271" s="138">
        <v>26.352260000000001</v>
      </c>
      <c r="I9271" s="138">
        <v>18.490929999999999</v>
      </c>
      <c r="J9271" s="138">
        <v>36.076509999999999</v>
      </c>
      <c r="K9271" s="138">
        <v>17.120345655363145</v>
      </c>
    </row>
    <row r="9272" spans="1:11">
      <c r="A9272" s="39" t="s">
        <v>503</v>
      </c>
      <c r="B9272" s="39" t="s">
        <v>504</v>
      </c>
      <c r="C9272" s="39" t="s">
        <v>154</v>
      </c>
      <c r="D9272" s="92">
        <f t="shared" si="456"/>
        <v>27.831869999999999</v>
      </c>
      <c r="E9272" s="92">
        <f t="shared" si="457"/>
        <v>22.253360000000001</v>
      </c>
      <c r="F9272" s="92">
        <f t="shared" si="458"/>
        <v>34.193759999999997</v>
      </c>
      <c r="H9272" s="138">
        <v>27.831869999999999</v>
      </c>
      <c r="I9272" s="138">
        <v>22.253360000000001</v>
      </c>
      <c r="J9272" s="138">
        <v>34.193759999999997</v>
      </c>
      <c r="K9272" s="138">
        <v>10.976215396234606</v>
      </c>
    </row>
    <row r="9273" spans="1:11">
      <c r="A9273" s="39" t="s">
        <v>503</v>
      </c>
      <c r="B9273" s="39" t="s">
        <v>504</v>
      </c>
      <c r="C9273" s="39" t="s">
        <v>164</v>
      </c>
      <c r="D9273" s="92">
        <f t="shared" si="456"/>
        <v>22.482900000000001</v>
      </c>
      <c r="E9273" s="92">
        <f t="shared" si="457"/>
        <v>16.790500000000002</v>
      </c>
      <c r="F9273" s="92">
        <f t="shared" si="458"/>
        <v>29.42277</v>
      </c>
      <c r="H9273" s="138">
        <v>22.482900000000001</v>
      </c>
      <c r="I9273" s="138">
        <v>16.790500000000002</v>
      </c>
      <c r="J9273" s="138">
        <v>29.42277</v>
      </c>
      <c r="K9273" s="138">
        <v>14.346614538160111</v>
      </c>
    </row>
    <row r="9274" spans="1:11">
      <c r="A9274" s="39" t="s">
        <v>503</v>
      </c>
      <c r="B9274" s="39" t="s">
        <v>504</v>
      </c>
      <c r="C9274" s="39" t="s">
        <v>171</v>
      </c>
      <c r="D9274" s="92">
        <f t="shared" si="456"/>
        <v>20.673690000000001</v>
      </c>
      <c r="E9274" s="92">
        <f t="shared" si="457"/>
        <v>16.612739999999999</v>
      </c>
      <c r="F9274" s="92">
        <f t="shared" si="458"/>
        <v>25.424659999999999</v>
      </c>
      <c r="H9274" s="138">
        <v>20.673690000000001</v>
      </c>
      <c r="I9274" s="138">
        <v>16.612739999999999</v>
      </c>
      <c r="J9274" s="138">
        <v>25.424659999999999</v>
      </c>
      <c r="K9274" s="138">
        <v>10.870043035374913</v>
      </c>
    </row>
    <row r="9275" spans="1:11">
      <c r="A9275" s="39" t="s">
        <v>503</v>
      </c>
      <c r="B9275" s="39" t="s">
        <v>504</v>
      </c>
      <c r="C9275" s="39" t="s">
        <v>174</v>
      </c>
      <c r="D9275" s="92">
        <f t="shared" si="456"/>
        <v>22.249980000000001</v>
      </c>
      <c r="E9275" s="92">
        <f t="shared" si="457"/>
        <v>17.104669999999999</v>
      </c>
      <c r="F9275" s="92">
        <f t="shared" si="458"/>
        <v>28.412569999999999</v>
      </c>
      <c r="H9275" s="138">
        <v>22.249980000000001</v>
      </c>
      <c r="I9275" s="138">
        <v>17.104669999999999</v>
      </c>
      <c r="J9275" s="138">
        <v>28.412569999999999</v>
      </c>
      <c r="K9275" s="138">
        <v>12.972384694278377</v>
      </c>
    </row>
    <row r="9276" spans="1:11">
      <c r="A9276" s="39" t="s">
        <v>503</v>
      </c>
      <c r="B9276" s="39" t="s">
        <v>504</v>
      </c>
      <c r="C9276" s="39" t="s">
        <v>102</v>
      </c>
      <c r="D9276" s="92">
        <f t="shared" si="456"/>
        <v>23.342680000000001</v>
      </c>
      <c r="E9276" s="92">
        <f t="shared" si="457"/>
        <v>17.98443</v>
      </c>
      <c r="F9276" s="92">
        <f t="shared" si="458"/>
        <v>29.718889999999998</v>
      </c>
      <c r="H9276" s="138">
        <v>23.342680000000001</v>
      </c>
      <c r="I9276" s="138">
        <v>17.98443</v>
      </c>
      <c r="J9276" s="138">
        <v>29.718889999999998</v>
      </c>
      <c r="K9276" s="138">
        <v>12.839678220324316</v>
      </c>
    </row>
    <row r="9277" spans="1:11">
      <c r="A9277" s="39" t="s">
        <v>503</v>
      </c>
      <c r="B9277" s="39" t="s">
        <v>504</v>
      </c>
      <c r="C9277" s="39" t="s">
        <v>103</v>
      </c>
      <c r="D9277" s="92">
        <f t="shared" si="456"/>
        <v>25.454840000000001</v>
      </c>
      <c r="E9277" s="92">
        <f t="shared" si="457"/>
        <v>19.775359999999999</v>
      </c>
      <c r="F9277" s="92">
        <f t="shared" si="458"/>
        <v>32.112549999999999</v>
      </c>
      <c r="H9277" s="138">
        <v>25.454840000000001</v>
      </c>
      <c r="I9277" s="138">
        <v>19.775359999999999</v>
      </c>
      <c r="J9277" s="138">
        <v>32.112549999999999</v>
      </c>
      <c r="K9277" s="138">
        <v>12.392865168274481</v>
      </c>
    </row>
    <row r="9278" spans="1:11">
      <c r="A9278" s="39" t="s">
        <v>503</v>
      </c>
      <c r="B9278" s="39" t="s">
        <v>504</v>
      </c>
      <c r="C9278" s="39" t="s">
        <v>104</v>
      </c>
      <c r="D9278" s="92">
        <f t="shared" si="456"/>
        <v>26.066990000000001</v>
      </c>
      <c r="E9278" s="92">
        <f t="shared" si="457"/>
        <v>20.550080000000001</v>
      </c>
      <c r="F9278" s="92">
        <f t="shared" si="458"/>
        <v>32.459870000000002</v>
      </c>
      <c r="H9278" s="138">
        <v>26.066990000000001</v>
      </c>
      <c r="I9278" s="138">
        <v>20.550080000000001</v>
      </c>
      <c r="J9278" s="138">
        <v>32.459870000000002</v>
      </c>
      <c r="K9278" s="138">
        <v>11.683036668215239</v>
      </c>
    </row>
    <row r="9279" spans="1:11">
      <c r="A9279" s="39" t="s">
        <v>503</v>
      </c>
      <c r="B9279" s="39" t="s">
        <v>504</v>
      </c>
      <c r="C9279" s="39" t="s">
        <v>110</v>
      </c>
      <c r="D9279" s="92">
        <f t="shared" si="456"/>
        <v>29.045950000000001</v>
      </c>
      <c r="E9279" s="92">
        <f t="shared" si="457"/>
        <v>23.883679999999998</v>
      </c>
      <c r="F9279" s="92">
        <f t="shared" si="458"/>
        <v>34.813679999999998</v>
      </c>
      <c r="H9279" s="138">
        <v>29.045950000000001</v>
      </c>
      <c r="I9279" s="138">
        <v>23.883679999999998</v>
      </c>
      <c r="J9279" s="138">
        <v>34.813679999999998</v>
      </c>
      <c r="K9279" s="138">
        <v>9.6248323776636671</v>
      </c>
    </row>
    <row r="9280" spans="1:11">
      <c r="A9280" s="39" t="s">
        <v>503</v>
      </c>
      <c r="B9280" s="39" t="s">
        <v>504</v>
      </c>
      <c r="C9280" s="39" t="s">
        <v>111</v>
      </c>
      <c r="D9280" s="92">
        <f t="shared" si="456"/>
        <v>27.498609999999999</v>
      </c>
      <c r="E9280" s="92">
        <f t="shared" si="457"/>
        <v>22.62039</v>
      </c>
      <c r="F9280" s="92">
        <f t="shared" si="458"/>
        <v>32.980469999999997</v>
      </c>
      <c r="H9280" s="138">
        <v>27.498609999999999</v>
      </c>
      <c r="I9280" s="138">
        <v>22.62039</v>
      </c>
      <c r="J9280" s="138">
        <v>32.980469999999997</v>
      </c>
      <c r="K9280" s="138">
        <v>9.6308467955289387</v>
      </c>
    </row>
    <row r="9281" spans="1:11">
      <c r="A9281" s="39" t="s">
        <v>503</v>
      </c>
      <c r="B9281" s="39" t="s">
        <v>504</v>
      </c>
      <c r="C9281" s="39" t="s">
        <v>116</v>
      </c>
      <c r="D9281" s="92">
        <f t="shared" si="456"/>
        <v>29.06963</v>
      </c>
      <c r="E9281" s="92">
        <f t="shared" si="457"/>
        <v>21.737189999999998</v>
      </c>
      <c r="F9281" s="92">
        <f t="shared" si="458"/>
        <v>37.684510000000003</v>
      </c>
      <c r="H9281" s="138">
        <v>29.06963</v>
      </c>
      <c r="I9281" s="138">
        <v>21.737189999999998</v>
      </c>
      <c r="J9281" s="138">
        <v>37.684510000000003</v>
      </c>
      <c r="K9281" s="138">
        <v>14.076842395310846</v>
      </c>
    </row>
    <row r="9282" spans="1:11">
      <c r="A9282" s="39" t="s">
        <v>503</v>
      </c>
      <c r="B9282" s="39" t="s">
        <v>504</v>
      </c>
      <c r="C9282" s="39" t="s">
        <v>117</v>
      </c>
      <c r="D9282" s="92">
        <f t="shared" si="456"/>
        <v>22.17061</v>
      </c>
      <c r="E9282" s="92">
        <f t="shared" si="457"/>
        <v>17.826809999999998</v>
      </c>
      <c r="F9282" s="92">
        <f t="shared" si="458"/>
        <v>27.22223</v>
      </c>
      <c r="H9282" s="138">
        <v>22.17061</v>
      </c>
      <c r="I9282" s="138">
        <v>17.826809999999998</v>
      </c>
      <c r="J9282" s="138">
        <v>27.22223</v>
      </c>
      <c r="K9282" s="138">
        <v>10.813960463875373</v>
      </c>
    </row>
    <row r="9283" spans="1:11">
      <c r="A9283" s="39" t="s">
        <v>503</v>
      </c>
      <c r="B9283" s="39" t="s">
        <v>504</v>
      </c>
      <c r="C9283" s="39" t="s">
        <v>119</v>
      </c>
      <c r="D9283" s="92">
        <f t="shared" si="456"/>
        <v>23.186</v>
      </c>
      <c r="E9283" s="92">
        <f t="shared" si="457"/>
        <v>18.77411</v>
      </c>
      <c r="F9283" s="92">
        <f t="shared" si="458"/>
        <v>28.273779999999999</v>
      </c>
      <c r="H9283" s="138">
        <v>23.186</v>
      </c>
      <c r="I9283" s="138">
        <v>18.77411</v>
      </c>
      <c r="J9283" s="138">
        <v>28.273779999999999</v>
      </c>
      <c r="K9283" s="138">
        <v>10.459022686103683</v>
      </c>
    </row>
    <row r="9284" spans="1:11">
      <c r="A9284" s="39" t="s">
        <v>503</v>
      </c>
      <c r="B9284" s="39" t="s">
        <v>504</v>
      </c>
      <c r="C9284" s="39" t="s">
        <v>123</v>
      </c>
      <c r="D9284" s="92">
        <f t="shared" si="456"/>
        <v>22.148330000000001</v>
      </c>
      <c r="E9284" s="92">
        <f t="shared" si="457"/>
        <v>17.779630000000001</v>
      </c>
      <c r="F9284" s="92">
        <f t="shared" si="458"/>
        <v>27.234909999999999</v>
      </c>
      <c r="H9284" s="138">
        <v>22.148330000000001</v>
      </c>
      <c r="I9284" s="138">
        <v>17.779630000000001</v>
      </c>
      <c r="J9284" s="138">
        <v>27.234909999999999</v>
      </c>
      <c r="K9284" s="138">
        <v>10.893787477430578</v>
      </c>
    </row>
    <row r="9285" spans="1:11">
      <c r="A9285" s="39" t="s">
        <v>503</v>
      </c>
      <c r="B9285" s="39" t="s">
        <v>504</v>
      </c>
      <c r="C9285" s="39" t="s">
        <v>132</v>
      </c>
      <c r="D9285" s="92">
        <f t="shared" si="456"/>
        <v>23.869669999999999</v>
      </c>
      <c r="E9285" s="92">
        <f t="shared" si="457"/>
        <v>19.378889999999998</v>
      </c>
      <c r="F9285" s="92">
        <f t="shared" si="458"/>
        <v>29.026430000000001</v>
      </c>
      <c r="H9285" s="138">
        <v>23.869669999999999</v>
      </c>
      <c r="I9285" s="138">
        <v>19.378889999999998</v>
      </c>
      <c r="J9285" s="138">
        <v>29.026430000000001</v>
      </c>
      <c r="K9285" s="138">
        <v>10.320138485366575</v>
      </c>
    </row>
    <row r="9286" spans="1:11">
      <c r="A9286" s="39" t="s">
        <v>503</v>
      </c>
      <c r="B9286" s="39" t="s">
        <v>504</v>
      </c>
      <c r="C9286" s="39" t="s">
        <v>134</v>
      </c>
      <c r="D9286" s="92">
        <f t="shared" si="456"/>
        <v>25.982399999999998</v>
      </c>
      <c r="E9286" s="92">
        <f t="shared" si="457"/>
        <v>20.63683</v>
      </c>
      <c r="F9286" s="92">
        <f t="shared" si="458"/>
        <v>32.151690000000002</v>
      </c>
      <c r="H9286" s="138">
        <v>25.982399999999998</v>
      </c>
      <c r="I9286" s="138">
        <v>20.63683</v>
      </c>
      <c r="J9286" s="138">
        <v>32.151690000000002</v>
      </c>
      <c r="K9286" s="138">
        <v>11.330204292136214</v>
      </c>
    </row>
    <row r="9287" spans="1:11">
      <c r="A9287" s="39" t="s">
        <v>503</v>
      </c>
      <c r="B9287" s="39" t="s">
        <v>504</v>
      </c>
      <c r="C9287" s="39" t="s">
        <v>150</v>
      </c>
      <c r="D9287" s="92">
        <f t="shared" si="456"/>
        <v>24.725069999999999</v>
      </c>
      <c r="E9287" s="92">
        <f t="shared" si="457"/>
        <v>19.2818</v>
      </c>
      <c r="F9287" s="92">
        <f t="shared" si="458"/>
        <v>31.112680000000001</v>
      </c>
      <c r="H9287" s="138">
        <v>24.725069999999999</v>
      </c>
      <c r="I9287" s="138">
        <v>19.2818</v>
      </c>
      <c r="J9287" s="138">
        <v>31.112680000000001</v>
      </c>
      <c r="K9287" s="138">
        <v>12.229190857700303</v>
      </c>
    </row>
    <row r="9288" spans="1:11">
      <c r="A9288" s="39" t="s">
        <v>503</v>
      </c>
      <c r="B9288" s="39" t="s">
        <v>504</v>
      </c>
      <c r="C9288" s="39" t="s">
        <v>156</v>
      </c>
      <c r="D9288" s="92">
        <f t="shared" si="456"/>
        <v>29.677119999999999</v>
      </c>
      <c r="E9288" s="92">
        <f t="shared" si="457"/>
        <v>23.916049999999998</v>
      </c>
      <c r="F9288" s="92">
        <f t="shared" si="458"/>
        <v>36.166289999999996</v>
      </c>
      <c r="H9288" s="138">
        <v>29.677119999999999</v>
      </c>
      <c r="I9288" s="138">
        <v>23.916049999999998</v>
      </c>
      <c r="J9288" s="138">
        <v>36.166289999999996</v>
      </c>
      <c r="K9288" s="138">
        <v>10.567086698439741</v>
      </c>
    </row>
    <row r="9289" spans="1:11">
      <c r="A9289" s="39" t="s">
        <v>503</v>
      </c>
      <c r="B9289" s="39" t="s">
        <v>504</v>
      </c>
      <c r="C9289" s="39" t="s">
        <v>159</v>
      </c>
      <c r="D9289" s="92">
        <f t="shared" si="456"/>
        <v>30.406749999999999</v>
      </c>
      <c r="E9289" s="92">
        <f t="shared" si="457"/>
        <v>22.3826</v>
      </c>
      <c r="F9289" s="92">
        <f t="shared" si="458"/>
        <v>39.831330000000001</v>
      </c>
      <c r="H9289" s="138">
        <v>30.406749999999999</v>
      </c>
      <c r="I9289" s="138">
        <v>22.3826</v>
      </c>
      <c r="J9289" s="138">
        <v>39.831330000000001</v>
      </c>
      <c r="K9289" s="138">
        <v>14.750882616524292</v>
      </c>
    </row>
    <row r="9290" spans="1:11">
      <c r="A9290" s="39" t="s">
        <v>503</v>
      </c>
      <c r="B9290" s="39" t="s">
        <v>504</v>
      </c>
      <c r="C9290" s="39" t="s">
        <v>161</v>
      </c>
      <c r="D9290" s="92">
        <f t="shared" si="456"/>
        <v>25.384979999999999</v>
      </c>
      <c r="E9290" s="92">
        <f t="shared" si="457"/>
        <v>20.784400000000002</v>
      </c>
      <c r="F9290" s="92">
        <f t="shared" si="458"/>
        <v>30.610389999999999</v>
      </c>
      <c r="H9290" s="138">
        <v>25.384979999999999</v>
      </c>
      <c r="I9290" s="138">
        <v>20.784400000000002</v>
      </c>
      <c r="J9290" s="138">
        <v>30.610389999999999</v>
      </c>
      <c r="K9290" s="138">
        <v>9.8882134238435473</v>
      </c>
    </row>
    <row r="9291" spans="1:11">
      <c r="A9291" s="39" t="s">
        <v>503</v>
      </c>
      <c r="B9291" s="39" t="s">
        <v>504</v>
      </c>
      <c r="C9291" s="39" t="s">
        <v>168</v>
      </c>
      <c r="D9291" s="92">
        <f t="shared" si="456"/>
        <v>26.211950000000002</v>
      </c>
      <c r="E9291" s="92">
        <f t="shared" si="457"/>
        <v>19.791260000000001</v>
      </c>
      <c r="F9291" s="92">
        <f t="shared" si="458"/>
        <v>33.836910000000003</v>
      </c>
      <c r="H9291" s="138">
        <v>26.211950000000002</v>
      </c>
      <c r="I9291" s="138">
        <v>19.791260000000001</v>
      </c>
      <c r="J9291" s="138">
        <v>33.836910000000003</v>
      </c>
      <c r="K9291" s="138">
        <v>13.716774219392299</v>
      </c>
    </row>
    <row r="9292" spans="1:11">
      <c r="A9292" s="39" t="s">
        <v>503</v>
      </c>
      <c r="B9292" s="39" t="s">
        <v>504</v>
      </c>
      <c r="C9292" s="39" t="s">
        <v>98</v>
      </c>
      <c r="D9292" s="92">
        <f t="shared" si="456"/>
        <v>26.381250000000001</v>
      </c>
      <c r="E9292" s="92">
        <f t="shared" si="457"/>
        <v>18.840920000000001</v>
      </c>
      <c r="F9292" s="92">
        <f t="shared" si="458"/>
        <v>35.615029999999997</v>
      </c>
      <c r="H9292" s="138">
        <v>26.381250000000001</v>
      </c>
      <c r="I9292" s="138">
        <v>18.840920000000001</v>
      </c>
      <c r="J9292" s="138">
        <v>35.615029999999997</v>
      </c>
      <c r="K9292" s="138">
        <v>16.304170575692961</v>
      </c>
    </row>
    <row r="9293" spans="1:11">
      <c r="A9293" s="39" t="s">
        <v>503</v>
      </c>
      <c r="B9293" s="39" t="s">
        <v>504</v>
      </c>
      <c r="C9293" s="39" t="s">
        <v>105</v>
      </c>
      <c r="D9293" s="92">
        <f t="shared" si="456"/>
        <v>25.95195</v>
      </c>
      <c r="E9293" s="92">
        <f t="shared" si="457"/>
        <v>17.122119999999999</v>
      </c>
      <c r="F9293" s="92">
        <f t="shared" si="458"/>
        <v>37.286679999999997</v>
      </c>
      <c r="H9293" s="138">
        <v>25.95195</v>
      </c>
      <c r="I9293" s="138">
        <v>17.122119999999999</v>
      </c>
      <c r="J9293" s="138">
        <v>37.286679999999997</v>
      </c>
      <c r="K9293" s="138">
        <v>19.965016116322666</v>
      </c>
    </row>
    <row r="9294" spans="1:11">
      <c r="A9294" s="39" t="s">
        <v>503</v>
      </c>
      <c r="B9294" s="39" t="s">
        <v>504</v>
      </c>
      <c r="C9294" s="39" t="s">
        <v>106</v>
      </c>
      <c r="D9294" s="92">
        <f t="shared" si="456"/>
        <v>24.78388</v>
      </c>
      <c r="E9294" s="92">
        <f t="shared" si="457"/>
        <v>20.4178</v>
      </c>
      <c r="F9294" s="92">
        <f t="shared" si="458"/>
        <v>29.734760000000001</v>
      </c>
      <c r="H9294" s="138">
        <v>24.78388</v>
      </c>
      <c r="I9294" s="138">
        <v>20.4178</v>
      </c>
      <c r="J9294" s="138">
        <v>29.734760000000001</v>
      </c>
      <c r="K9294" s="138">
        <v>9.6007445161935898</v>
      </c>
    </row>
    <row r="9295" spans="1:11">
      <c r="A9295" s="39" t="s">
        <v>503</v>
      </c>
      <c r="B9295" s="39" t="s">
        <v>504</v>
      </c>
      <c r="C9295" s="39" t="s">
        <v>125</v>
      </c>
      <c r="D9295" s="92">
        <f t="shared" si="456"/>
        <v>23.369479999999999</v>
      </c>
      <c r="E9295" s="92">
        <f t="shared" si="457"/>
        <v>18.55463</v>
      </c>
      <c r="F9295" s="92">
        <f t="shared" si="458"/>
        <v>28.989049999999999</v>
      </c>
      <c r="H9295" s="138">
        <v>23.369479999999999</v>
      </c>
      <c r="I9295" s="138">
        <v>18.55463</v>
      </c>
      <c r="J9295" s="138">
        <v>28.989049999999999</v>
      </c>
      <c r="K9295" s="138">
        <v>11.40114371393801</v>
      </c>
    </row>
    <row r="9296" spans="1:11">
      <c r="A9296" s="39" t="s">
        <v>503</v>
      </c>
      <c r="B9296" s="39" t="s">
        <v>504</v>
      </c>
      <c r="C9296" s="39" t="s">
        <v>131</v>
      </c>
      <c r="D9296" s="92">
        <f t="shared" si="456"/>
        <v>24.196210000000001</v>
      </c>
      <c r="E9296" s="92">
        <f t="shared" si="457"/>
        <v>19.066990000000001</v>
      </c>
      <c r="F9296" s="92">
        <f t="shared" si="458"/>
        <v>30.190519999999999</v>
      </c>
      <c r="H9296" s="138">
        <v>24.196210000000001</v>
      </c>
      <c r="I9296" s="138">
        <v>19.066990000000001</v>
      </c>
      <c r="J9296" s="138">
        <v>30.190519999999999</v>
      </c>
      <c r="K9296" s="138">
        <v>11.744587272138901</v>
      </c>
    </row>
    <row r="9297" spans="1:11">
      <c r="A9297" s="39" t="s">
        <v>503</v>
      </c>
      <c r="B9297" s="39" t="s">
        <v>504</v>
      </c>
      <c r="C9297" s="39" t="s">
        <v>133</v>
      </c>
      <c r="D9297" s="92">
        <f t="shared" si="456"/>
        <v>24.795369999999998</v>
      </c>
      <c r="E9297" s="92">
        <f t="shared" si="457"/>
        <v>20.341190000000001</v>
      </c>
      <c r="F9297" s="92">
        <f t="shared" si="458"/>
        <v>29.859290000000001</v>
      </c>
      <c r="H9297" s="138">
        <v>24.795369999999998</v>
      </c>
      <c r="I9297" s="138">
        <v>20.341190000000001</v>
      </c>
      <c r="J9297" s="138">
        <v>29.859290000000001</v>
      </c>
      <c r="K9297" s="138">
        <v>9.8040400284407934</v>
      </c>
    </row>
    <row r="9298" spans="1:11">
      <c r="A9298" s="39" t="s">
        <v>503</v>
      </c>
      <c r="B9298" s="39" t="s">
        <v>504</v>
      </c>
      <c r="C9298" s="39" t="s">
        <v>137</v>
      </c>
      <c r="D9298" s="92">
        <f t="shared" si="456"/>
        <v>26.933489999999999</v>
      </c>
      <c r="E9298" s="92">
        <f t="shared" si="457"/>
        <v>21.36975</v>
      </c>
      <c r="F9298" s="92">
        <f t="shared" si="458"/>
        <v>33.33173</v>
      </c>
      <c r="H9298" s="138">
        <v>26.933489999999999</v>
      </c>
      <c r="I9298" s="138">
        <v>21.36975</v>
      </c>
      <c r="J9298" s="138">
        <v>33.33173</v>
      </c>
      <c r="K9298" s="138">
        <v>11.360354710807995</v>
      </c>
    </row>
    <row r="9299" spans="1:11">
      <c r="A9299" s="39" t="s">
        <v>503</v>
      </c>
      <c r="B9299" s="39" t="s">
        <v>504</v>
      </c>
      <c r="C9299" s="39" t="s">
        <v>138</v>
      </c>
      <c r="D9299" s="92">
        <f t="shared" si="456"/>
        <v>24.422689999999999</v>
      </c>
      <c r="E9299" s="92">
        <f t="shared" si="457"/>
        <v>17.18572</v>
      </c>
      <c r="F9299" s="92">
        <f t="shared" si="458"/>
        <v>33.475320000000004</v>
      </c>
      <c r="H9299" s="138">
        <v>24.422689999999999</v>
      </c>
      <c r="I9299" s="138">
        <v>17.18572</v>
      </c>
      <c r="J9299" s="138">
        <v>33.475320000000004</v>
      </c>
      <c r="K9299" s="138">
        <v>17.075084685593602</v>
      </c>
    </row>
    <row r="9300" spans="1:11">
      <c r="A9300" s="39" t="s">
        <v>503</v>
      </c>
      <c r="B9300" s="39" t="s">
        <v>504</v>
      </c>
      <c r="C9300" s="39" t="s">
        <v>140</v>
      </c>
      <c r="D9300" s="92">
        <f t="shared" si="456"/>
        <v>23.720549999999999</v>
      </c>
      <c r="E9300" s="92">
        <f t="shared" si="457"/>
        <v>18.668880000000001</v>
      </c>
      <c r="F9300" s="92">
        <f t="shared" si="458"/>
        <v>29.640989999999999</v>
      </c>
      <c r="H9300" s="138">
        <v>23.720549999999999</v>
      </c>
      <c r="I9300" s="138">
        <v>18.668880000000001</v>
      </c>
      <c r="J9300" s="138">
        <v>29.640989999999999</v>
      </c>
      <c r="K9300" s="138">
        <v>11.814325553159604</v>
      </c>
    </row>
    <row r="9301" spans="1:11">
      <c r="A9301" s="39" t="s">
        <v>503</v>
      </c>
      <c r="B9301" s="39" t="s">
        <v>504</v>
      </c>
      <c r="C9301" s="39" t="s">
        <v>144</v>
      </c>
      <c r="D9301" s="92">
        <f t="shared" si="456"/>
        <v>23.013100000000001</v>
      </c>
      <c r="E9301" s="92">
        <f t="shared" si="457"/>
        <v>17.386500000000002</v>
      </c>
      <c r="F9301" s="92">
        <f t="shared" si="458"/>
        <v>29.80367</v>
      </c>
      <c r="H9301" s="138">
        <v>23.013100000000001</v>
      </c>
      <c r="I9301" s="138">
        <v>17.386500000000002</v>
      </c>
      <c r="J9301" s="138">
        <v>29.80367</v>
      </c>
      <c r="K9301" s="138">
        <v>13.781480982570796</v>
      </c>
    </row>
    <row r="9302" spans="1:11">
      <c r="A9302" s="39" t="s">
        <v>503</v>
      </c>
      <c r="B9302" s="39" t="s">
        <v>504</v>
      </c>
      <c r="C9302" s="39" t="s">
        <v>145</v>
      </c>
      <c r="D9302" s="92">
        <f t="shared" si="456"/>
        <v>22.859870000000001</v>
      </c>
      <c r="E9302" s="92">
        <f t="shared" si="457"/>
        <v>18.191410000000001</v>
      </c>
      <c r="F9302" s="92">
        <f t="shared" si="458"/>
        <v>28.31176</v>
      </c>
      <c r="H9302" s="138">
        <v>22.859870000000001</v>
      </c>
      <c r="I9302" s="138">
        <v>18.191410000000001</v>
      </c>
      <c r="J9302" s="138">
        <v>28.31176</v>
      </c>
      <c r="K9302" s="138">
        <v>11.301569081538959</v>
      </c>
    </row>
    <row r="9303" spans="1:11">
      <c r="A9303" s="39" t="s">
        <v>503</v>
      </c>
      <c r="B9303" s="39" t="s">
        <v>504</v>
      </c>
      <c r="C9303" s="39" t="s">
        <v>146</v>
      </c>
      <c r="D9303" s="92">
        <f t="shared" si="456"/>
        <v>22.944479999999999</v>
      </c>
      <c r="E9303" s="92">
        <f t="shared" si="457"/>
        <v>18.505800000000001</v>
      </c>
      <c r="F9303" s="92">
        <f t="shared" si="458"/>
        <v>28.080939999999998</v>
      </c>
      <c r="H9303" s="138">
        <v>22.944479999999999</v>
      </c>
      <c r="I9303" s="138">
        <v>18.505800000000001</v>
      </c>
      <c r="J9303" s="138">
        <v>28.080939999999998</v>
      </c>
      <c r="K9303" s="138">
        <v>10.652640635133157</v>
      </c>
    </row>
    <row r="9304" spans="1:11">
      <c r="A9304" s="39" t="s">
        <v>503</v>
      </c>
      <c r="B9304" s="39" t="s">
        <v>504</v>
      </c>
      <c r="C9304" s="39" t="s">
        <v>153</v>
      </c>
      <c r="D9304" s="92">
        <f t="shared" si="456"/>
        <v>30.587029999999999</v>
      </c>
      <c r="E9304" s="92">
        <f t="shared" si="457"/>
        <v>18.806930000000001</v>
      </c>
      <c r="F9304" s="92">
        <f t="shared" si="458"/>
        <v>45.601640000000003</v>
      </c>
      <c r="H9304" s="138">
        <v>30.587029999999999</v>
      </c>
      <c r="I9304" s="138">
        <v>18.806930000000001</v>
      </c>
      <c r="J9304" s="138">
        <v>45.601640000000003</v>
      </c>
      <c r="K9304" s="138">
        <v>22.772501939547578</v>
      </c>
    </row>
    <row r="9305" spans="1:11">
      <c r="A9305" s="39" t="s">
        <v>503</v>
      </c>
      <c r="B9305" s="39" t="s">
        <v>504</v>
      </c>
      <c r="C9305" s="39" t="s">
        <v>162</v>
      </c>
      <c r="D9305" s="92">
        <f t="shared" si="456"/>
        <v>23.037569999999999</v>
      </c>
      <c r="E9305" s="92">
        <f t="shared" si="457"/>
        <v>17.478090000000002</v>
      </c>
      <c r="F9305" s="92">
        <f t="shared" si="458"/>
        <v>29.728380000000001</v>
      </c>
      <c r="H9305" s="138">
        <v>23.037569999999999</v>
      </c>
      <c r="I9305" s="138">
        <v>17.478090000000002</v>
      </c>
      <c r="J9305" s="138">
        <v>29.728380000000001</v>
      </c>
      <c r="K9305" s="138">
        <v>13.581484505527278</v>
      </c>
    </row>
    <row r="9306" spans="1:11">
      <c r="A9306" s="39" t="s">
        <v>503</v>
      </c>
      <c r="B9306" s="39" t="s">
        <v>504</v>
      </c>
      <c r="C9306" s="39" t="s">
        <v>165</v>
      </c>
      <c r="D9306" s="92">
        <f t="shared" si="456"/>
        <v>19.7149</v>
      </c>
      <c r="E9306" s="92">
        <f t="shared" si="457"/>
        <v>14.84872</v>
      </c>
      <c r="F9306" s="92">
        <f t="shared" si="458"/>
        <v>25.694590000000002</v>
      </c>
      <c r="H9306" s="138">
        <v>19.7149</v>
      </c>
      <c r="I9306" s="138">
        <v>14.84872</v>
      </c>
      <c r="J9306" s="138">
        <v>25.694590000000002</v>
      </c>
      <c r="K9306" s="138">
        <v>14.019634895434418</v>
      </c>
    </row>
    <row r="9307" spans="1:11">
      <c r="A9307" s="39" t="s">
        <v>503</v>
      </c>
      <c r="B9307" s="39" t="s">
        <v>504</v>
      </c>
      <c r="C9307" s="39" t="s">
        <v>166</v>
      </c>
      <c r="D9307" s="92">
        <f t="shared" si="456"/>
        <v>28.00487</v>
      </c>
      <c r="E9307" s="92">
        <f t="shared" si="457"/>
        <v>21.882729999999999</v>
      </c>
      <c r="F9307" s="92">
        <f t="shared" si="458"/>
        <v>35.07085</v>
      </c>
      <c r="H9307" s="138">
        <v>28.00487</v>
      </c>
      <c r="I9307" s="138">
        <v>21.882729999999999</v>
      </c>
      <c r="J9307" s="138">
        <v>35.07085</v>
      </c>
      <c r="K9307" s="138">
        <v>12.057356452645559</v>
      </c>
    </row>
    <row r="9308" spans="1:11">
      <c r="A9308" s="39" t="s">
        <v>503</v>
      </c>
      <c r="B9308" s="39" t="s">
        <v>504</v>
      </c>
      <c r="C9308" s="39" t="s">
        <v>170</v>
      </c>
      <c r="D9308" s="92">
        <f t="shared" si="456"/>
        <v>30.41958</v>
      </c>
      <c r="E9308" s="92">
        <f t="shared" si="457"/>
        <v>24.420850000000002</v>
      </c>
      <c r="F9308" s="92">
        <f t="shared" si="458"/>
        <v>37.167200000000001</v>
      </c>
      <c r="H9308" s="138">
        <v>30.41958</v>
      </c>
      <c r="I9308" s="138">
        <v>24.420850000000002</v>
      </c>
      <c r="J9308" s="138">
        <v>37.167200000000001</v>
      </c>
      <c r="K9308" s="138">
        <v>10.731943044578525</v>
      </c>
    </row>
    <row r="9309" spans="1:11">
      <c r="A9309" s="39" t="s">
        <v>503</v>
      </c>
      <c r="B9309" s="39" t="s">
        <v>504</v>
      </c>
      <c r="C9309" s="39" t="s">
        <v>172</v>
      </c>
      <c r="D9309" s="92">
        <f t="shared" si="456"/>
        <v>28.746860000000002</v>
      </c>
      <c r="E9309" s="92">
        <f t="shared" si="457"/>
        <v>22.551449999999999</v>
      </c>
      <c r="F9309" s="92">
        <f t="shared" si="458"/>
        <v>35.856310000000001</v>
      </c>
      <c r="H9309" s="138">
        <v>28.746860000000002</v>
      </c>
      <c r="I9309" s="138">
        <v>22.551449999999999</v>
      </c>
      <c r="J9309" s="138">
        <v>35.856310000000001</v>
      </c>
      <c r="K9309" s="138">
        <v>11.853513740283285</v>
      </c>
    </row>
    <row r="9310" spans="1:11">
      <c r="A9310" s="39" t="s">
        <v>503</v>
      </c>
      <c r="B9310" s="39" t="s">
        <v>504</v>
      </c>
      <c r="C9310" s="39" t="s">
        <v>175</v>
      </c>
      <c r="D9310" s="92">
        <f t="shared" si="456"/>
        <v>22.95805</v>
      </c>
      <c r="E9310" s="92">
        <f t="shared" si="457"/>
        <v>18.352920000000001</v>
      </c>
      <c r="F9310" s="92">
        <f t="shared" si="458"/>
        <v>28.31793</v>
      </c>
      <c r="H9310" s="138">
        <v>22.95805</v>
      </c>
      <c r="I9310" s="138">
        <v>18.352920000000001</v>
      </c>
      <c r="J9310" s="138">
        <v>28.31793</v>
      </c>
      <c r="K9310" s="138">
        <v>11.080631848088144</v>
      </c>
    </row>
    <row r="9311" spans="1:11">
      <c r="A9311" s="39" t="s">
        <v>503</v>
      </c>
      <c r="B9311" s="39" t="s">
        <v>504</v>
      </c>
      <c r="C9311" s="39" t="s">
        <v>99</v>
      </c>
      <c r="D9311" s="92">
        <f t="shared" si="456"/>
        <v>26.474630000000001</v>
      </c>
      <c r="E9311" s="92">
        <f t="shared" si="457"/>
        <v>19.899339999999999</v>
      </c>
      <c r="F9311" s="92">
        <f t="shared" si="458"/>
        <v>34.292430000000003</v>
      </c>
      <c r="H9311" s="138">
        <v>26.474630000000001</v>
      </c>
      <c r="I9311" s="138">
        <v>19.899339999999999</v>
      </c>
      <c r="J9311" s="138">
        <v>34.292430000000003</v>
      </c>
      <c r="K9311" s="138">
        <v>13.921864063822609</v>
      </c>
    </row>
    <row r="9312" spans="1:11">
      <c r="A9312" s="39" t="s">
        <v>503</v>
      </c>
      <c r="B9312" s="39" t="s">
        <v>504</v>
      </c>
      <c r="C9312" s="39" t="s">
        <v>100</v>
      </c>
      <c r="D9312" s="92">
        <f t="shared" si="456"/>
        <v>26.199639999999999</v>
      </c>
      <c r="E9312" s="92">
        <f t="shared" si="457"/>
        <v>21.418859999999999</v>
      </c>
      <c r="F9312" s="92">
        <f t="shared" si="458"/>
        <v>31.61815</v>
      </c>
      <c r="H9312" s="138">
        <v>26.199639999999999</v>
      </c>
      <c r="I9312" s="138">
        <v>21.418859999999999</v>
      </c>
      <c r="J9312" s="138">
        <v>31.61815</v>
      </c>
      <c r="K9312" s="138">
        <v>9.9487015852126213</v>
      </c>
    </row>
    <row r="9313" spans="1:11">
      <c r="A9313" s="39" t="s">
        <v>503</v>
      </c>
      <c r="B9313" s="39" t="s">
        <v>504</v>
      </c>
      <c r="C9313" s="39" t="s">
        <v>107</v>
      </c>
      <c r="D9313" s="92">
        <f t="shared" ref="D9313:D9376" si="459">IF(K9313&gt;=50," ",H9313)</f>
        <v>24.58802</v>
      </c>
      <c r="E9313" s="92">
        <f t="shared" ref="E9313:E9376" si="460">IF(K9313&gt;=50," ",I9313)</f>
        <v>19.982489999999999</v>
      </c>
      <c r="F9313" s="92">
        <f t="shared" ref="F9313:F9376" si="461">IF(K9313&gt;=50," ",J9313)</f>
        <v>29.85894</v>
      </c>
      <c r="H9313" s="138">
        <v>24.58802</v>
      </c>
      <c r="I9313" s="138">
        <v>19.982489999999999</v>
      </c>
      <c r="J9313" s="138">
        <v>29.85894</v>
      </c>
      <c r="K9313" s="138">
        <v>10.259846055111391</v>
      </c>
    </row>
    <row r="9314" spans="1:11">
      <c r="A9314" s="39" t="s">
        <v>503</v>
      </c>
      <c r="B9314" s="39" t="s">
        <v>504</v>
      </c>
      <c r="C9314" s="39" t="s">
        <v>113</v>
      </c>
      <c r="D9314" s="92">
        <f t="shared" si="459"/>
        <v>27.95947</v>
      </c>
      <c r="E9314" s="92">
        <f t="shared" si="460"/>
        <v>21.3767</v>
      </c>
      <c r="F9314" s="92">
        <f t="shared" si="461"/>
        <v>35.650199999999998</v>
      </c>
      <c r="H9314" s="138">
        <v>27.95947</v>
      </c>
      <c r="I9314" s="138">
        <v>21.3767</v>
      </c>
      <c r="J9314" s="138">
        <v>35.650199999999998</v>
      </c>
      <c r="K9314" s="138">
        <v>13.079868824409047</v>
      </c>
    </row>
    <row r="9315" spans="1:11">
      <c r="A9315" s="39" t="s">
        <v>503</v>
      </c>
      <c r="B9315" s="39" t="s">
        <v>504</v>
      </c>
      <c r="C9315" s="39" t="s">
        <v>114</v>
      </c>
      <c r="D9315" s="92">
        <f t="shared" si="459"/>
        <v>29.607320000000001</v>
      </c>
      <c r="E9315" s="92">
        <f t="shared" si="460"/>
        <v>23.10042</v>
      </c>
      <c r="F9315" s="92">
        <f t="shared" si="461"/>
        <v>37.063699999999997</v>
      </c>
      <c r="H9315" s="138">
        <v>29.607320000000001</v>
      </c>
      <c r="I9315" s="138">
        <v>23.10042</v>
      </c>
      <c r="J9315" s="138">
        <v>37.063699999999997</v>
      </c>
      <c r="K9315" s="138">
        <v>12.087179792024404</v>
      </c>
    </row>
    <row r="9316" spans="1:11">
      <c r="A9316" s="39" t="s">
        <v>503</v>
      </c>
      <c r="B9316" s="39" t="s">
        <v>504</v>
      </c>
      <c r="C9316" s="39" t="s">
        <v>120</v>
      </c>
      <c r="D9316" s="92">
        <f t="shared" si="459"/>
        <v>27.507370000000002</v>
      </c>
      <c r="E9316" s="92">
        <f t="shared" si="460"/>
        <v>19.866800000000001</v>
      </c>
      <c r="F9316" s="92">
        <f t="shared" si="461"/>
        <v>36.739199999999997</v>
      </c>
      <c r="H9316" s="138">
        <v>27.507370000000002</v>
      </c>
      <c r="I9316" s="138">
        <v>19.866800000000001</v>
      </c>
      <c r="J9316" s="138">
        <v>36.739199999999997</v>
      </c>
      <c r="K9316" s="138">
        <v>15.74022525599503</v>
      </c>
    </row>
    <row r="9317" spans="1:11">
      <c r="A9317" s="39" t="s">
        <v>503</v>
      </c>
      <c r="B9317" s="39" t="s">
        <v>504</v>
      </c>
      <c r="C9317" s="39" t="s">
        <v>121</v>
      </c>
      <c r="D9317" s="92">
        <f t="shared" si="459"/>
        <v>26.013190000000002</v>
      </c>
      <c r="E9317" s="92">
        <f t="shared" si="460"/>
        <v>19.141220000000001</v>
      </c>
      <c r="F9317" s="92">
        <f t="shared" si="461"/>
        <v>34.305570000000003</v>
      </c>
      <c r="H9317" s="138">
        <v>26.013190000000002</v>
      </c>
      <c r="I9317" s="138">
        <v>19.141220000000001</v>
      </c>
      <c r="J9317" s="138">
        <v>34.305570000000003</v>
      </c>
      <c r="K9317" s="138">
        <v>14.931075350620205</v>
      </c>
    </row>
    <row r="9318" spans="1:11">
      <c r="A9318" s="39" t="s">
        <v>503</v>
      </c>
      <c r="B9318" s="39" t="s">
        <v>504</v>
      </c>
      <c r="C9318" s="39" t="s">
        <v>124</v>
      </c>
      <c r="D9318" s="92">
        <f t="shared" si="459"/>
        <v>19.071619999999999</v>
      </c>
      <c r="E9318" s="92">
        <f t="shared" si="460"/>
        <v>15.01845</v>
      </c>
      <c r="F9318" s="92">
        <f t="shared" si="461"/>
        <v>23.910889999999998</v>
      </c>
      <c r="H9318" s="138">
        <v>19.071619999999999</v>
      </c>
      <c r="I9318" s="138">
        <v>15.01845</v>
      </c>
      <c r="J9318" s="138">
        <v>23.910889999999998</v>
      </c>
      <c r="K9318" s="138">
        <v>11.881885230515291</v>
      </c>
    </row>
    <row r="9319" spans="1:11">
      <c r="A9319" s="39" t="s">
        <v>503</v>
      </c>
      <c r="B9319" s="39" t="s">
        <v>504</v>
      </c>
      <c r="C9319" s="39" t="s">
        <v>126</v>
      </c>
      <c r="D9319" s="92">
        <f t="shared" si="459"/>
        <v>21.3093</v>
      </c>
      <c r="E9319" s="92">
        <f t="shared" si="460"/>
        <v>15.5044</v>
      </c>
      <c r="F9319" s="92">
        <f t="shared" si="461"/>
        <v>28.553139999999999</v>
      </c>
      <c r="H9319" s="138">
        <v>21.3093</v>
      </c>
      <c r="I9319" s="138">
        <v>15.5044</v>
      </c>
      <c r="J9319" s="138">
        <v>28.553139999999999</v>
      </c>
      <c r="K9319" s="138">
        <v>15.624131247858916</v>
      </c>
    </row>
    <row r="9320" spans="1:11">
      <c r="A9320" s="39" t="s">
        <v>503</v>
      </c>
      <c r="B9320" s="39" t="s">
        <v>504</v>
      </c>
      <c r="C9320" s="39" t="s">
        <v>127</v>
      </c>
      <c r="D9320" s="92">
        <f t="shared" si="459"/>
        <v>27.814070000000001</v>
      </c>
      <c r="E9320" s="92">
        <f t="shared" si="460"/>
        <v>20.734210000000001</v>
      </c>
      <c r="F9320" s="92">
        <f t="shared" si="461"/>
        <v>36.207140000000003</v>
      </c>
      <c r="H9320" s="138">
        <v>27.814070000000001</v>
      </c>
      <c r="I9320" s="138">
        <v>20.734210000000001</v>
      </c>
      <c r="J9320" s="138">
        <v>36.207140000000003</v>
      </c>
      <c r="K9320" s="138">
        <v>14.26351483260091</v>
      </c>
    </row>
    <row r="9321" spans="1:11">
      <c r="A9321" s="39" t="s">
        <v>503</v>
      </c>
      <c r="B9321" s="39" t="s">
        <v>504</v>
      </c>
      <c r="C9321" s="39" t="s">
        <v>128</v>
      </c>
      <c r="D9321" s="92">
        <f t="shared" si="459"/>
        <v>23.823170000000001</v>
      </c>
      <c r="E9321" s="92">
        <f t="shared" si="460"/>
        <v>18.856670000000001</v>
      </c>
      <c r="F9321" s="92">
        <f t="shared" si="461"/>
        <v>29.620249999999999</v>
      </c>
      <c r="H9321" s="138">
        <v>23.823170000000001</v>
      </c>
      <c r="I9321" s="138">
        <v>18.856670000000001</v>
      </c>
      <c r="J9321" s="138">
        <v>29.620249999999999</v>
      </c>
      <c r="K9321" s="138">
        <v>11.540235829236831</v>
      </c>
    </row>
    <row r="9322" spans="1:11">
      <c r="A9322" s="39" t="s">
        <v>503</v>
      </c>
      <c r="B9322" s="39" t="s">
        <v>504</v>
      </c>
      <c r="C9322" s="39" t="s">
        <v>129</v>
      </c>
      <c r="D9322" s="92">
        <f t="shared" si="459"/>
        <v>20.87227</v>
      </c>
      <c r="E9322" s="92">
        <f t="shared" si="460"/>
        <v>17.02159</v>
      </c>
      <c r="F9322" s="92">
        <f t="shared" si="461"/>
        <v>25.32817</v>
      </c>
      <c r="H9322" s="138">
        <v>20.87227</v>
      </c>
      <c r="I9322" s="138">
        <v>17.02159</v>
      </c>
      <c r="J9322" s="138">
        <v>25.32817</v>
      </c>
      <c r="K9322" s="138">
        <v>10.150731089622738</v>
      </c>
    </row>
    <row r="9323" spans="1:11">
      <c r="A9323" s="39" t="s">
        <v>503</v>
      </c>
      <c r="B9323" s="39" t="s">
        <v>504</v>
      </c>
      <c r="C9323" s="39" t="s">
        <v>139</v>
      </c>
      <c r="D9323" s="92">
        <f t="shared" si="459"/>
        <v>23.949480000000001</v>
      </c>
      <c r="E9323" s="92">
        <f t="shared" si="460"/>
        <v>19.593430000000001</v>
      </c>
      <c r="F9323" s="92">
        <f t="shared" si="461"/>
        <v>28.92558</v>
      </c>
      <c r="H9323" s="138">
        <v>23.949480000000001</v>
      </c>
      <c r="I9323" s="138">
        <v>19.593430000000001</v>
      </c>
      <c r="J9323" s="138">
        <v>28.92558</v>
      </c>
      <c r="K9323" s="138">
        <v>9.9497275097413382</v>
      </c>
    </row>
    <row r="9324" spans="1:11">
      <c r="A9324" s="39" t="s">
        <v>503</v>
      </c>
      <c r="B9324" s="39" t="s">
        <v>504</v>
      </c>
      <c r="C9324" s="39" t="s">
        <v>141</v>
      </c>
      <c r="D9324" s="92">
        <f t="shared" si="459"/>
        <v>29.10755</v>
      </c>
      <c r="E9324" s="92">
        <f t="shared" si="460"/>
        <v>22.033919999999998</v>
      </c>
      <c r="F9324" s="92">
        <f t="shared" si="461"/>
        <v>37.363790000000002</v>
      </c>
      <c r="H9324" s="138">
        <v>29.10755</v>
      </c>
      <c r="I9324" s="138">
        <v>22.033919999999998</v>
      </c>
      <c r="J9324" s="138">
        <v>37.363790000000002</v>
      </c>
      <c r="K9324" s="138">
        <v>13.509068952900535</v>
      </c>
    </row>
    <row r="9325" spans="1:11">
      <c r="A9325" s="39" t="s">
        <v>503</v>
      </c>
      <c r="B9325" s="39" t="s">
        <v>504</v>
      </c>
      <c r="C9325" s="39" t="s">
        <v>142</v>
      </c>
      <c r="D9325" s="92">
        <f t="shared" si="459"/>
        <v>20.28013</v>
      </c>
      <c r="E9325" s="92">
        <f t="shared" si="460"/>
        <v>16.194369999999999</v>
      </c>
      <c r="F9325" s="92">
        <f t="shared" si="461"/>
        <v>25.08811</v>
      </c>
      <c r="H9325" s="138">
        <v>20.28013</v>
      </c>
      <c r="I9325" s="138">
        <v>16.194369999999999</v>
      </c>
      <c r="J9325" s="138">
        <v>25.08811</v>
      </c>
      <c r="K9325" s="138">
        <v>11.182536798334134</v>
      </c>
    </row>
    <row r="9326" spans="1:11">
      <c r="A9326" s="39" t="s">
        <v>503</v>
      </c>
      <c r="B9326" s="39" t="s">
        <v>504</v>
      </c>
      <c r="C9326" s="39" t="s">
        <v>147</v>
      </c>
      <c r="D9326" s="92">
        <f t="shared" si="459"/>
        <v>25.352080000000001</v>
      </c>
      <c r="E9326" s="92">
        <f t="shared" si="460"/>
        <v>20.610690000000002</v>
      </c>
      <c r="F9326" s="92">
        <f t="shared" si="461"/>
        <v>30.761569999999999</v>
      </c>
      <c r="H9326" s="138">
        <v>25.352080000000001</v>
      </c>
      <c r="I9326" s="138">
        <v>20.610690000000002</v>
      </c>
      <c r="J9326" s="138">
        <v>30.761569999999999</v>
      </c>
      <c r="K9326" s="138">
        <v>10.230142852184121</v>
      </c>
    </row>
    <row r="9327" spans="1:11">
      <c r="A9327" s="39" t="s">
        <v>503</v>
      </c>
      <c r="B9327" s="39" t="s">
        <v>504</v>
      </c>
      <c r="C9327" s="39" t="s">
        <v>148</v>
      </c>
      <c r="D9327" s="92">
        <f t="shared" si="459"/>
        <v>21.859590000000001</v>
      </c>
      <c r="E9327" s="92">
        <f t="shared" si="460"/>
        <v>16.720050000000001</v>
      </c>
      <c r="F9327" s="92">
        <f t="shared" si="461"/>
        <v>28.046900000000001</v>
      </c>
      <c r="H9327" s="138">
        <v>21.859590000000001</v>
      </c>
      <c r="I9327" s="138">
        <v>16.720050000000001</v>
      </c>
      <c r="J9327" s="138">
        <v>28.046900000000001</v>
      </c>
      <c r="K9327" s="138">
        <v>13.224168431338374</v>
      </c>
    </row>
    <row r="9328" spans="1:11">
      <c r="A9328" s="39" t="s">
        <v>503</v>
      </c>
      <c r="B9328" s="39" t="s">
        <v>504</v>
      </c>
      <c r="C9328" s="39" t="s">
        <v>152</v>
      </c>
      <c r="D9328" s="92">
        <f t="shared" si="459"/>
        <v>35.206809999999997</v>
      </c>
      <c r="E9328" s="92">
        <f t="shared" si="460"/>
        <v>27.765329999999999</v>
      </c>
      <c r="F9328" s="92">
        <f t="shared" si="461"/>
        <v>43.443219999999997</v>
      </c>
      <c r="H9328" s="138">
        <v>35.206809999999997</v>
      </c>
      <c r="I9328" s="138">
        <v>27.765329999999999</v>
      </c>
      <c r="J9328" s="138">
        <v>43.443219999999997</v>
      </c>
      <c r="K9328" s="138">
        <v>11.442629991186363</v>
      </c>
    </row>
    <row r="9329" spans="1:11">
      <c r="A9329" s="39" t="s">
        <v>503</v>
      </c>
      <c r="B9329" s="39" t="s">
        <v>504</v>
      </c>
      <c r="C9329" s="39" t="s">
        <v>155</v>
      </c>
      <c r="D9329" s="92">
        <f t="shared" si="459"/>
        <v>27.48029</v>
      </c>
      <c r="E9329" s="92">
        <f t="shared" si="460"/>
        <v>19.882940000000001</v>
      </c>
      <c r="F9329" s="92">
        <f t="shared" si="461"/>
        <v>36.652529999999999</v>
      </c>
      <c r="H9329" s="138">
        <v>27.48029</v>
      </c>
      <c r="I9329" s="138">
        <v>19.882940000000001</v>
      </c>
      <c r="J9329" s="138">
        <v>36.652529999999999</v>
      </c>
      <c r="K9329" s="138">
        <v>15.658346400274525</v>
      </c>
    </row>
    <row r="9330" spans="1:11">
      <c r="A9330" s="39" t="s">
        <v>503</v>
      </c>
      <c r="B9330" s="39" t="s">
        <v>504</v>
      </c>
      <c r="C9330" s="39" t="s">
        <v>157</v>
      </c>
      <c r="D9330" s="92">
        <f t="shared" si="459"/>
        <v>21.387810000000002</v>
      </c>
      <c r="E9330" s="92">
        <f t="shared" si="460"/>
        <v>14.434900000000001</v>
      </c>
      <c r="F9330" s="92">
        <f t="shared" si="461"/>
        <v>30.496120000000001</v>
      </c>
      <c r="H9330" s="138">
        <v>21.387810000000002</v>
      </c>
      <c r="I9330" s="138">
        <v>14.434900000000001</v>
      </c>
      <c r="J9330" s="138">
        <v>30.496120000000001</v>
      </c>
      <c r="K9330" s="138">
        <v>19.166974084770715</v>
      </c>
    </row>
    <row r="9331" spans="1:11">
      <c r="A9331" s="39" t="s">
        <v>503</v>
      </c>
      <c r="B9331" s="39" t="s">
        <v>504</v>
      </c>
      <c r="C9331" s="39" t="s">
        <v>158</v>
      </c>
      <c r="D9331" s="92">
        <f t="shared" si="459"/>
        <v>32.737540000000003</v>
      </c>
      <c r="E9331" s="92">
        <f t="shared" si="460"/>
        <v>20.132390000000001</v>
      </c>
      <c r="F9331" s="92">
        <f t="shared" si="461"/>
        <v>48.447519999999997</v>
      </c>
      <c r="H9331" s="138">
        <v>32.737540000000003</v>
      </c>
      <c r="I9331" s="138">
        <v>20.132390000000001</v>
      </c>
      <c r="J9331" s="138">
        <v>48.447519999999997</v>
      </c>
      <c r="K9331" s="138">
        <v>22.577652444258181</v>
      </c>
    </row>
    <row r="9332" spans="1:11">
      <c r="A9332" s="39" t="s">
        <v>503</v>
      </c>
      <c r="B9332" s="39" t="s">
        <v>504</v>
      </c>
      <c r="C9332" s="39" t="s">
        <v>160</v>
      </c>
      <c r="D9332" s="92">
        <f t="shared" si="459"/>
        <v>22.469560000000001</v>
      </c>
      <c r="E9332" s="92">
        <f t="shared" si="460"/>
        <v>15.05819</v>
      </c>
      <c r="F9332" s="92">
        <f t="shared" si="461"/>
        <v>32.148119999999999</v>
      </c>
      <c r="H9332" s="138">
        <v>22.469560000000001</v>
      </c>
      <c r="I9332" s="138">
        <v>15.05819</v>
      </c>
      <c r="J9332" s="138">
        <v>32.148119999999999</v>
      </c>
      <c r="K9332" s="138">
        <v>19.44165795858931</v>
      </c>
    </row>
    <row r="9333" spans="1:11">
      <c r="A9333" s="39" t="s">
        <v>503</v>
      </c>
      <c r="B9333" s="39" t="s">
        <v>504</v>
      </c>
      <c r="C9333" s="39" t="s">
        <v>163</v>
      </c>
      <c r="D9333" s="92">
        <f t="shared" si="459"/>
        <v>21.696179999999998</v>
      </c>
      <c r="E9333" s="92">
        <f t="shared" si="460"/>
        <v>16.92389</v>
      </c>
      <c r="F9333" s="92">
        <f t="shared" si="461"/>
        <v>27.370819999999998</v>
      </c>
      <c r="H9333" s="138">
        <v>21.696179999999998</v>
      </c>
      <c r="I9333" s="138">
        <v>16.92389</v>
      </c>
      <c r="J9333" s="138">
        <v>27.370819999999998</v>
      </c>
      <c r="K9333" s="138">
        <v>12.286679037507986</v>
      </c>
    </row>
    <row r="9334" spans="1:11">
      <c r="A9334" s="39" t="s">
        <v>503</v>
      </c>
      <c r="B9334" s="39" t="s">
        <v>504</v>
      </c>
      <c r="C9334" s="39" t="s">
        <v>167</v>
      </c>
      <c r="D9334" s="92">
        <f t="shared" si="459"/>
        <v>23.031639999999999</v>
      </c>
      <c r="E9334" s="92">
        <f t="shared" si="460"/>
        <v>17.96031</v>
      </c>
      <c r="F9334" s="92">
        <f t="shared" si="461"/>
        <v>29.02826</v>
      </c>
      <c r="H9334" s="138">
        <v>23.031639999999999</v>
      </c>
      <c r="I9334" s="138">
        <v>17.96031</v>
      </c>
      <c r="J9334" s="138">
        <v>29.02826</v>
      </c>
      <c r="K9334" s="138">
        <v>12.271197361542644</v>
      </c>
    </row>
    <row r="9335" spans="1:11">
      <c r="A9335" s="39" t="s">
        <v>503</v>
      </c>
      <c r="B9335" s="39" t="s">
        <v>504</v>
      </c>
      <c r="C9335" s="39" t="s">
        <v>169</v>
      </c>
      <c r="D9335" s="92">
        <f t="shared" si="459"/>
        <v>29.82</v>
      </c>
      <c r="E9335" s="92">
        <f t="shared" si="460"/>
        <v>21.070799999999998</v>
      </c>
      <c r="F9335" s="92">
        <f t="shared" si="461"/>
        <v>40.345120000000001</v>
      </c>
      <c r="H9335" s="138">
        <v>29.82</v>
      </c>
      <c r="I9335" s="138">
        <v>21.070799999999998</v>
      </c>
      <c r="J9335" s="138">
        <v>40.345120000000001</v>
      </c>
      <c r="K9335" s="138">
        <v>16.640472837022134</v>
      </c>
    </row>
    <row r="9336" spans="1:11">
      <c r="A9336" s="39" t="s">
        <v>503</v>
      </c>
      <c r="B9336" s="39" t="s">
        <v>504</v>
      </c>
      <c r="C9336" s="39" t="s">
        <v>173</v>
      </c>
      <c r="D9336" s="92">
        <f t="shared" si="459"/>
        <v>25.533740000000002</v>
      </c>
      <c r="E9336" s="92">
        <f t="shared" si="460"/>
        <v>20.778559999999999</v>
      </c>
      <c r="F9336" s="92">
        <f t="shared" si="461"/>
        <v>30.951979999999999</v>
      </c>
      <c r="H9336" s="138">
        <v>25.533740000000002</v>
      </c>
      <c r="I9336" s="138">
        <v>20.778559999999999</v>
      </c>
      <c r="J9336" s="138">
        <v>30.951979999999999</v>
      </c>
      <c r="K9336" s="138">
        <v>10.180474932383584</v>
      </c>
    </row>
    <row r="9337" spans="1:11">
      <c r="A9337" s="39" t="s">
        <v>503</v>
      </c>
      <c r="B9337" s="39" t="s">
        <v>504</v>
      </c>
      <c r="C9337" s="39" t="s">
        <v>176</v>
      </c>
      <c r="D9337" s="92">
        <f t="shared" si="459"/>
        <v>27.017160000000001</v>
      </c>
      <c r="E9337" s="92">
        <f t="shared" si="460"/>
        <v>18.521540000000002</v>
      </c>
      <c r="F9337" s="92">
        <f t="shared" si="461"/>
        <v>37.61083</v>
      </c>
      <c r="H9337" s="138">
        <v>27.017160000000001</v>
      </c>
      <c r="I9337" s="138">
        <v>18.521540000000002</v>
      </c>
      <c r="J9337" s="138">
        <v>37.61083</v>
      </c>
      <c r="K9337" s="138">
        <v>18.156708551157859</v>
      </c>
    </row>
    <row r="9338" spans="1:11">
      <c r="A9338" s="39" t="s">
        <v>503</v>
      </c>
      <c r="B9338" s="39" t="s">
        <v>504</v>
      </c>
      <c r="C9338" s="39" t="s">
        <v>363</v>
      </c>
      <c r="D9338" s="92">
        <f t="shared" si="459"/>
        <v>23.24924</v>
      </c>
      <c r="E9338" s="92">
        <f t="shared" si="460"/>
        <v>20.016929999999999</v>
      </c>
      <c r="F9338" s="92">
        <f t="shared" si="461"/>
        <v>26.828430000000001</v>
      </c>
      <c r="H9338" s="138">
        <v>23.24924</v>
      </c>
      <c r="I9338" s="138">
        <v>20.016929999999999</v>
      </c>
      <c r="J9338" s="138">
        <v>26.828430000000001</v>
      </c>
      <c r="K9338" s="138">
        <v>7.4760422276169027</v>
      </c>
    </row>
    <row r="9339" spans="1:11">
      <c r="A9339" s="39" t="s">
        <v>503</v>
      </c>
      <c r="B9339" s="39" t="s">
        <v>504</v>
      </c>
      <c r="C9339" s="39" t="s">
        <v>364</v>
      </c>
      <c r="D9339" s="92">
        <f t="shared" si="459"/>
        <v>26.80517</v>
      </c>
      <c r="E9339" s="92">
        <f t="shared" si="460"/>
        <v>23.729040000000001</v>
      </c>
      <c r="F9339" s="92">
        <f t="shared" si="461"/>
        <v>30.122579999999999</v>
      </c>
      <c r="H9339" s="138">
        <v>26.80517</v>
      </c>
      <c r="I9339" s="138">
        <v>23.729040000000001</v>
      </c>
      <c r="J9339" s="138">
        <v>30.122579999999999</v>
      </c>
      <c r="K9339" s="138">
        <v>6.0885493358184268</v>
      </c>
    </row>
    <row r="9340" spans="1:11">
      <c r="A9340" s="39" t="s">
        <v>503</v>
      </c>
      <c r="B9340" s="39" t="s">
        <v>504</v>
      </c>
      <c r="C9340" s="39" t="s">
        <v>365</v>
      </c>
      <c r="D9340" s="92">
        <f t="shared" si="459"/>
        <v>28.851109999999998</v>
      </c>
      <c r="E9340" s="92">
        <f t="shared" si="460"/>
        <v>24.22326</v>
      </c>
      <c r="F9340" s="92">
        <f t="shared" si="461"/>
        <v>33.96678</v>
      </c>
      <c r="H9340" s="138">
        <v>28.851109999999998</v>
      </c>
      <c r="I9340" s="138">
        <v>24.22326</v>
      </c>
      <c r="J9340" s="138">
        <v>33.96678</v>
      </c>
      <c r="K9340" s="138">
        <v>8.6328324976058113</v>
      </c>
    </row>
    <row r="9341" spans="1:11">
      <c r="A9341" s="39" t="s">
        <v>503</v>
      </c>
      <c r="B9341" s="39" t="s">
        <v>504</v>
      </c>
      <c r="C9341" s="39" t="s">
        <v>366</v>
      </c>
      <c r="D9341" s="92">
        <f t="shared" si="459"/>
        <v>23.671099999999999</v>
      </c>
      <c r="E9341" s="92">
        <f t="shared" si="460"/>
        <v>21.455739999999999</v>
      </c>
      <c r="F9341" s="92">
        <f t="shared" si="461"/>
        <v>26.039359999999999</v>
      </c>
      <c r="H9341" s="138">
        <v>23.671099999999999</v>
      </c>
      <c r="I9341" s="138">
        <v>21.455739999999999</v>
      </c>
      <c r="J9341" s="138">
        <v>26.039359999999999</v>
      </c>
      <c r="K9341" s="138">
        <v>4.940116851350381</v>
      </c>
    </row>
    <row r="9342" spans="1:11">
      <c r="A9342" s="39" t="s">
        <v>503</v>
      </c>
      <c r="B9342" s="39" t="s">
        <v>504</v>
      </c>
      <c r="C9342" s="39" t="s">
        <v>356</v>
      </c>
      <c r="D9342" s="92">
        <f t="shared" si="459"/>
        <v>24.315149999999999</v>
      </c>
      <c r="E9342" s="92">
        <f t="shared" si="460"/>
        <v>22.80049</v>
      </c>
      <c r="F9342" s="92">
        <f t="shared" si="461"/>
        <v>25.89669</v>
      </c>
      <c r="H9342" s="138">
        <v>24.315149999999999</v>
      </c>
      <c r="I9342" s="138">
        <v>22.80049</v>
      </c>
      <c r="J9342" s="138">
        <v>25.89669</v>
      </c>
      <c r="K9342" s="138">
        <v>3.2482917029095026</v>
      </c>
    </row>
    <row r="9343" spans="1:11">
      <c r="A9343" s="39" t="s">
        <v>503</v>
      </c>
      <c r="B9343" s="39" t="s">
        <v>504</v>
      </c>
      <c r="C9343" s="39" t="s">
        <v>367</v>
      </c>
      <c r="D9343" s="92">
        <f t="shared" si="459"/>
        <v>25.07572</v>
      </c>
      <c r="E9343" s="92">
        <f t="shared" si="460"/>
        <v>23.081520000000001</v>
      </c>
      <c r="F9343" s="92">
        <f t="shared" si="461"/>
        <v>27.181339999999999</v>
      </c>
      <c r="H9343" s="138">
        <v>25.07572</v>
      </c>
      <c r="I9343" s="138">
        <v>23.081520000000001</v>
      </c>
      <c r="J9343" s="138">
        <v>27.181339999999999</v>
      </c>
      <c r="K9343" s="138">
        <v>4.1712501176436811</v>
      </c>
    </row>
    <row r="9344" spans="1:11">
      <c r="A9344" s="39" t="s">
        <v>503</v>
      </c>
      <c r="B9344" s="39" t="s">
        <v>504</v>
      </c>
      <c r="C9344" s="39" t="s">
        <v>368</v>
      </c>
      <c r="D9344" s="92">
        <f t="shared" si="459"/>
        <v>25.894549999999999</v>
      </c>
      <c r="E9344" s="92">
        <f t="shared" si="460"/>
        <v>22.666029999999999</v>
      </c>
      <c r="F9344" s="92">
        <f t="shared" si="461"/>
        <v>29.408069999999999</v>
      </c>
      <c r="H9344" s="138">
        <v>25.894549999999999</v>
      </c>
      <c r="I9344" s="138">
        <v>22.666029999999999</v>
      </c>
      <c r="J9344" s="138">
        <v>29.408069999999999</v>
      </c>
      <c r="K9344" s="138">
        <v>6.6461050684410425</v>
      </c>
    </row>
    <row r="9345" spans="1:11">
      <c r="A9345" s="39" t="s">
        <v>503</v>
      </c>
      <c r="B9345" s="39" t="s">
        <v>504</v>
      </c>
      <c r="C9345" s="39" t="s">
        <v>369</v>
      </c>
      <c r="D9345" s="92">
        <f t="shared" si="459"/>
        <v>27.92972</v>
      </c>
      <c r="E9345" s="92">
        <f t="shared" si="460"/>
        <v>22.721540000000001</v>
      </c>
      <c r="F9345" s="92">
        <f t="shared" si="461"/>
        <v>33.80941</v>
      </c>
      <c r="H9345" s="138">
        <v>27.92972</v>
      </c>
      <c r="I9345" s="138">
        <v>22.721540000000001</v>
      </c>
      <c r="J9345" s="138">
        <v>33.80941</v>
      </c>
      <c r="K9345" s="138">
        <v>10.15262236785761</v>
      </c>
    </row>
    <row r="9346" spans="1:11">
      <c r="A9346" s="39" t="s">
        <v>503</v>
      </c>
      <c r="B9346" s="39" t="s">
        <v>504</v>
      </c>
      <c r="C9346" s="39" t="s">
        <v>370</v>
      </c>
      <c r="D9346" s="92">
        <f t="shared" si="459"/>
        <v>25.9984</v>
      </c>
      <c r="E9346" s="92">
        <f t="shared" si="460"/>
        <v>22.905169999999998</v>
      </c>
      <c r="F9346" s="92">
        <f t="shared" si="461"/>
        <v>29.35033</v>
      </c>
      <c r="H9346" s="138">
        <v>25.9984</v>
      </c>
      <c r="I9346" s="138">
        <v>22.905169999999998</v>
      </c>
      <c r="J9346" s="138">
        <v>29.35033</v>
      </c>
      <c r="K9346" s="138">
        <v>6.3277201673949168</v>
      </c>
    </row>
    <row r="9347" spans="1:11">
      <c r="A9347" s="39" t="s">
        <v>503</v>
      </c>
      <c r="B9347" s="39" t="s">
        <v>504</v>
      </c>
      <c r="C9347" s="39" t="s">
        <v>357</v>
      </c>
      <c r="D9347" s="92">
        <f t="shared" si="459"/>
        <v>25.619409999999998</v>
      </c>
      <c r="E9347" s="92">
        <f t="shared" si="460"/>
        <v>24.11289</v>
      </c>
      <c r="F9347" s="92">
        <f t="shared" si="461"/>
        <v>27.186340000000001</v>
      </c>
      <c r="H9347" s="138">
        <v>25.619409999999998</v>
      </c>
      <c r="I9347" s="138">
        <v>24.11289</v>
      </c>
      <c r="J9347" s="138">
        <v>27.186340000000001</v>
      </c>
      <c r="K9347" s="138">
        <v>3.0603390163942108</v>
      </c>
    </row>
    <row r="9348" spans="1:11">
      <c r="A9348" s="39" t="s">
        <v>503</v>
      </c>
      <c r="B9348" s="39" t="s">
        <v>504</v>
      </c>
      <c r="C9348" s="39" t="s">
        <v>371</v>
      </c>
      <c r="D9348" s="92">
        <f t="shared" si="459"/>
        <v>24.018619999999999</v>
      </c>
      <c r="E9348" s="92">
        <f t="shared" si="460"/>
        <v>21.037870000000002</v>
      </c>
      <c r="F9348" s="92">
        <f t="shared" si="461"/>
        <v>27.27582</v>
      </c>
      <c r="H9348" s="138">
        <v>24.018619999999999</v>
      </c>
      <c r="I9348" s="138">
        <v>21.037870000000002</v>
      </c>
      <c r="J9348" s="138">
        <v>27.27582</v>
      </c>
      <c r="K9348" s="138">
        <v>6.6275497926192264</v>
      </c>
    </row>
    <row r="9349" spans="1:11">
      <c r="A9349" s="39" t="s">
        <v>503</v>
      </c>
      <c r="B9349" s="39" t="s">
        <v>504</v>
      </c>
      <c r="C9349" s="39" t="s">
        <v>372</v>
      </c>
      <c r="D9349" s="92">
        <f t="shared" si="459"/>
        <v>26.20834</v>
      </c>
      <c r="E9349" s="92">
        <f t="shared" si="460"/>
        <v>23.473310000000001</v>
      </c>
      <c r="F9349" s="92">
        <f t="shared" si="461"/>
        <v>29.140689999999999</v>
      </c>
      <c r="H9349" s="138">
        <v>26.20834</v>
      </c>
      <c r="I9349" s="138">
        <v>23.473310000000001</v>
      </c>
      <c r="J9349" s="138">
        <v>29.140689999999999</v>
      </c>
      <c r="K9349" s="138">
        <v>5.5188615532307654</v>
      </c>
    </row>
    <row r="9350" spans="1:11">
      <c r="A9350" s="39" t="s">
        <v>503</v>
      </c>
      <c r="B9350" s="39" t="s">
        <v>504</v>
      </c>
      <c r="C9350" s="39" t="s">
        <v>373</v>
      </c>
      <c r="D9350" s="92">
        <f t="shared" si="459"/>
        <v>23.878419999999998</v>
      </c>
      <c r="E9350" s="92">
        <f t="shared" si="460"/>
        <v>21.07188</v>
      </c>
      <c r="F9350" s="92">
        <f t="shared" si="461"/>
        <v>26.931229999999999</v>
      </c>
      <c r="H9350" s="138">
        <v>23.878419999999998</v>
      </c>
      <c r="I9350" s="138">
        <v>21.07188</v>
      </c>
      <c r="J9350" s="138">
        <v>26.931229999999999</v>
      </c>
      <c r="K9350" s="138">
        <v>6.2614109308739856</v>
      </c>
    </row>
    <row r="9351" spans="1:11">
      <c r="A9351" s="39" t="s">
        <v>503</v>
      </c>
      <c r="B9351" s="39" t="s">
        <v>504</v>
      </c>
      <c r="C9351" s="39" t="s">
        <v>374</v>
      </c>
      <c r="D9351" s="92">
        <f t="shared" si="459"/>
        <v>27.358000000000001</v>
      </c>
      <c r="E9351" s="92">
        <f t="shared" si="460"/>
        <v>24.04213</v>
      </c>
      <c r="F9351" s="92">
        <f t="shared" si="461"/>
        <v>30.944880000000001</v>
      </c>
      <c r="H9351" s="138">
        <v>27.358000000000001</v>
      </c>
      <c r="I9351" s="138">
        <v>24.04213</v>
      </c>
      <c r="J9351" s="138">
        <v>30.944880000000001</v>
      </c>
      <c r="K9351" s="138">
        <v>6.441940200307041</v>
      </c>
    </row>
    <row r="9352" spans="1:11">
      <c r="A9352" s="39" t="s">
        <v>503</v>
      </c>
      <c r="B9352" s="39" t="s">
        <v>504</v>
      </c>
      <c r="C9352" s="39" t="s">
        <v>358</v>
      </c>
      <c r="D9352" s="92">
        <f t="shared" si="459"/>
        <v>25.333269999999999</v>
      </c>
      <c r="E9352" s="92">
        <f t="shared" si="460"/>
        <v>23.659210000000002</v>
      </c>
      <c r="F9352" s="92">
        <f t="shared" si="461"/>
        <v>27.083760000000002</v>
      </c>
      <c r="H9352" s="138">
        <v>25.333269999999999</v>
      </c>
      <c r="I9352" s="138">
        <v>23.659210000000002</v>
      </c>
      <c r="J9352" s="138">
        <v>27.083760000000002</v>
      </c>
      <c r="K9352" s="138">
        <v>3.4486534900547774</v>
      </c>
    </row>
    <row r="9353" spans="1:11">
      <c r="A9353" s="39" t="s">
        <v>503</v>
      </c>
      <c r="B9353" s="39" t="s">
        <v>504</v>
      </c>
      <c r="C9353" s="39" t="s">
        <v>375</v>
      </c>
      <c r="D9353" s="92">
        <f t="shared" si="459"/>
        <v>20.099830000000001</v>
      </c>
      <c r="E9353" s="92">
        <f t="shared" si="460"/>
        <v>16.58784</v>
      </c>
      <c r="F9353" s="92">
        <f t="shared" si="461"/>
        <v>24.140180000000001</v>
      </c>
      <c r="H9353" s="138">
        <v>20.099830000000001</v>
      </c>
      <c r="I9353" s="138">
        <v>16.58784</v>
      </c>
      <c r="J9353" s="138">
        <v>24.140180000000001</v>
      </c>
      <c r="K9353" s="138">
        <v>9.5813596433402655</v>
      </c>
    </row>
    <row r="9354" spans="1:11">
      <c r="A9354" s="39" t="s">
        <v>503</v>
      </c>
      <c r="B9354" s="39" t="s">
        <v>504</v>
      </c>
      <c r="C9354" s="39" t="s">
        <v>376</v>
      </c>
      <c r="D9354" s="92">
        <f t="shared" si="459"/>
        <v>23.146000000000001</v>
      </c>
      <c r="E9354" s="92">
        <f t="shared" si="460"/>
        <v>19.800239999999999</v>
      </c>
      <c r="F9354" s="92">
        <f t="shared" si="461"/>
        <v>26.867709999999999</v>
      </c>
      <c r="H9354" s="138">
        <v>23.146000000000001</v>
      </c>
      <c r="I9354" s="138">
        <v>19.800239999999999</v>
      </c>
      <c r="J9354" s="138">
        <v>26.867709999999999</v>
      </c>
      <c r="K9354" s="138">
        <v>7.7921887151127622</v>
      </c>
    </row>
    <row r="9355" spans="1:11">
      <c r="A9355" s="39" t="s">
        <v>503</v>
      </c>
      <c r="B9355" s="39" t="s">
        <v>504</v>
      </c>
      <c r="C9355" s="39" t="s">
        <v>377</v>
      </c>
      <c r="D9355" s="92">
        <f t="shared" si="459"/>
        <v>24.96538</v>
      </c>
      <c r="E9355" s="92">
        <f t="shared" si="460"/>
        <v>21.894570000000002</v>
      </c>
      <c r="F9355" s="92">
        <f t="shared" si="461"/>
        <v>28.310770000000002</v>
      </c>
      <c r="H9355" s="138">
        <v>24.96538</v>
      </c>
      <c r="I9355" s="138">
        <v>21.894570000000002</v>
      </c>
      <c r="J9355" s="138">
        <v>28.310770000000002</v>
      </c>
      <c r="K9355" s="138">
        <v>6.5596478002738188</v>
      </c>
    </row>
    <row r="9356" spans="1:11">
      <c r="A9356" s="39" t="s">
        <v>503</v>
      </c>
      <c r="B9356" s="39" t="s">
        <v>504</v>
      </c>
      <c r="C9356" s="39" t="s">
        <v>386</v>
      </c>
      <c r="D9356" s="92">
        <f t="shared" si="459"/>
        <v>25.908729999999998</v>
      </c>
      <c r="E9356" s="92">
        <f t="shared" si="460"/>
        <v>23.16986</v>
      </c>
      <c r="F9356" s="92">
        <f t="shared" si="461"/>
        <v>28.849779999999999</v>
      </c>
      <c r="H9356" s="138">
        <v>25.908729999999998</v>
      </c>
      <c r="I9356" s="138">
        <v>23.16986</v>
      </c>
      <c r="J9356" s="138">
        <v>28.849779999999999</v>
      </c>
      <c r="K9356" s="138">
        <v>5.5951796942574958</v>
      </c>
    </row>
    <row r="9357" spans="1:11">
      <c r="A9357" s="39" t="s">
        <v>503</v>
      </c>
      <c r="B9357" s="39" t="s">
        <v>504</v>
      </c>
      <c r="C9357" s="39" t="s">
        <v>379</v>
      </c>
      <c r="D9357" s="92">
        <f t="shared" si="459"/>
        <v>24.973369999999999</v>
      </c>
      <c r="E9357" s="92">
        <f t="shared" si="460"/>
        <v>22.540150000000001</v>
      </c>
      <c r="F9357" s="92">
        <f t="shared" si="461"/>
        <v>27.57574</v>
      </c>
      <c r="H9357" s="138">
        <v>24.973369999999999</v>
      </c>
      <c r="I9357" s="138">
        <v>22.540150000000001</v>
      </c>
      <c r="J9357" s="138">
        <v>27.57574</v>
      </c>
      <c r="K9357" s="138">
        <v>5.1453167914462483</v>
      </c>
    </row>
    <row r="9358" spans="1:11">
      <c r="A9358" s="39" t="s">
        <v>503</v>
      </c>
      <c r="B9358" s="39" t="s">
        <v>504</v>
      </c>
      <c r="C9358" s="39" t="s">
        <v>360</v>
      </c>
      <c r="D9358" s="92">
        <f t="shared" si="459"/>
        <v>23.688420000000001</v>
      </c>
      <c r="E9358" s="92">
        <f t="shared" si="460"/>
        <v>22.23996</v>
      </c>
      <c r="F9358" s="92">
        <f t="shared" si="461"/>
        <v>25.20065</v>
      </c>
      <c r="H9358" s="138">
        <v>23.688420000000001</v>
      </c>
      <c r="I9358" s="138">
        <v>22.23996</v>
      </c>
      <c r="J9358" s="138">
        <v>25.20065</v>
      </c>
      <c r="K9358" s="138">
        <v>3.1884156900291365</v>
      </c>
    </row>
    <row r="9359" spans="1:11">
      <c r="A9359" s="39" t="s">
        <v>503</v>
      </c>
      <c r="B9359" s="39" t="s">
        <v>504</v>
      </c>
      <c r="C9359" s="39" t="s">
        <v>0</v>
      </c>
      <c r="D9359" s="92">
        <f t="shared" si="459"/>
        <v>24.757580000000001</v>
      </c>
      <c r="E9359" s="92">
        <f t="shared" si="460"/>
        <v>23.980229999999999</v>
      </c>
      <c r="F9359" s="92">
        <f t="shared" si="461"/>
        <v>25.551659999999998</v>
      </c>
      <c r="H9359" s="138">
        <v>24.757580000000001</v>
      </c>
      <c r="I9359" s="138">
        <v>23.980229999999999</v>
      </c>
      <c r="J9359" s="138">
        <v>25.551659999999998</v>
      </c>
      <c r="K9359" s="138">
        <v>1.6192309587609131</v>
      </c>
    </row>
    <row r="9360" spans="1:11">
      <c r="A9360" s="39" t="s">
        <v>503</v>
      </c>
      <c r="B9360" s="39" t="s">
        <v>501</v>
      </c>
      <c r="C9360" s="39" t="s">
        <v>101</v>
      </c>
      <c r="D9360" s="92">
        <f t="shared" si="459"/>
        <v>13.12276</v>
      </c>
      <c r="E9360" s="92">
        <f t="shared" si="460"/>
        <v>9.5242140000000006</v>
      </c>
      <c r="F9360" s="92">
        <f t="shared" si="461"/>
        <v>17.81326</v>
      </c>
      <c r="H9360" s="138">
        <v>13.12276</v>
      </c>
      <c r="I9360" s="138">
        <v>9.5242140000000006</v>
      </c>
      <c r="J9360" s="138">
        <v>17.81326</v>
      </c>
      <c r="K9360" s="138">
        <v>16.003295038543726</v>
      </c>
    </row>
    <row r="9361" spans="1:11">
      <c r="A9361" s="39" t="s">
        <v>503</v>
      </c>
      <c r="B9361" s="39" t="s">
        <v>501</v>
      </c>
      <c r="C9361" s="39" t="s">
        <v>108</v>
      </c>
      <c r="D9361" s="92">
        <f t="shared" si="459"/>
        <v>6.0476799999999997</v>
      </c>
      <c r="E9361" s="92">
        <f t="shared" si="460"/>
        <v>3.5704880000000001</v>
      </c>
      <c r="F9361" s="92">
        <f t="shared" si="461"/>
        <v>10.064170000000001</v>
      </c>
      <c r="H9361" s="138">
        <v>6.0476799999999997</v>
      </c>
      <c r="I9361" s="138">
        <v>3.5704880000000001</v>
      </c>
      <c r="J9361" s="138">
        <v>10.064170000000001</v>
      </c>
      <c r="K9361" s="138">
        <v>26.503899015820942</v>
      </c>
    </row>
    <row r="9362" spans="1:11">
      <c r="A9362" s="39" t="s">
        <v>503</v>
      </c>
      <c r="B9362" s="39" t="s">
        <v>501</v>
      </c>
      <c r="C9362" s="39" t="s">
        <v>109</v>
      </c>
      <c r="D9362" s="92">
        <f t="shared" si="459"/>
        <v>15.24765</v>
      </c>
      <c r="E9362" s="92">
        <f t="shared" si="460"/>
        <v>11.01075</v>
      </c>
      <c r="F9362" s="92">
        <f t="shared" si="461"/>
        <v>20.735009999999999</v>
      </c>
      <c r="H9362" s="138">
        <v>15.24765</v>
      </c>
      <c r="I9362" s="138">
        <v>11.01075</v>
      </c>
      <c r="J9362" s="138">
        <v>20.735009999999999</v>
      </c>
      <c r="K9362" s="138">
        <v>16.184211993323562</v>
      </c>
    </row>
    <row r="9363" spans="1:11">
      <c r="A9363" s="39" t="s">
        <v>503</v>
      </c>
      <c r="B9363" s="39" t="s">
        <v>501</v>
      </c>
      <c r="C9363" s="39" t="s">
        <v>112</v>
      </c>
      <c r="D9363" s="92">
        <f t="shared" si="459"/>
        <v>9.632873</v>
      </c>
      <c r="E9363" s="92">
        <f t="shared" si="460"/>
        <v>6.0544130000000003</v>
      </c>
      <c r="F9363" s="92">
        <f t="shared" si="461"/>
        <v>14.98893</v>
      </c>
      <c r="H9363" s="138">
        <v>9.632873</v>
      </c>
      <c r="I9363" s="138">
        <v>6.0544130000000003</v>
      </c>
      <c r="J9363" s="138">
        <v>14.98893</v>
      </c>
      <c r="K9363" s="138">
        <v>23.198271169982203</v>
      </c>
    </row>
    <row r="9364" spans="1:11">
      <c r="A9364" s="39" t="s">
        <v>503</v>
      </c>
      <c r="B9364" s="39" t="s">
        <v>501</v>
      </c>
      <c r="C9364" s="39" t="s">
        <v>115</v>
      </c>
      <c r="D9364" s="92">
        <f t="shared" si="459"/>
        <v>14.430820000000001</v>
      </c>
      <c r="E9364" s="92">
        <f t="shared" si="460"/>
        <v>10.88679</v>
      </c>
      <c r="F9364" s="92">
        <f t="shared" si="461"/>
        <v>18.88409</v>
      </c>
      <c r="H9364" s="138">
        <v>14.430820000000001</v>
      </c>
      <c r="I9364" s="138">
        <v>10.88679</v>
      </c>
      <c r="J9364" s="138">
        <v>18.88409</v>
      </c>
      <c r="K9364" s="138">
        <v>14.073122663854168</v>
      </c>
    </row>
    <row r="9365" spans="1:11">
      <c r="A9365" s="39" t="s">
        <v>503</v>
      </c>
      <c r="B9365" s="39" t="s">
        <v>501</v>
      </c>
      <c r="C9365" s="39" t="s">
        <v>118</v>
      </c>
      <c r="D9365" s="92">
        <f t="shared" si="459"/>
        <v>8.5475180000000002</v>
      </c>
      <c r="E9365" s="92">
        <f t="shared" si="460"/>
        <v>5.628323</v>
      </c>
      <c r="F9365" s="92">
        <f t="shared" si="461"/>
        <v>12.77582</v>
      </c>
      <c r="H9365" s="138">
        <v>8.5475180000000002</v>
      </c>
      <c r="I9365" s="138">
        <v>5.628323</v>
      </c>
      <c r="J9365" s="138">
        <v>12.77582</v>
      </c>
      <c r="K9365" s="138">
        <v>20.958668937579308</v>
      </c>
    </row>
    <row r="9366" spans="1:11">
      <c r="A9366" s="39" t="s">
        <v>503</v>
      </c>
      <c r="B9366" s="39" t="s">
        <v>501</v>
      </c>
      <c r="C9366" s="39" t="s">
        <v>122</v>
      </c>
      <c r="D9366" s="92">
        <f t="shared" si="459"/>
        <v>12.4671</v>
      </c>
      <c r="E9366" s="92">
        <f t="shared" si="460"/>
        <v>9.0897279999999991</v>
      </c>
      <c r="F9366" s="92">
        <f t="shared" si="461"/>
        <v>16.86655</v>
      </c>
      <c r="H9366" s="138">
        <v>12.4671</v>
      </c>
      <c r="I9366" s="138">
        <v>9.0897279999999991</v>
      </c>
      <c r="J9366" s="138">
        <v>16.86655</v>
      </c>
      <c r="K9366" s="138">
        <v>15.798533740805802</v>
      </c>
    </row>
    <row r="9367" spans="1:11">
      <c r="A9367" s="39" t="s">
        <v>503</v>
      </c>
      <c r="B9367" s="39" t="s">
        <v>501</v>
      </c>
      <c r="C9367" s="39" t="s">
        <v>130</v>
      </c>
      <c r="D9367" s="92">
        <f t="shared" si="459"/>
        <v>9.3070249999999994</v>
      </c>
      <c r="E9367" s="92">
        <f t="shared" si="460"/>
        <v>6.8609739999999997</v>
      </c>
      <c r="F9367" s="92">
        <f t="shared" si="461"/>
        <v>12.50802</v>
      </c>
      <c r="H9367" s="138">
        <v>9.3070249999999994</v>
      </c>
      <c r="I9367" s="138">
        <v>6.8609739999999997</v>
      </c>
      <c r="J9367" s="138">
        <v>12.50802</v>
      </c>
      <c r="K9367" s="138">
        <v>15.338402980544267</v>
      </c>
    </row>
    <row r="9368" spans="1:11">
      <c r="A9368" s="39" t="s">
        <v>503</v>
      </c>
      <c r="B9368" s="39" t="s">
        <v>501</v>
      </c>
      <c r="C9368" s="39" t="s">
        <v>135</v>
      </c>
      <c r="D9368" s="92">
        <f t="shared" si="459"/>
        <v>13.07033</v>
      </c>
      <c r="E9368" s="92">
        <f t="shared" si="460"/>
        <v>6.2383730000000002</v>
      </c>
      <c r="F9368" s="92">
        <f t="shared" si="461"/>
        <v>25.36056</v>
      </c>
      <c r="H9368" s="138">
        <v>13.07033</v>
      </c>
      <c r="I9368" s="138">
        <v>6.2383730000000002</v>
      </c>
      <c r="J9368" s="138">
        <v>25.36056</v>
      </c>
      <c r="K9368" s="138">
        <v>36.153853804762385</v>
      </c>
    </row>
    <row r="9369" spans="1:11">
      <c r="A9369" s="39" t="s">
        <v>503</v>
      </c>
      <c r="B9369" s="39" t="s">
        <v>501</v>
      </c>
      <c r="C9369" s="39" t="s">
        <v>136</v>
      </c>
      <c r="D9369" s="92">
        <f t="shared" si="459"/>
        <v>11.16724</v>
      </c>
      <c r="E9369" s="92">
        <f t="shared" si="460"/>
        <v>7.7494389999999997</v>
      </c>
      <c r="F9369" s="92">
        <f t="shared" si="461"/>
        <v>15.8337</v>
      </c>
      <c r="H9369" s="138">
        <v>11.16724</v>
      </c>
      <c r="I9369" s="138">
        <v>7.7494389999999997</v>
      </c>
      <c r="J9369" s="138">
        <v>15.8337</v>
      </c>
      <c r="K9369" s="138">
        <v>18.267674017931018</v>
      </c>
    </row>
    <row r="9370" spans="1:11">
      <c r="A9370" s="39" t="s">
        <v>503</v>
      </c>
      <c r="B9370" s="39" t="s">
        <v>501</v>
      </c>
      <c r="C9370" s="39" t="s">
        <v>143</v>
      </c>
      <c r="D9370" s="92">
        <f t="shared" si="459"/>
        <v>11.0861</v>
      </c>
      <c r="E9370" s="92">
        <f t="shared" si="460"/>
        <v>7.3624640000000001</v>
      </c>
      <c r="F9370" s="92">
        <f t="shared" si="461"/>
        <v>16.360420000000001</v>
      </c>
      <c r="H9370" s="138">
        <v>11.0861</v>
      </c>
      <c r="I9370" s="138">
        <v>7.3624640000000001</v>
      </c>
      <c r="J9370" s="138">
        <v>16.360420000000001</v>
      </c>
      <c r="K9370" s="138">
        <v>20.425559935414618</v>
      </c>
    </row>
    <row r="9371" spans="1:11">
      <c r="A9371" s="39" t="s">
        <v>503</v>
      </c>
      <c r="B9371" s="39" t="s">
        <v>501</v>
      </c>
      <c r="C9371" s="39" t="s">
        <v>149</v>
      </c>
      <c r="D9371" s="92">
        <f t="shared" si="459"/>
        <v>14.39873</v>
      </c>
      <c r="E9371" s="92">
        <f t="shared" si="460"/>
        <v>11.03398</v>
      </c>
      <c r="F9371" s="92">
        <f t="shared" si="461"/>
        <v>18.575320000000001</v>
      </c>
      <c r="H9371" s="138">
        <v>14.39873</v>
      </c>
      <c r="I9371" s="138">
        <v>11.03398</v>
      </c>
      <c r="J9371" s="138">
        <v>18.575320000000001</v>
      </c>
      <c r="K9371" s="138">
        <v>13.306201310810051</v>
      </c>
    </row>
    <row r="9372" spans="1:11">
      <c r="A9372" s="39" t="s">
        <v>503</v>
      </c>
      <c r="B9372" s="39" t="s">
        <v>501</v>
      </c>
      <c r="C9372" s="39" t="s">
        <v>151</v>
      </c>
      <c r="D9372" s="92">
        <f t="shared" si="459"/>
        <v>12.60933</v>
      </c>
      <c r="E9372" s="92">
        <f t="shared" si="460"/>
        <v>7.7398290000000003</v>
      </c>
      <c r="F9372" s="92">
        <f t="shared" si="461"/>
        <v>19.882249999999999</v>
      </c>
      <c r="H9372" s="138">
        <v>12.60933</v>
      </c>
      <c r="I9372" s="138">
        <v>7.7398290000000003</v>
      </c>
      <c r="J9372" s="138">
        <v>19.882249999999999</v>
      </c>
      <c r="K9372" s="138">
        <v>24.175138568028594</v>
      </c>
    </row>
    <row r="9373" spans="1:11">
      <c r="A9373" s="39" t="s">
        <v>503</v>
      </c>
      <c r="B9373" s="39" t="s">
        <v>501</v>
      </c>
      <c r="C9373" s="39" t="s">
        <v>154</v>
      </c>
      <c r="D9373" s="92">
        <f t="shared" si="459"/>
        <v>13.2873</v>
      </c>
      <c r="E9373" s="92">
        <f t="shared" si="460"/>
        <v>9.0615439999999996</v>
      </c>
      <c r="F9373" s="92">
        <f t="shared" si="461"/>
        <v>19.070440000000001</v>
      </c>
      <c r="H9373" s="138">
        <v>13.2873</v>
      </c>
      <c r="I9373" s="138">
        <v>9.0615439999999996</v>
      </c>
      <c r="J9373" s="138">
        <v>19.070440000000001</v>
      </c>
      <c r="K9373" s="138">
        <v>19.036433285919635</v>
      </c>
    </row>
    <row r="9374" spans="1:11">
      <c r="A9374" s="39" t="s">
        <v>503</v>
      </c>
      <c r="B9374" s="39" t="s">
        <v>501</v>
      </c>
      <c r="C9374" s="39" t="s">
        <v>164</v>
      </c>
      <c r="D9374" s="92">
        <f t="shared" si="459"/>
        <v>7.0730909999999998</v>
      </c>
      <c r="E9374" s="92">
        <f t="shared" si="460"/>
        <v>4.7784219999999999</v>
      </c>
      <c r="F9374" s="92">
        <f t="shared" si="461"/>
        <v>10.349919999999999</v>
      </c>
      <c r="H9374" s="138">
        <v>7.0730909999999998</v>
      </c>
      <c r="I9374" s="138">
        <v>4.7784219999999999</v>
      </c>
      <c r="J9374" s="138">
        <v>10.349919999999999</v>
      </c>
      <c r="K9374" s="138">
        <v>19.747844330010743</v>
      </c>
    </row>
    <row r="9375" spans="1:11">
      <c r="A9375" s="39" t="s">
        <v>503</v>
      </c>
      <c r="B9375" s="39" t="s">
        <v>501</v>
      </c>
      <c r="C9375" s="39" t="s">
        <v>171</v>
      </c>
      <c r="D9375" s="92">
        <f t="shared" si="459"/>
        <v>13.790509999999999</v>
      </c>
      <c r="E9375" s="92">
        <f t="shared" si="460"/>
        <v>10.3802</v>
      </c>
      <c r="F9375" s="92">
        <f t="shared" si="461"/>
        <v>18.095020000000002</v>
      </c>
      <c r="H9375" s="138">
        <v>13.790509999999999</v>
      </c>
      <c r="I9375" s="138">
        <v>10.3802</v>
      </c>
      <c r="J9375" s="138">
        <v>18.095020000000002</v>
      </c>
      <c r="K9375" s="138">
        <v>14.199431348079225</v>
      </c>
    </row>
    <row r="9376" spans="1:11">
      <c r="A9376" s="39" t="s">
        <v>503</v>
      </c>
      <c r="B9376" s="39" t="s">
        <v>501</v>
      </c>
      <c r="C9376" s="39" t="s">
        <v>174</v>
      </c>
      <c r="D9376" s="92">
        <f t="shared" si="459"/>
        <v>18.778390000000002</v>
      </c>
      <c r="E9376" s="92">
        <f t="shared" si="460"/>
        <v>14.24122</v>
      </c>
      <c r="F9376" s="92">
        <f t="shared" si="461"/>
        <v>24.350639999999999</v>
      </c>
      <c r="H9376" s="138">
        <v>18.778390000000002</v>
      </c>
      <c r="I9376" s="138">
        <v>14.24122</v>
      </c>
      <c r="J9376" s="138">
        <v>24.350639999999999</v>
      </c>
      <c r="K9376" s="138">
        <v>13.711292608152242</v>
      </c>
    </row>
    <row r="9377" spans="1:11">
      <c r="A9377" s="39" t="s">
        <v>503</v>
      </c>
      <c r="B9377" s="39" t="s">
        <v>501</v>
      </c>
      <c r="C9377" s="39" t="s">
        <v>102</v>
      </c>
      <c r="D9377" s="92">
        <f t="shared" ref="D9377:D9440" si="462">IF(K9377&gt;=50," ",H9377)</f>
        <v>9.3487679999999997</v>
      </c>
      <c r="E9377" s="92">
        <f t="shared" ref="E9377:E9440" si="463">IF(K9377&gt;=50," ",I9377)</f>
        <v>6.3681979999999996</v>
      </c>
      <c r="F9377" s="92">
        <f t="shared" ref="F9377:F9440" si="464">IF(K9377&gt;=50," ",J9377)</f>
        <v>13.52289</v>
      </c>
      <c r="H9377" s="138">
        <v>9.3487679999999997</v>
      </c>
      <c r="I9377" s="138">
        <v>6.3681979999999996</v>
      </c>
      <c r="J9377" s="138">
        <v>13.52289</v>
      </c>
      <c r="K9377" s="138">
        <v>19.250087284228254</v>
      </c>
    </row>
    <row r="9378" spans="1:11">
      <c r="A9378" s="39" t="s">
        <v>503</v>
      </c>
      <c r="B9378" s="39" t="s">
        <v>501</v>
      </c>
      <c r="C9378" s="39" t="s">
        <v>103</v>
      </c>
      <c r="D9378" s="92">
        <f t="shared" si="462"/>
        <v>12.84606</v>
      </c>
      <c r="E9378" s="92">
        <f t="shared" si="463"/>
        <v>9.0188480000000002</v>
      </c>
      <c r="F9378" s="92">
        <f t="shared" si="464"/>
        <v>17.976489999999998</v>
      </c>
      <c r="H9378" s="138">
        <v>12.84606</v>
      </c>
      <c r="I9378" s="138">
        <v>9.0188480000000002</v>
      </c>
      <c r="J9378" s="138">
        <v>17.976489999999998</v>
      </c>
      <c r="K9378" s="138">
        <v>17.636847406909201</v>
      </c>
    </row>
    <row r="9379" spans="1:11">
      <c r="A9379" s="39" t="s">
        <v>503</v>
      </c>
      <c r="B9379" s="39" t="s">
        <v>501</v>
      </c>
      <c r="C9379" s="39" t="s">
        <v>104</v>
      </c>
      <c r="D9379" s="92">
        <f t="shared" si="462"/>
        <v>18.334199999999999</v>
      </c>
      <c r="E9379" s="92">
        <f t="shared" si="463"/>
        <v>13.591379999999999</v>
      </c>
      <c r="F9379" s="92">
        <f t="shared" si="464"/>
        <v>24.26726</v>
      </c>
      <c r="H9379" s="138">
        <v>18.334199999999999</v>
      </c>
      <c r="I9379" s="138">
        <v>13.591379999999999</v>
      </c>
      <c r="J9379" s="138">
        <v>24.26726</v>
      </c>
      <c r="K9379" s="138">
        <v>14.821830240752258</v>
      </c>
    </row>
    <row r="9380" spans="1:11">
      <c r="A9380" s="39" t="s">
        <v>503</v>
      </c>
      <c r="B9380" s="39" t="s">
        <v>501</v>
      </c>
      <c r="C9380" s="39" t="s">
        <v>110</v>
      </c>
      <c r="D9380" s="92">
        <f t="shared" si="462"/>
        <v>13.78721</v>
      </c>
      <c r="E9380" s="92">
        <f t="shared" si="463"/>
        <v>9.7539899999999999</v>
      </c>
      <c r="F9380" s="92">
        <f t="shared" si="464"/>
        <v>19.134540000000001</v>
      </c>
      <c r="H9380" s="138">
        <v>13.78721</v>
      </c>
      <c r="I9380" s="138">
        <v>9.7539899999999999</v>
      </c>
      <c r="J9380" s="138">
        <v>19.134540000000001</v>
      </c>
      <c r="K9380" s="138">
        <v>17.230375108524495</v>
      </c>
    </row>
    <row r="9381" spans="1:11">
      <c r="A9381" s="39" t="s">
        <v>503</v>
      </c>
      <c r="B9381" s="39" t="s">
        <v>501</v>
      </c>
      <c r="C9381" s="39" t="s">
        <v>111</v>
      </c>
      <c r="D9381" s="92">
        <f t="shared" si="462"/>
        <v>12.99822</v>
      </c>
      <c r="E9381" s="92">
        <f t="shared" si="463"/>
        <v>9.6660629999999994</v>
      </c>
      <c r="F9381" s="92">
        <f t="shared" si="464"/>
        <v>17.259599999999999</v>
      </c>
      <c r="H9381" s="138">
        <v>12.99822</v>
      </c>
      <c r="I9381" s="138">
        <v>9.6660629999999994</v>
      </c>
      <c r="J9381" s="138">
        <v>17.259599999999999</v>
      </c>
      <c r="K9381" s="138">
        <v>14.813536007237914</v>
      </c>
    </row>
    <row r="9382" spans="1:11">
      <c r="A9382" s="39" t="s">
        <v>503</v>
      </c>
      <c r="B9382" s="39" t="s">
        <v>501</v>
      </c>
      <c r="C9382" s="39" t="s">
        <v>116</v>
      </c>
      <c r="D9382" s="92">
        <f t="shared" si="462"/>
        <v>10.27223</v>
      </c>
      <c r="E9382" s="92">
        <f t="shared" si="463"/>
        <v>5.8027980000000001</v>
      </c>
      <c r="F9382" s="92">
        <f t="shared" si="464"/>
        <v>17.54299</v>
      </c>
      <c r="H9382" s="138">
        <v>10.27223</v>
      </c>
      <c r="I9382" s="138">
        <v>5.8027980000000001</v>
      </c>
      <c r="J9382" s="138">
        <v>17.54299</v>
      </c>
      <c r="K9382" s="138">
        <v>28.365651859430713</v>
      </c>
    </row>
    <row r="9383" spans="1:11">
      <c r="A9383" s="39" t="s">
        <v>503</v>
      </c>
      <c r="B9383" s="39" t="s">
        <v>501</v>
      </c>
      <c r="C9383" s="39" t="s">
        <v>117</v>
      </c>
      <c r="D9383" s="92">
        <f t="shared" si="462"/>
        <v>14.06724</v>
      </c>
      <c r="E9383" s="92">
        <f t="shared" si="463"/>
        <v>10.30911</v>
      </c>
      <c r="F9383" s="92">
        <f t="shared" si="464"/>
        <v>18.906580000000002</v>
      </c>
      <c r="H9383" s="138">
        <v>14.06724</v>
      </c>
      <c r="I9383" s="138">
        <v>10.30911</v>
      </c>
      <c r="J9383" s="138">
        <v>18.906580000000002</v>
      </c>
      <c r="K9383" s="138">
        <v>15.501576712987053</v>
      </c>
    </row>
    <row r="9384" spans="1:11">
      <c r="A9384" s="39" t="s">
        <v>503</v>
      </c>
      <c r="B9384" s="39" t="s">
        <v>501</v>
      </c>
      <c r="C9384" s="39" t="s">
        <v>119</v>
      </c>
      <c r="D9384" s="92">
        <f t="shared" si="462"/>
        <v>17.794219999999999</v>
      </c>
      <c r="E9384" s="92">
        <f t="shared" si="463"/>
        <v>13.93755</v>
      </c>
      <c r="F9384" s="92">
        <f t="shared" si="464"/>
        <v>22.439820000000001</v>
      </c>
      <c r="H9384" s="138">
        <v>17.794219999999999</v>
      </c>
      <c r="I9384" s="138">
        <v>13.93755</v>
      </c>
      <c r="J9384" s="138">
        <v>22.439820000000001</v>
      </c>
      <c r="K9384" s="138">
        <v>12.166815966083369</v>
      </c>
    </row>
    <row r="9385" spans="1:11">
      <c r="A9385" s="39" t="s">
        <v>503</v>
      </c>
      <c r="B9385" s="39" t="s">
        <v>501</v>
      </c>
      <c r="C9385" s="39" t="s">
        <v>123</v>
      </c>
      <c r="D9385" s="92">
        <f t="shared" si="462"/>
        <v>13.17611</v>
      </c>
      <c r="E9385" s="92">
        <f t="shared" si="463"/>
        <v>9.6139500000000009</v>
      </c>
      <c r="F9385" s="92">
        <f t="shared" si="464"/>
        <v>17.79823</v>
      </c>
      <c r="H9385" s="138">
        <v>13.17611</v>
      </c>
      <c r="I9385" s="138">
        <v>9.6139500000000009</v>
      </c>
      <c r="J9385" s="138">
        <v>17.79823</v>
      </c>
      <c r="K9385" s="138">
        <v>15.740890141323957</v>
      </c>
    </row>
    <row r="9386" spans="1:11">
      <c r="A9386" s="39" t="s">
        <v>503</v>
      </c>
      <c r="B9386" s="39" t="s">
        <v>501</v>
      </c>
      <c r="C9386" s="39" t="s">
        <v>132</v>
      </c>
      <c r="D9386" s="92">
        <f t="shared" si="462"/>
        <v>14.694559999999999</v>
      </c>
      <c r="E9386" s="92">
        <f t="shared" si="463"/>
        <v>10.95401</v>
      </c>
      <c r="F9386" s="92">
        <f t="shared" si="464"/>
        <v>19.43366</v>
      </c>
      <c r="H9386" s="138">
        <v>14.694559999999999</v>
      </c>
      <c r="I9386" s="138">
        <v>10.95401</v>
      </c>
      <c r="J9386" s="138">
        <v>19.43366</v>
      </c>
      <c r="K9386" s="138">
        <v>14.651333554730458</v>
      </c>
    </row>
    <row r="9387" spans="1:11">
      <c r="A9387" s="39" t="s">
        <v>503</v>
      </c>
      <c r="B9387" s="39" t="s">
        <v>501</v>
      </c>
      <c r="C9387" s="39" t="s">
        <v>134</v>
      </c>
      <c r="D9387" s="92">
        <f t="shared" si="462"/>
        <v>15.726369999999999</v>
      </c>
      <c r="E9387" s="92">
        <f t="shared" si="463"/>
        <v>11.0884</v>
      </c>
      <c r="F9387" s="92">
        <f t="shared" si="464"/>
        <v>21.828009999999999</v>
      </c>
      <c r="H9387" s="138">
        <v>15.726369999999999</v>
      </c>
      <c r="I9387" s="138">
        <v>11.0884</v>
      </c>
      <c r="J9387" s="138">
        <v>21.828009999999999</v>
      </c>
      <c r="K9387" s="138">
        <v>17.32547307484181</v>
      </c>
    </row>
    <row r="9388" spans="1:11">
      <c r="A9388" s="39" t="s">
        <v>503</v>
      </c>
      <c r="B9388" s="39" t="s">
        <v>501</v>
      </c>
      <c r="C9388" s="39" t="s">
        <v>150</v>
      </c>
      <c r="D9388" s="92">
        <f t="shared" si="462"/>
        <v>11.028560000000001</v>
      </c>
      <c r="E9388" s="92">
        <f t="shared" si="463"/>
        <v>7.0240629999999999</v>
      </c>
      <c r="F9388" s="92">
        <f t="shared" si="464"/>
        <v>16.901050000000001</v>
      </c>
      <c r="H9388" s="138">
        <v>11.028560000000001</v>
      </c>
      <c r="I9388" s="138">
        <v>7.0240629999999999</v>
      </c>
      <c r="J9388" s="138">
        <v>16.901050000000001</v>
      </c>
      <c r="K9388" s="138">
        <v>22.474012926438263</v>
      </c>
    </row>
    <row r="9389" spans="1:11">
      <c r="A9389" s="39" t="s">
        <v>503</v>
      </c>
      <c r="B9389" s="39" t="s">
        <v>501</v>
      </c>
      <c r="C9389" s="39" t="s">
        <v>156</v>
      </c>
      <c r="D9389" s="92">
        <f t="shared" si="462"/>
        <v>15.98751</v>
      </c>
      <c r="E9389" s="92">
        <f t="shared" si="463"/>
        <v>11.913919999999999</v>
      </c>
      <c r="F9389" s="92">
        <f t="shared" si="464"/>
        <v>21.119980000000002</v>
      </c>
      <c r="H9389" s="138">
        <v>15.98751</v>
      </c>
      <c r="I9389" s="138">
        <v>11.913919999999999</v>
      </c>
      <c r="J9389" s="138">
        <v>21.119980000000002</v>
      </c>
      <c r="K9389" s="138">
        <v>14.633398196467118</v>
      </c>
    </row>
    <row r="9390" spans="1:11">
      <c r="A9390" s="39" t="s">
        <v>503</v>
      </c>
      <c r="B9390" s="39" t="s">
        <v>501</v>
      </c>
      <c r="C9390" s="39" t="s">
        <v>159</v>
      </c>
      <c r="D9390" s="92">
        <f t="shared" si="462"/>
        <v>6.8044950000000002</v>
      </c>
      <c r="E9390" s="92">
        <f t="shared" si="463"/>
        <v>4.2724760000000002</v>
      </c>
      <c r="F9390" s="92">
        <f t="shared" si="464"/>
        <v>10.66982</v>
      </c>
      <c r="H9390" s="138">
        <v>6.8044950000000002</v>
      </c>
      <c r="I9390" s="138">
        <v>4.2724760000000002</v>
      </c>
      <c r="J9390" s="138">
        <v>10.66982</v>
      </c>
      <c r="K9390" s="138">
        <v>23.399576309483656</v>
      </c>
    </row>
    <row r="9391" spans="1:11">
      <c r="A9391" s="39" t="s">
        <v>503</v>
      </c>
      <c r="B9391" s="39" t="s">
        <v>501</v>
      </c>
      <c r="C9391" s="39" t="s">
        <v>161</v>
      </c>
      <c r="D9391" s="92">
        <f t="shared" si="462"/>
        <v>17.638729999999999</v>
      </c>
      <c r="E9391" s="92">
        <f t="shared" si="463"/>
        <v>13.33423</v>
      </c>
      <c r="F9391" s="92">
        <f t="shared" si="464"/>
        <v>22.964580000000002</v>
      </c>
      <c r="H9391" s="138">
        <v>17.638729999999999</v>
      </c>
      <c r="I9391" s="138">
        <v>13.33423</v>
      </c>
      <c r="J9391" s="138">
        <v>22.964580000000002</v>
      </c>
      <c r="K9391" s="138">
        <v>13.894413033137873</v>
      </c>
    </row>
    <row r="9392" spans="1:11">
      <c r="A9392" s="39" t="s">
        <v>503</v>
      </c>
      <c r="B9392" s="39" t="s">
        <v>501</v>
      </c>
      <c r="C9392" s="39" t="s">
        <v>168</v>
      </c>
      <c r="D9392" s="92">
        <f t="shared" si="462"/>
        <v>13.2599</v>
      </c>
      <c r="E9392" s="92">
        <f t="shared" si="463"/>
        <v>8.3441519999999993</v>
      </c>
      <c r="F9392" s="92">
        <f t="shared" si="464"/>
        <v>20.42625</v>
      </c>
      <c r="H9392" s="138">
        <v>13.2599</v>
      </c>
      <c r="I9392" s="138">
        <v>8.3441519999999993</v>
      </c>
      <c r="J9392" s="138">
        <v>20.42625</v>
      </c>
      <c r="K9392" s="138">
        <v>22.934154857879776</v>
      </c>
    </row>
    <row r="9393" spans="1:11">
      <c r="A9393" s="39" t="s">
        <v>503</v>
      </c>
      <c r="B9393" s="39" t="s">
        <v>501</v>
      </c>
      <c r="C9393" s="39" t="s">
        <v>98</v>
      </c>
      <c r="D9393" s="92">
        <f t="shared" si="462"/>
        <v>12.074149999999999</v>
      </c>
      <c r="E9393" s="92">
        <f t="shared" si="463"/>
        <v>6.5881530000000001</v>
      </c>
      <c r="F9393" s="92">
        <f t="shared" si="464"/>
        <v>21.09666</v>
      </c>
      <c r="H9393" s="138">
        <v>12.074149999999999</v>
      </c>
      <c r="I9393" s="138">
        <v>6.5881530000000001</v>
      </c>
      <c r="J9393" s="138">
        <v>21.09666</v>
      </c>
      <c r="K9393" s="138">
        <v>29.88718046404923</v>
      </c>
    </row>
    <row r="9394" spans="1:11">
      <c r="A9394" s="39" t="s">
        <v>503</v>
      </c>
      <c r="B9394" s="39" t="s">
        <v>501</v>
      </c>
      <c r="C9394" s="39" t="s">
        <v>105</v>
      </c>
      <c r="D9394" s="92">
        <f t="shared" si="462"/>
        <v>14.445970000000001</v>
      </c>
      <c r="E9394" s="92">
        <f t="shared" si="463"/>
        <v>9.6470210000000005</v>
      </c>
      <c r="F9394" s="92">
        <f t="shared" si="464"/>
        <v>21.07535</v>
      </c>
      <c r="H9394" s="138">
        <v>14.445970000000001</v>
      </c>
      <c r="I9394" s="138">
        <v>9.6470210000000005</v>
      </c>
      <c r="J9394" s="138">
        <v>21.07535</v>
      </c>
      <c r="K9394" s="138">
        <v>20.00402880526541</v>
      </c>
    </row>
    <row r="9395" spans="1:11">
      <c r="A9395" s="39" t="s">
        <v>503</v>
      </c>
      <c r="B9395" s="39" t="s">
        <v>501</v>
      </c>
      <c r="C9395" s="39" t="s">
        <v>106</v>
      </c>
      <c r="D9395" s="92">
        <f t="shared" si="462"/>
        <v>18.87623</v>
      </c>
      <c r="E9395" s="92">
        <f t="shared" si="463"/>
        <v>15.139799999999999</v>
      </c>
      <c r="F9395" s="92">
        <f t="shared" si="464"/>
        <v>23.2818</v>
      </c>
      <c r="H9395" s="138">
        <v>18.87623</v>
      </c>
      <c r="I9395" s="138">
        <v>15.139799999999999</v>
      </c>
      <c r="J9395" s="138">
        <v>23.2818</v>
      </c>
      <c r="K9395" s="138">
        <v>10.99186649028964</v>
      </c>
    </row>
    <row r="9396" spans="1:11">
      <c r="A9396" s="39" t="s">
        <v>503</v>
      </c>
      <c r="B9396" s="39" t="s">
        <v>501</v>
      </c>
      <c r="C9396" s="39" t="s">
        <v>125</v>
      </c>
      <c r="D9396" s="92">
        <f t="shared" si="462"/>
        <v>13.943659999999999</v>
      </c>
      <c r="E9396" s="92">
        <f t="shared" si="463"/>
        <v>10.046749999999999</v>
      </c>
      <c r="F9396" s="92">
        <f t="shared" si="464"/>
        <v>19.03228</v>
      </c>
      <c r="H9396" s="138">
        <v>13.943659999999999</v>
      </c>
      <c r="I9396" s="138">
        <v>10.046749999999999</v>
      </c>
      <c r="J9396" s="138">
        <v>19.03228</v>
      </c>
      <c r="K9396" s="138">
        <v>16.33377463305904</v>
      </c>
    </row>
    <row r="9397" spans="1:11">
      <c r="A9397" s="39" t="s">
        <v>503</v>
      </c>
      <c r="B9397" s="39" t="s">
        <v>501</v>
      </c>
      <c r="C9397" s="39" t="s">
        <v>131</v>
      </c>
      <c r="D9397" s="92">
        <f t="shared" si="462"/>
        <v>13.014390000000001</v>
      </c>
      <c r="E9397" s="92">
        <f t="shared" si="463"/>
        <v>8.1229300000000002</v>
      </c>
      <c r="F9397" s="92">
        <f t="shared" si="464"/>
        <v>20.203669999999999</v>
      </c>
      <c r="H9397" s="138">
        <v>13.014390000000001</v>
      </c>
      <c r="I9397" s="138">
        <v>8.1229300000000002</v>
      </c>
      <c r="J9397" s="138">
        <v>20.203669999999999</v>
      </c>
      <c r="K9397" s="138">
        <v>23.344298119235706</v>
      </c>
    </row>
    <row r="9398" spans="1:11">
      <c r="A9398" s="39" t="s">
        <v>503</v>
      </c>
      <c r="B9398" s="39" t="s">
        <v>501</v>
      </c>
      <c r="C9398" s="39" t="s">
        <v>133</v>
      </c>
      <c r="D9398" s="92">
        <f t="shared" si="462"/>
        <v>15.43759</v>
      </c>
      <c r="E9398" s="92">
        <f t="shared" si="463"/>
        <v>11.72265</v>
      </c>
      <c r="F9398" s="92">
        <f t="shared" si="464"/>
        <v>20.062239999999999</v>
      </c>
      <c r="H9398" s="138">
        <v>15.43759</v>
      </c>
      <c r="I9398" s="138">
        <v>11.72265</v>
      </c>
      <c r="J9398" s="138">
        <v>20.062239999999999</v>
      </c>
      <c r="K9398" s="138">
        <v>13.729908619156229</v>
      </c>
    </row>
    <row r="9399" spans="1:11">
      <c r="A9399" s="39" t="s">
        <v>503</v>
      </c>
      <c r="B9399" s="39" t="s">
        <v>501</v>
      </c>
      <c r="C9399" s="39" t="s">
        <v>137</v>
      </c>
      <c r="D9399" s="92">
        <f t="shared" si="462"/>
        <v>18.02318</v>
      </c>
      <c r="E9399" s="92">
        <f t="shared" si="463"/>
        <v>13.0266</v>
      </c>
      <c r="F9399" s="92">
        <f t="shared" si="464"/>
        <v>24.39866</v>
      </c>
      <c r="H9399" s="138">
        <v>18.02318</v>
      </c>
      <c r="I9399" s="138">
        <v>13.0266</v>
      </c>
      <c r="J9399" s="138">
        <v>24.39866</v>
      </c>
      <c r="K9399" s="138">
        <v>16.051606875146337</v>
      </c>
    </row>
    <row r="9400" spans="1:11">
      <c r="A9400" s="39" t="s">
        <v>503</v>
      </c>
      <c r="B9400" s="39" t="s">
        <v>501</v>
      </c>
      <c r="C9400" s="39" t="s">
        <v>138</v>
      </c>
      <c r="D9400" s="92">
        <f t="shared" si="462"/>
        <v>8.7382329999999993</v>
      </c>
      <c r="E9400" s="92">
        <f t="shared" si="463"/>
        <v>4.6568069999999997</v>
      </c>
      <c r="F9400" s="92">
        <f t="shared" si="464"/>
        <v>15.80386</v>
      </c>
      <c r="H9400" s="138">
        <v>8.7382329999999993</v>
      </c>
      <c r="I9400" s="138">
        <v>4.6568069999999997</v>
      </c>
      <c r="J9400" s="138">
        <v>15.80386</v>
      </c>
      <c r="K9400" s="138">
        <v>31.338189311271513</v>
      </c>
    </row>
    <row r="9401" spans="1:11">
      <c r="A9401" s="39" t="s">
        <v>503</v>
      </c>
      <c r="B9401" s="39" t="s">
        <v>501</v>
      </c>
      <c r="C9401" s="39" t="s">
        <v>140</v>
      </c>
      <c r="D9401" s="92">
        <f t="shared" si="462"/>
        <v>12.79124</v>
      </c>
      <c r="E9401" s="92">
        <f t="shared" si="463"/>
        <v>8.7826339999999998</v>
      </c>
      <c r="F9401" s="92">
        <f t="shared" si="464"/>
        <v>18.263159999999999</v>
      </c>
      <c r="H9401" s="138">
        <v>12.79124</v>
      </c>
      <c r="I9401" s="138">
        <v>8.7826339999999998</v>
      </c>
      <c r="J9401" s="138">
        <v>18.263159999999999</v>
      </c>
      <c r="K9401" s="138">
        <v>18.726284550989583</v>
      </c>
    </row>
    <row r="9402" spans="1:11">
      <c r="A9402" s="39" t="s">
        <v>503</v>
      </c>
      <c r="B9402" s="39" t="s">
        <v>501</v>
      </c>
      <c r="C9402" s="39" t="s">
        <v>144</v>
      </c>
      <c r="D9402" s="92">
        <f t="shared" si="462"/>
        <v>16.401869999999999</v>
      </c>
      <c r="E9402" s="92">
        <f t="shared" si="463"/>
        <v>11.60619</v>
      </c>
      <c r="F9402" s="92">
        <f t="shared" si="464"/>
        <v>22.6709</v>
      </c>
      <c r="H9402" s="138">
        <v>16.401869999999999</v>
      </c>
      <c r="I9402" s="138">
        <v>11.60619</v>
      </c>
      <c r="J9402" s="138">
        <v>22.6709</v>
      </c>
      <c r="K9402" s="138">
        <v>17.128443281162454</v>
      </c>
    </row>
    <row r="9403" spans="1:11">
      <c r="A9403" s="39" t="s">
        <v>503</v>
      </c>
      <c r="B9403" s="39" t="s">
        <v>501</v>
      </c>
      <c r="C9403" s="39" t="s">
        <v>145</v>
      </c>
      <c r="D9403" s="92">
        <f t="shared" si="462"/>
        <v>8.1475299999999997</v>
      </c>
      <c r="E9403" s="92">
        <f t="shared" si="463"/>
        <v>5.6470070000000003</v>
      </c>
      <c r="F9403" s="92">
        <f t="shared" si="464"/>
        <v>11.61895</v>
      </c>
      <c r="H9403" s="138">
        <v>8.1475299999999997</v>
      </c>
      <c r="I9403" s="138">
        <v>5.6470070000000003</v>
      </c>
      <c r="J9403" s="138">
        <v>11.61895</v>
      </c>
      <c r="K9403" s="138">
        <v>18.435943163142696</v>
      </c>
    </row>
    <row r="9404" spans="1:11">
      <c r="A9404" s="39" t="s">
        <v>503</v>
      </c>
      <c r="B9404" s="39" t="s">
        <v>501</v>
      </c>
      <c r="C9404" s="39" t="s">
        <v>146</v>
      </c>
      <c r="D9404" s="92">
        <f t="shared" si="462"/>
        <v>13.088430000000001</v>
      </c>
      <c r="E9404" s="92">
        <f t="shared" si="463"/>
        <v>9.7391129999999997</v>
      </c>
      <c r="F9404" s="92">
        <f t="shared" si="464"/>
        <v>17.36795</v>
      </c>
      <c r="H9404" s="138">
        <v>13.088430000000001</v>
      </c>
      <c r="I9404" s="138">
        <v>9.7391129999999997</v>
      </c>
      <c r="J9404" s="138">
        <v>17.36795</v>
      </c>
      <c r="K9404" s="138">
        <v>14.781513137939386</v>
      </c>
    </row>
    <row r="9405" spans="1:11">
      <c r="A9405" s="39" t="s">
        <v>503</v>
      </c>
      <c r="B9405" s="39" t="s">
        <v>501</v>
      </c>
      <c r="C9405" s="39" t="s">
        <v>153</v>
      </c>
      <c r="D9405" s="92">
        <f t="shared" si="462"/>
        <v>9.1587730000000001</v>
      </c>
      <c r="E9405" s="92">
        <f t="shared" si="463"/>
        <v>5.7761259999999996</v>
      </c>
      <c r="F9405" s="92">
        <f t="shared" si="464"/>
        <v>14.22335</v>
      </c>
      <c r="H9405" s="138">
        <v>9.1587730000000001</v>
      </c>
      <c r="I9405" s="138">
        <v>5.7761259999999996</v>
      </c>
      <c r="J9405" s="138">
        <v>14.22335</v>
      </c>
      <c r="K9405" s="138">
        <v>23.056702027662439</v>
      </c>
    </row>
    <row r="9406" spans="1:11">
      <c r="A9406" s="39" t="s">
        <v>503</v>
      </c>
      <c r="B9406" s="39" t="s">
        <v>501</v>
      </c>
      <c r="C9406" s="39" t="s">
        <v>162</v>
      </c>
      <c r="D9406" s="92">
        <f t="shared" si="462"/>
        <v>15.82367</v>
      </c>
      <c r="E9406" s="92">
        <f t="shared" si="463"/>
        <v>9.4450330000000005</v>
      </c>
      <c r="F9406" s="92">
        <f t="shared" si="464"/>
        <v>25.306229999999999</v>
      </c>
      <c r="H9406" s="138">
        <v>15.82367</v>
      </c>
      <c r="I9406" s="138">
        <v>9.4450330000000005</v>
      </c>
      <c r="J9406" s="138">
        <v>25.306229999999999</v>
      </c>
      <c r="K9406" s="138">
        <v>25.295124329564505</v>
      </c>
    </row>
    <row r="9407" spans="1:11">
      <c r="A9407" s="39" t="s">
        <v>503</v>
      </c>
      <c r="B9407" s="39" t="s">
        <v>501</v>
      </c>
      <c r="C9407" s="39" t="s">
        <v>165</v>
      </c>
      <c r="D9407" s="92">
        <f t="shared" si="462"/>
        <v>11.7765</v>
      </c>
      <c r="E9407" s="92">
        <f t="shared" si="463"/>
        <v>7.8699940000000002</v>
      </c>
      <c r="F9407" s="92">
        <f t="shared" si="464"/>
        <v>17.258859999999999</v>
      </c>
      <c r="H9407" s="138">
        <v>11.7765</v>
      </c>
      <c r="I9407" s="138">
        <v>7.8699940000000002</v>
      </c>
      <c r="J9407" s="138">
        <v>17.258859999999999</v>
      </c>
      <c r="K9407" s="138">
        <v>20.089627648282598</v>
      </c>
    </row>
    <row r="9408" spans="1:11">
      <c r="A9408" s="39" t="s">
        <v>503</v>
      </c>
      <c r="B9408" s="39" t="s">
        <v>501</v>
      </c>
      <c r="C9408" s="39" t="s">
        <v>166</v>
      </c>
      <c r="D9408" s="92">
        <f t="shared" si="462"/>
        <v>14.99051</v>
      </c>
      <c r="E9408" s="92">
        <f t="shared" si="463"/>
        <v>10.84497</v>
      </c>
      <c r="F9408" s="92">
        <f t="shared" si="464"/>
        <v>20.35885</v>
      </c>
      <c r="H9408" s="138">
        <v>14.99051</v>
      </c>
      <c r="I9408" s="138">
        <v>10.84497</v>
      </c>
      <c r="J9408" s="138">
        <v>20.35885</v>
      </c>
      <c r="K9408" s="138">
        <v>16.10328134266279</v>
      </c>
    </row>
    <row r="9409" spans="1:11">
      <c r="A9409" s="39" t="s">
        <v>503</v>
      </c>
      <c r="B9409" s="39" t="s">
        <v>501</v>
      </c>
      <c r="C9409" s="39" t="s">
        <v>170</v>
      </c>
      <c r="D9409" s="92">
        <f t="shared" si="462"/>
        <v>14.568339999999999</v>
      </c>
      <c r="E9409" s="92">
        <f t="shared" si="463"/>
        <v>11.205</v>
      </c>
      <c r="F9409" s="92">
        <f t="shared" si="464"/>
        <v>18.72832</v>
      </c>
      <c r="H9409" s="138">
        <v>14.568339999999999</v>
      </c>
      <c r="I9409" s="138">
        <v>11.205</v>
      </c>
      <c r="J9409" s="138">
        <v>18.72832</v>
      </c>
      <c r="K9409" s="138">
        <v>13.122696202861823</v>
      </c>
    </row>
    <row r="9410" spans="1:11">
      <c r="A9410" s="39" t="s">
        <v>503</v>
      </c>
      <c r="B9410" s="39" t="s">
        <v>501</v>
      </c>
      <c r="C9410" s="39" t="s">
        <v>172</v>
      </c>
      <c r="D9410" s="92">
        <f t="shared" si="462"/>
        <v>15.27833</v>
      </c>
      <c r="E9410" s="92">
        <f t="shared" si="463"/>
        <v>10.61669</v>
      </c>
      <c r="F9410" s="92">
        <f t="shared" si="464"/>
        <v>21.494589999999999</v>
      </c>
      <c r="H9410" s="138">
        <v>15.27833</v>
      </c>
      <c r="I9410" s="138">
        <v>10.61669</v>
      </c>
      <c r="J9410" s="138">
        <v>21.494589999999999</v>
      </c>
      <c r="K9410" s="138">
        <v>18.04722767475241</v>
      </c>
    </row>
    <row r="9411" spans="1:11">
      <c r="A9411" s="39" t="s">
        <v>503</v>
      </c>
      <c r="B9411" s="39" t="s">
        <v>501</v>
      </c>
      <c r="C9411" s="39" t="s">
        <v>175</v>
      </c>
      <c r="D9411" s="92">
        <f t="shared" si="462"/>
        <v>16.786300000000001</v>
      </c>
      <c r="E9411" s="92">
        <f t="shared" si="463"/>
        <v>12.638210000000001</v>
      </c>
      <c r="F9411" s="92">
        <f t="shared" si="464"/>
        <v>21.953720000000001</v>
      </c>
      <c r="H9411" s="138">
        <v>16.786300000000001</v>
      </c>
      <c r="I9411" s="138">
        <v>12.638210000000001</v>
      </c>
      <c r="J9411" s="138">
        <v>21.953720000000001</v>
      </c>
      <c r="K9411" s="138">
        <v>14.114057296724114</v>
      </c>
    </row>
    <row r="9412" spans="1:11">
      <c r="A9412" s="39" t="s">
        <v>503</v>
      </c>
      <c r="B9412" s="39" t="s">
        <v>501</v>
      </c>
      <c r="C9412" s="39" t="s">
        <v>99</v>
      </c>
      <c r="D9412" s="92">
        <f t="shared" si="462"/>
        <v>9.3055230000000009</v>
      </c>
      <c r="E9412" s="92">
        <f t="shared" si="463"/>
        <v>6.1223729999999996</v>
      </c>
      <c r="F9412" s="92">
        <f t="shared" si="464"/>
        <v>13.89864</v>
      </c>
      <c r="H9412" s="138">
        <v>9.3055230000000009</v>
      </c>
      <c r="I9412" s="138">
        <v>6.1223729999999996</v>
      </c>
      <c r="J9412" s="138">
        <v>13.89864</v>
      </c>
      <c r="K9412" s="138">
        <v>20.966827979469826</v>
      </c>
    </row>
    <row r="9413" spans="1:11">
      <c r="A9413" s="39" t="s">
        <v>503</v>
      </c>
      <c r="B9413" s="39" t="s">
        <v>501</v>
      </c>
      <c r="C9413" s="39" t="s">
        <v>100</v>
      </c>
      <c r="D9413" s="92">
        <f t="shared" si="462"/>
        <v>17.742850000000001</v>
      </c>
      <c r="E9413" s="92">
        <f t="shared" si="463"/>
        <v>12.912559999999999</v>
      </c>
      <c r="F9413" s="92">
        <f t="shared" si="464"/>
        <v>23.88448</v>
      </c>
      <c r="H9413" s="138">
        <v>17.742850000000001</v>
      </c>
      <c r="I9413" s="138">
        <v>12.912559999999999</v>
      </c>
      <c r="J9413" s="138">
        <v>23.88448</v>
      </c>
      <c r="K9413" s="138">
        <v>15.730071549948288</v>
      </c>
    </row>
    <row r="9414" spans="1:11">
      <c r="A9414" s="39" t="s">
        <v>503</v>
      </c>
      <c r="B9414" s="39" t="s">
        <v>501</v>
      </c>
      <c r="C9414" s="39" t="s">
        <v>107</v>
      </c>
      <c r="D9414" s="92">
        <f t="shared" si="462"/>
        <v>10.53922</v>
      </c>
      <c r="E9414" s="92">
        <f t="shared" si="463"/>
        <v>7.7710340000000002</v>
      </c>
      <c r="F9414" s="92">
        <f t="shared" si="464"/>
        <v>14.14227</v>
      </c>
      <c r="H9414" s="138">
        <v>10.53922</v>
      </c>
      <c r="I9414" s="138">
        <v>7.7710340000000002</v>
      </c>
      <c r="J9414" s="138">
        <v>14.14227</v>
      </c>
      <c r="K9414" s="138">
        <v>15.297080808636693</v>
      </c>
    </row>
    <row r="9415" spans="1:11">
      <c r="A9415" s="39" t="s">
        <v>503</v>
      </c>
      <c r="B9415" s="39" t="s">
        <v>501</v>
      </c>
      <c r="C9415" s="39" t="s">
        <v>113</v>
      </c>
      <c r="D9415" s="92">
        <f t="shared" si="462"/>
        <v>13.58536</v>
      </c>
      <c r="E9415" s="92">
        <f t="shared" si="463"/>
        <v>8.1425219999999996</v>
      </c>
      <c r="F9415" s="92">
        <f t="shared" si="464"/>
        <v>21.802890000000001</v>
      </c>
      <c r="H9415" s="138">
        <v>13.58536</v>
      </c>
      <c r="I9415" s="138">
        <v>8.1425219999999996</v>
      </c>
      <c r="J9415" s="138">
        <v>21.802890000000001</v>
      </c>
      <c r="K9415" s="138">
        <v>25.259706036498113</v>
      </c>
    </row>
    <row r="9416" spans="1:11">
      <c r="A9416" s="39" t="s">
        <v>503</v>
      </c>
      <c r="B9416" s="39" t="s">
        <v>501</v>
      </c>
      <c r="C9416" s="39" t="s">
        <v>114</v>
      </c>
      <c r="D9416" s="92">
        <f t="shared" si="462"/>
        <v>12.24676</v>
      </c>
      <c r="E9416" s="92">
        <f t="shared" si="463"/>
        <v>7.9556889999999996</v>
      </c>
      <c r="F9416" s="92">
        <f t="shared" si="464"/>
        <v>18.389890000000001</v>
      </c>
      <c r="H9416" s="138">
        <v>12.24676</v>
      </c>
      <c r="I9416" s="138">
        <v>7.9556889999999996</v>
      </c>
      <c r="J9416" s="138">
        <v>18.389890000000001</v>
      </c>
      <c r="K9416" s="138">
        <v>21.449101639943951</v>
      </c>
    </row>
    <row r="9417" spans="1:11">
      <c r="A9417" s="39" t="s">
        <v>503</v>
      </c>
      <c r="B9417" s="39" t="s">
        <v>501</v>
      </c>
      <c r="C9417" s="39" t="s">
        <v>120</v>
      </c>
      <c r="D9417" s="92">
        <f t="shared" si="462"/>
        <v>13.96552</v>
      </c>
      <c r="E9417" s="92">
        <f t="shared" si="463"/>
        <v>8.1243370000000006</v>
      </c>
      <c r="F9417" s="92">
        <f t="shared" si="464"/>
        <v>22.956990000000001</v>
      </c>
      <c r="H9417" s="138">
        <v>13.96552</v>
      </c>
      <c r="I9417" s="138">
        <v>8.1243370000000006</v>
      </c>
      <c r="J9417" s="138">
        <v>22.956990000000001</v>
      </c>
      <c r="K9417" s="138">
        <v>26.660260412788066</v>
      </c>
    </row>
    <row r="9418" spans="1:11">
      <c r="A9418" s="39" t="s">
        <v>503</v>
      </c>
      <c r="B9418" s="39" t="s">
        <v>501</v>
      </c>
      <c r="C9418" s="39" t="s">
        <v>121</v>
      </c>
      <c r="D9418" s="92">
        <f t="shared" si="462"/>
        <v>12.83567</v>
      </c>
      <c r="E9418" s="92">
        <f t="shared" si="463"/>
        <v>8.4192800000000005</v>
      </c>
      <c r="F9418" s="92">
        <f t="shared" si="464"/>
        <v>19.085899999999999</v>
      </c>
      <c r="H9418" s="138">
        <v>12.83567</v>
      </c>
      <c r="I9418" s="138">
        <v>8.4192800000000005</v>
      </c>
      <c r="J9418" s="138">
        <v>19.085899999999999</v>
      </c>
      <c r="K9418" s="138">
        <v>20.950032214913598</v>
      </c>
    </row>
    <row r="9419" spans="1:11">
      <c r="A9419" s="39" t="s">
        <v>503</v>
      </c>
      <c r="B9419" s="39" t="s">
        <v>501</v>
      </c>
      <c r="C9419" s="39" t="s">
        <v>124</v>
      </c>
      <c r="D9419" s="92">
        <f t="shared" si="462"/>
        <v>13.6516</v>
      </c>
      <c r="E9419" s="92">
        <f t="shared" si="463"/>
        <v>9.6596759999999993</v>
      </c>
      <c r="F9419" s="92">
        <f t="shared" si="464"/>
        <v>18.947209999999998</v>
      </c>
      <c r="H9419" s="138">
        <v>13.6516</v>
      </c>
      <c r="I9419" s="138">
        <v>9.6596759999999993</v>
      </c>
      <c r="J9419" s="138">
        <v>18.947209999999998</v>
      </c>
      <c r="K9419" s="138">
        <v>17.228090480236748</v>
      </c>
    </row>
    <row r="9420" spans="1:11">
      <c r="A9420" s="39" t="s">
        <v>503</v>
      </c>
      <c r="B9420" s="39" t="s">
        <v>501</v>
      </c>
      <c r="C9420" s="39" t="s">
        <v>126</v>
      </c>
      <c r="D9420" s="92">
        <f t="shared" si="462"/>
        <v>8.7503080000000004</v>
      </c>
      <c r="E9420" s="92">
        <f t="shared" si="463"/>
        <v>5.0954920000000001</v>
      </c>
      <c r="F9420" s="92">
        <f t="shared" si="464"/>
        <v>14.622680000000001</v>
      </c>
      <c r="H9420" s="138">
        <v>8.7503080000000004</v>
      </c>
      <c r="I9420" s="138">
        <v>5.0954920000000001</v>
      </c>
      <c r="J9420" s="138">
        <v>14.622680000000001</v>
      </c>
      <c r="K9420" s="138">
        <v>27.000306732060174</v>
      </c>
    </row>
    <row r="9421" spans="1:11">
      <c r="A9421" s="39" t="s">
        <v>503</v>
      </c>
      <c r="B9421" s="39" t="s">
        <v>501</v>
      </c>
      <c r="C9421" s="39" t="s">
        <v>127</v>
      </c>
      <c r="D9421" s="92">
        <f t="shared" si="462"/>
        <v>10.549620000000001</v>
      </c>
      <c r="E9421" s="92">
        <f t="shared" si="463"/>
        <v>6.4243309999999996</v>
      </c>
      <c r="F9421" s="92">
        <f t="shared" si="464"/>
        <v>16.846979999999999</v>
      </c>
      <c r="H9421" s="138">
        <v>10.549620000000001</v>
      </c>
      <c r="I9421" s="138">
        <v>6.4243309999999996</v>
      </c>
      <c r="J9421" s="138">
        <v>16.846979999999999</v>
      </c>
      <c r="K9421" s="138">
        <v>24.691780367444512</v>
      </c>
    </row>
    <row r="9422" spans="1:11">
      <c r="A9422" s="39" t="s">
        <v>503</v>
      </c>
      <c r="B9422" s="39" t="s">
        <v>501</v>
      </c>
      <c r="C9422" s="39" t="s">
        <v>128</v>
      </c>
      <c r="D9422" s="92">
        <f t="shared" si="462"/>
        <v>12.953139999999999</v>
      </c>
      <c r="E9422" s="92">
        <f t="shared" si="463"/>
        <v>9.3482559999999992</v>
      </c>
      <c r="F9422" s="92">
        <f t="shared" si="464"/>
        <v>17.67708</v>
      </c>
      <c r="H9422" s="138">
        <v>12.953139999999999</v>
      </c>
      <c r="I9422" s="138">
        <v>9.3482559999999992</v>
      </c>
      <c r="J9422" s="138">
        <v>17.67708</v>
      </c>
      <c r="K9422" s="138">
        <v>16.285549295383206</v>
      </c>
    </row>
    <row r="9423" spans="1:11">
      <c r="A9423" s="39" t="s">
        <v>503</v>
      </c>
      <c r="B9423" s="39" t="s">
        <v>501</v>
      </c>
      <c r="C9423" s="39" t="s">
        <v>129</v>
      </c>
      <c r="D9423" s="92">
        <f t="shared" si="462"/>
        <v>15.606159999999999</v>
      </c>
      <c r="E9423" s="92">
        <f t="shared" si="463"/>
        <v>9.3371209999999998</v>
      </c>
      <c r="F9423" s="92">
        <f t="shared" si="464"/>
        <v>24.927050000000001</v>
      </c>
      <c r="H9423" s="138">
        <v>15.606159999999999</v>
      </c>
      <c r="I9423" s="138">
        <v>9.3371209999999998</v>
      </c>
      <c r="J9423" s="138">
        <v>24.927050000000001</v>
      </c>
      <c r="K9423" s="138">
        <v>25.200632314419437</v>
      </c>
    </row>
    <row r="9424" spans="1:11">
      <c r="A9424" s="39" t="s">
        <v>503</v>
      </c>
      <c r="B9424" s="39" t="s">
        <v>501</v>
      </c>
      <c r="C9424" s="39" t="s">
        <v>139</v>
      </c>
      <c r="D9424" s="92">
        <f t="shared" si="462"/>
        <v>15.35331</v>
      </c>
      <c r="E9424" s="92">
        <f t="shared" si="463"/>
        <v>11.60263</v>
      </c>
      <c r="F9424" s="92">
        <f t="shared" si="464"/>
        <v>20.041550000000001</v>
      </c>
      <c r="H9424" s="138">
        <v>15.35331</v>
      </c>
      <c r="I9424" s="138">
        <v>11.60263</v>
      </c>
      <c r="J9424" s="138">
        <v>20.041550000000001</v>
      </c>
      <c r="K9424" s="138">
        <v>13.967880541720318</v>
      </c>
    </row>
    <row r="9425" spans="1:11">
      <c r="A9425" s="39" t="s">
        <v>503</v>
      </c>
      <c r="B9425" s="39" t="s">
        <v>501</v>
      </c>
      <c r="C9425" s="39" t="s">
        <v>141</v>
      </c>
      <c r="D9425" s="92">
        <f t="shared" si="462"/>
        <v>19.041329999999999</v>
      </c>
      <c r="E9425" s="92">
        <f t="shared" si="463"/>
        <v>13.693350000000001</v>
      </c>
      <c r="F9425" s="92">
        <f t="shared" si="464"/>
        <v>25.852329999999998</v>
      </c>
      <c r="H9425" s="138">
        <v>19.041329999999999</v>
      </c>
      <c r="I9425" s="138">
        <v>13.693350000000001</v>
      </c>
      <c r="J9425" s="138">
        <v>25.852329999999998</v>
      </c>
      <c r="K9425" s="138">
        <v>16.259258150559859</v>
      </c>
    </row>
    <row r="9426" spans="1:11">
      <c r="A9426" s="39" t="s">
        <v>503</v>
      </c>
      <c r="B9426" s="39" t="s">
        <v>501</v>
      </c>
      <c r="C9426" s="39" t="s">
        <v>142</v>
      </c>
      <c r="D9426" s="92">
        <f t="shared" si="462"/>
        <v>16.682880000000001</v>
      </c>
      <c r="E9426" s="92">
        <f t="shared" si="463"/>
        <v>12.70341</v>
      </c>
      <c r="F9426" s="92">
        <f t="shared" si="464"/>
        <v>21.600490000000001</v>
      </c>
      <c r="H9426" s="138">
        <v>16.682880000000001</v>
      </c>
      <c r="I9426" s="138">
        <v>12.70341</v>
      </c>
      <c r="J9426" s="138">
        <v>21.600490000000001</v>
      </c>
      <c r="K9426" s="138">
        <v>13.566302700732727</v>
      </c>
    </row>
    <row r="9427" spans="1:11">
      <c r="A9427" s="39" t="s">
        <v>503</v>
      </c>
      <c r="B9427" s="39" t="s">
        <v>501</v>
      </c>
      <c r="C9427" s="39" t="s">
        <v>147</v>
      </c>
      <c r="D9427" s="92">
        <f t="shared" si="462"/>
        <v>21.56324</v>
      </c>
      <c r="E9427" s="92">
        <f t="shared" si="463"/>
        <v>16.82422</v>
      </c>
      <c r="F9427" s="92">
        <f t="shared" si="464"/>
        <v>27.200600000000001</v>
      </c>
      <c r="H9427" s="138">
        <v>21.56324</v>
      </c>
      <c r="I9427" s="138">
        <v>16.82422</v>
      </c>
      <c r="J9427" s="138">
        <v>27.200600000000001</v>
      </c>
      <c r="K9427" s="138">
        <v>12.278038921794684</v>
      </c>
    </row>
    <row r="9428" spans="1:11">
      <c r="A9428" s="39" t="s">
        <v>503</v>
      </c>
      <c r="B9428" s="39" t="s">
        <v>501</v>
      </c>
      <c r="C9428" s="39" t="s">
        <v>148</v>
      </c>
      <c r="D9428" s="92">
        <f t="shared" si="462"/>
        <v>13.14405</v>
      </c>
      <c r="E9428" s="92">
        <f t="shared" si="463"/>
        <v>9.2386619999999997</v>
      </c>
      <c r="F9428" s="92">
        <f t="shared" si="464"/>
        <v>18.36626</v>
      </c>
      <c r="H9428" s="138">
        <v>13.14405</v>
      </c>
      <c r="I9428" s="138">
        <v>9.2386619999999997</v>
      </c>
      <c r="J9428" s="138">
        <v>18.36626</v>
      </c>
      <c r="K9428" s="138">
        <v>17.571486718325023</v>
      </c>
    </row>
    <row r="9429" spans="1:11">
      <c r="A9429" s="39" t="s">
        <v>503</v>
      </c>
      <c r="B9429" s="39" t="s">
        <v>501</v>
      </c>
      <c r="C9429" s="39" t="s">
        <v>152</v>
      </c>
      <c r="D9429" s="92">
        <f t="shared" si="462"/>
        <v>11.07028</v>
      </c>
      <c r="E9429" s="92">
        <f t="shared" si="463"/>
        <v>8.0928520000000006</v>
      </c>
      <c r="F9429" s="92">
        <f t="shared" si="464"/>
        <v>14.96477</v>
      </c>
      <c r="H9429" s="138">
        <v>11.07028</v>
      </c>
      <c r="I9429" s="138">
        <v>8.0928520000000006</v>
      </c>
      <c r="J9429" s="138">
        <v>14.96477</v>
      </c>
      <c r="K9429" s="138">
        <v>15.707217884281159</v>
      </c>
    </row>
    <row r="9430" spans="1:11">
      <c r="A9430" s="39" t="s">
        <v>503</v>
      </c>
      <c r="B9430" s="39" t="s">
        <v>501</v>
      </c>
      <c r="C9430" s="39" t="s">
        <v>155</v>
      </c>
      <c r="D9430" s="92">
        <f t="shared" si="462"/>
        <v>11.433669999999999</v>
      </c>
      <c r="E9430" s="92">
        <f t="shared" si="463"/>
        <v>7.904928</v>
      </c>
      <c r="F9430" s="92">
        <f t="shared" si="464"/>
        <v>16.259530000000002</v>
      </c>
      <c r="H9430" s="138">
        <v>11.433669999999999</v>
      </c>
      <c r="I9430" s="138">
        <v>7.904928</v>
      </c>
      <c r="J9430" s="138">
        <v>16.259530000000002</v>
      </c>
      <c r="K9430" s="138">
        <v>18.441244149953604</v>
      </c>
    </row>
    <row r="9431" spans="1:11">
      <c r="A9431" s="39" t="s">
        <v>503</v>
      </c>
      <c r="B9431" s="39" t="s">
        <v>501</v>
      </c>
      <c r="C9431" s="39" t="s">
        <v>157</v>
      </c>
      <c r="D9431" s="92">
        <f t="shared" si="462"/>
        <v>10.674609999999999</v>
      </c>
      <c r="E9431" s="92">
        <f t="shared" si="463"/>
        <v>5.2769219999999999</v>
      </c>
      <c r="F9431" s="92">
        <f t="shared" si="464"/>
        <v>20.404209999999999</v>
      </c>
      <c r="H9431" s="138">
        <v>10.674609999999999</v>
      </c>
      <c r="I9431" s="138">
        <v>5.2769219999999999</v>
      </c>
      <c r="J9431" s="138">
        <v>20.404209999999999</v>
      </c>
      <c r="K9431" s="138">
        <v>34.779069211896271</v>
      </c>
    </row>
    <row r="9432" spans="1:11">
      <c r="A9432" s="39" t="s">
        <v>503</v>
      </c>
      <c r="B9432" s="39" t="s">
        <v>501</v>
      </c>
      <c r="C9432" s="39" t="s">
        <v>158</v>
      </c>
      <c r="D9432" s="92">
        <f t="shared" si="462"/>
        <v>5.1472259999999999</v>
      </c>
      <c r="E9432" s="92">
        <f t="shared" si="463"/>
        <v>3.1090970000000002</v>
      </c>
      <c r="F9432" s="92">
        <f t="shared" si="464"/>
        <v>8.4055169999999997</v>
      </c>
      <c r="H9432" s="138">
        <v>5.1472259999999999</v>
      </c>
      <c r="I9432" s="138">
        <v>3.1090970000000002</v>
      </c>
      <c r="J9432" s="138">
        <v>8.4055169999999997</v>
      </c>
      <c r="K9432" s="138">
        <v>25.423422247245409</v>
      </c>
    </row>
    <row r="9433" spans="1:11">
      <c r="A9433" s="39" t="s">
        <v>503</v>
      </c>
      <c r="B9433" s="39" t="s">
        <v>501</v>
      </c>
      <c r="C9433" s="39" t="s">
        <v>160</v>
      </c>
      <c r="D9433" s="92">
        <f t="shared" si="462"/>
        <v>10.163930000000001</v>
      </c>
      <c r="E9433" s="92">
        <f t="shared" si="463"/>
        <v>5.2336640000000001</v>
      </c>
      <c r="F9433" s="92">
        <f t="shared" si="464"/>
        <v>18.816459999999999</v>
      </c>
      <c r="H9433" s="138">
        <v>10.163930000000001</v>
      </c>
      <c r="I9433" s="138">
        <v>5.2336640000000001</v>
      </c>
      <c r="J9433" s="138">
        <v>18.816459999999999</v>
      </c>
      <c r="K9433" s="138">
        <v>32.868024474784846</v>
      </c>
    </row>
    <row r="9434" spans="1:11">
      <c r="A9434" s="39" t="s">
        <v>503</v>
      </c>
      <c r="B9434" s="39" t="s">
        <v>501</v>
      </c>
      <c r="C9434" s="39" t="s">
        <v>163</v>
      </c>
      <c r="D9434" s="92">
        <f t="shared" si="462"/>
        <v>14.382820000000001</v>
      </c>
      <c r="E9434" s="92">
        <f t="shared" si="463"/>
        <v>7.4486379999999999</v>
      </c>
      <c r="F9434" s="92">
        <f t="shared" si="464"/>
        <v>25.961510000000001</v>
      </c>
      <c r="H9434" s="138">
        <v>14.382820000000001</v>
      </c>
      <c r="I9434" s="138">
        <v>7.4486379999999999</v>
      </c>
      <c r="J9434" s="138">
        <v>25.961510000000001</v>
      </c>
      <c r="K9434" s="138">
        <v>32.142139024196922</v>
      </c>
    </row>
    <row r="9435" spans="1:11">
      <c r="A9435" s="39" t="s">
        <v>503</v>
      </c>
      <c r="B9435" s="39" t="s">
        <v>501</v>
      </c>
      <c r="C9435" s="39" t="s">
        <v>167</v>
      </c>
      <c r="D9435" s="92">
        <f t="shared" si="462"/>
        <v>13.67381</v>
      </c>
      <c r="E9435" s="92">
        <f t="shared" si="463"/>
        <v>9.7073750000000008</v>
      </c>
      <c r="F9435" s="92">
        <f t="shared" si="464"/>
        <v>18.921309999999998</v>
      </c>
      <c r="H9435" s="138">
        <v>13.67381</v>
      </c>
      <c r="I9435" s="138">
        <v>9.7073750000000008</v>
      </c>
      <c r="J9435" s="138">
        <v>18.921309999999998</v>
      </c>
      <c r="K9435" s="138">
        <v>17.066399196712549</v>
      </c>
    </row>
    <row r="9436" spans="1:11">
      <c r="A9436" s="39" t="s">
        <v>503</v>
      </c>
      <c r="B9436" s="39" t="s">
        <v>501</v>
      </c>
      <c r="C9436" s="39" t="s">
        <v>169</v>
      </c>
      <c r="D9436" s="92">
        <f t="shared" si="462"/>
        <v>9.5574320000000004</v>
      </c>
      <c r="E9436" s="92">
        <f t="shared" si="463"/>
        <v>6.0489430000000004</v>
      </c>
      <c r="F9436" s="92">
        <f t="shared" si="464"/>
        <v>14.780749999999999</v>
      </c>
      <c r="H9436" s="138">
        <v>9.5574320000000004</v>
      </c>
      <c r="I9436" s="138">
        <v>6.0489430000000004</v>
      </c>
      <c r="J9436" s="138">
        <v>14.780749999999999</v>
      </c>
      <c r="K9436" s="138">
        <v>22.862187248624942</v>
      </c>
    </row>
    <row r="9437" spans="1:11">
      <c r="A9437" s="39" t="s">
        <v>503</v>
      </c>
      <c r="B9437" s="39" t="s">
        <v>501</v>
      </c>
      <c r="C9437" s="39" t="s">
        <v>173</v>
      </c>
      <c r="D9437" s="92">
        <f t="shared" si="462"/>
        <v>12.986789999999999</v>
      </c>
      <c r="E9437" s="92">
        <f t="shared" si="463"/>
        <v>9.7719670000000001</v>
      </c>
      <c r="F9437" s="92">
        <f t="shared" si="464"/>
        <v>17.059270000000001</v>
      </c>
      <c r="H9437" s="138">
        <v>12.986789999999999</v>
      </c>
      <c r="I9437" s="138">
        <v>9.7719670000000001</v>
      </c>
      <c r="J9437" s="138">
        <v>17.059270000000001</v>
      </c>
      <c r="K9437" s="138">
        <v>14.235842729419664</v>
      </c>
    </row>
    <row r="9438" spans="1:11">
      <c r="A9438" s="39" t="s">
        <v>503</v>
      </c>
      <c r="B9438" s="39" t="s">
        <v>501</v>
      </c>
      <c r="C9438" s="39" t="s">
        <v>176</v>
      </c>
      <c r="D9438" s="92">
        <f t="shared" si="462"/>
        <v>5.3114809999999997</v>
      </c>
      <c r="E9438" s="92">
        <f t="shared" si="463"/>
        <v>3.4860540000000002</v>
      </c>
      <c r="F9438" s="92">
        <f t="shared" si="464"/>
        <v>8.0134059999999998</v>
      </c>
      <c r="H9438" s="138">
        <v>5.3114809999999997</v>
      </c>
      <c r="I9438" s="138">
        <v>3.4860540000000002</v>
      </c>
      <c r="J9438" s="138">
        <v>8.0134059999999998</v>
      </c>
      <c r="K9438" s="138">
        <v>21.264182249734116</v>
      </c>
    </row>
    <row r="9439" spans="1:11">
      <c r="A9439" s="39" t="s">
        <v>503</v>
      </c>
      <c r="B9439" s="39" t="s">
        <v>501</v>
      </c>
      <c r="C9439" s="39" t="s">
        <v>363</v>
      </c>
      <c r="D9439" s="92">
        <f t="shared" si="462"/>
        <v>11.77938</v>
      </c>
      <c r="E9439" s="92">
        <f t="shared" si="463"/>
        <v>9.5901999999999994</v>
      </c>
      <c r="F9439" s="92">
        <f t="shared" si="464"/>
        <v>14.38876</v>
      </c>
      <c r="H9439" s="138">
        <v>11.77938</v>
      </c>
      <c r="I9439" s="138">
        <v>9.5901999999999994</v>
      </c>
      <c r="J9439" s="138">
        <v>14.38876</v>
      </c>
      <c r="K9439" s="138">
        <v>10.356317565101051</v>
      </c>
    </row>
    <row r="9440" spans="1:11">
      <c r="A9440" s="39" t="s">
        <v>503</v>
      </c>
      <c r="B9440" s="39" t="s">
        <v>501</v>
      </c>
      <c r="C9440" s="39" t="s">
        <v>364</v>
      </c>
      <c r="D9440" s="92">
        <f t="shared" si="462"/>
        <v>12.274319999999999</v>
      </c>
      <c r="E9440" s="92">
        <f t="shared" si="463"/>
        <v>10.195360000000001</v>
      </c>
      <c r="F9440" s="92">
        <f t="shared" si="464"/>
        <v>14.707789999999999</v>
      </c>
      <c r="H9440" s="138">
        <v>12.274319999999999</v>
      </c>
      <c r="I9440" s="138">
        <v>10.195360000000001</v>
      </c>
      <c r="J9440" s="138">
        <v>14.707789999999999</v>
      </c>
      <c r="K9440" s="138">
        <v>9.3529824870135378</v>
      </c>
    </row>
    <row r="9441" spans="1:11">
      <c r="A9441" s="39" t="s">
        <v>503</v>
      </c>
      <c r="B9441" s="39" t="s">
        <v>501</v>
      </c>
      <c r="C9441" s="39" t="s">
        <v>365</v>
      </c>
      <c r="D9441" s="92">
        <f t="shared" ref="D9441:D9504" si="465">IF(K9441&gt;=50," ",H9441)</f>
        <v>9.8724969999999992</v>
      </c>
      <c r="E9441" s="92">
        <f t="shared" ref="E9441:E9504" si="466">IF(K9441&gt;=50," ",I9441)</f>
        <v>7.3304869999999998</v>
      </c>
      <c r="F9441" s="92">
        <f t="shared" ref="F9441:F9504" si="467">IF(K9441&gt;=50," ",J9441)</f>
        <v>13.170719999999999</v>
      </c>
      <c r="H9441" s="138">
        <v>9.8724969999999992</v>
      </c>
      <c r="I9441" s="138">
        <v>7.3304869999999998</v>
      </c>
      <c r="J9441" s="138">
        <v>13.170719999999999</v>
      </c>
      <c r="K9441" s="138">
        <v>14.966517589217803</v>
      </c>
    </row>
    <row r="9442" spans="1:11">
      <c r="A9442" s="39" t="s">
        <v>503</v>
      </c>
      <c r="B9442" s="39" t="s">
        <v>501</v>
      </c>
      <c r="C9442" s="39" t="s">
        <v>366</v>
      </c>
      <c r="D9442" s="92">
        <f t="shared" si="465"/>
        <v>14.45284</v>
      </c>
      <c r="E9442" s="92">
        <f t="shared" si="466"/>
        <v>12.61688</v>
      </c>
      <c r="F9442" s="92">
        <f t="shared" si="467"/>
        <v>16.505490000000002</v>
      </c>
      <c r="H9442" s="138">
        <v>14.45284</v>
      </c>
      <c r="I9442" s="138">
        <v>12.61688</v>
      </c>
      <c r="J9442" s="138">
        <v>16.505490000000002</v>
      </c>
      <c r="K9442" s="138">
        <v>6.8553765211543203</v>
      </c>
    </row>
    <row r="9443" spans="1:11">
      <c r="A9443" s="39" t="s">
        <v>503</v>
      </c>
      <c r="B9443" s="39" t="s">
        <v>501</v>
      </c>
      <c r="C9443" s="39" t="s">
        <v>356</v>
      </c>
      <c r="D9443" s="92">
        <f t="shared" si="465"/>
        <v>13.21336</v>
      </c>
      <c r="E9443" s="92">
        <f t="shared" si="466"/>
        <v>12.03115</v>
      </c>
      <c r="F9443" s="92">
        <f t="shared" si="467"/>
        <v>14.492599999999999</v>
      </c>
      <c r="H9443" s="138">
        <v>13.21336</v>
      </c>
      <c r="I9443" s="138">
        <v>12.03115</v>
      </c>
      <c r="J9443" s="138">
        <v>14.492599999999999</v>
      </c>
      <c r="K9443" s="138">
        <v>4.7486369855963968</v>
      </c>
    </row>
    <row r="9444" spans="1:11">
      <c r="A9444" s="39" t="s">
        <v>503</v>
      </c>
      <c r="B9444" s="39" t="s">
        <v>501</v>
      </c>
      <c r="C9444" s="39" t="s">
        <v>367</v>
      </c>
      <c r="D9444" s="92">
        <f t="shared" si="465"/>
        <v>15.531459999999999</v>
      </c>
      <c r="E9444" s="92">
        <f t="shared" si="466"/>
        <v>13.88256</v>
      </c>
      <c r="F9444" s="92">
        <f t="shared" si="467"/>
        <v>17.336770000000001</v>
      </c>
      <c r="H9444" s="138">
        <v>15.531459999999999</v>
      </c>
      <c r="I9444" s="138">
        <v>13.88256</v>
      </c>
      <c r="J9444" s="138">
        <v>17.336770000000001</v>
      </c>
      <c r="K9444" s="138">
        <v>5.669109665157043</v>
      </c>
    </row>
    <row r="9445" spans="1:11">
      <c r="A9445" s="39" t="s">
        <v>503</v>
      </c>
      <c r="B9445" s="39" t="s">
        <v>501</v>
      </c>
      <c r="C9445" s="39" t="s">
        <v>368</v>
      </c>
      <c r="D9445" s="92">
        <f t="shared" si="465"/>
        <v>12.95149</v>
      </c>
      <c r="E9445" s="92">
        <f t="shared" si="466"/>
        <v>10.350529999999999</v>
      </c>
      <c r="F9445" s="92">
        <f t="shared" si="467"/>
        <v>16.088740000000001</v>
      </c>
      <c r="H9445" s="138">
        <v>12.95149</v>
      </c>
      <c r="I9445" s="138">
        <v>10.350529999999999</v>
      </c>
      <c r="J9445" s="138">
        <v>16.088740000000001</v>
      </c>
      <c r="K9445" s="138">
        <v>11.261862534735387</v>
      </c>
    </row>
    <row r="9446" spans="1:11">
      <c r="A9446" s="39" t="s">
        <v>503</v>
      </c>
      <c r="B9446" s="39" t="s">
        <v>501</v>
      </c>
      <c r="C9446" s="39" t="s">
        <v>369</v>
      </c>
      <c r="D9446" s="92">
        <f t="shared" si="465"/>
        <v>11.86176</v>
      </c>
      <c r="E9446" s="92">
        <f t="shared" si="466"/>
        <v>8.2829219999999992</v>
      </c>
      <c r="F9446" s="92">
        <f t="shared" si="467"/>
        <v>16.705279999999998</v>
      </c>
      <c r="H9446" s="138">
        <v>11.86176</v>
      </c>
      <c r="I9446" s="138">
        <v>8.2829219999999992</v>
      </c>
      <c r="J9446" s="138">
        <v>16.705279999999998</v>
      </c>
      <c r="K9446" s="138">
        <v>17.936250606992555</v>
      </c>
    </row>
    <row r="9447" spans="1:11">
      <c r="A9447" s="39" t="s">
        <v>503</v>
      </c>
      <c r="B9447" s="39" t="s">
        <v>501</v>
      </c>
      <c r="C9447" s="39" t="s">
        <v>370</v>
      </c>
      <c r="D9447" s="92">
        <f t="shared" si="465"/>
        <v>12.98288</v>
      </c>
      <c r="E9447" s="92">
        <f t="shared" si="466"/>
        <v>10.76951</v>
      </c>
      <c r="F9447" s="92">
        <f t="shared" si="467"/>
        <v>15.571759999999999</v>
      </c>
      <c r="H9447" s="138">
        <v>12.98288</v>
      </c>
      <c r="I9447" s="138">
        <v>10.76951</v>
      </c>
      <c r="J9447" s="138">
        <v>15.571759999999999</v>
      </c>
      <c r="K9447" s="138">
        <v>9.4118947413824987</v>
      </c>
    </row>
    <row r="9448" spans="1:11">
      <c r="A9448" s="39" t="s">
        <v>503</v>
      </c>
      <c r="B9448" s="39" t="s">
        <v>501</v>
      </c>
      <c r="C9448" s="39" t="s">
        <v>357</v>
      </c>
      <c r="D9448" s="92">
        <f t="shared" si="465"/>
        <v>14.24278</v>
      </c>
      <c r="E9448" s="92">
        <f t="shared" si="466"/>
        <v>13.06263</v>
      </c>
      <c r="F9448" s="92">
        <f t="shared" si="467"/>
        <v>15.510529999999999</v>
      </c>
      <c r="H9448" s="138">
        <v>14.24278</v>
      </c>
      <c r="I9448" s="138">
        <v>13.06263</v>
      </c>
      <c r="J9448" s="138">
        <v>15.510529999999999</v>
      </c>
      <c r="K9448" s="138">
        <v>4.3817899314600099</v>
      </c>
    </row>
    <row r="9449" spans="1:11">
      <c r="A9449" s="39" t="s">
        <v>503</v>
      </c>
      <c r="B9449" s="39" t="s">
        <v>501</v>
      </c>
      <c r="C9449" s="39" t="s">
        <v>371</v>
      </c>
      <c r="D9449" s="92">
        <f t="shared" si="465"/>
        <v>13.24597</v>
      </c>
      <c r="E9449" s="92">
        <f t="shared" si="466"/>
        <v>10.92943</v>
      </c>
      <c r="F9449" s="92">
        <f t="shared" si="467"/>
        <v>15.96551</v>
      </c>
      <c r="H9449" s="138">
        <v>13.24597</v>
      </c>
      <c r="I9449" s="138">
        <v>10.92943</v>
      </c>
      <c r="J9449" s="138">
        <v>15.96551</v>
      </c>
      <c r="K9449" s="138">
        <v>9.6738781682277697</v>
      </c>
    </row>
    <row r="9450" spans="1:11">
      <c r="A9450" s="39" t="s">
        <v>503</v>
      </c>
      <c r="B9450" s="39" t="s">
        <v>501</v>
      </c>
      <c r="C9450" s="39" t="s">
        <v>372</v>
      </c>
      <c r="D9450" s="92">
        <f t="shared" si="465"/>
        <v>15.84634</v>
      </c>
      <c r="E9450" s="92">
        <f t="shared" si="466"/>
        <v>13.85812</v>
      </c>
      <c r="F9450" s="92">
        <f t="shared" si="467"/>
        <v>18.059999999999999</v>
      </c>
      <c r="H9450" s="138">
        <v>15.84634</v>
      </c>
      <c r="I9450" s="138">
        <v>13.85812</v>
      </c>
      <c r="J9450" s="138">
        <v>18.059999999999999</v>
      </c>
      <c r="K9450" s="138">
        <v>6.7579516784317395</v>
      </c>
    </row>
    <row r="9451" spans="1:11">
      <c r="A9451" s="39" t="s">
        <v>503</v>
      </c>
      <c r="B9451" s="39" t="s">
        <v>501</v>
      </c>
      <c r="C9451" s="39" t="s">
        <v>373</v>
      </c>
      <c r="D9451" s="92">
        <f t="shared" si="465"/>
        <v>15.3499</v>
      </c>
      <c r="E9451" s="92">
        <f t="shared" si="466"/>
        <v>12.8667</v>
      </c>
      <c r="F9451" s="92">
        <f t="shared" si="467"/>
        <v>18.21218</v>
      </c>
      <c r="H9451" s="138">
        <v>15.3499</v>
      </c>
      <c r="I9451" s="138">
        <v>12.8667</v>
      </c>
      <c r="J9451" s="138">
        <v>18.21218</v>
      </c>
      <c r="K9451" s="138">
        <v>8.8689242275193987</v>
      </c>
    </row>
    <row r="9452" spans="1:11">
      <c r="A9452" s="39" t="s">
        <v>503</v>
      </c>
      <c r="B9452" s="39" t="s">
        <v>501</v>
      </c>
      <c r="C9452" s="39" t="s">
        <v>374</v>
      </c>
      <c r="D9452" s="92">
        <f t="shared" si="465"/>
        <v>13.94828</v>
      </c>
      <c r="E9452" s="92">
        <f t="shared" si="466"/>
        <v>11.47325</v>
      </c>
      <c r="F9452" s="92">
        <f t="shared" si="467"/>
        <v>16.85558</v>
      </c>
      <c r="H9452" s="138">
        <v>13.94828</v>
      </c>
      <c r="I9452" s="138">
        <v>11.47325</v>
      </c>
      <c r="J9452" s="138">
        <v>16.85558</v>
      </c>
      <c r="K9452" s="138">
        <v>9.8197842314607957</v>
      </c>
    </row>
    <row r="9453" spans="1:11">
      <c r="A9453" s="39" t="s">
        <v>503</v>
      </c>
      <c r="B9453" s="39" t="s">
        <v>501</v>
      </c>
      <c r="C9453" s="39" t="s">
        <v>358</v>
      </c>
      <c r="D9453" s="92">
        <f t="shared" si="465"/>
        <v>15.336970000000001</v>
      </c>
      <c r="E9453" s="92">
        <f t="shared" si="466"/>
        <v>14.00456</v>
      </c>
      <c r="F9453" s="92">
        <f t="shared" si="467"/>
        <v>16.771419999999999</v>
      </c>
      <c r="H9453" s="138">
        <v>15.336970000000001</v>
      </c>
      <c r="I9453" s="138">
        <v>14.00456</v>
      </c>
      <c r="J9453" s="138">
        <v>16.771419999999999</v>
      </c>
      <c r="K9453" s="138">
        <v>4.5996321307272554</v>
      </c>
    </row>
    <row r="9454" spans="1:11">
      <c r="A9454" s="39" t="s">
        <v>503</v>
      </c>
      <c r="B9454" s="39" t="s">
        <v>501</v>
      </c>
      <c r="C9454" s="39" t="s">
        <v>375</v>
      </c>
      <c r="D9454" s="92">
        <f t="shared" si="465"/>
        <v>13.49352</v>
      </c>
      <c r="E9454" s="92">
        <f t="shared" si="466"/>
        <v>10.02458</v>
      </c>
      <c r="F9454" s="92">
        <f t="shared" si="467"/>
        <v>17.923719999999999</v>
      </c>
      <c r="H9454" s="138">
        <v>13.49352</v>
      </c>
      <c r="I9454" s="138">
        <v>10.02458</v>
      </c>
      <c r="J9454" s="138">
        <v>17.923719999999999</v>
      </c>
      <c r="K9454" s="138">
        <v>14.849831622882686</v>
      </c>
    </row>
    <row r="9455" spans="1:11">
      <c r="A9455" s="39" t="s">
        <v>503</v>
      </c>
      <c r="B9455" s="39" t="s">
        <v>501</v>
      </c>
      <c r="C9455" s="39" t="s">
        <v>376</v>
      </c>
      <c r="D9455" s="92">
        <f t="shared" si="465"/>
        <v>12.677160000000001</v>
      </c>
      <c r="E9455" s="92">
        <f t="shared" si="466"/>
        <v>10.316549999999999</v>
      </c>
      <c r="F9455" s="92">
        <f t="shared" si="467"/>
        <v>15.484669999999999</v>
      </c>
      <c r="H9455" s="138">
        <v>12.677160000000001</v>
      </c>
      <c r="I9455" s="138">
        <v>10.316549999999999</v>
      </c>
      <c r="J9455" s="138">
        <v>15.484669999999999</v>
      </c>
      <c r="K9455" s="138">
        <v>10.367669099388191</v>
      </c>
    </row>
    <row r="9456" spans="1:11">
      <c r="A9456" s="39" t="s">
        <v>503</v>
      </c>
      <c r="B9456" s="39" t="s">
        <v>501</v>
      </c>
      <c r="C9456" s="39" t="s">
        <v>377</v>
      </c>
      <c r="D9456" s="92">
        <f t="shared" si="465"/>
        <v>15.07691</v>
      </c>
      <c r="E9456" s="92">
        <f t="shared" si="466"/>
        <v>12.005240000000001</v>
      </c>
      <c r="F9456" s="92">
        <f t="shared" si="467"/>
        <v>18.76688</v>
      </c>
      <c r="H9456" s="138">
        <v>15.07691</v>
      </c>
      <c r="I9456" s="138">
        <v>12.005240000000001</v>
      </c>
      <c r="J9456" s="138">
        <v>18.76688</v>
      </c>
      <c r="K9456" s="138">
        <v>11.409566018501138</v>
      </c>
    </row>
    <row r="9457" spans="1:11">
      <c r="A9457" s="39" t="s">
        <v>503</v>
      </c>
      <c r="B9457" s="39" t="s">
        <v>501</v>
      </c>
      <c r="C9457" s="39" t="s">
        <v>386</v>
      </c>
      <c r="D9457" s="92">
        <f t="shared" si="465"/>
        <v>12.501720000000001</v>
      </c>
      <c r="E9457" s="92">
        <f t="shared" si="466"/>
        <v>10.436059999999999</v>
      </c>
      <c r="F9457" s="92">
        <f t="shared" si="467"/>
        <v>14.90818</v>
      </c>
      <c r="H9457" s="138">
        <v>12.501720000000001</v>
      </c>
      <c r="I9457" s="138">
        <v>10.436059999999999</v>
      </c>
      <c r="J9457" s="138">
        <v>14.90818</v>
      </c>
      <c r="K9457" s="138">
        <v>9.1031474069168077</v>
      </c>
    </row>
    <row r="9458" spans="1:11">
      <c r="A9458" s="39" t="s">
        <v>503</v>
      </c>
      <c r="B9458" s="39" t="s">
        <v>501</v>
      </c>
      <c r="C9458" s="39" t="s">
        <v>379</v>
      </c>
      <c r="D9458" s="92">
        <f t="shared" si="465"/>
        <v>16.210809999999999</v>
      </c>
      <c r="E9458" s="92">
        <f t="shared" si="466"/>
        <v>14.165150000000001</v>
      </c>
      <c r="F9458" s="92">
        <f t="shared" si="467"/>
        <v>18.48827</v>
      </c>
      <c r="H9458" s="138">
        <v>16.210809999999999</v>
      </c>
      <c r="I9458" s="138">
        <v>14.165150000000001</v>
      </c>
      <c r="J9458" s="138">
        <v>18.48827</v>
      </c>
      <c r="K9458" s="138">
        <v>6.7972359185012969</v>
      </c>
    </row>
    <row r="9459" spans="1:11">
      <c r="A9459" s="39" t="s">
        <v>503</v>
      </c>
      <c r="B9459" s="39" t="s">
        <v>501</v>
      </c>
      <c r="C9459" s="39" t="s">
        <v>360</v>
      </c>
      <c r="D9459" s="92">
        <f t="shared" si="465"/>
        <v>14.620039999999999</v>
      </c>
      <c r="E9459" s="92">
        <f t="shared" si="466"/>
        <v>13.37429</v>
      </c>
      <c r="F9459" s="92">
        <f t="shared" si="467"/>
        <v>15.96044</v>
      </c>
      <c r="H9459" s="138">
        <v>14.620039999999999</v>
      </c>
      <c r="I9459" s="138">
        <v>13.37429</v>
      </c>
      <c r="J9459" s="138">
        <v>15.96044</v>
      </c>
      <c r="K9459" s="138">
        <v>4.5101012035534795</v>
      </c>
    </row>
    <row r="9460" spans="1:11">
      <c r="A9460" s="39" t="s">
        <v>503</v>
      </c>
      <c r="B9460" s="39" t="s">
        <v>501</v>
      </c>
      <c r="C9460" s="39" t="s">
        <v>0</v>
      </c>
      <c r="D9460" s="92">
        <f t="shared" si="465"/>
        <v>14.36519</v>
      </c>
      <c r="E9460" s="92">
        <f t="shared" si="466"/>
        <v>13.733750000000001</v>
      </c>
      <c r="F9460" s="92">
        <f t="shared" si="467"/>
        <v>15.0206</v>
      </c>
      <c r="H9460" s="138">
        <v>14.36519</v>
      </c>
      <c r="I9460" s="138">
        <v>13.733750000000001</v>
      </c>
      <c r="J9460" s="138">
        <v>15.0206</v>
      </c>
      <c r="K9460" s="138">
        <v>2.2849123471391608</v>
      </c>
    </row>
    <row r="9461" spans="1:11">
      <c r="A9461" s="39" t="s">
        <v>503</v>
      </c>
      <c r="B9461" s="39" t="s">
        <v>502</v>
      </c>
      <c r="C9461" s="39" t="s">
        <v>101</v>
      </c>
      <c r="D9461" s="92">
        <f t="shared" si="465"/>
        <v>22.86542</v>
      </c>
      <c r="E9461" s="92">
        <f t="shared" si="466"/>
        <v>18.38965</v>
      </c>
      <c r="F9461" s="92">
        <f t="shared" si="467"/>
        <v>28.056039999999999</v>
      </c>
      <c r="H9461" s="138">
        <v>22.86542</v>
      </c>
      <c r="I9461" s="138">
        <v>18.38965</v>
      </c>
      <c r="J9461" s="138">
        <v>28.056039999999999</v>
      </c>
      <c r="K9461" s="138">
        <v>10.791032922203046</v>
      </c>
    </row>
    <row r="9462" spans="1:11">
      <c r="A9462" s="39" t="s">
        <v>503</v>
      </c>
      <c r="B9462" s="39" t="s">
        <v>502</v>
      </c>
      <c r="C9462" s="39" t="s">
        <v>108</v>
      </c>
      <c r="D9462" s="92">
        <f t="shared" si="465"/>
        <v>19.46801</v>
      </c>
      <c r="E9462" s="92">
        <f t="shared" si="466"/>
        <v>10.810040000000001</v>
      </c>
      <c r="F9462" s="92">
        <f t="shared" si="467"/>
        <v>32.53107</v>
      </c>
      <c r="H9462" s="138">
        <v>19.46801</v>
      </c>
      <c r="I9462" s="138">
        <v>10.810040000000001</v>
      </c>
      <c r="J9462" s="138">
        <v>32.53107</v>
      </c>
      <c r="K9462" s="138">
        <v>28.363191718105753</v>
      </c>
    </row>
    <row r="9463" spans="1:11">
      <c r="A9463" s="39" t="s">
        <v>503</v>
      </c>
      <c r="B9463" s="39" t="s">
        <v>502</v>
      </c>
      <c r="C9463" s="39" t="s">
        <v>109</v>
      </c>
      <c r="D9463" s="92">
        <f t="shared" si="465"/>
        <v>16.48115</v>
      </c>
      <c r="E9463" s="92">
        <f t="shared" si="466"/>
        <v>11.43591</v>
      </c>
      <c r="F9463" s="92">
        <f t="shared" si="467"/>
        <v>23.169889999999999</v>
      </c>
      <c r="H9463" s="138">
        <v>16.48115</v>
      </c>
      <c r="I9463" s="138">
        <v>11.43591</v>
      </c>
      <c r="J9463" s="138">
        <v>23.169889999999999</v>
      </c>
      <c r="K9463" s="138">
        <v>18.06943083462016</v>
      </c>
    </row>
    <row r="9464" spans="1:11">
      <c r="A9464" s="39" t="s">
        <v>503</v>
      </c>
      <c r="B9464" s="39" t="s">
        <v>502</v>
      </c>
      <c r="C9464" s="39" t="s">
        <v>112</v>
      </c>
      <c r="D9464" s="92">
        <f t="shared" si="465"/>
        <v>14.783720000000001</v>
      </c>
      <c r="E9464" s="92">
        <f t="shared" si="466"/>
        <v>10.166119999999999</v>
      </c>
      <c r="F9464" s="92">
        <f t="shared" si="467"/>
        <v>21.008230000000001</v>
      </c>
      <c r="H9464" s="138">
        <v>14.783720000000001</v>
      </c>
      <c r="I9464" s="138">
        <v>10.166119999999999</v>
      </c>
      <c r="J9464" s="138">
        <v>21.008230000000001</v>
      </c>
      <c r="K9464" s="138">
        <v>18.572483786218893</v>
      </c>
    </row>
    <row r="9465" spans="1:11">
      <c r="A9465" s="39" t="s">
        <v>503</v>
      </c>
      <c r="B9465" s="39" t="s">
        <v>502</v>
      </c>
      <c r="C9465" s="39" t="s">
        <v>115</v>
      </c>
      <c r="D9465" s="92">
        <f t="shared" si="465"/>
        <v>26.019860000000001</v>
      </c>
      <c r="E9465" s="92">
        <f t="shared" si="466"/>
        <v>21.711210000000001</v>
      </c>
      <c r="F9465" s="92">
        <f t="shared" si="467"/>
        <v>30.84666</v>
      </c>
      <c r="H9465" s="138">
        <v>26.019860000000001</v>
      </c>
      <c r="I9465" s="138">
        <v>21.711210000000001</v>
      </c>
      <c r="J9465" s="138">
        <v>30.84666</v>
      </c>
      <c r="K9465" s="138">
        <v>8.9683418742452865</v>
      </c>
    </row>
    <row r="9466" spans="1:11">
      <c r="A9466" s="39" t="s">
        <v>503</v>
      </c>
      <c r="B9466" s="39" t="s">
        <v>502</v>
      </c>
      <c r="C9466" s="39" t="s">
        <v>118</v>
      </c>
      <c r="D9466" s="92">
        <f t="shared" si="465"/>
        <v>20.5275</v>
      </c>
      <c r="E9466" s="92">
        <f t="shared" si="466"/>
        <v>12.50906</v>
      </c>
      <c r="F9466" s="92">
        <f t="shared" si="467"/>
        <v>31.816680000000002</v>
      </c>
      <c r="H9466" s="138">
        <v>20.5275</v>
      </c>
      <c r="I9466" s="138">
        <v>12.50906</v>
      </c>
      <c r="J9466" s="138">
        <v>31.816680000000002</v>
      </c>
      <c r="K9466" s="138">
        <v>23.977513092193401</v>
      </c>
    </row>
    <row r="9467" spans="1:11">
      <c r="A9467" s="39" t="s">
        <v>503</v>
      </c>
      <c r="B9467" s="39" t="s">
        <v>502</v>
      </c>
      <c r="C9467" s="39" t="s">
        <v>122</v>
      </c>
      <c r="D9467" s="92">
        <f t="shared" si="465"/>
        <v>23.598030000000001</v>
      </c>
      <c r="E9467" s="92">
        <f t="shared" si="466"/>
        <v>18.631930000000001</v>
      </c>
      <c r="F9467" s="92">
        <f t="shared" si="467"/>
        <v>29.40935</v>
      </c>
      <c r="H9467" s="138">
        <v>23.598030000000001</v>
      </c>
      <c r="I9467" s="138">
        <v>18.631930000000001</v>
      </c>
      <c r="J9467" s="138">
        <v>29.40935</v>
      </c>
      <c r="K9467" s="138">
        <v>11.663609208056773</v>
      </c>
    </row>
    <row r="9468" spans="1:11">
      <c r="A9468" s="39" t="s">
        <v>503</v>
      </c>
      <c r="B9468" s="39" t="s">
        <v>502</v>
      </c>
      <c r="C9468" s="39" t="s">
        <v>130</v>
      </c>
      <c r="D9468" s="92">
        <f t="shared" si="465"/>
        <v>20.43093</v>
      </c>
      <c r="E9468" s="92">
        <f t="shared" si="466"/>
        <v>16.514759999999999</v>
      </c>
      <c r="F9468" s="92">
        <f t="shared" si="467"/>
        <v>24.997679999999999</v>
      </c>
      <c r="H9468" s="138">
        <v>20.43093</v>
      </c>
      <c r="I9468" s="138">
        <v>16.514759999999999</v>
      </c>
      <c r="J9468" s="138">
        <v>24.997679999999999</v>
      </c>
      <c r="K9468" s="138">
        <v>10.587594397318185</v>
      </c>
    </row>
    <row r="9469" spans="1:11">
      <c r="A9469" s="39" t="s">
        <v>503</v>
      </c>
      <c r="B9469" s="39" t="s">
        <v>502</v>
      </c>
      <c r="C9469" s="39" t="s">
        <v>135</v>
      </c>
      <c r="D9469" s="92">
        <f t="shared" si="465"/>
        <v>14.99428</v>
      </c>
      <c r="E9469" s="92">
        <f t="shared" si="466"/>
        <v>7.5568619999999997</v>
      </c>
      <c r="F9469" s="92">
        <f t="shared" si="467"/>
        <v>27.56861</v>
      </c>
      <c r="H9469" s="138">
        <v>14.99428</v>
      </c>
      <c r="I9469" s="138">
        <v>7.5568619999999997</v>
      </c>
      <c r="J9469" s="138">
        <v>27.56861</v>
      </c>
      <c r="K9469" s="138">
        <v>33.350577686957962</v>
      </c>
    </row>
    <row r="9470" spans="1:11">
      <c r="A9470" s="39" t="s">
        <v>503</v>
      </c>
      <c r="B9470" s="39" t="s">
        <v>502</v>
      </c>
      <c r="C9470" s="39" t="s">
        <v>136</v>
      </c>
      <c r="D9470" s="92">
        <f t="shared" si="465"/>
        <v>15.243980000000001</v>
      </c>
      <c r="E9470" s="92">
        <f t="shared" si="466"/>
        <v>11.24255</v>
      </c>
      <c r="F9470" s="92">
        <f t="shared" si="467"/>
        <v>20.343160000000001</v>
      </c>
      <c r="H9470" s="138">
        <v>15.243980000000001</v>
      </c>
      <c r="I9470" s="138">
        <v>11.24255</v>
      </c>
      <c r="J9470" s="138">
        <v>20.343160000000001</v>
      </c>
      <c r="K9470" s="138">
        <v>15.159092310538325</v>
      </c>
    </row>
    <row r="9471" spans="1:11">
      <c r="A9471" s="39" t="s">
        <v>503</v>
      </c>
      <c r="B9471" s="39" t="s">
        <v>502</v>
      </c>
      <c r="C9471" s="39" t="s">
        <v>143</v>
      </c>
      <c r="D9471" s="92">
        <f t="shared" si="465"/>
        <v>16.499690000000001</v>
      </c>
      <c r="E9471" s="92">
        <f t="shared" si="466"/>
        <v>11.81012</v>
      </c>
      <c r="F9471" s="92">
        <f t="shared" si="467"/>
        <v>22.574719999999999</v>
      </c>
      <c r="H9471" s="138">
        <v>16.499690000000001</v>
      </c>
      <c r="I9471" s="138">
        <v>11.81012</v>
      </c>
      <c r="J9471" s="138">
        <v>22.574719999999999</v>
      </c>
      <c r="K9471" s="138">
        <v>16.570899210833659</v>
      </c>
    </row>
    <row r="9472" spans="1:11">
      <c r="A9472" s="39" t="s">
        <v>503</v>
      </c>
      <c r="B9472" s="39" t="s">
        <v>502</v>
      </c>
      <c r="C9472" s="39" t="s">
        <v>149</v>
      </c>
      <c r="D9472" s="92">
        <f t="shared" si="465"/>
        <v>26.128740000000001</v>
      </c>
      <c r="E9472" s="92">
        <f t="shared" si="466"/>
        <v>21.69379</v>
      </c>
      <c r="F9472" s="92">
        <f t="shared" si="467"/>
        <v>31.110140000000001</v>
      </c>
      <c r="H9472" s="138">
        <v>26.128740000000001</v>
      </c>
      <c r="I9472" s="138">
        <v>21.69379</v>
      </c>
      <c r="J9472" s="138">
        <v>31.110140000000001</v>
      </c>
      <c r="K9472" s="138">
        <v>9.2066437187556698</v>
      </c>
    </row>
    <row r="9473" spans="1:11">
      <c r="A9473" s="39" t="s">
        <v>503</v>
      </c>
      <c r="B9473" s="39" t="s">
        <v>502</v>
      </c>
      <c r="C9473" s="39" t="s">
        <v>151</v>
      </c>
      <c r="D9473" s="92">
        <f t="shared" si="465"/>
        <v>17.26811</v>
      </c>
      <c r="E9473" s="92">
        <f t="shared" si="466"/>
        <v>11.077220000000001</v>
      </c>
      <c r="F9473" s="92">
        <f t="shared" si="467"/>
        <v>25.910789999999999</v>
      </c>
      <c r="H9473" s="138">
        <v>17.26811</v>
      </c>
      <c r="I9473" s="138">
        <v>11.077220000000001</v>
      </c>
      <c r="J9473" s="138">
        <v>25.910789999999999</v>
      </c>
      <c r="K9473" s="138">
        <v>21.782818154389798</v>
      </c>
    </row>
    <row r="9474" spans="1:11">
      <c r="A9474" s="39" t="s">
        <v>503</v>
      </c>
      <c r="B9474" s="39" t="s">
        <v>502</v>
      </c>
      <c r="C9474" s="39" t="s">
        <v>154</v>
      </c>
      <c r="D9474" s="92">
        <f t="shared" si="465"/>
        <v>23.423390000000001</v>
      </c>
      <c r="E9474" s="92">
        <f t="shared" si="466"/>
        <v>18.034600000000001</v>
      </c>
      <c r="F9474" s="92">
        <f t="shared" si="467"/>
        <v>29.83623</v>
      </c>
      <c r="H9474" s="138">
        <v>23.423390000000001</v>
      </c>
      <c r="I9474" s="138">
        <v>18.034600000000001</v>
      </c>
      <c r="J9474" s="138">
        <v>29.83623</v>
      </c>
      <c r="K9474" s="138">
        <v>12.869520594585154</v>
      </c>
    </row>
    <row r="9475" spans="1:11">
      <c r="A9475" s="39" t="s">
        <v>503</v>
      </c>
      <c r="B9475" s="39" t="s">
        <v>502</v>
      </c>
      <c r="C9475" s="39" t="s">
        <v>164</v>
      </c>
      <c r="D9475" s="92">
        <f t="shared" si="465"/>
        <v>14.176640000000001</v>
      </c>
      <c r="E9475" s="92">
        <f t="shared" si="466"/>
        <v>8.6215159999999997</v>
      </c>
      <c r="F9475" s="92">
        <f t="shared" si="467"/>
        <v>22.43242</v>
      </c>
      <c r="H9475" s="138">
        <v>14.176640000000001</v>
      </c>
      <c r="I9475" s="138">
        <v>8.6215159999999997</v>
      </c>
      <c r="J9475" s="138">
        <v>22.43242</v>
      </c>
      <c r="K9475" s="138">
        <v>24.519646404225544</v>
      </c>
    </row>
    <row r="9476" spans="1:11">
      <c r="A9476" s="39" t="s">
        <v>503</v>
      </c>
      <c r="B9476" s="39" t="s">
        <v>502</v>
      </c>
      <c r="C9476" s="39" t="s">
        <v>171</v>
      </c>
      <c r="D9476" s="92">
        <f t="shared" si="465"/>
        <v>19.369520000000001</v>
      </c>
      <c r="E9476" s="92">
        <f t="shared" si="466"/>
        <v>15.10689</v>
      </c>
      <c r="F9476" s="92">
        <f t="shared" si="467"/>
        <v>24.487960000000001</v>
      </c>
      <c r="H9476" s="138">
        <v>19.369520000000001</v>
      </c>
      <c r="I9476" s="138">
        <v>15.10689</v>
      </c>
      <c r="J9476" s="138">
        <v>24.487960000000001</v>
      </c>
      <c r="K9476" s="138">
        <v>12.342257319747727</v>
      </c>
    </row>
    <row r="9477" spans="1:11">
      <c r="A9477" s="39" t="s">
        <v>503</v>
      </c>
      <c r="B9477" s="39" t="s">
        <v>502</v>
      </c>
      <c r="C9477" s="39" t="s">
        <v>174</v>
      </c>
      <c r="D9477" s="92">
        <f t="shared" si="465"/>
        <v>35.629989999999999</v>
      </c>
      <c r="E9477" s="92">
        <f t="shared" si="466"/>
        <v>29.67304</v>
      </c>
      <c r="F9477" s="92">
        <f t="shared" si="467"/>
        <v>42.06747</v>
      </c>
      <c r="H9477" s="138">
        <v>35.629989999999999</v>
      </c>
      <c r="I9477" s="138">
        <v>29.67304</v>
      </c>
      <c r="J9477" s="138">
        <v>42.06747</v>
      </c>
      <c r="K9477" s="138">
        <v>8.9137914436686625</v>
      </c>
    </row>
    <row r="9478" spans="1:11">
      <c r="A9478" s="39" t="s">
        <v>503</v>
      </c>
      <c r="B9478" s="39" t="s">
        <v>502</v>
      </c>
      <c r="C9478" s="39" t="s">
        <v>102</v>
      </c>
      <c r="D9478" s="92">
        <f t="shared" si="465"/>
        <v>15.75337</v>
      </c>
      <c r="E9478" s="92">
        <f t="shared" si="466"/>
        <v>9.9756789999999995</v>
      </c>
      <c r="F9478" s="92">
        <f t="shared" si="467"/>
        <v>23.985800000000001</v>
      </c>
      <c r="H9478" s="138">
        <v>15.75337</v>
      </c>
      <c r="I9478" s="138">
        <v>9.9756789999999995</v>
      </c>
      <c r="J9478" s="138">
        <v>23.985800000000001</v>
      </c>
      <c r="K9478" s="138">
        <v>22.486655236308167</v>
      </c>
    </row>
    <row r="9479" spans="1:11">
      <c r="A9479" s="39" t="s">
        <v>503</v>
      </c>
      <c r="B9479" s="39" t="s">
        <v>502</v>
      </c>
      <c r="C9479" s="39" t="s">
        <v>103</v>
      </c>
      <c r="D9479" s="92">
        <f t="shared" si="465"/>
        <v>15.56978</v>
      </c>
      <c r="E9479" s="92">
        <f t="shared" si="466"/>
        <v>10.981339999999999</v>
      </c>
      <c r="F9479" s="92">
        <f t="shared" si="467"/>
        <v>21.610019999999999</v>
      </c>
      <c r="H9479" s="138">
        <v>15.56978</v>
      </c>
      <c r="I9479" s="138">
        <v>10.981339999999999</v>
      </c>
      <c r="J9479" s="138">
        <v>21.610019999999999</v>
      </c>
      <c r="K9479" s="138">
        <v>17.316416802292643</v>
      </c>
    </row>
    <row r="9480" spans="1:11">
      <c r="A9480" s="39" t="s">
        <v>503</v>
      </c>
      <c r="B9480" s="39" t="s">
        <v>502</v>
      </c>
      <c r="C9480" s="39" t="s">
        <v>104</v>
      </c>
      <c r="D9480" s="92">
        <f t="shared" si="465"/>
        <v>20.111319999999999</v>
      </c>
      <c r="E9480" s="92">
        <f t="shared" si="466"/>
        <v>14.927239999999999</v>
      </c>
      <c r="F9480" s="92">
        <f t="shared" si="467"/>
        <v>26.534230000000001</v>
      </c>
      <c r="H9480" s="138">
        <v>20.111319999999999</v>
      </c>
      <c r="I9480" s="138">
        <v>14.927239999999999</v>
      </c>
      <c r="J9480" s="138">
        <v>26.534230000000001</v>
      </c>
      <c r="K9480" s="138">
        <v>14.710521238784924</v>
      </c>
    </row>
    <row r="9481" spans="1:11">
      <c r="A9481" s="39" t="s">
        <v>503</v>
      </c>
      <c r="B9481" s="39" t="s">
        <v>502</v>
      </c>
      <c r="C9481" s="39" t="s">
        <v>110</v>
      </c>
      <c r="D9481" s="92">
        <f t="shared" si="465"/>
        <v>18.2319</v>
      </c>
      <c r="E9481" s="92">
        <f t="shared" si="466"/>
        <v>14.137650000000001</v>
      </c>
      <c r="F9481" s="92">
        <f t="shared" si="467"/>
        <v>23.191590000000001</v>
      </c>
      <c r="H9481" s="138">
        <v>18.2319</v>
      </c>
      <c r="I9481" s="138">
        <v>14.137650000000001</v>
      </c>
      <c r="J9481" s="138">
        <v>23.191590000000001</v>
      </c>
      <c r="K9481" s="138">
        <v>12.64659196243946</v>
      </c>
    </row>
    <row r="9482" spans="1:11">
      <c r="A9482" s="39" t="s">
        <v>503</v>
      </c>
      <c r="B9482" s="39" t="s">
        <v>502</v>
      </c>
      <c r="C9482" s="39" t="s">
        <v>111</v>
      </c>
      <c r="D9482" s="92">
        <f t="shared" si="465"/>
        <v>23.93918</v>
      </c>
      <c r="E9482" s="92">
        <f t="shared" si="466"/>
        <v>19.30781</v>
      </c>
      <c r="F9482" s="92">
        <f t="shared" si="467"/>
        <v>29.278390000000002</v>
      </c>
      <c r="H9482" s="138">
        <v>23.93918</v>
      </c>
      <c r="I9482" s="138">
        <v>19.30781</v>
      </c>
      <c r="J9482" s="138">
        <v>29.278390000000002</v>
      </c>
      <c r="K9482" s="138">
        <v>10.635773656407615</v>
      </c>
    </row>
    <row r="9483" spans="1:11">
      <c r="A9483" s="39" t="s">
        <v>503</v>
      </c>
      <c r="B9483" s="39" t="s">
        <v>502</v>
      </c>
      <c r="C9483" s="39" t="s">
        <v>116</v>
      </c>
      <c r="D9483" s="92">
        <f t="shared" si="465"/>
        <v>13.404350000000001</v>
      </c>
      <c r="E9483" s="92">
        <f t="shared" si="466"/>
        <v>9.7513199999999998</v>
      </c>
      <c r="F9483" s="92">
        <f t="shared" si="467"/>
        <v>18.150659999999998</v>
      </c>
      <c r="H9483" s="138">
        <v>13.404350000000001</v>
      </c>
      <c r="I9483" s="138">
        <v>9.7513199999999998</v>
      </c>
      <c r="J9483" s="138">
        <v>18.150659999999998</v>
      </c>
      <c r="K9483" s="138">
        <v>15.880546240586076</v>
      </c>
    </row>
    <row r="9484" spans="1:11">
      <c r="A9484" s="39" t="s">
        <v>503</v>
      </c>
      <c r="B9484" s="39" t="s">
        <v>502</v>
      </c>
      <c r="C9484" s="39" t="s">
        <v>117</v>
      </c>
      <c r="D9484" s="92">
        <f t="shared" si="465"/>
        <v>19.763780000000001</v>
      </c>
      <c r="E9484" s="92">
        <f t="shared" si="466"/>
        <v>15.255979999999999</v>
      </c>
      <c r="F9484" s="92">
        <f t="shared" si="467"/>
        <v>25.207350000000002</v>
      </c>
      <c r="H9484" s="138">
        <v>19.763780000000001</v>
      </c>
      <c r="I9484" s="138">
        <v>15.255979999999999</v>
      </c>
      <c r="J9484" s="138">
        <v>25.207350000000002</v>
      </c>
      <c r="K9484" s="138">
        <v>12.833288976096677</v>
      </c>
    </row>
    <row r="9485" spans="1:11">
      <c r="A9485" s="39" t="s">
        <v>503</v>
      </c>
      <c r="B9485" s="39" t="s">
        <v>502</v>
      </c>
      <c r="C9485" s="39" t="s">
        <v>119</v>
      </c>
      <c r="D9485" s="92">
        <f t="shared" si="465"/>
        <v>26.98394</v>
      </c>
      <c r="E9485" s="92">
        <f t="shared" si="466"/>
        <v>21.97409</v>
      </c>
      <c r="F9485" s="92">
        <f t="shared" si="467"/>
        <v>32.657919999999997</v>
      </c>
      <c r="H9485" s="138">
        <v>26.98394</v>
      </c>
      <c r="I9485" s="138">
        <v>21.97409</v>
      </c>
      <c r="J9485" s="138">
        <v>32.657919999999997</v>
      </c>
      <c r="K9485" s="138">
        <v>10.121524136208427</v>
      </c>
    </row>
    <row r="9486" spans="1:11">
      <c r="A9486" s="39" t="s">
        <v>503</v>
      </c>
      <c r="B9486" s="39" t="s">
        <v>502</v>
      </c>
      <c r="C9486" s="39" t="s">
        <v>123</v>
      </c>
      <c r="D9486" s="92">
        <f t="shared" si="465"/>
        <v>14.70603</v>
      </c>
      <c r="E9486" s="92">
        <f t="shared" si="466"/>
        <v>11.33417</v>
      </c>
      <c r="F9486" s="92">
        <f t="shared" si="467"/>
        <v>18.867560000000001</v>
      </c>
      <c r="H9486" s="138">
        <v>14.70603</v>
      </c>
      <c r="I9486" s="138">
        <v>11.33417</v>
      </c>
      <c r="J9486" s="138">
        <v>18.867560000000001</v>
      </c>
      <c r="K9486" s="138">
        <v>13.018612093134585</v>
      </c>
    </row>
    <row r="9487" spans="1:11">
      <c r="A9487" s="39" t="s">
        <v>503</v>
      </c>
      <c r="B9487" s="39" t="s">
        <v>502</v>
      </c>
      <c r="C9487" s="39" t="s">
        <v>132</v>
      </c>
      <c r="D9487" s="92">
        <f t="shared" si="465"/>
        <v>24.92567</v>
      </c>
      <c r="E9487" s="92">
        <f t="shared" si="466"/>
        <v>20.00451</v>
      </c>
      <c r="F9487" s="92">
        <f t="shared" si="467"/>
        <v>30.594439999999999</v>
      </c>
      <c r="H9487" s="138">
        <v>24.92567</v>
      </c>
      <c r="I9487" s="138">
        <v>20.00451</v>
      </c>
      <c r="J9487" s="138">
        <v>30.594439999999999</v>
      </c>
      <c r="K9487" s="138">
        <v>10.854620959035403</v>
      </c>
    </row>
    <row r="9488" spans="1:11">
      <c r="A9488" s="39" t="s">
        <v>503</v>
      </c>
      <c r="B9488" s="39" t="s">
        <v>502</v>
      </c>
      <c r="C9488" s="39" t="s">
        <v>134</v>
      </c>
      <c r="D9488" s="92">
        <f t="shared" si="465"/>
        <v>20.324729999999999</v>
      </c>
      <c r="E9488" s="92">
        <f t="shared" si="466"/>
        <v>15.29036</v>
      </c>
      <c r="F9488" s="92">
        <f t="shared" si="467"/>
        <v>26.498169999999998</v>
      </c>
      <c r="H9488" s="138">
        <v>20.324729999999999</v>
      </c>
      <c r="I9488" s="138">
        <v>15.29036</v>
      </c>
      <c r="J9488" s="138">
        <v>26.498169999999998</v>
      </c>
      <c r="K9488" s="138">
        <v>14.058258092481427</v>
      </c>
    </row>
    <row r="9489" spans="1:11">
      <c r="A9489" s="39" t="s">
        <v>503</v>
      </c>
      <c r="B9489" s="39" t="s">
        <v>502</v>
      </c>
      <c r="C9489" s="39" t="s">
        <v>150</v>
      </c>
      <c r="D9489" s="92">
        <f t="shared" si="465"/>
        <v>15.232670000000001</v>
      </c>
      <c r="E9489" s="92">
        <f t="shared" si="466"/>
        <v>11.54487</v>
      </c>
      <c r="F9489" s="92">
        <f t="shared" si="467"/>
        <v>19.834320000000002</v>
      </c>
      <c r="H9489" s="138">
        <v>15.232670000000001</v>
      </c>
      <c r="I9489" s="138">
        <v>11.54487</v>
      </c>
      <c r="J9489" s="138">
        <v>19.834320000000002</v>
      </c>
      <c r="K9489" s="138">
        <v>13.828133872787895</v>
      </c>
    </row>
    <row r="9490" spans="1:11">
      <c r="A9490" s="39" t="s">
        <v>503</v>
      </c>
      <c r="B9490" s="39" t="s">
        <v>502</v>
      </c>
      <c r="C9490" s="39" t="s">
        <v>156</v>
      </c>
      <c r="D9490" s="92">
        <f t="shared" si="465"/>
        <v>27.832149999999999</v>
      </c>
      <c r="E9490" s="92">
        <f t="shared" si="466"/>
        <v>22.931629999999998</v>
      </c>
      <c r="F9490" s="92">
        <f t="shared" si="467"/>
        <v>33.327039999999997</v>
      </c>
      <c r="H9490" s="138">
        <v>27.832149999999999</v>
      </c>
      <c r="I9490" s="138">
        <v>22.931629999999998</v>
      </c>
      <c r="J9490" s="138">
        <v>33.327039999999997</v>
      </c>
      <c r="K9490" s="138">
        <v>9.548665841481883</v>
      </c>
    </row>
    <row r="9491" spans="1:11">
      <c r="A9491" s="39" t="s">
        <v>503</v>
      </c>
      <c r="B9491" s="39" t="s">
        <v>502</v>
      </c>
      <c r="C9491" s="39" t="s">
        <v>159</v>
      </c>
      <c r="D9491" s="92">
        <f t="shared" si="465"/>
        <v>14.59843</v>
      </c>
      <c r="E9491" s="92">
        <f t="shared" si="466"/>
        <v>10.8544</v>
      </c>
      <c r="F9491" s="92">
        <f t="shared" si="467"/>
        <v>19.35352</v>
      </c>
      <c r="H9491" s="138">
        <v>14.59843</v>
      </c>
      <c r="I9491" s="138">
        <v>10.8544</v>
      </c>
      <c r="J9491" s="138">
        <v>19.35352</v>
      </c>
      <c r="K9491" s="138">
        <v>14.779513961432839</v>
      </c>
    </row>
    <row r="9492" spans="1:11">
      <c r="A9492" s="39" t="s">
        <v>503</v>
      </c>
      <c r="B9492" s="39" t="s">
        <v>502</v>
      </c>
      <c r="C9492" s="39" t="s">
        <v>161</v>
      </c>
      <c r="D9492" s="92">
        <f t="shared" si="465"/>
        <v>26.10981</v>
      </c>
      <c r="E9492" s="92">
        <f t="shared" si="466"/>
        <v>21.354150000000001</v>
      </c>
      <c r="F9492" s="92">
        <f t="shared" si="467"/>
        <v>31.500360000000001</v>
      </c>
      <c r="H9492" s="138">
        <v>26.10981</v>
      </c>
      <c r="I9492" s="138">
        <v>21.354150000000001</v>
      </c>
      <c r="J9492" s="138">
        <v>31.500360000000001</v>
      </c>
      <c r="K9492" s="138">
        <v>9.9298462914896746</v>
      </c>
    </row>
    <row r="9493" spans="1:11">
      <c r="A9493" s="39" t="s">
        <v>503</v>
      </c>
      <c r="B9493" s="39" t="s">
        <v>502</v>
      </c>
      <c r="C9493" s="39" t="s">
        <v>168</v>
      </c>
      <c r="D9493" s="92">
        <f t="shared" si="465"/>
        <v>9.5879930000000009</v>
      </c>
      <c r="E9493" s="92">
        <f t="shared" si="466"/>
        <v>6.8895590000000002</v>
      </c>
      <c r="F9493" s="92">
        <f t="shared" si="467"/>
        <v>13.19356</v>
      </c>
      <c r="H9493" s="138">
        <v>9.5879930000000009</v>
      </c>
      <c r="I9493" s="138">
        <v>6.8895590000000002</v>
      </c>
      <c r="J9493" s="138">
        <v>13.19356</v>
      </c>
      <c r="K9493" s="138">
        <v>16.599657509136687</v>
      </c>
    </row>
    <row r="9494" spans="1:11">
      <c r="A9494" s="39" t="s">
        <v>503</v>
      </c>
      <c r="B9494" s="39" t="s">
        <v>502</v>
      </c>
      <c r="C9494" s="39" t="s">
        <v>98</v>
      </c>
      <c r="D9494" s="92">
        <f t="shared" si="465"/>
        <v>14.65052</v>
      </c>
      <c r="E9494" s="92">
        <f t="shared" si="466"/>
        <v>8.8122050000000005</v>
      </c>
      <c r="F9494" s="92">
        <f t="shared" si="467"/>
        <v>23.365739999999999</v>
      </c>
      <c r="H9494" s="138">
        <v>14.65052</v>
      </c>
      <c r="I9494" s="138">
        <v>8.8122050000000005</v>
      </c>
      <c r="J9494" s="138">
        <v>23.365739999999999</v>
      </c>
      <c r="K9494" s="138">
        <v>25.013903943341258</v>
      </c>
    </row>
    <row r="9495" spans="1:11">
      <c r="A9495" s="39" t="s">
        <v>503</v>
      </c>
      <c r="B9495" s="39" t="s">
        <v>502</v>
      </c>
      <c r="C9495" s="39" t="s">
        <v>105</v>
      </c>
      <c r="D9495" s="92">
        <f t="shared" si="465"/>
        <v>12.290039999999999</v>
      </c>
      <c r="E9495" s="92">
        <f t="shared" si="466"/>
        <v>8.5907640000000001</v>
      </c>
      <c r="F9495" s="92">
        <f t="shared" si="467"/>
        <v>17.281099999999999</v>
      </c>
      <c r="H9495" s="138">
        <v>12.290039999999999</v>
      </c>
      <c r="I9495" s="138">
        <v>8.5907640000000001</v>
      </c>
      <c r="J9495" s="138">
        <v>17.281099999999999</v>
      </c>
      <c r="K9495" s="138">
        <v>17.871333209655951</v>
      </c>
    </row>
    <row r="9496" spans="1:11">
      <c r="A9496" s="39" t="s">
        <v>503</v>
      </c>
      <c r="B9496" s="39" t="s">
        <v>502</v>
      </c>
      <c r="C9496" s="39" t="s">
        <v>106</v>
      </c>
      <c r="D9496" s="92">
        <f t="shared" si="465"/>
        <v>26.312460000000002</v>
      </c>
      <c r="E9496" s="92">
        <f t="shared" si="466"/>
        <v>22.030329999999999</v>
      </c>
      <c r="F9496" s="92">
        <f t="shared" si="467"/>
        <v>31.094989999999999</v>
      </c>
      <c r="H9496" s="138">
        <v>26.312460000000002</v>
      </c>
      <c r="I9496" s="138">
        <v>22.030329999999999</v>
      </c>
      <c r="J9496" s="138">
        <v>31.094989999999999</v>
      </c>
      <c r="K9496" s="138">
        <v>8.8003136156786557</v>
      </c>
    </row>
    <row r="9497" spans="1:11">
      <c r="A9497" s="39" t="s">
        <v>503</v>
      </c>
      <c r="B9497" s="39" t="s">
        <v>502</v>
      </c>
      <c r="C9497" s="39" t="s">
        <v>125</v>
      </c>
      <c r="D9497" s="92">
        <f t="shared" si="465"/>
        <v>17.119499999999999</v>
      </c>
      <c r="E9497" s="92">
        <f t="shared" si="466"/>
        <v>13.07372</v>
      </c>
      <c r="F9497" s="92">
        <f t="shared" si="467"/>
        <v>22.099</v>
      </c>
      <c r="H9497" s="138">
        <v>17.119499999999999</v>
      </c>
      <c r="I9497" s="138">
        <v>13.07372</v>
      </c>
      <c r="J9497" s="138">
        <v>22.099</v>
      </c>
      <c r="K9497" s="138">
        <v>13.414515610853122</v>
      </c>
    </row>
    <row r="9498" spans="1:11">
      <c r="A9498" s="39" t="s">
        <v>503</v>
      </c>
      <c r="B9498" s="39" t="s">
        <v>502</v>
      </c>
      <c r="C9498" s="39" t="s">
        <v>131</v>
      </c>
      <c r="D9498" s="92">
        <f t="shared" si="465"/>
        <v>17.72052</v>
      </c>
      <c r="E9498" s="92">
        <f t="shared" si="466"/>
        <v>12.79623</v>
      </c>
      <c r="F9498" s="92">
        <f t="shared" si="467"/>
        <v>24.017880000000002</v>
      </c>
      <c r="H9498" s="138">
        <v>17.72052</v>
      </c>
      <c r="I9498" s="138">
        <v>12.79623</v>
      </c>
      <c r="J9498" s="138">
        <v>24.017880000000002</v>
      </c>
      <c r="K9498" s="138">
        <v>16.105294878479864</v>
      </c>
    </row>
    <row r="9499" spans="1:11">
      <c r="A9499" s="39" t="s">
        <v>503</v>
      </c>
      <c r="B9499" s="39" t="s">
        <v>502</v>
      </c>
      <c r="C9499" s="39" t="s">
        <v>133</v>
      </c>
      <c r="D9499" s="92">
        <f t="shared" si="465"/>
        <v>18.948779999999999</v>
      </c>
      <c r="E9499" s="92">
        <f t="shared" si="466"/>
        <v>14.89879</v>
      </c>
      <c r="F9499" s="92">
        <f t="shared" si="467"/>
        <v>23.791920000000001</v>
      </c>
      <c r="H9499" s="138">
        <v>18.948779999999999</v>
      </c>
      <c r="I9499" s="138">
        <v>14.89879</v>
      </c>
      <c r="J9499" s="138">
        <v>23.791920000000001</v>
      </c>
      <c r="K9499" s="138">
        <v>11.958437429744819</v>
      </c>
    </row>
    <row r="9500" spans="1:11">
      <c r="A9500" s="39" t="s">
        <v>503</v>
      </c>
      <c r="B9500" s="39" t="s">
        <v>502</v>
      </c>
      <c r="C9500" s="39" t="s">
        <v>137</v>
      </c>
      <c r="D9500" s="92">
        <f t="shared" si="465"/>
        <v>21.62285</v>
      </c>
      <c r="E9500" s="92">
        <f t="shared" si="466"/>
        <v>16.75827</v>
      </c>
      <c r="F9500" s="92">
        <f t="shared" si="467"/>
        <v>27.43413</v>
      </c>
      <c r="H9500" s="138">
        <v>21.62285</v>
      </c>
      <c r="I9500" s="138">
        <v>16.75827</v>
      </c>
      <c r="J9500" s="138">
        <v>27.43413</v>
      </c>
      <c r="K9500" s="138">
        <v>12.597677919423203</v>
      </c>
    </row>
    <row r="9501" spans="1:11">
      <c r="A9501" s="39" t="s">
        <v>503</v>
      </c>
      <c r="B9501" s="39" t="s">
        <v>502</v>
      </c>
      <c r="C9501" s="39" t="s">
        <v>138</v>
      </c>
      <c r="D9501" s="92">
        <f t="shared" si="465"/>
        <v>23.644680000000001</v>
      </c>
      <c r="E9501" s="92">
        <f t="shared" si="466"/>
        <v>15.12923</v>
      </c>
      <c r="F9501" s="92">
        <f t="shared" si="467"/>
        <v>34.977730000000001</v>
      </c>
      <c r="H9501" s="138">
        <v>23.644680000000001</v>
      </c>
      <c r="I9501" s="138">
        <v>15.12923</v>
      </c>
      <c r="J9501" s="138">
        <v>34.977730000000001</v>
      </c>
      <c r="K9501" s="138">
        <v>21.510724611202178</v>
      </c>
    </row>
    <row r="9502" spans="1:11">
      <c r="A9502" s="39" t="s">
        <v>503</v>
      </c>
      <c r="B9502" s="39" t="s">
        <v>502</v>
      </c>
      <c r="C9502" s="39" t="s">
        <v>140</v>
      </c>
      <c r="D9502" s="92">
        <f t="shared" si="465"/>
        <v>24.257940000000001</v>
      </c>
      <c r="E9502" s="92">
        <f t="shared" si="466"/>
        <v>19.085619999999999</v>
      </c>
      <c r="F9502" s="92">
        <f t="shared" si="467"/>
        <v>30.30697</v>
      </c>
      <c r="H9502" s="138">
        <v>24.257940000000001</v>
      </c>
      <c r="I9502" s="138">
        <v>19.085619999999999</v>
      </c>
      <c r="J9502" s="138">
        <v>30.30697</v>
      </c>
      <c r="K9502" s="138">
        <v>11.818336594121346</v>
      </c>
    </row>
    <row r="9503" spans="1:11">
      <c r="A9503" s="39" t="s">
        <v>503</v>
      </c>
      <c r="B9503" s="39" t="s">
        <v>502</v>
      </c>
      <c r="C9503" s="39" t="s">
        <v>144</v>
      </c>
      <c r="D9503" s="92">
        <f t="shared" si="465"/>
        <v>22.122039999999998</v>
      </c>
      <c r="E9503" s="92">
        <f t="shared" si="466"/>
        <v>16.659189999999999</v>
      </c>
      <c r="F9503" s="92">
        <f t="shared" si="467"/>
        <v>28.758120000000002</v>
      </c>
      <c r="H9503" s="138">
        <v>22.122039999999998</v>
      </c>
      <c r="I9503" s="138">
        <v>16.659189999999999</v>
      </c>
      <c r="J9503" s="138">
        <v>28.758120000000002</v>
      </c>
      <c r="K9503" s="138">
        <v>13.960882450262273</v>
      </c>
    </row>
    <row r="9504" spans="1:11">
      <c r="A9504" s="39" t="s">
        <v>503</v>
      </c>
      <c r="B9504" s="39" t="s">
        <v>502</v>
      </c>
      <c r="C9504" s="39" t="s">
        <v>145</v>
      </c>
      <c r="D9504" s="92">
        <f t="shared" si="465"/>
        <v>20.963809999999999</v>
      </c>
      <c r="E9504" s="92">
        <f t="shared" si="466"/>
        <v>14.47382</v>
      </c>
      <c r="F9504" s="92">
        <f t="shared" si="467"/>
        <v>29.364719999999998</v>
      </c>
      <c r="H9504" s="138">
        <v>20.963809999999999</v>
      </c>
      <c r="I9504" s="138">
        <v>14.47382</v>
      </c>
      <c r="J9504" s="138">
        <v>29.364719999999998</v>
      </c>
      <c r="K9504" s="138">
        <v>18.118376382918946</v>
      </c>
    </row>
    <row r="9505" spans="1:11">
      <c r="A9505" s="39" t="s">
        <v>503</v>
      </c>
      <c r="B9505" s="39" t="s">
        <v>502</v>
      </c>
      <c r="C9505" s="39" t="s">
        <v>146</v>
      </c>
      <c r="D9505" s="92">
        <f t="shared" ref="D9505:D9561" si="468">IF(K9505&gt;=50," ",H9505)</f>
        <v>26.457439999999998</v>
      </c>
      <c r="E9505" s="92">
        <f t="shared" ref="E9505:E9561" si="469">IF(K9505&gt;=50," ",I9505)</f>
        <v>21.756340000000002</v>
      </c>
      <c r="F9505" s="92">
        <f t="shared" ref="F9505:F9561" si="470">IF(K9505&gt;=50," ",J9505)</f>
        <v>31.762</v>
      </c>
      <c r="H9505" s="138">
        <v>26.457439999999998</v>
      </c>
      <c r="I9505" s="138">
        <v>21.756340000000002</v>
      </c>
      <c r="J9505" s="138">
        <v>31.762</v>
      </c>
      <c r="K9505" s="138">
        <v>9.6641625191250569</v>
      </c>
    </row>
    <row r="9506" spans="1:11">
      <c r="A9506" s="39" t="s">
        <v>503</v>
      </c>
      <c r="B9506" s="39" t="s">
        <v>502</v>
      </c>
      <c r="C9506" s="39" t="s">
        <v>153</v>
      </c>
      <c r="D9506" s="92">
        <f t="shared" si="468"/>
        <v>8.4098900000000008</v>
      </c>
      <c r="E9506" s="92">
        <f t="shared" si="469"/>
        <v>5.3293629999999999</v>
      </c>
      <c r="F9506" s="92">
        <f t="shared" si="470"/>
        <v>13.02605</v>
      </c>
      <c r="H9506" s="138">
        <v>8.4098900000000008</v>
      </c>
      <c r="I9506" s="138">
        <v>5.3293629999999999</v>
      </c>
      <c r="J9506" s="138">
        <v>13.02605</v>
      </c>
      <c r="K9506" s="138">
        <v>22.859811483860074</v>
      </c>
    </row>
    <row r="9507" spans="1:11">
      <c r="A9507" s="39" t="s">
        <v>503</v>
      </c>
      <c r="B9507" s="39" t="s">
        <v>502</v>
      </c>
      <c r="C9507" s="39" t="s">
        <v>162</v>
      </c>
      <c r="D9507" s="92">
        <f t="shared" si="468"/>
        <v>18.92362</v>
      </c>
      <c r="E9507" s="92">
        <f t="shared" si="469"/>
        <v>12.00691</v>
      </c>
      <c r="F9507" s="92">
        <f t="shared" si="470"/>
        <v>28.53276</v>
      </c>
      <c r="H9507" s="138">
        <v>18.92362</v>
      </c>
      <c r="I9507" s="138">
        <v>12.00691</v>
      </c>
      <c r="J9507" s="138">
        <v>28.53276</v>
      </c>
      <c r="K9507" s="138">
        <v>22.201862011602429</v>
      </c>
    </row>
    <row r="9508" spans="1:11">
      <c r="A9508" s="39" t="s">
        <v>503</v>
      </c>
      <c r="B9508" s="39" t="s">
        <v>502</v>
      </c>
      <c r="C9508" s="39" t="s">
        <v>165</v>
      </c>
      <c r="D9508" s="92">
        <f t="shared" si="468"/>
        <v>15.96123</v>
      </c>
      <c r="E9508" s="92">
        <f t="shared" si="469"/>
        <v>8.9831459999999996</v>
      </c>
      <c r="F9508" s="92">
        <f t="shared" si="470"/>
        <v>26.765830000000001</v>
      </c>
      <c r="H9508" s="138">
        <v>15.96123</v>
      </c>
      <c r="I9508" s="138">
        <v>8.9831459999999996</v>
      </c>
      <c r="J9508" s="138">
        <v>26.765830000000001</v>
      </c>
      <c r="K9508" s="138">
        <v>28.062643041920953</v>
      </c>
    </row>
    <row r="9509" spans="1:11">
      <c r="A9509" s="39" t="s">
        <v>503</v>
      </c>
      <c r="B9509" s="39" t="s">
        <v>502</v>
      </c>
      <c r="C9509" s="39" t="s">
        <v>166</v>
      </c>
      <c r="D9509" s="92">
        <f t="shared" si="468"/>
        <v>20.524799999999999</v>
      </c>
      <c r="E9509" s="92">
        <f t="shared" si="469"/>
        <v>14.68139</v>
      </c>
      <c r="F9509" s="92">
        <f t="shared" si="470"/>
        <v>27.93253</v>
      </c>
      <c r="H9509" s="138">
        <v>20.524799999999999</v>
      </c>
      <c r="I9509" s="138">
        <v>14.68139</v>
      </c>
      <c r="J9509" s="138">
        <v>27.93253</v>
      </c>
      <c r="K9509" s="138">
        <v>16.460569652323045</v>
      </c>
    </row>
    <row r="9510" spans="1:11">
      <c r="A9510" s="39" t="s">
        <v>503</v>
      </c>
      <c r="B9510" s="39" t="s">
        <v>502</v>
      </c>
      <c r="C9510" s="39" t="s">
        <v>170</v>
      </c>
      <c r="D9510" s="92">
        <f t="shared" si="468"/>
        <v>23.34721</v>
      </c>
      <c r="E9510" s="92">
        <f t="shared" si="469"/>
        <v>18.90512</v>
      </c>
      <c r="F9510" s="92">
        <f t="shared" si="470"/>
        <v>28.466670000000001</v>
      </c>
      <c r="H9510" s="138">
        <v>23.34721</v>
      </c>
      <c r="I9510" s="138">
        <v>18.90512</v>
      </c>
      <c r="J9510" s="138">
        <v>28.466670000000001</v>
      </c>
      <c r="K9510" s="138">
        <v>10.455424866611471</v>
      </c>
    </row>
    <row r="9511" spans="1:11">
      <c r="A9511" s="39" t="s">
        <v>503</v>
      </c>
      <c r="B9511" s="39" t="s">
        <v>502</v>
      </c>
      <c r="C9511" s="39" t="s">
        <v>172</v>
      </c>
      <c r="D9511" s="92">
        <f t="shared" si="468"/>
        <v>22.436150000000001</v>
      </c>
      <c r="E9511" s="92">
        <f t="shared" si="469"/>
        <v>16.74409</v>
      </c>
      <c r="F9511" s="92">
        <f t="shared" si="470"/>
        <v>29.38036</v>
      </c>
      <c r="H9511" s="138">
        <v>22.436150000000001</v>
      </c>
      <c r="I9511" s="138">
        <v>16.74409</v>
      </c>
      <c r="J9511" s="138">
        <v>29.38036</v>
      </c>
      <c r="K9511" s="138">
        <v>14.380889769412308</v>
      </c>
    </row>
    <row r="9512" spans="1:11">
      <c r="A9512" s="39" t="s">
        <v>503</v>
      </c>
      <c r="B9512" s="39" t="s">
        <v>502</v>
      </c>
      <c r="C9512" s="39" t="s">
        <v>175</v>
      </c>
      <c r="D9512" s="92">
        <f t="shared" si="468"/>
        <v>18.743359999999999</v>
      </c>
      <c r="E9512" s="92">
        <f t="shared" si="469"/>
        <v>14.338749999999999</v>
      </c>
      <c r="F9512" s="92">
        <f t="shared" si="470"/>
        <v>24.12002</v>
      </c>
      <c r="H9512" s="138">
        <v>18.743359999999999</v>
      </c>
      <c r="I9512" s="138">
        <v>14.338749999999999</v>
      </c>
      <c r="J9512" s="138">
        <v>24.12002</v>
      </c>
      <c r="K9512" s="138">
        <v>13.292077834497126</v>
      </c>
    </row>
    <row r="9513" spans="1:11">
      <c r="A9513" s="39" t="s">
        <v>503</v>
      </c>
      <c r="B9513" s="39" t="s">
        <v>502</v>
      </c>
      <c r="C9513" s="39" t="s">
        <v>99</v>
      </c>
      <c r="D9513" s="92">
        <f t="shared" si="468"/>
        <v>19.424160000000001</v>
      </c>
      <c r="E9513" s="92">
        <f t="shared" si="469"/>
        <v>12.309799999999999</v>
      </c>
      <c r="F9513" s="92">
        <f t="shared" si="470"/>
        <v>29.27741</v>
      </c>
      <c r="H9513" s="138">
        <v>19.424160000000001</v>
      </c>
      <c r="I9513" s="138">
        <v>12.309799999999999</v>
      </c>
      <c r="J9513" s="138">
        <v>29.27741</v>
      </c>
      <c r="K9513" s="138">
        <v>22.227638157840541</v>
      </c>
    </row>
    <row r="9514" spans="1:11">
      <c r="A9514" s="39" t="s">
        <v>503</v>
      </c>
      <c r="B9514" s="39" t="s">
        <v>502</v>
      </c>
      <c r="C9514" s="39" t="s">
        <v>100</v>
      </c>
      <c r="D9514" s="92">
        <f t="shared" si="468"/>
        <v>17.920719999999999</v>
      </c>
      <c r="E9514" s="92">
        <f t="shared" si="469"/>
        <v>13.57253</v>
      </c>
      <c r="F9514" s="92">
        <f t="shared" si="470"/>
        <v>23.28659</v>
      </c>
      <c r="H9514" s="138">
        <v>17.920719999999999</v>
      </c>
      <c r="I9514" s="138">
        <v>13.57253</v>
      </c>
      <c r="J9514" s="138">
        <v>23.28659</v>
      </c>
      <c r="K9514" s="138">
        <v>13.798552736720399</v>
      </c>
    </row>
    <row r="9515" spans="1:11">
      <c r="A9515" s="39" t="s">
        <v>503</v>
      </c>
      <c r="B9515" s="39" t="s">
        <v>502</v>
      </c>
      <c r="C9515" s="39" t="s">
        <v>107</v>
      </c>
      <c r="D9515" s="92">
        <f t="shared" si="468"/>
        <v>19.326730000000001</v>
      </c>
      <c r="E9515" s="92">
        <f t="shared" si="469"/>
        <v>15.434939999999999</v>
      </c>
      <c r="F9515" s="92">
        <f t="shared" si="470"/>
        <v>23.922219999999999</v>
      </c>
      <c r="H9515" s="138">
        <v>19.326730000000001</v>
      </c>
      <c r="I9515" s="138">
        <v>15.434939999999999</v>
      </c>
      <c r="J9515" s="138">
        <v>23.922219999999999</v>
      </c>
      <c r="K9515" s="138">
        <v>11.193228238817431</v>
      </c>
    </row>
    <row r="9516" spans="1:11">
      <c r="A9516" s="39" t="s">
        <v>503</v>
      </c>
      <c r="B9516" s="39" t="s">
        <v>502</v>
      </c>
      <c r="C9516" s="39" t="s">
        <v>113</v>
      </c>
      <c r="D9516" s="92">
        <f t="shared" si="468"/>
        <v>14.26174</v>
      </c>
      <c r="E9516" s="92">
        <f t="shared" si="469"/>
        <v>9.5197979999999998</v>
      </c>
      <c r="F9516" s="92">
        <f t="shared" si="470"/>
        <v>20.822140000000001</v>
      </c>
      <c r="H9516" s="138">
        <v>14.26174</v>
      </c>
      <c r="I9516" s="138">
        <v>9.5197979999999998</v>
      </c>
      <c r="J9516" s="138">
        <v>20.822140000000001</v>
      </c>
      <c r="K9516" s="138">
        <v>20.034701235613607</v>
      </c>
    </row>
    <row r="9517" spans="1:11">
      <c r="A9517" s="39" t="s">
        <v>503</v>
      </c>
      <c r="B9517" s="39" t="s">
        <v>502</v>
      </c>
      <c r="C9517" s="39" t="s">
        <v>114</v>
      </c>
      <c r="D9517" s="92">
        <f t="shared" si="468"/>
        <v>12.48137</v>
      </c>
      <c r="E9517" s="92">
        <f t="shared" si="469"/>
        <v>7.9367919999999996</v>
      </c>
      <c r="F9517" s="92">
        <f t="shared" si="470"/>
        <v>19.0886</v>
      </c>
      <c r="H9517" s="138">
        <v>12.48137</v>
      </c>
      <c r="I9517" s="138">
        <v>7.9367919999999996</v>
      </c>
      <c r="J9517" s="138">
        <v>19.0886</v>
      </c>
      <c r="K9517" s="138">
        <v>22.473871057423985</v>
      </c>
    </row>
    <row r="9518" spans="1:11">
      <c r="A9518" s="39" t="s">
        <v>503</v>
      </c>
      <c r="B9518" s="39" t="s">
        <v>502</v>
      </c>
      <c r="C9518" s="39" t="s">
        <v>120</v>
      </c>
      <c r="D9518" s="92">
        <f t="shared" si="468"/>
        <v>12.42614</v>
      </c>
      <c r="E9518" s="92">
        <f t="shared" si="469"/>
        <v>7.9754339999999999</v>
      </c>
      <c r="F9518" s="92">
        <f t="shared" si="470"/>
        <v>18.851759999999999</v>
      </c>
      <c r="H9518" s="138">
        <v>12.42614</v>
      </c>
      <c r="I9518" s="138">
        <v>7.9754339999999999</v>
      </c>
      <c r="J9518" s="138">
        <v>18.851759999999999</v>
      </c>
      <c r="K9518" s="138">
        <v>22.025979105337619</v>
      </c>
    </row>
    <row r="9519" spans="1:11">
      <c r="A9519" s="39" t="s">
        <v>503</v>
      </c>
      <c r="B9519" s="39" t="s">
        <v>502</v>
      </c>
      <c r="C9519" s="39" t="s">
        <v>121</v>
      </c>
      <c r="D9519" s="92">
        <f t="shared" si="468"/>
        <v>17.319030000000001</v>
      </c>
      <c r="E9519" s="92">
        <f t="shared" si="469"/>
        <v>13.01267</v>
      </c>
      <c r="F9519" s="92">
        <f t="shared" si="470"/>
        <v>22.678979999999999</v>
      </c>
      <c r="H9519" s="138">
        <v>17.319030000000001</v>
      </c>
      <c r="I9519" s="138">
        <v>13.01267</v>
      </c>
      <c r="J9519" s="138">
        <v>22.678979999999999</v>
      </c>
      <c r="K9519" s="138">
        <v>14.200310294514185</v>
      </c>
    </row>
    <row r="9520" spans="1:11">
      <c r="A9520" s="39" t="s">
        <v>503</v>
      </c>
      <c r="B9520" s="39" t="s">
        <v>502</v>
      </c>
      <c r="C9520" s="39" t="s">
        <v>124</v>
      </c>
      <c r="D9520" s="92">
        <f t="shared" si="468"/>
        <v>25.160550000000001</v>
      </c>
      <c r="E9520" s="92">
        <f t="shared" si="469"/>
        <v>20.004449999999999</v>
      </c>
      <c r="F9520" s="92">
        <f t="shared" si="470"/>
        <v>31.12848</v>
      </c>
      <c r="H9520" s="138">
        <v>25.160550000000001</v>
      </c>
      <c r="I9520" s="138">
        <v>20.004449999999999</v>
      </c>
      <c r="J9520" s="138">
        <v>31.12848</v>
      </c>
      <c r="K9520" s="138">
        <v>11.299319768447033</v>
      </c>
    </row>
    <row r="9521" spans="1:11">
      <c r="A9521" s="39" t="s">
        <v>503</v>
      </c>
      <c r="B9521" s="39" t="s">
        <v>502</v>
      </c>
      <c r="C9521" s="39" t="s">
        <v>126</v>
      </c>
      <c r="D9521" s="92">
        <f t="shared" si="468"/>
        <v>19.019269999999999</v>
      </c>
      <c r="E9521" s="92">
        <f t="shared" si="469"/>
        <v>12.64512</v>
      </c>
      <c r="F9521" s="92">
        <f t="shared" si="470"/>
        <v>27.591629999999999</v>
      </c>
      <c r="H9521" s="138">
        <v>19.019269999999999</v>
      </c>
      <c r="I9521" s="138">
        <v>12.64512</v>
      </c>
      <c r="J9521" s="138">
        <v>27.591629999999999</v>
      </c>
      <c r="K9521" s="138">
        <v>19.993438233959559</v>
      </c>
    </row>
    <row r="9522" spans="1:11">
      <c r="A9522" s="39" t="s">
        <v>503</v>
      </c>
      <c r="B9522" s="39" t="s">
        <v>502</v>
      </c>
      <c r="C9522" s="39" t="s">
        <v>127</v>
      </c>
      <c r="D9522" s="92">
        <f t="shared" si="468"/>
        <v>12.91558</v>
      </c>
      <c r="E9522" s="92">
        <f t="shared" si="469"/>
        <v>9.0360870000000002</v>
      </c>
      <c r="F9522" s="92">
        <f t="shared" si="470"/>
        <v>18.128720000000001</v>
      </c>
      <c r="H9522" s="138">
        <v>12.91558</v>
      </c>
      <c r="I9522" s="138">
        <v>9.0360870000000002</v>
      </c>
      <c r="J9522" s="138">
        <v>18.128720000000001</v>
      </c>
      <c r="K9522" s="138">
        <v>17.805998646595818</v>
      </c>
    </row>
    <row r="9523" spans="1:11">
      <c r="A9523" s="39" t="s">
        <v>503</v>
      </c>
      <c r="B9523" s="39" t="s">
        <v>502</v>
      </c>
      <c r="C9523" s="39" t="s">
        <v>128</v>
      </c>
      <c r="D9523" s="92">
        <f t="shared" si="468"/>
        <v>25.54749</v>
      </c>
      <c r="E9523" s="92">
        <f t="shared" si="469"/>
        <v>20.33727</v>
      </c>
      <c r="F9523" s="92">
        <f t="shared" si="470"/>
        <v>31.563649999999999</v>
      </c>
      <c r="H9523" s="138">
        <v>25.54749</v>
      </c>
      <c r="I9523" s="138">
        <v>20.33727</v>
      </c>
      <c r="J9523" s="138">
        <v>31.563649999999999</v>
      </c>
      <c r="K9523" s="138">
        <v>11.232398955826973</v>
      </c>
    </row>
    <row r="9524" spans="1:11">
      <c r="A9524" s="39" t="s">
        <v>503</v>
      </c>
      <c r="B9524" s="39" t="s">
        <v>502</v>
      </c>
      <c r="C9524" s="39" t="s">
        <v>129</v>
      </c>
      <c r="D9524" s="92">
        <f t="shared" si="468"/>
        <v>13.327540000000001</v>
      </c>
      <c r="E9524" s="92">
        <f t="shared" si="469"/>
        <v>8.2505190000000006</v>
      </c>
      <c r="F9524" s="92">
        <f t="shared" si="470"/>
        <v>20.819790000000001</v>
      </c>
      <c r="H9524" s="138">
        <v>13.327540000000001</v>
      </c>
      <c r="I9524" s="138">
        <v>8.2505190000000006</v>
      </c>
      <c r="J9524" s="138">
        <v>20.819790000000001</v>
      </c>
      <c r="K9524" s="138">
        <v>23.721489487182179</v>
      </c>
    </row>
    <row r="9525" spans="1:11">
      <c r="A9525" s="39" t="s">
        <v>503</v>
      </c>
      <c r="B9525" s="39" t="s">
        <v>502</v>
      </c>
      <c r="C9525" s="39" t="s">
        <v>139</v>
      </c>
      <c r="D9525" s="92">
        <f t="shared" si="468"/>
        <v>20.882860000000001</v>
      </c>
      <c r="E9525" s="92">
        <f t="shared" si="469"/>
        <v>16.828779999999998</v>
      </c>
      <c r="F9525" s="92">
        <f t="shared" si="470"/>
        <v>25.61281</v>
      </c>
      <c r="H9525" s="138">
        <v>20.882860000000001</v>
      </c>
      <c r="I9525" s="138">
        <v>16.828779999999998</v>
      </c>
      <c r="J9525" s="138">
        <v>25.61281</v>
      </c>
      <c r="K9525" s="138">
        <v>10.728717235091361</v>
      </c>
    </row>
    <row r="9526" spans="1:11">
      <c r="A9526" s="39" t="s">
        <v>503</v>
      </c>
      <c r="B9526" s="39" t="s">
        <v>502</v>
      </c>
      <c r="C9526" s="39" t="s">
        <v>141</v>
      </c>
      <c r="D9526" s="92">
        <f t="shared" si="468"/>
        <v>21.910869999999999</v>
      </c>
      <c r="E9526" s="92">
        <f t="shared" si="469"/>
        <v>17.228439999999999</v>
      </c>
      <c r="F9526" s="92">
        <f t="shared" si="470"/>
        <v>27.44397</v>
      </c>
      <c r="H9526" s="138">
        <v>21.910869999999999</v>
      </c>
      <c r="I9526" s="138">
        <v>17.228439999999999</v>
      </c>
      <c r="J9526" s="138">
        <v>27.44397</v>
      </c>
      <c r="K9526" s="138">
        <v>11.897797759742083</v>
      </c>
    </row>
    <row r="9527" spans="1:11">
      <c r="A9527" s="39" t="s">
        <v>503</v>
      </c>
      <c r="B9527" s="39" t="s">
        <v>502</v>
      </c>
      <c r="C9527" s="39" t="s">
        <v>142</v>
      </c>
      <c r="D9527" s="92">
        <f t="shared" si="468"/>
        <v>20.51717</v>
      </c>
      <c r="E9527" s="92">
        <f t="shared" si="469"/>
        <v>16.29167</v>
      </c>
      <c r="F9527" s="92">
        <f t="shared" si="470"/>
        <v>25.5047</v>
      </c>
      <c r="H9527" s="138">
        <v>20.51717</v>
      </c>
      <c r="I9527" s="138">
        <v>16.29167</v>
      </c>
      <c r="J9527" s="138">
        <v>25.5047</v>
      </c>
      <c r="K9527" s="138">
        <v>11.45124303205559</v>
      </c>
    </row>
    <row r="9528" spans="1:11">
      <c r="A9528" s="39" t="s">
        <v>503</v>
      </c>
      <c r="B9528" s="39" t="s">
        <v>502</v>
      </c>
      <c r="C9528" s="39" t="s">
        <v>147</v>
      </c>
      <c r="D9528" s="92">
        <f t="shared" si="468"/>
        <v>22.045739999999999</v>
      </c>
      <c r="E9528" s="92">
        <f t="shared" si="469"/>
        <v>17.425470000000001</v>
      </c>
      <c r="F9528" s="92">
        <f t="shared" si="470"/>
        <v>27.483309999999999</v>
      </c>
      <c r="H9528" s="138">
        <v>22.045739999999999</v>
      </c>
      <c r="I9528" s="138">
        <v>17.425470000000001</v>
      </c>
      <c r="J9528" s="138">
        <v>27.483309999999999</v>
      </c>
      <c r="K9528" s="138">
        <v>11.643011302863956</v>
      </c>
    </row>
    <row r="9529" spans="1:11">
      <c r="A9529" s="39" t="s">
        <v>503</v>
      </c>
      <c r="B9529" s="39" t="s">
        <v>502</v>
      </c>
      <c r="C9529" s="39" t="s">
        <v>148</v>
      </c>
      <c r="D9529" s="92">
        <f t="shared" si="468"/>
        <v>23.589510000000001</v>
      </c>
      <c r="E9529" s="92">
        <f t="shared" si="469"/>
        <v>18.003219999999999</v>
      </c>
      <c r="F9529" s="92">
        <f t="shared" si="470"/>
        <v>30.269310000000001</v>
      </c>
      <c r="H9529" s="138">
        <v>23.589510000000001</v>
      </c>
      <c r="I9529" s="138">
        <v>18.003219999999999</v>
      </c>
      <c r="J9529" s="138">
        <v>30.269310000000001</v>
      </c>
      <c r="K9529" s="138">
        <v>13.285354379976525</v>
      </c>
    </row>
    <row r="9530" spans="1:11">
      <c r="A9530" s="39" t="s">
        <v>503</v>
      </c>
      <c r="B9530" s="39" t="s">
        <v>502</v>
      </c>
      <c r="C9530" s="39" t="s">
        <v>152</v>
      </c>
      <c r="D9530" s="92">
        <f t="shared" si="468"/>
        <v>14.533289999999999</v>
      </c>
      <c r="E9530" s="92">
        <f t="shared" si="469"/>
        <v>10.501749999999999</v>
      </c>
      <c r="F9530" s="92">
        <f t="shared" si="470"/>
        <v>19.770610000000001</v>
      </c>
      <c r="H9530" s="138">
        <v>14.533289999999999</v>
      </c>
      <c r="I9530" s="138">
        <v>10.501749999999999</v>
      </c>
      <c r="J9530" s="138">
        <v>19.770610000000001</v>
      </c>
      <c r="K9530" s="138">
        <v>16.175848689457105</v>
      </c>
    </row>
    <row r="9531" spans="1:11">
      <c r="A9531" s="39" t="s">
        <v>503</v>
      </c>
      <c r="B9531" s="39" t="s">
        <v>502</v>
      </c>
      <c r="C9531" s="39" t="s">
        <v>155</v>
      </c>
      <c r="D9531" s="92">
        <f t="shared" si="468"/>
        <v>8.7217079999999996</v>
      </c>
      <c r="E9531" s="92">
        <f t="shared" si="469"/>
        <v>6.0194720000000004</v>
      </c>
      <c r="F9531" s="92">
        <f t="shared" si="470"/>
        <v>12.47598</v>
      </c>
      <c r="H9531" s="138">
        <v>8.7217079999999996</v>
      </c>
      <c r="I9531" s="138">
        <v>6.0194720000000004</v>
      </c>
      <c r="J9531" s="138">
        <v>12.47598</v>
      </c>
      <c r="K9531" s="138">
        <v>18.626133780218279</v>
      </c>
    </row>
    <row r="9532" spans="1:11">
      <c r="A9532" s="39" t="s">
        <v>503</v>
      </c>
      <c r="B9532" s="39" t="s">
        <v>502</v>
      </c>
      <c r="C9532" s="39" t="s">
        <v>157</v>
      </c>
      <c r="D9532" s="92">
        <f t="shared" si="468"/>
        <v>18.454239999999999</v>
      </c>
      <c r="E9532" s="92">
        <f t="shared" si="469"/>
        <v>10.81865</v>
      </c>
      <c r="F9532" s="92">
        <f t="shared" si="470"/>
        <v>29.68505</v>
      </c>
      <c r="H9532" s="138">
        <v>18.454239999999999</v>
      </c>
      <c r="I9532" s="138">
        <v>10.81865</v>
      </c>
      <c r="J9532" s="138">
        <v>29.68505</v>
      </c>
      <c r="K9532" s="138">
        <v>25.939664814156533</v>
      </c>
    </row>
    <row r="9533" spans="1:11">
      <c r="A9533" s="39" t="s">
        <v>503</v>
      </c>
      <c r="B9533" s="39" t="s">
        <v>502</v>
      </c>
      <c r="C9533" s="39" t="s">
        <v>158</v>
      </c>
      <c r="D9533" s="92">
        <f t="shared" si="468"/>
        <v>20.627700000000001</v>
      </c>
      <c r="E9533" s="92">
        <f t="shared" si="469"/>
        <v>11.43924</v>
      </c>
      <c r="F9533" s="92">
        <f t="shared" si="470"/>
        <v>34.335259999999998</v>
      </c>
      <c r="H9533" s="138">
        <v>20.627700000000001</v>
      </c>
      <c r="I9533" s="138">
        <v>11.43924</v>
      </c>
      <c r="J9533" s="138">
        <v>34.335259999999998</v>
      </c>
      <c r="K9533" s="138">
        <v>28.309355866141157</v>
      </c>
    </row>
    <row r="9534" spans="1:11">
      <c r="A9534" s="39" t="s">
        <v>503</v>
      </c>
      <c r="B9534" s="39" t="s">
        <v>502</v>
      </c>
      <c r="C9534" s="39" t="s">
        <v>160</v>
      </c>
      <c r="D9534" s="92">
        <f t="shared" si="468"/>
        <v>11.994479999999999</v>
      </c>
      <c r="E9534" s="92">
        <f t="shared" si="469"/>
        <v>8.6300720000000002</v>
      </c>
      <c r="F9534" s="92">
        <f t="shared" si="470"/>
        <v>16.434560000000001</v>
      </c>
      <c r="H9534" s="138">
        <v>11.994479999999999</v>
      </c>
      <c r="I9534" s="138">
        <v>8.6300720000000002</v>
      </c>
      <c r="J9534" s="138">
        <v>16.434560000000001</v>
      </c>
      <c r="K9534" s="138">
        <v>16.464131833976964</v>
      </c>
    </row>
    <row r="9535" spans="1:11">
      <c r="A9535" s="39" t="s">
        <v>503</v>
      </c>
      <c r="B9535" s="39" t="s">
        <v>502</v>
      </c>
      <c r="C9535" s="39" t="s">
        <v>163</v>
      </c>
      <c r="D9535" s="92">
        <f t="shared" si="468"/>
        <v>19.202190000000002</v>
      </c>
      <c r="E9535" s="92">
        <f t="shared" si="469"/>
        <v>13.032780000000001</v>
      </c>
      <c r="F9535" s="92">
        <f t="shared" si="470"/>
        <v>27.37285</v>
      </c>
      <c r="H9535" s="138">
        <v>19.202190000000002</v>
      </c>
      <c r="I9535" s="138">
        <v>13.032780000000001</v>
      </c>
      <c r="J9535" s="138">
        <v>27.37285</v>
      </c>
      <c r="K9535" s="138">
        <v>19.008019397787436</v>
      </c>
    </row>
    <row r="9536" spans="1:11">
      <c r="A9536" s="39" t="s">
        <v>503</v>
      </c>
      <c r="B9536" s="39" t="s">
        <v>502</v>
      </c>
      <c r="C9536" s="39" t="s">
        <v>167</v>
      </c>
      <c r="D9536" s="92">
        <f t="shared" si="468"/>
        <v>22.904990000000002</v>
      </c>
      <c r="E9536" s="92">
        <f t="shared" si="469"/>
        <v>17.323619999999998</v>
      </c>
      <c r="F9536" s="92">
        <f t="shared" si="470"/>
        <v>29.639890000000001</v>
      </c>
      <c r="H9536" s="138">
        <v>22.904990000000002</v>
      </c>
      <c r="I9536" s="138">
        <v>17.323619999999998</v>
      </c>
      <c r="J9536" s="138">
        <v>29.639890000000001</v>
      </c>
      <c r="K9536" s="138">
        <v>13.733465939081396</v>
      </c>
    </row>
    <row r="9537" spans="1:11">
      <c r="A9537" s="39" t="s">
        <v>503</v>
      </c>
      <c r="B9537" s="39" t="s">
        <v>502</v>
      </c>
      <c r="C9537" s="39" t="s">
        <v>169</v>
      </c>
      <c r="D9537" s="92">
        <f t="shared" si="468"/>
        <v>18.52291</v>
      </c>
      <c r="E9537" s="92">
        <f t="shared" si="469"/>
        <v>11.243919999999999</v>
      </c>
      <c r="F9537" s="92">
        <f t="shared" si="470"/>
        <v>28.975739999999998</v>
      </c>
      <c r="H9537" s="138">
        <v>18.52291</v>
      </c>
      <c r="I9537" s="138">
        <v>11.243919999999999</v>
      </c>
      <c r="J9537" s="138">
        <v>28.975739999999998</v>
      </c>
      <c r="K9537" s="138">
        <v>24.305943288608542</v>
      </c>
    </row>
    <row r="9538" spans="1:11">
      <c r="A9538" s="39" t="s">
        <v>503</v>
      </c>
      <c r="B9538" s="39" t="s">
        <v>502</v>
      </c>
      <c r="C9538" s="39" t="s">
        <v>173</v>
      </c>
      <c r="D9538" s="92">
        <f t="shared" si="468"/>
        <v>22.379570000000001</v>
      </c>
      <c r="E9538" s="92">
        <f t="shared" si="469"/>
        <v>18.216380000000001</v>
      </c>
      <c r="F9538" s="92">
        <f t="shared" si="470"/>
        <v>27.17803</v>
      </c>
      <c r="H9538" s="138">
        <v>22.379570000000001</v>
      </c>
      <c r="I9538" s="138">
        <v>18.216380000000001</v>
      </c>
      <c r="J9538" s="138">
        <v>27.17803</v>
      </c>
      <c r="K9538" s="138">
        <v>10.219400998321236</v>
      </c>
    </row>
    <row r="9539" spans="1:11">
      <c r="A9539" s="39" t="s">
        <v>503</v>
      </c>
      <c r="B9539" s="39" t="s">
        <v>502</v>
      </c>
      <c r="C9539" s="39" t="s">
        <v>176</v>
      </c>
      <c r="D9539" s="92">
        <f t="shared" si="468"/>
        <v>20.133489999999998</v>
      </c>
      <c r="E9539" s="92">
        <f t="shared" si="469"/>
        <v>14.095940000000001</v>
      </c>
      <c r="F9539" s="92">
        <f t="shared" si="470"/>
        <v>27.916650000000001</v>
      </c>
      <c r="H9539" s="138">
        <v>20.133489999999998</v>
      </c>
      <c r="I9539" s="138">
        <v>14.095940000000001</v>
      </c>
      <c r="J9539" s="138">
        <v>27.916650000000001</v>
      </c>
      <c r="K9539" s="138">
        <v>17.494637045042865</v>
      </c>
    </row>
    <row r="9540" spans="1:11">
      <c r="A9540" s="39" t="s">
        <v>503</v>
      </c>
      <c r="B9540" s="39" t="s">
        <v>502</v>
      </c>
      <c r="C9540" s="39" t="s">
        <v>363</v>
      </c>
      <c r="D9540" s="92">
        <f t="shared" si="468"/>
        <v>23.331379999999999</v>
      </c>
      <c r="E9540" s="92">
        <f t="shared" si="469"/>
        <v>20.21912</v>
      </c>
      <c r="F9540" s="92">
        <f t="shared" si="470"/>
        <v>26.761990000000001</v>
      </c>
      <c r="H9540" s="138">
        <v>23.331379999999999</v>
      </c>
      <c r="I9540" s="138">
        <v>20.21912</v>
      </c>
      <c r="J9540" s="138">
        <v>26.761990000000001</v>
      </c>
      <c r="K9540" s="138">
        <v>7.1557704687849579</v>
      </c>
    </row>
    <row r="9541" spans="1:11">
      <c r="A9541" s="39" t="s">
        <v>503</v>
      </c>
      <c r="B9541" s="39" t="s">
        <v>502</v>
      </c>
      <c r="C9541" s="39" t="s">
        <v>364</v>
      </c>
      <c r="D9541" s="92">
        <f t="shared" si="468"/>
        <v>19.66075</v>
      </c>
      <c r="E9541" s="92">
        <f t="shared" si="469"/>
        <v>16.771329999999999</v>
      </c>
      <c r="F9541" s="92">
        <f t="shared" si="470"/>
        <v>22.91094</v>
      </c>
      <c r="H9541" s="138">
        <v>19.66075</v>
      </c>
      <c r="I9541" s="138">
        <v>16.771329999999999</v>
      </c>
      <c r="J9541" s="138">
        <v>22.91094</v>
      </c>
      <c r="K9541" s="138">
        <v>7.9625192324809575</v>
      </c>
    </row>
    <row r="9542" spans="1:11">
      <c r="A9542" s="39" t="s">
        <v>503</v>
      </c>
      <c r="B9542" s="39" t="s">
        <v>502</v>
      </c>
      <c r="C9542" s="39" t="s">
        <v>365</v>
      </c>
      <c r="D9542" s="92">
        <f t="shared" si="468"/>
        <v>16.4895</v>
      </c>
      <c r="E9542" s="92">
        <f t="shared" si="469"/>
        <v>12.87932</v>
      </c>
      <c r="F9542" s="92">
        <f t="shared" si="470"/>
        <v>20.869219999999999</v>
      </c>
      <c r="H9542" s="138">
        <v>16.4895</v>
      </c>
      <c r="I9542" s="138">
        <v>12.87932</v>
      </c>
      <c r="J9542" s="138">
        <v>20.869219999999999</v>
      </c>
      <c r="K9542" s="138">
        <v>12.329688589708601</v>
      </c>
    </row>
    <row r="9543" spans="1:11">
      <c r="A9543" s="39" t="s">
        <v>503</v>
      </c>
      <c r="B9543" s="39" t="s">
        <v>502</v>
      </c>
      <c r="C9543" s="39" t="s">
        <v>366</v>
      </c>
      <c r="D9543" s="92">
        <f t="shared" si="468"/>
        <v>24.798749999999998</v>
      </c>
      <c r="E9543" s="92">
        <f t="shared" si="469"/>
        <v>22.483450000000001</v>
      </c>
      <c r="F9543" s="92">
        <f t="shared" si="470"/>
        <v>27.26859</v>
      </c>
      <c r="H9543" s="138">
        <v>24.798749999999998</v>
      </c>
      <c r="I9543" s="138">
        <v>22.483450000000001</v>
      </c>
      <c r="J9543" s="138">
        <v>27.26859</v>
      </c>
      <c r="K9543" s="138">
        <v>4.9232965371238464</v>
      </c>
    </row>
    <row r="9544" spans="1:11">
      <c r="A9544" s="39" t="s">
        <v>503</v>
      </c>
      <c r="B9544" s="39" t="s">
        <v>502</v>
      </c>
      <c r="C9544" s="39" t="s">
        <v>356</v>
      </c>
      <c r="D9544" s="92">
        <f t="shared" si="468"/>
        <v>23.068909999999999</v>
      </c>
      <c r="E9544" s="92">
        <f t="shared" si="469"/>
        <v>21.522410000000001</v>
      </c>
      <c r="F9544" s="92">
        <f t="shared" si="470"/>
        <v>24.691569999999999</v>
      </c>
      <c r="H9544" s="138">
        <v>23.068909999999999</v>
      </c>
      <c r="I9544" s="138">
        <v>21.522410000000001</v>
      </c>
      <c r="J9544" s="138">
        <v>24.691569999999999</v>
      </c>
      <c r="K9544" s="138">
        <v>3.5043159819861449</v>
      </c>
    </row>
    <row r="9545" spans="1:11">
      <c r="A9545" s="39" t="s">
        <v>503</v>
      </c>
      <c r="B9545" s="39" t="s">
        <v>502</v>
      </c>
      <c r="C9545" s="39" t="s">
        <v>367</v>
      </c>
      <c r="D9545" s="92">
        <f t="shared" si="468"/>
        <v>23.317769999999999</v>
      </c>
      <c r="E9545" s="92">
        <f t="shared" si="469"/>
        <v>21.363479999999999</v>
      </c>
      <c r="F9545" s="92">
        <f t="shared" si="470"/>
        <v>25.39311</v>
      </c>
      <c r="H9545" s="138">
        <v>23.317769999999999</v>
      </c>
      <c r="I9545" s="138">
        <v>21.363479999999999</v>
      </c>
      <c r="J9545" s="138">
        <v>25.39311</v>
      </c>
      <c r="K9545" s="138">
        <v>4.4084961812386005</v>
      </c>
    </row>
    <row r="9546" spans="1:11">
      <c r="A9546" s="39" t="s">
        <v>503</v>
      </c>
      <c r="B9546" s="39" t="s">
        <v>502</v>
      </c>
      <c r="C9546" s="39" t="s">
        <v>368</v>
      </c>
      <c r="D9546" s="92">
        <f t="shared" si="468"/>
        <v>17.664149999999999</v>
      </c>
      <c r="E9546" s="92">
        <f t="shared" si="469"/>
        <v>14.68465</v>
      </c>
      <c r="F9546" s="92">
        <f t="shared" si="470"/>
        <v>21.098680000000002</v>
      </c>
      <c r="H9546" s="138">
        <v>17.664149999999999</v>
      </c>
      <c r="I9546" s="138">
        <v>14.68465</v>
      </c>
      <c r="J9546" s="138">
        <v>21.098680000000002</v>
      </c>
      <c r="K9546" s="138">
        <v>9.2521576186796413</v>
      </c>
    </row>
    <row r="9547" spans="1:11">
      <c r="A9547" s="39" t="s">
        <v>503</v>
      </c>
      <c r="B9547" s="39" t="s">
        <v>502</v>
      </c>
      <c r="C9547" s="39" t="s">
        <v>369</v>
      </c>
      <c r="D9547" s="92">
        <f t="shared" si="468"/>
        <v>11.521430000000001</v>
      </c>
      <c r="E9547" s="92">
        <f t="shared" si="469"/>
        <v>9.1803000000000008</v>
      </c>
      <c r="F9547" s="92">
        <f t="shared" si="470"/>
        <v>14.365159999999999</v>
      </c>
      <c r="H9547" s="138">
        <v>11.521430000000001</v>
      </c>
      <c r="I9547" s="138">
        <v>9.1803000000000008</v>
      </c>
      <c r="J9547" s="138">
        <v>14.365159999999999</v>
      </c>
      <c r="K9547" s="138">
        <v>11.431098396640001</v>
      </c>
    </row>
    <row r="9548" spans="1:11">
      <c r="A9548" s="39" t="s">
        <v>503</v>
      </c>
      <c r="B9548" s="39" t="s">
        <v>502</v>
      </c>
      <c r="C9548" s="39" t="s">
        <v>370</v>
      </c>
      <c r="D9548" s="92">
        <f t="shared" si="468"/>
        <v>20.676069999999999</v>
      </c>
      <c r="E9548" s="92">
        <f t="shared" si="469"/>
        <v>17.69951</v>
      </c>
      <c r="F9548" s="92">
        <f t="shared" si="470"/>
        <v>24.007190000000001</v>
      </c>
      <c r="H9548" s="138">
        <v>20.676069999999999</v>
      </c>
      <c r="I9548" s="138">
        <v>17.69951</v>
      </c>
      <c r="J9548" s="138">
        <v>24.007190000000001</v>
      </c>
      <c r="K9548" s="138">
        <v>7.7804969706525462</v>
      </c>
    </row>
    <row r="9549" spans="1:11">
      <c r="A9549" s="39" t="s">
        <v>503</v>
      </c>
      <c r="B9549" s="39" t="s">
        <v>502</v>
      </c>
      <c r="C9549" s="39" t="s">
        <v>357</v>
      </c>
      <c r="D9549" s="92">
        <f t="shared" si="468"/>
        <v>21.28266</v>
      </c>
      <c r="E9549" s="92">
        <f t="shared" si="469"/>
        <v>19.83813</v>
      </c>
      <c r="F9549" s="92">
        <f t="shared" si="470"/>
        <v>22.80246</v>
      </c>
      <c r="H9549" s="138">
        <v>21.28266</v>
      </c>
      <c r="I9549" s="138">
        <v>19.83813</v>
      </c>
      <c r="J9549" s="138">
        <v>22.80246</v>
      </c>
      <c r="K9549" s="138">
        <v>3.5526221816257926</v>
      </c>
    </row>
    <row r="9550" spans="1:11">
      <c r="A9550" s="39" t="s">
        <v>503</v>
      </c>
      <c r="B9550" s="39" t="s">
        <v>502</v>
      </c>
      <c r="C9550" s="39" t="s">
        <v>371</v>
      </c>
      <c r="D9550" s="92">
        <f t="shared" si="468"/>
        <v>18.405709999999999</v>
      </c>
      <c r="E9550" s="92">
        <f t="shared" si="469"/>
        <v>15.67001</v>
      </c>
      <c r="F9550" s="92">
        <f t="shared" si="470"/>
        <v>21.497250000000001</v>
      </c>
      <c r="H9550" s="138">
        <v>18.405709999999999</v>
      </c>
      <c r="I9550" s="138">
        <v>15.67001</v>
      </c>
      <c r="J9550" s="138">
        <v>21.497250000000001</v>
      </c>
      <c r="K9550" s="138">
        <v>8.0705335463831602</v>
      </c>
    </row>
    <row r="9551" spans="1:11">
      <c r="A9551" s="39" t="s">
        <v>503</v>
      </c>
      <c r="B9551" s="39" t="s">
        <v>502</v>
      </c>
      <c r="C9551" s="39" t="s">
        <v>372</v>
      </c>
      <c r="D9551" s="92">
        <f t="shared" si="468"/>
        <v>24.83015</v>
      </c>
      <c r="E9551" s="92">
        <f t="shared" si="469"/>
        <v>22.40889</v>
      </c>
      <c r="F9551" s="92">
        <f t="shared" si="470"/>
        <v>27.420570000000001</v>
      </c>
      <c r="H9551" s="138">
        <v>24.83015</v>
      </c>
      <c r="I9551" s="138">
        <v>22.40889</v>
      </c>
      <c r="J9551" s="138">
        <v>27.420570000000001</v>
      </c>
      <c r="K9551" s="138">
        <v>5.1501219283814237</v>
      </c>
    </row>
    <row r="9552" spans="1:11">
      <c r="A9552" s="39" t="s">
        <v>503</v>
      </c>
      <c r="B9552" s="39" t="s">
        <v>502</v>
      </c>
      <c r="C9552" s="39" t="s">
        <v>373</v>
      </c>
      <c r="D9552" s="92">
        <f t="shared" si="468"/>
        <v>20.43749</v>
      </c>
      <c r="E9552" s="92">
        <f t="shared" si="469"/>
        <v>17.70177</v>
      </c>
      <c r="F9552" s="92">
        <f t="shared" si="470"/>
        <v>23.475390000000001</v>
      </c>
      <c r="H9552" s="138">
        <v>20.43749</v>
      </c>
      <c r="I9552" s="138">
        <v>17.70177</v>
      </c>
      <c r="J9552" s="138">
        <v>23.475390000000001</v>
      </c>
      <c r="K9552" s="138">
        <v>7.2048377760674134</v>
      </c>
    </row>
    <row r="9553" spans="1:11">
      <c r="A9553" s="39" t="s">
        <v>503</v>
      </c>
      <c r="B9553" s="39" t="s">
        <v>502</v>
      </c>
      <c r="C9553" s="39" t="s">
        <v>374</v>
      </c>
      <c r="D9553" s="92">
        <f t="shared" si="468"/>
        <v>19.247730000000001</v>
      </c>
      <c r="E9553" s="92">
        <f t="shared" si="469"/>
        <v>16.28031</v>
      </c>
      <c r="F9553" s="92">
        <f t="shared" si="470"/>
        <v>22.609960000000001</v>
      </c>
      <c r="H9553" s="138">
        <v>19.247730000000001</v>
      </c>
      <c r="I9553" s="138">
        <v>16.28031</v>
      </c>
      <c r="J9553" s="138">
        <v>22.609960000000001</v>
      </c>
      <c r="K9553" s="138">
        <v>8.3841627038617013</v>
      </c>
    </row>
    <row r="9554" spans="1:11">
      <c r="A9554" s="39" t="s">
        <v>503</v>
      </c>
      <c r="B9554" s="39" t="s">
        <v>502</v>
      </c>
      <c r="C9554" s="39" t="s">
        <v>358</v>
      </c>
      <c r="D9554" s="92">
        <f t="shared" si="468"/>
        <v>22.25224</v>
      </c>
      <c r="E9554" s="92">
        <f t="shared" si="469"/>
        <v>20.722549999999998</v>
      </c>
      <c r="F9554" s="92">
        <f t="shared" si="470"/>
        <v>23.860869999999998</v>
      </c>
      <c r="H9554" s="138">
        <v>22.25224</v>
      </c>
      <c r="I9554" s="138">
        <v>20.722549999999998</v>
      </c>
      <c r="J9554" s="138">
        <v>23.860869999999998</v>
      </c>
      <c r="K9554" s="138">
        <v>3.5975227662473528</v>
      </c>
    </row>
    <row r="9555" spans="1:11">
      <c r="A9555" s="39" t="s">
        <v>503</v>
      </c>
      <c r="B9555" s="39" t="s">
        <v>502</v>
      </c>
      <c r="C9555" s="39" t="s">
        <v>375</v>
      </c>
      <c r="D9555" s="92">
        <f t="shared" si="468"/>
        <v>23.7622</v>
      </c>
      <c r="E9555" s="92">
        <f t="shared" si="469"/>
        <v>19.373889999999999</v>
      </c>
      <c r="F9555" s="92">
        <f t="shared" si="470"/>
        <v>28.789570000000001</v>
      </c>
      <c r="H9555" s="138">
        <v>23.7622</v>
      </c>
      <c r="I9555" s="138">
        <v>19.373889999999999</v>
      </c>
      <c r="J9555" s="138">
        <v>28.789570000000001</v>
      </c>
      <c r="K9555" s="138">
        <v>10.117552246845831</v>
      </c>
    </row>
    <row r="9556" spans="1:11">
      <c r="A9556" s="39" t="s">
        <v>503</v>
      </c>
      <c r="B9556" s="39" t="s">
        <v>502</v>
      </c>
      <c r="C9556" s="39" t="s">
        <v>376</v>
      </c>
      <c r="D9556" s="92">
        <f t="shared" si="468"/>
        <v>19.919080000000001</v>
      </c>
      <c r="E9556" s="92">
        <f t="shared" si="469"/>
        <v>16.884460000000001</v>
      </c>
      <c r="F9556" s="92">
        <f t="shared" si="470"/>
        <v>23.34591</v>
      </c>
      <c r="H9556" s="138">
        <v>19.919080000000001</v>
      </c>
      <c r="I9556" s="138">
        <v>16.884460000000001</v>
      </c>
      <c r="J9556" s="138">
        <v>23.34591</v>
      </c>
      <c r="K9556" s="138">
        <v>8.2720637700134745</v>
      </c>
    </row>
    <row r="9557" spans="1:11">
      <c r="A9557" s="39" t="s">
        <v>503</v>
      </c>
      <c r="B9557" s="39" t="s">
        <v>502</v>
      </c>
      <c r="C9557" s="39" t="s">
        <v>377</v>
      </c>
      <c r="D9557" s="92">
        <f t="shared" si="468"/>
        <v>18.959320000000002</v>
      </c>
      <c r="E9557" s="92">
        <f t="shared" si="469"/>
        <v>16.066790000000001</v>
      </c>
      <c r="F9557" s="92">
        <f t="shared" si="470"/>
        <v>22.234639999999999</v>
      </c>
      <c r="H9557" s="138">
        <v>18.959320000000002</v>
      </c>
      <c r="I9557" s="138">
        <v>16.066790000000001</v>
      </c>
      <c r="J9557" s="138">
        <v>22.234639999999999</v>
      </c>
      <c r="K9557" s="138">
        <v>8.2940052702312101</v>
      </c>
    </row>
    <row r="9558" spans="1:11">
      <c r="A9558" s="39" t="s">
        <v>503</v>
      </c>
      <c r="B9558" s="39" t="s">
        <v>502</v>
      </c>
      <c r="C9558" s="39" t="s">
        <v>386</v>
      </c>
      <c r="D9558" s="92">
        <f t="shared" si="468"/>
        <v>15.82413</v>
      </c>
      <c r="E9558" s="92">
        <f t="shared" si="469"/>
        <v>13.53157</v>
      </c>
      <c r="F9558" s="92">
        <f t="shared" si="470"/>
        <v>18.422350000000002</v>
      </c>
      <c r="H9558" s="138">
        <v>15.82413</v>
      </c>
      <c r="I9558" s="138">
        <v>13.53157</v>
      </c>
      <c r="J9558" s="138">
        <v>18.422350000000002</v>
      </c>
      <c r="K9558" s="138">
        <v>7.8749732212766199</v>
      </c>
    </row>
    <row r="9559" spans="1:11">
      <c r="A9559" s="39" t="s">
        <v>503</v>
      </c>
      <c r="B9559" s="39" t="s">
        <v>502</v>
      </c>
      <c r="C9559" s="39" t="s">
        <v>379</v>
      </c>
      <c r="D9559" s="92">
        <f t="shared" si="468"/>
        <v>23.09806</v>
      </c>
      <c r="E9559" s="92">
        <f t="shared" si="469"/>
        <v>20.867419999999999</v>
      </c>
      <c r="F9559" s="92">
        <f t="shared" si="470"/>
        <v>25.49033</v>
      </c>
      <c r="H9559" s="138">
        <v>23.09806</v>
      </c>
      <c r="I9559" s="138">
        <v>20.867419999999999</v>
      </c>
      <c r="J9559" s="138">
        <v>25.49033</v>
      </c>
      <c r="K9559" s="138">
        <v>5.1061864069969509</v>
      </c>
    </row>
    <row r="9560" spans="1:11">
      <c r="A9560" s="39" t="s">
        <v>503</v>
      </c>
      <c r="B9560" s="39" t="s">
        <v>502</v>
      </c>
      <c r="C9560" s="39" t="s">
        <v>360</v>
      </c>
      <c r="D9560" s="92">
        <f t="shared" si="468"/>
        <v>21.546859999999999</v>
      </c>
      <c r="E9560" s="92">
        <f t="shared" si="469"/>
        <v>20.102499999999999</v>
      </c>
      <c r="F9560" s="92">
        <f t="shared" si="470"/>
        <v>23.06504</v>
      </c>
      <c r="H9560" s="138">
        <v>21.546859999999999</v>
      </c>
      <c r="I9560" s="138">
        <v>20.102499999999999</v>
      </c>
      <c r="J9560" s="138">
        <v>23.06504</v>
      </c>
      <c r="K9560" s="138">
        <v>3.5072284314280595</v>
      </c>
    </row>
    <row r="9561" spans="1:11">
      <c r="A9561" s="39" t="s">
        <v>503</v>
      </c>
      <c r="B9561" s="39" t="s">
        <v>502</v>
      </c>
      <c r="C9561" s="39" t="s">
        <v>0</v>
      </c>
      <c r="D9561" s="92">
        <f t="shared" si="468"/>
        <v>21.969159999999999</v>
      </c>
      <c r="E9561" s="92">
        <f t="shared" si="469"/>
        <v>21.21067</v>
      </c>
      <c r="F9561" s="92">
        <f t="shared" si="470"/>
        <v>22.746939999999999</v>
      </c>
      <c r="H9561" s="138">
        <v>21.969159999999999</v>
      </c>
      <c r="I9561" s="138">
        <v>21.21067</v>
      </c>
      <c r="J9561" s="138">
        <v>22.746939999999999</v>
      </c>
      <c r="K9561" s="138">
        <v>1.7838688415943076</v>
      </c>
    </row>
    <row r="9562" spans="1:11">
      <c r="A9562" s="39" t="s">
        <v>505</v>
      </c>
      <c r="B9562" s="39" t="s">
        <v>509</v>
      </c>
      <c r="C9562" s="39" t="s">
        <v>101</v>
      </c>
      <c r="D9562" s="92">
        <f t="shared" ref="D9562:D9625" si="471">IF(K9562&gt;=50," ",H9562)</f>
        <v>10.82</v>
      </c>
      <c r="E9562" s="92">
        <f t="shared" ref="E9562:E9625" si="472">IF(K9562&gt;=50," ",I9562)</f>
        <v>7.65</v>
      </c>
      <c r="F9562" s="92">
        <f t="shared" ref="F9562:F9625" si="473">IF(K9562&gt;=50," ",J9562)</f>
        <v>15.09</v>
      </c>
      <c r="H9562" s="138">
        <v>10.82</v>
      </c>
      <c r="I9562" s="138">
        <v>7.65</v>
      </c>
      <c r="J9562" s="138">
        <v>15.09</v>
      </c>
      <c r="K9562" s="138">
        <v>17.375231053604434</v>
      </c>
    </row>
    <row r="9563" spans="1:11">
      <c r="A9563" s="39" t="s">
        <v>505</v>
      </c>
      <c r="B9563" s="39" t="s">
        <v>509</v>
      </c>
      <c r="C9563" s="39" t="s">
        <v>108</v>
      </c>
      <c r="D9563" s="92">
        <f t="shared" si="471"/>
        <v>8.2799999999999994</v>
      </c>
      <c r="E9563" s="92">
        <f t="shared" si="472"/>
        <v>3.5</v>
      </c>
      <c r="F9563" s="92">
        <f t="shared" si="473"/>
        <v>18.34</v>
      </c>
      <c r="H9563" s="138">
        <v>8.2799999999999994</v>
      </c>
      <c r="I9563" s="138">
        <v>3.5</v>
      </c>
      <c r="J9563" s="138">
        <v>18.34</v>
      </c>
      <c r="K9563" s="138">
        <v>42.632850241545896</v>
      </c>
    </row>
    <row r="9564" spans="1:11">
      <c r="A9564" s="39" t="s">
        <v>505</v>
      </c>
      <c r="B9564" s="39" t="s">
        <v>509</v>
      </c>
      <c r="C9564" s="39" t="s">
        <v>109</v>
      </c>
      <c r="D9564" s="92">
        <f t="shared" si="471"/>
        <v>10.86</v>
      </c>
      <c r="E9564" s="92">
        <f t="shared" si="472"/>
        <v>7.64</v>
      </c>
      <c r="F9564" s="92">
        <f t="shared" si="473"/>
        <v>15.2</v>
      </c>
      <c r="H9564" s="138">
        <v>10.86</v>
      </c>
      <c r="I9564" s="138">
        <v>7.64</v>
      </c>
      <c r="J9564" s="138">
        <v>15.2</v>
      </c>
      <c r="K9564" s="138">
        <v>17.587476979742174</v>
      </c>
    </row>
    <row r="9565" spans="1:11">
      <c r="A9565" s="39" t="s">
        <v>505</v>
      </c>
      <c r="B9565" s="39" t="s">
        <v>509</v>
      </c>
      <c r="C9565" s="39" t="s">
        <v>112</v>
      </c>
      <c r="D9565" s="92">
        <f t="shared" si="471"/>
        <v>8.57</v>
      </c>
      <c r="E9565" s="92">
        <f t="shared" si="472"/>
        <v>4.88</v>
      </c>
      <c r="F9565" s="92">
        <f t="shared" si="473"/>
        <v>14.61</v>
      </c>
      <c r="H9565" s="138">
        <v>8.57</v>
      </c>
      <c r="I9565" s="138">
        <v>4.88</v>
      </c>
      <c r="J9565" s="138">
        <v>14.61</v>
      </c>
      <c r="K9565" s="138">
        <v>28.121353558926486</v>
      </c>
    </row>
    <row r="9566" spans="1:11">
      <c r="A9566" s="39" t="s">
        <v>505</v>
      </c>
      <c r="B9566" s="39" t="s">
        <v>509</v>
      </c>
      <c r="C9566" s="39" t="s">
        <v>115</v>
      </c>
      <c r="D9566" s="92">
        <f t="shared" si="471"/>
        <v>6.36</v>
      </c>
      <c r="E9566" s="92">
        <f t="shared" si="472"/>
        <v>4.2</v>
      </c>
      <c r="F9566" s="92">
        <f t="shared" si="473"/>
        <v>9.52</v>
      </c>
      <c r="H9566" s="138">
        <v>6.36</v>
      </c>
      <c r="I9566" s="138">
        <v>4.2</v>
      </c>
      <c r="J9566" s="138">
        <v>9.52</v>
      </c>
      <c r="K9566" s="138">
        <v>20.911949685534591</v>
      </c>
    </row>
    <row r="9567" spans="1:11">
      <c r="A9567" s="39" t="s">
        <v>505</v>
      </c>
      <c r="B9567" s="39" t="s">
        <v>509</v>
      </c>
      <c r="C9567" s="39" t="s">
        <v>118</v>
      </c>
      <c r="D9567" s="92">
        <f t="shared" si="471"/>
        <v>7.93</v>
      </c>
      <c r="E9567" s="92">
        <f t="shared" si="472"/>
        <v>4.57</v>
      </c>
      <c r="F9567" s="92">
        <f t="shared" si="473"/>
        <v>13.41</v>
      </c>
      <c r="H9567" s="138">
        <v>7.93</v>
      </c>
      <c r="I9567" s="138">
        <v>4.57</v>
      </c>
      <c r="J9567" s="138">
        <v>13.41</v>
      </c>
      <c r="K9567" s="138">
        <v>27.490542244640608</v>
      </c>
    </row>
    <row r="9568" spans="1:11">
      <c r="A9568" s="39" t="s">
        <v>505</v>
      </c>
      <c r="B9568" s="39" t="s">
        <v>509</v>
      </c>
      <c r="C9568" s="39" t="s">
        <v>122</v>
      </c>
      <c r="D9568" s="92">
        <f t="shared" si="471"/>
        <v>5.22</v>
      </c>
      <c r="E9568" s="92">
        <f t="shared" si="472"/>
        <v>2.96</v>
      </c>
      <c r="F9568" s="92">
        <f t="shared" si="473"/>
        <v>9.07</v>
      </c>
      <c r="H9568" s="138">
        <v>5.22</v>
      </c>
      <c r="I9568" s="138">
        <v>2.96</v>
      </c>
      <c r="J9568" s="138">
        <v>9.07</v>
      </c>
      <c r="K9568" s="138">
        <v>28.735632183908049</v>
      </c>
    </row>
    <row r="9569" spans="1:11">
      <c r="A9569" s="39" t="s">
        <v>505</v>
      </c>
      <c r="B9569" s="39" t="s">
        <v>509</v>
      </c>
      <c r="C9569" s="39" t="s">
        <v>130</v>
      </c>
      <c r="D9569" s="92">
        <f t="shared" si="471"/>
        <v>7.58</v>
      </c>
      <c r="E9569" s="92">
        <f t="shared" si="472"/>
        <v>5.16</v>
      </c>
      <c r="F9569" s="92">
        <f t="shared" si="473"/>
        <v>11</v>
      </c>
      <c r="H9569" s="138">
        <v>7.58</v>
      </c>
      <c r="I9569" s="138">
        <v>5.16</v>
      </c>
      <c r="J9569" s="138">
        <v>11</v>
      </c>
      <c r="K9569" s="138">
        <v>19.393139841688654</v>
      </c>
    </row>
    <row r="9570" spans="1:11">
      <c r="A9570" s="39" t="s">
        <v>505</v>
      </c>
      <c r="B9570" s="39" t="s">
        <v>509</v>
      </c>
      <c r="C9570" s="39" t="s">
        <v>135</v>
      </c>
      <c r="D9570" s="92">
        <f t="shared" si="471"/>
        <v>7.86</v>
      </c>
      <c r="E9570" s="92">
        <f t="shared" si="472"/>
        <v>4.17</v>
      </c>
      <c r="F9570" s="92">
        <f t="shared" si="473"/>
        <v>14.33</v>
      </c>
      <c r="H9570" s="138">
        <v>7.86</v>
      </c>
      <c r="I9570" s="138">
        <v>4.17</v>
      </c>
      <c r="J9570" s="138">
        <v>14.33</v>
      </c>
      <c r="K9570" s="138">
        <v>31.679389312977101</v>
      </c>
    </row>
    <row r="9571" spans="1:11">
      <c r="A9571" s="39" t="s">
        <v>505</v>
      </c>
      <c r="B9571" s="39" t="s">
        <v>509</v>
      </c>
      <c r="C9571" s="39" t="s">
        <v>136</v>
      </c>
      <c r="D9571" s="92">
        <f t="shared" si="471"/>
        <v>10.33</v>
      </c>
      <c r="E9571" s="92">
        <f t="shared" si="472"/>
        <v>6.43</v>
      </c>
      <c r="F9571" s="92">
        <f t="shared" si="473"/>
        <v>16.190000000000001</v>
      </c>
      <c r="H9571" s="138">
        <v>10.33</v>
      </c>
      <c r="I9571" s="138">
        <v>6.43</v>
      </c>
      <c r="J9571" s="138">
        <v>16.190000000000001</v>
      </c>
      <c r="K9571" s="138">
        <v>23.62052274927396</v>
      </c>
    </row>
    <row r="9572" spans="1:11">
      <c r="A9572" s="39" t="s">
        <v>505</v>
      </c>
      <c r="B9572" s="39" t="s">
        <v>509</v>
      </c>
      <c r="C9572" s="39" t="s">
        <v>143</v>
      </c>
      <c r="D9572" s="92">
        <f t="shared" si="471"/>
        <v>6.94</v>
      </c>
      <c r="E9572" s="92">
        <f t="shared" si="472"/>
        <v>4.43</v>
      </c>
      <c r="F9572" s="92">
        <f t="shared" si="473"/>
        <v>10.74</v>
      </c>
      <c r="H9572" s="138">
        <v>6.94</v>
      </c>
      <c r="I9572" s="138">
        <v>4.43</v>
      </c>
      <c r="J9572" s="138">
        <v>10.74</v>
      </c>
      <c r="K9572" s="138">
        <v>22.622478386167145</v>
      </c>
    </row>
    <row r="9573" spans="1:11">
      <c r="A9573" s="39" t="s">
        <v>505</v>
      </c>
      <c r="B9573" s="39" t="s">
        <v>509</v>
      </c>
      <c r="C9573" s="39" t="s">
        <v>149</v>
      </c>
      <c r="D9573" s="92">
        <f t="shared" si="471"/>
        <v>5.65</v>
      </c>
      <c r="E9573" s="92">
        <f t="shared" si="472"/>
        <v>3.51</v>
      </c>
      <c r="F9573" s="92">
        <f t="shared" si="473"/>
        <v>8.9499999999999993</v>
      </c>
      <c r="H9573" s="138">
        <v>5.65</v>
      </c>
      <c r="I9573" s="138">
        <v>3.51</v>
      </c>
      <c r="J9573" s="138">
        <v>8.9499999999999993</v>
      </c>
      <c r="K9573" s="138">
        <v>23.893805309734514</v>
      </c>
    </row>
    <row r="9574" spans="1:11">
      <c r="A9574" s="39" t="s">
        <v>505</v>
      </c>
      <c r="B9574" s="39" t="s">
        <v>509</v>
      </c>
      <c r="C9574" s="39" t="s">
        <v>151</v>
      </c>
      <c r="D9574" s="92">
        <f t="shared" si="471"/>
        <v>11.52</v>
      </c>
      <c r="E9574" s="92">
        <f t="shared" si="472"/>
        <v>6.82</v>
      </c>
      <c r="F9574" s="92">
        <f t="shared" si="473"/>
        <v>18.82</v>
      </c>
      <c r="H9574" s="138">
        <v>11.52</v>
      </c>
      <c r="I9574" s="138">
        <v>6.82</v>
      </c>
      <c r="J9574" s="138">
        <v>18.82</v>
      </c>
      <c r="K9574" s="138">
        <v>26.041666666666668</v>
      </c>
    </row>
    <row r="9575" spans="1:11">
      <c r="A9575" s="39" t="s">
        <v>505</v>
      </c>
      <c r="B9575" s="39" t="s">
        <v>509</v>
      </c>
      <c r="C9575" s="39" t="s">
        <v>154</v>
      </c>
      <c r="D9575" s="92">
        <f t="shared" si="471"/>
        <v>7.61</v>
      </c>
      <c r="E9575" s="92">
        <f t="shared" si="472"/>
        <v>4.78</v>
      </c>
      <c r="F9575" s="92">
        <f t="shared" si="473"/>
        <v>11.91</v>
      </c>
      <c r="H9575" s="138">
        <v>7.61</v>
      </c>
      <c r="I9575" s="138">
        <v>4.78</v>
      </c>
      <c r="J9575" s="138">
        <v>11.91</v>
      </c>
      <c r="K9575" s="138">
        <v>23.390275952693823</v>
      </c>
    </row>
    <row r="9576" spans="1:11">
      <c r="A9576" s="39" t="s">
        <v>505</v>
      </c>
      <c r="B9576" s="39" t="s">
        <v>509</v>
      </c>
      <c r="C9576" s="39" t="s">
        <v>164</v>
      </c>
      <c r="D9576" s="92">
        <f t="shared" si="471"/>
        <v>8.65</v>
      </c>
      <c r="E9576" s="92">
        <f t="shared" si="472"/>
        <v>5.21</v>
      </c>
      <c r="F9576" s="92">
        <f t="shared" si="473"/>
        <v>14.02</v>
      </c>
      <c r="H9576" s="138">
        <v>8.65</v>
      </c>
      <c r="I9576" s="138">
        <v>5.21</v>
      </c>
      <c r="J9576" s="138">
        <v>14.02</v>
      </c>
      <c r="K9576" s="138">
        <v>25.317919075144506</v>
      </c>
    </row>
    <row r="9577" spans="1:11">
      <c r="A9577" s="39" t="s">
        <v>505</v>
      </c>
      <c r="B9577" s="39" t="s">
        <v>509</v>
      </c>
      <c r="C9577" s="39" t="s">
        <v>171</v>
      </c>
      <c r="D9577" s="92">
        <f t="shared" si="471"/>
        <v>9.6199999999999992</v>
      </c>
      <c r="E9577" s="92">
        <f t="shared" si="472"/>
        <v>6.7</v>
      </c>
      <c r="F9577" s="92">
        <f t="shared" si="473"/>
        <v>13.62</v>
      </c>
      <c r="H9577" s="138">
        <v>9.6199999999999992</v>
      </c>
      <c r="I9577" s="138">
        <v>6.7</v>
      </c>
      <c r="J9577" s="138">
        <v>13.62</v>
      </c>
      <c r="K9577" s="138">
        <v>18.087318087318089</v>
      </c>
    </row>
    <row r="9578" spans="1:11">
      <c r="A9578" s="39" t="s">
        <v>505</v>
      </c>
      <c r="B9578" s="39" t="s">
        <v>509</v>
      </c>
      <c r="C9578" s="39" t="s">
        <v>174</v>
      </c>
      <c r="D9578" s="92">
        <f t="shared" si="471"/>
        <v>5.23</v>
      </c>
      <c r="E9578" s="92">
        <f t="shared" si="472"/>
        <v>3.25</v>
      </c>
      <c r="F9578" s="92">
        <f t="shared" si="473"/>
        <v>8.33</v>
      </c>
      <c r="H9578" s="138">
        <v>5.23</v>
      </c>
      <c r="I9578" s="138">
        <v>3.25</v>
      </c>
      <c r="J9578" s="138">
        <v>8.33</v>
      </c>
      <c r="K9578" s="138">
        <v>24.09177820267686</v>
      </c>
    </row>
    <row r="9579" spans="1:11">
      <c r="A9579" s="39" t="s">
        <v>505</v>
      </c>
      <c r="B9579" s="39" t="s">
        <v>509</v>
      </c>
      <c r="C9579" s="39" t="s">
        <v>102</v>
      </c>
      <c r="D9579" s="92">
        <f t="shared" si="471"/>
        <v>10.14</v>
      </c>
      <c r="E9579" s="92">
        <f t="shared" si="472"/>
        <v>5.83</v>
      </c>
      <c r="F9579" s="92">
        <f t="shared" si="473"/>
        <v>17.059999999999999</v>
      </c>
      <c r="H9579" s="138">
        <v>10.14</v>
      </c>
      <c r="I9579" s="138">
        <v>5.83</v>
      </c>
      <c r="J9579" s="138">
        <v>17.059999999999999</v>
      </c>
      <c r="K9579" s="138">
        <v>27.514792899408281</v>
      </c>
    </row>
    <row r="9580" spans="1:11">
      <c r="A9580" s="39" t="s">
        <v>505</v>
      </c>
      <c r="B9580" s="39" t="s">
        <v>509</v>
      </c>
      <c r="C9580" s="39" t="s">
        <v>103</v>
      </c>
      <c r="D9580" s="92">
        <f t="shared" si="471"/>
        <v>9.2899999999999991</v>
      </c>
      <c r="E9580" s="92">
        <f t="shared" si="472"/>
        <v>5.48</v>
      </c>
      <c r="F9580" s="92">
        <f t="shared" si="473"/>
        <v>15.33</v>
      </c>
      <c r="H9580" s="138">
        <v>9.2899999999999991</v>
      </c>
      <c r="I9580" s="138">
        <v>5.48</v>
      </c>
      <c r="J9580" s="138">
        <v>15.33</v>
      </c>
      <c r="K9580" s="138">
        <v>26.372443487621101</v>
      </c>
    </row>
    <row r="9581" spans="1:11">
      <c r="A9581" s="39" t="s">
        <v>505</v>
      </c>
      <c r="B9581" s="39" t="s">
        <v>509</v>
      </c>
      <c r="C9581" s="39" t="s">
        <v>104</v>
      </c>
      <c r="D9581" s="92">
        <f t="shared" si="471"/>
        <v>10.33</v>
      </c>
      <c r="E9581" s="92">
        <f t="shared" si="472"/>
        <v>6.23</v>
      </c>
      <c r="F9581" s="92">
        <f t="shared" si="473"/>
        <v>16.649999999999999</v>
      </c>
      <c r="H9581" s="138">
        <v>10.33</v>
      </c>
      <c r="I9581" s="138">
        <v>6.23</v>
      </c>
      <c r="J9581" s="138">
        <v>16.649999999999999</v>
      </c>
      <c r="K9581" s="138">
        <v>25.169409486931272</v>
      </c>
    </row>
    <row r="9582" spans="1:11">
      <c r="A9582" s="39" t="s">
        <v>505</v>
      </c>
      <c r="B9582" s="39" t="s">
        <v>509</v>
      </c>
      <c r="C9582" s="39" t="s">
        <v>110</v>
      </c>
      <c r="D9582" s="92">
        <f t="shared" si="471"/>
        <v>10.14</v>
      </c>
      <c r="E9582" s="92">
        <f t="shared" si="472"/>
        <v>6.79</v>
      </c>
      <c r="F9582" s="92">
        <f t="shared" si="473"/>
        <v>14.88</v>
      </c>
      <c r="H9582" s="138">
        <v>10.14</v>
      </c>
      <c r="I9582" s="138">
        <v>6.79</v>
      </c>
      <c r="J9582" s="138">
        <v>14.88</v>
      </c>
      <c r="K9582" s="138">
        <v>20.019723865877708</v>
      </c>
    </row>
    <row r="9583" spans="1:11">
      <c r="A9583" s="39" t="s">
        <v>505</v>
      </c>
      <c r="B9583" s="39" t="s">
        <v>509</v>
      </c>
      <c r="C9583" s="39" t="s">
        <v>111</v>
      </c>
      <c r="D9583" s="92">
        <f t="shared" si="471"/>
        <v>6.59</v>
      </c>
      <c r="E9583" s="92">
        <f t="shared" si="472"/>
        <v>4.42</v>
      </c>
      <c r="F9583" s="92">
        <f t="shared" si="473"/>
        <v>9.7200000000000006</v>
      </c>
      <c r="H9583" s="138">
        <v>6.59</v>
      </c>
      <c r="I9583" s="138">
        <v>4.42</v>
      </c>
      <c r="J9583" s="138">
        <v>9.7200000000000006</v>
      </c>
      <c r="K9583" s="138">
        <v>20.182094081942338</v>
      </c>
    </row>
    <row r="9584" spans="1:11">
      <c r="A9584" s="39" t="s">
        <v>505</v>
      </c>
      <c r="B9584" s="39" t="s">
        <v>509</v>
      </c>
      <c r="C9584" s="39" t="s">
        <v>116</v>
      </c>
      <c r="D9584" s="92">
        <f t="shared" si="471"/>
        <v>10</v>
      </c>
      <c r="E9584" s="92">
        <f t="shared" si="472"/>
        <v>5.95</v>
      </c>
      <c r="F9584" s="92">
        <f t="shared" si="473"/>
        <v>16.34</v>
      </c>
      <c r="H9584" s="138">
        <v>10</v>
      </c>
      <c r="I9584" s="138">
        <v>5.95</v>
      </c>
      <c r="J9584" s="138">
        <v>16.34</v>
      </c>
      <c r="K9584" s="138">
        <v>25.900000000000002</v>
      </c>
    </row>
    <row r="9585" spans="1:11">
      <c r="A9585" s="39" t="s">
        <v>505</v>
      </c>
      <c r="B9585" s="39" t="s">
        <v>509</v>
      </c>
      <c r="C9585" s="39" t="s">
        <v>117</v>
      </c>
      <c r="D9585" s="92">
        <f t="shared" si="471"/>
        <v>10.53</v>
      </c>
      <c r="E9585" s="92">
        <f t="shared" si="472"/>
        <v>7.32</v>
      </c>
      <c r="F9585" s="92">
        <f t="shared" si="473"/>
        <v>14.92</v>
      </c>
      <c r="H9585" s="138">
        <v>10.53</v>
      </c>
      <c r="I9585" s="138">
        <v>7.32</v>
      </c>
      <c r="J9585" s="138">
        <v>14.92</v>
      </c>
      <c r="K9585" s="138">
        <v>18.233618233618234</v>
      </c>
    </row>
    <row r="9586" spans="1:11">
      <c r="A9586" s="39" t="s">
        <v>505</v>
      </c>
      <c r="B9586" s="39" t="s">
        <v>509</v>
      </c>
      <c r="C9586" s="39" t="s">
        <v>119</v>
      </c>
      <c r="D9586" s="92">
        <f t="shared" si="471"/>
        <v>7.52</v>
      </c>
      <c r="E9586" s="92">
        <f t="shared" si="472"/>
        <v>5.14</v>
      </c>
      <c r="F9586" s="92">
        <f t="shared" si="473"/>
        <v>10.89</v>
      </c>
      <c r="H9586" s="138">
        <v>7.52</v>
      </c>
      <c r="I9586" s="138">
        <v>5.14</v>
      </c>
      <c r="J9586" s="138">
        <v>10.89</v>
      </c>
      <c r="K9586" s="138">
        <v>19.148936170212767</v>
      </c>
    </row>
    <row r="9587" spans="1:11">
      <c r="A9587" s="39" t="s">
        <v>505</v>
      </c>
      <c r="B9587" s="39" t="s">
        <v>509</v>
      </c>
      <c r="C9587" s="39" t="s">
        <v>123</v>
      </c>
      <c r="D9587" s="92">
        <f t="shared" si="471"/>
        <v>10.84</v>
      </c>
      <c r="E9587" s="92">
        <f t="shared" si="472"/>
        <v>7.41</v>
      </c>
      <c r="F9587" s="92">
        <f t="shared" si="473"/>
        <v>15.57</v>
      </c>
      <c r="H9587" s="138">
        <v>10.84</v>
      </c>
      <c r="I9587" s="138">
        <v>7.41</v>
      </c>
      <c r="J9587" s="138">
        <v>15.57</v>
      </c>
      <c r="K9587" s="138">
        <v>19.00369003690037</v>
      </c>
    </row>
    <row r="9588" spans="1:11">
      <c r="A9588" s="39" t="s">
        <v>505</v>
      </c>
      <c r="B9588" s="39" t="s">
        <v>509</v>
      </c>
      <c r="C9588" s="39" t="s">
        <v>132</v>
      </c>
      <c r="D9588" s="92">
        <f t="shared" si="471"/>
        <v>7.03</v>
      </c>
      <c r="E9588" s="92">
        <f t="shared" si="472"/>
        <v>4.5599999999999996</v>
      </c>
      <c r="F9588" s="92">
        <f t="shared" si="473"/>
        <v>10.69</v>
      </c>
      <c r="H9588" s="138">
        <v>7.03</v>
      </c>
      <c r="I9588" s="138">
        <v>4.5599999999999996</v>
      </c>
      <c r="J9588" s="138">
        <v>10.69</v>
      </c>
      <c r="K9588" s="138">
        <v>21.763869132290186</v>
      </c>
    </row>
    <row r="9589" spans="1:11">
      <c r="A9589" s="39" t="s">
        <v>505</v>
      </c>
      <c r="B9589" s="39" t="s">
        <v>509</v>
      </c>
      <c r="C9589" s="39" t="s">
        <v>134</v>
      </c>
      <c r="D9589" s="92">
        <f t="shared" si="471"/>
        <v>7.71</v>
      </c>
      <c r="E9589" s="92">
        <f t="shared" si="472"/>
        <v>4.8499999999999996</v>
      </c>
      <c r="F9589" s="92">
        <f t="shared" si="473"/>
        <v>12.06</v>
      </c>
      <c r="H9589" s="138">
        <v>7.71</v>
      </c>
      <c r="I9589" s="138">
        <v>4.8499999999999996</v>
      </c>
      <c r="J9589" s="138">
        <v>12.06</v>
      </c>
      <c r="K9589" s="138">
        <v>23.346303501945524</v>
      </c>
    </row>
    <row r="9590" spans="1:11">
      <c r="A9590" s="39" t="s">
        <v>505</v>
      </c>
      <c r="B9590" s="39" t="s">
        <v>509</v>
      </c>
      <c r="C9590" s="39" t="s">
        <v>150</v>
      </c>
      <c r="D9590" s="92">
        <f t="shared" si="471"/>
        <v>8.4</v>
      </c>
      <c r="E9590" s="92">
        <f t="shared" si="472"/>
        <v>5.0999999999999996</v>
      </c>
      <c r="F9590" s="92">
        <f t="shared" si="473"/>
        <v>13.53</v>
      </c>
      <c r="H9590" s="138">
        <v>8.4</v>
      </c>
      <c r="I9590" s="138">
        <v>5.0999999999999996</v>
      </c>
      <c r="J9590" s="138">
        <v>13.53</v>
      </c>
      <c r="K9590" s="138">
        <v>25</v>
      </c>
    </row>
    <row r="9591" spans="1:11">
      <c r="A9591" s="39" t="s">
        <v>505</v>
      </c>
      <c r="B9591" s="39" t="s">
        <v>509</v>
      </c>
      <c r="C9591" s="39" t="s">
        <v>156</v>
      </c>
      <c r="D9591" s="92">
        <f t="shared" si="471"/>
        <v>5.49</v>
      </c>
      <c r="E9591" s="92">
        <f t="shared" si="472"/>
        <v>3.47</v>
      </c>
      <c r="F9591" s="92">
        <f t="shared" si="473"/>
        <v>8.58</v>
      </c>
      <c r="H9591" s="138">
        <v>5.49</v>
      </c>
      <c r="I9591" s="138">
        <v>3.47</v>
      </c>
      <c r="J9591" s="138">
        <v>8.58</v>
      </c>
      <c r="K9591" s="138">
        <v>23.132969034608379</v>
      </c>
    </row>
    <row r="9592" spans="1:11">
      <c r="A9592" s="39" t="s">
        <v>505</v>
      </c>
      <c r="B9592" s="39" t="s">
        <v>509</v>
      </c>
      <c r="C9592" s="39" t="s">
        <v>159</v>
      </c>
      <c r="D9592" s="92">
        <f t="shared" si="471"/>
        <v>16.54</v>
      </c>
      <c r="E9592" s="92">
        <f t="shared" si="472"/>
        <v>8.8800000000000008</v>
      </c>
      <c r="F9592" s="92">
        <f t="shared" si="473"/>
        <v>28.74</v>
      </c>
      <c r="H9592" s="138">
        <v>16.54</v>
      </c>
      <c r="I9592" s="138">
        <v>8.8800000000000008</v>
      </c>
      <c r="J9592" s="138">
        <v>28.74</v>
      </c>
      <c r="K9592" s="138">
        <v>30.229746070133011</v>
      </c>
    </row>
    <row r="9593" spans="1:11">
      <c r="A9593" s="39" t="s">
        <v>505</v>
      </c>
      <c r="B9593" s="39" t="s">
        <v>509</v>
      </c>
      <c r="C9593" s="39" t="s">
        <v>161</v>
      </c>
      <c r="D9593" s="92">
        <f t="shared" si="471"/>
        <v>4.83</v>
      </c>
      <c r="E9593" s="92">
        <f t="shared" si="472"/>
        <v>2.99</v>
      </c>
      <c r="F9593" s="92">
        <f t="shared" si="473"/>
        <v>7.7</v>
      </c>
      <c r="H9593" s="138">
        <v>4.83</v>
      </c>
      <c r="I9593" s="138">
        <v>2.99</v>
      </c>
      <c r="J9593" s="138">
        <v>7.7</v>
      </c>
      <c r="K9593" s="138">
        <v>24.22360248447205</v>
      </c>
    </row>
    <row r="9594" spans="1:11">
      <c r="A9594" s="39" t="s">
        <v>505</v>
      </c>
      <c r="B9594" s="39" t="s">
        <v>509</v>
      </c>
      <c r="C9594" s="39" t="s">
        <v>168</v>
      </c>
      <c r="D9594" s="92">
        <f t="shared" si="471"/>
        <v>10.48</v>
      </c>
      <c r="E9594" s="92">
        <f t="shared" si="472"/>
        <v>5.93</v>
      </c>
      <c r="F9594" s="92">
        <f t="shared" si="473"/>
        <v>17.86</v>
      </c>
      <c r="H9594" s="138">
        <v>10.48</v>
      </c>
      <c r="I9594" s="138">
        <v>5.93</v>
      </c>
      <c r="J9594" s="138">
        <v>17.86</v>
      </c>
      <c r="K9594" s="138">
        <v>28.244274809160302</v>
      </c>
    </row>
    <row r="9595" spans="1:11">
      <c r="A9595" s="39" t="s">
        <v>505</v>
      </c>
      <c r="B9595" s="39" t="s">
        <v>509</v>
      </c>
      <c r="C9595" s="39" t="s">
        <v>98</v>
      </c>
      <c r="D9595" s="92">
        <f t="shared" si="471"/>
        <v>10.51</v>
      </c>
      <c r="E9595" s="92">
        <f t="shared" si="472"/>
        <v>6.89</v>
      </c>
      <c r="F9595" s="92">
        <f t="shared" si="473"/>
        <v>15.71</v>
      </c>
      <c r="H9595" s="138">
        <v>10.51</v>
      </c>
      <c r="I9595" s="138">
        <v>6.89</v>
      </c>
      <c r="J9595" s="138">
        <v>15.71</v>
      </c>
      <c r="K9595" s="138">
        <v>21.027592768791628</v>
      </c>
    </row>
    <row r="9596" spans="1:11">
      <c r="A9596" s="39" t="s">
        <v>505</v>
      </c>
      <c r="B9596" s="39" t="s">
        <v>509</v>
      </c>
      <c r="C9596" s="39" t="s">
        <v>105</v>
      </c>
      <c r="D9596" s="92">
        <f t="shared" si="471"/>
        <v>12.26</v>
      </c>
      <c r="E9596" s="92">
        <f t="shared" si="472"/>
        <v>8.14</v>
      </c>
      <c r="F9596" s="92">
        <f t="shared" si="473"/>
        <v>18.059999999999999</v>
      </c>
      <c r="H9596" s="138">
        <v>12.26</v>
      </c>
      <c r="I9596" s="138">
        <v>8.14</v>
      </c>
      <c r="J9596" s="138">
        <v>18.059999999999999</v>
      </c>
      <c r="K9596" s="138">
        <v>20.391517128874391</v>
      </c>
    </row>
    <row r="9597" spans="1:11">
      <c r="A9597" s="39" t="s">
        <v>505</v>
      </c>
      <c r="B9597" s="39" t="s">
        <v>509</v>
      </c>
      <c r="C9597" s="39" t="s">
        <v>106</v>
      </c>
      <c r="D9597" s="92">
        <f t="shared" si="471"/>
        <v>7.76</v>
      </c>
      <c r="E9597" s="92">
        <f t="shared" si="472"/>
        <v>5.29</v>
      </c>
      <c r="F9597" s="92">
        <f t="shared" si="473"/>
        <v>11.25</v>
      </c>
      <c r="H9597" s="138">
        <v>7.76</v>
      </c>
      <c r="I9597" s="138">
        <v>5.29</v>
      </c>
      <c r="J9597" s="138">
        <v>11.25</v>
      </c>
      <c r="K9597" s="138">
        <v>19.329896907216497</v>
      </c>
    </row>
    <row r="9598" spans="1:11">
      <c r="A9598" s="39" t="s">
        <v>505</v>
      </c>
      <c r="B9598" s="39" t="s">
        <v>509</v>
      </c>
      <c r="C9598" s="39" t="s">
        <v>125</v>
      </c>
      <c r="D9598" s="92">
        <f t="shared" si="471"/>
        <v>10.86</v>
      </c>
      <c r="E9598" s="92">
        <f t="shared" si="472"/>
        <v>6.82</v>
      </c>
      <c r="F9598" s="92">
        <f t="shared" si="473"/>
        <v>16.88</v>
      </c>
      <c r="H9598" s="138">
        <v>10.86</v>
      </c>
      <c r="I9598" s="138">
        <v>6.82</v>
      </c>
      <c r="J9598" s="138">
        <v>16.88</v>
      </c>
      <c r="K9598" s="138">
        <v>23.204419889502763</v>
      </c>
    </row>
    <row r="9599" spans="1:11">
      <c r="A9599" s="39" t="s">
        <v>505</v>
      </c>
      <c r="B9599" s="39" t="s">
        <v>509</v>
      </c>
      <c r="C9599" s="39" t="s">
        <v>131</v>
      </c>
      <c r="D9599" s="92">
        <f t="shared" si="471"/>
        <v>13.14</v>
      </c>
      <c r="E9599" s="92">
        <f t="shared" si="472"/>
        <v>8.51</v>
      </c>
      <c r="F9599" s="92">
        <f t="shared" si="473"/>
        <v>19.73</v>
      </c>
      <c r="H9599" s="138">
        <v>13.14</v>
      </c>
      <c r="I9599" s="138">
        <v>8.51</v>
      </c>
      <c r="J9599" s="138">
        <v>19.73</v>
      </c>
      <c r="K9599" s="138">
        <v>21.537290715372905</v>
      </c>
    </row>
    <row r="9600" spans="1:11">
      <c r="A9600" s="39" t="s">
        <v>505</v>
      </c>
      <c r="B9600" s="39" t="s">
        <v>509</v>
      </c>
      <c r="C9600" s="39" t="s">
        <v>133</v>
      </c>
      <c r="D9600" s="92">
        <f t="shared" si="471"/>
        <v>7.1</v>
      </c>
      <c r="E9600" s="92">
        <f t="shared" si="472"/>
        <v>4.63</v>
      </c>
      <c r="F9600" s="92">
        <f t="shared" si="473"/>
        <v>10.76</v>
      </c>
      <c r="H9600" s="138">
        <v>7.1</v>
      </c>
      <c r="I9600" s="138">
        <v>4.63</v>
      </c>
      <c r="J9600" s="138">
        <v>10.76</v>
      </c>
      <c r="K9600" s="138">
        <v>21.549295774647888</v>
      </c>
    </row>
    <row r="9601" spans="1:11">
      <c r="A9601" s="39" t="s">
        <v>505</v>
      </c>
      <c r="B9601" s="39" t="s">
        <v>509</v>
      </c>
      <c r="C9601" s="39" t="s">
        <v>137</v>
      </c>
      <c r="D9601" s="92">
        <f t="shared" si="471"/>
        <v>5.13</v>
      </c>
      <c r="E9601" s="92">
        <f t="shared" si="472"/>
        <v>3.24</v>
      </c>
      <c r="F9601" s="92">
        <f t="shared" si="473"/>
        <v>8.0299999999999994</v>
      </c>
      <c r="H9601" s="138">
        <v>5.13</v>
      </c>
      <c r="I9601" s="138">
        <v>3.24</v>
      </c>
      <c r="J9601" s="138">
        <v>8.0299999999999994</v>
      </c>
      <c r="K9601" s="138">
        <v>23.196881091617932</v>
      </c>
    </row>
    <row r="9602" spans="1:11">
      <c r="A9602" s="39" t="s">
        <v>505</v>
      </c>
      <c r="B9602" s="39" t="s">
        <v>509</v>
      </c>
      <c r="C9602" s="39" t="s">
        <v>138</v>
      </c>
      <c r="D9602" s="92">
        <f t="shared" si="471"/>
        <v>12.45</v>
      </c>
      <c r="E9602" s="92">
        <f t="shared" si="472"/>
        <v>7.63</v>
      </c>
      <c r="F9602" s="92">
        <f t="shared" si="473"/>
        <v>19.670000000000002</v>
      </c>
      <c r="H9602" s="138">
        <v>12.45</v>
      </c>
      <c r="I9602" s="138">
        <v>7.63</v>
      </c>
      <c r="J9602" s="138">
        <v>19.670000000000002</v>
      </c>
      <c r="K9602" s="138">
        <v>24.257028112449799</v>
      </c>
    </row>
    <row r="9603" spans="1:11">
      <c r="A9603" s="39" t="s">
        <v>505</v>
      </c>
      <c r="B9603" s="39" t="s">
        <v>509</v>
      </c>
      <c r="C9603" s="39" t="s">
        <v>140</v>
      </c>
      <c r="D9603" s="92">
        <f t="shared" si="471"/>
        <v>6.65</v>
      </c>
      <c r="E9603" s="92">
        <f t="shared" si="472"/>
        <v>4.37</v>
      </c>
      <c r="F9603" s="92">
        <f t="shared" si="473"/>
        <v>9.98</v>
      </c>
      <c r="H9603" s="138">
        <v>6.65</v>
      </c>
      <c r="I9603" s="138">
        <v>4.37</v>
      </c>
      <c r="J9603" s="138">
        <v>9.98</v>
      </c>
      <c r="K9603" s="138">
        <v>21.052631578947366</v>
      </c>
    </row>
    <row r="9604" spans="1:11">
      <c r="A9604" s="39" t="s">
        <v>505</v>
      </c>
      <c r="B9604" s="39" t="s">
        <v>509</v>
      </c>
      <c r="C9604" s="39" t="s">
        <v>144</v>
      </c>
      <c r="D9604" s="92">
        <f t="shared" si="471"/>
        <v>7.46</v>
      </c>
      <c r="E9604" s="92">
        <f t="shared" si="472"/>
        <v>4.87</v>
      </c>
      <c r="F9604" s="92">
        <f t="shared" si="473"/>
        <v>11.27</v>
      </c>
      <c r="H9604" s="138">
        <v>7.46</v>
      </c>
      <c r="I9604" s="138">
        <v>4.87</v>
      </c>
      <c r="J9604" s="138">
        <v>11.27</v>
      </c>
      <c r="K9604" s="138">
        <v>21.447721179624665</v>
      </c>
    </row>
    <row r="9605" spans="1:11">
      <c r="A9605" s="39" t="s">
        <v>505</v>
      </c>
      <c r="B9605" s="39" t="s">
        <v>509</v>
      </c>
      <c r="C9605" s="39" t="s">
        <v>145</v>
      </c>
      <c r="D9605" s="92">
        <f t="shared" si="471"/>
        <v>6.03</v>
      </c>
      <c r="E9605" s="92">
        <f t="shared" si="472"/>
        <v>3.31</v>
      </c>
      <c r="F9605" s="92">
        <f t="shared" si="473"/>
        <v>10.73</v>
      </c>
      <c r="H9605" s="138">
        <v>6.03</v>
      </c>
      <c r="I9605" s="138">
        <v>3.31</v>
      </c>
      <c r="J9605" s="138">
        <v>10.73</v>
      </c>
      <c r="K9605" s="138">
        <v>30.016583747927033</v>
      </c>
    </row>
    <row r="9606" spans="1:11">
      <c r="A9606" s="39" t="s">
        <v>505</v>
      </c>
      <c r="B9606" s="39" t="s">
        <v>509</v>
      </c>
      <c r="C9606" s="39" t="s">
        <v>146</v>
      </c>
      <c r="D9606" s="92">
        <f t="shared" si="471"/>
        <v>8.43</v>
      </c>
      <c r="E9606" s="92">
        <f t="shared" si="472"/>
        <v>5.83</v>
      </c>
      <c r="F9606" s="92">
        <f t="shared" si="473"/>
        <v>12.05</v>
      </c>
      <c r="H9606" s="138">
        <v>8.43</v>
      </c>
      <c r="I9606" s="138">
        <v>5.83</v>
      </c>
      <c r="J9606" s="138">
        <v>12.05</v>
      </c>
      <c r="K9606" s="138">
        <v>18.505338078291818</v>
      </c>
    </row>
    <row r="9607" spans="1:11">
      <c r="A9607" s="39" t="s">
        <v>505</v>
      </c>
      <c r="B9607" s="39" t="s">
        <v>509</v>
      </c>
      <c r="C9607" s="39" t="s">
        <v>153</v>
      </c>
      <c r="D9607" s="92">
        <f t="shared" si="471"/>
        <v>21.9</v>
      </c>
      <c r="E9607" s="92">
        <f t="shared" si="472"/>
        <v>12.06</v>
      </c>
      <c r="F9607" s="92">
        <f t="shared" si="473"/>
        <v>36.450000000000003</v>
      </c>
      <c r="H9607" s="138">
        <v>21.9</v>
      </c>
      <c r="I9607" s="138">
        <v>12.06</v>
      </c>
      <c r="J9607" s="138">
        <v>36.450000000000003</v>
      </c>
      <c r="K9607" s="138">
        <v>28.493150684931511</v>
      </c>
    </row>
    <row r="9608" spans="1:11">
      <c r="A9608" s="39" t="s">
        <v>505</v>
      </c>
      <c r="B9608" s="39" t="s">
        <v>509</v>
      </c>
      <c r="C9608" s="39" t="s">
        <v>162</v>
      </c>
      <c r="D9608" s="92">
        <f t="shared" si="471"/>
        <v>12.47</v>
      </c>
      <c r="E9608" s="92">
        <f t="shared" si="472"/>
        <v>7.54</v>
      </c>
      <c r="F9608" s="92">
        <f t="shared" si="473"/>
        <v>19.920000000000002</v>
      </c>
      <c r="H9608" s="138">
        <v>12.47</v>
      </c>
      <c r="I9608" s="138">
        <v>7.54</v>
      </c>
      <c r="J9608" s="138">
        <v>19.920000000000002</v>
      </c>
      <c r="K9608" s="138">
        <v>24.859663191659983</v>
      </c>
    </row>
    <row r="9609" spans="1:11">
      <c r="A9609" s="39" t="s">
        <v>505</v>
      </c>
      <c r="B9609" s="39" t="s">
        <v>509</v>
      </c>
      <c r="C9609" s="39" t="s">
        <v>165</v>
      </c>
      <c r="D9609" s="92">
        <f t="shared" si="471"/>
        <v>11.35</v>
      </c>
      <c r="E9609" s="92">
        <f t="shared" si="472"/>
        <v>6.77</v>
      </c>
      <c r="F9609" s="92">
        <f t="shared" si="473"/>
        <v>18.39</v>
      </c>
      <c r="H9609" s="138">
        <v>11.35</v>
      </c>
      <c r="I9609" s="138">
        <v>6.77</v>
      </c>
      <c r="J9609" s="138">
        <v>18.39</v>
      </c>
      <c r="K9609" s="138">
        <v>25.55066079295154</v>
      </c>
    </row>
    <row r="9610" spans="1:11">
      <c r="A9610" s="39" t="s">
        <v>505</v>
      </c>
      <c r="B9610" s="39" t="s">
        <v>509</v>
      </c>
      <c r="C9610" s="39" t="s">
        <v>166</v>
      </c>
      <c r="D9610" s="92">
        <f t="shared" si="471"/>
        <v>5.07</v>
      </c>
      <c r="E9610" s="92">
        <f t="shared" si="472"/>
        <v>3.15</v>
      </c>
      <c r="F9610" s="92">
        <f t="shared" si="473"/>
        <v>8.0500000000000007</v>
      </c>
      <c r="H9610" s="138">
        <v>5.07</v>
      </c>
      <c r="I9610" s="138">
        <v>3.15</v>
      </c>
      <c r="J9610" s="138">
        <v>8.0500000000000007</v>
      </c>
      <c r="K9610" s="138">
        <v>23.865877712031555</v>
      </c>
    </row>
    <row r="9611" spans="1:11">
      <c r="A9611" s="39" t="s">
        <v>505</v>
      </c>
      <c r="B9611" s="39" t="s">
        <v>509</v>
      </c>
      <c r="C9611" s="39" t="s">
        <v>170</v>
      </c>
      <c r="D9611" s="92">
        <f t="shared" si="471"/>
        <v>7.95</v>
      </c>
      <c r="E9611" s="92">
        <f t="shared" si="472"/>
        <v>5.46</v>
      </c>
      <c r="F9611" s="92">
        <f t="shared" si="473"/>
        <v>11.43</v>
      </c>
      <c r="H9611" s="138">
        <v>7.95</v>
      </c>
      <c r="I9611" s="138">
        <v>5.46</v>
      </c>
      <c r="J9611" s="138">
        <v>11.43</v>
      </c>
      <c r="K9611" s="138">
        <v>18.867924528301884</v>
      </c>
    </row>
    <row r="9612" spans="1:11">
      <c r="A9612" s="39" t="s">
        <v>505</v>
      </c>
      <c r="B9612" s="39" t="s">
        <v>509</v>
      </c>
      <c r="C9612" s="39" t="s">
        <v>172</v>
      </c>
      <c r="D9612" s="92">
        <f t="shared" si="471"/>
        <v>4.72</v>
      </c>
      <c r="E9612" s="92">
        <f t="shared" si="472"/>
        <v>2.96</v>
      </c>
      <c r="F9612" s="92">
        <f t="shared" si="473"/>
        <v>7.44</v>
      </c>
      <c r="H9612" s="138">
        <v>4.72</v>
      </c>
      <c r="I9612" s="138">
        <v>2.96</v>
      </c>
      <c r="J9612" s="138">
        <v>7.44</v>
      </c>
      <c r="K9612" s="138">
        <v>23.516949152542377</v>
      </c>
    </row>
    <row r="9613" spans="1:11">
      <c r="A9613" s="39" t="s">
        <v>505</v>
      </c>
      <c r="B9613" s="39" t="s">
        <v>509</v>
      </c>
      <c r="C9613" s="39" t="s">
        <v>175</v>
      </c>
      <c r="D9613" s="92">
        <f t="shared" si="471"/>
        <v>9.11</v>
      </c>
      <c r="E9613" s="92">
        <f t="shared" si="472"/>
        <v>6.13</v>
      </c>
      <c r="F9613" s="92">
        <f t="shared" si="473"/>
        <v>13.32</v>
      </c>
      <c r="H9613" s="138">
        <v>9.11</v>
      </c>
      <c r="I9613" s="138">
        <v>6.13</v>
      </c>
      <c r="J9613" s="138">
        <v>13.32</v>
      </c>
      <c r="K9613" s="138">
        <v>19.758507135016469</v>
      </c>
    </row>
    <row r="9614" spans="1:11">
      <c r="A9614" s="39" t="s">
        <v>505</v>
      </c>
      <c r="B9614" s="39" t="s">
        <v>509</v>
      </c>
      <c r="C9614" s="39" t="s">
        <v>99</v>
      </c>
      <c r="D9614" s="92">
        <f t="shared" si="471"/>
        <v>8.5</v>
      </c>
      <c r="E9614" s="92">
        <f t="shared" si="472"/>
        <v>4.54</v>
      </c>
      <c r="F9614" s="92">
        <f t="shared" si="473"/>
        <v>15.36</v>
      </c>
      <c r="H9614" s="138">
        <v>8.5</v>
      </c>
      <c r="I9614" s="138">
        <v>4.54</v>
      </c>
      <c r="J9614" s="138">
        <v>15.36</v>
      </c>
      <c r="K9614" s="138">
        <v>31.294117647058826</v>
      </c>
    </row>
    <row r="9615" spans="1:11">
      <c r="A9615" s="39" t="s">
        <v>505</v>
      </c>
      <c r="B9615" s="39" t="s">
        <v>509</v>
      </c>
      <c r="C9615" s="39" t="s">
        <v>100</v>
      </c>
      <c r="D9615" s="92">
        <f t="shared" si="471"/>
        <v>9.39</v>
      </c>
      <c r="E9615" s="92">
        <f t="shared" si="472"/>
        <v>6.63</v>
      </c>
      <c r="F9615" s="92">
        <f t="shared" si="473"/>
        <v>13.14</v>
      </c>
      <c r="H9615" s="138">
        <v>9.39</v>
      </c>
      <c r="I9615" s="138">
        <v>6.63</v>
      </c>
      <c r="J9615" s="138">
        <v>13.14</v>
      </c>
      <c r="K9615" s="138">
        <v>17.4653887113951</v>
      </c>
    </row>
    <row r="9616" spans="1:11">
      <c r="A9616" s="39" t="s">
        <v>505</v>
      </c>
      <c r="B9616" s="39" t="s">
        <v>509</v>
      </c>
      <c r="C9616" s="39" t="s">
        <v>107</v>
      </c>
      <c r="D9616" s="92">
        <f t="shared" si="471"/>
        <v>12.74</v>
      </c>
      <c r="E9616" s="92">
        <f t="shared" si="472"/>
        <v>9.59</v>
      </c>
      <c r="F9616" s="92">
        <f t="shared" si="473"/>
        <v>16.71</v>
      </c>
      <c r="H9616" s="138">
        <v>12.74</v>
      </c>
      <c r="I9616" s="138">
        <v>9.59</v>
      </c>
      <c r="J9616" s="138">
        <v>16.71</v>
      </c>
      <c r="K9616" s="138">
        <v>14.207221350078495</v>
      </c>
    </row>
    <row r="9617" spans="1:11">
      <c r="A9617" s="39" t="s">
        <v>505</v>
      </c>
      <c r="B9617" s="39" t="s">
        <v>509</v>
      </c>
      <c r="C9617" s="39" t="s">
        <v>113</v>
      </c>
      <c r="D9617" s="92">
        <f t="shared" si="471"/>
        <v>6.41</v>
      </c>
      <c r="E9617" s="92">
        <f t="shared" si="472"/>
        <v>4.12</v>
      </c>
      <c r="F9617" s="92">
        <f t="shared" si="473"/>
        <v>9.85</v>
      </c>
      <c r="H9617" s="138">
        <v>6.41</v>
      </c>
      <c r="I9617" s="138">
        <v>4.12</v>
      </c>
      <c r="J9617" s="138">
        <v>9.85</v>
      </c>
      <c r="K9617" s="138">
        <v>22.308892355694226</v>
      </c>
    </row>
    <row r="9618" spans="1:11">
      <c r="A9618" s="39" t="s">
        <v>505</v>
      </c>
      <c r="B9618" s="39" t="s">
        <v>509</v>
      </c>
      <c r="C9618" s="39" t="s">
        <v>114</v>
      </c>
      <c r="D9618" s="92">
        <f t="shared" si="471"/>
        <v>8.08</v>
      </c>
      <c r="E9618" s="92">
        <f t="shared" si="472"/>
        <v>4.7</v>
      </c>
      <c r="F9618" s="92">
        <f t="shared" si="473"/>
        <v>13.55</v>
      </c>
      <c r="H9618" s="138">
        <v>8.08</v>
      </c>
      <c r="I9618" s="138">
        <v>4.7</v>
      </c>
      <c r="J9618" s="138">
        <v>13.55</v>
      </c>
      <c r="K9618" s="138">
        <v>27.103960396039607</v>
      </c>
    </row>
    <row r="9619" spans="1:11">
      <c r="A9619" s="39" t="s">
        <v>505</v>
      </c>
      <c r="B9619" s="39" t="s">
        <v>509</v>
      </c>
      <c r="C9619" s="39" t="s">
        <v>120</v>
      </c>
      <c r="D9619" s="92">
        <f t="shared" si="471"/>
        <v>7.33</v>
      </c>
      <c r="E9619" s="92">
        <f t="shared" si="472"/>
        <v>4.49</v>
      </c>
      <c r="F9619" s="92">
        <f t="shared" si="473"/>
        <v>11.77</v>
      </c>
      <c r="H9619" s="138">
        <v>7.33</v>
      </c>
      <c r="I9619" s="138">
        <v>4.49</v>
      </c>
      <c r="J9619" s="138">
        <v>11.77</v>
      </c>
      <c r="K9619" s="138">
        <v>24.693042291950889</v>
      </c>
    </row>
    <row r="9620" spans="1:11">
      <c r="A9620" s="39" t="s">
        <v>505</v>
      </c>
      <c r="B9620" s="39" t="s">
        <v>509</v>
      </c>
      <c r="C9620" s="39" t="s">
        <v>121</v>
      </c>
      <c r="D9620" s="92">
        <f t="shared" si="471"/>
        <v>9.9499999999999993</v>
      </c>
      <c r="E9620" s="92">
        <f t="shared" si="472"/>
        <v>6.97</v>
      </c>
      <c r="F9620" s="92">
        <f t="shared" si="473"/>
        <v>14.02</v>
      </c>
      <c r="H9620" s="138">
        <v>9.9499999999999993</v>
      </c>
      <c r="I9620" s="138">
        <v>6.97</v>
      </c>
      <c r="J9620" s="138">
        <v>14.02</v>
      </c>
      <c r="K9620" s="138">
        <v>17.889447236180906</v>
      </c>
    </row>
    <row r="9621" spans="1:11">
      <c r="A9621" s="39" t="s">
        <v>505</v>
      </c>
      <c r="B9621" s="39" t="s">
        <v>509</v>
      </c>
      <c r="C9621" s="39" t="s">
        <v>124</v>
      </c>
      <c r="D9621" s="92">
        <f t="shared" si="471"/>
        <v>10.5</v>
      </c>
      <c r="E9621" s="92">
        <f t="shared" si="472"/>
        <v>6.92</v>
      </c>
      <c r="F9621" s="92">
        <f t="shared" si="473"/>
        <v>15.62</v>
      </c>
      <c r="H9621" s="138">
        <v>10.5</v>
      </c>
      <c r="I9621" s="138">
        <v>6.92</v>
      </c>
      <c r="J9621" s="138">
        <v>15.62</v>
      </c>
      <c r="K9621" s="138">
        <v>20.857142857142858</v>
      </c>
    </row>
    <row r="9622" spans="1:11">
      <c r="A9622" s="39" t="s">
        <v>505</v>
      </c>
      <c r="B9622" s="39" t="s">
        <v>509</v>
      </c>
      <c r="C9622" s="39" t="s">
        <v>126</v>
      </c>
      <c r="D9622" s="92">
        <f t="shared" si="471"/>
        <v>8.59</v>
      </c>
      <c r="E9622" s="92">
        <f t="shared" si="472"/>
        <v>4.8</v>
      </c>
      <c r="F9622" s="92">
        <f t="shared" si="473"/>
        <v>14.9</v>
      </c>
      <c r="H9622" s="138">
        <v>8.59</v>
      </c>
      <c r="I9622" s="138">
        <v>4.8</v>
      </c>
      <c r="J9622" s="138">
        <v>14.9</v>
      </c>
      <c r="K9622" s="138">
        <v>28.987194412107105</v>
      </c>
    </row>
    <row r="9623" spans="1:11">
      <c r="A9623" s="39" t="s">
        <v>505</v>
      </c>
      <c r="B9623" s="39" t="s">
        <v>509</v>
      </c>
      <c r="C9623" s="39" t="s">
        <v>127</v>
      </c>
      <c r="D9623" s="92">
        <f t="shared" si="471"/>
        <v>7.58</v>
      </c>
      <c r="E9623" s="92">
        <f t="shared" si="472"/>
        <v>3.82</v>
      </c>
      <c r="F9623" s="92">
        <f t="shared" si="473"/>
        <v>14.48</v>
      </c>
      <c r="H9623" s="138">
        <v>7.58</v>
      </c>
      <c r="I9623" s="138">
        <v>3.82</v>
      </c>
      <c r="J9623" s="138">
        <v>14.48</v>
      </c>
      <c r="K9623" s="138">
        <v>34.168865435356196</v>
      </c>
    </row>
    <row r="9624" spans="1:11">
      <c r="A9624" s="39" t="s">
        <v>505</v>
      </c>
      <c r="B9624" s="39" t="s">
        <v>509</v>
      </c>
      <c r="C9624" s="39" t="s">
        <v>128</v>
      </c>
      <c r="D9624" s="92">
        <f t="shared" si="471"/>
        <v>8.2799999999999994</v>
      </c>
      <c r="E9624" s="92">
        <f t="shared" si="472"/>
        <v>5.24</v>
      </c>
      <c r="F9624" s="92">
        <f t="shared" si="473"/>
        <v>12.83</v>
      </c>
      <c r="H9624" s="138">
        <v>8.2799999999999994</v>
      </c>
      <c r="I9624" s="138">
        <v>5.24</v>
      </c>
      <c r="J9624" s="138">
        <v>12.83</v>
      </c>
      <c r="K9624" s="138">
        <v>22.826086956521742</v>
      </c>
    </row>
    <row r="9625" spans="1:11">
      <c r="A9625" s="39" t="s">
        <v>505</v>
      </c>
      <c r="B9625" s="39" t="s">
        <v>509</v>
      </c>
      <c r="C9625" s="39" t="s">
        <v>129</v>
      </c>
      <c r="D9625" s="92">
        <f t="shared" si="471"/>
        <v>13.13</v>
      </c>
      <c r="E9625" s="92">
        <f t="shared" si="472"/>
        <v>7.96</v>
      </c>
      <c r="F9625" s="92">
        <f t="shared" si="473"/>
        <v>20.88</v>
      </c>
      <c r="H9625" s="138">
        <v>13.13</v>
      </c>
      <c r="I9625" s="138">
        <v>7.96</v>
      </c>
      <c r="J9625" s="138">
        <v>20.88</v>
      </c>
      <c r="K9625" s="138">
        <v>24.676313785224675</v>
      </c>
    </row>
    <row r="9626" spans="1:11">
      <c r="A9626" s="39" t="s">
        <v>505</v>
      </c>
      <c r="B9626" s="39" t="s">
        <v>509</v>
      </c>
      <c r="C9626" s="39" t="s">
        <v>139</v>
      </c>
      <c r="D9626" s="92">
        <f t="shared" ref="D9626:D9689" si="474">IF(K9626&gt;=50," ",H9626)</f>
        <v>9.7100000000000009</v>
      </c>
      <c r="E9626" s="92">
        <f t="shared" ref="E9626:E9689" si="475">IF(K9626&gt;=50," ",I9626)</f>
        <v>6.41</v>
      </c>
      <c r="F9626" s="92">
        <f t="shared" ref="F9626:F9689" si="476">IF(K9626&gt;=50," ",J9626)</f>
        <v>14.44</v>
      </c>
      <c r="H9626" s="138">
        <v>9.7100000000000009</v>
      </c>
      <c r="I9626" s="138">
        <v>6.41</v>
      </c>
      <c r="J9626" s="138">
        <v>14.44</v>
      </c>
      <c r="K9626" s="138">
        <v>20.803295571575696</v>
      </c>
    </row>
    <row r="9627" spans="1:11">
      <c r="A9627" s="39" t="s">
        <v>505</v>
      </c>
      <c r="B9627" s="39" t="s">
        <v>509</v>
      </c>
      <c r="C9627" s="39" t="s">
        <v>141</v>
      </c>
      <c r="D9627" s="92">
        <f t="shared" si="474"/>
        <v>8.7200000000000006</v>
      </c>
      <c r="E9627" s="92">
        <f t="shared" si="475"/>
        <v>4.88</v>
      </c>
      <c r="F9627" s="92">
        <f t="shared" si="476"/>
        <v>15.11</v>
      </c>
      <c r="H9627" s="138">
        <v>8.7200000000000006</v>
      </c>
      <c r="I9627" s="138">
        <v>4.88</v>
      </c>
      <c r="J9627" s="138">
        <v>15.11</v>
      </c>
      <c r="K9627" s="138">
        <v>29.013761467889903</v>
      </c>
    </row>
    <row r="9628" spans="1:11">
      <c r="A9628" s="39" t="s">
        <v>505</v>
      </c>
      <c r="B9628" s="39" t="s">
        <v>509</v>
      </c>
      <c r="C9628" s="39" t="s">
        <v>142</v>
      </c>
      <c r="D9628" s="92">
        <f t="shared" si="474"/>
        <v>7.36</v>
      </c>
      <c r="E9628" s="92">
        <f t="shared" si="475"/>
        <v>4.91</v>
      </c>
      <c r="F9628" s="92">
        <f t="shared" si="476"/>
        <v>10.89</v>
      </c>
      <c r="H9628" s="138">
        <v>7.36</v>
      </c>
      <c r="I9628" s="138">
        <v>4.91</v>
      </c>
      <c r="J9628" s="138">
        <v>10.89</v>
      </c>
      <c r="K9628" s="138">
        <v>20.380434782608695</v>
      </c>
    </row>
    <row r="9629" spans="1:11">
      <c r="A9629" s="39" t="s">
        <v>505</v>
      </c>
      <c r="B9629" s="39" t="s">
        <v>509</v>
      </c>
      <c r="C9629" s="39" t="s">
        <v>147</v>
      </c>
      <c r="D9629" s="92">
        <f t="shared" si="474"/>
        <v>5.21</v>
      </c>
      <c r="E9629" s="92">
        <f t="shared" si="475"/>
        <v>3.14</v>
      </c>
      <c r="F9629" s="92">
        <f t="shared" si="476"/>
        <v>8.5299999999999994</v>
      </c>
      <c r="H9629" s="138">
        <v>5.21</v>
      </c>
      <c r="I9629" s="138">
        <v>3.14</v>
      </c>
      <c r="J9629" s="138">
        <v>8.5299999999999994</v>
      </c>
      <c r="K9629" s="138">
        <v>25.527831094049908</v>
      </c>
    </row>
    <row r="9630" spans="1:11">
      <c r="A9630" s="39" t="s">
        <v>505</v>
      </c>
      <c r="B9630" s="39" t="s">
        <v>509</v>
      </c>
      <c r="C9630" s="39" t="s">
        <v>148</v>
      </c>
      <c r="D9630" s="92">
        <f t="shared" si="474"/>
        <v>11.5</v>
      </c>
      <c r="E9630" s="92">
        <f t="shared" si="475"/>
        <v>7.71</v>
      </c>
      <c r="F9630" s="92">
        <f t="shared" si="476"/>
        <v>16.82</v>
      </c>
      <c r="H9630" s="138">
        <v>11.5</v>
      </c>
      <c r="I9630" s="138">
        <v>7.71</v>
      </c>
      <c r="J9630" s="138">
        <v>16.82</v>
      </c>
      <c r="K9630" s="138">
        <v>20</v>
      </c>
    </row>
    <row r="9631" spans="1:11">
      <c r="A9631" s="39" t="s">
        <v>505</v>
      </c>
      <c r="B9631" s="39" t="s">
        <v>509</v>
      </c>
      <c r="C9631" s="39" t="s">
        <v>152</v>
      </c>
      <c r="D9631" s="92">
        <f t="shared" si="474"/>
        <v>10.39</v>
      </c>
      <c r="E9631" s="92">
        <f t="shared" si="475"/>
        <v>7.11</v>
      </c>
      <c r="F9631" s="92">
        <f t="shared" si="476"/>
        <v>14.94</v>
      </c>
      <c r="H9631" s="138">
        <v>10.39</v>
      </c>
      <c r="I9631" s="138">
        <v>7.11</v>
      </c>
      <c r="J9631" s="138">
        <v>14.94</v>
      </c>
      <c r="K9631" s="138">
        <v>18.960538979788257</v>
      </c>
    </row>
    <row r="9632" spans="1:11">
      <c r="A9632" s="39" t="s">
        <v>505</v>
      </c>
      <c r="B9632" s="39" t="s">
        <v>509</v>
      </c>
      <c r="C9632" s="39" t="s">
        <v>155</v>
      </c>
      <c r="D9632" s="92">
        <f t="shared" si="474"/>
        <v>5.47</v>
      </c>
      <c r="E9632" s="92">
        <f t="shared" si="475"/>
        <v>3.44</v>
      </c>
      <c r="F9632" s="92">
        <f t="shared" si="476"/>
        <v>8.6</v>
      </c>
      <c r="H9632" s="138">
        <v>5.47</v>
      </c>
      <c r="I9632" s="138">
        <v>3.44</v>
      </c>
      <c r="J9632" s="138">
        <v>8.6</v>
      </c>
      <c r="K9632" s="138">
        <v>23.400365630712983</v>
      </c>
    </row>
    <row r="9633" spans="1:11">
      <c r="A9633" s="39" t="s">
        <v>505</v>
      </c>
      <c r="B9633" s="39" t="s">
        <v>509</v>
      </c>
      <c r="C9633" s="39" t="s">
        <v>157</v>
      </c>
      <c r="D9633" s="92">
        <f t="shared" si="474"/>
        <v>9.9700000000000006</v>
      </c>
      <c r="E9633" s="92">
        <f t="shared" si="475"/>
        <v>5.13</v>
      </c>
      <c r="F9633" s="92">
        <f t="shared" si="476"/>
        <v>18.47</v>
      </c>
      <c r="H9633" s="138">
        <v>9.9700000000000006</v>
      </c>
      <c r="I9633" s="138">
        <v>5.13</v>
      </c>
      <c r="J9633" s="138">
        <v>18.47</v>
      </c>
      <c r="K9633" s="138">
        <v>32.898696088264792</v>
      </c>
    </row>
    <row r="9634" spans="1:11">
      <c r="A9634" s="39" t="s">
        <v>505</v>
      </c>
      <c r="B9634" s="39" t="s">
        <v>509</v>
      </c>
      <c r="C9634" s="39" t="s">
        <v>158</v>
      </c>
      <c r="D9634" s="92" t="str">
        <f t="shared" si="474"/>
        <v xml:space="preserve"> </v>
      </c>
      <c r="E9634" s="92" t="str">
        <f t="shared" si="475"/>
        <v xml:space="preserve"> </v>
      </c>
      <c r="F9634" s="92" t="str">
        <f t="shared" si="476"/>
        <v xml:space="preserve"> </v>
      </c>
      <c r="H9634" s="138">
        <v>7.57</v>
      </c>
      <c r="I9634" s="138">
        <v>2.2999999999999998</v>
      </c>
      <c r="J9634" s="138">
        <v>22.16</v>
      </c>
      <c r="K9634" s="138">
        <v>58.784676354029067</v>
      </c>
    </row>
    <row r="9635" spans="1:11">
      <c r="A9635" s="39" t="s">
        <v>505</v>
      </c>
      <c r="B9635" s="39" t="s">
        <v>509</v>
      </c>
      <c r="C9635" s="39" t="s">
        <v>160</v>
      </c>
      <c r="D9635" s="92">
        <f t="shared" si="474"/>
        <v>22.94</v>
      </c>
      <c r="E9635" s="92">
        <f t="shared" si="475"/>
        <v>13.67</v>
      </c>
      <c r="F9635" s="92">
        <f t="shared" si="476"/>
        <v>35.89</v>
      </c>
      <c r="H9635" s="138">
        <v>22.94</v>
      </c>
      <c r="I9635" s="138">
        <v>13.67</v>
      </c>
      <c r="J9635" s="138">
        <v>35.89</v>
      </c>
      <c r="K9635" s="138">
        <v>24.803836094158672</v>
      </c>
    </row>
    <row r="9636" spans="1:11">
      <c r="A9636" s="39" t="s">
        <v>505</v>
      </c>
      <c r="B9636" s="39" t="s">
        <v>509</v>
      </c>
      <c r="C9636" s="39" t="s">
        <v>163</v>
      </c>
      <c r="D9636" s="92">
        <f t="shared" si="474"/>
        <v>6.73</v>
      </c>
      <c r="E9636" s="92">
        <f t="shared" si="475"/>
        <v>4.16</v>
      </c>
      <c r="F9636" s="92">
        <f t="shared" si="476"/>
        <v>10.7</v>
      </c>
      <c r="H9636" s="138">
        <v>6.73</v>
      </c>
      <c r="I9636" s="138">
        <v>4.16</v>
      </c>
      <c r="J9636" s="138">
        <v>10.7</v>
      </c>
      <c r="K9636" s="138">
        <v>24.219910846953933</v>
      </c>
    </row>
    <row r="9637" spans="1:11">
      <c r="A9637" s="39" t="s">
        <v>505</v>
      </c>
      <c r="B9637" s="39" t="s">
        <v>509</v>
      </c>
      <c r="C9637" s="39" t="s">
        <v>167</v>
      </c>
      <c r="D9637" s="92">
        <f t="shared" si="474"/>
        <v>6.54</v>
      </c>
      <c r="E9637" s="92">
        <f t="shared" si="475"/>
        <v>4.26</v>
      </c>
      <c r="F9637" s="92">
        <f t="shared" si="476"/>
        <v>9.92</v>
      </c>
      <c r="H9637" s="138">
        <v>6.54</v>
      </c>
      <c r="I9637" s="138">
        <v>4.26</v>
      </c>
      <c r="J9637" s="138">
        <v>9.92</v>
      </c>
      <c r="K9637" s="138">
        <v>21.559633027522935</v>
      </c>
    </row>
    <row r="9638" spans="1:11">
      <c r="A9638" s="39" t="s">
        <v>505</v>
      </c>
      <c r="B9638" s="39" t="s">
        <v>509</v>
      </c>
      <c r="C9638" s="39" t="s">
        <v>169</v>
      </c>
      <c r="D9638" s="92">
        <f t="shared" si="474"/>
        <v>8.85</v>
      </c>
      <c r="E9638" s="92">
        <f t="shared" si="475"/>
        <v>5.7</v>
      </c>
      <c r="F9638" s="92">
        <f t="shared" si="476"/>
        <v>13.47</v>
      </c>
      <c r="H9638" s="138">
        <v>8.85</v>
      </c>
      <c r="I9638" s="138">
        <v>5.7</v>
      </c>
      <c r="J9638" s="138">
        <v>13.47</v>
      </c>
      <c r="K9638" s="138">
        <v>21.92090395480226</v>
      </c>
    </row>
    <row r="9639" spans="1:11">
      <c r="A9639" s="39" t="s">
        <v>505</v>
      </c>
      <c r="B9639" s="39" t="s">
        <v>509</v>
      </c>
      <c r="C9639" s="39" t="s">
        <v>173</v>
      </c>
      <c r="D9639" s="92">
        <f t="shared" si="474"/>
        <v>10.81</v>
      </c>
      <c r="E9639" s="92">
        <f t="shared" si="475"/>
        <v>7.93</v>
      </c>
      <c r="F9639" s="92">
        <f t="shared" si="476"/>
        <v>14.56</v>
      </c>
      <c r="H9639" s="138">
        <v>10.81</v>
      </c>
      <c r="I9639" s="138">
        <v>7.93</v>
      </c>
      <c r="J9639" s="138">
        <v>14.56</v>
      </c>
      <c r="K9639" s="138">
        <v>15.541165587419057</v>
      </c>
    </row>
    <row r="9640" spans="1:11">
      <c r="A9640" s="39" t="s">
        <v>505</v>
      </c>
      <c r="B9640" s="39" t="s">
        <v>509</v>
      </c>
      <c r="C9640" s="39" t="s">
        <v>176</v>
      </c>
      <c r="D9640" s="92">
        <f t="shared" si="474"/>
        <v>11.82</v>
      </c>
      <c r="E9640" s="92">
        <f t="shared" si="475"/>
        <v>5.85</v>
      </c>
      <c r="F9640" s="92">
        <f t="shared" si="476"/>
        <v>22.41</v>
      </c>
      <c r="H9640" s="138">
        <v>11.82</v>
      </c>
      <c r="I9640" s="138">
        <v>5.85</v>
      </c>
      <c r="J9640" s="138">
        <v>22.41</v>
      </c>
      <c r="K9640" s="138">
        <v>34.517766497461928</v>
      </c>
    </row>
    <row r="9641" spans="1:11">
      <c r="A9641" s="39" t="s">
        <v>505</v>
      </c>
      <c r="B9641" s="39" t="s">
        <v>509</v>
      </c>
      <c r="C9641" s="39" t="s">
        <v>363</v>
      </c>
      <c r="D9641" s="92">
        <f t="shared" si="474"/>
        <v>6.71</v>
      </c>
      <c r="E9641" s="92">
        <f t="shared" si="475"/>
        <v>4.96</v>
      </c>
      <c r="F9641" s="92">
        <f t="shared" si="476"/>
        <v>9.02</v>
      </c>
      <c r="H9641" s="138">
        <v>6.71</v>
      </c>
      <c r="I9641" s="138">
        <v>4.96</v>
      </c>
      <c r="J9641" s="138">
        <v>9.02</v>
      </c>
      <c r="K9641" s="138">
        <v>15.201192250372578</v>
      </c>
    </row>
    <row r="9642" spans="1:11">
      <c r="A9642" s="39" t="s">
        <v>505</v>
      </c>
      <c r="B9642" s="39" t="s">
        <v>509</v>
      </c>
      <c r="C9642" s="39" t="s">
        <v>364</v>
      </c>
      <c r="D9642" s="92">
        <f t="shared" si="474"/>
        <v>7.87</v>
      </c>
      <c r="E9642" s="92">
        <f t="shared" si="475"/>
        <v>6.17</v>
      </c>
      <c r="F9642" s="92">
        <f t="shared" si="476"/>
        <v>10</v>
      </c>
      <c r="H9642" s="138">
        <v>7.87</v>
      </c>
      <c r="I9642" s="138">
        <v>6.17</v>
      </c>
      <c r="J9642" s="138">
        <v>10</v>
      </c>
      <c r="K9642" s="138">
        <v>12.325285895806861</v>
      </c>
    </row>
    <row r="9643" spans="1:11">
      <c r="A9643" s="39" t="s">
        <v>505</v>
      </c>
      <c r="B9643" s="39" t="s">
        <v>509</v>
      </c>
      <c r="C9643" s="39" t="s">
        <v>365</v>
      </c>
      <c r="D9643" s="92">
        <f t="shared" si="474"/>
        <v>7.3</v>
      </c>
      <c r="E9643" s="92">
        <f t="shared" si="475"/>
        <v>5.35</v>
      </c>
      <c r="F9643" s="92">
        <f t="shared" si="476"/>
        <v>9.8800000000000008</v>
      </c>
      <c r="H9643" s="138">
        <v>7.3</v>
      </c>
      <c r="I9643" s="138">
        <v>5.35</v>
      </c>
      <c r="J9643" s="138">
        <v>9.8800000000000008</v>
      </c>
      <c r="K9643" s="138">
        <v>15.616438356164384</v>
      </c>
    </row>
    <row r="9644" spans="1:11">
      <c r="A9644" s="39" t="s">
        <v>505</v>
      </c>
      <c r="B9644" s="39" t="s">
        <v>509</v>
      </c>
      <c r="C9644" s="39" t="s">
        <v>366</v>
      </c>
      <c r="D9644" s="92">
        <f t="shared" si="474"/>
        <v>8.33</v>
      </c>
      <c r="E9644" s="92">
        <f t="shared" si="475"/>
        <v>6.91</v>
      </c>
      <c r="F9644" s="92">
        <f t="shared" si="476"/>
        <v>10.01</v>
      </c>
      <c r="H9644" s="138">
        <v>8.33</v>
      </c>
      <c r="I9644" s="138">
        <v>6.91</v>
      </c>
      <c r="J9644" s="138">
        <v>10.01</v>
      </c>
      <c r="K9644" s="138">
        <v>9.4837935174069639</v>
      </c>
    </row>
    <row r="9645" spans="1:11">
      <c r="A9645" s="39" t="s">
        <v>505</v>
      </c>
      <c r="B9645" s="39" t="s">
        <v>509</v>
      </c>
      <c r="C9645" s="39" t="s">
        <v>356</v>
      </c>
      <c r="D9645" s="92">
        <f t="shared" si="474"/>
        <v>7.73</v>
      </c>
      <c r="E9645" s="92">
        <f t="shared" si="475"/>
        <v>6.78</v>
      </c>
      <c r="F9645" s="92">
        <f t="shared" si="476"/>
        <v>8.7899999999999991</v>
      </c>
      <c r="H9645" s="138">
        <v>7.73</v>
      </c>
      <c r="I9645" s="138">
        <v>6.78</v>
      </c>
      <c r="J9645" s="138">
        <v>8.7899999999999991</v>
      </c>
      <c r="K9645" s="138">
        <v>6.5976714100905554</v>
      </c>
    </row>
    <row r="9646" spans="1:11">
      <c r="A9646" s="39" t="s">
        <v>505</v>
      </c>
      <c r="B9646" s="39" t="s">
        <v>509</v>
      </c>
      <c r="C9646" s="39" t="s">
        <v>367</v>
      </c>
      <c r="D9646" s="92">
        <f t="shared" si="474"/>
        <v>7.65</v>
      </c>
      <c r="E9646" s="92">
        <f t="shared" si="475"/>
        <v>6.49</v>
      </c>
      <c r="F9646" s="92">
        <f t="shared" si="476"/>
        <v>8.98</v>
      </c>
      <c r="H9646" s="138">
        <v>7.65</v>
      </c>
      <c r="I9646" s="138">
        <v>6.49</v>
      </c>
      <c r="J9646" s="138">
        <v>8.98</v>
      </c>
      <c r="K9646" s="138">
        <v>8.235294117647058</v>
      </c>
    </row>
    <row r="9647" spans="1:11">
      <c r="A9647" s="39" t="s">
        <v>505</v>
      </c>
      <c r="B9647" s="39" t="s">
        <v>509</v>
      </c>
      <c r="C9647" s="39" t="s">
        <v>368</v>
      </c>
      <c r="D9647" s="92">
        <f t="shared" si="474"/>
        <v>9.8800000000000008</v>
      </c>
      <c r="E9647" s="92">
        <f t="shared" si="475"/>
        <v>7.46</v>
      </c>
      <c r="F9647" s="92">
        <f t="shared" si="476"/>
        <v>12.98</v>
      </c>
      <c r="H9647" s="138">
        <v>9.8800000000000008</v>
      </c>
      <c r="I9647" s="138">
        <v>7.46</v>
      </c>
      <c r="J9647" s="138">
        <v>12.98</v>
      </c>
      <c r="K9647" s="138">
        <v>14.170040485829958</v>
      </c>
    </row>
    <row r="9648" spans="1:11">
      <c r="A9648" s="39" t="s">
        <v>505</v>
      </c>
      <c r="B9648" s="39" t="s">
        <v>509</v>
      </c>
      <c r="C9648" s="39" t="s">
        <v>369</v>
      </c>
      <c r="D9648" s="92">
        <f t="shared" si="474"/>
        <v>10.49</v>
      </c>
      <c r="E9648" s="92">
        <f t="shared" si="475"/>
        <v>6.96</v>
      </c>
      <c r="F9648" s="92">
        <f t="shared" si="476"/>
        <v>15.51</v>
      </c>
      <c r="H9648" s="138">
        <v>10.49</v>
      </c>
      <c r="I9648" s="138">
        <v>6.96</v>
      </c>
      <c r="J9648" s="138">
        <v>15.51</v>
      </c>
      <c r="K9648" s="138">
        <v>20.495710200190658</v>
      </c>
    </row>
    <row r="9649" spans="1:11">
      <c r="A9649" s="39" t="s">
        <v>505</v>
      </c>
      <c r="B9649" s="39" t="s">
        <v>509</v>
      </c>
      <c r="C9649" s="39" t="s">
        <v>370</v>
      </c>
      <c r="D9649" s="92">
        <f t="shared" si="474"/>
        <v>8.2799999999999994</v>
      </c>
      <c r="E9649" s="92">
        <f t="shared" si="475"/>
        <v>6.55</v>
      </c>
      <c r="F9649" s="92">
        <f t="shared" si="476"/>
        <v>10.43</v>
      </c>
      <c r="H9649" s="138">
        <v>8.2799999999999994</v>
      </c>
      <c r="I9649" s="138">
        <v>6.55</v>
      </c>
      <c r="J9649" s="138">
        <v>10.43</v>
      </c>
      <c r="K9649" s="138">
        <v>11.835748792270532</v>
      </c>
    </row>
    <row r="9650" spans="1:11">
      <c r="A9650" s="39" t="s">
        <v>505</v>
      </c>
      <c r="B9650" s="39" t="s">
        <v>509</v>
      </c>
      <c r="C9650" s="39" t="s">
        <v>357</v>
      </c>
      <c r="D9650" s="92">
        <f t="shared" si="474"/>
        <v>8.17</v>
      </c>
      <c r="E9650" s="92">
        <f t="shared" si="475"/>
        <v>7.26</v>
      </c>
      <c r="F9650" s="92">
        <f t="shared" si="476"/>
        <v>9.17</v>
      </c>
      <c r="H9650" s="138">
        <v>8.17</v>
      </c>
      <c r="I9650" s="138">
        <v>7.26</v>
      </c>
      <c r="J9650" s="138">
        <v>9.17</v>
      </c>
      <c r="K9650" s="138">
        <v>5.9975520195838437</v>
      </c>
    </row>
    <row r="9651" spans="1:11">
      <c r="A9651" s="39" t="s">
        <v>505</v>
      </c>
      <c r="B9651" s="39" t="s">
        <v>509</v>
      </c>
      <c r="C9651" s="39" t="s">
        <v>371</v>
      </c>
      <c r="D9651" s="92">
        <f t="shared" si="474"/>
        <v>9.9700000000000006</v>
      </c>
      <c r="E9651" s="92">
        <f t="shared" si="475"/>
        <v>7.58</v>
      </c>
      <c r="F9651" s="92">
        <f t="shared" si="476"/>
        <v>13.02</v>
      </c>
      <c r="H9651" s="138">
        <v>9.9700000000000006</v>
      </c>
      <c r="I9651" s="138">
        <v>7.58</v>
      </c>
      <c r="J9651" s="138">
        <v>13.02</v>
      </c>
      <c r="K9651" s="138">
        <v>13.841524573721161</v>
      </c>
    </row>
    <row r="9652" spans="1:11">
      <c r="A9652" s="39" t="s">
        <v>505</v>
      </c>
      <c r="B9652" s="39" t="s">
        <v>509</v>
      </c>
      <c r="C9652" s="39" t="s">
        <v>372</v>
      </c>
      <c r="D9652" s="92">
        <f t="shared" si="474"/>
        <v>7.46</v>
      </c>
      <c r="E9652" s="92">
        <f t="shared" si="475"/>
        <v>6.11</v>
      </c>
      <c r="F9652" s="92">
        <f t="shared" si="476"/>
        <v>9.08</v>
      </c>
      <c r="H9652" s="138">
        <v>7.46</v>
      </c>
      <c r="I9652" s="138">
        <v>6.11</v>
      </c>
      <c r="J9652" s="138">
        <v>9.08</v>
      </c>
      <c r="K9652" s="138">
        <v>10.053619302949061</v>
      </c>
    </row>
    <row r="9653" spans="1:11">
      <c r="A9653" s="39" t="s">
        <v>505</v>
      </c>
      <c r="B9653" s="39" t="s">
        <v>509</v>
      </c>
      <c r="C9653" s="39" t="s">
        <v>373</v>
      </c>
      <c r="D9653" s="92">
        <f t="shared" si="474"/>
        <v>7.67</v>
      </c>
      <c r="E9653" s="92">
        <f t="shared" si="475"/>
        <v>6.01</v>
      </c>
      <c r="F9653" s="92">
        <f t="shared" si="476"/>
        <v>9.74</v>
      </c>
      <c r="H9653" s="138">
        <v>7.67</v>
      </c>
      <c r="I9653" s="138">
        <v>6.01</v>
      </c>
      <c r="J9653" s="138">
        <v>9.74</v>
      </c>
      <c r="K9653" s="138">
        <v>12.385919165580182</v>
      </c>
    </row>
    <row r="9654" spans="1:11">
      <c r="A9654" s="39" t="s">
        <v>505</v>
      </c>
      <c r="B9654" s="39" t="s">
        <v>509</v>
      </c>
      <c r="C9654" s="39" t="s">
        <v>374</v>
      </c>
      <c r="D9654" s="92">
        <f t="shared" si="474"/>
        <v>7.93</v>
      </c>
      <c r="E9654" s="92">
        <f t="shared" si="475"/>
        <v>6.63</v>
      </c>
      <c r="F9654" s="92">
        <f t="shared" si="476"/>
        <v>9.4700000000000006</v>
      </c>
      <c r="H9654" s="138">
        <v>7.93</v>
      </c>
      <c r="I9654" s="138">
        <v>6.63</v>
      </c>
      <c r="J9654" s="138">
        <v>9.4700000000000006</v>
      </c>
      <c r="K9654" s="138">
        <v>9.079445145018914</v>
      </c>
    </row>
    <row r="9655" spans="1:11">
      <c r="A9655" s="39" t="s">
        <v>505</v>
      </c>
      <c r="B9655" s="39" t="s">
        <v>509</v>
      </c>
      <c r="C9655" s="39" t="s">
        <v>358</v>
      </c>
      <c r="D9655" s="92">
        <f t="shared" si="474"/>
        <v>7.8</v>
      </c>
      <c r="E9655" s="92">
        <f t="shared" si="475"/>
        <v>6.88</v>
      </c>
      <c r="F9655" s="92">
        <f t="shared" si="476"/>
        <v>8.84</v>
      </c>
      <c r="H9655" s="138">
        <v>7.8</v>
      </c>
      <c r="I9655" s="138">
        <v>6.88</v>
      </c>
      <c r="J9655" s="138">
        <v>8.84</v>
      </c>
      <c r="K9655" s="138">
        <v>6.4102564102564115</v>
      </c>
    </row>
    <row r="9656" spans="1:11">
      <c r="A9656" s="39" t="s">
        <v>505</v>
      </c>
      <c r="B9656" s="39" t="s">
        <v>509</v>
      </c>
      <c r="C9656" s="39" t="s">
        <v>375</v>
      </c>
      <c r="D9656" s="92">
        <f t="shared" si="474"/>
        <v>9.92</v>
      </c>
      <c r="E9656" s="92">
        <f t="shared" si="475"/>
        <v>6.87</v>
      </c>
      <c r="F9656" s="92">
        <f t="shared" si="476"/>
        <v>14.12</v>
      </c>
      <c r="H9656" s="138">
        <v>9.92</v>
      </c>
      <c r="I9656" s="138">
        <v>6.87</v>
      </c>
      <c r="J9656" s="138">
        <v>14.12</v>
      </c>
      <c r="K9656" s="138">
        <v>18.447580645161292</v>
      </c>
    </row>
    <row r="9657" spans="1:11">
      <c r="A9657" s="39" t="s">
        <v>505</v>
      </c>
      <c r="B9657" s="39" t="s">
        <v>509</v>
      </c>
      <c r="C9657" s="39" t="s">
        <v>376</v>
      </c>
      <c r="D9657" s="92">
        <f t="shared" si="474"/>
        <v>10.94</v>
      </c>
      <c r="E9657" s="92">
        <f t="shared" si="475"/>
        <v>8.6999999999999993</v>
      </c>
      <c r="F9657" s="92">
        <f t="shared" si="476"/>
        <v>13.67</v>
      </c>
      <c r="H9657" s="138">
        <v>10.94</v>
      </c>
      <c r="I9657" s="138">
        <v>8.6999999999999993</v>
      </c>
      <c r="J9657" s="138">
        <v>13.67</v>
      </c>
      <c r="K9657" s="138">
        <v>11.517367458866545</v>
      </c>
    </row>
    <row r="9658" spans="1:11">
      <c r="A9658" s="39" t="s">
        <v>505</v>
      </c>
      <c r="B9658" s="39" t="s">
        <v>509</v>
      </c>
      <c r="C9658" s="39" t="s">
        <v>377</v>
      </c>
      <c r="D9658" s="92">
        <f t="shared" si="474"/>
        <v>9.64</v>
      </c>
      <c r="E9658" s="92">
        <f t="shared" si="475"/>
        <v>7.8</v>
      </c>
      <c r="F9658" s="92">
        <f t="shared" si="476"/>
        <v>11.87</v>
      </c>
      <c r="H9658" s="138">
        <v>9.64</v>
      </c>
      <c r="I9658" s="138">
        <v>7.8</v>
      </c>
      <c r="J9658" s="138">
        <v>11.87</v>
      </c>
      <c r="K9658" s="138">
        <v>10.684647302904564</v>
      </c>
    </row>
    <row r="9659" spans="1:11">
      <c r="A9659" s="39" t="s">
        <v>505</v>
      </c>
      <c r="B9659" s="39" t="s">
        <v>509</v>
      </c>
      <c r="C9659" s="39" t="s">
        <v>386</v>
      </c>
      <c r="D9659" s="92">
        <f t="shared" si="474"/>
        <v>10.119999999999999</v>
      </c>
      <c r="E9659" s="92">
        <f t="shared" si="475"/>
        <v>7.5</v>
      </c>
      <c r="F9659" s="92">
        <f t="shared" si="476"/>
        <v>13.52</v>
      </c>
      <c r="H9659" s="138">
        <v>10.119999999999999</v>
      </c>
      <c r="I9659" s="138">
        <v>7.5</v>
      </c>
      <c r="J9659" s="138">
        <v>13.52</v>
      </c>
      <c r="K9659" s="138">
        <v>15.019762845849804</v>
      </c>
    </row>
    <row r="9660" spans="1:11">
      <c r="A9660" s="39" t="s">
        <v>505</v>
      </c>
      <c r="B9660" s="39" t="s">
        <v>509</v>
      </c>
      <c r="C9660" s="39" t="s">
        <v>379</v>
      </c>
      <c r="D9660" s="92">
        <f t="shared" si="474"/>
        <v>9.1</v>
      </c>
      <c r="E9660" s="92">
        <f t="shared" si="475"/>
        <v>7.35</v>
      </c>
      <c r="F9660" s="92">
        <f t="shared" si="476"/>
        <v>11.21</v>
      </c>
      <c r="H9660" s="138">
        <v>9.1</v>
      </c>
      <c r="I9660" s="138">
        <v>7.35</v>
      </c>
      <c r="J9660" s="138">
        <v>11.21</v>
      </c>
      <c r="K9660" s="138">
        <v>10.76923076923077</v>
      </c>
    </row>
    <row r="9661" spans="1:11">
      <c r="A9661" s="39" t="s">
        <v>505</v>
      </c>
      <c r="B9661" s="39" t="s">
        <v>509</v>
      </c>
      <c r="C9661" s="39" t="s">
        <v>360</v>
      </c>
      <c r="D9661" s="92">
        <f t="shared" si="474"/>
        <v>9.7100000000000009</v>
      </c>
      <c r="E9661" s="92">
        <f t="shared" si="475"/>
        <v>8.61</v>
      </c>
      <c r="F9661" s="92">
        <f t="shared" si="476"/>
        <v>10.93</v>
      </c>
      <c r="H9661" s="138">
        <v>9.7100000000000009</v>
      </c>
      <c r="I9661" s="138">
        <v>8.61</v>
      </c>
      <c r="J9661" s="138">
        <v>10.93</v>
      </c>
      <c r="K9661" s="138">
        <v>6.0762100926879494</v>
      </c>
    </row>
    <row r="9662" spans="1:11">
      <c r="A9662" s="39" t="s">
        <v>505</v>
      </c>
      <c r="B9662" s="39" t="s">
        <v>509</v>
      </c>
      <c r="C9662" s="39" t="s">
        <v>0</v>
      </c>
      <c r="D9662" s="92">
        <f t="shared" si="474"/>
        <v>8.4</v>
      </c>
      <c r="E9662" s="92">
        <f t="shared" si="475"/>
        <v>7.9</v>
      </c>
      <c r="F9662" s="92">
        <f t="shared" si="476"/>
        <v>8.93</v>
      </c>
      <c r="H9662" s="138">
        <v>8.4</v>
      </c>
      <c r="I9662" s="138">
        <v>7.9</v>
      </c>
      <c r="J9662" s="138">
        <v>8.93</v>
      </c>
      <c r="K9662" s="138">
        <v>3.0952380952380953</v>
      </c>
    </row>
    <row r="9663" spans="1:11">
      <c r="A9663" s="39" t="s">
        <v>505</v>
      </c>
      <c r="B9663" s="39" t="s">
        <v>500</v>
      </c>
      <c r="C9663" s="39" t="s">
        <v>101</v>
      </c>
      <c r="D9663" s="92">
        <f t="shared" si="474"/>
        <v>31.03</v>
      </c>
      <c r="E9663" s="92">
        <f t="shared" si="475"/>
        <v>26.2</v>
      </c>
      <c r="F9663" s="92">
        <f t="shared" si="476"/>
        <v>36.31</v>
      </c>
      <c r="H9663" s="138">
        <v>31.03</v>
      </c>
      <c r="I9663" s="138">
        <v>26.2</v>
      </c>
      <c r="J9663" s="138">
        <v>36.31</v>
      </c>
      <c r="K9663" s="138">
        <v>8.3145343216242331</v>
      </c>
    </row>
    <row r="9664" spans="1:11">
      <c r="A9664" s="39" t="s">
        <v>505</v>
      </c>
      <c r="B9664" s="39" t="s">
        <v>500</v>
      </c>
      <c r="C9664" s="39" t="s">
        <v>108</v>
      </c>
      <c r="D9664" s="92">
        <f t="shared" si="474"/>
        <v>29.06</v>
      </c>
      <c r="E9664" s="92">
        <f t="shared" si="475"/>
        <v>19.14</v>
      </c>
      <c r="F9664" s="92">
        <f t="shared" si="476"/>
        <v>41.48</v>
      </c>
      <c r="H9664" s="138">
        <v>29.06</v>
      </c>
      <c r="I9664" s="138">
        <v>19.14</v>
      </c>
      <c r="J9664" s="138">
        <v>41.48</v>
      </c>
      <c r="K9664" s="138">
        <v>19.855471438403303</v>
      </c>
    </row>
    <row r="9665" spans="1:11">
      <c r="A9665" s="39" t="s">
        <v>505</v>
      </c>
      <c r="B9665" s="39" t="s">
        <v>500</v>
      </c>
      <c r="C9665" s="39" t="s">
        <v>109</v>
      </c>
      <c r="D9665" s="92">
        <f t="shared" si="474"/>
        <v>31.9</v>
      </c>
      <c r="E9665" s="92">
        <f t="shared" si="475"/>
        <v>26.04</v>
      </c>
      <c r="F9665" s="92">
        <f t="shared" si="476"/>
        <v>38.39</v>
      </c>
      <c r="H9665" s="138">
        <v>31.9</v>
      </c>
      <c r="I9665" s="138">
        <v>26.04</v>
      </c>
      <c r="J9665" s="138">
        <v>38.39</v>
      </c>
      <c r="K9665" s="138">
        <v>9.9059561128526656</v>
      </c>
    </row>
    <row r="9666" spans="1:11">
      <c r="A9666" s="39" t="s">
        <v>505</v>
      </c>
      <c r="B9666" s="39" t="s">
        <v>500</v>
      </c>
      <c r="C9666" s="39" t="s">
        <v>112</v>
      </c>
      <c r="D9666" s="92">
        <f t="shared" si="474"/>
        <v>29.13</v>
      </c>
      <c r="E9666" s="92">
        <f t="shared" si="475"/>
        <v>21.46</v>
      </c>
      <c r="F9666" s="92">
        <f t="shared" si="476"/>
        <v>38.21</v>
      </c>
      <c r="H9666" s="138">
        <v>29.13</v>
      </c>
      <c r="I9666" s="138">
        <v>21.46</v>
      </c>
      <c r="J9666" s="138">
        <v>38.21</v>
      </c>
      <c r="K9666" s="138">
        <v>14.761414349467902</v>
      </c>
    </row>
    <row r="9667" spans="1:11">
      <c r="A9667" s="39" t="s">
        <v>505</v>
      </c>
      <c r="B9667" s="39" t="s">
        <v>500</v>
      </c>
      <c r="C9667" s="39" t="s">
        <v>115</v>
      </c>
      <c r="D9667" s="92">
        <f t="shared" si="474"/>
        <v>38.25</v>
      </c>
      <c r="E9667" s="92">
        <f t="shared" si="475"/>
        <v>33.1</v>
      </c>
      <c r="F9667" s="92">
        <f t="shared" si="476"/>
        <v>43.67</v>
      </c>
      <c r="H9667" s="138">
        <v>38.25</v>
      </c>
      <c r="I9667" s="138">
        <v>33.1</v>
      </c>
      <c r="J9667" s="138">
        <v>43.67</v>
      </c>
      <c r="K9667" s="138">
        <v>7.0849673202614376</v>
      </c>
    </row>
    <row r="9668" spans="1:11">
      <c r="A9668" s="39" t="s">
        <v>505</v>
      </c>
      <c r="B9668" s="39" t="s">
        <v>500</v>
      </c>
      <c r="C9668" s="39" t="s">
        <v>118</v>
      </c>
      <c r="D9668" s="92">
        <f t="shared" si="474"/>
        <v>30.32</v>
      </c>
      <c r="E9668" s="92">
        <f t="shared" si="475"/>
        <v>22.89</v>
      </c>
      <c r="F9668" s="92">
        <f t="shared" si="476"/>
        <v>38.950000000000003</v>
      </c>
      <c r="H9668" s="138">
        <v>30.32</v>
      </c>
      <c r="I9668" s="138">
        <v>22.89</v>
      </c>
      <c r="J9668" s="138">
        <v>38.950000000000003</v>
      </c>
      <c r="K9668" s="138">
        <v>13.588390501319262</v>
      </c>
    </row>
    <row r="9669" spans="1:11">
      <c r="A9669" s="39" t="s">
        <v>505</v>
      </c>
      <c r="B9669" s="39" t="s">
        <v>500</v>
      </c>
      <c r="C9669" s="39" t="s">
        <v>122</v>
      </c>
      <c r="D9669" s="92">
        <f t="shared" si="474"/>
        <v>34.409999999999997</v>
      </c>
      <c r="E9669" s="92">
        <f t="shared" si="475"/>
        <v>28.94</v>
      </c>
      <c r="F9669" s="92">
        <f t="shared" si="476"/>
        <v>40.340000000000003</v>
      </c>
      <c r="H9669" s="138">
        <v>34.409999999999997</v>
      </c>
      <c r="I9669" s="138">
        <v>28.94</v>
      </c>
      <c r="J9669" s="138">
        <v>40.340000000000003</v>
      </c>
      <c r="K9669" s="138">
        <v>8.485905260098809</v>
      </c>
    </row>
    <row r="9670" spans="1:11">
      <c r="A9670" s="39" t="s">
        <v>505</v>
      </c>
      <c r="B9670" s="39" t="s">
        <v>500</v>
      </c>
      <c r="C9670" s="39" t="s">
        <v>130</v>
      </c>
      <c r="D9670" s="92">
        <f t="shared" si="474"/>
        <v>31.7</v>
      </c>
      <c r="E9670" s="92">
        <f t="shared" si="475"/>
        <v>26.91</v>
      </c>
      <c r="F9670" s="92">
        <f t="shared" si="476"/>
        <v>36.92</v>
      </c>
      <c r="H9670" s="138">
        <v>31.7</v>
      </c>
      <c r="I9670" s="138">
        <v>26.91</v>
      </c>
      <c r="J9670" s="138">
        <v>36.92</v>
      </c>
      <c r="K9670" s="138">
        <v>8.075709779179812</v>
      </c>
    </row>
    <row r="9671" spans="1:11">
      <c r="A9671" s="39" t="s">
        <v>505</v>
      </c>
      <c r="B9671" s="39" t="s">
        <v>500</v>
      </c>
      <c r="C9671" s="39" t="s">
        <v>135</v>
      </c>
      <c r="D9671" s="92">
        <f t="shared" si="474"/>
        <v>42.19</v>
      </c>
      <c r="E9671" s="92">
        <f t="shared" si="475"/>
        <v>31.46</v>
      </c>
      <c r="F9671" s="92">
        <f t="shared" si="476"/>
        <v>53.71</v>
      </c>
      <c r="H9671" s="138">
        <v>42.19</v>
      </c>
      <c r="I9671" s="138">
        <v>31.46</v>
      </c>
      <c r="J9671" s="138">
        <v>53.71</v>
      </c>
      <c r="K9671" s="138">
        <v>13.676226593979615</v>
      </c>
    </row>
    <row r="9672" spans="1:11">
      <c r="A9672" s="39" t="s">
        <v>505</v>
      </c>
      <c r="B9672" s="39" t="s">
        <v>500</v>
      </c>
      <c r="C9672" s="39" t="s">
        <v>136</v>
      </c>
      <c r="D9672" s="92">
        <f t="shared" si="474"/>
        <v>36.630000000000003</v>
      </c>
      <c r="E9672" s="92">
        <f t="shared" si="475"/>
        <v>30.38</v>
      </c>
      <c r="F9672" s="92">
        <f t="shared" si="476"/>
        <v>43.37</v>
      </c>
      <c r="H9672" s="138">
        <v>36.630000000000003</v>
      </c>
      <c r="I9672" s="138">
        <v>30.38</v>
      </c>
      <c r="J9672" s="138">
        <v>43.37</v>
      </c>
      <c r="K9672" s="138">
        <v>9.0909090909090917</v>
      </c>
    </row>
    <row r="9673" spans="1:11">
      <c r="A9673" s="39" t="s">
        <v>505</v>
      </c>
      <c r="B9673" s="39" t="s">
        <v>500</v>
      </c>
      <c r="C9673" s="39" t="s">
        <v>143</v>
      </c>
      <c r="D9673" s="92">
        <f t="shared" si="474"/>
        <v>30.91</v>
      </c>
      <c r="E9673" s="92">
        <f t="shared" si="475"/>
        <v>24.82</v>
      </c>
      <c r="F9673" s="92">
        <f t="shared" si="476"/>
        <v>37.75</v>
      </c>
      <c r="H9673" s="138">
        <v>30.91</v>
      </c>
      <c r="I9673" s="138">
        <v>24.82</v>
      </c>
      <c r="J9673" s="138">
        <v>37.75</v>
      </c>
      <c r="K9673" s="138">
        <v>10.708508573277257</v>
      </c>
    </row>
    <row r="9674" spans="1:11">
      <c r="A9674" s="39" t="s">
        <v>505</v>
      </c>
      <c r="B9674" s="39" t="s">
        <v>500</v>
      </c>
      <c r="C9674" s="39" t="s">
        <v>149</v>
      </c>
      <c r="D9674" s="92">
        <f t="shared" si="474"/>
        <v>36.53</v>
      </c>
      <c r="E9674" s="92">
        <f t="shared" si="475"/>
        <v>31.39</v>
      </c>
      <c r="F9674" s="92">
        <f t="shared" si="476"/>
        <v>41.99</v>
      </c>
      <c r="H9674" s="138">
        <v>36.53</v>
      </c>
      <c r="I9674" s="138">
        <v>31.39</v>
      </c>
      <c r="J9674" s="138">
        <v>41.99</v>
      </c>
      <c r="K9674" s="138">
        <v>7.4185600875992339</v>
      </c>
    </row>
    <row r="9675" spans="1:11">
      <c r="A9675" s="39" t="s">
        <v>505</v>
      </c>
      <c r="B9675" s="39" t="s">
        <v>500</v>
      </c>
      <c r="C9675" s="39" t="s">
        <v>151</v>
      </c>
      <c r="D9675" s="92">
        <f t="shared" si="474"/>
        <v>35.72</v>
      </c>
      <c r="E9675" s="92">
        <f t="shared" si="475"/>
        <v>27.58</v>
      </c>
      <c r="F9675" s="92">
        <f t="shared" si="476"/>
        <v>44.78</v>
      </c>
      <c r="H9675" s="138">
        <v>35.72</v>
      </c>
      <c r="I9675" s="138">
        <v>27.58</v>
      </c>
      <c r="J9675" s="138">
        <v>44.78</v>
      </c>
      <c r="K9675" s="138">
        <v>12.402015677491601</v>
      </c>
    </row>
    <row r="9676" spans="1:11">
      <c r="A9676" s="39" t="s">
        <v>505</v>
      </c>
      <c r="B9676" s="39" t="s">
        <v>500</v>
      </c>
      <c r="C9676" s="39" t="s">
        <v>154</v>
      </c>
      <c r="D9676" s="92">
        <f t="shared" si="474"/>
        <v>39.97</v>
      </c>
      <c r="E9676" s="92">
        <f t="shared" si="475"/>
        <v>33.549999999999997</v>
      </c>
      <c r="F9676" s="92">
        <f t="shared" si="476"/>
        <v>46.75</v>
      </c>
      <c r="H9676" s="138">
        <v>39.97</v>
      </c>
      <c r="I9676" s="138">
        <v>33.549999999999997</v>
      </c>
      <c r="J9676" s="138">
        <v>46.75</v>
      </c>
      <c r="K9676" s="138">
        <v>8.4813610207655756</v>
      </c>
    </row>
    <row r="9677" spans="1:11">
      <c r="A9677" s="39" t="s">
        <v>505</v>
      </c>
      <c r="B9677" s="39" t="s">
        <v>500</v>
      </c>
      <c r="C9677" s="39" t="s">
        <v>164</v>
      </c>
      <c r="D9677" s="92">
        <f t="shared" si="474"/>
        <v>35.76</v>
      </c>
      <c r="E9677" s="92">
        <f t="shared" si="475"/>
        <v>28.1</v>
      </c>
      <c r="F9677" s="92">
        <f t="shared" si="476"/>
        <v>44.21</v>
      </c>
      <c r="H9677" s="138">
        <v>35.76</v>
      </c>
      <c r="I9677" s="138">
        <v>28.1</v>
      </c>
      <c r="J9677" s="138">
        <v>44.21</v>
      </c>
      <c r="K9677" s="138">
        <v>11.577181208053691</v>
      </c>
    </row>
    <row r="9678" spans="1:11">
      <c r="A9678" s="39" t="s">
        <v>505</v>
      </c>
      <c r="B9678" s="39" t="s">
        <v>500</v>
      </c>
      <c r="C9678" s="39" t="s">
        <v>171</v>
      </c>
      <c r="D9678" s="92">
        <f t="shared" si="474"/>
        <v>30.19</v>
      </c>
      <c r="E9678" s="92">
        <f t="shared" si="475"/>
        <v>25.3</v>
      </c>
      <c r="F9678" s="92">
        <f t="shared" si="476"/>
        <v>35.58</v>
      </c>
      <c r="H9678" s="138">
        <v>30.19</v>
      </c>
      <c r="I9678" s="138">
        <v>25.3</v>
      </c>
      <c r="J9678" s="138">
        <v>35.58</v>
      </c>
      <c r="K9678" s="138">
        <v>8.7114938721430928</v>
      </c>
    </row>
    <row r="9679" spans="1:11">
      <c r="A9679" s="39" t="s">
        <v>505</v>
      </c>
      <c r="B9679" s="39" t="s">
        <v>500</v>
      </c>
      <c r="C9679" s="39" t="s">
        <v>174</v>
      </c>
      <c r="D9679" s="92">
        <f t="shared" si="474"/>
        <v>34.61</v>
      </c>
      <c r="E9679" s="92">
        <f t="shared" si="475"/>
        <v>28.71</v>
      </c>
      <c r="F9679" s="92">
        <f t="shared" si="476"/>
        <v>41.03</v>
      </c>
      <c r="H9679" s="138">
        <v>34.61</v>
      </c>
      <c r="I9679" s="138">
        <v>28.71</v>
      </c>
      <c r="J9679" s="138">
        <v>41.03</v>
      </c>
      <c r="K9679" s="138">
        <v>9.1303091592025432</v>
      </c>
    </row>
    <row r="9680" spans="1:11">
      <c r="A9680" s="39" t="s">
        <v>505</v>
      </c>
      <c r="B9680" s="39" t="s">
        <v>500</v>
      </c>
      <c r="C9680" s="39" t="s">
        <v>102</v>
      </c>
      <c r="D9680" s="92">
        <f t="shared" si="474"/>
        <v>42.52</v>
      </c>
      <c r="E9680" s="92">
        <f t="shared" si="475"/>
        <v>35.450000000000003</v>
      </c>
      <c r="F9680" s="92">
        <f t="shared" si="476"/>
        <v>49.9</v>
      </c>
      <c r="H9680" s="138">
        <v>42.52</v>
      </c>
      <c r="I9680" s="138">
        <v>35.450000000000003</v>
      </c>
      <c r="J9680" s="138">
        <v>49.9</v>
      </c>
      <c r="K9680" s="138">
        <v>8.7253057384760115</v>
      </c>
    </row>
    <row r="9681" spans="1:11">
      <c r="A9681" s="39" t="s">
        <v>505</v>
      </c>
      <c r="B9681" s="39" t="s">
        <v>500</v>
      </c>
      <c r="C9681" s="39" t="s">
        <v>103</v>
      </c>
      <c r="D9681" s="92">
        <f t="shared" si="474"/>
        <v>35.47</v>
      </c>
      <c r="E9681" s="92">
        <f t="shared" si="475"/>
        <v>28.8</v>
      </c>
      <c r="F9681" s="92">
        <f t="shared" si="476"/>
        <v>42.76</v>
      </c>
      <c r="H9681" s="138">
        <v>35.47</v>
      </c>
      <c r="I9681" s="138">
        <v>28.8</v>
      </c>
      <c r="J9681" s="138">
        <v>42.76</v>
      </c>
      <c r="K9681" s="138">
        <v>10.093036368762334</v>
      </c>
    </row>
    <row r="9682" spans="1:11">
      <c r="A9682" s="39" t="s">
        <v>505</v>
      </c>
      <c r="B9682" s="39" t="s">
        <v>500</v>
      </c>
      <c r="C9682" s="39" t="s">
        <v>104</v>
      </c>
      <c r="D9682" s="92">
        <f t="shared" si="474"/>
        <v>39.25</v>
      </c>
      <c r="E9682" s="92">
        <f t="shared" si="475"/>
        <v>32.18</v>
      </c>
      <c r="F9682" s="92">
        <f t="shared" si="476"/>
        <v>46.79</v>
      </c>
      <c r="H9682" s="138">
        <v>39.25</v>
      </c>
      <c r="I9682" s="138">
        <v>32.18</v>
      </c>
      <c r="J9682" s="138">
        <v>46.79</v>
      </c>
      <c r="K9682" s="138">
        <v>9.5541401273885356</v>
      </c>
    </row>
    <row r="9683" spans="1:11">
      <c r="A9683" s="39" t="s">
        <v>505</v>
      </c>
      <c r="B9683" s="39" t="s">
        <v>500</v>
      </c>
      <c r="C9683" s="39" t="s">
        <v>110</v>
      </c>
      <c r="D9683" s="92">
        <f t="shared" si="474"/>
        <v>34.89</v>
      </c>
      <c r="E9683" s="92">
        <f t="shared" si="475"/>
        <v>29.25</v>
      </c>
      <c r="F9683" s="92">
        <f t="shared" si="476"/>
        <v>40.98</v>
      </c>
      <c r="H9683" s="138">
        <v>34.89</v>
      </c>
      <c r="I9683" s="138">
        <v>29.25</v>
      </c>
      <c r="J9683" s="138">
        <v>40.98</v>
      </c>
      <c r="K9683" s="138">
        <v>8.6271137861851539</v>
      </c>
    </row>
    <row r="9684" spans="1:11">
      <c r="A9684" s="39" t="s">
        <v>505</v>
      </c>
      <c r="B9684" s="39" t="s">
        <v>500</v>
      </c>
      <c r="C9684" s="39" t="s">
        <v>111</v>
      </c>
      <c r="D9684" s="92">
        <f t="shared" si="474"/>
        <v>28.41</v>
      </c>
      <c r="E9684" s="92">
        <f t="shared" si="475"/>
        <v>24.06</v>
      </c>
      <c r="F9684" s="92">
        <f t="shared" si="476"/>
        <v>33.19</v>
      </c>
      <c r="H9684" s="138">
        <v>28.41</v>
      </c>
      <c r="I9684" s="138">
        <v>24.06</v>
      </c>
      <c r="J9684" s="138">
        <v>33.19</v>
      </c>
      <c r="K9684" s="138">
        <v>8.201337557198169</v>
      </c>
    </row>
    <row r="9685" spans="1:11">
      <c r="A9685" s="39" t="s">
        <v>505</v>
      </c>
      <c r="B9685" s="39" t="s">
        <v>500</v>
      </c>
      <c r="C9685" s="39" t="s">
        <v>116</v>
      </c>
      <c r="D9685" s="92">
        <f t="shared" si="474"/>
        <v>35.31</v>
      </c>
      <c r="E9685" s="92">
        <f t="shared" si="475"/>
        <v>27.75</v>
      </c>
      <c r="F9685" s="92">
        <f t="shared" si="476"/>
        <v>43.67</v>
      </c>
      <c r="H9685" s="138">
        <v>35.31</v>
      </c>
      <c r="I9685" s="138">
        <v>27.75</v>
      </c>
      <c r="J9685" s="138">
        <v>43.67</v>
      </c>
      <c r="K9685" s="138">
        <v>11.583120928915321</v>
      </c>
    </row>
    <row r="9686" spans="1:11">
      <c r="A9686" s="39" t="s">
        <v>505</v>
      </c>
      <c r="B9686" s="39" t="s">
        <v>500</v>
      </c>
      <c r="C9686" s="39" t="s">
        <v>117</v>
      </c>
      <c r="D9686" s="92">
        <f t="shared" si="474"/>
        <v>31.99</v>
      </c>
      <c r="E9686" s="92">
        <f t="shared" si="475"/>
        <v>26.44</v>
      </c>
      <c r="F9686" s="92">
        <f t="shared" si="476"/>
        <v>38.1</v>
      </c>
      <c r="H9686" s="138">
        <v>31.99</v>
      </c>
      <c r="I9686" s="138">
        <v>26.44</v>
      </c>
      <c r="J9686" s="138">
        <v>38.1</v>
      </c>
      <c r="K9686" s="138">
        <v>9.3466708346358249</v>
      </c>
    </row>
    <row r="9687" spans="1:11">
      <c r="A9687" s="39" t="s">
        <v>505</v>
      </c>
      <c r="B9687" s="39" t="s">
        <v>500</v>
      </c>
      <c r="C9687" s="39" t="s">
        <v>119</v>
      </c>
      <c r="D9687" s="92">
        <f t="shared" si="474"/>
        <v>33.04</v>
      </c>
      <c r="E9687" s="92">
        <f t="shared" si="475"/>
        <v>28.15</v>
      </c>
      <c r="F9687" s="92">
        <f t="shared" si="476"/>
        <v>38.33</v>
      </c>
      <c r="H9687" s="138">
        <v>33.04</v>
      </c>
      <c r="I9687" s="138">
        <v>28.15</v>
      </c>
      <c r="J9687" s="138">
        <v>38.33</v>
      </c>
      <c r="K9687" s="138">
        <v>7.8995157384987884</v>
      </c>
    </row>
    <row r="9688" spans="1:11">
      <c r="A9688" s="39" t="s">
        <v>505</v>
      </c>
      <c r="B9688" s="39" t="s">
        <v>500</v>
      </c>
      <c r="C9688" s="39" t="s">
        <v>123</v>
      </c>
      <c r="D9688" s="92">
        <f t="shared" si="474"/>
        <v>29.53</v>
      </c>
      <c r="E9688" s="92">
        <f t="shared" si="475"/>
        <v>24.54</v>
      </c>
      <c r="F9688" s="92">
        <f t="shared" si="476"/>
        <v>35.07</v>
      </c>
      <c r="H9688" s="138">
        <v>29.53</v>
      </c>
      <c r="I9688" s="138">
        <v>24.54</v>
      </c>
      <c r="J9688" s="138">
        <v>35.07</v>
      </c>
      <c r="K9688" s="138">
        <v>9.1093802912292574</v>
      </c>
    </row>
    <row r="9689" spans="1:11">
      <c r="A9689" s="39" t="s">
        <v>505</v>
      </c>
      <c r="B9689" s="39" t="s">
        <v>500</v>
      </c>
      <c r="C9689" s="39" t="s">
        <v>132</v>
      </c>
      <c r="D9689" s="92">
        <f t="shared" si="474"/>
        <v>33.270000000000003</v>
      </c>
      <c r="E9689" s="92">
        <f t="shared" si="475"/>
        <v>28.01</v>
      </c>
      <c r="F9689" s="92">
        <f t="shared" si="476"/>
        <v>38.979999999999997</v>
      </c>
      <c r="H9689" s="138">
        <v>33.270000000000003</v>
      </c>
      <c r="I9689" s="138">
        <v>28.01</v>
      </c>
      <c r="J9689" s="138">
        <v>38.979999999999997</v>
      </c>
      <c r="K9689" s="138">
        <v>8.4460474902314395</v>
      </c>
    </row>
    <row r="9690" spans="1:11">
      <c r="A9690" s="39" t="s">
        <v>505</v>
      </c>
      <c r="B9690" s="39" t="s">
        <v>500</v>
      </c>
      <c r="C9690" s="39" t="s">
        <v>134</v>
      </c>
      <c r="D9690" s="92">
        <f t="shared" ref="D9690:D9753" si="477">IF(K9690&gt;=50," ",H9690)</f>
        <v>30.65</v>
      </c>
      <c r="E9690" s="92">
        <f t="shared" ref="E9690:E9753" si="478">IF(K9690&gt;=50," ",I9690)</f>
        <v>24.73</v>
      </c>
      <c r="F9690" s="92">
        <f t="shared" ref="F9690:F9753" si="479">IF(K9690&gt;=50," ",J9690)</f>
        <v>37.28</v>
      </c>
      <c r="H9690" s="138">
        <v>30.65</v>
      </c>
      <c r="I9690" s="138">
        <v>24.73</v>
      </c>
      <c r="J9690" s="138">
        <v>37.28</v>
      </c>
      <c r="K9690" s="138">
        <v>10.473083197389887</v>
      </c>
    </row>
    <row r="9691" spans="1:11">
      <c r="A9691" s="39" t="s">
        <v>505</v>
      </c>
      <c r="B9691" s="39" t="s">
        <v>500</v>
      </c>
      <c r="C9691" s="39" t="s">
        <v>150</v>
      </c>
      <c r="D9691" s="92">
        <f t="shared" si="477"/>
        <v>40.76</v>
      </c>
      <c r="E9691" s="92">
        <f t="shared" si="478"/>
        <v>33.909999999999997</v>
      </c>
      <c r="F9691" s="92">
        <f t="shared" si="479"/>
        <v>48</v>
      </c>
      <c r="H9691" s="138">
        <v>40.76</v>
      </c>
      <c r="I9691" s="138">
        <v>33.909999999999997</v>
      </c>
      <c r="J9691" s="138">
        <v>48</v>
      </c>
      <c r="K9691" s="138">
        <v>8.8812561334641806</v>
      </c>
    </row>
    <row r="9692" spans="1:11">
      <c r="A9692" s="39" t="s">
        <v>505</v>
      </c>
      <c r="B9692" s="39" t="s">
        <v>500</v>
      </c>
      <c r="C9692" s="39" t="s">
        <v>156</v>
      </c>
      <c r="D9692" s="92">
        <f t="shared" si="477"/>
        <v>44.38</v>
      </c>
      <c r="E9692" s="92">
        <f t="shared" si="478"/>
        <v>38.11</v>
      </c>
      <c r="F9692" s="92">
        <f t="shared" si="479"/>
        <v>50.83</v>
      </c>
      <c r="H9692" s="138">
        <v>44.38</v>
      </c>
      <c r="I9692" s="138">
        <v>38.11</v>
      </c>
      <c r="J9692" s="138">
        <v>50.83</v>
      </c>
      <c r="K9692" s="138">
        <v>7.3456511942316354</v>
      </c>
    </row>
    <row r="9693" spans="1:11">
      <c r="A9693" s="39" t="s">
        <v>505</v>
      </c>
      <c r="B9693" s="39" t="s">
        <v>500</v>
      </c>
      <c r="C9693" s="39" t="s">
        <v>159</v>
      </c>
      <c r="D9693" s="92">
        <f t="shared" si="477"/>
        <v>36.72</v>
      </c>
      <c r="E9693" s="92">
        <f t="shared" si="478"/>
        <v>29.61</v>
      </c>
      <c r="F9693" s="92">
        <f t="shared" si="479"/>
        <v>44.46</v>
      </c>
      <c r="H9693" s="138">
        <v>36.72</v>
      </c>
      <c r="I9693" s="138">
        <v>29.61</v>
      </c>
      <c r="J9693" s="138">
        <v>44.46</v>
      </c>
      <c r="K9693" s="138">
        <v>10.375816993464053</v>
      </c>
    </row>
    <row r="9694" spans="1:11">
      <c r="A9694" s="39" t="s">
        <v>505</v>
      </c>
      <c r="B9694" s="39" t="s">
        <v>500</v>
      </c>
      <c r="C9694" s="39" t="s">
        <v>161</v>
      </c>
      <c r="D9694" s="92">
        <f t="shared" si="477"/>
        <v>35.700000000000003</v>
      </c>
      <c r="E9694" s="92">
        <f t="shared" si="478"/>
        <v>30.35</v>
      </c>
      <c r="F9694" s="92">
        <f t="shared" si="479"/>
        <v>41.42</v>
      </c>
      <c r="H9694" s="138">
        <v>35.700000000000003</v>
      </c>
      <c r="I9694" s="138">
        <v>30.35</v>
      </c>
      <c r="J9694" s="138">
        <v>41.42</v>
      </c>
      <c r="K9694" s="138">
        <v>7.9551820728291309</v>
      </c>
    </row>
    <row r="9695" spans="1:11">
      <c r="A9695" s="39" t="s">
        <v>505</v>
      </c>
      <c r="B9695" s="39" t="s">
        <v>500</v>
      </c>
      <c r="C9695" s="39" t="s">
        <v>168</v>
      </c>
      <c r="D9695" s="92">
        <f t="shared" si="477"/>
        <v>40.89</v>
      </c>
      <c r="E9695" s="92">
        <f t="shared" si="478"/>
        <v>33.64</v>
      </c>
      <c r="F9695" s="92">
        <f t="shared" si="479"/>
        <v>48.54</v>
      </c>
      <c r="H9695" s="138">
        <v>40.89</v>
      </c>
      <c r="I9695" s="138">
        <v>33.64</v>
      </c>
      <c r="J9695" s="138">
        <v>48.54</v>
      </c>
      <c r="K9695" s="138">
        <v>9.3665932990951326</v>
      </c>
    </row>
    <row r="9696" spans="1:11">
      <c r="A9696" s="39" t="s">
        <v>505</v>
      </c>
      <c r="B9696" s="39" t="s">
        <v>500</v>
      </c>
      <c r="C9696" s="39" t="s">
        <v>98</v>
      </c>
      <c r="D9696" s="92">
        <f t="shared" si="477"/>
        <v>30.86</v>
      </c>
      <c r="E9696" s="92">
        <f t="shared" si="478"/>
        <v>24.38</v>
      </c>
      <c r="F9696" s="92">
        <f t="shared" si="479"/>
        <v>38.19</v>
      </c>
      <c r="H9696" s="138">
        <v>30.86</v>
      </c>
      <c r="I9696" s="138">
        <v>24.38</v>
      </c>
      <c r="J9696" s="138">
        <v>38.19</v>
      </c>
      <c r="K9696" s="138">
        <v>11.471160077770577</v>
      </c>
    </row>
    <row r="9697" spans="1:11">
      <c r="A9697" s="39" t="s">
        <v>505</v>
      </c>
      <c r="B9697" s="39" t="s">
        <v>500</v>
      </c>
      <c r="C9697" s="39" t="s">
        <v>105</v>
      </c>
      <c r="D9697" s="92">
        <f t="shared" si="477"/>
        <v>35.21</v>
      </c>
      <c r="E9697" s="92">
        <f t="shared" si="478"/>
        <v>26.72</v>
      </c>
      <c r="F9697" s="92">
        <f t="shared" si="479"/>
        <v>44.76</v>
      </c>
      <c r="H9697" s="138">
        <v>35.21</v>
      </c>
      <c r="I9697" s="138">
        <v>26.72</v>
      </c>
      <c r="J9697" s="138">
        <v>44.76</v>
      </c>
      <c r="K9697" s="138">
        <v>13.206475433115591</v>
      </c>
    </row>
    <row r="9698" spans="1:11">
      <c r="A9698" s="39" t="s">
        <v>505</v>
      </c>
      <c r="B9698" s="39" t="s">
        <v>500</v>
      </c>
      <c r="C9698" s="39" t="s">
        <v>106</v>
      </c>
      <c r="D9698" s="92">
        <f t="shared" si="477"/>
        <v>38.659999999999997</v>
      </c>
      <c r="E9698" s="92">
        <f t="shared" si="478"/>
        <v>33.54</v>
      </c>
      <c r="F9698" s="92">
        <f t="shared" si="479"/>
        <v>44.05</v>
      </c>
      <c r="H9698" s="138">
        <v>38.659999999999997</v>
      </c>
      <c r="I9698" s="138">
        <v>33.54</v>
      </c>
      <c r="J9698" s="138">
        <v>44.05</v>
      </c>
      <c r="K9698" s="138">
        <v>6.958096223486808</v>
      </c>
    </row>
    <row r="9699" spans="1:11">
      <c r="A9699" s="39" t="s">
        <v>505</v>
      </c>
      <c r="B9699" s="39" t="s">
        <v>500</v>
      </c>
      <c r="C9699" s="39" t="s">
        <v>125</v>
      </c>
      <c r="D9699" s="92">
        <f t="shared" si="477"/>
        <v>31.15</v>
      </c>
      <c r="E9699" s="92">
        <f t="shared" si="478"/>
        <v>25.92</v>
      </c>
      <c r="F9699" s="92">
        <f t="shared" si="479"/>
        <v>36.9</v>
      </c>
      <c r="H9699" s="138">
        <v>31.15</v>
      </c>
      <c r="I9699" s="138">
        <v>25.92</v>
      </c>
      <c r="J9699" s="138">
        <v>36.9</v>
      </c>
      <c r="K9699" s="138">
        <v>9.0208667736757633</v>
      </c>
    </row>
    <row r="9700" spans="1:11">
      <c r="A9700" s="39" t="s">
        <v>505</v>
      </c>
      <c r="B9700" s="39" t="s">
        <v>500</v>
      </c>
      <c r="C9700" s="39" t="s">
        <v>131</v>
      </c>
      <c r="D9700" s="92">
        <f t="shared" si="477"/>
        <v>40.14</v>
      </c>
      <c r="E9700" s="92">
        <f t="shared" si="478"/>
        <v>32.69</v>
      </c>
      <c r="F9700" s="92">
        <f t="shared" si="479"/>
        <v>48.08</v>
      </c>
      <c r="H9700" s="138">
        <v>40.14</v>
      </c>
      <c r="I9700" s="138">
        <v>32.69</v>
      </c>
      <c r="J9700" s="138">
        <v>48.08</v>
      </c>
      <c r="K9700" s="138">
        <v>9.8654708520179373</v>
      </c>
    </row>
    <row r="9701" spans="1:11">
      <c r="A9701" s="39" t="s">
        <v>505</v>
      </c>
      <c r="B9701" s="39" t="s">
        <v>500</v>
      </c>
      <c r="C9701" s="39" t="s">
        <v>133</v>
      </c>
      <c r="D9701" s="92">
        <f t="shared" si="477"/>
        <v>38.020000000000003</v>
      </c>
      <c r="E9701" s="92">
        <f t="shared" si="478"/>
        <v>32.590000000000003</v>
      </c>
      <c r="F9701" s="92">
        <f t="shared" si="479"/>
        <v>43.76</v>
      </c>
      <c r="H9701" s="138">
        <v>38.020000000000003</v>
      </c>
      <c r="I9701" s="138">
        <v>32.590000000000003</v>
      </c>
      <c r="J9701" s="138">
        <v>43.76</v>
      </c>
      <c r="K9701" s="138">
        <v>7.5223566543924241</v>
      </c>
    </row>
    <row r="9702" spans="1:11">
      <c r="A9702" s="39" t="s">
        <v>505</v>
      </c>
      <c r="B9702" s="39" t="s">
        <v>500</v>
      </c>
      <c r="C9702" s="39" t="s">
        <v>137</v>
      </c>
      <c r="D9702" s="92">
        <f t="shared" si="477"/>
        <v>38.35</v>
      </c>
      <c r="E9702" s="92">
        <f t="shared" si="478"/>
        <v>31.98</v>
      </c>
      <c r="F9702" s="92">
        <f t="shared" si="479"/>
        <v>45.14</v>
      </c>
      <c r="H9702" s="138">
        <v>38.35</v>
      </c>
      <c r="I9702" s="138">
        <v>31.98</v>
      </c>
      <c r="J9702" s="138">
        <v>45.14</v>
      </c>
      <c r="K9702" s="138">
        <v>8.8135593220338979</v>
      </c>
    </row>
    <row r="9703" spans="1:11">
      <c r="A9703" s="39" t="s">
        <v>505</v>
      </c>
      <c r="B9703" s="39" t="s">
        <v>500</v>
      </c>
      <c r="C9703" s="39" t="s">
        <v>138</v>
      </c>
      <c r="D9703" s="92">
        <f t="shared" si="477"/>
        <v>40.67</v>
      </c>
      <c r="E9703" s="92">
        <f t="shared" si="478"/>
        <v>32.380000000000003</v>
      </c>
      <c r="F9703" s="92">
        <f t="shared" si="479"/>
        <v>49.54</v>
      </c>
      <c r="H9703" s="138">
        <v>40.67</v>
      </c>
      <c r="I9703" s="138">
        <v>32.380000000000003</v>
      </c>
      <c r="J9703" s="138">
        <v>49.54</v>
      </c>
      <c r="K9703" s="138">
        <v>10.86796164248832</v>
      </c>
    </row>
    <row r="9704" spans="1:11">
      <c r="A9704" s="39" t="s">
        <v>505</v>
      </c>
      <c r="B9704" s="39" t="s">
        <v>500</v>
      </c>
      <c r="C9704" s="39" t="s">
        <v>140</v>
      </c>
      <c r="D9704" s="92">
        <f t="shared" si="477"/>
        <v>38.33</v>
      </c>
      <c r="E9704" s="92">
        <f t="shared" si="478"/>
        <v>31.98</v>
      </c>
      <c r="F9704" s="92">
        <f t="shared" si="479"/>
        <v>45.12</v>
      </c>
      <c r="H9704" s="138">
        <v>38.33</v>
      </c>
      <c r="I9704" s="138">
        <v>31.98</v>
      </c>
      <c r="J9704" s="138">
        <v>45.12</v>
      </c>
      <c r="K9704" s="138">
        <v>8.7920688755543974</v>
      </c>
    </row>
    <row r="9705" spans="1:11">
      <c r="A9705" s="39" t="s">
        <v>505</v>
      </c>
      <c r="B9705" s="39" t="s">
        <v>500</v>
      </c>
      <c r="C9705" s="39" t="s">
        <v>144</v>
      </c>
      <c r="D9705" s="92">
        <f t="shared" si="477"/>
        <v>33</v>
      </c>
      <c r="E9705" s="92">
        <f t="shared" si="478"/>
        <v>26.71</v>
      </c>
      <c r="F9705" s="92">
        <f t="shared" si="479"/>
        <v>39.979999999999997</v>
      </c>
      <c r="H9705" s="138">
        <v>33</v>
      </c>
      <c r="I9705" s="138">
        <v>26.71</v>
      </c>
      <c r="J9705" s="138">
        <v>39.979999999999997</v>
      </c>
      <c r="K9705" s="138">
        <v>10.303030303030303</v>
      </c>
    </row>
    <row r="9706" spans="1:11">
      <c r="A9706" s="39" t="s">
        <v>505</v>
      </c>
      <c r="B9706" s="39" t="s">
        <v>500</v>
      </c>
      <c r="C9706" s="39" t="s">
        <v>145</v>
      </c>
      <c r="D9706" s="92">
        <f t="shared" si="477"/>
        <v>35.97</v>
      </c>
      <c r="E9706" s="92">
        <f t="shared" si="478"/>
        <v>29.57</v>
      </c>
      <c r="F9706" s="92">
        <f t="shared" si="479"/>
        <v>42.9</v>
      </c>
      <c r="H9706" s="138">
        <v>35.97</v>
      </c>
      <c r="I9706" s="138">
        <v>29.57</v>
      </c>
      <c r="J9706" s="138">
        <v>42.9</v>
      </c>
      <c r="K9706" s="138">
        <v>9.5079232693911599</v>
      </c>
    </row>
    <row r="9707" spans="1:11">
      <c r="A9707" s="39" t="s">
        <v>505</v>
      </c>
      <c r="B9707" s="39" t="s">
        <v>500</v>
      </c>
      <c r="C9707" s="39" t="s">
        <v>146</v>
      </c>
      <c r="D9707" s="92">
        <f t="shared" si="477"/>
        <v>32.69</v>
      </c>
      <c r="E9707" s="92">
        <f t="shared" si="478"/>
        <v>27.56</v>
      </c>
      <c r="F9707" s="92">
        <f t="shared" si="479"/>
        <v>38.28</v>
      </c>
      <c r="H9707" s="138">
        <v>32.69</v>
      </c>
      <c r="I9707" s="138">
        <v>27.56</v>
      </c>
      <c r="J9707" s="138">
        <v>38.28</v>
      </c>
      <c r="K9707" s="138">
        <v>8.3817681248088114</v>
      </c>
    </row>
    <row r="9708" spans="1:11">
      <c r="A9708" s="39" t="s">
        <v>505</v>
      </c>
      <c r="B9708" s="39" t="s">
        <v>500</v>
      </c>
      <c r="C9708" s="39" t="s">
        <v>153</v>
      </c>
      <c r="D9708" s="92">
        <f t="shared" si="477"/>
        <v>32.950000000000003</v>
      </c>
      <c r="E9708" s="92">
        <f t="shared" si="478"/>
        <v>24.5</v>
      </c>
      <c r="F9708" s="92">
        <f t="shared" si="479"/>
        <v>42.66</v>
      </c>
      <c r="H9708" s="138">
        <v>32.950000000000003</v>
      </c>
      <c r="I9708" s="138">
        <v>24.5</v>
      </c>
      <c r="J9708" s="138">
        <v>42.66</v>
      </c>
      <c r="K9708" s="138">
        <v>14.203338391502275</v>
      </c>
    </row>
    <row r="9709" spans="1:11">
      <c r="A9709" s="39" t="s">
        <v>505</v>
      </c>
      <c r="B9709" s="39" t="s">
        <v>500</v>
      </c>
      <c r="C9709" s="39" t="s">
        <v>162</v>
      </c>
      <c r="D9709" s="92">
        <f t="shared" si="477"/>
        <v>39</v>
      </c>
      <c r="E9709" s="92">
        <f t="shared" si="478"/>
        <v>29.75</v>
      </c>
      <c r="F9709" s="92">
        <f t="shared" si="479"/>
        <v>49.12</v>
      </c>
      <c r="H9709" s="138">
        <v>39</v>
      </c>
      <c r="I9709" s="138">
        <v>29.75</v>
      </c>
      <c r="J9709" s="138">
        <v>49.12</v>
      </c>
      <c r="K9709" s="138">
        <v>12.820512820512819</v>
      </c>
    </row>
    <row r="9710" spans="1:11">
      <c r="A9710" s="39" t="s">
        <v>505</v>
      </c>
      <c r="B9710" s="39" t="s">
        <v>500</v>
      </c>
      <c r="C9710" s="39" t="s">
        <v>165</v>
      </c>
      <c r="D9710" s="92">
        <f t="shared" si="477"/>
        <v>38.270000000000003</v>
      </c>
      <c r="E9710" s="92">
        <f t="shared" si="478"/>
        <v>29.15</v>
      </c>
      <c r="F9710" s="92">
        <f t="shared" si="479"/>
        <v>48.31</v>
      </c>
      <c r="H9710" s="138">
        <v>38.270000000000003</v>
      </c>
      <c r="I9710" s="138">
        <v>29.15</v>
      </c>
      <c r="J9710" s="138">
        <v>48.31</v>
      </c>
      <c r="K9710" s="138">
        <v>12.934413378625553</v>
      </c>
    </row>
    <row r="9711" spans="1:11">
      <c r="A9711" s="39" t="s">
        <v>505</v>
      </c>
      <c r="B9711" s="39" t="s">
        <v>500</v>
      </c>
      <c r="C9711" s="39" t="s">
        <v>166</v>
      </c>
      <c r="D9711" s="92">
        <f t="shared" si="477"/>
        <v>37.9</v>
      </c>
      <c r="E9711" s="92">
        <f t="shared" si="478"/>
        <v>30.47</v>
      </c>
      <c r="F9711" s="92">
        <f t="shared" si="479"/>
        <v>45.94</v>
      </c>
      <c r="H9711" s="138">
        <v>37.9</v>
      </c>
      <c r="I9711" s="138">
        <v>30.47</v>
      </c>
      <c r="J9711" s="138">
        <v>45.94</v>
      </c>
      <c r="K9711" s="138">
        <v>10.474934036939315</v>
      </c>
    </row>
    <row r="9712" spans="1:11">
      <c r="A9712" s="39" t="s">
        <v>505</v>
      </c>
      <c r="B9712" s="39" t="s">
        <v>500</v>
      </c>
      <c r="C9712" s="39" t="s">
        <v>170</v>
      </c>
      <c r="D9712" s="92">
        <f t="shared" si="477"/>
        <v>32.79</v>
      </c>
      <c r="E9712" s="92">
        <f t="shared" si="478"/>
        <v>27.46</v>
      </c>
      <c r="F9712" s="92">
        <f t="shared" si="479"/>
        <v>38.590000000000003</v>
      </c>
      <c r="H9712" s="138">
        <v>32.79</v>
      </c>
      <c r="I9712" s="138">
        <v>27.46</v>
      </c>
      <c r="J9712" s="138">
        <v>38.590000000000003</v>
      </c>
      <c r="K9712" s="138">
        <v>8.6916742909423608</v>
      </c>
    </row>
    <row r="9713" spans="1:11">
      <c r="A9713" s="39" t="s">
        <v>505</v>
      </c>
      <c r="B9713" s="39" t="s">
        <v>500</v>
      </c>
      <c r="C9713" s="39" t="s">
        <v>172</v>
      </c>
      <c r="D9713" s="92">
        <f t="shared" si="477"/>
        <v>36.020000000000003</v>
      </c>
      <c r="E9713" s="92">
        <f t="shared" si="478"/>
        <v>30.32</v>
      </c>
      <c r="F9713" s="92">
        <f t="shared" si="479"/>
        <v>42.15</v>
      </c>
      <c r="H9713" s="138">
        <v>36.020000000000003</v>
      </c>
      <c r="I9713" s="138">
        <v>30.32</v>
      </c>
      <c r="J9713" s="138">
        <v>42.15</v>
      </c>
      <c r="K9713" s="138">
        <v>8.4119933370349784</v>
      </c>
    </row>
    <row r="9714" spans="1:11">
      <c r="A9714" s="39" t="s">
        <v>505</v>
      </c>
      <c r="B9714" s="39" t="s">
        <v>500</v>
      </c>
      <c r="C9714" s="39" t="s">
        <v>175</v>
      </c>
      <c r="D9714" s="92">
        <f t="shared" si="477"/>
        <v>35.71</v>
      </c>
      <c r="E9714" s="92">
        <f t="shared" si="478"/>
        <v>30.16</v>
      </c>
      <c r="F9714" s="92">
        <f t="shared" si="479"/>
        <v>41.66</v>
      </c>
      <c r="H9714" s="138">
        <v>35.71</v>
      </c>
      <c r="I9714" s="138">
        <v>30.16</v>
      </c>
      <c r="J9714" s="138">
        <v>41.66</v>
      </c>
      <c r="K9714" s="138">
        <v>8.2329879585550252</v>
      </c>
    </row>
    <row r="9715" spans="1:11">
      <c r="A9715" s="39" t="s">
        <v>505</v>
      </c>
      <c r="B9715" s="39" t="s">
        <v>500</v>
      </c>
      <c r="C9715" s="39" t="s">
        <v>99</v>
      </c>
      <c r="D9715" s="92">
        <f t="shared" si="477"/>
        <v>35.97</v>
      </c>
      <c r="E9715" s="92">
        <f t="shared" si="478"/>
        <v>27.97</v>
      </c>
      <c r="F9715" s="92">
        <f t="shared" si="479"/>
        <v>44.83</v>
      </c>
      <c r="H9715" s="138">
        <v>35.97</v>
      </c>
      <c r="I9715" s="138">
        <v>27.97</v>
      </c>
      <c r="J9715" s="138">
        <v>44.83</v>
      </c>
      <c r="K9715" s="138">
        <v>12.065610230747845</v>
      </c>
    </row>
    <row r="9716" spans="1:11">
      <c r="A9716" s="39" t="s">
        <v>505</v>
      </c>
      <c r="B9716" s="39" t="s">
        <v>500</v>
      </c>
      <c r="C9716" s="39" t="s">
        <v>100</v>
      </c>
      <c r="D9716" s="92">
        <f t="shared" si="477"/>
        <v>32.479999999999997</v>
      </c>
      <c r="E9716" s="92">
        <f t="shared" si="478"/>
        <v>27.34</v>
      </c>
      <c r="F9716" s="92">
        <f t="shared" si="479"/>
        <v>38.090000000000003</v>
      </c>
      <c r="H9716" s="138">
        <v>32.479999999999997</v>
      </c>
      <c r="I9716" s="138">
        <v>27.34</v>
      </c>
      <c r="J9716" s="138">
        <v>38.090000000000003</v>
      </c>
      <c r="K9716" s="138">
        <v>8.4667487684729075</v>
      </c>
    </row>
    <row r="9717" spans="1:11">
      <c r="A9717" s="39" t="s">
        <v>505</v>
      </c>
      <c r="B9717" s="39" t="s">
        <v>500</v>
      </c>
      <c r="C9717" s="39" t="s">
        <v>107</v>
      </c>
      <c r="D9717" s="92">
        <f t="shared" si="477"/>
        <v>27.88</v>
      </c>
      <c r="E9717" s="92">
        <f t="shared" si="478"/>
        <v>23.25</v>
      </c>
      <c r="F9717" s="92">
        <f t="shared" si="479"/>
        <v>33.03</v>
      </c>
      <c r="H9717" s="138">
        <v>27.88</v>
      </c>
      <c r="I9717" s="138">
        <v>23.25</v>
      </c>
      <c r="J9717" s="138">
        <v>33.03</v>
      </c>
      <c r="K9717" s="138">
        <v>8.9670014347202294</v>
      </c>
    </row>
    <row r="9718" spans="1:11">
      <c r="A9718" s="39" t="s">
        <v>505</v>
      </c>
      <c r="B9718" s="39" t="s">
        <v>500</v>
      </c>
      <c r="C9718" s="39" t="s">
        <v>113</v>
      </c>
      <c r="D9718" s="92">
        <f t="shared" si="477"/>
        <v>35.119999999999997</v>
      </c>
      <c r="E9718" s="92">
        <f t="shared" si="478"/>
        <v>27.91</v>
      </c>
      <c r="F9718" s="92">
        <f t="shared" si="479"/>
        <v>43.08</v>
      </c>
      <c r="H9718" s="138">
        <v>35.119999999999997</v>
      </c>
      <c r="I9718" s="138">
        <v>27.91</v>
      </c>
      <c r="J9718" s="138">
        <v>43.08</v>
      </c>
      <c r="K9718" s="138">
        <v>11.104783599088838</v>
      </c>
    </row>
    <row r="9719" spans="1:11">
      <c r="A9719" s="39" t="s">
        <v>505</v>
      </c>
      <c r="B9719" s="39" t="s">
        <v>500</v>
      </c>
      <c r="C9719" s="39" t="s">
        <v>114</v>
      </c>
      <c r="D9719" s="92">
        <f t="shared" si="477"/>
        <v>36.549999999999997</v>
      </c>
      <c r="E9719" s="92">
        <f t="shared" si="478"/>
        <v>29.07</v>
      </c>
      <c r="F9719" s="92">
        <f t="shared" si="479"/>
        <v>44.73</v>
      </c>
      <c r="H9719" s="138">
        <v>36.549999999999997</v>
      </c>
      <c r="I9719" s="138">
        <v>29.07</v>
      </c>
      <c r="J9719" s="138">
        <v>44.73</v>
      </c>
      <c r="K9719" s="138">
        <v>11.025991792065664</v>
      </c>
    </row>
    <row r="9720" spans="1:11">
      <c r="A9720" s="39" t="s">
        <v>505</v>
      </c>
      <c r="B9720" s="39" t="s">
        <v>500</v>
      </c>
      <c r="C9720" s="39" t="s">
        <v>120</v>
      </c>
      <c r="D9720" s="92">
        <f t="shared" si="477"/>
        <v>35.86</v>
      </c>
      <c r="E9720" s="92">
        <f t="shared" si="478"/>
        <v>27.16</v>
      </c>
      <c r="F9720" s="92">
        <f t="shared" si="479"/>
        <v>45.61</v>
      </c>
      <c r="H9720" s="138">
        <v>35.86</v>
      </c>
      <c r="I9720" s="138">
        <v>27.16</v>
      </c>
      <c r="J9720" s="138">
        <v>45.61</v>
      </c>
      <c r="K9720" s="138">
        <v>13.27384272169548</v>
      </c>
    </row>
    <row r="9721" spans="1:11">
      <c r="A9721" s="39" t="s">
        <v>505</v>
      </c>
      <c r="B9721" s="39" t="s">
        <v>500</v>
      </c>
      <c r="C9721" s="39" t="s">
        <v>121</v>
      </c>
      <c r="D9721" s="92">
        <f t="shared" si="477"/>
        <v>36.72</v>
      </c>
      <c r="E9721" s="92">
        <f t="shared" si="478"/>
        <v>28.58</v>
      </c>
      <c r="F9721" s="92">
        <f t="shared" si="479"/>
        <v>45.69</v>
      </c>
      <c r="H9721" s="138">
        <v>36.72</v>
      </c>
      <c r="I9721" s="138">
        <v>28.58</v>
      </c>
      <c r="J9721" s="138">
        <v>45.69</v>
      </c>
      <c r="K9721" s="138">
        <v>11.982570806100219</v>
      </c>
    </row>
    <row r="9722" spans="1:11">
      <c r="A9722" s="39" t="s">
        <v>505</v>
      </c>
      <c r="B9722" s="39" t="s">
        <v>500</v>
      </c>
      <c r="C9722" s="39" t="s">
        <v>124</v>
      </c>
      <c r="D9722" s="92">
        <f t="shared" si="477"/>
        <v>31.42</v>
      </c>
      <c r="E9722" s="92">
        <f t="shared" si="478"/>
        <v>26.03</v>
      </c>
      <c r="F9722" s="92">
        <f t="shared" si="479"/>
        <v>37.369999999999997</v>
      </c>
      <c r="H9722" s="138">
        <v>31.42</v>
      </c>
      <c r="I9722" s="138">
        <v>26.03</v>
      </c>
      <c r="J9722" s="138">
        <v>37.369999999999997</v>
      </c>
      <c r="K9722" s="138">
        <v>9.2297899427116477</v>
      </c>
    </row>
    <row r="9723" spans="1:11">
      <c r="A9723" s="39" t="s">
        <v>505</v>
      </c>
      <c r="B9723" s="39" t="s">
        <v>500</v>
      </c>
      <c r="C9723" s="39" t="s">
        <v>126</v>
      </c>
      <c r="D9723" s="92">
        <f t="shared" si="477"/>
        <v>37.619999999999997</v>
      </c>
      <c r="E9723" s="92">
        <f t="shared" si="478"/>
        <v>28.93</v>
      </c>
      <c r="F9723" s="92">
        <f t="shared" si="479"/>
        <v>47.19</v>
      </c>
      <c r="H9723" s="138">
        <v>37.619999999999997</v>
      </c>
      <c r="I9723" s="138">
        <v>28.93</v>
      </c>
      <c r="J9723" s="138">
        <v>47.19</v>
      </c>
      <c r="K9723" s="138">
        <v>12.519936204146731</v>
      </c>
    </row>
    <row r="9724" spans="1:11">
      <c r="A9724" s="39" t="s">
        <v>505</v>
      </c>
      <c r="B9724" s="39" t="s">
        <v>500</v>
      </c>
      <c r="C9724" s="39" t="s">
        <v>127</v>
      </c>
      <c r="D9724" s="92">
        <f t="shared" si="477"/>
        <v>28.83</v>
      </c>
      <c r="E9724" s="92">
        <f t="shared" si="478"/>
        <v>21.15</v>
      </c>
      <c r="F9724" s="92">
        <f t="shared" si="479"/>
        <v>37.96</v>
      </c>
      <c r="H9724" s="138">
        <v>28.83</v>
      </c>
      <c r="I9724" s="138">
        <v>21.15</v>
      </c>
      <c r="J9724" s="138">
        <v>37.96</v>
      </c>
      <c r="K9724" s="138">
        <v>14.984391259105101</v>
      </c>
    </row>
    <row r="9725" spans="1:11">
      <c r="A9725" s="39" t="s">
        <v>505</v>
      </c>
      <c r="B9725" s="39" t="s">
        <v>500</v>
      </c>
      <c r="C9725" s="39" t="s">
        <v>128</v>
      </c>
      <c r="D9725" s="92">
        <f t="shared" si="477"/>
        <v>35.81</v>
      </c>
      <c r="E9725" s="92">
        <f t="shared" si="478"/>
        <v>30.05</v>
      </c>
      <c r="F9725" s="92">
        <f t="shared" si="479"/>
        <v>42</v>
      </c>
      <c r="H9725" s="138">
        <v>35.81</v>
      </c>
      <c r="I9725" s="138">
        <v>30.05</v>
      </c>
      <c r="J9725" s="138">
        <v>42</v>
      </c>
      <c r="K9725" s="138">
        <v>8.5450991343200222</v>
      </c>
    </row>
    <row r="9726" spans="1:11">
      <c r="A9726" s="39" t="s">
        <v>505</v>
      </c>
      <c r="B9726" s="39" t="s">
        <v>500</v>
      </c>
      <c r="C9726" s="39" t="s">
        <v>129</v>
      </c>
      <c r="D9726" s="92">
        <f t="shared" si="477"/>
        <v>31.7</v>
      </c>
      <c r="E9726" s="92">
        <f t="shared" si="478"/>
        <v>24.97</v>
      </c>
      <c r="F9726" s="92">
        <f t="shared" si="479"/>
        <v>39.299999999999997</v>
      </c>
      <c r="H9726" s="138">
        <v>31.7</v>
      </c>
      <c r="I9726" s="138">
        <v>24.97</v>
      </c>
      <c r="J9726" s="138">
        <v>39.299999999999997</v>
      </c>
      <c r="K9726" s="138">
        <v>11.608832807570979</v>
      </c>
    </row>
    <row r="9727" spans="1:11">
      <c r="A9727" s="39" t="s">
        <v>505</v>
      </c>
      <c r="B9727" s="39" t="s">
        <v>500</v>
      </c>
      <c r="C9727" s="39" t="s">
        <v>139</v>
      </c>
      <c r="D9727" s="92">
        <f t="shared" si="477"/>
        <v>28.84</v>
      </c>
      <c r="E9727" s="92">
        <f t="shared" si="478"/>
        <v>24.17</v>
      </c>
      <c r="F9727" s="92">
        <f t="shared" si="479"/>
        <v>34</v>
      </c>
      <c r="H9727" s="138">
        <v>28.84</v>
      </c>
      <c r="I9727" s="138">
        <v>24.17</v>
      </c>
      <c r="J9727" s="138">
        <v>34</v>
      </c>
      <c r="K9727" s="138">
        <v>8.7031900138696248</v>
      </c>
    </row>
    <row r="9728" spans="1:11">
      <c r="A9728" s="39" t="s">
        <v>505</v>
      </c>
      <c r="B9728" s="39" t="s">
        <v>500</v>
      </c>
      <c r="C9728" s="39" t="s">
        <v>141</v>
      </c>
      <c r="D9728" s="92">
        <f t="shared" si="477"/>
        <v>22.53</v>
      </c>
      <c r="E9728" s="92">
        <f t="shared" si="478"/>
        <v>16.16</v>
      </c>
      <c r="F9728" s="92">
        <f t="shared" si="479"/>
        <v>30.49</v>
      </c>
      <c r="H9728" s="138">
        <v>22.53</v>
      </c>
      <c r="I9728" s="138">
        <v>16.16</v>
      </c>
      <c r="J9728" s="138">
        <v>30.49</v>
      </c>
      <c r="K9728" s="138">
        <v>16.245006657789613</v>
      </c>
    </row>
    <row r="9729" spans="1:11">
      <c r="A9729" s="39" t="s">
        <v>505</v>
      </c>
      <c r="B9729" s="39" t="s">
        <v>500</v>
      </c>
      <c r="C9729" s="39" t="s">
        <v>142</v>
      </c>
      <c r="D9729" s="92">
        <f t="shared" si="477"/>
        <v>31.9</v>
      </c>
      <c r="E9729" s="92">
        <f t="shared" si="478"/>
        <v>26.91</v>
      </c>
      <c r="F9729" s="92">
        <f t="shared" si="479"/>
        <v>37.33</v>
      </c>
      <c r="H9729" s="138">
        <v>31.9</v>
      </c>
      <c r="I9729" s="138">
        <v>26.91</v>
      </c>
      <c r="J9729" s="138">
        <v>37.33</v>
      </c>
      <c r="K9729" s="138">
        <v>8.3699059561128522</v>
      </c>
    </row>
    <row r="9730" spans="1:11">
      <c r="A9730" s="39" t="s">
        <v>505</v>
      </c>
      <c r="B9730" s="39" t="s">
        <v>500</v>
      </c>
      <c r="C9730" s="39" t="s">
        <v>147</v>
      </c>
      <c r="D9730" s="92">
        <f t="shared" si="477"/>
        <v>38.25</v>
      </c>
      <c r="E9730" s="92">
        <f t="shared" si="478"/>
        <v>32.64</v>
      </c>
      <c r="F9730" s="92">
        <f t="shared" si="479"/>
        <v>44.2</v>
      </c>
      <c r="H9730" s="138">
        <v>38.25</v>
      </c>
      <c r="I9730" s="138">
        <v>32.64</v>
      </c>
      <c r="J9730" s="138">
        <v>44.2</v>
      </c>
      <c r="K9730" s="138">
        <v>7.738562091503268</v>
      </c>
    </row>
    <row r="9731" spans="1:11">
      <c r="A9731" s="39" t="s">
        <v>505</v>
      </c>
      <c r="B9731" s="39" t="s">
        <v>500</v>
      </c>
      <c r="C9731" s="39" t="s">
        <v>148</v>
      </c>
      <c r="D9731" s="92">
        <f t="shared" si="477"/>
        <v>34.869999999999997</v>
      </c>
      <c r="E9731" s="92">
        <f t="shared" si="478"/>
        <v>28.53</v>
      </c>
      <c r="F9731" s="92">
        <f t="shared" si="479"/>
        <v>41.79</v>
      </c>
      <c r="H9731" s="138">
        <v>34.869999999999997</v>
      </c>
      <c r="I9731" s="138">
        <v>28.53</v>
      </c>
      <c r="J9731" s="138">
        <v>41.79</v>
      </c>
      <c r="K9731" s="138">
        <v>9.7505018640665337</v>
      </c>
    </row>
    <row r="9732" spans="1:11">
      <c r="A9732" s="39" t="s">
        <v>505</v>
      </c>
      <c r="B9732" s="39" t="s">
        <v>500</v>
      </c>
      <c r="C9732" s="39" t="s">
        <v>152</v>
      </c>
      <c r="D9732" s="92">
        <f t="shared" si="477"/>
        <v>30.93</v>
      </c>
      <c r="E9732" s="92">
        <f t="shared" si="478"/>
        <v>25.58</v>
      </c>
      <c r="F9732" s="92">
        <f t="shared" si="479"/>
        <v>36.85</v>
      </c>
      <c r="H9732" s="138">
        <v>30.93</v>
      </c>
      <c r="I9732" s="138">
        <v>25.58</v>
      </c>
      <c r="J9732" s="138">
        <v>36.85</v>
      </c>
      <c r="K9732" s="138">
        <v>9.3113482056256061</v>
      </c>
    </row>
    <row r="9733" spans="1:11">
      <c r="A9733" s="39" t="s">
        <v>505</v>
      </c>
      <c r="B9733" s="39" t="s">
        <v>500</v>
      </c>
      <c r="C9733" s="39" t="s">
        <v>155</v>
      </c>
      <c r="D9733" s="92">
        <f t="shared" si="477"/>
        <v>30.68</v>
      </c>
      <c r="E9733" s="92">
        <f t="shared" si="478"/>
        <v>24.18</v>
      </c>
      <c r="F9733" s="92">
        <f t="shared" si="479"/>
        <v>38.04</v>
      </c>
      <c r="H9733" s="138">
        <v>30.68</v>
      </c>
      <c r="I9733" s="138">
        <v>24.18</v>
      </c>
      <c r="J9733" s="138">
        <v>38.04</v>
      </c>
      <c r="K9733" s="138">
        <v>11.571056062581487</v>
      </c>
    </row>
    <row r="9734" spans="1:11">
      <c r="A9734" s="39" t="s">
        <v>505</v>
      </c>
      <c r="B9734" s="39" t="s">
        <v>500</v>
      </c>
      <c r="C9734" s="39" t="s">
        <v>157</v>
      </c>
      <c r="D9734" s="92">
        <f t="shared" si="477"/>
        <v>39.6</v>
      </c>
      <c r="E9734" s="92">
        <f t="shared" si="478"/>
        <v>28.72</v>
      </c>
      <c r="F9734" s="92">
        <f t="shared" si="479"/>
        <v>51.63</v>
      </c>
      <c r="H9734" s="138">
        <v>39.6</v>
      </c>
      <c r="I9734" s="138">
        <v>28.72</v>
      </c>
      <c r="J9734" s="138">
        <v>51.63</v>
      </c>
      <c r="K9734" s="138">
        <v>15</v>
      </c>
    </row>
    <row r="9735" spans="1:11">
      <c r="A9735" s="39" t="s">
        <v>505</v>
      </c>
      <c r="B9735" s="39" t="s">
        <v>500</v>
      </c>
      <c r="C9735" s="39" t="s">
        <v>158</v>
      </c>
      <c r="D9735" s="92">
        <f t="shared" si="477"/>
        <v>50.71</v>
      </c>
      <c r="E9735" s="92">
        <f t="shared" si="478"/>
        <v>41.34</v>
      </c>
      <c r="F9735" s="92">
        <f t="shared" si="479"/>
        <v>60.03</v>
      </c>
      <c r="H9735" s="138">
        <v>50.71</v>
      </c>
      <c r="I9735" s="138">
        <v>41.34</v>
      </c>
      <c r="J9735" s="138">
        <v>60.03</v>
      </c>
      <c r="K9735" s="138">
        <v>9.5050285939656884</v>
      </c>
    </row>
    <row r="9736" spans="1:11">
      <c r="A9736" s="39" t="s">
        <v>505</v>
      </c>
      <c r="B9736" s="39" t="s">
        <v>500</v>
      </c>
      <c r="C9736" s="39" t="s">
        <v>160</v>
      </c>
      <c r="D9736" s="92">
        <f t="shared" si="477"/>
        <v>33.79</v>
      </c>
      <c r="E9736" s="92">
        <f t="shared" si="478"/>
        <v>25.83</v>
      </c>
      <c r="F9736" s="92">
        <f t="shared" si="479"/>
        <v>42.78</v>
      </c>
      <c r="H9736" s="138">
        <v>33.79</v>
      </c>
      <c r="I9736" s="138">
        <v>25.83</v>
      </c>
      <c r="J9736" s="138">
        <v>42.78</v>
      </c>
      <c r="K9736" s="138">
        <v>12.903225806451616</v>
      </c>
    </row>
    <row r="9737" spans="1:11">
      <c r="A9737" s="39" t="s">
        <v>505</v>
      </c>
      <c r="B9737" s="39" t="s">
        <v>500</v>
      </c>
      <c r="C9737" s="39" t="s">
        <v>163</v>
      </c>
      <c r="D9737" s="92">
        <f t="shared" si="477"/>
        <v>45.02</v>
      </c>
      <c r="E9737" s="92">
        <f t="shared" si="478"/>
        <v>35.32</v>
      </c>
      <c r="F9737" s="92">
        <f t="shared" si="479"/>
        <v>55.11</v>
      </c>
      <c r="H9737" s="138">
        <v>45.02</v>
      </c>
      <c r="I9737" s="138">
        <v>35.32</v>
      </c>
      <c r="J9737" s="138">
        <v>55.11</v>
      </c>
      <c r="K9737" s="138">
        <v>11.350510884051532</v>
      </c>
    </row>
    <row r="9738" spans="1:11">
      <c r="A9738" s="39" t="s">
        <v>505</v>
      </c>
      <c r="B9738" s="39" t="s">
        <v>500</v>
      </c>
      <c r="C9738" s="39" t="s">
        <v>167</v>
      </c>
      <c r="D9738" s="92">
        <f t="shared" si="477"/>
        <v>33.81</v>
      </c>
      <c r="E9738" s="92">
        <f t="shared" si="478"/>
        <v>28.12</v>
      </c>
      <c r="F9738" s="92">
        <f t="shared" si="479"/>
        <v>40.020000000000003</v>
      </c>
      <c r="H9738" s="138">
        <v>33.81</v>
      </c>
      <c r="I9738" s="138">
        <v>28.12</v>
      </c>
      <c r="J9738" s="138">
        <v>40.020000000000003</v>
      </c>
      <c r="K9738" s="138">
        <v>9.0209997042295171</v>
      </c>
    </row>
    <row r="9739" spans="1:11">
      <c r="A9739" s="39" t="s">
        <v>505</v>
      </c>
      <c r="B9739" s="39" t="s">
        <v>500</v>
      </c>
      <c r="C9739" s="39" t="s">
        <v>169</v>
      </c>
      <c r="D9739" s="92">
        <f t="shared" si="477"/>
        <v>27.55</v>
      </c>
      <c r="E9739" s="92">
        <f t="shared" si="478"/>
        <v>21.94</v>
      </c>
      <c r="F9739" s="92">
        <f t="shared" si="479"/>
        <v>33.97</v>
      </c>
      <c r="H9739" s="138">
        <v>27.55</v>
      </c>
      <c r="I9739" s="138">
        <v>21.94</v>
      </c>
      <c r="J9739" s="138">
        <v>33.97</v>
      </c>
      <c r="K9739" s="138">
        <v>11.179673321234119</v>
      </c>
    </row>
    <row r="9740" spans="1:11">
      <c r="A9740" s="39" t="s">
        <v>505</v>
      </c>
      <c r="B9740" s="39" t="s">
        <v>500</v>
      </c>
      <c r="C9740" s="39" t="s">
        <v>173</v>
      </c>
      <c r="D9740" s="92">
        <f t="shared" si="477"/>
        <v>36.840000000000003</v>
      </c>
      <c r="E9740" s="92">
        <f t="shared" si="478"/>
        <v>31.81</v>
      </c>
      <c r="F9740" s="92">
        <f t="shared" si="479"/>
        <v>42.18</v>
      </c>
      <c r="H9740" s="138">
        <v>36.840000000000003</v>
      </c>
      <c r="I9740" s="138">
        <v>31.81</v>
      </c>
      <c r="J9740" s="138">
        <v>42.18</v>
      </c>
      <c r="K9740" s="138">
        <v>7.193268186753528</v>
      </c>
    </row>
    <row r="9741" spans="1:11">
      <c r="A9741" s="39" t="s">
        <v>505</v>
      </c>
      <c r="B9741" s="39" t="s">
        <v>500</v>
      </c>
      <c r="C9741" s="39" t="s">
        <v>176</v>
      </c>
      <c r="D9741" s="92">
        <f t="shared" si="477"/>
        <v>36.42</v>
      </c>
      <c r="E9741" s="92">
        <f t="shared" si="478"/>
        <v>26.63</v>
      </c>
      <c r="F9741" s="92">
        <f t="shared" si="479"/>
        <v>47.47</v>
      </c>
      <c r="H9741" s="138">
        <v>36.42</v>
      </c>
      <c r="I9741" s="138">
        <v>26.63</v>
      </c>
      <c r="J9741" s="138">
        <v>47.47</v>
      </c>
      <c r="K9741" s="138">
        <v>14.799560680944534</v>
      </c>
    </row>
    <row r="9742" spans="1:11">
      <c r="A9742" s="39" t="s">
        <v>505</v>
      </c>
      <c r="B9742" s="39" t="s">
        <v>500</v>
      </c>
      <c r="C9742" s="39" t="s">
        <v>363</v>
      </c>
      <c r="D9742" s="92">
        <f t="shared" si="477"/>
        <v>33.729999999999997</v>
      </c>
      <c r="E9742" s="92">
        <f t="shared" si="478"/>
        <v>30.15</v>
      </c>
      <c r="F9742" s="92">
        <f t="shared" si="479"/>
        <v>37.5</v>
      </c>
      <c r="H9742" s="138">
        <v>33.729999999999997</v>
      </c>
      <c r="I9742" s="138">
        <v>30.15</v>
      </c>
      <c r="J9742" s="138">
        <v>37.5</v>
      </c>
      <c r="K9742" s="138">
        <v>5.5736732878742954</v>
      </c>
    </row>
    <row r="9743" spans="1:11">
      <c r="A9743" s="39" t="s">
        <v>505</v>
      </c>
      <c r="B9743" s="39" t="s">
        <v>500</v>
      </c>
      <c r="C9743" s="39" t="s">
        <v>364</v>
      </c>
      <c r="D9743" s="92">
        <f t="shared" si="477"/>
        <v>34.32</v>
      </c>
      <c r="E9743" s="92">
        <f t="shared" si="478"/>
        <v>31.01</v>
      </c>
      <c r="F9743" s="92">
        <f t="shared" si="479"/>
        <v>37.79</v>
      </c>
      <c r="H9743" s="138">
        <v>34.32</v>
      </c>
      <c r="I9743" s="138">
        <v>31.01</v>
      </c>
      <c r="J9743" s="138">
        <v>37.79</v>
      </c>
      <c r="K9743" s="138">
        <v>5.0407925407925411</v>
      </c>
    </row>
    <row r="9744" spans="1:11">
      <c r="A9744" s="39" t="s">
        <v>505</v>
      </c>
      <c r="B9744" s="39" t="s">
        <v>500</v>
      </c>
      <c r="C9744" s="39" t="s">
        <v>365</v>
      </c>
      <c r="D9744" s="92">
        <f t="shared" si="477"/>
        <v>32.06</v>
      </c>
      <c r="E9744" s="92">
        <f t="shared" si="478"/>
        <v>27.71</v>
      </c>
      <c r="F9744" s="92">
        <f t="shared" si="479"/>
        <v>36.74</v>
      </c>
      <c r="H9744" s="138">
        <v>32.06</v>
      </c>
      <c r="I9744" s="138">
        <v>27.71</v>
      </c>
      <c r="J9744" s="138">
        <v>36.74</v>
      </c>
      <c r="K9744" s="138">
        <v>7.2052401746724897</v>
      </c>
    </row>
    <row r="9745" spans="1:11">
      <c r="A9745" s="39" t="s">
        <v>505</v>
      </c>
      <c r="B9745" s="39" t="s">
        <v>500</v>
      </c>
      <c r="C9745" s="39" t="s">
        <v>366</v>
      </c>
      <c r="D9745" s="92">
        <f t="shared" si="477"/>
        <v>33.909999999999997</v>
      </c>
      <c r="E9745" s="92">
        <f t="shared" si="478"/>
        <v>31.41</v>
      </c>
      <c r="F9745" s="92">
        <f t="shared" si="479"/>
        <v>36.5</v>
      </c>
      <c r="H9745" s="138">
        <v>33.909999999999997</v>
      </c>
      <c r="I9745" s="138">
        <v>31.41</v>
      </c>
      <c r="J9745" s="138">
        <v>36.5</v>
      </c>
      <c r="K9745" s="138">
        <v>3.8336773813034504</v>
      </c>
    </row>
    <row r="9746" spans="1:11">
      <c r="A9746" s="39" t="s">
        <v>505</v>
      </c>
      <c r="B9746" s="39" t="s">
        <v>500</v>
      </c>
      <c r="C9746" s="39" t="s">
        <v>356</v>
      </c>
      <c r="D9746" s="92">
        <f t="shared" si="477"/>
        <v>33.81</v>
      </c>
      <c r="E9746" s="92">
        <f t="shared" si="478"/>
        <v>32.119999999999997</v>
      </c>
      <c r="F9746" s="92">
        <f t="shared" si="479"/>
        <v>35.54</v>
      </c>
      <c r="H9746" s="138">
        <v>33.81</v>
      </c>
      <c r="I9746" s="138">
        <v>32.119999999999997</v>
      </c>
      <c r="J9746" s="138">
        <v>35.54</v>
      </c>
      <c r="K9746" s="138">
        <v>2.5732031943212066</v>
      </c>
    </row>
    <row r="9747" spans="1:11">
      <c r="A9747" s="39" t="s">
        <v>505</v>
      </c>
      <c r="B9747" s="39" t="s">
        <v>500</v>
      </c>
      <c r="C9747" s="39" t="s">
        <v>367</v>
      </c>
      <c r="D9747" s="92">
        <f t="shared" si="477"/>
        <v>36.49</v>
      </c>
      <c r="E9747" s="92">
        <f t="shared" si="478"/>
        <v>34.229999999999997</v>
      </c>
      <c r="F9747" s="92">
        <f t="shared" si="479"/>
        <v>38.799999999999997</v>
      </c>
      <c r="H9747" s="138">
        <v>36.49</v>
      </c>
      <c r="I9747" s="138">
        <v>34.229999999999997</v>
      </c>
      <c r="J9747" s="138">
        <v>38.799999999999997</v>
      </c>
      <c r="K9747" s="138">
        <v>3.2063579062756911</v>
      </c>
    </row>
    <row r="9748" spans="1:11">
      <c r="A9748" s="39" t="s">
        <v>505</v>
      </c>
      <c r="B9748" s="39" t="s">
        <v>500</v>
      </c>
      <c r="C9748" s="39" t="s">
        <v>368</v>
      </c>
      <c r="D9748" s="92">
        <f t="shared" si="477"/>
        <v>34.619999999999997</v>
      </c>
      <c r="E9748" s="92">
        <f t="shared" si="478"/>
        <v>30.98</v>
      </c>
      <c r="F9748" s="92">
        <f t="shared" si="479"/>
        <v>38.44</v>
      </c>
      <c r="H9748" s="138">
        <v>34.619999999999997</v>
      </c>
      <c r="I9748" s="138">
        <v>30.98</v>
      </c>
      <c r="J9748" s="138">
        <v>38.44</v>
      </c>
      <c r="K9748" s="138">
        <v>5.5170421721548246</v>
      </c>
    </row>
    <row r="9749" spans="1:11">
      <c r="A9749" s="39" t="s">
        <v>505</v>
      </c>
      <c r="B9749" s="39" t="s">
        <v>500</v>
      </c>
      <c r="C9749" s="39" t="s">
        <v>369</v>
      </c>
      <c r="D9749" s="92">
        <f t="shared" si="477"/>
        <v>38.159999999999997</v>
      </c>
      <c r="E9749" s="92">
        <f t="shared" si="478"/>
        <v>32.799999999999997</v>
      </c>
      <c r="F9749" s="92">
        <f t="shared" si="479"/>
        <v>43.82</v>
      </c>
      <c r="H9749" s="138">
        <v>38.159999999999997</v>
      </c>
      <c r="I9749" s="138">
        <v>32.799999999999997</v>
      </c>
      <c r="J9749" s="138">
        <v>43.82</v>
      </c>
      <c r="K9749" s="138">
        <v>7.3899371069182385</v>
      </c>
    </row>
    <row r="9750" spans="1:11">
      <c r="A9750" s="39" t="s">
        <v>505</v>
      </c>
      <c r="B9750" s="39" t="s">
        <v>500</v>
      </c>
      <c r="C9750" s="39" t="s">
        <v>370</v>
      </c>
      <c r="D9750" s="92">
        <f t="shared" si="477"/>
        <v>29.79</v>
      </c>
      <c r="E9750" s="92">
        <f t="shared" si="478"/>
        <v>26.78</v>
      </c>
      <c r="F9750" s="92">
        <f t="shared" si="479"/>
        <v>32.97</v>
      </c>
      <c r="H9750" s="138">
        <v>29.79</v>
      </c>
      <c r="I9750" s="138">
        <v>26.78</v>
      </c>
      <c r="J9750" s="138">
        <v>32.97</v>
      </c>
      <c r="K9750" s="138">
        <v>5.3037932192010739</v>
      </c>
    </row>
    <row r="9751" spans="1:11">
      <c r="A9751" s="39" t="s">
        <v>505</v>
      </c>
      <c r="B9751" s="39" t="s">
        <v>500</v>
      </c>
      <c r="C9751" s="39" t="s">
        <v>357</v>
      </c>
      <c r="D9751" s="92">
        <f t="shared" si="477"/>
        <v>34.51</v>
      </c>
      <c r="E9751" s="92">
        <f t="shared" si="478"/>
        <v>32.89</v>
      </c>
      <c r="F9751" s="92">
        <f t="shared" si="479"/>
        <v>36.17</v>
      </c>
      <c r="H9751" s="138">
        <v>34.51</v>
      </c>
      <c r="I9751" s="138">
        <v>32.89</v>
      </c>
      <c r="J9751" s="138">
        <v>36.17</v>
      </c>
      <c r="K9751" s="138">
        <v>2.4340770791075048</v>
      </c>
    </row>
    <row r="9752" spans="1:11">
      <c r="A9752" s="39" t="s">
        <v>505</v>
      </c>
      <c r="B9752" s="39" t="s">
        <v>500</v>
      </c>
      <c r="C9752" s="39" t="s">
        <v>371</v>
      </c>
      <c r="D9752" s="92">
        <f t="shared" si="477"/>
        <v>33.1</v>
      </c>
      <c r="E9752" s="92">
        <f t="shared" si="478"/>
        <v>29.86</v>
      </c>
      <c r="F9752" s="92">
        <f t="shared" si="479"/>
        <v>36.51</v>
      </c>
      <c r="H9752" s="138">
        <v>33.1</v>
      </c>
      <c r="I9752" s="138">
        <v>29.86</v>
      </c>
      <c r="J9752" s="138">
        <v>36.51</v>
      </c>
      <c r="K9752" s="138">
        <v>5.1359516616314194</v>
      </c>
    </row>
    <row r="9753" spans="1:11">
      <c r="A9753" s="39" t="s">
        <v>505</v>
      </c>
      <c r="B9753" s="39" t="s">
        <v>500</v>
      </c>
      <c r="C9753" s="39" t="s">
        <v>372</v>
      </c>
      <c r="D9753" s="92">
        <f t="shared" si="477"/>
        <v>35.32</v>
      </c>
      <c r="E9753" s="92">
        <f t="shared" si="478"/>
        <v>32.49</v>
      </c>
      <c r="F9753" s="92">
        <f t="shared" si="479"/>
        <v>38.25</v>
      </c>
      <c r="H9753" s="138">
        <v>35.32</v>
      </c>
      <c r="I9753" s="138">
        <v>32.49</v>
      </c>
      <c r="J9753" s="138">
        <v>38.25</v>
      </c>
      <c r="K9753" s="138">
        <v>4.1619479048697627</v>
      </c>
    </row>
    <row r="9754" spans="1:11">
      <c r="A9754" s="39" t="s">
        <v>505</v>
      </c>
      <c r="B9754" s="39" t="s">
        <v>500</v>
      </c>
      <c r="C9754" s="39" t="s">
        <v>373</v>
      </c>
      <c r="D9754" s="92">
        <f t="shared" ref="D9754:D9817" si="480">IF(K9754&gt;=50," ",H9754)</f>
        <v>37.200000000000003</v>
      </c>
      <c r="E9754" s="92">
        <f t="shared" ref="E9754:E9817" si="481">IF(K9754&gt;=50," ",I9754)</f>
        <v>33.82</v>
      </c>
      <c r="F9754" s="92">
        <f t="shared" ref="F9754:F9817" si="482">IF(K9754&gt;=50," ",J9754)</f>
        <v>40.700000000000003</v>
      </c>
      <c r="H9754" s="138">
        <v>37.200000000000003</v>
      </c>
      <c r="I9754" s="138">
        <v>33.82</v>
      </c>
      <c r="J9754" s="138">
        <v>40.700000000000003</v>
      </c>
      <c r="K9754" s="138">
        <v>4.731182795698925</v>
      </c>
    </row>
    <row r="9755" spans="1:11">
      <c r="A9755" s="39" t="s">
        <v>505</v>
      </c>
      <c r="B9755" s="39" t="s">
        <v>500</v>
      </c>
      <c r="C9755" s="39" t="s">
        <v>374</v>
      </c>
      <c r="D9755" s="92">
        <f t="shared" si="480"/>
        <v>36.659999999999997</v>
      </c>
      <c r="E9755" s="92">
        <f t="shared" si="481"/>
        <v>33.5</v>
      </c>
      <c r="F9755" s="92">
        <f t="shared" si="482"/>
        <v>39.950000000000003</v>
      </c>
      <c r="H9755" s="138">
        <v>36.659999999999997</v>
      </c>
      <c r="I9755" s="138">
        <v>33.5</v>
      </c>
      <c r="J9755" s="138">
        <v>39.950000000000003</v>
      </c>
      <c r="K9755" s="138">
        <v>4.5008183306055649</v>
      </c>
    </row>
    <row r="9756" spans="1:11">
      <c r="A9756" s="39" t="s">
        <v>505</v>
      </c>
      <c r="B9756" s="39" t="s">
        <v>500</v>
      </c>
      <c r="C9756" s="39" t="s">
        <v>358</v>
      </c>
      <c r="D9756" s="92">
        <f t="shared" si="480"/>
        <v>35.75</v>
      </c>
      <c r="E9756" s="92">
        <f t="shared" si="481"/>
        <v>33.93</v>
      </c>
      <c r="F9756" s="92">
        <f t="shared" si="482"/>
        <v>37.6</v>
      </c>
      <c r="H9756" s="138">
        <v>35.75</v>
      </c>
      <c r="I9756" s="138">
        <v>33.93</v>
      </c>
      <c r="J9756" s="138">
        <v>37.6</v>
      </c>
      <c r="K9756" s="138">
        <v>2.6293706293706292</v>
      </c>
    </row>
    <row r="9757" spans="1:11">
      <c r="A9757" s="39" t="s">
        <v>505</v>
      </c>
      <c r="B9757" s="39" t="s">
        <v>500</v>
      </c>
      <c r="C9757" s="39" t="s">
        <v>375</v>
      </c>
      <c r="D9757" s="92">
        <f t="shared" si="480"/>
        <v>33.15</v>
      </c>
      <c r="E9757" s="92">
        <f t="shared" si="481"/>
        <v>28.51</v>
      </c>
      <c r="F9757" s="92">
        <f t="shared" si="482"/>
        <v>38.130000000000003</v>
      </c>
      <c r="H9757" s="138">
        <v>33.15</v>
      </c>
      <c r="I9757" s="138">
        <v>28.51</v>
      </c>
      <c r="J9757" s="138">
        <v>38.130000000000003</v>
      </c>
      <c r="K9757" s="138">
        <v>7.4208144796380093</v>
      </c>
    </row>
    <row r="9758" spans="1:11">
      <c r="A9758" s="39" t="s">
        <v>505</v>
      </c>
      <c r="B9758" s="39" t="s">
        <v>500</v>
      </c>
      <c r="C9758" s="39" t="s">
        <v>376</v>
      </c>
      <c r="D9758" s="92">
        <f t="shared" si="480"/>
        <v>29.45</v>
      </c>
      <c r="E9758" s="92">
        <f t="shared" si="481"/>
        <v>25.95</v>
      </c>
      <c r="F9758" s="92">
        <f t="shared" si="482"/>
        <v>33.22</v>
      </c>
      <c r="H9758" s="138">
        <v>29.45</v>
      </c>
      <c r="I9758" s="138">
        <v>25.95</v>
      </c>
      <c r="J9758" s="138">
        <v>33.22</v>
      </c>
      <c r="K9758" s="138">
        <v>6.3157894736842106</v>
      </c>
    </row>
    <row r="9759" spans="1:11">
      <c r="A9759" s="39" t="s">
        <v>505</v>
      </c>
      <c r="B9759" s="39" t="s">
        <v>500</v>
      </c>
      <c r="C9759" s="39" t="s">
        <v>377</v>
      </c>
      <c r="D9759" s="92">
        <f t="shared" si="480"/>
        <v>33.93</v>
      </c>
      <c r="E9759" s="92">
        <f t="shared" si="481"/>
        <v>30.54</v>
      </c>
      <c r="F9759" s="92">
        <f t="shared" si="482"/>
        <v>37.49</v>
      </c>
      <c r="H9759" s="138">
        <v>33.93</v>
      </c>
      <c r="I9759" s="138">
        <v>30.54</v>
      </c>
      <c r="J9759" s="138">
        <v>37.49</v>
      </c>
      <c r="K9759" s="138">
        <v>5.2460949012673153</v>
      </c>
    </row>
    <row r="9760" spans="1:11">
      <c r="A9760" s="39" t="s">
        <v>505</v>
      </c>
      <c r="B9760" s="39" t="s">
        <v>500</v>
      </c>
      <c r="C9760" s="39" t="s">
        <v>386</v>
      </c>
      <c r="D9760" s="92">
        <f t="shared" si="480"/>
        <v>33.270000000000003</v>
      </c>
      <c r="E9760" s="92">
        <f t="shared" si="481"/>
        <v>30.57</v>
      </c>
      <c r="F9760" s="92">
        <f t="shared" si="482"/>
        <v>36.08</v>
      </c>
      <c r="H9760" s="138">
        <v>33.270000000000003</v>
      </c>
      <c r="I9760" s="138">
        <v>30.57</v>
      </c>
      <c r="J9760" s="138">
        <v>36.08</v>
      </c>
      <c r="K9760" s="138">
        <v>4.2380522993688006</v>
      </c>
    </row>
    <row r="9761" spans="1:11">
      <c r="A9761" s="39" t="s">
        <v>505</v>
      </c>
      <c r="B9761" s="39" t="s">
        <v>500</v>
      </c>
      <c r="C9761" s="39" t="s">
        <v>379</v>
      </c>
      <c r="D9761" s="92">
        <f t="shared" si="480"/>
        <v>32.340000000000003</v>
      </c>
      <c r="E9761" s="92">
        <f t="shared" si="481"/>
        <v>29.78</v>
      </c>
      <c r="F9761" s="92">
        <f t="shared" si="482"/>
        <v>35.01</v>
      </c>
      <c r="H9761" s="138">
        <v>32.340000000000003</v>
      </c>
      <c r="I9761" s="138">
        <v>29.78</v>
      </c>
      <c r="J9761" s="138">
        <v>35.01</v>
      </c>
      <c r="K9761" s="138">
        <v>4.1125541125541121</v>
      </c>
    </row>
    <row r="9762" spans="1:11">
      <c r="A9762" s="39" t="s">
        <v>505</v>
      </c>
      <c r="B9762" s="39" t="s">
        <v>500</v>
      </c>
      <c r="C9762" s="39" t="s">
        <v>360</v>
      </c>
      <c r="D9762" s="92">
        <f t="shared" si="480"/>
        <v>32.090000000000003</v>
      </c>
      <c r="E9762" s="92">
        <f t="shared" si="481"/>
        <v>30.5</v>
      </c>
      <c r="F9762" s="92">
        <f t="shared" si="482"/>
        <v>33.72</v>
      </c>
      <c r="H9762" s="138">
        <v>32.090000000000003</v>
      </c>
      <c r="I9762" s="138">
        <v>30.5</v>
      </c>
      <c r="J9762" s="138">
        <v>33.72</v>
      </c>
      <c r="K9762" s="138">
        <v>2.5553131816765342</v>
      </c>
    </row>
    <row r="9763" spans="1:11">
      <c r="A9763" s="39" t="s">
        <v>505</v>
      </c>
      <c r="B9763" s="39" t="s">
        <v>500</v>
      </c>
      <c r="C9763" s="39" t="s">
        <v>0</v>
      </c>
      <c r="D9763" s="92">
        <f t="shared" si="480"/>
        <v>33.94</v>
      </c>
      <c r="E9763" s="92">
        <f t="shared" si="481"/>
        <v>33.090000000000003</v>
      </c>
      <c r="F9763" s="92">
        <f t="shared" si="482"/>
        <v>34.79</v>
      </c>
      <c r="H9763" s="138">
        <v>33.94</v>
      </c>
      <c r="I9763" s="138">
        <v>33.090000000000003</v>
      </c>
      <c r="J9763" s="138">
        <v>34.79</v>
      </c>
      <c r="K9763" s="138">
        <v>1.2669416617560401</v>
      </c>
    </row>
    <row r="9764" spans="1:11">
      <c r="A9764" s="39" t="s">
        <v>505</v>
      </c>
      <c r="B9764" s="39" t="s">
        <v>504</v>
      </c>
      <c r="C9764" s="39" t="s">
        <v>101</v>
      </c>
      <c r="D9764" s="92">
        <f t="shared" si="480"/>
        <v>30.02</v>
      </c>
      <c r="E9764" s="92">
        <f t="shared" si="481"/>
        <v>24.79</v>
      </c>
      <c r="F9764" s="92">
        <f t="shared" si="482"/>
        <v>35.82</v>
      </c>
      <c r="H9764" s="138">
        <v>30.02</v>
      </c>
      <c r="I9764" s="138">
        <v>24.79</v>
      </c>
      <c r="J9764" s="138">
        <v>35.82</v>
      </c>
      <c r="K9764" s="138">
        <v>9.3937375083277797</v>
      </c>
    </row>
    <row r="9765" spans="1:11">
      <c r="A9765" s="39" t="s">
        <v>505</v>
      </c>
      <c r="B9765" s="39" t="s">
        <v>504</v>
      </c>
      <c r="C9765" s="39" t="s">
        <v>108</v>
      </c>
      <c r="D9765" s="92">
        <f t="shared" si="480"/>
        <v>24.07</v>
      </c>
      <c r="E9765" s="92">
        <f t="shared" si="481"/>
        <v>17.239999999999998</v>
      </c>
      <c r="F9765" s="92">
        <f t="shared" si="482"/>
        <v>32.54</v>
      </c>
      <c r="H9765" s="138">
        <v>24.07</v>
      </c>
      <c r="I9765" s="138">
        <v>17.239999999999998</v>
      </c>
      <c r="J9765" s="138">
        <v>32.54</v>
      </c>
      <c r="K9765" s="138">
        <v>16.244287494806812</v>
      </c>
    </row>
    <row r="9766" spans="1:11">
      <c r="A9766" s="39" t="s">
        <v>505</v>
      </c>
      <c r="B9766" s="39" t="s">
        <v>504</v>
      </c>
      <c r="C9766" s="39" t="s">
        <v>109</v>
      </c>
      <c r="D9766" s="92">
        <f t="shared" si="480"/>
        <v>30.29</v>
      </c>
      <c r="E9766" s="92">
        <f t="shared" si="481"/>
        <v>23.72</v>
      </c>
      <c r="F9766" s="92">
        <f t="shared" si="482"/>
        <v>37.79</v>
      </c>
      <c r="H9766" s="138">
        <v>30.29</v>
      </c>
      <c r="I9766" s="138">
        <v>23.72</v>
      </c>
      <c r="J9766" s="138">
        <v>37.79</v>
      </c>
      <c r="K9766" s="138">
        <v>11.918124793661274</v>
      </c>
    </row>
    <row r="9767" spans="1:11">
      <c r="A9767" s="39" t="s">
        <v>505</v>
      </c>
      <c r="B9767" s="39" t="s">
        <v>504</v>
      </c>
      <c r="C9767" s="39" t="s">
        <v>112</v>
      </c>
      <c r="D9767" s="92">
        <f t="shared" si="480"/>
        <v>37.9</v>
      </c>
      <c r="E9767" s="92">
        <f t="shared" si="481"/>
        <v>29.72</v>
      </c>
      <c r="F9767" s="92">
        <f t="shared" si="482"/>
        <v>46.82</v>
      </c>
      <c r="H9767" s="138">
        <v>37.9</v>
      </c>
      <c r="I9767" s="138">
        <v>29.72</v>
      </c>
      <c r="J9767" s="138">
        <v>46.82</v>
      </c>
      <c r="K9767" s="138">
        <v>11.609498680738788</v>
      </c>
    </row>
    <row r="9768" spans="1:11">
      <c r="A9768" s="39" t="s">
        <v>505</v>
      </c>
      <c r="B9768" s="39" t="s">
        <v>504</v>
      </c>
      <c r="C9768" s="39" t="s">
        <v>115</v>
      </c>
      <c r="D9768" s="92">
        <f t="shared" si="480"/>
        <v>24.81</v>
      </c>
      <c r="E9768" s="92">
        <f t="shared" si="481"/>
        <v>20.46</v>
      </c>
      <c r="F9768" s="92">
        <f t="shared" si="482"/>
        <v>29.75</v>
      </c>
      <c r="H9768" s="138">
        <v>24.81</v>
      </c>
      <c r="I9768" s="138">
        <v>20.46</v>
      </c>
      <c r="J9768" s="138">
        <v>29.75</v>
      </c>
      <c r="K9768" s="138">
        <v>9.5525997581620317</v>
      </c>
    </row>
    <row r="9769" spans="1:11">
      <c r="A9769" s="39" t="s">
        <v>505</v>
      </c>
      <c r="B9769" s="39" t="s">
        <v>504</v>
      </c>
      <c r="C9769" s="39" t="s">
        <v>118</v>
      </c>
      <c r="D9769" s="92">
        <f t="shared" si="480"/>
        <v>40.520000000000003</v>
      </c>
      <c r="E9769" s="92">
        <f t="shared" si="481"/>
        <v>31.19</v>
      </c>
      <c r="F9769" s="92">
        <f t="shared" si="482"/>
        <v>50.59</v>
      </c>
      <c r="H9769" s="138">
        <v>40.520000000000003</v>
      </c>
      <c r="I9769" s="138">
        <v>31.19</v>
      </c>
      <c r="J9769" s="138">
        <v>50.59</v>
      </c>
      <c r="K9769" s="138">
        <v>12.364264560710758</v>
      </c>
    </row>
    <row r="9770" spans="1:11">
      <c r="A9770" s="39" t="s">
        <v>505</v>
      </c>
      <c r="B9770" s="39" t="s">
        <v>504</v>
      </c>
      <c r="C9770" s="39" t="s">
        <v>122</v>
      </c>
      <c r="D9770" s="92">
        <f t="shared" si="480"/>
        <v>30.1</v>
      </c>
      <c r="E9770" s="92">
        <f t="shared" si="481"/>
        <v>24.98</v>
      </c>
      <c r="F9770" s="92">
        <f t="shared" si="482"/>
        <v>35.78</v>
      </c>
      <c r="H9770" s="138">
        <v>30.1</v>
      </c>
      <c r="I9770" s="138">
        <v>24.98</v>
      </c>
      <c r="J9770" s="138">
        <v>35.78</v>
      </c>
      <c r="K9770" s="138">
        <v>9.1694352159468426</v>
      </c>
    </row>
    <row r="9771" spans="1:11">
      <c r="A9771" s="39" t="s">
        <v>505</v>
      </c>
      <c r="B9771" s="39" t="s">
        <v>504</v>
      </c>
      <c r="C9771" s="39" t="s">
        <v>130</v>
      </c>
      <c r="D9771" s="92">
        <f t="shared" si="480"/>
        <v>27.56</v>
      </c>
      <c r="E9771" s="92">
        <f t="shared" si="481"/>
        <v>23.03</v>
      </c>
      <c r="F9771" s="92">
        <f t="shared" si="482"/>
        <v>32.61</v>
      </c>
      <c r="H9771" s="138">
        <v>27.56</v>
      </c>
      <c r="I9771" s="138">
        <v>23.03</v>
      </c>
      <c r="J9771" s="138">
        <v>32.61</v>
      </c>
      <c r="K9771" s="138">
        <v>8.8896952104499292</v>
      </c>
    </row>
    <row r="9772" spans="1:11">
      <c r="A9772" s="39" t="s">
        <v>505</v>
      </c>
      <c r="B9772" s="39" t="s">
        <v>504</v>
      </c>
      <c r="C9772" s="39" t="s">
        <v>135</v>
      </c>
      <c r="D9772" s="92">
        <f t="shared" si="480"/>
        <v>22.28</v>
      </c>
      <c r="E9772" s="92">
        <f t="shared" si="481"/>
        <v>16.23</v>
      </c>
      <c r="F9772" s="92">
        <f t="shared" si="482"/>
        <v>29.77</v>
      </c>
      <c r="H9772" s="138">
        <v>22.28</v>
      </c>
      <c r="I9772" s="138">
        <v>16.23</v>
      </c>
      <c r="J9772" s="138">
        <v>29.77</v>
      </c>
      <c r="K9772" s="138">
        <v>15.529622980251345</v>
      </c>
    </row>
    <row r="9773" spans="1:11">
      <c r="A9773" s="39" t="s">
        <v>505</v>
      </c>
      <c r="B9773" s="39" t="s">
        <v>504</v>
      </c>
      <c r="C9773" s="39" t="s">
        <v>136</v>
      </c>
      <c r="D9773" s="92">
        <f t="shared" si="480"/>
        <v>32.39</v>
      </c>
      <c r="E9773" s="92">
        <f t="shared" si="481"/>
        <v>25.84</v>
      </c>
      <c r="F9773" s="92">
        <f t="shared" si="482"/>
        <v>39.72</v>
      </c>
      <c r="H9773" s="138">
        <v>32.39</v>
      </c>
      <c r="I9773" s="138">
        <v>25.84</v>
      </c>
      <c r="J9773" s="138">
        <v>39.72</v>
      </c>
      <c r="K9773" s="138">
        <v>10.991046619326953</v>
      </c>
    </row>
    <row r="9774" spans="1:11">
      <c r="A9774" s="39" t="s">
        <v>505</v>
      </c>
      <c r="B9774" s="39" t="s">
        <v>504</v>
      </c>
      <c r="C9774" s="39" t="s">
        <v>143</v>
      </c>
      <c r="D9774" s="92">
        <f t="shared" si="480"/>
        <v>28.69</v>
      </c>
      <c r="E9774" s="92">
        <f t="shared" si="481"/>
        <v>22.24</v>
      </c>
      <c r="F9774" s="92">
        <f t="shared" si="482"/>
        <v>36.15</v>
      </c>
      <c r="H9774" s="138">
        <v>28.69</v>
      </c>
      <c r="I9774" s="138">
        <v>22.24</v>
      </c>
      <c r="J9774" s="138">
        <v>36.15</v>
      </c>
      <c r="K9774" s="138">
        <v>12.408504705472289</v>
      </c>
    </row>
    <row r="9775" spans="1:11">
      <c r="A9775" s="39" t="s">
        <v>505</v>
      </c>
      <c r="B9775" s="39" t="s">
        <v>504</v>
      </c>
      <c r="C9775" s="39" t="s">
        <v>149</v>
      </c>
      <c r="D9775" s="92">
        <f t="shared" si="480"/>
        <v>30.63</v>
      </c>
      <c r="E9775" s="92">
        <f t="shared" si="481"/>
        <v>25.69</v>
      </c>
      <c r="F9775" s="92">
        <f t="shared" si="482"/>
        <v>36.049999999999997</v>
      </c>
      <c r="H9775" s="138">
        <v>30.63</v>
      </c>
      <c r="I9775" s="138">
        <v>25.69</v>
      </c>
      <c r="J9775" s="138">
        <v>36.049999999999997</v>
      </c>
      <c r="K9775" s="138">
        <v>8.6516487104146265</v>
      </c>
    </row>
    <row r="9776" spans="1:11">
      <c r="A9776" s="39" t="s">
        <v>505</v>
      </c>
      <c r="B9776" s="39" t="s">
        <v>504</v>
      </c>
      <c r="C9776" s="39" t="s">
        <v>151</v>
      </c>
      <c r="D9776" s="92">
        <f t="shared" si="480"/>
        <v>33.369999999999997</v>
      </c>
      <c r="E9776" s="92">
        <f t="shared" si="481"/>
        <v>24.66</v>
      </c>
      <c r="F9776" s="92">
        <f t="shared" si="482"/>
        <v>43.38</v>
      </c>
      <c r="H9776" s="138">
        <v>33.369999999999997</v>
      </c>
      <c r="I9776" s="138">
        <v>24.66</v>
      </c>
      <c r="J9776" s="138">
        <v>43.38</v>
      </c>
      <c r="K9776" s="138">
        <v>14.474078513635003</v>
      </c>
    </row>
    <row r="9777" spans="1:11">
      <c r="A9777" s="39" t="s">
        <v>505</v>
      </c>
      <c r="B9777" s="39" t="s">
        <v>504</v>
      </c>
      <c r="C9777" s="39" t="s">
        <v>154</v>
      </c>
      <c r="D9777" s="92">
        <f t="shared" si="480"/>
        <v>25.11</v>
      </c>
      <c r="E9777" s="92">
        <f t="shared" si="481"/>
        <v>19.809999999999999</v>
      </c>
      <c r="F9777" s="92">
        <f t="shared" si="482"/>
        <v>31.27</v>
      </c>
      <c r="H9777" s="138">
        <v>25.11</v>
      </c>
      <c r="I9777" s="138">
        <v>19.809999999999999</v>
      </c>
      <c r="J9777" s="138">
        <v>31.27</v>
      </c>
      <c r="K9777" s="138">
        <v>11.668657905217046</v>
      </c>
    </row>
    <row r="9778" spans="1:11">
      <c r="A9778" s="39" t="s">
        <v>505</v>
      </c>
      <c r="B9778" s="39" t="s">
        <v>504</v>
      </c>
      <c r="C9778" s="39" t="s">
        <v>164</v>
      </c>
      <c r="D9778" s="92">
        <f t="shared" si="480"/>
        <v>29.61</v>
      </c>
      <c r="E9778" s="92">
        <f t="shared" si="481"/>
        <v>22.06</v>
      </c>
      <c r="F9778" s="92">
        <f t="shared" si="482"/>
        <v>38.47</v>
      </c>
      <c r="H9778" s="138">
        <v>29.61</v>
      </c>
      <c r="I9778" s="138">
        <v>22.06</v>
      </c>
      <c r="J9778" s="138">
        <v>38.47</v>
      </c>
      <c r="K9778" s="138">
        <v>14.218169537318474</v>
      </c>
    </row>
    <row r="9779" spans="1:11">
      <c r="A9779" s="39" t="s">
        <v>505</v>
      </c>
      <c r="B9779" s="39" t="s">
        <v>504</v>
      </c>
      <c r="C9779" s="39" t="s">
        <v>171</v>
      </c>
      <c r="D9779" s="92">
        <f t="shared" si="480"/>
        <v>26.69</v>
      </c>
      <c r="E9779" s="92">
        <f t="shared" si="481"/>
        <v>22.09</v>
      </c>
      <c r="F9779" s="92">
        <f t="shared" si="482"/>
        <v>31.87</v>
      </c>
      <c r="H9779" s="138">
        <v>26.69</v>
      </c>
      <c r="I9779" s="138">
        <v>22.09</v>
      </c>
      <c r="J9779" s="138">
        <v>31.87</v>
      </c>
      <c r="K9779" s="138">
        <v>9.3668040464593485</v>
      </c>
    </row>
    <row r="9780" spans="1:11">
      <c r="A9780" s="39" t="s">
        <v>505</v>
      </c>
      <c r="B9780" s="39" t="s">
        <v>504</v>
      </c>
      <c r="C9780" s="39" t="s">
        <v>174</v>
      </c>
      <c r="D9780" s="92">
        <f t="shared" si="480"/>
        <v>30.94</v>
      </c>
      <c r="E9780" s="92">
        <f t="shared" si="481"/>
        <v>25.35</v>
      </c>
      <c r="F9780" s="92">
        <f t="shared" si="482"/>
        <v>37.14</v>
      </c>
      <c r="H9780" s="138">
        <v>30.94</v>
      </c>
      <c r="I9780" s="138">
        <v>25.35</v>
      </c>
      <c r="J9780" s="138">
        <v>37.14</v>
      </c>
      <c r="K9780" s="138">
        <v>9.7608274078862323</v>
      </c>
    </row>
    <row r="9781" spans="1:11">
      <c r="A9781" s="39" t="s">
        <v>505</v>
      </c>
      <c r="B9781" s="39" t="s">
        <v>504</v>
      </c>
      <c r="C9781" s="39" t="s">
        <v>102</v>
      </c>
      <c r="D9781" s="92">
        <f t="shared" si="480"/>
        <v>23.91</v>
      </c>
      <c r="E9781" s="92">
        <f t="shared" si="481"/>
        <v>18.28</v>
      </c>
      <c r="F9781" s="92">
        <f t="shared" si="482"/>
        <v>30.62</v>
      </c>
      <c r="H9781" s="138">
        <v>23.91</v>
      </c>
      <c r="I9781" s="138">
        <v>18.28</v>
      </c>
      <c r="J9781" s="138">
        <v>30.62</v>
      </c>
      <c r="K9781" s="138">
        <v>13.174404015056462</v>
      </c>
    </row>
    <row r="9782" spans="1:11">
      <c r="A9782" s="39" t="s">
        <v>505</v>
      </c>
      <c r="B9782" s="39" t="s">
        <v>504</v>
      </c>
      <c r="C9782" s="39" t="s">
        <v>103</v>
      </c>
      <c r="D9782" s="92">
        <f t="shared" si="480"/>
        <v>30.52</v>
      </c>
      <c r="E9782" s="92">
        <f t="shared" si="481"/>
        <v>24.2</v>
      </c>
      <c r="F9782" s="92">
        <f t="shared" si="482"/>
        <v>37.68</v>
      </c>
      <c r="H9782" s="138">
        <v>30.52</v>
      </c>
      <c r="I9782" s="138">
        <v>24.2</v>
      </c>
      <c r="J9782" s="138">
        <v>37.68</v>
      </c>
      <c r="K9782" s="138">
        <v>11.304062909567497</v>
      </c>
    </row>
    <row r="9783" spans="1:11">
      <c r="A9783" s="39" t="s">
        <v>505</v>
      </c>
      <c r="B9783" s="39" t="s">
        <v>504</v>
      </c>
      <c r="C9783" s="39" t="s">
        <v>104</v>
      </c>
      <c r="D9783" s="92">
        <f t="shared" si="480"/>
        <v>31.41</v>
      </c>
      <c r="E9783" s="92">
        <f t="shared" si="481"/>
        <v>25.25</v>
      </c>
      <c r="F9783" s="92">
        <f t="shared" si="482"/>
        <v>38.31</v>
      </c>
      <c r="H9783" s="138">
        <v>31.41</v>
      </c>
      <c r="I9783" s="138">
        <v>25.25</v>
      </c>
      <c r="J9783" s="138">
        <v>38.31</v>
      </c>
      <c r="K9783" s="138">
        <v>10.665393186883158</v>
      </c>
    </row>
    <row r="9784" spans="1:11">
      <c r="A9784" s="39" t="s">
        <v>505</v>
      </c>
      <c r="B9784" s="39" t="s">
        <v>504</v>
      </c>
      <c r="C9784" s="39" t="s">
        <v>110</v>
      </c>
      <c r="D9784" s="92">
        <f t="shared" si="480"/>
        <v>25.76</v>
      </c>
      <c r="E9784" s="92">
        <f t="shared" si="481"/>
        <v>21.08</v>
      </c>
      <c r="F9784" s="92">
        <f t="shared" si="482"/>
        <v>31.08</v>
      </c>
      <c r="H9784" s="138">
        <v>25.76</v>
      </c>
      <c r="I9784" s="138">
        <v>21.08</v>
      </c>
      <c r="J9784" s="138">
        <v>31.08</v>
      </c>
      <c r="K9784" s="138">
        <v>9.9378881987577632</v>
      </c>
    </row>
    <row r="9785" spans="1:11">
      <c r="A9785" s="39" t="s">
        <v>505</v>
      </c>
      <c r="B9785" s="39" t="s">
        <v>504</v>
      </c>
      <c r="C9785" s="39" t="s">
        <v>111</v>
      </c>
      <c r="D9785" s="92">
        <f t="shared" si="480"/>
        <v>27.76</v>
      </c>
      <c r="E9785" s="92">
        <f t="shared" si="481"/>
        <v>23.29</v>
      </c>
      <c r="F9785" s="92">
        <f t="shared" si="482"/>
        <v>32.71</v>
      </c>
      <c r="H9785" s="138">
        <v>27.76</v>
      </c>
      <c r="I9785" s="138">
        <v>23.29</v>
      </c>
      <c r="J9785" s="138">
        <v>32.71</v>
      </c>
      <c r="K9785" s="138">
        <v>8.6815561959654168</v>
      </c>
    </row>
    <row r="9786" spans="1:11">
      <c r="A9786" s="39" t="s">
        <v>505</v>
      </c>
      <c r="B9786" s="39" t="s">
        <v>504</v>
      </c>
      <c r="C9786" s="39" t="s">
        <v>116</v>
      </c>
      <c r="D9786" s="92">
        <f t="shared" si="480"/>
        <v>29.51</v>
      </c>
      <c r="E9786" s="92">
        <f t="shared" si="481"/>
        <v>21.89</v>
      </c>
      <c r="F9786" s="92">
        <f t="shared" si="482"/>
        <v>38.479999999999997</v>
      </c>
      <c r="H9786" s="138">
        <v>29.51</v>
      </c>
      <c r="I9786" s="138">
        <v>21.89</v>
      </c>
      <c r="J9786" s="138">
        <v>38.479999999999997</v>
      </c>
      <c r="K9786" s="138">
        <v>14.435784479837341</v>
      </c>
    </row>
    <row r="9787" spans="1:11">
      <c r="A9787" s="39" t="s">
        <v>505</v>
      </c>
      <c r="B9787" s="39" t="s">
        <v>504</v>
      </c>
      <c r="C9787" s="39" t="s">
        <v>117</v>
      </c>
      <c r="D9787" s="92">
        <f t="shared" si="480"/>
        <v>29.35</v>
      </c>
      <c r="E9787" s="92">
        <f t="shared" si="481"/>
        <v>24.28</v>
      </c>
      <c r="F9787" s="92">
        <f t="shared" si="482"/>
        <v>34.99</v>
      </c>
      <c r="H9787" s="138">
        <v>29.35</v>
      </c>
      <c r="I9787" s="138">
        <v>24.28</v>
      </c>
      <c r="J9787" s="138">
        <v>34.99</v>
      </c>
      <c r="K9787" s="138">
        <v>9.3356047700170368</v>
      </c>
    </row>
    <row r="9788" spans="1:11">
      <c r="A9788" s="39" t="s">
        <v>505</v>
      </c>
      <c r="B9788" s="39" t="s">
        <v>504</v>
      </c>
      <c r="C9788" s="39" t="s">
        <v>119</v>
      </c>
      <c r="D9788" s="92">
        <f t="shared" si="480"/>
        <v>27.52</v>
      </c>
      <c r="E9788" s="92">
        <f t="shared" si="481"/>
        <v>22.47</v>
      </c>
      <c r="F9788" s="92">
        <f t="shared" si="482"/>
        <v>33.22</v>
      </c>
      <c r="H9788" s="138">
        <v>27.52</v>
      </c>
      <c r="I9788" s="138">
        <v>22.47</v>
      </c>
      <c r="J9788" s="138">
        <v>33.22</v>
      </c>
      <c r="K9788" s="138">
        <v>9.9927325581395348</v>
      </c>
    </row>
    <row r="9789" spans="1:11">
      <c r="A9789" s="39" t="s">
        <v>505</v>
      </c>
      <c r="B9789" s="39" t="s">
        <v>504</v>
      </c>
      <c r="C9789" s="39" t="s">
        <v>123</v>
      </c>
      <c r="D9789" s="92">
        <f t="shared" si="480"/>
        <v>27.11</v>
      </c>
      <c r="E9789" s="92">
        <f t="shared" si="481"/>
        <v>22.41</v>
      </c>
      <c r="F9789" s="92">
        <f t="shared" si="482"/>
        <v>32.39</v>
      </c>
      <c r="H9789" s="138">
        <v>27.11</v>
      </c>
      <c r="I9789" s="138">
        <v>22.41</v>
      </c>
      <c r="J9789" s="138">
        <v>32.39</v>
      </c>
      <c r="K9789" s="138">
        <v>9.4061232017705638</v>
      </c>
    </row>
    <row r="9790" spans="1:11">
      <c r="A9790" s="39" t="s">
        <v>505</v>
      </c>
      <c r="B9790" s="39" t="s">
        <v>504</v>
      </c>
      <c r="C9790" s="39" t="s">
        <v>132</v>
      </c>
      <c r="D9790" s="92">
        <f t="shared" si="480"/>
        <v>32.130000000000003</v>
      </c>
      <c r="E9790" s="92">
        <f t="shared" si="481"/>
        <v>26.77</v>
      </c>
      <c r="F9790" s="92">
        <f t="shared" si="482"/>
        <v>38.01</v>
      </c>
      <c r="H9790" s="138">
        <v>32.130000000000003</v>
      </c>
      <c r="I9790" s="138">
        <v>26.77</v>
      </c>
      <c r="J9790" s="138">
        <v>38.01</v>
      </c>
      <c r="K9790" s="138">
        <v>8.9635854341736678</v>
      </c>
    </row>
    <row r="9791" spans="1:11">
      <c r="A9791" s="39" t="s">
        <v>505</v>
      </c>
      <c r="B9791" s="39" t="s">
        <v>504</v>
      </c>
      <c r="C9791" s="39" t="s">
        <v>134</v>
      </c>
      <c r="D9791" s="92">
        <f t="shared" si="480"/>
        <v>28.9</v>
      </c>
      <c r="E9791" s="92">
        <f t="shared" si="481"/>
        <v>23.22</v>
      </c>
      <c r="F9791" s="92">
        <f t="shared" si="482"/>
        <v>35.340000000000003</v>
      </c>
      <c r="H9791" s="138">
        <v>28.9</v>
      </c>
      <c r="I9791" s="138">
        <v>23.22</v>
      </c>
      <c r="J9791" s="138">
        <v>35.340000000000003</v>
      </c>
      <c r="K9791" s="138">
        <v>10.726643598615917</v>
      </c>
    </row>
    <row r="9792" spans="1:11">
      <c r="A9792" s="39" t="s">
        <v>505</v>
      </c>
      <c r="B9792" s="39" t="s">
        <v>504</v>
      </c>
      <c r="C9792" s="39" t="s">
        <v>150</v>
      </c>
      <c r="D9792" s="92">
        <f t="shared" si="480"/>
        <v>30.75</v>
      </c>
      <c r="E9792" s="92">
        <f t="shared" si="481"/>
        <v>24.37</v>
      </c>
      <c r="F9792" s="92">
        <f t="shared" si="482"/>
        <v>37.950000000000003</v>
      </c>
      <c r="H9792" s="138">
        <v>30.75</v>
      </c>
      <c r="I9792" s="138">
        <v>24.37</v>
      </c>
      <c r="J9792" s="138">
        <v>37.950000000000003</v>
      </c>
      <c r="K9792" s="138">
        <v>11.317073170731708</v>
      </c>
    </row>
    <row r="9793" spans="1:11">
      <c r="A9793" s="39" t="s">
        <v>505</v>
      </c>
      <c r="B9793" s="39" t="s">
        <v>504</v>
      </c>
      <c r="C9793" s="39" t="s">
        <v>156</v>
      </c>
      <c r="D9793" s="92">
        <f t="shared" si="480"/>
        <v>27.89</v>
      </c>
      <c r="E9793" s="92">
        <f t="shared" si="481"/>
        <v>22.88</v>
      </c>
      <c r="F9793" s="92">
        <f t="shared" si="482"/>
        <v>33.520000000000003</v>
      </c>
      <c r="H9793" s="138">
        <v>27.89</v>
      </c>
      <c r="I9793" s="138">
        <v>22.88</v>
      </c>
      <c r="J9793" s="138">
        <v>33.520000000000003</v>
      </c>
      <c r="K9793" s="138">
        <v>9.7525994980279673</v>
      </c>
    </row>
    <row r="9794" spans="1:11">
      <c r="A9794" s="39" t="s">
        <v>505</v>
      </c>
      <c r="B9794" s="39" t="s">
        <v>504</v>
      </c>
      <c r="C9794" s="39" t="s">
        <v>159</v>
      </c>
      <c r="D9794" s="92">
        <f t="shared" si="480"/>
        <v>27.92</v>
      </c>
      <c r="E9794" s="92">
        <f t="shared" si="481"/>
        <v>20.74</v>
      </c>
      <c r="F9794" s="92">
        <f t="shared" si="482"/>
        <v>36.44</v>
      </c>
      <c r="H9794" s="138">
        <v>27.92</v>
      </c>
      <c r="I9794" s="138">
        <v>20.74</v>
      </c>
      <c r="J9794" s="138">
        <v>36.44</v>
      </c>
      <c r="K9794" s="138">
        <v>14.434097421203438</v>
      </c>
    </row>
    <row r="9795" spans="1:11">
      <c r="A9795" s="39" t="s">
        <v>505</v>
      </c>
      <c r="B9795" s="39" t="s">
        <v>504</v>
      </c>
      <c r="C9795" s="39" t="s">
        <v>161</v>
      </c>
      <c r="D9795" s="92">
        <f t="shared" si="480"/>
        <v>33.85</v>
      </c>
      <c r="E9795" s="92">
        <f t="shared" si="481"/>
        <v>28.37</v>
      </c>
      <c r="F9795" s="92">
        <f t="shared" si="482"/>
        <v>39.799999999999997</v>
      </c>
      <c r="H9795" s="138">
        <v>33.85</v>
      </c>
      <c r="I9795" s="138">
        <v>28.37</v>
      </c>
      <c r="J9795" s="138">
        <v>39.799999999999997</v>
      </c>
      <c r="K9795" s="138">
        <v>8.6558345642540626</v>
      </c>
    </row>
    <row r="9796" spans="1:11">
      <c r="A9796" s="39" t="s">
        <v>505</v>
      </c>
      <c r="B9796" s="39" t="s">
        <v>504</v>
      </c>
      <c r="C9796" s="39" t="s">
        <v>168</v>
      </c>
      <c r="D9796" s="92">
        <f t="shared" si="480"/>
        <v>30.5</v>
      </c>
      <c r="E9796" s="92">
        <f t="shared" si="481"/>
        <v>23.24</v>
      </c>
      <c r="F9796" s="92">
        <f t="shared" si="482"/>
        <v>38.869999999999997</v>
      </c>
      <c r="H9796" s="138">
        <v>30.5</v>
      </c>
      <c r="I9796" s="138">
        <v>23.24</v>
      </c>
      <c r="J9796" s="138">
        <v>38.869999999999997</v>
      </c>
      <c r="K9796" s="138">
        <v>13.147540983606557</v>
      </c>
    </row>
    <row r="9797" spans="1:11">
      <c r="A9797" s="39" t="s">
        <v>505</v>
      </c>
      <c r="B9797" s="39" t="s">
        <v>504</v>
      </c>
      <c r="C9797" s="39" t="s">
        <v>98</v>
      </c>
      <c r="D9797" s="92">
        <f t="shared" si="480"/>
        <v>28.68</v>
      </c>
      <c r="E9797" s="92">
        <f t="shared" si="481"/>
        <v>21.01</v>
      </c>
      <c r="F9797" s="92">
        <f t="shared" si="482"/>
        <v>37.81</v>
      </c>
      <c r="H9797" s="138">
        <v>28.68</v>
      </c>
      <c r="I9797" s="138">
        <v>21.01</v>
      </c>
      <c r="J9797" s="138">
        <v>37.81</v>
      </c>
      <c r="K9797" s="138">
        <v>15.027894002789399</v>
      </c>
    </row>
    <row r="9798" spans="1:11">
      <c r="A9798" s="39" t="s">
        <v>505</v>
      </c>
      <c r="B9798" s="39" t="s">
        <v>504</v>
      </c>
      <c r="C9798" s="39" t="s">
        <v>105</v>
      </c>
      <c r="D9798" s="92">
        <f t="shared" si="480"/>
        <v>25.77</v>
      </c>
      <c r="E9798" s="92">
        <f t="shared" si="481"/>
        <v>18.5</v>
      </c>
      <c r="F9798" s="92">
        <f t="shared" si="482"/>
        <v>34.68</v>
      </c>
      <c r="H9798" s="138">
        <v>25.77</v>
      </c>
      <c r="I9798" s="138">
        <v>18.5</v>
      </c>
      <c r="J9798" s="138">
        <v>34.68</v>
      </c>
      <c r="K9798" s="138">
        <v>16.103996895615058</v>
      </c>
    </row>
    <row r="9799" spans="1:11">
      <c r="A9799" s="39" t="s">
        <v>505</v>
      </c>
      <c r="B9799" s="39" t="s">
        <v>504</v>
      </c>
      <c r="C9799" s="39" t="s">
        <v>106</v>
      </c>
      <c r="D9799" s="92">
        <f t="shared" si="480"/>
        <v>28.19</v>
      </c>
      <c r="E9799" s="92">
        <f t="shared" si="481"/>
        <v>23.71</v>
      </c>
      <c r="F9799" s="92">
        <f t="shared" si="482"/>
        <v>33.15</v>
      </c>
      <c r="H9799" s="138">
        <v>28.19</v>
      </c>
      <c r="I9799" s="138">
        <v>23.71</v>
      </c>
      <c r="J9799" s="138">
        <v>33.15</v>
      </c>
      <c r="K9799" s="138">
        <v>8.5491308974813762</v>
      </c>
    </row>
    <row r="9800" spans="1:11">
      <c r="A9800" s="39" t="s">
        <v>505</v>
      </c>
      <c r="B9800" s="39" t="s">
        <v>504</v>
      </c>
      <c r="C9800" s="39" t="s">
        <v>125</v>
      </c>
      <c r="D9800" s="92">
        <f t="shared" si="480"/>
        <v>29.02</v>
      </c>
      <c r="E9800" s="92">
        <f t="shared" si="481"/>
        <v>23.6</v>
      </c>
      <c r="F9800" s="92">
        <f t="shared" si="482"/>
        <v>35.119999999999997</v>
      </c>
      <c r="H9800" s="138">
        <v>29.02</v>
      </c>
      <c r="I9800" s="138">
        <v>23.6</v>
      </c>
      <c r="J9800" s="138">
        <v>35.119999999999997</v>
      </c>
      <c r="K9800" s="138">
        <v>10.16540317022743</v>
      </c>
    </row>
    <row r="9801" spans="1:11">
      <c r="A9801" s="39" t="s">
        <v>505</v>
      </c>
      <c r="B9801" s="39" t="s">
        <v>504</v>
      </c>
      <c r="C9801" s="39" t="s">
        <v>131</v>
      </c>
      <c r="D9801" s="92">
        <f t="shared" si="480"/>
        <v>20.18</v>
      </c>
      <c r="E9801" s="92">
        <f t="shared" si="481"/>
        <v>15.55</v>
      </c>
      <c r="F9801" s="92">
        <f t="shared" si="482"/>
        <v>25.76</v>
      </c>
      <c r="H9801" s="138">
        <v>20.18</v>
      </c>
      <c r="I9801" s="138">
        <v>15.55</v>
      </c>
      <c r="J9801" s="138">
        <v>25.76</v>
      </c>
      <c r="K9801" s="138">
        <v>12.884043607532211</v>
      </c>
    </row>
    <row r="9802" spans="1:11">
      <c r="A9802" s="39" t="s">
        <v>505</v>
      </c>
      <c r="B9802" s="39" t="s">
        <v>504</v>
      </c>
      <c r="C9802" s="39" t="s">
        <v>133</v>
      </c>
      <c r="D9802" s="92">
        <f t="shared" si="480"/>
        <v>25.64</v>
      </c>
      <c r="E9802" s="92">
        <f t="shared" si="481"/>
        <v>20.99</v>
      </c>
      <c r="F9802" s="92">
        <f t="shared" si="482"/>
        <v>30.93</v>
      </c>
      <c r="H9802" s="138">
        <v>25.64</v>
      </c>
      <c r="I9802" s="138">
        <v>20.99</v>
      </c>
      <c r="J9802" s="138">
        <v>30.93</v>
      </c>
      <c r="K9802" s="138">
        <v>9.9063962558502325</v>
      </c>
    </row>
    <row r="9803" spans="1:11">
      <c r="A9803" s="39" t="s">
        <v>505</v>
      </c>
      <c r="B9803" s="39" t="s">
        <v>504</v>
      </c>
      <c r="C9803" s="39" t="s">
        <v>137</v>
      </c>
      <c r="D9803" s="92">
        <f t="shared" si="480"/>
        <v>29.81</v>
      </c>
      <c r="E9803" s="92">
        <f t="shared" si="481"/>
        <v>24.02</v>
      </c>
      <c r="F9803" s="92">
        <f t="shared" si="482"/>
        <v>36.32</v>
      </c>
      <c r="H9803" s="138">
        <v>29.81</v>
      </c>
      <c r="I9803" s="138">
        <v>24.02</v>
      </c>
      <c r="J9803" s="138">
        <v>36.32</v>
      </c>
      <c r="K9803" s="138">
        <v>10.566923851056693</v>
      </c>
    </row>
    <row r="9804" spans="1:11">
      <c r="A9804" s="39" t="s">
        <v>505</v>
      </c>
      <c r="B9804" s="39" t="s">
        <v>504</v>
      </c>
      <c r="C9804" s="39" t="s">
        <v>138</v>
      </c>
      <c r="D9804" s="92">
        <f t="shared" si="480"/>
        <v>21.08</v>
      </c>
      <c r="E9804" s="92">
        <f t="shared" si="481"/>
        <v>14.4</v>
      </c>
      <c r="F9804" s="92">
        <f t="shared" si="482"/>
        <v>29.78</v>
      </c>
      <c r="H9804" s="138">
        <v>21.08</v>
      </c>
      <c r="I9804" s="138">
        <v>14.4</v>
      </c>
      <c r="J9804" s="138">
        <v>29.78</v>
      </c>
      <c r="K9804" s="138">
        <v>18.595825426944973</v>
      </c>
    </row>
    <row r="9805" spans="1:11">
      <c r="A9805" s="39" t="s">
        <v>505</v>
      </c>
      <c r="B9805" s="39" t="s">
        <v>504</v>
      </c>
      <c r="C9805" s="39" t="s">
        <v>140</v>
      </c>
      <c r="D9805" s="92">
        <f t="shared" si="480"/>
        <v>28.64</v>
      </c>
      <c r="E9805" s="92">
        <f t="shared" si="481"/>
        <v>22.91</v>
      </c>
      <c r="F9805" s="92">
        <f t="shared" si="482"/>
        <v>35.159999999999997</v>
      </c>
      <c r="H9805" s="138">
        <v>28.64</v>
      </c>
      <c r="I9805" s="138">
        <v>22.91</v>
      </c>
      <c r="J9805" s="138">
        <v>35.159999999999997</v>
      </c>
      <c r="K9805" s="138">
        <v>10.92877094972067</v>
      </c>
    </row>
    <row r="9806" spans="1:11">
      <c r="A9806" s="39" t="s">
        <v>505</v>
      </c>
      <c r="B9806" s="39" t="s">
        <v>504</v>
      </c>
      <c r="C9806" s="39" t="s">
        <v>144</v>
      </c>
      <c r="D9806" s="92">
        <f t="shared" si="480"/>
        <v>23.5</v>
      </c>
      <c r="E9806" s="92">
        <f t="shared" si="481"/>
        <v>18.079999999999998</v>
      </c>
      <c r="F9806" s="92">
        <f t="shared" si="482"/>
        <v>29.95</v>
      </c>
      <c r="H9806" s="138">
        <v>23.5</v>
      </c>
      <c r="I9806" s="138">
        <v>18.079999999999998</v>
      </c>
      <c r="J9806" s="138">
        <v>29.95</v>
      </c>
      <c r="K9806" s="138">
        <v>12.893617021276595</v>
      </c>
    </row>
    <row r="9807" spans="1:11">
      <c r="A9807" s="39" t="s">
        <v>505</v>
      </c>
      <c r="B9807" s="39" t="s">
        <v>504</v>
      </c>
      <c r="C9807" s="39" t="s">
        <v>145</v>
      </c>
      <c r="D9807" s="92">
        <f t="shared" si="480"/>
        <v>29.85</v>
      </c>
      <c r="E9807" s="92">
        <f t="shared" si="481"/>
        <v>23.22</v>
      </c>
      <c r="F9807" s="92">
        <f t="shared" si="482"/>
        <v>37.44</v>
      </c>
      <c r="H9807" s="138">
        <v>29.85</v>
      </c>
      <c r="I9807" s="138">
        <v>23.22</v>
      </c>
      <c r="J9807" s="138">
        <v>37.44</v>
      </c>
      <c r="K9807" s="138">
        <v>12.194304857621441</v>
      </c>
    </row>
    <row r="9808" spans="1:11">
      <c r="A9808" s="39" t="s">
        <v>505</v>
      </c>
      <c r="B9808" s="39" t="s">
        <v>504</v>
      </c>
      <c r="C9808" s="39" t="s">
        <v>146</v>
      </c>
      <c r="D9808" s="92">
        <f t="shared" si="480"/>
        <v>25.11</v>
      </c>
      <c r="E9808" s="92">
        <f t="shared" si="481"/>
        <v>20.74</v>
      </c>
      <c r="F9808" s="92">
        <f t="shared" si="482"/>
        <v>30.06</v>
      </c>
      <c r="H9808" s="138">
        <v>25.11</v>
      </c>
      <c r="I9808" s="138">
        <v>20.74</v>
      </c>
      <c r="J9808" s="138">
        <v>30.06</v>
      </c>
      <c r="K9808" s="138">
        <v>9.4782954998008755</v>
      </c>
    </row>
    <row r="9809" spans="1:11">
      <c r="A9809" s="39" t="s">
        <v>505</v>
      </c>
      <c r="B9809" s="39" t="s">
        <v>504</v>
      </c>
      <c r="C9809" s="39" t="s">
        <v>153</v>
      </c>
      <c r="D9809" s="92">
        <f t="shared" si="480"/>
        <v>28.49</v>
      </c>
      <c r="E9809" s="92">
        <f t="shared" si="481"/>
        <v>17.059999999999999</v>
      </c>
      <c r="F9809" s="92">
        <f t="shared" si="482"/>
        <v>43.55</v>
      </c>
      <c r="H9809" s="138">
        <v>28.49</v>
      </c>
      <c r="I9809" s="138">
        <v>17.059999999999999</v>
      </c>
      <c r="J9809" s="138">
        <v>43.55</v>
      </c>
      <c r="K9809" s="138">
        <v>24.113724113724118</v>
      </c>
    </row>
    <row r="9810" spans="1:11">
      <c r="A9810" s="39" t="s">
        <v>505</v>
      </c>
      <c r="B9810" s="39" t="s">
        <v>504</v>
      </c>
      <c r="C9810" s="39" t="s">
        <v>162</v>
      </c>
      <c r="D9810" s="92">
        <f t="shared" si="480"/>
        <v>20.99</v>
      </c>
      <c r="E9810" s="92">
        <f t="shared" si="481"/>
        <v>14.35</v>
      </c>
      <c r="F9810" s="92">
        <f t="shared" si="482"/>
        <v>29.65</v>
      </c>
      <c r="H9810" s="138">
        <v>20.99</v>
      </c>
      <c r="I9810" s="138">
        <v>14.35</v>
      </c>
      <c r="J9810" s="138">
        <v>29.65</v>
      </c>
      <c r="K9810" s="138">
        <v>18.580276322058122</v>
      </c>
    </row>
    <row r="9811" spans="1:11">
      <c r="A9811" s="39" t="s">
        <v>505</v>
      </c>
      <c r="B9811" s="39" t="s">
        <v>504</v>
      </c>
      <c r="C9811" s="39" t="s">
        <v>165</v>
      </c>
      <c r="D9811" s="92">
        <f t="shared" si="480"/>
        <v>24.39</v>
      </c>
      <c r="E9811" s="92">
        <f t="shared" si="481"/>
        <v>17.78</v>
      </c>
      <c r="F9811" s="92">
        <f t="shared" si="482"/>
        <v>32.479999999999997</v>
      </c>
      <c r="H9811" s="138">
        <v>24.39</v>
      </c>
      <c r="I9811" s="138">
        <v>17.78</v>
      </c>
      <c r="J9811" s="138">
        <v>32.479999999999997</v>
      </c>
      <c r="K9811" s="138">
        <v>15.416154161541614</v>
      </c>
    </row>
    <row r="9812" spans="1:11">
      <c r="A9812" s="39" t="s">
        <v>505</v>
      </c>
      <c r="B9812" s="39" t="s">
        <v>504</v>
      </c>
      <c r="C9812" s="39" t="s">
        <v>166</v>
      </c>
      <c r="D9812" s="92">
        <f t="shared" si="480"/>
        <v>29.19</v>
      </c>
      <c r="E9812" s="92">
        <f t="shared" si="481"/>
        <v>23.63</v>
      </c>
      <c r="F9812" s="92">
        <f t="shared" si="482"/>
        <v>35.46</v>
      </c>
      <c r="H9812" s="138">
        <v>29.19</v>
      </c>
      <c r="I9812" s="138">
        <v>23.63</v>
      </c>
      <c r="J9812" s="138">
        <v>35.46</v>
      </c>
      <c r="K9812" s="138">
        <v>10.380267214799588</v>
      </c>
    </row>
    <row r="9813" spans="1:11">
      <c r="A9813" s="39" t="s">
        <v>505</v>
      </c>
      <c r="B9813" s="39" t="s">
        <v>504</v>
      </c>
      <c r="C9813" s="39" t="s">
        <v>170</v>
      </c>
      <c r="D9813" s="92">
        <f t="shared" si="480"/>
        <v>29.01</v>
      </c>
      <c r="E9813" s="92">
        <f t="shared" si="481"/>
        <v>23.18</v>
      </c>
      <c r="F9813" s="92">
        <f t="shared" si="482"/>
        <v>35.619999999999997</v>
      </c>
      <c r="H9813" s="138">
        <v>29.01</v>
      </c>
      <c r="I9813" s="138">
        <v>23.18</v>
      </c>
      <c r="J9813" s="138">
        <v>35.619999999999997</v>
      </c>
      <c r="K9813" s="138">
        <v>10.961737331954497</v>
      </c>
    </row>
    <row r="9814" spans="1:11">
      <c r="A9814" s="39" t="s">
        <v>505</v>
      </c>
      <c r="B9814" s="39" t="s">
        <v>504</v>
      </c>
      <c r="C9814" s="39" t="s">
        <v>172</v>
      </c>
      <c r="D9814" s="92">
        <f t="shared" si="480"/>
        <v>30.37</v>
      </c>
      <c r="E9814" s="92">
        <f t="shared" si="481"/>
        <v>23.93</v>
      </c>
      <c r="F9814" s="92">
        <f t="shared" si="482"/>
        <v>37.700000000000003</v>
      </c>
      <c r="H9814" s="138">
        <v>30.37</v>
      </c>
      <c r="I9814" s="138">
        <v>23.93</v>
      </c>
      <c r="J9814" s="138">
        <v>37.700000000000003</v>
      </c>
      <c r="K9814" s="138">
        <v>11.623312479420479</v>
      </c>
    </row>
    <row r="9815" spans="1:11">
      <c r="A9815" s="39" t="s">
        <v>505</v>
      </c>
      <c r="B9815" s="39" t="s">
        <v>504</v>
      </c>
      <c r="C9815" s="39" t="s">
        <v>175</v>
      </c>
      <c r="D9815" s="92">
        <f t="shared" si="480"/>
        <v>27.12</v>
      </c>
      <c r="E9815" s="92">
        <f t="shared" si="481"/>
        <v>22.27</v>
      </c>
      <c r="F9815" s="92">
        <f t="shared" si="482"/>
        <v>32.590000000000003</v>
      </c>
      <c r="H9815" s="138">
        <v>27.12</v>
      </c>
      <c r="I9815" s="138">
        <v>22.27</v>
      </c>
      <c r="J9815" s="138">
        <v>32.590000000000003</v>
      </c>
      <c r="K9815" s="138">
        <v>9.7345132743362832</v>
      </c>
    </row>
    <row r="9816" spans="1:11">
      <c r="A9816" s="39" t="s">
        <v>505</v>
      </c>
      <c r="B9816" s="39" t="s">
        <v>504</v>
      </c>
      <c r="C9816" s="39" t="s">
        <v>99</v>
      </c>
      <c r="D9816" s="92">
        <f t="shared" si="480"/>
        <v>26.3</v>
      </c>
      <c r="E9816" s="92">
        <f t="shared" si="481"/>
        <v>20.6</v>
      </c>
      <c r="F9816" s="92">
        <f t="shared" si="482"/>
        <v>32.92</v>
      </c>
      <c r="H9816" s="138">
        <v>26.3</v>
      </c>
      <c r="I9816" s="138">
        <v>20.6</v>
      </c>
      <c r="J9816" s="138">
        <v>32.92</v>
      </c>
      <c r="K9816" s="138">
        <v>11.977186311787072</v>
      </c>
    </row>
    <row r="9817" spans="1:11">
      <c r="A9817" s="39" t="s">
        <v>505</v>
      </c>
      <c r="B9817" s="39" t="s">
        <v>504</v>
      </c>
      <c r="C9817" s="39" t="s">
        <v>100</v>
      </c>
      <c r="D9817" s="92">
        <f t="shared" si="480"/>
        <v>29.54</v>
      </c>
      <c r="E9817" s="92">
        <f t="shared" si="481"/>
        <v>24.55</v>
      </c>
      <c r="F9817" s="92">
        <f t="shared" si="482"/>
        <v>35.07</v>
      </c>
      <c r="H9817" s="138">
        <v>29.54</v>
      </c>
      <c r="I9817" s="138">
        <v>24.55</v>
      </c>
      <c r="J9817" s="138">
        <v>35.07</v>
      </c>
      <c r="K9817" s="138">
        <v>9.1062965470548409</v>
      </c>
    </row>
    <row r="9818" spans="1:11">
      <c r="A9818" s="39" t="s">
        <v>505</v>
      </c>
      <c r="B9818" s="39" t="s">
        <v>504</v>
      </c>
      <c r="C9818" s="39" t="s">
        <v>107</v>
      </c>
      <c r="D9818" s="92">
        <f t="shared" ref="D9818:D9881" si="483">IF(K9818&gt;=50," ",H9818)</f>
        <v>26.02</v>
      </c>
      <c r="E9818" s="92">
        <f t="shared" ref="E9818:E9881" si="484">IF(K9818&gt;=50," ",I9818)</f>
        <v>21.4</v>
      </c>
      <c r="F9818" s="92">
        <f t="shared" ref="F9818:F9881" si="485">IF(K9818&gt;=50," ",J9818)</f>
        <v>31.23</v>
      </c>
      <c r="H9818" s="138">
        <v>26.02</v>
      </c>
      <c r="I9818" s="138">
        <v>21.4</v>
      </c>
      <c r="J9818" s="138">
        <v>31.23</v>
      </c>
      <c r="K9818" s="138">
        <v>9.6464258262874711</v>
      </c>
    </row>
    <row r="9819" spans="1:11">
      <c r="A9819" s="39" t="s">
        <v>505</v>
      </c>
      <c r="B9819" s="39" t="s">
        <v>504</v>
      </c>
      <c r="C9819" s="39" t="s">
        <v>113</v>
      </c>
      <c r="D9819" s="92">
        <f t="shared" si="483"/>
        <v>25.87</v>
      </c>
      <c r="E9819" s="92">
        <f t="shared" si="484"/>
        <v>18.64</v>
      </c>
      <c r="F9819" s="92">
        <f t="shared" si="485"/>
        <v>34.700000000000003</v>
      </c>
      <c r="H9819" s="138">
        <v>25.87</v>
      </c>
      <c r="I9819" s="138">
        <v>18.64</v>
      </c>
      <c r="J9819" s="138">
        <v>34.700000000000003</v>
      </c>
      <c r="K9819" s="138">
        <v>15.925782759953613</v>
      </c>
    </row>
    <row r="9820" spans="1:11">
      <c r="A9820" s="39" t="s">
        <v>505</v>
      </c>
      <c r="B9820" s="39" t="s">
        <v>504</v>
      </c>
      <c r="C9820" s="39" t="s">
        <v>114</v>
      </c>
      <c r="D9820" s="92">
        <f t="shared" si="483"/>
        <v>30.01</v>
      </c>
      <c r="E9820" s="92">
        <f t="shared" si="484"/>
        <v>23.38</v>
      </c>
      <c r="F9820" s="92">
        <f t="shared" si="485"/>
        <v>37.58</v>
      </c>
      <c r="H9820" s="138">
        <v>30.01</v>
      </c>
      <c r="I9820" s="138">
        <v>23.38</v>
      </c>
      <c r="J9820" s="138">
        <v>37.58</v>
      </c>
      <c r="K9820" s="138">
        <v>12.129290236587805</v>
      </c>
    </row>
    <row r="9821" spans="1:11">
      <c r="A9821" s="39" t="s">
        <v>505</v>
      </c>
      <c r="B9821" s="39" t="s">
        <v>504</v>
      </c>
      <c r="C9821" s="39" t="s">
        <v>120</v>
      </c>
      <c r="D9821" s="92">
        <f t="shared" si="483"/>
        <v>36.54</v>
      </c>
      <c r="E9821" s="92">
        <f t="shared" si="484"/>
        <v>27.55</v>
      </c>
      <c r="F9821" s="92">
        <f t="shared" si="485"/>
        <v>46.57</v>
      </c>
      <c r="H9821" s="138">
        <v>36.54</v>
      </c>
      <c r="I9821" s="138">
        <v>27.55</v>
      </c>
      <c r="J9821" s="138">
        <v>46.57</v>
      </c>
      <c r="K9821" s="138">
        <v>13.437328954570335</v>
      </c>
    </row>
    <row r="9822" spans="1:11">
      <c r="A9822" s="39" t="s">
        <v>505</v>
      </c>
      <c r="B9822" s="39" t="s">
        <v>504</v>
      </c>
      <c r="C9822" s="39" t="s">
        <v>121</v>
      </c>
      <c r="D9822" s="92">
        <f t="shared" si="483"/>
        <v>34.270000000000003</v>
      </c>
      <c r="E9822" s="92">
        <f t="shared" si="484"/>
        <v>26.58</v>
      </c>
      <c r="F9822" s="92">
        <f t="shared" si="485"/>
        <v>42.88</v>
      </c>
      <c r="H9822" s="138">
        <v>34.270000000000003</v>
      </c>
      <c r="I9822" s="138">
        <v>26.58</v>
      </c>
      <c r="J9822" s="138">
        <v>42.88</v>
      </c>
      <c r="K9822" s="138">
        <v>12.226437117011963</v>
      </c>
    </row>
    <row r="9823" spans="1:11">
      <c r="A9823" s="39" t="s">
        <v>505</v>
      </c>
      <c r="B9823" s="39" t="s">
        <v>504</v>
      </c>
      <c r="C9823" s="39" t="s">
        <v>124</v>
      </c>
      <c r="D9823" s="92">
        <f t="shared" si="483"/>
        <v>29.45</v>
      </c>
      <c r="E9823" s="92">
        <f t="shared" si="484"/>
        <v>23.97</v>
      </c>
      <c r="F9823" s="92">
        <f t="shared" si="485"/>
        <v>35.6</v>
      </c>
      <c r="H9823" s="138">
        <v>29.45</v>
      </c>
      <c r="I9823" s="138">
        <v>23.97</v>
      </c>
      <c r="J9823" s="138">
        <v>35.6</v>
      </c>
      <c r="K9823" s="138">
        <v>10.084889643463498</v>
      </c>
    </row>
    <row r="9824" spans="1:11">
      <c r="A9824" s="39" t="s">
        <v>505</v>
      </c>
      <c r="B9824" s="39" t="s">
        <v>504</v>
      </c>
      <c r="C9824" s="39" t="s">
        <v>126</v>
      </c>
      <c r="D9824" s="92">
        <f t="shared" si="483"/>
        <v>27.49</v>
      </c>
      <c r="E9824" s="92">
        <f t="shared" si="484"/>
        <v>20.079999999999998</v>
      </c>
      <c r="F9824" s="92">
        <f t="shared" si="485"/>
        <v>36.380000000000003</v>
      </c>
      <c r="H9824" s="138">
        <v>27.49</v>
      </c>
      <c r="I9824" s="138">
        <v>20.079999999999998</v>
      </c>
      <c r="J9824" s="138">
        <v>36.380000000000003</v>
      </c>
      <c r="K9824" s="138">
        <v>15.205529283375775</v>
      </c>
    </row>
    <row r="9825" spans="1:11">
      <c r="A9825" s="39" t="s">
        <v>505</v>
      </c>
      <c r="B9825" s="39" t="s">
        <v>504</v>
      </c>
      <c r="C9825" s="39" t="s">
        <v>127</v>
      </c>
      <c r="D9825" s="92">
        <f t="shared" si="483"/>
        <v>32.39</v>
      </c>
      <c r="E9825" s="92">
        <f t="shared" si="484"/>
        <v>24.28</v>
      </c>
      <c r="F9825" s="92">
        <f t="shared" si="485"/>
        <v>41.73</v>
      </c>
      <c r="H9825" s="138">
        <v>32.39</v>
      </c>
      <c r="I9825" s="138">
        <v>24.28</v>
      </c>
      <c r="J9825" s="138">
        <v>41.73</v>
      </c>
      <c r="K9825" s="138">
        <v>13.862303179993827</v>
      </c>
    </row>
    <row r="9826" spans="1:11">
      <c r="A9826" s="39" t="s">
        <v>505</v>
      </c>
      <c r="B9826" s="39" t="s">
        <v>504</v>
      </c>
      <c r="C9826" s="39" t="s">
        <v>128</v>
      </c>
      <c r="D9826" s="92">
        <f t="shared" si="483"/>
        <v>28.41</v>
      </c>
      <c r="E9826" s="92">
        <f t="shared" si="484"/>
        <v>23.35</v>
      </c>
      <c r="F9826" s="92">
        <f t="shared" si="485"/>
        <v>34.08</v>
      </c>
      <c r="H9826" s="138">
        <v>28.41</v>
      </c>
      <c r="I9826" s="138">
        <v>23.35</v>
      </c>
      <c r="J9826" s="138">
        <v>34.08</v>
      </c>
      <c r="K9826" s="138">
        <v>9.6444913762759601</v>
      </c>
    </row>
    <row r="9827" spans="1:11">
      <c r="A9827" s="39" t="s">
        <v>505</v>
      </c>
      <c r="B9827" s="39" t="s">
        <v>504</v>
      </c>
      <c r="C9827" s="39" t="s">
        <v>129</v>
      </c>
      <c r="D9827" s="92">
        <f t="shared" si="483"/>
        <v>28.8</v>
      </c>
      <c r="E9827" s="92">
        <f t="shared" si="484"/>
        <v>21.68</v>
      </c>
      <c r="F9827" s="92">
        <f t="shared" si="485"/>
        <v>37.159999999999997</v>
      </c>
      <c r="H9827" s="138">
        <v>28.8</v>
      </c>
      <c r="I9827" s="138">
        <v>21.68</v>
      </c>
      <c r="J9827" s="138">
        <v>37.159999999999997</v>
      </c>
      <c r="K9827" s="138">
        <v>13.784722222222223</v>
      </c>
    </row>
    <row r="9828" spans="1:11">
      <c r="A9828" s="39" t="s">
        <v>505</v>
      </c>
      <c r="B9828" s="39" t="s">
        <v>504</v>
      </c>
      <c r="C9828" s="39" t="s">
        <v>139</v>
      </c>
      <c r="D9828" s="92">
        <f t="shared" si="483"/>
        <v>29.64</v>
      </c>
      <c r="E9828" s="92">
        <f t="shared" si="484"/>
        <v>24.68</v>
      </c>
      <c r="F9828" s="92">
        <f t="shared" si="485"/>
        <v>35.130000000000003</v>
      </c>
      <c r="H9828" s="138">
        <v>29.64</v>
      </c>
      <c r="I9828" s="138">
        <v>24.68</v>
      </c>
      <c r="J9828" s="138">
        <v>35.130000000000003</v>
      </c>
      <c r="K9828" s="138">
        <v>9.0080971659919022</v>
      </c>
    </row>
    <row r="9829" spans="1:11">
      <c r="A9829" s="39" t="s">
        <v>505</v>
      </c>
      <c r="B9829" s="39" t="s">
        <v>504</v>
      </c>
      <c r="C9829" s="39" t="s">
        <v>141</v>
      </c>
      <c r="D9829" s="92">
        <f t="shared" si="483"/>
        <v>37.47</v>
      </c>
      <c r="E9829" s="92">
        <f t="shared" si="484"/>
        <v>28.83</v>
      </c>
      <c r="F9829" s="92">
        <f t="shared" si="485"/>
        <v>46.98</v>
      </c>
      <c r="H9829" s="138">
        <v>37.47</v>
      </c>
      <c r="I9829" s="138">
        <v>28.83</v>
      </c>
      <c r="J9829" s="138">
        <v>46.98</v>
      </c>
      <c r="K9829" s="138">
        <v>12.489991993594876</v>
      </c>
    </row>
    <row r="9830" spans="1:11">
      <c r="A9830" s="39" t="s">
        <v>505</v>
      </c>
      <c r="B9830" s="39" t="s">
        <v>504</v>
      </c>
      <c r="C9830" s="39" t="s">
        <v>142</v>
      </c>
      <c r="D9830" s="92">
        <f t="shared" si="483"/>
        <v>27.11</v>
      </c>
      <c r="E9830" s="92">
        <f t="shared" si="484"/>
        <v>22.42</v>
      </c>
      <c r="F9830" s="92">
        <f t="shared" si="485"/>
        <v>32.380000000000003</v>
      </c>
      <c r="H9830" s="138">
        <v>27.11</v>
      </c>
      <c r="I9830" s="138">
        <v>22.42</v>
      </c>
      <c r="J9830" s="138">
        <v>32.380000000000003</v>
      </c>
      <c r="K9830" s="138">
        <v>9.4061232017705638</v>
      </c>
    </row>
    <row r="9831" spans="1:11">
      <c r="A9831" s="39" t="s">
        <v>505</v>
      </c>
      <c r="B9831" s="39" t="s">
        <v>504</v>
      </c>
      <c r="C9831" s="39" t="s">
        <v>147</v>
      </c>
      <c r="D9831" s="92">
        <f t="shared" si="483"/>
        <v>27.08</v>
      </c>
      <c r="E9831" s="92">
        <f t="shared" si="484"/>
        <v>22.06</v>
      </c>
      <c r="F9831" s="92">
        <f t="shared" si="485"/>
        <v>32.76</v>
      </c>
      <c r="H9831" s="138">
        <v>27.08</v>
      </c>
      <c r="I9831" s="138">
        <v>22.06</v>
      </c>
      <c r="J9831" s="138">
        <v>32.76</v>
      </c>
      <c r="K9831" s="138">
        <v>10.118168389955688</v>
      </c>
    </row>
    <row r="9832" spans="1:11">
      <c r="A9832" s="39" t="s">
        <v>505</v>
      </c>
      <c r="B9832" s="39" t="s">
        <v>504</v>
      </c>
      <c r="C9832" s="39" t="s">
        <v>148</v>
      </c>
      <c r="D9832" s="92">
        <f t="shared" si="483"/>
        <v>24.91</v>
      </c>
      <c r="E9832" s="92">
        <f t="shared" si="484"/>
        <v>19.510000000000002</v>
      </c>
      <c r="F9832" s="92">
        <f t="shared" si="485"/>
        <v>31.23</v>
      </c>
      <c r="H9832" s="138">
        <v>24.91</v>
      </c>
      <c r="I9832" s="138">
        <v>19.510000000000002</v>
      </c>
      <c r="J9832" s="138">
        <v>31.23</v>
      </c>
      <c r="K9832" s="138">
        <v>12.043356081894821</v>
      </c>
    </row>
    <row r="9833" spans="1:11">
      <c r="A9833" s="39" t="s">
        <v>505</v>
      </c>
      <c r="B9833" s="39" t="s">
        <v>504</v>
      </c>
      <c r="C9833" s="39" t="s">
        <v>152</v>
      </c>
      <c r="D9833" s="92">
        <f t="shared" si="483"/>
        <v>31.6</v>
      </c>
      <c r="E9833" s="92">
        <f t="shared" si="484"/>
        <v>21.04</v>
      </c>
      <c r="F9833" s="92">
        <f t="shared" si="485"/>
        <v>44.48</v>
      </c>
      <c r="H9833" s="138">
        <v>31.6</v>
      </c>
      <c r="I9833" s="138">
        <v>21.04</v>
      </c>
      <c r="J9833" s="138">
        <v>44.48</v>
      </c>
      <c r="K9833" s="138">
        <v>19.208860759493671</v>
      </c>
    </row>
    <row r="9834" spans="1:11">
      <c r="A9834" s="39" t="s">
        <v>505</v>
      </c>
      <c r="B9834" s="39" t="s">
        <v>504</v>
      </c>
      <c r="C9834" s="39" t="s">
        <v>155</v>
      </c>
      <c r="D9834" s="92">
        <f t="shared" si="483"/>
        <v>33.61</v>
      </c>
      <c r="E9834" s="92">
        <f t="shared" si="484"/>
        <v>25.11</v>
      </c>
      <c r="F9834" s="92">
        <f t="shared" si="485"/>
        <v>43.32</v>
      </c>
      <c r="H9834" s="138">
        <v>33.61</v>
      </c>
      <c r="I9834" s="138">
        <v>25.11</v>
      </c>
      <c r="J9834" s="138">
        <v>43.32</v>
      </c>
      <c r="K9834" s="138">
        <v>13.95418030348111</v>
      </c>
    </row>
    <row r="9835" spans="1:11">
      <c r="A9835" s="39" t="s">
        <v>505</v>
      </c>
      <c r="B9835" s="39" t="s">
        <v>504</v>
      </c>
      <c r="C9835" s="39" t="s">
        <v>157</v>
      </c>
      <c r="D9835" s="92">
        <f t="shared" si="483"/>
        <v>24.69</v>
      </c>
      <c r="E9835" s="92">
        <f t="shared" si="484"/>
        <v>15.73</v>
      </c>
      <c r="F9835" s="92">
        <f t="shared" si="485"/>
        <v>36.520000000000003</v>
      </c>
      <c r="H9835" s="138">
        <v>24.69</v>
      </c>
      <c r="I9835" s="138">
        <v>15.73</v>
      </c>
      <c r="J9835" s="138">
        <v>36.520000000000003</v>
      </c>
      <c r="K9835" s="138">
        <v>21.628189550425272</v>
      </c>
    </row>
    <row r="9836" spans="1:11">
      <c r="A9836" s="39" t="s">
        <v>505</v>
      </c>
      <c r="B9836" s="39" t="s">
        <v>504</v>
      </c>
      <c r="C9836" s="39" t="s">
        <v>158</v>
      </c>
      <c r="D9836" s="92">
        <f t="shared" si="483"/>
        <v>28.62</v>
      </c>
      <c r="E9836" s="92">
        <f t="shared" si="484"/>
        <v>17.95</v>
      </c>
      <c r="F9836" s="92">
        <f t="shared" si="485"/>
        <v>42.36</v>
      </c>
      <c r="H9836" s="138">
        <v>28.62</v>
      </c>
      <c r="I9836" s="138">
        <v>17.95</v>
      </c>
      <c r="J9836" s="138">
        <v>42.36</v>
      </c>
      <c r="K9836" s="138">
        <v>22.047519217330535</v>
      </c>
    </row>
    <row r="9837" spans="1:11">
      <c r="A9837" s="39" t="s">
        <v>505</v>
      </c>
      <c r="B9837" s="39" t="s">
        <v>504</v>
      </c>
      <c r="C9837" s="39" t="s">
        <v>160</v>
      </c>
      <c r="D9837" s="92">
        <f t="shared" si="483"/>
        <v>22.01</v>
      </c>
      <c r="E9837" s="92">
        <f t="shared" si="484"/>
        <v>17.07</v>
      </c>
      <c r="F9837" s="92">
        <f t="shared" si="485"/>
        <v>27.91</v>
      </c>
      <c r="H9837" s="138">
        <v>22.01</v>
      </c>
      <c r="I9837" s="138">
        <v>17.07</v>
      </c>
      <c r="J9837" s="138">
        <v>27.91</v>
      </c>
      <c r="K9837" s="138">
        <v>12.58518855065879</v>
      </c>
    </row>
    <row r="9838" spans="1:11">
      <c r="A9838" s="39" t="s">
        <v>505</v>
      </c>
      <c r="B9838" s="39" t="s">
        <v>504</v>
      </c>
      <c r="C9838" s="39" t="s">
        <v>163</v>
      </c>
      <c r="D9838" s="92">
        <f t="shared" si="483"/>
        <v>31.62</v>
      </c>
      <c r="E9838" s="92">
        <f t="shared" si="484"/>
        <v>21.62</v>
      </c>
      <c r="F9838" s="92">
        <f t="shared" si="485"/>
        <v>43.68</v>
      </c>
      <c r="H9838" s="138">
        <v>31.62</v>
      </c>
      <c r="I9838" s="138">
        <v>21.62</v>
      </c>
      <c r="J9838" s="138">
        <v>43.68</v>
      </c>
      <c r="K9838" s="138">
        <v>18.026565464895636</v>
      </c>
    </row>
    <row r="9839" spans="1:11">
      <c r="A9839" s="39" t="s">
        <v>505</v>
      </c>
      <c r="B9839" s="39" t="s">
        <v>504</v>
      </c>
      <c r="C9839" s="39" t="s">
        <v>167</v>
      </c>
      <c r="D9839" s="92">
        <f t="shared" si="483"/>
        <v>30.79</v>
      </c>
      <c r="E9839" s="92">
        <f t="shared" si="484"/>
        <v>24.71</v>
      </c>
      <c r="F9839" s="92">
        <f t="shared" si="485"/>
        <v>37.619999999999997</v>
      </c>
      <c r="H9839" s="138">
        <v>30.79</v>
      </c>
      <c r="I9839" s="138">
        <v>24.71</v>
      </c>
      <c r="J9839" s="138">
        <v>37.619999999999997</v>
      </c>
      <c r="K9839" s="138">
        <v>10.717765508281909</v>
      </c>
    </row>
    <row r="9840" spans="1:11">
      <c r="A9840" s="39" t="s">
        <v>505</v>
      </c>
      <c r="B9840" s="39" t="s">
        <v>504</v>
      </c>
      <c r="C9840" s="39" t="s">
        <v>169</v>
      </c>
      <c r="D9840" s="92">
        <f t="shared" si="483"/>
        <v>27.03</v>
      </c>
      <c r="E9840" s="92">
        <f t="shared" si="484"/>
        <v>18.87</v>
      </c>
      <c r="F9840" s="92">
        <f t="shared" si="485"/>
        <v>37.11</v>
      </c>
      <c r="H9840" s="138">
        <v>27.03</v>
      </c>
      <c r="I9840" s="138">
        <v>18.87</v>
      </c>
      <c r="J9840" s="138">
        <v>37.11</v>
      </c>
      <c r="K9840" s="138">
        <v>17.351091379948205</v>
      </c>
    </row>
    <row r="9841" spans="1:11">
      <c r="A9841" s="39" t="s">
        <v>505</v>
      </c>
      <c r="B9841" s="39" t="s">
        <v>504</v>
      </c>
      <c r="C9841" s="39" t="s">
        <v>173</v>
      </c>
      <c r="D9841" s="92">
        <f t="shared" si="483"/>
        <v>25.99</v>
      </c>
      <c r="E9841" s="92">
        <f t="shared" si="484"/>
        <v>21.49</v>
      </c>
      <c r="F9841" s="92">
        <f t="shared" si="485"/>
        <v>31.06</v>
      </c>
      <c r="H9841" s="138">
        <v>25.99</v>
      </c>
      <c r="I9841" s="138">
        <v>21.49</v>
      </c>
      <c r="J9841" s="138">
        <v>31.06</v>
      </c>
      <c r="K9841" s="138">
        <v>9.4267025779145843</v>
      </c>
    </row>
    <row r="9842" spans="1:11">
      <c r="A9842" s="39" t="s">
        <v>505</v>
      </c>
      <c r="B9842" s="39" t="s">
        <v>504</v>
      </c>
      <c r="C9842" s="39" t="s">
        <v>176</v>
      </c>
      <c r="D9842" s="92">
        <f t="shared" si="483"/>
        <v>22.72</v>
      </c>
      <c r="E9842" s="92">
        <f t="shared" si="484"/>
        <v>16.45</v>
      </c>
      <c r="F9842" s="92">
        <f t="shared" si="485"/>
        <v>30.51</v>
      </c>
      <c r="H9842" s="138">
        <v>22.72</v>
      </c>
      <c r="I9842" s="138">
        <v>16.45</v>
      </c>
      <c r="J9842" s="138">
        <v>30.51</v>
      </c>
      <c r="K9842" s="138">
        <v>15.801056338028168</v>
      </c>
    </row>
    <row r="9843" spans="1:11">
      <c r="A9843" s="39" t="s">
        <v>505</v>
      </c>
      <c r="B9843" s="39" t="s">
        <v>504</v>
      </c>
      <c r="C9843" s="39" t="s">
        <v>363</v>
      </c>
      <c r="D9843" s="92">
        <f t="shared" si="483"/>
        <v>29.03</v>
      </c>
      <c r="E9843" s="92">
        <f t="shared" si="484"/>
        <v>25.57</v>
      </c>
      <c r="F9843" s="92">
        <f t="shared" si="485"/>
        <v>32.75</v>
      </c>
      <c r="H9843" s="138">
        <v>29.03</v>
      </c>
      <c r="I9843" s="138">
        <v>25.57</v>
      </c>
      <c r="J9843" s="138">
        <v>32.75</v>
      </c>
      <c r="K9843" s="138">
        <v>6.3038236307268347</v>
      </c>
    </row>
    <row r="9844" spans="1:11">
      <c r="A9844" s="39" t="s">
        <v>505</v>
      </c>
      <c r="B9844" s="39" t="s">
        <v>504</v>
      </c>
      <c r="C9844" s="39" t="s">
        <v>364</v>
      </c>
      <c r="D9844" s="92">
        <f t="shared" si="483"/>
        <v>31.45</v>
      </c>
      <c r="E9844" s="92">
        <f t="shared" si="484"/>
        <v>28.16</v>
      </c>
      <c r="F9844" s="92">
        <f t="shared" si="485"/>
        <v>34.94</v>
      </c>
      <c r="H9844" s="138">
        <v>31.45</v>
      </c>
      <c r="I9844" s="138">
        <v>28.16</v>
      </c>
      <c r="J9844" s="138">
        <v>34.94</v>
      </c>
      <c r="K9844" s="138">
        <v>5.5007949125596189</v>
      </c>
    </row>
    <row r="9845" spans="1:11">
      <c r="A9845" s="39" t="s">
        <v>505</v>
      </c>
      <c r="B9845" s="39" t="s">
        <v>504</v>
      </c>
      <c r="C9845" s="39" t="s">
        <v>365</v>
      </c>
      <c r="D9845" s="92">
        <f t="shared" si="483"/>
        <v>29.77</v>
      </c>
      <c r="E9845" s="92">
        <f t="shared" si="484"/>
        <v>25.15</v>
      </c>
      <c r="F9845" s="92">
        <f t="shared" si="485"/>
        <v>34.85</v>
      </c>
      <c r="H9845" s="138">
        <v>29.77</v>
      </c>
      <c r="I9845" s="138">
        <v>25.15</v>
      </c>
      <c r="J9845" s="138">
        <v>34.85</v>
      </c>
      <c r="K9845" s="138">
        <v>8.3305340947262341</v>
      </c>
    </row>
    <row r="9846" spans="1:11">
      <c r="A9846" s="39" t="s">
        <v>505</v>
      </c>
      <c r="B9846" s="39" t="s">
        <v>504</v>
      </c>
      <c r="C9846" s="39" t="s">
        <v>366</v>
      </c>
      <c r="D9846" s="92">
        <f t="shared" si="483"/>
        <v>27.68</v>
      </c>
      <c r="E9846" s="92">
        <f t="shared" si="484"/>
        <v>25.28</v>
      </c>
      <c r="F9846" s="92">
        <f t="shared" si="485"/>
        <v>30.21</v>
      </c>
      <c r="H9846" s="138">
        <v>27.68</v>
      </c>
      <c r="I9846" s="138">
        <v>25.28</v>
      </c>
      <c r="J9846" s="138">
        <v>30.21</v>
      </c>
      <c r="K9846" s="138">
        <v>4.5520231213872826</v>
      </c>
    </row>
    <row r="9847" spans="1:11">
      <c r="A9847" s="39" t="s">
        <v>505</v>
      </c>
      <c r="B9847" s="39" t="s">
        <v>504</v>
      </c>
      <c r="C9847" s="39" t="s">
        <v>356</v>
      </c>
      <c r="D9847" s="92">
        <f t="shared" si="483"/>
        <v>28.65</v>
      </c>
      <c r="E9847" s="92">
        <f t="shared" si="484"/>
        <v>27.02</v>
      </c>
      <c r="F9847" s="92">
        <f t="shared" si="485"/>
        <v>30.34</v>
      </c>
      <c r="H9847" s="138">
        <v>28.65</v>
      </c>
      <c r="I9847" s="138">
        <v>27.02</v>
      </c>
      <c r="J9847" s="138">
        <v>30.34</v>
      </c>
      <c r="K9847" s="138">
        <v>2.9668411867364748</v>
      </c>
    </row>
    <row r="9848" spans="1:11">
      <c r="A9848" s="39" t="s">
        <v>505</v>
      </c>
      <c r="B9848" s="39" t="s">
        <v>504</v>
      </c>
      <c r="C9848" s="39" t="s">
        <v>367</v>
      </c>
      <c r="D9848" s="92">
        <f t="shared" si="483"/>
        <v>30.14</v>
      </c>
      <c r="E9848" s="92">
        <f t="shared" si="484"/>
        <v>27.98</v>
      </c>
      <c r="F9848" s="92">
        <f t="shared" si="485"/>
        <v>32.39</v>
      </c>
      <c r="H9848" s="138">
        <v>30.14</v>
      </c>
      <c r="I9848" s="138">
        <v>27.98</v>
      </c>
      <c r="J9848" s="138">
        <v>32.39</v>
      </c>
      <c r="K9848" s="138">
        <v>3.7159920371599209</v>
      </c>
    </row>
    <row r="9849" spans="1:11">
      <c r="A9849" s="39" t="s">
        <v>505</v>
      </c>
      <c r="B9849" s="39" t="s">
        <v>504</v>
      </c>
      <c r="C9849" s="39" t="s">
        <v>368</v>
      </c>
      <c r="D9849" s="92">
        <f t="shared" si="483"/>
        <v>28.29</v>
      </c>
      <c r="E9849" s="92">
        <f t="shared" si="484"/>
        <v>24.89</v>
      </c>
      <c r="F9849" s="92">
        <f t="shared" si="485"/>
        <v>31.96</v>
      </c>
      <c r="H9849" s="138">
        <v>28.29</v>
      </c>
      <c r="I9849" s="138">
        <v>24.89</v>
      </c>
      <c r="J9849" s="138">
        <v>31.96</v>
      </c>
      <c r="K9849" s="138">
        <v>6.3626723223753983</v>
      </c>
    </row>
    <row r="9850" spans="1:11">
      <c r="A9850" s="39" t="s">
        <v>505</v>
      </c>
      <c r="B9850" s="39" t="s">
        <v>504</v>
      </c>
      <c r="C9850" s="39" t="s">
        <v>369</v>
      </c>
      <c r="D9850" s="92">
        <f t="shared" si="483"/>
        <v>29.94</v>
      </c>
      <c r="E9850" s="92">
        <f t="shared" si="484"/>
        <v>24.54</v>
      </c>
      <c r="F9850" s="92">
        <f t="shared" si="485"/>
        <v>35.96</v>
      </c>
      <c r="H9850" s="138">
        <v>29.94</v>
      </c>
      <c r="I9850" s="138">
        <v>24.54</v>
      </c>
      <c r="J9850" s="138">
        <v>35.96</v>
      </c>
      <c r="K9850" s="138">
        <v>9.7528390113560448</v>
      </c>
    </row>
    <row r="9851" spans="1:11">
      <c r="A9851" s="39" t="s">
        <v>505</v>
      </c>
      <c r="B9851" s="39" t="s">
        <v>504</v>
      </c>
      <c r="C9851" s="39" t="s">
        <v>370</v>
      </c>
      <c r="D9851" s="92">
        <f t="shared" si="483"/>
        <v>27.32</v>
      </c>
      <c r="E9851" s="92">
        <f t="shared" si="484"/>
        <v>24.29</v>
      </c>
      <c r="F9851" s="92">
        <f t="shared" si="485"/>
        <v>30.56</v>
      </c>
      <c r="H9851" s="138">
        <v>27.32</v>
      </c>
      <c r="I9851" s="138">
        <v>24.29</v>
      </c>
      <c r="J9851" s="138">
        <v>30.56</v>
      </c>
      <c r="K9851" s="138">
        <v>5.8565153733528552</v>
      </c>
    </row>
    <row r="9852" spans="1:11">
      <c r="A9852" s="39" t="s">
        <v>505</v>
      </c>
      <c r="B9852" s="39" t="s">
        <v>504</v>
      </c>
      <c r="C9852" s="39" t="s">
        <v>357</v>
      </c>
      <c r="D9852" s="92">
        <f t="shared" si="483"/>
        <v>28.93</v>
      </c>
      <c r="E9852" s="92">
        <f t="shared" si="484"/>
        <v>27.36</v>
      </c>
      <c r="F9852" s="92">
        <f t="shared" si="485"/>
        <v>30.55</v>
      </c>
      <c r="H9852" s="138">
        <v>28.93</v>
      </c>
      <c r="I9852" s="138">
        <v>27.36</v>
      </c>
      <c r="J9852" s="138">
        <v>30.55</v>
      </c>
      <c r="K9852" s="138">
        <v>2.7998617352229522</v>
      </c>
    </row>
    <row r="9853" spans="1:11">
      <c r="A9853" s="39" t="s">
        <v>505</v>
      </c>
      <c r="B9853" s="39" t="s">
        <v>504</v>
      </c>
      <c r="C9853" s="39" t="s">
        <v>371</v>
      </c>
      <c r="D9853" s="92">
        <f t="shared" si="483"/>
        <v>27.28</v>
      </c>
      <c r="E9853" s="92">
        <f t="shared" si="484"/>
        <v>24.09</v>
      </c>
      <c r="F9853" s="92">
        <f t="shared" si="485"/>
        <v>30.71</v>
      </c>
      <c r="H9853" s="138">
        <v>27.28</v>
      </c>
      <c r="I9853" s="138">
        <v>24.09</v>
      </c>
      <c r="J9853" s="138">
        <v>30.71</v>
      </c>
      <c r="K9853" s="138">
        <v>6.1950146627565976</v>
      </c>
    </row>
    <row r="9854" spans="1:11">
      <c r="A9854" s="39" t="s">
        <v>505</v>
      </c>
      <c r="B9854" s="39" t="s">
        <v>504</v>
      </c>
      <c r="C9854" s="39" t="s">
        <v>372</v>
      </c>
      <c r="D9854" s="92">
        <f t="shared" si="483"/>
        <v>27.79</v>
      </c>
      <c r="E9854" s="92">
        <f t="shared" si="484"/>
        <v>25.07</v>
      </c>
      <c r="F9854" s="92">
        <f t="shared" si="485"/>
        <v>30.68</v>
      </c>
      <c r="H9854" s="138">
        <v>27.79</v>
      </c>
      <c r="I9854" s="138">
        <v>25.07</v>
      </c>
      <c r="J9854" s="138">
        <v>30.68</v>
      </c>
      <c r="K9854" s="138">
        <v>5.1457358762144656</v>
      </c>
    </row>
    <row r="9855" spans="1:11">
      <c r="A9855" s="39" t="s">
        <v>505</v>
      </c>
      <c r="B9855" s="39" t="s">
        <v>504</v>
      </c>
      <c r="C9855" s="39" t="s">
        <v>373</v>
      </c>
      <c r="D9855" s="92">
        <f t="shared" si="483"/>
        <v>27.03</v>
      </c>
      <c r="E9855" s="92">
        <f t="shared" si="484"/>
        <v>24.01</v>
      </c>
      <c r="F9855" s="92">
        <f t="shared" si="485"/>
        <v>30.28</v>
      </c>
      <c r="H9855" s="138">
        <v>27.03</v>
      </c>
      <c r="I9855" s="138">
        <v>24.01</v>
      </c>
      <c r="J9855" s="138">
        <v>30.28</v>
      </c>
      <c r="K9855" s="138">
        <v>5.9193488716241216</v>
      </c>
    </row>
    <row r="9856" spans="1:11">
      <c r="A9856" s="39" t="s">
        <v>505</v>
      </c>
      <c r="B9856" s="39" t="s">
        <v>504</v>
      </c>
      <c r="C9856" s="39" t="s">
        <v>374</v>
      </c>
      <c r="D9856" s="92">
        <f t="shared" si="483"/>
        <v>27.9</v>
      </c>
      <c r="E9856" s="92">
        <f t="shared" si="484"/>
        <v>24.62</v>
      </c>
      <c r="F9856" s="92">
        <f t="shared" si="485"/>
        <v>31.44</v>
      </c>
      <c r="H9856" s="138">
        <v>27.9</v>
      </c>
      <c r="I9856" s="138">
        <v>24.62</v>
      </c>
      <c r="J9856" s="138">
        <v>31.44</v>
      </c>
      <c r="K9856" s="138">
        <v>6.2365591397849469</v>
      </c>
    </row>
    <row r="9857" spans="1:11">
      <c r="A9857" s="39" t="s">
        <v>505</v>
      </c>
      <c r="B9857" s="39" t="s">
        <v>504</v>
      </c>
      <c r="C9857" s="39" t="s">
        <v>358</v>
      </c>
      <c r="D9857" s="92">
        <f t="shared" si="483"/>
        <v>27.46</v>
      </c>
      <c r="E9857" s="92">
        <f t="shared" si="484"/>
        <v>25.75</v>
      </c>
      <c r="F9857" s="92">
        <f t="shared" si="485"/>
        <v>29.23</v>
      </c>
      <c r="H9857" s="138">
        <v>27.46</v>
      </c>
      <c r="I9857" s="138">
        <v>25.75</v>
      </c>
      <c r="J9857" s="138">
        <v>29.23</v>
      </c>
      <c r="K9857" s="138">
        <v>3.2410779315367808</v>
      </c>
    </row>
    <row r="9858" spans="1:11">
      <c r="A9858" s="39" t="s">
        <v>505</v>
      </c>
      <c r="B9858" s="39" t="s">
        <v>504</v>
      </c>
      <c r="C9858" s="39" t="s">
        <v>375</v>
      </c>
      <c r="D9858" s="92">
        <f t="shared" si="483"/>
        <v>29.62</v>
      </c>
      <c r="E9858" s="92">
        <f t="shared" si="484"/>
        <v>24.85</v>
      </c>
      <c r="F9858" s="92">
        <f t="shared" si="485"/>
        <v>34.880000000000003</v>
      </c>
      <c r="H9858" s="138">
        <v>29.62</v>
      </c>
      <c r="I9858" s="138">
        <v>24.85</v>
      </c>
      <c r="J9858" s="138">
        <v>34.880000000000003</v>
      </c>
      <c r="K9858" s="138">
        <v>8.6428089128966903</v>
      </c>
    </row>
    <row r="9859" spans="1:11">
      <c r="A9859" s="39" t="s">
        <v>505</v>
      </c>
      <c r="B9859" s="39" t="s">
        <v>504</v>
      </c>
      <c r="C9859" s="39" t="s">
        <v>376</v>
      </c>
      <c r="D9859" s="92">
        <f t="shared" si="483"/>
        <v>26.46</v>
      </c>
      <c r="E9859" s="92">
        <f t="shared" si="484"/>
        <v>23.03</v>
      </c>
      <c r="F9859" s="92">
        <f t="shared" si="485"/>
        <v>30.19</v>
      </c>
      <c r="H9859" s="138">
        <v>26.46</v>
      </c>
      <c r="I9859" s="138">
        <v>23.03</v>
      </c>
      <c r="J9859" s="138">
        <v>30.19</v>
      </c>
      <c r="K9859" s="138">
        <v>6.9160997732426299</v>
      </c>
    </row>
    <row r="9860" spans="1:11">
      <c r="A9860" s="39" t="s">
        <v>505</v>
      </c>
      <c r="B9860" s="39" t="s">
        <v>504</v>
      </c>
      <c r="C9860" s="39" t="s">
        <v>377</v>
      </c>
      <c r="D9860" s="92">
        <f t="shared" si="483"/>
        <v>28.51</v>
      </c>
      <c r="E9860" s="92">
        <f t="shared" si="484"/>
        <v>25.32</v>
      </c>
      <c r="F9860" s="92">
        <f t="shared" si="485"/>
        <v>31.93</v>
      </c>
      <c r="H9860" s="138">
        <v>28.51</v>
      </c>
      <c r="I9860" s="138">
        <v>25.32</v>
      </c>
      <c r="J9860" s="138">
        <v>31.93</v>
      </c>
      <c r="K9860" s="138">
        <v>5.9277446509996485</v>
      </c>
    </row>
    <row r="9861" spans="1:11">
      <c r="A9861" s="39" t="s">
        <v>505</v>
      </c>
      <c r="B9861" s="39" t="s">
        <v>504</v>
      </c>
      <c r="C9861" s="39" t="s">
        <v>386</v>
      </c>
      <c r="D9861" s="92">
        <f t="shared" si="483"/>
        <v>30.24</v>
      </c>
      <c r="E9861" s="92">
        <f t="shared" si="484"/>
        <v>27.21</v>
      </c>
      <c r="F9861" s="92">
        <f t="shared" si="485"/>
        <v>33.450000000000003</v>
      </c>
      <c r="H9861" s="138">
        <v>30.24</v>
      </c>
      <c r="I9861" s="138">
        <v>27.21</v>
      </c>
      <c r="J9861" s="138">
        <v>33.450000000000003</v>
      </c>
      <c r="K9861" s="138">
        <v>5.2579365079365088</v>
      </c>
    </row>
    <row r="9862" spans="1:11">
      <c r="A9862" s="39" t="s">
        <v>505</v>
      </c>
      <c r="B9862" s="39" t="s">
        <v>504</v>
      </c>
      <c r="C9862" s="39" t="s">
        <v>379</v>
      </c>
      <c r="D9862" s="92">
        <f t="shared" si="483"/>
        <v>29.54</v>
      </c>
      <c r="E9862" s="92">
        <f t="shared" si="484"/>
        <v>26.93</v>
      </c>
      <c r="F9862" s="92">
        <f t="shared" si="485"/>
        <v>32.29</v>
      </c>
      <c r="H9862" s="138">
        <v>29.54</v>
      </c>
      <c r="I9862" s="138">
        <v>26.93</v>
      </c>
      <c r="J9862" s="138">
        <v>32.29</v>
      </c>
      <c r="K9862" s="138">
        <v>4.6377792823290456</v>
      </c>
    </row>
    <row r="9863" spans="1:11">
      <c r="A9863" s="39" t="s">
        <v>505</v>
      </c>
      <c r="B9863" s="39" t="s">
        <v>504</v>
      </c>
      <c r="C9863" s="39" t="s">
        <v>360</v>
      </c>
      <c r="D9863" s="92">
        <f t="shared" si="483"/>
        <v>28.67</v>
      </c>
      <c r="E9863" s="92">
        <f t="shared" si="484"/>
        <v>27.07</v>
      </c>
      <c r="F9863" s="92">
        <f t="shared" si="485"/>
        <v>30.32</v>
      </c>
      <c r="H9863" s="138">
        <v>28.67</v>
      </c>
      <c r="I9863" s="138">
        <v>27.07</v>
      </c>
      <c r="J9863" s="138">
        <v>30.32</v>
      </c>
      <c r="K9863" s="138">
        <v>2.8950122078828038</v>
      </c>
    </row>
    <row r="9864" spans="1:11">
      <c r="A9864" s="39" t="s">
        <v>505</v>
      </c>
      <c r="B9864" s="39" t="s">
        <v>504</v>
      </c>
      <c r="C9864" s="39" t="s">
        <v>0</v>
      </c>
      <c r="D9864" s="92">
        <f t="shared" si="483"/>
        <v>28.54</v>
      </c>
      <c r="E9864" s="92">
        <f t="shared" si="484"/>
        <v>27.72</v>
      </c>
      <c r="F9864" s="92">
        <f t="shared" si="485"/>
        <v>29.38</v>
      </c>
      <c r="H9864" s="138">
        <v>28.54</v>
      </c>
      <c r="I9864" s="138">
        <v>27.72</v>
      </c>
      <c r="J9864" s="138">
        <v>29.38</v>
      </c>
      <c r="K9864" s="138">
        <v>1.4716187806587244</v>
      </c>
    </row>
    <row r="9865" spans="1:11">
      <c r="A9865" s="39" t="s">
        <v>505</v>
      </c>
      <c r="B9865" s="39" t="s">
        <v>501</v>
      </c>
      <c r="C9865" s="39" t="s">
        <v>101</v>
      </c>
      <c r="D9865" s="92">
        <f t="shared" si="483"/>
        <v>11.09</v>
      </c>
      <c r="E9865" s="92">
        <f t="shared" si="484"/>
        <v>7.67</v>
      </c>
      <c r="F9865" s="92">
        <f t="shared" si="485"/>
        <v>15.76</v>
      </c>
      <c r="H9865" s="138">
        <v>11.09</v>
      </c>
      <c r="I9865" s="138">
        <v>7.67</v>
      </c>
      <c r="J9865" s="138">
        <v>15.76</v>
      </c>
      <c r="K9865" s="138">
        <v>18.394950405770967</v>
      </c>
    </row>
    <row r="9866" spans="1:11">
      <c r="A9866" s="39" t="s">
        <v>505</v>
      </c>
      <c r="B9866" s="39" t="s">
        <v>501</v>
      </c>
      <c r="C9866" s="39" t="s">
        <v>108</v>
      </c>
      <c r="D9866" s="92">
        <f t="shared" si="483"/>
        <v>20.079999999999998</v>
      </c>
      <c r="E9866" s="92">
        <f t="shared" si="484"/>
        <v>10.130000000000001</v>
      </c>
      <c r="F9866" s="92">
        <f t="shared" si="485"/>
        <v>35.909999999999997</v>
      </c>
      <c r="H9866" s="138">
        <v>20.079999999999998</v>
      </c>
      <c r="I9866" s="138">
        <v>10.130000000000001</v>
      </c>
      <c r="J9866" s="138">
        <v>35.909999999999997</v>
      </c>
      <c r="K9866" s="138">
        <v>32.669322709163346</v>
      </c>
    </row>
    <row r="9867" spans="1:11">
      <c r="A9867" s="39" t="s">
        <v>505</v>
      </c>
      <c r="B9867" s="39" t="s">
        <v>501</v>
      </c>
      <c r="C9867" s="39" t="s">
        <v>109</v>
      </c>
      <c r="D9867" s="92">
        <f t="shared" si="483"/>
        <v>11.72</v>
      </c>
      <c r="E9867" s="92">
        <f t="shared" si="484"/>
        <v>7.52</v>
      </c>
      <c r="F9867" s="92">
        <f t="shared" si="485"/>
        <v>17.82</v>
      </c>
      <c r="H9867" s="138">
        <v>11.72</v>
      </c>
      <c r="I9867" s="138">
        <v>7.52</v>
      </c>
      <c r="J9867" s="138">
        <v>17.82</v>
      </c>
      <c r="K9867" s="138">
        <v>22.098976109215016</v>
      </c>
    </row>
    <row r="9868" spans="1:11">
      <c r="A9868" s="39" t="s">
        <v>505</v>
      </c>
      <c r="B9868" s="39" t="s">
        <v>501</v>
      </c>
      <c r="C9868" s="39" t="s">
        <v>112</v>
      </c>
      <c r="D9868" s="92">
        <f t="shared" si="483"/>
        <v>9.6999999999999993</v>
      </c>
      <c r="E9868" s="92">
        <f t="shared" si="484"/>
        <v>4.82</v>
      </c>
      <c r="F9868" s="92">
        <f t="shared" si="485"/>
        <v>18.57</v>
      </c>
      <c r="H9868" s="138">
        <v>9.6999999999999993</v>
      </c>
      <c r="I9868" s="138">
        <v>4.82</v>
      </c>
      <c r="J9868" s="138">
        <v>18.57</v>
      </c>
      <c r="K9868" s="138">
        <v>34.639175257731956</v>
      </c>
    </row>
    <row r="9869" spans="1:11">
      <c r="A9869" s="39" t="s">
        <v>505</v>
      </c>
      <c r="B9869" s="39" t="s">
        <v>501</v>
      </c>
      <c r="C9869" s="39" t="s">
        <v>115</v>
      </c>
      <c r="D9869" s="92">
        <f t="shared" si="483"/>
        <v>13.01</v>
      </c>
      <c r="E9869" s="92">
        <f t="shared" si="484"/>
        <v>9.68</v>
      </c>
      <c r="F9869" s="92">
        <f t="shared" si="485"/>
        <v>17.27</v>
      </c>
      <c r="H9869" s="138">
        <v>13.01</v>
      </c>
      <c r="I9869" s="138">
        <v>9.68</v>
      </c>
      <c r="J9869" s="138">
        <v>17.27</v>
      </c>
      <c r="K9869" s="138">
        <v>14.757878554957724</v>
      </c>
    </row>
    <row r="9870" spans="1:11">
      <c r="A9870" s="39" t="s">
        <v>505</v>
      </c>
      <c r="B9870" s="39" t="s">
        <v>501</v>
      </c>
      <c r="C9870" s="39" t="s">
        <v>118</v>
      </c>
      <c r="D9870" s="92">
        <f t="shared" si="483"/>
        <v>6.98</v>
      </c>
      <c r="E9870" s="92">
        <f t="shared" si="484"/>
        <v>4.4800000000000004</v>
      </c>
      <c r="F9870" s="92">
        <f t="shared" si="485"/>
        <v>10.74</v>
      </c>
      <c r="H9870" s="138">
        <v>6.98</v>
      </c>
      <c r="I9870" s="138">
        <v>4.4800000000000004</v>
      </c>
      <c r="J9870" s="138">
        <v>10.74</v>
      </c>
      <c r="K9870" s="138">
        <v>22.349570200573066</v>
      </c>
    </row>
    <row r="9871" spans="1:11">
      <c r="A9871" s="39" t="s">
        <v>505</v>
      </c>
      <c r="B9871" s="39" t="s">
        <v>501</v>
      </c>
      <c r="C9871" s="39" t="s">
        <v>122</v>
      </c>
      <c r="D9871" s="92">
        <f t="shared" si="483"/>
        <v>9.99</v>
      </c>
      <c r="E9871" s="92">
        <f t="shared" si="484"/>
        <v>7.22</v>
      </c>
      <c r="F9871" s="92">
        <f t="shared" si="485"/>
        <v>13.66</v>
      </c>
      <c r="H9871" s="138">
        <v>9.99</v>
      </c>
      <c r="I9871" s="138">
        <v>7.22</v>
      </c>
      <c r="J9871" s="138">
        <v>13.66</v>
      </c>
      <c r="K9871" s="138">
        <v>16.316316316316314</v>
      </c>
    </row>
    <row r="9872" spans="1:11">
      <c r="A9872" s="39" t="s">
        <v>505</v>
      </c>
      <c r="B9872" s="39" t="s">
        <v>501</v>
      </c>
      <c r="C9872" s="39" t="s">
        <v>130</v>
      </c>
      <c r="D9872" s="92">
        <f t="shared" si="483"/>
        <v>11.41</v>
      </c>
      <c r="E9872" s="92">
        <f t="shared" si="484"/>
        <v>8.58</v>
      </c>
      <c r="F9872" s="92">
        <f t="shared" si="485"/>
        <v>15.02</v>
      </c>
      <c r="H9872" s="138">
        <v>11.41</v>
      </c>
      <c r="I9872" s="138">
        <v>8.58</v>
      </c>
      <c r="J9872" s="138">
        <v>15.02</v>
      </c>
      <c r="K9872" s="138">
        <v>14.285714285714285</v>
      </c>
    </row>
    <row r="9873" spans="1:11">
      <c r="A9873" s="39" t="s">
        <v>505</v>
      </c>
      <c r="B9873" s="39" t="s">
        <v>501</v>
      </c>
      <c r="C9873" s="39" t="s">
        <v>135</v>
      </c>
      <c r="D9873" s="92">
        <f t="shared" si="483"/>
        <v>5.19</v>
      </c>
      <c r="E9873" s="92">
        <f t="shared" si="484"/>
        <v>3.16</v>
      </c>
      <c r="F9873" s="92">
        <f t="shared" si="485"/>
        <v>8.42</v>
      </c>
      <c r="H9873" s="138">
        <v>5.19</v>
      </c>
      <c r="I9873" s="138">
        <v>3.16</v>
      </c>
      <c r="J9873" s="138">
        <v>8.42</v>
      </c>
      <c r="K9873" s="138">
        <v>25.048169556840076</v>
      </c>
    </row>
    <row r="9874" spans="1:11">
      <c r="A9874" s="39" t="s">
        <v>505</v>
      </c>
      <c r="B9874" s="39" t="s">
        <v>501</v>
      </c>
      <c r="C9874" s="39" t="s">
        <v>136</v>
      </c>
      <c r="D9874" s="92">
        <f t="shared" si="483"/>
        <v>8.7100000000000009</v>
      </c>
      <c r="E9874" s="92">
        <f t="shared" si="484"/>
        <v>5.52</v>
      </c>
      <c r="F9874" s="92">
        <f t="shared" si="485"/>
        <v>13.49</v>
      </c>
      <c r="H9874" s="138">
        <v>8.7100000000000009</v>
      </c>
      <c r="I9874" s="138">
        <v>5.52</v>
      </c>
      <c r="J9874" s="138">
        <v>13.49</v>
      </c>
      <c r="K9874" s="138">
        <v>22.84730195177956</v>
      </c>
    </row>
    <row r="9875" spans="1:11">
      <c r="A9875" s="39" t="s">
        <v>505</v>
      </c>
      <c r="B9875" s="39" t="s">
        <v>501</v>
      </c>
      <c r="C9875" s="39" t="s">
        <v>143</v>
      </c>
      <c r="D9875" s="92">
        <f t="shared" si="483"/>
        <v>9.25</v>
      </c>
      <c r="E9875" s="92">
        <f t="shared" si="484"/>
        <v>5.75</v>
      </c>
      <c r="F9875" s="92">
        <f t="shared" si="485"/>
        <v>14.55</v>
      </c>
      <c r="H9875" s="138">
        <v>9.25</v>
      </c>
      <c r="I9875" s="138">
        <v>5.75</v>
      </c>
      <c r="J9875" s="138">
        <v>14.55</v>
      </c>
      <c r="K9875" s="138">
        <v>23.783783783783786</v>
      </c>
    </row>
    <row r="9876" spans="1:11">
      <c r="A9876" s="39" t="s">
        <v>505</v>
      </c>
      <c r="B9876" s="39" t="s">
        <v>501</v>
      </c>
      <c r="C9876" s="39" t="s">
        <v>149</v>
      </c>
      <c r="D9876" s="92">
        <f t="shared" si="483"/>
        <v>10.09</v>
      </c>
      <c r="E9876" s="92">
        <f t="shared" si="484"/>
        <v>7.36</v>
      </c>
      <c r="F9876" s="92">
        <f t="shared" si="485"/>
        <v>13.69</v>
      </c>
      <c r="H9876" s="138">
        <v>10.09</v>
      </c>
      <c r="I9876" s="138">
        <v>7.36</v>
      </c>
      <c r="J9876" s="138">
        <v>13.69</v>
      </c>
      <c r="K9876" s="138">
        <v>15.857284440039646</v>
      </c>
    </row>
    <row r="9877" spans="1:11">
      <c r="A9877" s="39" t="s">
        <v>505</v>
      </c>
      <c r="B9877" s="39" t="s">
        <v>501</v>
      </c>
      <c r="C9877" s="39" t="s">
        <v>151</v>
      </c>
      <c r="D9877" s="92">
        <f t="shared" si="483"/>
        <v>10.29</v>
      </c>
      <c r="E9877" s="92">
        <f t="shared" si="484"/>
        <v>5.93</v>
      </c>
      <c r="F9877" s="92">
        <f t="shared" si="485"/>
        <v>17.27</v>
      </c>
      <c r="H9877" s="138">
        <v>10.29</v>
      </c>
      <c r="I9877" s="138">
        <v>5.93</v>
      </c>
      <c r="J9877" s="138">
        <v>17.27</v>
      </c>
      <c r="K9877" s="138">
        <v>27.405247813411084</v>
      </c>
    </row>
    <row r="9878" spans="1:11">
      <c r="A9878" s="39" t="s">
        <v>505</v>
      </c>
      <c r="B9878" s="39" t="s">
        <v>501</v>
      </c>
      <c r="C9878" s="39" t="s">
        <v>154</v>
      </c>
      <c r="D9878" s="92">
        <f t="shared" si="483"/>
        <v>10.199999999999999</v>
      </c>
      <c r="E9878" s="92">
        <f t="shared" si="484"/>
        <v>6.59</v>
      </c>
      <c r="F9878" s="92">
        <f t="shared" si="485"/>
        <v>15.46</v>
      </c>
      <c r="H9878" s="138">
        <v>10.199999999999999</v>
      </c>
      <c r="I9878" s="138">
        <v>6.59</v>
      </c>
      <c r="J9878" s="138">
        <v>15.46</v>
      </c>
      <c r="K9878" s="138">
        <v>21.764705882352946</v>
      </c>
    </row>
    <row r="9879" spans="1:11">
      <c r="A9879" s="39" t="s">
        <v>505</v>
      </c>
      <c r="B9879" s="39" t="s">
        <v>501</v>
      </c>
      <c r="C9879" s="39" t="s">
        <v>164</v>
      </c>
      <c r="D9879" s="92">
        <f t="shared" si="483"/>
        <v>10.85</v>
      </c>
      <c r="E9879" s="92">
        <f t="shared" si="484"/>
        <v>5.77</v>
      </c>
      <c r="F9879" s="92">
        <f t="shared" si="485"/>
        <v>19.489999999999998</v>
      </c>
      <c r="H9879" s="138">
        <v>10.85</v>
      </c>
      <c r="I9879" s="138">
        <v>5.77</v>
      </c>
      <c r="J9879" s="138">
        <v>19.489999999999998</v>
      </c>
      <c r="K9879" s="138">
        <v>31.244239631336406</v>
      </c>
    </row>
    <row r="9880" spans="1:11">
      <c r="A9880" s="39" t="s">
        <v>505</v>
      </c>
      <c r="B9880" s="39" t="s">
        <v>501</v>
      </c>
      <c r="C9880" s="39" t="s">
        <v>171</v>
      </c>
      <c r="D9880" s="92">
        <f t="shared" si="483"/>
        <v>14.45</v>
      </c>
      <c r="E9880" s="92">
        <f t="shared" si="484"/>
        <v>10.6</v>
      </c>
      <c r="F9880" s="92">
        <f t="shared" si="485"/>
        <v>19.39</v>
      </c>
      <c r="H9880" s="138">
        <v>14.45</v>
      </c>
      <c r="I9880" s="138">
        <v>10.6</v>
      </c>
      <c r="J9880" s="138">
        <v>19.39</v>
      </c>
      <c r="K9880" s="138">
        <v>15.432525951557095</v>
      </c>
    </row>
    <row r="9881" spans="1:11">
      <c r="A9881" s="39" t="s">
        <v>505</v>
      </c>
      <c r="B9881" s="39" t="s">
        <v>501</v>
      </c>
      <c r="C9881" s="39" t="s">
        <v>174</v>
      </c>
      <c r="D9881" s="92">
        <f t="shared" si="483"/>
        <v>12.94</v>
      </c>
      <c r="E9881" s="92">
        <f t="shared" si="484"/>
        <v>9.2100000000000009</v>
      </c>
      <c r="F9881" s="92">
        <f t="shared" si="485"/>
        <v>17.89</v>
      </c>
      <c r="H9881" s="138">
        <v>12.94</v>
      </c>
      <c r="I9881" s="138">
        <v>9.2100000000000009</v>
      </c>
      <c r="J9881" s="138">
        <v>17.89</v>
      </c>
      <c r="K9881" s="138">
        <v>17.0015455950541</v>
      </c>
    </row>
    <row r="9882" spans="1:11">
      <c r="A9882" s="39" t="s">
        <v>505</v>
      </c>
      <c r="B9882" s="39" t="s">
        <v>501</v>
      </c>
      <c r="C9882" s="39" t="s">
        <v>102</v>
      </c>
      <c r="D9882" s="92">
        <f t="shared" ref="D9882:D9945" si="486">IF(K9882&gt;=50," ",H9882)</f>
        <v>8.25</v>
      </c>
      <c r="E9882" s="92">
        <f t="shared" ref="E9882:E9945" si="487">IF(K9882&gt;=50," ",I9882)</f>
        <v>5.23</v>
      </c>
      <c r="F9882" s="92">
        <f t="shared" ref="F9882:F9945" si="488">IF(K9882&gt;=50," ",J9882)</f>
        <v>12.8</v>
      </c>
      <c r="H9882" s="138">
        <v>8.25</v>
      </c>
      <c r="I9882" s="138">
        <v>5.23</v>
      </c>
      <c r="J9882" s="138">
        <v>12.8</v>
      </c>
      <c r="K9882" s="138">
        <v>22.909090909090907</v>
      </c>
    </row>
    <row r="9883" spans="1:11">
      <c r="A9883" s="39" t="s">
        <v>505</v>
      </c>
      <c r="B9883" s="39" t="s">
        <v>501</v>
      </c>
      <c r="C9883" s="39" t="s">
        <v>103</v>
      </c>
      <c r="D9883" s="92">
        <f t="shared" si="486"/>
        <v>14.63</v>
      </c>
      <c r="E9883" s="92">
        <f t="shared" si="487"/>
        <v>9.7799999999999994</v>
      </c>
      <c r="F9883" s="92">
        <f t="shared" si="488"/>
        <v>21.33</v>
      </c>
      <c r="H9883" s="138">
        <v>14.63</v>
      </c>
      <c r="I9883" s="138">
        <v>9.7799999999999994</v>
      </c>
      <c r="J9883" s="138">
        <v>21.33</v>
      </c>
      <c r="K9883" s="138">
        <v>19.95898838004101</v>
      </c>
    </row>
    <row r="9884" spans="1:11">
      <c r="A9884" s="39" t="s">
        <v>505</v>
      </c>
      <c r="B9884" s="39" t="s">
        <v>501</v>
      </c>
      <c r="C9884" s="39" t="s">
        <v>104</v>
      </c>
      <c r="D9884" s="92">
        <f t="shared" si="486"/>
        <v>8.08</v>
      </c>
      <c r="E9884" s="92">
        <f t="shared" si="487"/>
        <v>4.99</v>
      </c>
      <c r="F9884" s="92">
        <f t="shared" si="488"/>
        <v>12.81</v>
      </c>
      <c r="H9884" s="138">
        <v>8.08</v>
      </c>
      <c r="I9884" s="138">
        <v>4.99</v>
      </c>
      <c r="J9884" s="138">
        <v>12.81</v>
      </c>
      <c r="K9884" s="138">
        <v>24.133663366336634</v>
      </c>
    </row>
    <row r="9885" spans="1:11">
      <c r="A9885" s="39" t="s">
        <v>505</v>
      </c>
      <c r="B9885" s="39" t="s">
        <v>501</v>
      </c>
      <c r="C9885" s="39" t="s">
        <v>110</v>
      </c>
      <c r="D9885" s="92">
        <f t="shared" si="486"/>
        <v>10.15</v>
      </c>
      <c r="E9885" s="92">
        <f t="shared" si="487"/>
        <v>6.97</v>
      </c>
      <c r="F9885" s="92">
        <f t="shared" si="488"/>
        <v>14.56</v>
      </c>
      <c r="H9885" s="138">
        <v>10.15</v>
      </c>
      <c r="I9885" s="138">
        <v>6.97</v>
      </c>
      <c r="J9885" s="138">
        <v>14.56</v>
      </c>
      <c r="K9885" s="138">
        <v>18.817733990147779</v>
      </c>
    </row>
    <row r="9886" spans="1:11">
      <c r="A9886" s="39" t="s">
        <v>505</v>
      </c>
      <c r="B9886" s="39" t="s">
        <v>501</v>
      </c>
      <c r="C9886" s="39" t="s">
        <v>111</v>
      </c>
      <c r="D9886" s="92">
        <f t="shared" si="486"/>
        <v>15.29</v>
      </c>
      <c r="E9886" s="92">
        <f t="shared" si="487"/>
        <v>11.52</v>
      </c>
      <c r="F9886" s="92">
        <f t="shared" si="488"/>
        <v>20.010000000000002</v>
      </c>
      <c r="H9886" s="138">
        <v>15.29</v>
      </c>
      <c r="I9886" s="138">
        <v>11.52</v>
      </c>
      <c r="J9886" s="138">
        <v>20.010000000000002</v>
      </c>
      <c r="K9886" s="138">
        <v>14.126880313930675</v>
      </c>
    </row>
    <row r="9887" spans="1:11">
      <c r="A9887" s="39" t="s">
        <v>505</v>
      </c>
      <c r="B9887" s="39" t="s">
        <v>501</v>
      </c>
      <c r="C9887" s="39" t="s">
        <v>116</v>
      </c>
      <c r="D9887" s="92">
        <f t="shared" si="486"/>
        <v>14.84</v>
      </c>
      <c r="E9887" s="92">
        <f t="shared" si="487"/>
        <v>9.1</v>
      </c>
      <c r="F9887" s="92">
        <f t="shared" si="488"/>
        <v>23.27</v>
      </c>
      <c r="H9887" s="138">
        <v>14.84</v>
      </c>
      <c r="I9887" s="138">
        <v>9.1</v>
      </c>
      <c r="J9887" s="138">
        <v>23.27</v>
      </c>
      <c r="K9887" s="138">
        <v>24.056603773584907</v>
      </c>
    </row>
    <row r="9888" spans="1:11">
      <c r="A9888" s="39" t="s">
        <v>505</v>
      </c>
      <c r="B9888" s="39" t="s">
        <v>501</v>
      </c>
      <c r="C9888" s="39" t="s">
        <v>117</v>
      </c>
      <c r="D9888" s="92">
        <f t="shared" si="486"/>
        <v>12.35</v>
      </c>
      <c r="E9888" s="92">
        <f t="shared" si="487"/>
        <v>8.93</v>
      </c>
      <c r="F9888" s="92">
        <f t="shared" si="488"/>
        <v>16.82</v>
      </c>
      <c r="H9888" s="138">
        <v>12.35</v>
      </c>
      <c r="I9888" s="138">
        <v>8.93</v>
      </c>
      <c r="J9888" s="138">
        <v>16.82</v>
      </c>
      <c r="K9888" s="138">
        <v>16.194331983805668</v>
      </c>
    </row>
    <row r="9889" spans="1:11">
      <c r="A9889" s="39" t="s">
        <v>505</v>
      </c>
      <c r="B9889" s="39" t="s">
        <v>501</v>
      </c>
      <c r="C9889" s="39" t="s">
        <v>119</v>
      </c>
      <c r="D9889" s="92">
        <f t="shared" si="486"/>
        <v>14.03</v>
      </c>
      <c r="E9889" s="92">
        <f t="shared" si="487"/>
        <v>10.41</v>
      </c>
      <c r="F9889" s="92">
        <f t="shared" si="488"/>
        <v>18.66</v>
      </c>
      <c r="H9889" s="138">
        <v>14.03</v>
      </c>
      <c r="I9889" s="138">
        <v>10.41</v>
      </c>
      <c r="J9889" s="138">
        <v>18.66</v>
      </c>
      <c r="K9889" s="138">
        <v>14.896650035637919</v>
      </c>
    </row>
    <row r="9890" spans="1:11">
      <c r="A9890" s="39" t="s">
        <v>505</v>
      </c>
      <c r="B9890" s="39" t="s">
        <v>501</v>
      </c>
      <c r="C9890" s="39" t="s">
        <v>123</v>
      </c>
      <c r="D9890" s="92">
        <f t="shared" si="486"/>
        <v>9.73</v>
      </c>
      <c r="E9890" s="92">
        <f t="shared" si="487"/>
        <v>6.82</v>
      </c>
      <c r="F9890" s="92">
        <f t="shared" si="488"/>
        <v>13.69</v>
      </c>
      <c r="H9890" s="138">
        <v>9.73</v>
      </c>
      <c r="I9890" s="138">
        <v>6.82</v>
      </c>
      <c r="J9890" s="138">
        <v>13.69</v>
      </c>
      <c r="K9890" s="138">
        <v>17.780061664953749</v>
      </c>
    </row>
    <row r="9891" spans="1:11">
      <c r="A9891" s="39" t="s">
        <v>505</v>
      </c>
      <c r="B9891" s="39" t="s">
        <v>501</v>
      </c>
      <c r="C9891" s="39" t="s">
        <v>132</v>
      </c>
      <c r="D9891" s="92">
        <f t="shared" si="486"/>
        <v>11.59</v>
      </c>
      <c r="E9891" s="92">
        <f t="shared" si="487"/>
        <v>8.19</v>
      </c>
      <c r="F9891" s="92">
        <f t="shared" si="488"/>
        <v>16.14</v>
      </c>
      <c r="H9891" s="138">
        <v>11.59</v>
      </c>
      <c r="I9891" s="138">
        <v>8.19</v>
      </c>
      <c r="J9891" s="138">
        <v>16.14</v>
      </c>
      <c r="K9891" s="138">
        <v>17.342536669542707</v>
      </c>
    </row>
    <row r="9892" spans="1:11">
      <c r="A9892" s="39" t="s">
        <v>505</v>
      </c>
      <c r="B9892" s="39" t="s">
        <v>501</v>
      </c>
      <c r="C9892" s="39" t="s">
        <v>134</v>
      </c>
      <c r="D9892" s="92">
        <f t="shared" si="486"/>
        <v>11.74</v>
      </c>
      <c r="E9892" s="92">
        <f t="shared" si="487"/>
        <v>8.16</v>
      </c>
      <c r="F9892" s="92">
        <f t="shared" si="488"/>
        <v>16.62</v>
      </c>
      <c r="H9892" s="138">
        <v>11.74</v>
      </c>
      <c r="I9892" s="138">
        <v>8.16</v>
      </c>
      <c r="J9892" s="138">
        <v>16.62</v>
      </c>
      <c r="K9892" s="138">
        <v>18.228279386712096</v>
      </c>
    </row>
    <row r="9893" spans="1:11">
      <c r="A9893" s="39" t="s">
        <v>505</v>
      </c>
      <c r="B9893" s="39" t="s">
        <v>501</v>
      </c>
      <c r="C9893" s="39" t="s">
        <v>150</v>
      </c>
      <c r="D9893" s="92">
        <f t="shared" si="486"/>
        <v>10.27</v>
      </c>
      <c r="E9893" s="92">
        <f t="shared" si="487"/>
        <v>6.4</v>
      </c>
      <c r="F9893" s="92">
        <f t="shared" si="488"/>
        <v>16.059999999999999</v>
      </c>
      <c r="H9893" s="138">
        <v>10.27</v>
      </c>
      <c r="I9893" s="138">
        <v>6.4</v>
      </c>
      <c r="J9893" s="138">
        <v>16.059999999999999</v>
      </c>
      <c r="K9893" s="138">
        <v>23.563777994157743</v>
      </c>
    </row>
    <row r="9894" spans="1:11">
      <c r="A9894" s="39" t="s">
        <v>505</v>
      </c>
      <c r="B9894" s="39" t="s">
        <v>501</v>
      </c>
      <c r="C9894" s="39" t="s">
        <v>156</v>
      </c>
      <c r="D9894" s="92">
        <f t="shared" si="486"/>
        <v>11.26</v>
      </c>
      <c r="E9894" s="92">
        <f t="shared" si="487"/>
        <v>7.46</v>
      </c>
      <c r="F9894" s="92">
        <f t="shared" si="488"/>
        <v>16.66</v>
      </c>
      <c r="H9894" s="138">
        <v>11.26</v>
      </c>
      <c r="I9894" s="138">
        <v>7.46</v>
      </c>
      <c r="J9894" s="138">
        <v>16.66</v>
      </c>
      <c r="K9894" s="138">
        <v>20.515097690941385</v>
      </c>
    </row>
    <row r="9895" spans="1:11">
      <c r="A9895" s="39" t="s">
        <v>505</v>
      </c>
      <c r="B9895" s="39" t="s">
        <v>501</v>
      </c>
      <c r="C9895" s="39" t="s">
        <v>159</v>
      </c>
      <c r="D9895" s="92">
        <f t="shared" si="486"/>
        <v>7.07</v>
      </c>
      <c r="E9895" s="92">
        <f t="shared" si="487"/>
        <v>4.3099999999999996</v>
      </c>
      <c r="F9895" s="92">
        <f t="shared" si="488"/>
        <v>11.37</v>
      </c>
      <c r="H9895" s="138">
        <v>7.07</v>
      </c>
      <c r="I9895" s="138">
        <v>4.3099999999999996</v>
      </c>
      <c r="J9895" s="138">
        <v>11.37</v>
      </c>
      <c r="K9895" s="138">
        <v>24.752475247524753</v>
      </c>
    </row>
    <row r="9896" spans="1:11">
      <c r="A9896" s="39" t="s">
        <v>505</v>
      </c>
      <c r="B9896" s="39" t="s">
        <v>501</v>
      </c>
      <c r="C9896" s="39" t="s">
        <v>161</v>
      </c>
      <c r="D9896" s="92">
        <f t="shared" si="486"/>
        <v>7.53</v>
      </c>
      <c r="E9896" s="92">
        <f t="shared" si="487"/>
        <v>5.04</v>
      </c>
      <c r="F9896" s="92">
        <f t="shared" si="488"/>
        <v>11.11</v>
      </c>
      <c r="H9896" s="138">
        <v>7.53</v>
      </c>
      <c r="I9896" s="138">
        <v>5.04</v>
      </c>
      <c r="J9896" s="138">
        <v>11.11</v>
      </c>
      <c r="K9896" s="138">
        <v>20.185922974767596</v>
      </c>
    </row>
    <row r="9897" spans="1:11">
      <c r="A9897" s="39" t="s">
        <v>505</v>
      </c>
      <c r="B9897" s="39" t="s">
        <v>501</v>
      </c>
      <c r="C9897" s="39" t="s">
        <v>168</v>
      </c>
      <c r="D9897" s="92">
        <f t="shared" si="486"/>
        <v>7.49</v>
      </c>
      <c r="E9897" s="92">
        <f t="shared" si="487"/>
        <v>4.32</v>
      </c>
      <c r="F9897" s="92">
        <f t="shared" si="488"/>
        <v>12.67</v>
      </c>
      <c r="H9897" s="138">
        <v>7.49</v>
      </c>
      <c r="I9897" s="138">
        <v>4.32</v>
      </c>
      <c r="J9897" s="138">
        <v>12.67</v>
      </c>
      <c r="K9897" s="138">
        <v>27.503337783711618</v>
      </c>
    </row>
    <row r="9898" spans="1:11">
      <c r="A9898" s="39" t="s">
        <v>505</v>
      </c>
      <c r="B9898" s="39" t="s">
        <v>501</v>
      </c>
      <c r="C9898" s="39" t="s">
        <v>98</v>
      </c>
      <c r="D9898" s="92">
        <f t="shared" si="486"/>
        <v>17.329999999999998</v>
      </c>
      <c r="E9898" s="92">
        <f t="shared" si="487"/>
        <v>9.7799999999999994</v>
      </c>
      <c r="F9898" s="92">
        <f t="shared" si="488"/>
        <v>28.86</v>
      </c>
      <c r="H9898" s="138">
        <v>17.329999999999998</v>
      </c>
      <c r="I9898" s="138">
        <v>9.7799999999999994</v>
      </c>
      <c r="J9898" s="138">
        <v>28.86</v>
      </c>
      <c r="K9898" s="138">
        <v>27.870744373918065</v>
      </c>
    </row>
    <row r="9899" spans="1:11">
      <c r="A9899" s="39" t="s">
        <v>505</v>
      </c>
      <c r="B9899" s="39" t="s">
        <v>501</v>
      </c>
      <c r="C9899" s="39" t="s">
        <v>105</v>
      </c>
      <c r="D9899" s="92">
        <f t="shared" si="486"/>
        <v>16.14</v>
      </c>
      <c r="E9899" s="92">
        <f t="shared" si="487"/>
        <v>8.08</v>
      </c>
      <c r="F9899" s="92">
        <f t="shared" si="488"/>
        <v>29.63</v>
      </c>
      <c r="H9899" s="138">
        <v>16.14</v>
      </c>
      <c r="I9899" s="138">
        <v>8.08</v>
      </c>
      <c r="J9899" s="138">
        <v>29.63</v>
      </c>
      <c r="K9899" s="138">
        <v>33.51920693928129</v>
      </c>
    </row>
    <row r="9900" spans="1:11">
      <c r="A9900" s="39" t="s">
        <v>505</v>
      </c>
      <c r="B9900" s="39" t="s">
        <v>501</v>
      </c>
      <c r="C9900" s="39" t="s">
        <v>106</v>
      </c>
      <c r="D9900" s="92">
        <f t="shared" si="486"/>
        <v>11.83</v>
      </c>
      <c r="E9900" s="92">
        <f t="shared" si="487"/>
        <v>8.89</v>
      </c>
      <c r="F9900" s="92">
        <f t="shared" si="488"/>
        <v>15.57</v>
      </c>
      <c r="H9900" s="138">
        <v>11.83</v>
      </c>
      <c r="I9900" s="138">
        <v>8.89</v>
      </c>
      <c r="J9900" s="138">
        <v>15.57</v>
      </c>
      <c r="K9900" s="138">
        <v>14.285714285714285</v>
      </c>
    </row>
    <row r="9901" spans="1:11">
      <c r="A9901" s="39" t="s">
        <v>505</v>
      </c>
      <c r="B9901" s="39" t="s">
        <v>501</v>
      </c>
      <c r="C9901" s="39" t="s">
        <v>125</v>
      </c>
      <c r="D9901" s="92">
        <f t="shared" si="486"/>
        <v>10.38</v>
      </c>
      <c r="E9901" s="92">
        <f t="shared" si="487"/>
        <v>7.04</v>
      </c>
      <c r="F9901" s="92">
        <f t="shared" si="488"/>
        <v>15.03</v>
      </c>
      <c r="H9901" s="138">
        <v>10.38</v>
      </c>
      <c r="I9901" s="138">
        <v>7.04</v>
      </c>
      <c r="J9901" s="138">
        <v>15.03</v>
      </c>
      <c r="K9901" s="138">
        <v>19.364161849710978</v>
      </c>
    </row>
    <row r="9902" spans="1:11">
      <c r="A9902" s="39" t="s">
        <v>505</v>
      </c>
      <c r="B9902" s="39" t="s">
        <v>501</v>
      </c>
      <c r="C9902" s="39" t="s">
        <v>131</v>
      </c>
      <c r="D9902" s="92">
        <f t="shared" si="486"/>
        <v>10.93</v>
      </c>
      <c r="E9902" s="92">
        <f t="shared" si="487"/>
        <v>6.53</v>
      </c>
      <c r="F9902" s="92">
        <f t="shared" si="488"/>
        <v>17.739999999999998</v>
      </c>
      <c r="H9902" s="138">
        <v>10.93</v>
      </c>
      <c r="I9902" s="138">
        <v>6.53</v>
      </c>
      <c r="J9902" s="138">
        <v>17.739999999999998</v>
      </c>
      <c r="K9902" s="138">
        <v>25.617566331198532</v>
      </c>
    </row>
    <row r="9903" spans="1:11">
      <c r="A9903" s="39" t="s">
        <v>505</v>
      </c>
      <c r="B9903" s="39" t="s">
        <v>501</v>
      </c>
      <c r="C9903" s="39" t="s">
        <v>133</v>
      </c>
      <c r="D9903" s="92">
        <f t="shared" si="486"/>
        <v>13.89</v>
      </c>
      <c r="E9903" s="92">
        <f t="shared" si="487"/>
        <v>10.45</v>
      </c>
      <c r="F9903" s="92">
        <f t="shared" si="488"/>
        <v>18.22</v>
      </c>
      <c r="H9903" s="138">
        <v>13.89</v>
      </c>
      <c r="I9903" s="138">
        <v>10.45</v>
      </c>
      <c r="J9903" s="138">
        <v>18.22</v>
      </c>
      <c r="K9903" s="138">
        <v>14.182865370770337</v>
      </c>
    </row>
    <row r="9904" spans="1:11">
      <c r="A9904" s="39" t="s">
        <v>505</v>
      </c>
      <c r="B9904" s="39" t="s">
        <v>501</v>
      </c>
      <c r="C9904" s="39" t="s">
        <v>137</v>
      </c>
      <c r="D9904" s="92">
        <f t="shared" si="486"/>
        <v>10.27</v>
      </c>
      <c r="E9904" s="92">
        <f t="shared" si="487"/>
        <v>6.98</v>
      </c>
      <c r="F9904" s="92">
        <f t="shared" si="488"/>
        <v>14.87</v>
      </c>
      <c r="H9904" s="138">
        <v>10.27</v>
      </c>
      <c r="I9904" s="138">
        <v>6.98</v>
      </c>
      <c r="J9904" s="138">
        <v>14.87</v>
      </c>
      <c r="K9904" s="138">
        <v>19.37682570593963</v>
      </c>
    </row>
    <row r="9905" spans="1:11">
      <c r="A9905" s="39" t="s">
        <v>505</v>
      </c>
      <c r="B9905" s="39" t="s">
        <v>501</v>
      </c>
      <c r="C9905" s="39" t="s">
        <v>138</v>
      </c>
      <c r="D9905" s="92">
        <f t="shared" si="486"/>
        <v>15.02</v>
      </c>
      <c r="E9905" s="92">
        <f t="shared" si="487"/>
        <v>7.93</v>
      </c>
      <c r="F9905" s="92">
        <f t="shared" si="488"/>
        <v>26.6</v>
      </c>
      <c r="H9905" s="138">
        <v>15.02</v>
      </c>
      <c r="I9905" s="138">
        <v>7.93</v>
      </c>
      <c r="J9905" s="138">
        <v>26.6</v>
      </c>
      <c r="K9905" s="138">
        <v>31.158455392809586</v>
      </c>
    </row>
    <row r="9906" spans="1:11">
      <c r="A9906" s="39" t="s">
        <v>505</v>
      </c>
      <c r="B9906" s="39" t="s">
        <v>501</v>
      </c>
      <c r="C9906" s="39" t="s">
        <v>140</v>
      </c>
      <c r="D9906" s="92">
        <f t="shared" si="486"/>
        <v>7.45</v>
      </c>
      <c r="E9906" s="92">
        <f t="shared" si="487"/>
        <v>4.8099999999999996</v>
      </c>
      <c r="F9906" s="92">
        <f t="shared" si="488"/>
        <v>11.36</v>
      </c>
      <c r="H9906" s="138">
        <v>7.45</v>
      </c>
      <c r="I9906" s="138">
        <v>4.8099999999999996</v>
      </c>
      <c r="J9906" s="138">
        <v>11.36</v>
      </c>
      <c r="K9906" s="138">
        <v>21.87919463087248</v>
      </c>
    </row>
    <row r="9907" spans="1:11">
      <c r="A9907" s="39" t="s">
        <v>505</v>
      </c>
      <c r="B9907" s="39" t="s">
        <v>501</v>
      </c>
      <c r="C9907" s="39" t="s">
        <v>144</v>
      </c>
      <c r="D9907" s="92">
        <f t="shared" si="486"/>
        <v>12.48</v>
      </c>
      <c r="E9907" s="92">
        <f t="shared" si="487"/>
        <v>8.4600000000000009</v>
      </c>
      <c r="F9907" s="92">
        <f t="shared" si="488"/>
        <v>18.010000000000002</v>
      </c>
      <c r="H9907" s="138">
        <v>12.48</v>
      </c>
      <c r="I9907" s="138">
        <v>8.4600000000000009</v>
      </c>
      <c r="J9907" s="138">
        <v>18.010000000000002</v>
      </c>
      <c r="K9907" s="138">
        <v>19.310897435897438</v>
      </c>
    </row>
    <row r="9908" spans="1:11">
      <c r="A9908" s="39" t="s">
        <v>505</v>
      </c>
      <c r="B9908" s="39" t="s">
        <v>501</v>
      </c>
      <c r="C9908" s="39" t="s">
        <v>145</v>
      </c>
      <c r="D9908" s="92">
        <f t="shared" si="486"/>
        <v>5.85</v>
      </c>
      <c r="E9908" s="92">
        <f t="shared" si="487"/>
        <v>3.79</v>
      </c>
      <c r="F9908" s="92">
        <f t="shared" si="488"/>
        <v>8.93</v>
      </c>
      <c r="H9908" s="138">
        <v>5.85</v>
      </c>
      <c r="I9908" s="138">
        <v>3.79</v>
      </c>
      <c r="J9908" s="138">
        <v>8.93</v>
      </c>
      <c r="K9908" s="138">
        <v>21.880341880341884</v>
      </c>
    </row>
    <row r="9909" spans="1:11">
      <c r="A9909" s="39" t="s">
        <v>505</v>
      </c>
      <c r="B9909" s="39" t="s">
        <v>501</v>
      </c>
      <c r="C9909" s="39" t="s">
        <v>146</v>
      </c>
      <c r="D9909" s="92">
        <f t="shared" si="486"/>
        <v>11.18</v>
      </c>
      <c r="E9909" s="92">
        <f t="shared" si="487"/>
        <v>8.31</v>
      </c>
      <c r="F9909" s="92">
        <f t="shared" si="488"/>
        <v>14.89</v>
      </c>
      <c r="H9909" s="138">
        <v>11.18</v>
      </c>
      <c r="I9909" s="138">
        <v>8.31</v>
      </c>
      <c r="J9909" s="138">
        <v>14.89</v>
      </c>
      <c r="K9909" s="138">
        <v>14.937388193202148</v>
      </c>
    </row>
    <row r="9910" spans="1:11">
      <c r="A9910" s="39" t="s">
        <v>505</v>
      </c>
      <c r="B9910" s="39" t="s">
        <v>501</v>
      </c>
      <c r="C9910" s="39" t="s">
        <v>153</v>
      </c>
      <c r="D9910" s="92">
        <f t="shared" si="486"/>
        <v>7.94</v>
      </c>
      <c r="E9910" s="92">
        <f t="shared" si="487"/>
        <v>4.78</v>
      </c>
      <c r="F9910" s="92">
        <f t="shared" si="488"/>
        <v>12.88</v>
      </c>
      <c r="H9910" s="138">
        <v>7.94</v>
      </c>
      <c r="I9910" s="138">
        <v>4.78</v>
      </c>
      <c r="J9910" s="138">
        <v>12.88</v>
      </c>
      <c r="K9910" s="138">
        <v>25.314861460957179</v>
      </c>
    </row>
    <row r="9911" spans="1:11">
      <c r="A9911" s="39" t="s">
        <v>505</v>
      </c>
      <c r="B9911" s="39" t="s">
        <v>501</v>
      </c>
      <c r="C9911" s="39" t="s">
        <v>162</v>
      </c>
      <c r="D9911" s="92">
        <f t="shared" si="486"/>
        <v>13.96</v>
      </c>
      <c r="E9911" s="92">
        <f t="shared" si="487"/>
        <v>8.2100000000000009</v>
      </c>
      <c r="F9911" s="92">
        <f t="shared" si="488"/>
        <v>22.74</v>
      </c>
      <c r="H9911" s="138">
        <v>13.96</v>
      </c>
      <c r="I9911" s="138">
        <v>8.2100000000000009</v>
      </c>
      <c r="J9911" s="138">
        <v>22.74</v>
      </c>
      <c r="K9911" s="138">
        <v>26.146131805157591</v>
      </c>
    </row>
    <row r="9912" spans="1:11">
      <c r="A9912" s="39" t="s">
        <v>505</v>
      </c>
      <c r="B9912" s="39" t="s">
        <v>501</v>
      </c>
      <c r="C9912" s="39" t="s">
        <v>165</v>
      </c>
      <c r="D9912" s="92">
        <f t="shared" si="486"/>
        <v>9.26</v>
      </c>
      <c r="E9912" s="92">
        <f t="shared" si="487"/>
        <v>6.04</v>
      </c>
      <c r="F9912" s="92">
        <f t="shared" si="488"/>
        <v>13.94</v>
      </c>
      <c r="H9912" s="138">
        <v>9.26</v>
      </c>
      <c r="I9912" s="138">
        <v>6.04</v>
      </c>
      <c r="J9912" s="138">
        <v>13.94</v>
      </c>
      <c r="K9912" s="138">
        <v>21.382289416846653</v>
      </c>
    </row>
    <row r="9913" spans="1:11">
      <c r="A9913" s="39" t="s">
        <v>505</v>
      </c>
      <c r="B9913" s="39" t="s">
        <v>501</v>
      </c>
      <c r="C9913" s="39" t="s">
        <v>166</v>
      </c>
      <c r="D9913" s="92">
        <f t="shared" si="486"/>
        <v>12.61</v>
      </c>
      <c r="E9913" s="92">
        <f t="shared" si="487"/>
        <v>7.88</v>
      </c>
      <c r="F9913" s="92">
        <f t="shared" si="488"/>
        <v>19.59</v>
      </c>
      <c r="H9913" s="138">
        <v>12.61</v>
      </c>
      <c r="I9913" s="138">
        <v>7.88</v>
      </c>
      <c r="J9913" s="138">
        <v>19.59</v>
      </c>
      <c r="K9913" s="138">
        <v>23.31482950039651</v>
      </c>
    </row>
    <row r="9914" spans="1:11">
      <c r="A9914" s="39" t="s">
        <v>505</v>
      </c>
      <c r="B9914" s="39" t="s">
        <v>501</v>
      </c>
      <c r="C9914" s="39" t="s">
        <v>170</v>
      </c>
      <c r="D9914" s="92">
        <f t="shared" si="486"/>
        <v>13.76</v>
      </c>
      <c r="E9914" s="92">
        <f t="shared" si="487"/>
        <v>10.39</v>
      </c>
      <c r="F9914" s="92">
        <f t="shared" si="488"/>
        <v>18.010000000000002</v>
      </c>
      <c r="H9914" s="138">
        <v>13.76</v>
      </c>
      <c r="I9914" s="138">
        <v>10.39</v>
      </c>
      <c r="J9914" s="138">
        <v>18.010000000000002</v>
      </c>
      <c r="K9914" s="138">
        <v>14.026162790697674</v>
      </c>
    </row>
    <row r="9915" spans="1:11">
      <c r="A9915" s="39" t="s">
        <v>505</v>
      </c>
      <c r="B9915" s="39" t="s">
        <v>501</v>
      </c>
      <c r="C9915" s="39" t="s">
        <v>172</v>
      </c>
      <c r="D9915" s="92">
        <f t="shared" si="486"/>
        <v>13.92</v>
      </c>
      <c r="E9915" s="92">
        <f t="shared" si="487"/>
        <v>9.36</v>
      </c>
      <c r="F9915" s="92">
        <f t="shared" si="488"/>
        <v>20.190000000000001</v>
      </c>
      <c r="H9915" s="138">
        <v>13.92</v>
      </c>
      <c r="I9915" s="138">
        <v>9.36</v>
      </c>
      <c r="J9915" s="138">
        <v>20.190000000000001</v>
      </c>
      <c r="K9915" s="138">
        <v>19.683908045977013</v>
      </c>
    </row>
    <row r="9916" spans="1:11">
      <c r="A9916" s="39" t="s">
        <v>505</v>
      </c>
      <c r="B9916" s="39" t="s">
        <v>501</v>
      </c>
      <c r="C9916" s="39" t="s">
        <v>175</v>
      </c>
      <c r="D9916" s="92">
        <f t="shared" si="486"/>
        <v>12.12</v>
      </c>
      <c r="E9916" s="92">
        <f t="shared" si="487"/>
        <v>8.44</v>
      </c>
      <c r="F9916" s="92">
        <f t="shared" si="488"/>
        <v>17.100000000000001</v>
      </c>
      <c r="H9916" s="138">
        <v>12.12</v>
      </c>
      <c r="I9916" s="138">
        <v>8.44</v>
      </c>
      <c r="J9916" s="138">
        <v>17.100000000000001</v>
      </c>
      <c r="K9916" s="138">
        <v>18.06930693069307</v>
      </c>
    </row>
    <row r="9917" spans="1:11">
      <c r="A9917" s="39" t="s">
        <v>505</v>
      </c>
      <c r="B9917" s="39" t="s">
        <v>501</v>
      </c>
      <c r="C9917" s="39" t="s">
        <v>99</v>
      </c>
      <c r="D9917" s="92">
        <f t="shared" si="486"/>
        <v>8.43</v>
      </c>
      <c r="E9917" s="92">
        <f t="shared" si="487"/>
        <v>4.58</v>
      </c>
      <c r="F9917" s="92">
        <f t="shared" si="488"/>
        <v>15.01</v>
      </c>
      <c r="H9917" s="138">
        <v>8.43</v>
      </c>
      <c r="I9917" s="138">
        <v>4.58</v>
      </c>
      <c r="J9917" s="138">
        <v>15.01</v>
      </c>
      <c r="K9917" s="138">
        <v>30.486358244365363</v>
      </c>
    </row>
    <row r="9918" spans="1:11">
      <c r="A9918" s="39" t="s">
        <v>505</v>
      </c>
      <c r="B9918" s="39" t="s">
        <v>501</v>
      </c>
      <c r="C9918" s="39" t="s">
        <v>100</v>
      </c>
      <c r="D9918" s="92">
        <f t="shared" si="486"/>
        <v>12.76</v>
      </c>
      <c r="E9918" s="92">
        <f t="shared" si="487"/>
        <v>8.49</v>
      </c>
      <c r="F9918" s="92">
        <f t="shared" si="488"/>
        <v>18.739999999999998</v>
      </c>
      <c r="H9918" s="138">
        <v>12.76</v>
      </c>
      <c r="I9918" s="138">
        <v>8.49</v>
      </c>
      <c r="J9918" s="138">
        <v>18.739999999999998</v>
      </c>
      <c r="K9918" s="138">
        <v>20.297805642633229</v>
      </c>
    </row>
    <row r="9919" spans="1:11">
      <c r="A9919" s="39" t="s">
        <v>505</v>
      </c>
      <c r="B9919" s="39" t="s">
        <v>501</v>
      </c>
      <c r="C9919" s="39" t="s">
        <v>107</v>
      </c>
      <c r="D9919" s="92">
        <f t="shared" si="486"/>
        <v>7.96</v>
      </c>
      <c r="E9919" s="92">
        <f t="shared" si="487"/>
        <v>5.61</v>
      </c>
      <c r="F9919" s="92">
        <f t="shared" si="488"/>
        <v>11.17</v>
      </c>
      <c r="H9919" s="138">
        <v>7.96</v>
      </c>
      <c r="I9919" s="138">
        <v>5.61</v>
      </c>
      <c r="J9919" s="138">
        <v>11.17</v>
      </c>
      <c r="K9919" s="138">
        <v>17.587939698492463</v>
      </c>
    </row>
    <row r="9920" spans="1:11">
      <c r="A9920" s="39" t="s">
        <v>505</v>
      </c>
      <c r="B9920" s="39" t="s">
        <v>501</v>
      </c>
      <c r="C9920" s="39" t="s">
        <v>113</v>
      </c>
      <c r="D9920" s="92">
        <f t="shared" si="486"/>
        <v>10.92</v>
      </c>
      <c r="E9920" s="92">
        <f t="shared" si="487"/>
        <v>6.61</v>
      </c>
      <c r="F9920" s="92">
        <f t="shared" si="488"/>
        <v>17.52</v>
      </c>
      <c r="H9920" s="138">
        <v>10.92</v>
      </c>
      <c r="I9920" s="138">
        <v>6.61</v>
      </c>
      <c r="J9920" s="138">
        <v>17.52</v>
      </c>
      <c r="K9920" s="138">
        <v>25</v>
      </c>
    </row>
    <row r="9921" spans="1:11">
      <c r="A9921" s="39" t="s">
        <v>505</v>
      </c>
      <c r="B9921" s="39" t="s">
        <v>501</v>
      </c>
      <c r="C9921" s="39" t="s">
        <v>114</v>
      </c>
      <c r="D9921" s="92">
        <f t="shared" si="486"/>
        <v>11.7</v>
      </c>
      <c r="E9921" s="92">
        <f t="shared" si="487"/>
        <v>7.45</v>
      </c>
      <c r="F9921" s="92">
        <f t="shared" si="488"/>
        <v>17.899999999999999</v>
      </c>
      <c r="H9921" s="138">
        <v>11.7</v>
      </c>
      <c r="I9921" s="138">
        <v>7.45</v>
      </c>
      <c r="J9921" s="138">
        <v>17.899999999999999</v>
      </c>
      <c r="K9921" s="138">
        <v>22.393162393162395</v>
      </c>
    </row>
    <row r="9922" spans="1:11">
      <c r="A9922" s="39" t="s">
        <v>505</v>
      </c>
      <c r="B9922" s="39" t="s">
        <v>501</v>
      </c>
      <c r="C9922" s="39" t="s">
        <v>120</v>
      </c>
      <c r="D9922" s="92">
        <f t="shared" si="486"/>
        <v>9.81</v>
      </c>
      <c r="E9922" s="92">
        <f t="shared" si="487"/>
        <v>5.75</v>
      </c>
      <c r="F9922" s="92">
        <f t="shared" si="488"/>
        <v>16.25</v>
      </c>
      <c r="H9922" s="138">
        <v>9.81</v>
      </c>
      <c r="I9922" s="138">
        <v>5.75</v>
      </c>
      <c r="J9922" s="138">
        <v>16.25</v>
      </c>
      <c r="K9922" s="138">
        <v>26.605504587155959</v>
      </c>
    </row>
    <row r="9923" spans="1:11">
      <c r="A9923" s="39" t="s">
        <v>505</v>
      </c>
      <c r="B9923" s="39" t="s">
        <v>501</v>
      </c>
      <c r="C9923" s="39" t="s">
        <v>121</v>
      </c>
      <c r="D9923" s="92">
        <f t="shared" si="486"/>
        <v>5.97</v>
      </c>
      <c r="E9923" s="92">
        <f t="shared" si="487"/>
        <v>3.64</v>
      </c>
      <c r="F9923" s="92">
        <f t="shared" si="488"/>
        <v>9.66</v>
      </c>
      <c r="H9923" s="138">
        <v>5.97</v>
      </c>
      <c r="I9923" s="138">
        <v>3.64</v>
      </c>
      <c r="J9923" s="138">
        <v>9.66</v>
      </c>
      <c r="K9923" s="138">
        <v>24.958123953098831</v>
      </c>
    </row>
    <row r="9924" spans="1:11">
      <c r="A9924" s="39" t="s">
        <v>505</v>
      </c>
      <c r="B9924" s="39" t="s">
        <v>501</v>
      </c>
      <c r="C9924" s="39" t="s">
        <v>124</v>
      </c>
      <c r="D9924" s="92">
        <f t="shared" si="486"/>
        <v>10.130000000000001</v>
      </c>
      <c r="E9924" s="92">
        <f t="shared" si="487"/>
        <v>6.77</v>
      </c>
      <c r="F9924" s="92">
        <f t="shared" si="488"/>
        <v>14.88</v>
      </c>
      <c r="H9924" s="138">
        <v>10.130000000000001</v>
      </c>
      <c r="I9924" s="138">
        <v>6.77</v>
      </c>
      <c r="J9924" s="138">
        <v>14.88</v>
      </c>
      <c r="K9924" s="138">
        <v>20.138203356367224</v>
      </c>
    </row>
    <row r="9925" spans="1:11">
      <c r="A9925" s="39" t="s">
        <v>505</v>
      </c>
      <c r="B9925" s="39" t="s">
        <v>501</v>
      </c>
      <c r="C9925" s="39" t="s">
        <v>126</v>
      </c>
      <c r="D9925" s="92">
        <f t="shared" si="486"/>
        <v>10.32</v>
      </c>
      <c r="E9925" s="92">
        <f t="shared" si="487"/>
        <v>6.21</v>
      </c>
      <c r="F9925" s="92">
        <f t="shared" si="488"/>
        <v>16.670000000000002</v>
      </c>
      <c r="H9925" s="138">
        <v>10.32</v>
      </c>
      <c r="I9925" s="138">
        <v>6.21</v>
      </c>
      <c r="J9925" s="138">
        <v>16.670000000000002</v>
      </c>
      <c r="K9925" s="138">
        <v>25.290697674418606</v>
      </c>
    </row>
    <row r="9926" spans="1:11">
      <c r="A9926" s="39" t="s">
        <v>505</v>
      </c>
      <c r="B9926" s="39" t="s">
        <v>501</v>
      </c>
      <c r="C9926" s="39" t="s">
        <v>127</v>
      </c>
      <c r="D9926" s="92">
        <f t="shared" si="486"/>
        <v>10.84</v>
      </c>
      <c r="E9926" s="92">
        <f t="shared" si="487"/>
        <v>6.91</v>
      </c>
      <c r="F9926" s="92">
        <f t="shared" si="488"/>
        <v>16.600000000000001</v>
      </c>
      <c r="H9926" s="138">
        <v>10.84</v>
      </c>
      <c r="I9926" s="138">
        <v>6.91</v>
      </c>
      <c r="J9926" s="138">
        <v>16.600000000000001</v>
      </c>
      <c r="K9926" s="138">
        <v>22.4169741697417</v>
      </c>
    </row>
    <row r="9927" spans="1:11">
      <c r="A9927" s="39" t="s">
        <v>505</v>
      </c>
      <c r="B9927" s="39" t="s">
        <v>501</v>
      </c>
      <c r="C9927" s="39" t="s">
        <v>128</v>
      </c>
      <c r="D9927" s="92">
        <f t="shared" si="486"/>
        <v>9.9499999999999993</v>
      </c>
      <c r="E9927" s="92">
        <f t="shared" si="487"/>
        <v>6.78</v>
      </c>
      <c r="F9927" s="92">
        <f t="shared" si="488"/>
        <v>14.38</v>
      </c>
      <c r="H9927" s="138">
        <v>9.9499999999999993</v>
      </c>
      <c r="I9927" s="138">
        <v>6.78</v>
      </c>
      <c r="J9927" s="138">
        <v>14.38</v>
      </c>
      <c r="K9927" s="138">
        <v>19.195979899497488</v>
      </c>
    </row>
    <row r="9928" spans="1:11">
      <c r="A9928" s="39" t="s">
        <v>505</v>
      </c>
      <c r="B9928" s="39" t="s">
        <v>501</v>
      </c>
      <c r="C9928" s="39" t="s">
        <v>129</v>
      </c>
      <c r="D9928" s="92">
        <f t="shared" si="486"/>
        <v>9.2899999999999991</v>
      </c>
      <c r="E9928" s="92">
        <f t="shared" si="487"/>
        <v>5.87</v>
      </c>
      <c r="F9928" s="92">
        <f t="shared" si="488"/>
        <v>14.41</v>
      </c>
      <c r="H9928" s="138">
        <v>9.2899999999999991</v>
      </c>
      <c r="I9928" s="138">
        <v>5.87</v>
      </c>
      <c r="J9928" s="138">
        <v>14.41</v>
      </c>
      <c r="K9928" s="138">
        <v>23.03552206673843</v>
      </c>
    </row>
    <row r="9929" spans="1:11">
      <c r="A9929" s="39" t="s">
        <v>505</v>
      </c>
      <c r="B9929" s="39" t="s">
        <v>501</v>
      </c>
      <c r="C9929" s="39" t="s">
        <v>139</v>
      </c>
      <c r="D9929" s="92">
        <f t="shared" si="486"/>
        <v>13.99</v>
      </c>
      <c r="E9929" s="92">
        <f t="shared" si="487"/>
        <v>10.58</v>
      </c>
      <c r="F9929" s="92">
        <f t="shared" si="488"/>
        <v>18.27</v>
      </c>
      <c r="H9929" s="138">
        <v>13.99</v>
      </c>
      <c r="I9929" s="138">
        <v>10.58</v>
      </c>
      <c r="J9929" s="138">
        <v>18.27</v>
      </c>
      <c r="K9929" s="138">
        <v>13.938527519656899</v>
      </c>
    </row>
    <row r="9930" spans="1:11">
      <c r="A9930" s="39" t="s">
        <v>505</v>
      </c>
      <c r="B9930" s="39" t="s">
        <v>501</v>
      </c>
      <c r="C9930" s="39" t="s">
        <v>141</v>
      </c>
      <c r="D9930" s="92">
        <f t="shared" si="486"/>
        <v>11.53</v>
      </c>
      <c r="E9930" s="92">
        <f t="shared" si="487"/>
        <v>8.1199999999999992</v>
      </c>
      <c r="F9930" s="92">
        <f t="shared" si="488"/>
        <v>16.12</v>
      </c>
      <c r="H9930" s="138">
        <v>11.53</v>
      </c>
      <c r="I9930" s="138">
        <v>8.1199999999999992</v>
      </c>
      <c r="J9930" s="138">
        <v>16.12</v>
      </c>
      <c r="K9930" s="138">
        <v>17.519514310494362</v>
      </c>
    </row>
    <row r="9931" spans="1:11">
      <c r="A9931" s="39" t="s">
        <v>505</v>
      </c>
      <c r="B9931" s="39" t="s">
        <v>501</v>
      </c>
      <c r="C9931" s="39" t="s">
        <v>142</v>
      </c>
      <c r="D9931" s="92">
        <f t="shared" si="486"/>
        <v>12.73</v>
      </c>
      <c r="E9931" s="92">
        <f t="shared" si="487"/>
        <v>9.16</v>
      </c>
      <c r="F9931" s="92">
        <f t="shared" si="488"/>
        <v>17.43</v>
      </c>
      <c r="H9931" s="138">
        <v>12.73</v>
      </c>
      <c r="I9931" s="138">
        <v>9.16</v>
      </c>
      <c r="J9931" s="138">
        <v>17.43</v>
      </c>
      <c r="K9931" s="138">
        <v>16.417910447761191</v>
      </c>
    </row>
    <row r="9932" spans="1:11">
      <c r="A9932" s="39" t="s">
        <v>505</v>
      </c>
      <c r="B9932" s="39" t="s">
        <v>501</v>
      </c>
      <c r="C9932" s="39" t="s">
        <v>147</v>
      </c>
      <c r="D9932" s="92">
        <f t="shared" si="486"/>
        <v>12.88</v>
      </c>
      <c r="E9932" s="92">
        <f t="shared" si="487"/>
        <v>9.1199999999999992</v>
      </c>
      <c r="F9932" s="92">
        <f t="shared" si="488"/>
        <v>17.88</v>
      </c>
      <c r="H9932" s="138">
        <v>12.88</v>
      </c>
      <c r="I9932" s="138">
        <v>9.1199999999999992</v>
      </c>
      <c r="J9932" s="138">
        <v>17.88</v>
      </c>
      <c r="K9932" s="138">
        <v>17.158385093167698</v>
      </c>
    </row>
    <row r="9933" spans="1:11">
      <c r="A9933" s="39" t="s">
        <v>505</v>
      </c>
      <c r="B9933" s="39" t="s">
        <v>501</v>
      </c>
      <c r="C9933" s="39" t="s">
        <v>148</v>
      </c>
      <c r="D9933" s="92">
        <f t="shared" si="486"/>
        <v>9.5299999999999994</v>
      </c>
      <c r="E9933" s="92">
        <f t="shared" si="487"/>
        <v>6.08</v>
      </c>
      <c r="F9933" s="92">
        <f t="shared" si="488"/>
        <v>14.63</v>
      </c>
      <c r="H9933" s="138">
        <v>9.5299999999999994</v>
      </c>
      <c r="I9933" s="138">
        <v>6.08</v>
      </c>
      <c r="J9933" s="138">
        <v>14.63</v>
      </c>
      <c r="K9933" s="138">
        <v>22.455403987408186</v>
      </c>
    </row>
    <row r="9934" spans="1:11">
      <c r="A9934" s="39" t="s">
        <v>505</v>
      </c>
      <c r="B9934" s="39" t="s">
        <v>501</v>
      </c>
      <c r="C9934" s="39" t="s">
        <v>152</v>
      </c>
      <c r="D9934" s="92">
        <f t="shared" si="486"/>
        <v>8.32</v>
      </c>
      <c r="E9934" s="92">
        <f t="shared" si="487"/>
        <v>5.36</v>
      </c>
      <c r="F9934" s="92">
        <f t="shared" si="488"/>
        <v>12.68</v>
      </c>
      <c r="H9934" s="138">
        <v>8.32</v>
      </c>
      <c r="I9934" s="138">
        <v>5.36</v>
      </c>
      <c r="J9934" s="138">
        <v>12.68</v>
      </c>
      <c r="K9934" s="138">
        <v>21.995192307692307</v>
      </c>
    </row>
    <row r="9935" spans="1:11">
      <c r="A9935" s="39" t="s">
        <v>505</v>
      </c>
      <c r="B9935" s="39" t="s">
        <v>501</v>
      </c>
      <c r="C9935" s="39" t="s">
        <v>155</v>
      </c>
      <c r="D9935" s="92">
        <f t="shared" si="486"/>
        <v>11.53</v>
      </c>
      <c r="E9935" s="92">
        <f t="shared" si="487"/>
        <v>6.21</v>
      </c>
      <c r="F9935" s="92">
        <f t="shared" si="488"/>
        <v>20.420000000000002</v>
      </c>
      <c r="H9935" s="138">
        <v>11.53</v>
      </c>
      <c r="I9935" s="138">
        <v>6.21</v>
      </c>
      <c r="J9935" s="138">
        <v>20.420000000000002</v>
      </c>
      <c r="K9935" s="138">
        <v>30.615784908933218</v>
      </c>
    </row>
    <row r="9936" spans="1:11">
      <c r="A9936" s="39" t="s">
        <v>505</v>
      </c>
      <c r="B9936" s="39" t="s">
        <v>501</v>
      </c>
      <c r="C9936" s="39" t="s">
        <v>157</v>
      </c>
      <c r="D9936" s="92">
        <f t="shared" si="486"/>
        <v>7.77</v>
      </c>
      <c r="E9936" s="92">
        <f t="shared" si="487"/>
        <v>4.87</v>
      </c>
      <c r="F9936" s="92">
        <f t="shared" si="488"/>
        <v>12.17</v>
      </c>
      <c r="H9936" s="138">
        <v>7.77</v>
      </c>
      <c r="I9936" s="138">
        <v>4.87</v>
      </c>
      <c r="J9936" s="138">
        <v>12.17</v>
      </c>
      <c r="K9936" s="138">
        <v>23.423423423423426</v>
      </c>
    </row>
    <row r="9937" spans="1:11">
      <c r="A9937" s="39" t="s">
        <v>505</v>
      </c>
      <c r="B9937" s="39" t="s">
        <v>501</v>
      </c>
      <c r="C9937" s="39" t="s">
        <v>158</v>
      </c>
      <c r="D9937" s="92">
        <f t="shared" si="486"/>
        <v>3.38</v>
      </c>
      <c r="E9937" s="92">
        <f t="shared" si="487"/>
        <v>2.13</v>
      </c>
      <c r="F9937" s="92">
        <f t="shared" si="488"/>
        <v>5.32</v>
      </c>
      <c r="H9937" s="138">
        <v>3.38</v>
      </c>
      <c r="I9937" s="138">
        <v>2.13</v>
      </c>
      <c r="J9937" s="138">
        <v>5.32</v>
      </c>
      <c r="K9937" s="138">
        <v>23.372781065088759</v>
      </c>
    </row>
    <row r="9938" spans="1:11">
      <c r="A9938" s="39" t="s">
        <v>505</v>
      </c>
      <c r="B9938" s="39" t="s">
        <v>501</v>
      </c>
      <c r="C9938" s="39" t="s">
        <v>160</v>
      </c>
      <c r="D9938" s="92">
        <f t="shared" si="486"/>
        <v>8.18</v>
      </c>
      <c r="E9938" s="92">
        <f t="shared" si="487"/>
        <v>4.03</v>
      </c>
      <c r="F9938" s="92">
        <f t="shared" si="488"/>
        <v>15.92</v>
      </c>
      <c r="H9938" s="138">
        <v>8.18</v>
      </c>
      <c r="I9938" s="138">
        <v>4.03</v>
      </c>
      <c r="J9938" s="138">
        <v>15.92</v>
      </c>
      <c r="K9938" s="138">
        <v>35.33007334963326</v>
      </c>
    </row>
    <row r="9939" spans="1:11">
      <c r="A9939" s="39" t="s">
        <v>505</v>
      </c>
      <c r="B9939" s="39" t="s">
        <v>501</v>
      </c>
      <c r="C9939" s="39" t="s">
        <v>163</v>
      </c>
      <c r="D9939" s="92">
        <f t="shared" si="486"/>
        <v>7.49</v>
      </c>
      <c r="E9939" s="92">
        <f t="shared" si="487"/>
        <v>3.79</v>
      </c>
      <c r="F9939" s="92">
        <f t="shared" si="488"/>
        <v>14.26</v>
      </c>
      <c r="H9939" s="138">
        <v>7.49</v>
      </c>
      <c r="I9939" s="138">
        <v>3.79</v>
      </c>
      <c r="J9939" s="138">
        <v>14.26</v>
      </c>
      <c r="K9939" s="138">
        <v>33.911882510013349</v>
      </c>
    </row>
    <row r="9940" spans="1:11">
      <c r="A9940" s="39" t="s">
        <v>505</v>
      </c>
      <c r="B9940" s="39" t="s">
        <v>501</v>
      </c>
      <c r="C9940" s="39" t="s">
        <v>167</v>
      </c>
      <c r="D9940" s="92">
        <f t="shared" si="486"/>
        <v>11.46</v>
      </c>
      <c r="E9940" s="92">
        <f t="shared" si="487"/>
        <v>7.82</v>
      </c>
      <c r="F9940" s="92">
        <f t="shared" si="488"/>
        <v>16.489999999999998</v>
      </c>
      <c r="H9940" s="138">
        <v>11.46</v>
      </c>
      <c r="I9940" s="138">
        <v>7.82</v>
      </c>
      <c r="J9940" s="138">
        <v>16.489999999999998</v>
      </c>
      <c r="K9940" s="138">
        <v>19.109947643979055</v>
      </c>
    </row>
    <row r="9941" spans="1:11">
      <c r="A9941" s="39" t="s">
        <v>505</v>
      </c>
      <c r="B9941" s="39" t="s">
        <v>501</v>
      </c>
      <c r="C9941" s="39" t="s">
        <v>169</v>
      </c>
      <c r="D9941" s="92">
        <f t="shared" si="486"/>
        <v>14.8</v>
      </c>
      <c r="E9941" s="92">
        <f t="shared" si="487"/>
        <v>8.4</v>
      </c>
      <c r="F9941" s="92">
        <f t="shared" si="488"/>
        <v>24.77</v>
      </c>
      <c r="H9941" s="138">
        <v>14.8</v>
      </c>
      <c r="I9941" s="138">
        <v>8.4</v>
      </c>
      <c r="J9941" s="138">
        <v>24.77</v>
      </c>
      <c r="K9941" s="138">
        <v>27.77027027027027</v>
      </c>
    </row>
    <row r="9942" spans="1:11">
      <c r="A9942" s="39" t="s">
        <v>505</v>
      </c>
      <c r="B9942" s="39" t="s">
        <v>501</v>
      </c>
      <c r="C9942" s="39" t="s">
        <v>173</v>
      </c>
      <c r="D9942" s="92">
        <f t="shared" si="486"/>
        <v>11.43</v>
      </c>
      <c r="E9942" s="92">
        <f t="shared" si="487"/>
        <v>8.2899999999999991</v>
      </c>
      <c r="F9942" s="92">
        <f t="shared" si="488"/>
        <v>15.56</v>
      </c>
      <c r="H9942" s="138">
        <v>11.43</v>
      </c>
      <c r="I9942" s="138">
        <v>8.2899999999999991</v>
      </c>
      <c r="J9942" s="138">
        <v>15.56</v>
      </c>
      <c r="K9942" s="138">
        <v>16.097987751531058</v>
      </c>
    </row>
    <row r="9943" spans="1:11">
      <c r="A9943" s="39" t="s">
        <v>505</v>
      </c>
      <c r="B9943" s="39" t="s">
        <v>501</v>
      </c>
      <c r="C9943" s="39" t="s">
        <v>176</v>
      </c>
      <c r="D9943" s="92">
        <f t="shared" si="486"/>
        <v>14.12</v>
      </c>
      <c r="E9943" s="92">
        <f t="shared" si="487"/>
        <v>7.28</v>
      </c>
      <c r="F9943" s="92">
        <f t="shared" si="488"/>
        <v>25.59</v>
      </c>
      <c r="H9943" s="138">
        <v>14.12</v>
      </c>
      <c r="I9943" s="138">
        <v>7.28</v>
      </c>
      <c r="J9943" s="138">
        <v>25.59</v>
      </c>
      <c r="K9943" s="138">
        <v>32.294617563739372</v>
      </c>
    </row>
    <row r="9944" spans="1:11">
      <c r="A9944" s="39" t="s">
        <v>505</v>
      </c>
      <c r="B9944" s="39" t="s">
        <v>501</v>
      </c>
      <c r="C9944" s="39" t="s">
        <v>363</v>
      </c>
      <c r="D9944" s="92">
        <f t="shared" si="486"/>
        <v>10.85</v>
      </c>
      <c r="E9944" s="92">
        <f t="shared" si="487"/>
        <v>8.77</v>
      </c>
      <c r="F9944" s="92">
        <f t="shared" si="488"/>
        <v>13.35</v>
      </c>
      <c r="H9944" s="138">
        <v>10.85</v>
      </c>
      <c r="I9944" s="138">
        <v>8.77</v>
      </c>
      <c r="J9944" s="138">
        <v>13.35</v>
      </c>
      <c r="K9944" s="138">
        <v>10.691244239631335</v>
      </c>
    </row>
    <row r="9945" spans="1:11">
      <c r="A9945" s="39" t="s">
        <v>505</v>
      </c>
      <c r="B9945" s="39" t="s">
        <v>501</v>
      </c>
      <c r="C9945" s="39" t="s">
        <v>364</v>
      </c>
      <c r="D9945" s="92">
        <f t="shared" si="486"/>
        <v>9.65</v>
      </c>
      <c r="E9945" s="92">
        <f t="shared" si="487"/>
        <v>7.87</v>
      </c>
      <c r="F9945" s="92">
        <f t="shared" si="488"/>
        <v>11.78</v>
      </c>
      <c r="H9945" s="138">
        <v>9.65</v>
      </c>
      <c r="I9945" s="138">
        <v>7.87</v>
      </c>
      <c r="J9945" s="138">
        <v>11.78</v>
      </c>
      <c r="K9945" s="138">
        <v>10.259067357512954</v>
      </c>
    </row>
    <row r="9946" spans="1:11">
      <c r="A9946" s="39" t="s">
        <v>505</v>
      </c>
      <c r="B9946" s="39" t="s">
        <v>501</v>
      </c>
      <c r="C9946" s="39" t="s">
        <v>365</v>
      </c>
      <c r="D9946" s="92">
        <f t="shared" ref="D9946:D10009" si="489">IF(K9946&gt;=50," ",H9946)</f>
        <v>10.199999999999999</v>
      </c>
      <c r="E9946" s="92">
        <f t="shared" ref="E9946:E10009" si="490">IF(K9946&gt;=50," ",I9946)</f>
        <v>7.35</v>
      </c>
      <c r="F9946" s="92">
        <f t="shared" ref="F9946:F10009" si="491">IF(K9946&gt;=50," ",J9946)</f>
        <v>13.98</v>
      </c>
      <c r="H9946" s="138">
        <v>10.199999999999999</v>
      </c>
      <c r="I9946" s="138">
        <v>7.35</v>
      </c>
      <c r="J9946" s="138">
        <v>13.98</v>
      </c>
      <c r="K9946" s="138">
        <v>16.470588235294116</v>
      </c>
    </row>
    <row r="9947" spans="1:11">
      <c r="A9947" s="39" t="s">
        <v>505</v>
      </c>
      <c r="B9947" s="39" t="s">
        <v>501</v>
      </c>
      <c r="C9947" s="39" t="s">
        <v>366</v>
      </c>
      <c r="D9947" s="92">
        <f t="shared" si="489"/>
        <v>12.25</v>
      </c>
      <c r="E9947" s="92">
        <f t="shared" si="490"/>
        <v>10.47</v>
      </c>
      <c r="F9947" s="92">
        <f t="shared" si="491"/>
        <v>14.28</v>
      </c>
      <c r="H9947" s="138">
        <v>12.25</v>
      </c>
      <c r="I9947" s="138">
        <v>10.47</v>
      </c>
      <c r="J9947" s="138">
        <v>14.28</v>
      </c>
      <c r="K9947" s="138">
        <v>7.9183673469387745</v>
      </c>
    </row>
    <row r="9948" spans="1:11">
      <c r="A9948" s="39" t="s">
        <v>505</v>
      </c>
      <c r="B9948" s="39" t="s">
        <v>501</v>
      </c>
      <c r="C9948" s="39" t="s">
        <v>356</v>
      </c>
      <c r="D9948" s="92">
        <f t="shared" si="489"/>
        <v>11.45</v>
      </c>
      <c r="E9948" s="92">
        <f t="shared" si="490"/>
        <v>10.3</v>
      </c>
      <c r="F9948" s="92">
        <f t="shared" si="491"/>
        <v>12.71</v>
      </c>
      <c r="H9948" s="138">
        <v>11.45</v>
      </c>
      <c r="I9948" s="138">
        <v>10.3</v>
      </c>
      <c r="J9948" s="138">
        <v>12.71</v>
      </c>
      <c r="K9948" s="138">
        <v>5.3275109170305681</v>
      </c>
    </row>
    <row r="9949" spans="1:11">
      <c r="A9949" s="39" t="s">
        <v>505</v>
      </c>
      <c r="B9949" s="39" t="s">
        <v>501</v>
      </c>
      <c r="C9949" s="39" t="s">
        <v>367</v>
      </c>
      <c r="D9949" s="92">
        <f t="shared" si="489"/>
        <v>11.07</v>
      </c>
      <c r="E9949" s="92">
        <f t="shared" si="490"/>
        <v>9.6</v>
      </c>
      <c r="F9949" s="92">
        <f t="shared" si="491"/>
        <v>12.73</v>
      </c>
      <c r="H9949" s="138">
        <v>11.07</v>
      </c>
      <c r="I9949" s="138">
        <v>9.6</v>
      </c>
      <c r="J9949" s="138">
        <v>12.73</v>
      </c>
      <c r="K9949" s="138">
        <v>7.2267389340560069</v>
      </c>
    </row>
    <row r="9950" spans="1:11">
      <c r="A9950" s="39" t="s">
        <v>505</v>
      </c>
      <c r="B9950" s="39" t="s">
        <v>501</v>
      </c>
      <c r="C9950" s="39" t="s">
        <v>368</v>
      </c>
      <c r="D9950" s="92">
        <f t="shared" si="489"/>
        <v>11.32</v>
      </c>
      <c r="E9950" s="92">
        <f t="shared" si="490"/>
        <v>9</v>
      </c>
      <c r="F9950" s="92">
        <f t="shared" si="491"/>
        <v>14.14</v>
      </c>
      <c r="H9950" s="138">
        <v>11.32</v>
      </c>
      <c r="I9950" s="138">
        <v>9</v>
      </c>
      <c r="J9950" s="138">
        <v>14.14</v>
      </c>
      <c r="K9950" s="138">
        <v>11.484098939929329</v>
      </c>
    </row>
    <row r="9951" spans="1:11">
      <c r="A9951" s="39" t="s">
        <v>505</v>
      </c>
      <c r="B9951" s="39" t="s">
        <v>501</v>
      </c>
      <c r="C9951" s="39" t="s">
        <v>369</v>
      </c>
      <c r="D9951" s="92">
        <f t="shared" si="489"/>
        <v>10.79</v>
      </c>
      <c r="E9951" s="92">
        <f t="shared" si="490"/>
        <v>7.45</v>
      </c>
      <c r="F9951" s="92">
        <f t="shared" si="491"/>
        <v>15.38</v>
      </c>
      <c r="H9951" s="138">
        <v>10.79</v>
      </c>
      <c r="I9951" s="138">
        <v>7.45</v>
      </c>
      <c r="J9951" s="138">
        <v>15.38</v>
      </c>
      <c r="K9951" s="138">
        <v>18.535681186283597</v>
      </c>
    </row>
    <row r="9952" spans="1:11">
      <c r="A9952" s="39" t="s">
        <v>505</v>
      </c>
      <c r="B9952" s="39" t="s">
        <v>501</v>
      </c>
      <c r="C9952" s="39" t="s">
        <v>370</v>
      </c>
      <c r="D9952" s="92">
        <f t="shared" si="489"/>
        <v>12.73</v>
      </c>
      <c r="E9952" s="92">
        <f t="shared" si="490"/>
        <v>10.4</v>
      </c>
      <c r="F9952" s="92">
        <f t="shared" si="491"/>
        <v>15.48</v>
      </c>
      <c r="H9952" s="138">
        <v>12.73</v>
      </c>
      <c r="I9952" s="138">
        <v>10.4</v>
      </c>
      <c r="J9952" s="138">
        <v>15.48</v>
      </c>
      <c r="K9952" s="138">
        <v>10.133542812254518</v>
      </c>
    </row>
    <row r="9953" spans="1:11">
      <c r="A9953" s="39" t="s">
        <v>505</v>
      </c>
      <c r="B9953" s="39" t="s">
        <v>501</v>
      </c>
      <c r="C9953" s="39" t="s">
        <v>357</v>
      </c>
      <c r="D9953" s="92">
        <f t="shared" si="489"/>
        <v>11.66</v>
      </c>
      <c r="E9953" s="92">
        <f t="shared" si="490"/>
        <v>10.52</v>
      </c>
      <c r="F9953" s="92">
        <f t="shared" si="491"/>
        <v>12.9</v>
      </c>
      <c r="H9953" s="138">
        <v>11.66</v>
      </c>
      <c r="I9953" s="138">
        <v>10.52</v>
      </c>
      <c r="J9953" s="138">
        <v>12.9</v>
      </c>
      <c r="K9953" s="138">
        <v>5.2315608919382504</v>
      </c>
    </row>
    <row r="9954" spans="1:11">
      <c r="A9954" s="39" t="s">
        <v>505</v>
      </c>
      <c r="B9954" s="39" t="s">
        <v>501</v>
      </c>
      <c r="C9954" s="39" t="s">
        <v>371</v>
      </c>
      <c r="D9954" s="92">
        <f t="shared" si="489"/>
        <v>10.19</v>
      </c>
      <c r="E9954" s="92">
        <f t="shared" si="490"/>
        <v>8.2100000000000009</v>
      </c>
      <c r="F9954" s="92">
        <f t="shared" si="491"/>
        <v>12.58</v>
      </c>
      <c r="H9954" s="138">
        <v>10.19</v>
      </c>
      <c r="I9954" s="138">
        <v>8.2100000000000009</v>
      </c>
      <c r="J9954" s="138">
        <v>12.58</v>
      </c>
      <c r="K9954" s="138">
        <v>10.893032384690875</v>
      </c>
    </row>
    <row r="9955" spans="1:11">
      <c r="A9955" s="39" t="s">
        <v>505</v>
      </c>
      <c r="B9955" s="39" t="s">
        <v>501</v>
      </c>
      <c r="C9955" s="39" t="s">
        <v>372</v>
      </c>
      <c r="D9955" s="92">
        <f t="shared" si="489"/>
        <v>11.92</v>
      </c>
      <c r="E9955" s="92">
        <f t="shared" si="490"/>
        <v>10.23</v>
      </c>
      <c r="F9955" s="92">
        <f t="shared" si="491"/>
        <v>13.85</v>
      </c>
      <c r="H9955" s="138">
        <v>11.92</v>
      </c>
      <c r="I9955" s="138">
        <v>10.23</v>
      </c>
      <c r="J9955" s="138">
        <v>13.85</v>
      </c>
      <c r="K9955" s="138">
        <v>7.7181208053691277</v>
      </c>
    </row>
    <row r="9956" spans="1:11">
      <c r="A9956" s="39" t="s">
        <v>505</v>
      </c>
      <c r="B9956" s="39" t="s">
        <v>501</v>
      </c>
      <c r="C9956" s="39" t="s">
        <v>373</v>
      </c>
      <c r="D9956" s="92">
        <f t="shared" si="489"/>
        <v>11.63</v>
      </c>
      <c r="E9956" s="92">
        <f t="shared" si="490"/>
        <v>9.4700000000000006</v>
      </c>
      <c r="F9956" s="92">
        <f t="shared" si="491"/>
        <v>14.21</v>
      </c>
      <c r="H9956" s="138">
        <v>11.63</v>
      </c>
      <c r="I9956" s="138">
        <v>9.4700000000000006</v>
      </c>
      <c r="J9956" s="138">
        <v>14.21</v>
      </c>
      <c r="K9956" s="138">
        <v>10.404127257093721</v>
      </c>
    </row>
    <row r="9957" spans="1:11">
      <c r="A9957" s="39" t="s">
        <v>505</v>
      </c>
      <c r="B9957" s="39" t="s">
        <v>501</v>
      </c>
      <c r="C9957" s="39" t="s">
        <v>374</v>
      </c>
      <c r="D9957" s="92">
        <f t="shared" si="489"/>
        <v>13.42</v>
      </c>
      <c r="E9957" s="92">
        <f t="shared" si="490"/>
        <v>10.67</v>
      </c>
      <c r="F9957" s="92">
        <f t="shared" si="491"/>
        <v>16.739999999999998</v>
      </c>
      <c r="H9957" s="138">
        <v>13.42</v>
      </c>
      <c r="I9957" s="138">
        <v>10.67</v>
      </c>
      <c r="J9957" s="138">
        <v>16.739999999999998</v>
      </c>
      <c r="K9957" s="138">
        <v>11.475409836065573</v>
      </c>
    </row>
    <row r="9958" spans="1:11">
      <c r="A9958" s="39" t="s">
        <v>505</v>
      </c>
      <c r="B9958" s="39" t="s">
        <v>501</v>
      </c>
      <c r="C9958" s="39" t="s">
        <v>358</v>
      </c>
      <c r="D9958" s="92">
        <f t="shared" si="489"/>
        <v>11.79</v>
      </c>
      <c r="E9958" s="92">
        <f t="shared" si="490"/>
        <v>10.64</v>
      </c>
      <c r="F9958" s="92">
        <f t="shared" si="491"/>
        <v>13.04</v>
      </c>
      <c r="H9958" s="138">
        <v>11.79</v>
      </c>
      <c r="I9958" s="138">
        <v>10.64</v>
      </c>
      <c r="J9958" s="138">
        <v>13.04</v>
      </c>
      <c r="K9958" s="138">
        <v>5.1738761662425787</v>
      </c>
    </row>
    <row r="9959" spans="1:11">
      <c r="A9959" s="39" t="s">
        <v>505</v>
      </c>
      <c r="B9959" s="39" t="s">
        <v>501</v>
      </c>
      <c r="C9959" s="39" t="s">
        <v>375</v>
      </c>
      <c r="D9959" s="92">
        <f t="shared" si="489"/>
        <v>9.73</v>
      </c>
      <c r="E9959" s="92">
        <f t="shared" si="490"/>
        <v>6.87</v>
      </c>
      <c r="F9959" s="92">
        <f t="shared" si="491"/>
        <v>13.61</v>
      </c>
      <c r="H9959" s="138">
        <v>9.73</v>
      </c>
      <c r="I9959" s="138">
        <v>6.87</v>
      </c>
      <c r="J9959" s="138">
        <v>13.61</v>
      </c>
      <c r="K9959" s="138">
        <v>17.471736896197328</v>
      </c>
    </row>
    <row r="9960" spans="1:11">
      <c r="A9960" s="39" t="s">
        <v>505</v>
      </c>
      <c r="B9960" s="39" t="s">
        <v>501</v>
      </c>
      <c r="C9960" s="39" t="s">
        <v>376</v>
      </c>
      <c r="D9960" s="92">
        <f t="shared" si="489"/>
        <v>9.7799999999999994</v>
      </c>
      <c r="E9960" s="92">
        <f t="shared" si="490"/>
        <v>7.66</v>
      </c>
      <c r="F9960" s="92">
        <f t="shared" si="491"/>
        <v>12.42</v>
      </c>
      <c r="H9960" s="138">
        <v>9.7799999999999994</v>
      </c>
      <c r="I9960" s="138">
        <v>7.66</v>
      </c>
      <c r="J9960" s="138">
        <v>12.42</v>
      </c>
      <c r="K9960" s="138">
        <v>12.372188139059306</v>
      </c>
    </row>
    <row r="9961" spans="1:11">
      <c r="A9961" s="39" t="s">
        <v>505</v>
      </c>
      <c r="B9961" s="39" t="s">
        <v>501</v>
      </c>
      <c r="C9961" s="39" t="s">
        <v>377</v>
      </c>
      <c r="D9961" s="92">
        <f t="shared" si="489"/>
        <v>11.14</v>
      </c>
      <c r="E9961" s="92">
        <f t="shared" si="490"/>
        <v>8.32</v>
      </c>
      <c r="F9961" s="92">
        <f t="shared" si="491"/>
        <v>14.76</v>
      </c>
      <c r="H9961" s="138">
        <v>11.14</v>
      </c>
      <c r="I9961" s="138">
        <v>8.32</v>
      </c>
      <c r="J9961" s="138">
        <v>14.76</v>
      </c>
      <c r="K9961" s="138">
        <v>14.631956912028723</v>
      </c>
    </row>
    <row r="9962" spans="1:11">
      <c r="A9962" s="39" t="s">
        <v>505</v>
      </c>
      <c r="B9962" s="39" t="s">
        <v>501</v>
      </c>
      <c r="C9962" s="39" t="s">
        <v>386</v>
      </c>
      <c r="D9962" s="92">
        <f t="shared" si="489"/>
        <v>10.39</v>
      </c>
      <c r="E9962" s="92">
        <f t="shared" si="490"/>
        <v>8.6999999999999993</v>
      </c>
      <c r="F9962" s="92">
        <f t="shared" si="491"/>
        <v>12.36</v>
      </c>
      <c r="H9962" s="138">
        <v>10.39</v>
      </c>
      <c r="I9962" s="138">
        <v>8.6999999999999993</v>
      </c>
      <c r="J9962" s="138">
        <v>12.36</v>
      </c>
      <c r="K9962" s="138">
        <v>8.9509143407122238</v>
      </c>
    </row>
    <row r="9963" spans="1:11">
      <c r="A9963" s="39" t="s">
        <v>505</v>
      </c>
      <c r="B9963" s="39" t="s">
        <v>501</v>
      </c>
      <c r="C9963" s="39" t="s">
        <v>379</v>
      </c>
      <c r="D9963" s="92">
        <f t="shared" si="489"/>
        <v>11.57</v>
      </c>
      <c r="E9963" s="92">
        <f t="shared" si="490"/>
        <v>9.93</v>
      </c>
      <c r="F9963" s="92">
        <f t="shared" si="491"/>
        <v>13.43</v>
      </c>
      <c r="H9963" s="138">
        <v>11.57</v>
      </c>
      <c r="I9963" s="138">
        <v>9.93</v>
      </c>
      <c r="J9963" s="138">
        <v>13.43</v>
      </c>
      <c r="K9963" s="138">
        <v>7.6923076923076925</v>
      </c>
    </row>
    <row r="9964" spans="1:11">
      <c r="A9964" s="39" t="s">
        <v>505</v>
      </c>
      <c r="B9964" s="39" t="s">
        <v>501</v>
      </c>
      <c r="C9964" s="39" t="s">
        <v>360</v>
      </c>
      <c r="D9964" s="92">
        <f t="shared" si="489"/>
        <v>10.9</v>
      </c>
      <c r="E9964" s="92">
        <f t="shared" si="490"/>
        <v>9.84</v>
      </c>
      <c r="F9964" s="92">
        <f t="shared" si="491"/>
        <v>12.05</v>
      </c>
      <c r="H9964" s="138">
        <v>10.9</v>
      </c>
      <c r="I9964" s="138">
        <v>9.84</v>
      </c>
      <c r="J9964" s="138">
        <v>12.05</v>
      </c>
      <c r="K9964" s="138">
        <v>5.1376146788990829</v>
      </c>
    </row>
    <row r="9965" spans="1:11">
      <c r="A9965" s="39" t="s">
        <v>505</v>
      </c>
      <c r="B9965" s="39" t="s">
        <v>501</v>
      </c>
      <c r="C9965" s="39" t="s">
        <v>0</v>
      </c>
      <c r="D9965" s="92">
        <f t="shared" si="489"/>
        <v>11.44</v>
      </c>
      <c r="E9965" s="92">
        <f t="shared" si="490"/>
        <v>10.86</v>
      </c>
      <c r="F9965" s="92">
        <f t="shared" si="491"/>
        <v>12.04</v>
      </c>
      <c r="H9965" s="138">
        <v>11.44</v>
      </c>
      <c r="I9965" s="138">
        <v>10.86</v>
      </c>
      <c r="J9965" s="138">
        <v>12.04</v>
      </c>
      <c r="K9965" s="138">
        <v>2.6223776223776225</v>
      </c>
    </row>
    <row r="9966" spans="1:11">
      <c r="A9966" s="39" t="s">
        <v>505</v>
      </c>
      <c r="B9966" s="39" t="s">
        <v>502</v>
      </c>
      <c r="C9966" s="39" t="s">
        <v>101</v>
      </c>
      <c r="D9966" s="92">
        <f t="shared" si="489"/>
        <v>12.97</v>
      </c>
      <c r="E9966" s="92">
        <f t="shared" si="490"/>
        <v>9.41</v>
      </c>
      <c r="F9966" s="92">
        <f t="shared" si="491"/>
        <v>17.62</v>
      </c>
      <c r="H9966" s="138">
        <v>12.97</v>
      </c>
      <c r="I9966" s="138">
        <v>9.41</v>
      </c>
      <c r="J9966" s="138">
        <v>17.62</v>
      </c>
      <c r="K9966" s="138">
        <v>16.037008481110256</v>
      </c>
    </row>
    <row r="9967" spans="1:11">
      <c r="A9967" s="39" t="s">
        <v>505</v>
      </c>
      <c r="B9967" s="39" t="s">
        <v>502</v>
      </c>
      <c r="C9967" s="39" t="s">
        <v>108</v>
      </c>
      <c r="D9967" s="92">
        <f t="shared" si="489"/>
        <v>11.34</v>
      </c>
      <c r="E9967" s="92">
        <f t="shared" si="490"/>
        <v>6.78</v>
      </c>
      <c r="F9967" s="92">
        <f t="shared" si="491"/>
        <v>18.37</v>
      </c>
      <c r="H9967" s="138">
        <v>11.34</v>
      </c>
      <c r="I9967" s="138">
        <v>6.78</v>
      </c>
      <c r="J9967" s="138">
        <v>18.37</v>
      </c>
      <c r="K9967" s="138">
        <v>25.573192239858905</v>
      </c>
    </row>
    <row r="9968" spans="1:11">
      <c r="A9968" s="39" t="s">
        <v>505</v>
      </c>
      <c r="B9968" s="39" t="s">
        <v>502</v>
      </c>
      <c r="C9968" s="39" t="s">
        <v>109</v>
      </c>
      <c r="D9968" s="92">
        <f t="shared" si="489"/>
        <v>8.52</v>
      </c>
      <c r="E9968" s="92">
        <f t="shared" si="490"/>
        <v>4.6100000000000003</v>
      </c>
      <c r="F9968" s="92">
        <f t="shared" si="491"/>
        <v>15.22</v>
      </c>
      <c r="H9968" s="138">
        <v>8.52</v>
      </c>
      <c r="I9968" s="138">
        <v>4.6100000000000003</v>
      </c>
      <c r="J9968" s="138">
        <v>15.22</v>
      </c>
      <c r="K9968" s="138">
        <v>30.633802816901408</v>
      </c>
    </row>
    <row r="9969" spans="1:11">
      <c r="A9969" s="39" t="s">
        <v>505</v>
      </c>
      <c r="B9969" s="39" t="s">
        <v>502</v>
      </c>
      <c r="C9969" s="39" t="s">
        <v>112</v>
      </c>
      <c r="D9969" s="92">
        <f t="shared" si="489"/>
        <v>10.68</v>
      </c>
      <c r="E9969" s="92">
        <f t="shared" si="490"/>
        <v>7.04</v>
      </c>
      <c r="F9969" s="92">
        <f t="shared" si="491"/>
        <v>15.9</v>
      </c>
      <c r="H9969" s="138">
        <v>10.68</v>
      </c>
      <c r="I9969" s="138">
        <v>7.04</v>
      </c>
      <c r="J9969" s="138">
        <v>15.9</v>
      </c>
      <c r="K9969" s="138">
        <v>20.880149812734082</v>
      </c>
    </row>
    <row r="9970" spans="1:11">
      <c r="A9970" s="39" t="s">
        <v>505</v>
      </c>
      <c r="B9970" s="39" t="s">
        <v>502</v>
      </c>
      <c r="C9970" s="39" t="s">
        <v>115</v>
      </c>
      <c r="D9970" s="92">
        <f t="shared" si="489"/>
        <v>11.95</v>
      </c>
      <c r="E9970" s="92">
        <f t="shared" si="490"/>
        <v>8.94</v>
      </c>
      <c r="F9970" s="92">
        <f t="shared" si="491"/>
        <v>15.8</v>
      </c>
      <c r="H9970" s="138">
        <v>11.95</v>
      </c>
      <c r="I9970" s="138">
        <v>8.94</v>
      </c>
      <c r="J9970" s="138">
        <v>15.8</v>
      </c>
      <c r="K9970" s="138">
        <v>14.560669456066947</v>
      </c>
    </row>
    <row r="9971" spans="1:11">
      <c r="A9971" s="39" t="s">
        <v>505</v>
      </c>
      <c r="B9971" s="39" t="s">
        <v>502</v>
      </c>
      <c r="C9971" s="39" t="s">
        <v>118</v>
      </c>
      <c r="D9971" s="92">
        <f t="shared" si="489"/>
        <v>10.4</v>
      </c>
      <c r="E9971" s="92">
        <f t="shared" si="490"/>
        <v>5.91</v>
      </c>
      <c r="F9971" s="92">
        <f t="shared" si="491"/>
        <v>17.649999999999999</v>
      </c>
      <c r="H9971" s="138">
        <v>10.4</v>
      </c>
      <c r="I9971" s="138">
        <v>5.91</v>
      </c>
      <c r="J9971" s="138">
        <v>17.649999999999999</v>
      </c>
      <c r="K9971" s="138">
        <v>28.076923076923077</v>
      </c>
    </row>
    <row r="9972" spans="1:11">
      <c r="A9972" s="39" t="s">
        <v>505</v>
      </c>
      <c r="B9972" s="39" t="s">
        <v>502</v>
      </c>
      <c r="C9972" s="39" t="s">
        <v>122</v>
      </c>
      <c r="D9972" s="92">
        <f t="shared" si="489"/>
        <v>12.53</v>
      </c>
      <c r="E9972" s="92">
        <f t="shared" si="490"/>
        <v>9.1199999999999992</v>
      </c>
      <c r="F9972" s="92">
        <f t="shared" si="491"/>
        <v>16.98</v>
      </c>
      <c r="H9972" s="138">
        <v>12.53</v>
      </c>
      <c r="I9972" s="138">
        <v>9.1199999999999992</v>
      </c>
      <c r="J9972" s="138">
        <v>16.98</v>
      </c>
      <c r="K9972" s="138">
        <v>15.881883479648842</v>
      </c>
    </row>
    <row r="9973" spans="1:11">
      <c r="A9973" s="39" t="s">
        <v>505</v>
      </c>
      <c r="B9973" s="39" t="s">
        <v>502</v>
      </c>
      <c r="C9973" s="39" t="s">
        <v>130</v>
      </c>
      <c r="D9973" s="92">
        <f t="shared" si="489"/>
        <v>12.45</v>
      </c>
      <c r="E9973" s="92">
        <f t="shared" si="490"/>
        <v>9.52</v>
      </c>
      <c r="F9973" s="92">
        <f t="shared" si="491"/>
        <v>16.12</v>
      </c>
      <c r="H9973" s="138">
        <v>12.45</v>
      </c>
      <c r="I9973" s="138">
        <v>9.52</v>
      </c>
      <c r="J9973" s="138">
        <v>16.12</v>
      </c>
      <c r="K9973" s="138">
        <v>13.493975903614459</v>
      </c>
    </row>
    <row r="9974" spans="1:11">
      <c r="A9974" s="39" t="s">
        <v>505</v>
      </c>
      <c r="B9974" s="39" t="s">
        <v>502</v>
      </c>
      <c r="C9974" s="39" t="s">
        <v>135</v>
      </c>
      <c r="D9974" s="92">
        <f t="shared" si="489"/>
        <v>16.53</v>
      </c>
      <c r="E9974" s="92">
        <f t="shared" si="490"/>
        <v>8.7100000000000009</v>
      </c>
      <c r="F9974" s="92">
        <f t="shared" si="491"/>
        <v>29.13</v>
      </c>
      <c r="H9974" s="138">
        <v>16.53</v>
      </c>
      <c r="I9974" s="138">
        <v>8.7100000000000009</v>
      </c>
      <c r="J9974" s="138">
        <v>29.13</v>
      </c>
      <c r="K9974" s="138">
        <v>31.094978826376281</v>
      </c>
    </row>
    <row r="9975" spans="1:11">
      <c r="A9975" s="39" t="s">
        <v>505</v>
      </c>
      <c r="B9975" s="39" t="s">
        <v>502</v>
      </c>
      <c r="C9975" s="39" t="s">
        <v>136</v>
      </c>
      <c r="D9975" s="92">
        <f t="shared" si="489"/>
        <v>6.91</v>
      </c>
      <c r="E9975" s="92">
        <f t="shared" si="490"/>
        <v>3.93</v>
      </c>
      <c r="F9975" s="92">
        <f t="shared" si="491"/>
        <v>11.87</v>
      </c>
      <c r="H9975" s="138">
        <v>6.91</v>
      </c>
      <c r="I9975" s="138">
        <v>3.93</v>
      </c>
      <c r="J9975" s="138">
        <v>11.87</v>
      </c>
      <c r="K9975" s="138">
        <v>28.219971056439942</v>
      </c>
    </row>
    <row r="9976" spans="1:11">
      <c r="A9976" s="39" t="s">
        <v>505</v>
      </c>
      <c r="B9976" s="39" t="s">
        <v>502</v>
      </c>
      <c r="C9976" s="39" t="s">
        <v>143</v>
      </c>
      <c r="D9976" s="92">
        <f t="shared" si="489"/>
        <v>16.29</v>
      </c>
      <c r="E9976" s="92">
        <f t="shared" si="490"/>
        <v>11.25</v>
      </c>
      <c r="F9976" s="92">
        <f t="shared" si="491"/>
        <v>23.01</v>
      </c>
      <c r="H9976" s="138">
        <v>16.29</v>
      </c>
      <c r="I9976" s="138">
        <v>11.25</v>
      </c>
      <c r="J9976" s="138">
        <v>23.01</v>
      </c>
      <c r="K9976" s="138">
        <v>18.293431553100064</v>
      </c>
    </row>
    <row r="9977" spans="1:11">
      <c r="A9977" s="39" t="s">
        <v>505</v>
      </c>
      <c r="B9977" s="39" t="s">
        <v>502</v>
      </c>
      <c r="C9977" s="39" t="s">
        <v>149</v>
      </c>
      <c r="D9977" s="92">
        <f t="shared" si="489"/>
        <v>11.18</v>
      </c>
      <c r="E9977" s="92">
        <f t="shared" si="490"/>
        <v>7.92</v>
      </c>
      <c r="F9977" s="92">
        <f t="shared" si="491"/>
        <v>15.56</v>
      </c>
      <c r="H9977" s="138">
        <v>11.18</v>
      </c>
      <c r="I9977" s="138">
        <v>7.92</v>
      </c>
      <c r="J9977" s="138">
        <v>15.56</v>
      </c>
      <c r="K9977" s="138">
        <v>17.262969588550984</v>
      </c>
    </row>
    <row r="9978" spans="1:11">
      <c r="A9978" s="39" t="s">
        <v>505</v>
      </c>
      <c r="B9978" s="39" t="s">
        <v>502</v>
      </c>
      <c r="C9978" s="39" t="s">
        <v>151</v>
      </c>
      <c r="D9978" s="92">
        <f t="shared" si="489"/>
        <v>4.63</v>
      </c>
      <c r="E9978" s="92">
        <f t="shared" si="490"/>
        <v>3</v>
      </c>
      <c r="F9978" s="92">
        <f t="shared" si="491"/>
        <v>7.09</v>
      </c>
      <c r="H9978" s="138">
        <v>4.63</v>
      </c>
      <c r="I9978" s="138">
        <v>3</v>
      </c>
      <c r="J9978" s="138">
        <v>7.09</v>
      </c>
      <c r="K9978" s="138">
        <v>22.030237580993521</v>
      </c>
    </row>
    <row r="9979" spans="1:11">
      <c r="A9979" s="39" t="s">
        <v>505</v>
      </c>
      <c r="B9979" s="39" t="s">
        <v>502</v>
      </c>
      <c r="C9979" s="39" t="s">
        <v>154</v>
      </c>
      <c r="D9979" s="92">
        <f t="shared" si="489"/>
        <v>10.15</v>
      </c>
      <c r="E9979" s="92">
        <f t="shared" si="490"/>
        <v>6.6</v>
      </c>
      <c r="F9979" s="92">
        <f t="shared" si="491"/>
        <v>15.3</v>
      </c>
      <c r="H9979" s="138">
        <v>10.15</v>
      </c>
      <c r="I9979" s="138">
        <v>6.6</v>
      </c>
      <c r="J9979" s="138">
        <v>15.3</v>
      </c>
      <c r="K9979" s="138">
        <v>21.477832512315274</v>
      </c>
    </row>
    <row r="9980" spans="1:11">
      <c r="A9980" s="39" t="s">
        <v>505</v>
      </c>
      <c r="B9980" s="39" t="s">
        <v>502</v>
      </c>
      <c r="C9980" s="39" t="s">
        <v>164</v>
      </c>
      <c r="D9980" s="92">
        <f t="shared" si="489"/>
        <v>9.5500000000000007</v>
      </c>
      <c r="E9980" s="92">
        <f t="shared" si="490"/>
        <v>5.53</v>
      </c>
      <c r="F9980" s="92">
        <f t="shared" si="491"/>
        <v>16.010000000000002</v>
      </c>
      <c r="H9980" s="138">
        <v>9.5500000000000007</v>
      </c>
      <c r="I9980" s="138">
        <v>5.53</v>
      </c>
      <c r="J9980" s="138">
        <v>16.010000000000002</v>
      </c>
      <c r="K9980" s="138">
        <v>27.225130890052355</v>
      </c>
    </row>
    <row r="9981" spans="1:11">
      <c r="A9981" s="39" t="s">
        <v>505</v>
      </c>
      <c r="B9981" s="39" t="s">
        <v>502</v>
      </c>
      <c r="C9981" s="39" t="s">
        <v>171</v>
      </c>
      <c r="D9981" s="92">
        <f t="shared" si="489"/>
        <v>11.38</v>
      </c>
      <c r="E9981" s="92">
        <f t="shared" si="490"/>
        <v>8.3000000000000007</v>
      </c>
      <c r="F9981" s="92">
        <f t="shared" si="491"/>
        <v>15.42</v>
      </c>
      <c r="H9981" s="138">
        <v>11.38</v>
      </c>
      <c r="I9981" s="138">
        <v>8.3000000000000007</v>
      </c>
      <c r="J9981" s="138">
        <v>15.42</v>
      </c>
      <c r="K9981" s="138">
        <v>15.817223198594025</v>
      </c>
    </row>
    <row r="9982" spans="1:11">
      <c r="A9982" s="39" t="s">
        <v>505</v>
      </c>
      <c r="B9982" s="39" t="s">
        <v>502</v>
      </c>
      <c r="C9982" s="39" t="s">
        <v>174</v>
      </c>
      <c r="D9982" s="92">
        <f t="shared" si="489"/>
        <v>10.18</v>
      </c>
      <c r="E9982" s="92">
        <f t="shared" si="490"/>
        <v>6.63</v>
      </c>
      <c r="F9982" s="92">
        <f t="shared" si="491"/>
        <v>15.34</v>
      </c>
      <c r="H9982" s="138">
        <v>10.18</v>
      </c>
      <c r="I9982" s="138">
        <v>6.63</v>
      </c>
      <c r="J9982" s="138">
        <v>15.34</v>
      </c>
      <c r="K9982" s="138">
        <v>21.512770137524559</v>
      </c>
    </row>
    <row r="9983" spans="1:11">
      <c r="A9983" s="39" t="s">
        <v>505</v>
      </c>
      <c r="B9983" s="39" t="s">
        <v>502</v>
      </c>
      <c r="C9983" s="39" t="s">
        <v>102</v>
      </c>
      <c r="D9983" s="92">
        <f t="shared" si="489"/>
        <v>8.2799999999999994</v>
      </c>
      <c r="E9983" s="92">
        <f t="shared" si="490"/>
        <v>3.89</v>
      </c>
      <c r="F9983" s="92">
        <f t="shared" si="491"/>
        <v>16.73</v>
      </c>
      <c r="H9983" s="138">
        <v>8.2799999999999994</v>
      </c>
      <c r="I9983" s="138">
        <v>3.89</v>
      </c>
      <c r="J9983" s="138">
        <v>16.73</v>
      </c>
      <c r="K9983" s="138">
        <v>37.439613526570056</v>
      </c>
    </row>
    <row r="9984" spans="1:11">
      <c r="A9984" s="39" t="s">
        <v>505</v>
      </c>
      <c r="B9984" s="39" t="s">
        <v>502</v>
      </c>
      <c r="C9984" s="39" t="s">
        <v>103</v>
      </c>
      <c r="D9984" s="92">
        <f t="shared" si="489"/>
        <v>4.55</v>
      </c>
      <c r="E9984" s="92">
        <f t="shared" si="490"/>
        <v>2.73</v>
      </c>
      <c r="F9984" s="92">
        <f t="shared" si="491"/>
        <v>7.48</v>
      </c>
      <c r="H9984" s="138">
        <v>4.55</v>
      </c>
      <c r="I9984" s="138">
        <v>2.73</v>
      </c>
      <c r="J9984" s="138">
        <v>7.48</v>
      </c>
      <c r="K9984" s="138">
        <v>25.714285714285712</v>
      </c>
    </row>
    <row r="9985" spans="1:11">
      <c r="A9985" s="39" t="s">
        <v>505</v>
      </c>
      <c r="B9985" s="39" t="s">
        <v>502</v>
      </c>
      <c r="C9985" s="39" t="s">
        <v>104</v>
      </c>
      <c r="D9985" s="92">
        <f t="shared" si="489"/>
        <v>8.5299999999999994</v>
      </c>
      <c r="E9985" s="92">
        <f t="shared" si="490"/>
        <v>5.23</v>
      </c>
      <c r="F9985" s="92">
        <f t="shared" si="491"/>
        <v>13.6</v>
      </c>
      <c r="H9985" s="138">
        <v>8.5299999999999994</v>
      </c>
      <c r="I9985" s="138">
        <v>5.23</v>
      </c>
      <c r="J9985" s="138">
        <v>13.6</v>
      </c>
      <c r="K9985" s="138">
        <v>24.384525205158265</v>
      </c>
    </row>
    <row r="9986" spans="1:11">
      <c r="A9986" s="39" t="s">
        <v>505</v>
      </c>
      <c r="B9986" s="39" t="s">
        <v>502</v>
      </c>
      <c r="C9986" s="39" t="s">
        <v>110</v>
      </c>
      <c r="D9986" s="92">
        <f t="shared" si="489"/>
        <v>12.39</v>
      </c>
      <c r="E9986" s="92">
        <f t="shared" si="490"/>
        <v>8.84</v>
      </c>
      <c r="F9986" s="92">
        <f t="shared" si="491"/>
        <v>17.100000000000001</v>
      </c>
      <c r="H9986" s="138">
        <v>12.39</v>
      </c>
      <c r="I9986" s="138">
        <v>8.84</v>
      </c>
      <c r="J9986" s="138">
        <v>17.100000000000001</v>
      </c>
      <c r="K9986" s="138">
        <v>16.868442292171103</v>
      </c>
    </row>
    <row r="9987" spans="1:11">
      <c r="A9987" s="39" t="s">
        <v>505</v>
      </c>
      <c r="B9987" s="39" t="s">
        <v>502</v>
      </c>
      <c r="C9987" s="39" t="s">
        <v>111</v>
      </c>
      <c r="D9987" s="92">
        <f t="shared" si="489"/>
        <v>13.97</v>
      </c>
      <c r="E9987" s="92">
        <f t="shared" si="490"/>
        <v>10.24</v>
      </c>
      <c r="F9987" s="92">
        <f t="shared" si="491"/>
        <v>18.760000000000002</v>
      </c>
      <c r="H9987" s="138">
        <v>13.97</v>
      </c>
      <c r="I9987" s="138">
        <v>10.24</v>
      </c>
      <c r="J9987" s="138">
        <v>18.760000000000002</v>
      </c>
      <c r="K9987" s="138">
        <v>15.461703650680029</v>
      </c>
    </row>
    <row r="9988" spans="1:11">
      <c r="A9988" s="39" t="s">
        <v>505</v>
      </c>
      <c r="B9988" s="39" t="s">
        <v>502</v>
      </c>
      <c r="C9988" s="39" t="s">
        <v>116</v>
      </c>
      <c r="D9988" s="92">
        <f t="shared" si="489"/>
        <v>5.87</v>
      </c>
      <c r="E9988" s="92">
        <f t="shared" si="490"/>
        <v>3.61</v>
      </c>
      <c r="F9988" s="92">
        <f t="shared" si="491"/>
        <v>9.41</v>
      </c>
      <c r="H9988" s="138">
        <v>5.87</v>
      </c>
      <c r="I9988" s="138">
        <v>3.61</v>
      </c>
      <c r="J9988" s="138">
        <v>9.41</v>
      </c>
      <c r="K9988" s="138">
        <v>24.531516183986373</v>
      </c>
    </row>
    <row r="9989" spans="1:11">
      <c r="A9989" s="39" t="s">
        <v>505</v>
      </c>
      <c r="B9989" s="39" t="s">
        <v>502</v>
      </c>
      <c r="C9989" s="39" t="s">
        <v>117</v>
      </c>
      <c r="D9989" s="92">
        <f t="shared" si="489"/>
        <v>11.19</v>
      </c>
      <c r="E9989" s="92">
        <f t="shared" si="490"/>
        <v>7.68</v>
      </c>
      <c r="F9989" s="92">
        <f t="shared" si="491"/>
        <v>16.03</v>
      </c>
      <c r="H9989" s="138">
        <v>11.19</v>
      </c>
      <c r="I9989" s="138">
        <v>7.68</v>
      </c>
      <c r="J9989" s="138">
        <v>16.03</v>
      </c>
      <c r="K9989" s="138">
        <v>18.856121537086683</v>
      </c>
    </row>
    <row r="9990" spans="1:11">
      <c r="A9990" s="39" t="s">
        <v>505</v>
      </c>
      <c r="B9990" s="39" t="s">
        <v>502</v>
      </c>
      <c r="C9990" s="39" t="s">
        <v>119</v>
      </c>
      <c r="D9990" s="92">
        <f t="shared" si="489"/>
        <v>13.38</v>
      </c>
      <c r="E9990" s="92">
        <f t="shared" si="490"/>
        <v>9.84</v>
      </c>
      <c r="F9990" s="92">
        <f t="shared" si="491"/>
        <v>17.95</v>
      </c>
      <c r="H9990" s="138">
        <v>13.38</v>
      </c>
      <c r="I9990" s="138">
        <v>9.84</v>
      </c>
      <c r="J9990" s="138">
        <v>17.95</v>
      </c>
      <c r="K9990" s="138">
        <v>15.396113602391628</v>
      </c>
    </row>
    <row r="9991" spans="1:11">
      <c r="A9991" s="39" t="s">
        <v>505</v>
      </c>
      <c r="B9991" s="39" t="s">
        <v>502</v>
      </c>
      <c r="C9991" s="39" t="s">
        <v>123</v>
      </c>
      <c r="D9991" s="92">
        <f t="shared" si="489"/>
        <v>12.68</v>
      </c>
      <c r="E9991" s="92">
        <f t="shared" si="490"/>
        <v>9.36</v>
      </c>
      <c r="F9991" s="92">
        <f t="shared" si="491"/>
        <v>16.95</v>
      </c>
      <c r="H9991" s="138">
        <v>12.68</v>
      </c>
      <c r="I9991" s="138">
        <v>9.36</v>
      </c>
      <c r="J9991" s="138">
        <v>16.95</v>
      </c>
      <c r="K9991" s="138">
        <v>15.141955835962145</v>
      </c>
    </row>
    <row r="9992" spans="1:11">
      <c r="A9992" s="39" t="s">
        <v>505</v>
      </c>
      <c r="B9992" s="39" t="s">
        <v>502</v>
      </c>
      <c r="C9992" s="39" t="s">
        <v>132</v>
      </c>
      <c r="D9992" s="92">
        <f t="shared" si="489"/>
        <v>10.92</v>
      </c>
      <c r="E9992" s="92">
        <f t="shared" si="490"/>
        <v>7.62</v>
      </c>
      <c r="F9992" s="92">
        <f t="shared" si="491"/>
        <v>15.42</v>
      </c>
      <c r="H9992" s="138">
        <v>10.92</v>
      </c>
      <c r="I9992" s="138">
        <v>7.62</v>
      </c>
      <c r="J9992" s="138">
        <v>15.42</v>
      </c>
      <c r="K9992" s="138">
        <v>18.04029304029304</v>
      </c>
    </row>
    <row r="9993" spans="1:11">
      <c r="A9993" s="39" t="s">
        <v>505</v>
      </c>
      <c r="B9993" s="39" t="s">
        <v>502</v>
      </c>
      <c r="C9993" s="39" t="s">
        <v>134</v>
      </c>
      <c r="D9993" s="92">
        <f t="shared" si="489"/>
        <v>13.92</v>
      </c>
      <c r="E9993" s="92">
        <f t="shared" si="490"/>
        <v>9.59</v>
      </c>
      <c r="F9993" s="92">
        <f t="shared" si="491"/>
        <v>19.77</v>
      </c>
      <c r="H9993" s="138">
        <v>13.92</v>
      </c>
      <c r="I9993" s="138">
        <v>9.59</v>
      </c>
      <c r="J9993" s="138">
        <v>19.77</v>
      </c>
      <c r="K9993" s="138">
        <v>18.53448275862069</v>
      </c>
    </row>
    <row r="9994" spans="1:11">
      <c r="A9994" s="39" t="s">
        <v>505</v>
      </c>
      <c r="B9994" s="39" t="s">
        <v>502</v>
      </c>
      <c r="C9994" s="39" t="s">
        <v>150</v>
      </c>
      <c r="D9994" s="92">
        <f t="shared" si="489"/>
        <v>5.53</v>
      </c>
      <c r="E9994" s="92">
        <f t="shared" si="490"/>
        <v>3.44</v>
      </c>
      <c r="F9994" s="92">
        <f t="shared" si="491"/>
        <v>8.7799999999999994</v>
      </c>
      <c r="H9994" s="138">
        <v>5.53</v>
      </c>
      <c r="I9994" s="138">
        <v>3.44</v>
      </c>
      <c r="J9994" s="138">
        <v>8.7799999999999994</v>
      </c>
      <c r="K9994" s="138">
        <v>23.869801084990957</v>
      </c>
    </row>
    <row r="9995" spans="1:11">
      <c r="A9995" s="39" t="s">
        <v>505</v>
      </c>
      <c r="B9995" s="39" t="s">
        <v>502</v>
      </c>
      <c r="C9995" s="39" t="s">
        <v>156</v>
      </c>
      <c r="D9995" s="92">
        <f t="shared" si="489"/>
        <v>7.98</v>
      </c>
      <c r="E9995" s="92">
        <f t="shared" si="490"/>
        <v>5.1100000000000003</v>
      </c>
      <c r="F9995" s="92">
        <f t="shared" si="491"/>
        <v>12.27</v>
      </c>
      <c r="H9995" s="138">
        <v>7.98</v>
      </c>
      <c r="I9995" s="138">
        <v>5.1100000000000003</v>
      </c>
      <c r="J9995" s="138">
        <v>12.27</v>
      </c>
      <c r="K9995" s="138">
        <v>22.431077694235587</v>
      </c>
    </row>
    <row r="9996" spans="1:11">
      <c r="A9996" s="39" t="s">
        <v>505</v>
      </c>
      <c r="B9996" s="39" t="s">
        <v>502</v>
      </c>
      <c r="C9996" s="39" t="s">
        <v>159</v>
      </c>
      <c r="D9996" s="92">
        <f t="shared" si="489"/>
        <v>8.0399999999999991</v>
      </c>
      <c r="E9996" s="92">
        <f t="shared" si="490"/>
        <v>5.37</v>
      </c>
      <c r="F9996" s="92">
        <f t="shared" si="491"/>
        <v>11.85</v>
      </c>
      <c r="H9996" s="138">
        <v>8.0399999999999991</v>
      </c>
      <c r="I9996" s="138">
        <v>5.37</v>
      </c>
      <c r="J9996" s="138">
        <v>11.85</v>
      </c>
      <c r="K9996" s="138">
        <v>20.149253731343286</v>
      </c>
    </row>
    <row r="9997" spans="1:11">
      <c r="A9997" s="39" t="s">
        <v>505</v>
      </c>
      <c r="B9997" s="39" t="s">
        <v>502</v>
      </c>
      <c r="C9997" s="39" t="s">
        <v>161</v>
      </c>
      <c r="D9997" s="92">
        <f t="shared" si="489"/>
        <v>12.68</v>
      </c>
      <c r="E9997" s="92">
        <f t="shared" si="490"/>
        <v>9.1</v>
      </c>
      <c r="F9997" s="92">
        <f t="shared" si="491"/>
        <v>17.399999999999999</v>
      </c>
      <c r="H9997" s="138">
        <v>12.68</v>
      </c>
      <c r="I9997" s="138">
        <v>9.1</v>
      </c>
      <c r="J9997" s="138">
        <v>17.399999999999999</v>
      </c>
      <c r="K9997" s="138">
        <v>16.561514195583594</v>
      </c>
    </row>
    <row r="9998" spans="1:11">
      <c r="A9998" s="39" t="s">
        <v>505</v>
      </c>
      <c r="B9998" s="39" t="s">
        <v>502</v>
      </c>
      <c r="C9998" s="39" t="s">
        <v>168</v>
      </c>
      <c r="D9998" s="92">
        <f t="shared" si="489"/>
        <v>5.75</v>
      </c>
      <c r="E9998" s="92">
        <f t="shared" si="490"/>
        <v>3.78</v>
      </c>
      <c r="F9998" s="92">
        <f t="shared" si="491"/>
        <v>8.66</v>
      </c>
      <c r="H9998" s="138">
        <v>5.75</v>
      </c>
      <c r="I9998" s="138">
        <v>3.78</v>
      </c>
      <c r="J9998" s="138">
        <v>8.66</v>
      </c>
      <c r="K9998" s="138">
        <v>21.217391304347828</v>
      </c>
    </row>
    <row r="9999" spans="1:11">
      <c r="A9999" s="39" t="s">
        <v>505</v>
      </c>
      <c r="B9999" s="39" t="s">
        <v>502</v>
      </c>
      <c r="C9999" s="39" t="s">
        <v>98</v>
      </c>
      <c r="D9999" s="92">
        <f t="shared" si="489"/>
        <v>5.87</v>
      </c>
      <c r="E9999" s="92">
        <f t="shared" si="490"/>
        <v>3.03</v>
      </c>
      <c r="F9999" s="92">
        <f t="shared" si="491"/>
        <v>11.08</v>
      </c>
      <c r="H9999" s="138">
        <v>5.87</v>
      </c>
      <c r="I9999" s="138">
        <v>3.03</v>
      </c>
      <c r="J9999" s="138">
        <v>11.08</v>
      </c>
      <c r="K9999" s="138">
        <v>33.219761499148213</v>
      </c>
    </row>
    <row r="10000" spans="1:11">
      <c r="A10000" s="39" t="s">
        <v>505</v>
      </c>
      <c r="B10000" s="39" t="s">
        <v>502</v>
      </c>
      <c r="C10000" s="39" t="s">
        <v>105</v>
      </c>
      <c r="D10000" s="92">
        <f t="shared" si="489"/>
        <v>7.18</v>
      </c>
      <c r="E10000" s="92">
        <f t="shared" si="490"/>
        <v>4.34</v>
      </c>
      <c r="F10000" s="92">
        <f t="shared" si="491"/>
        <v>11.65</v>
      </c>
      <c r="H10000" s="138">
        <v>7.18</v>
      </c>
      <c r="I10000" s="138">
        <v>4.34</v>
      </c>
      <c r="J10000" s="138">
        <v>11.65</v>
      </c>
      <c r="K10000" s="138">
        <v>25.208913649025071</v>
      </c>
    </row>
    <row r="10001" spans="1:11">
      <c r="A10001" s="39" t="s">
        <v>505</v>
      </c>
      <c r="B10001" s="39" t="s">
        <v>502</v>
      </c>
      <c r="C10001" s="39" t="s">
        <v>106</v>
      </c>
      <c r="D10001" s="92">
        <f t="shared" si="489"/>
        <v>11.2</v>
      </c>
      <c r="E10001" s="92">
        <f t="shared" si="490"/>
        <v>8.26</v>
      </c>
      <c r="F10001" s="92">
        <f t="shared" si="491"/>
        <v>15.02</v>
      </c>
      <c r="H10001" s="138">
        <v>11.2</v>
      </c>
      <c r="I10001" s="138">
        <v>8.26</v>
      </c>
      <c r="J10001" s="138">
        <v>15.02</v>
      </c>
      <c r="K10001" s="138">
        <v>15.267857142857144</v>
      </c>
    </row>
    <row r="10002" spans="1:11">
      <c r="A10002" s="39" t="s">
        <v>505</v>
      </c>
      <c r="B10002" s="39" t="s">
        <v>502</v>
      </c>
      <c r="C10002" s="39" t="s">
        <v>125</v>
      </c>
      <c r="D10002" s="92">
        <f t="shared" si="489"/>
        <v>11.78</v>
      </c>
      <c r="E10002" s="92">
        <f t="shared" si="490"/>
        <v>8.34</v>
      </c>
      <c r="F10002" s="92">
        <f t="shared" si="491"/>
        <v>16.39</v>
      </c>
      <c r="H10002" s="138">
        <v>11.78</v>
      </c>
      <c r="I10002" s="138">
        <v>8.34</v>
      </c>
      <c r="J10002" s="138">
        <v>16.39</v>
      </c>
      <c r="K10002" s="138">
        <v>17.317487266553481</v>
      </c>
    </row>
    <row r="10003" spans="1:11">
      <c r="A10003" s="39" t="s">
        <v>505</v>
      </c>
      <c r="B10003" s="39" t="s">
        <v>502</v>
      </c>
      <c r="C10003" s="39" t="s">
        <v>131</v>
      </c>
      <c r="D10003" s="92">
        <f t="shared" si="489"/>
        <v>10.17</v>
      </c>
      <c r="E10003" s="92">
        <f t="shared" si="490"/>
        <v>5.76</v>
      </c>
      <c r="F10003" s="92">
        <f t="shared" si="491"/>
        <v>17.32</v>
      </c>
      <c r="H10003" s="138">
        <v>10.17</v>
      </c>
      <c r="I10003" s="138">
        <v>5.76</v>
      </c>
      <c r="J10003" s="138">
        <v>17.32</v>
      </c>
      <c r="K10003" s="138">
        <v>28.220255653883974</v>
      </c>
    </row>
    <row r="10004" spans="1:11">
      <c r="A10004" s="39" t="s">
        <v>505</v>
      </c>
      <c r="B10004" s="39" t="s">
        <v>502</v>
      </c>
      <c r="C10004" s="39" t="s">
        <v>133</v>
      </c>
      <c r="D10004" s="92">
        <f t="shared" si="489"/>
        <v>10.19</v>
      </c>
      <c r="E10004" s="92">
        <f t="shared" si="490"/>
        <v>7.1</v>
      </c>
      <c r="F10004" s="92">
        <f t="shared" si="491"/>
        <v>14.42</v>
      </c>
      <c r="H10004" s="138">
        <v>10.19</v>
      </c>
      <c r="I10004" s="138">
        <v>7.1</v>
      </c>
      <c r="J10004" s="138">
        <v>14.42</v>
      </c>
      <c r="K10004" s="138">
        <v>18.15505397448479</v>
      </c>
    </row>
    <row r="10005" spans="1:11">
      <c r="A10005" s="39" t="s">
        <v>505</v>
      </c>
      <c r="B10005" s="39" t="s">
        <v>502</v>
      </c>
      <c r="C10005" s="39" t="s">
        <v>137</v>
      </c>
      <c r="D10005" s="92">
        <f t="shared" si="489"/>
        <v>12.28</v>
      </c>
      <c r="E10005" s="92">
        <f t="shared" si="490"/>
        <v>8.36</v>
      </c>
      <c r="F10005" s="92">
        <f t="shared" si="491"/>
        <v>17.68</v>
      </c>
      <c r="H10005" s="138">
        <v>12.28</v>
      </c>
      <c r="I10005" s="138">
        <v>8.36</v>
      </c>
      <c r="J10005" s="138">
        <v>17.68</v>
      </c>
      <c r="K10005" s="138">
        <v>19.136807817589581</v>
      </c>
    </row>
    <row r="10006" spans="1:11">
      <c r="A10006" s="39" t="s">
        <v>505</v>
      </c>
      <c r="B10006" s="39" t="s">
        <v>502</v>
      </c>
      <c r="C10006" s="39" t="s">
        <v>138</v>
      </c>
      <c r="D10006" s="92">
        <f t="shared" si="489"/>
        <v>5.26</v>
      </c>
      <c r="E10006" s="92">
        <f t="shared" si="490"/>
        <v>3.11</v>
      </c>
      <c r="F10006" s="92">
        <f t="shared" si="491"/>
        <v>8.7899999999999991</v>
      </c>
      <c r="H10006" s="138">
        <v>5.26</v>
      </c>
      <c r="I10006" s="138">
        <v>3.11</v>
      </c>
      <c r="J10006" s="138">
        <v>8.7899999999999991</v>
      </c>
      <c r="K10006" s="138">
        <v>26.615969581749049</v>
      </c>
    </row>
    <row r="10007" spans="1:11">
      <c r="A10007" s="39" t="s">
        <v>505</v>
      </c>
      <c r="B10007" s="39" t="s">
        <v>502</v>
      </c>
      <c r="C10007" s="39" t="s">
        <v>140</v>
      </c>
      <c r="D10007" s="92">
        <f t="shared" si="489"/>
        <v>12.91</v>
      </c>
      <c r="E10007" s="92">
        <f t="shared" si="490"/>
        <v>8.76</v>
      </c>
      <c r="F10007" s="92">
        <f t="shared" si="491"/>
        <v>18.63</v>
      </c>
      <c r="H10007" s="138">
        <v>12.91</v>
      </c>
      <c r="I10007" s="138">
        <v>8.76</v>
      </c>
      <c r="J10007" s="138">
        <v>18.63</v>
      </c>
      <c r="K10007" s="138">
        <v>19.287374128582496</v>
      </c>
    </row>
    <row r="10008" spans="1:11">
      <c r="A10008" s="39" t="s">
        <v>505</v>
      </c>
      <c r="B10008" s="39" t="s">
        <v>502</v>
      </c>
      <c r="C10008" s="39" t="s">
        <v>144</v>
      </c>
      <c r="D10008" s="92">
        <f t="shared" si="489"/>
        <v>15.85</v>
      </c>
      <c r="E10008" s="92">
        <f t="shared" si="490"/>
        <v>10.72</v>
      </c>
      <c r="F10008" s="92">
        <f t="shared" si="491"/>
        <v>22.81</v>
      </c>
      <c r="H10008" s="138">
        <v>15.85</v>
      </c>
      <c r="I10008" s="138">
        <v>10.72</v>
      </c>
      <c r="J10008" s="138">
        <v>22.81</v>
      </c>
      <c r="K10008" s="138">
        <v>19.305993690851736</v>
      </c>
    </row>
    <row r="10009" spans="1:11">
      <c r="A10009" s="39" t="s">
        <v>505</v>
      </c>
      <c r="B10009" s="39" t="s">
        <v>502</v>
      </c>
      <c r="C10009" s="39" t="s">
        <v>145</v>
      </c>
      <c r="D10009" s="92">
        <f t="shared" si="489"/>
        <v>13.01</v>
      </c>
      <c r="E10009" s="92">
        <f t="shared" si="490"/>
        <v>8.34</v>
      </c>
      <c r="F10009" s="92">
        <f t="shared" si="491"/>
        <v>19.739999999999998</v>
      </c>
      <c r="H10009" s="138">
        <v>13.01</v>
      </c>
      <c r="I10009" s="138">
        <v>8.34</v>
      </c>
      <c r="J10009" s="138">
        <v>19.739999999999998</v>
      </c>
      <c r="K10009" s="138">
        <v>22.059953881629518</v>
      </c>
    </row>
    <row r="10010" spans="1:11">
      <c r="A10010" s="39" t="s">
        <v>505</v>
      </c>
      <c r="B10010" s="39" t="s">
        <v>502</v>
      </c>
      <c r="C10010" s="39" t="s">
        <v>146</v>
      </c>
      <c r="D10010" s="92">
        <f t="shared" ref="D10010:D10066" si="492">IF(K10010&gt;=50," ",H10010)</f>
        <v>14.49</v>
      </c>
      <c r="E10010" s="92">
        <f t="shared" ref="E10010:E10066" si="493">IF(K10010&gt;=50," ",I10010)</f>
        <v>10.86</v>
      </c>
      <c r="F10010" s="92">
        <f t="shared" ref="F10010:F10066" si="494">IF(K10010&gt;=50," ",J10010)</f>
        <v>19.079999999999998</v>
      </c>
      <c r="H10010" s="138">
        <v>14.49</v>
      </c>
      <c r="I10010" s="138">
        <v>10.86</v>
      </c>
      <c r="J10010" s="138">
        <v>19.079999999999998</v>
      </c>
      <c r="K10010" s="138">
        <v>14.42374051069703</v>
      </c>
    </row>
    <row r="10011" spans="1:11">
      <c r="A10011" s="39" t="s">
        <v>505</v>
      </c>
      <c r="B10011" s="39" t="s">
        <v>502</v>
      </c>
      <c r="C10011" s="39" t="s">
        <v>153</v>
      </c>
      <c r="D10011" s="92">
        <f t="shared" si="492"/>
        <v>3.66</v>
      </c>
      <c r="E10011" s="92">
        <f t="shared" si="493"/>
        <v>1.63</v>
      </c>
      <c r="F10011" s="92">
        <f t="shared" si="494"/>
        <v>8.02</v>
      </c>
      <c r="H10011" s="138">
        <v>3.66</v>
      </c>
      <c r="I10011" s="138">
        <v>1.63</v>
      </c>
      <c r="J10011" s="138">
        <v>8.02</v>
      </c>
      <c r="K10011" s="138">
        <v>40.710382513661202</v>
      </c>
    </row>
    <row r="10012" spans="1:11">
      <c r="A10012" s="39" t="s">
        <v>505</v>
      </c>
      <c r="B10012" s="39" t="s">
        <v>502</v>
      </c>
      <c r="C10012" s="39" t="s">
        <v>162</v>
      </c>
      <c r="D10012" s="92">
        <f t="shared" si="492"/>
        <v>9.66</v>
      </c>
      <c r="E10012" s="92">
        <f t="shared" si="493"/>
        <v>4.88</v>
      </c>
      <c r="F10012" s="92">
        <f t="shared" si="494"/>
        <v>18.23</v>
      </c>
      <c r="H10012" s="138">
        <v>9.66</v>
      </c>
      <c r="I10012" s="138">
        <v>4.88</v>
      </c>
      <c r="J10012" s="138">
        <v>18.23</v>
      </c>
      <c r="K10012" s="138">
        <v>33.850931677018629</v>
      </c>
    </row>
    <row r="10013" spans="1:11">
      <c r="A10013" s="39" t="s">
        <v>505</v>
      </c>
      <c r="B10013" s="39" t="s">
        <v>502</v>
      </c>
      <c r="C10013" s="39" t="s">
        <v>165</v>
      </c>
      <c r="D10013" s="92">
        <f t="shared" si="492"/>
        <v>10.32</v>
      </c>
      <c r="E10013" s="92">
        <f t="shared" si="493"/>
        <v>4.58</v>
      </c>
      <c r="F10013" s="92">
        <f t="shared" si="494"/>
        <v>21.63</v>
      </c>
      <c r="H10013" s="138">
        <v>10.32</v>
      </c>
      <c r="I10013" s="138">
        <v>4.58</v>
      </c>
      <c r="J10013" s="138">
        <v>21.63</v>
      </c>
      <c r="K10013" s="138">
        <v>40.019379844961236</v>
      </c>
    </row>
    <row r="10014" spans="1:11">
      <c r="A10014" s="39" t="s">
        <v>505</v>
      </c>
      <c r="B10014" s="39" t="s">
        <v>502</v>
      </c>
      <c r="C10014" s="39" t="s">
        <v>166</v>
      </c>
      <c r="D10014" s="92">
        <f t="shared" si="492"/>
        <v>8.76</v>
      </c>
      <c r="E10014" s="92">
        <f t="shared" si="493"/>
        <v>5.2</v>
      </c>
      <c r="F10014" s="92">
        <f t="shared" si="494"/>
        <v>14.4</v>
      </c>
      <c r="H10014" s="138">
        <v>8.76</v>
      </c>
      <c r="I10014" s="138">
        <v>5.2</v>
      </c>
      <c r="J10014" s="138">
        <v>14.4</v>
      </c>
      <c r="K10014" s="138">
        <v>26.141552511415529</v>
      </c>
    </row>
    <row r="10015" spans="1:11">
      <c r="A10015" s="39" t="s">
        <v>505</v>
      </c>
      <c r="B10015" s="39" t="s">
        <v>502</v>
      </c>
      <c r="C10015" s="39" t="s">
        <v>170</v>
      </c>
      <c r="D10015" s="92">
        <f t="shared" si="492"/>
        <v>12.06</v>
      </c>
      <c r="E10015" s="92">
        <f t="shared" si="493"/>
        <v>8.68</v>
      </c>
      <c r="F10015" s="92">
        <f t="shared" si="494"/>
        <v>16.52</v>
      </c>
      <c r="H10015" s="138">
        <v>12.06</v>
      </c>
      <c r="I10015" s="138">
        <v>8.68</v>
      </c>
      <c r="J10015" s="138">
        <v>16.52</v>
      </c>
      <c r="K10015" s="138">
        <v>16.417910447761194</v>
      </c>
    </row>
    <row r="10016" spans="1:11">
      <c r="A10016" s="39" t="s">
        <v>505</v>
      </c>
      <c r="B10016" s="39" t="s">
        <v>502</v>
      </c>
      <c r="C10016" s="39" t="s">
        <v>172</v>
      </c>
      <c r="D10016" s="92">
        <f t="shared" si="492"/>
        <v>9.9600000000000009</v>
      </c>
      <c r="E10016" s="92">
        <f t="shared" si="493"/>
        <v>6.41</v>
      </c>
      <c r="F10016" s="92">
        <f t="shared" si="494"/>
        <v>15.15</v>
      </c>
      <c r="H10016" s="138">
        <v>9.9600000000000009</v>
      </c>
      <c r="I10016" s="138">
        <v>6.41</v>
      </c>
      <c r="J10016" s="138">
        <v>15.15</v>
      </c>
      <c r="K10016" s="138">
        <v>21.987951807228914</v>
      </c>
    </row>
    <row r="10017" spans="1:11">
      <c r="A10017" s="39" t="s">
        <v>505</v>
      </c>
      <c r="B10017" s="39" t="s">
        <v>502</v>
      </c>
      <c r="C10017" s="39" t="s">
        <v>175</v>
      </c>
      <c r="D10017" s="92">
        <f t="shared" si="492"/>
        <v>11.35</v>
      </c>
      <c r="E10017" s="92">
        <f t="shared" si="493"/>
        <v>7.74</v>
      </c>
      <c r="F10017" s="92">
        <f t="shared" si="494"/>
        <v>16.36</v>
      </c>
      <c r="H10017" s="138">
        <v>11.35</v>
      </c>
      <c r="I10017" s="138">
        <v>7.74</v>
      </c>
      <c r="J10017" s="138">
        <v>16.36</v>
      </c>
      <c r="K10017" s="138">
        <v>19.207048458149782</v>
      </c>
    </row>
    <row r="10018" spans="1:11">
      <c r="A10018" s="39" t="s">
        <v>505</v>
      </c>
      <c r="B10018" s="39" t="s">
        <v>502</v>
      </c>
      <c r="C10018" s="39" t="s">
        <v>99</v>
      </c>
      <c r="D10018" s="92">
        <f t="shared" si="492"/>
        <v>11.03</v>
      </c>
      <c r="E10018" s="92">
        <f t="shared" si="493"/>
        <v>6.89</v>
      </c>
      <c r="F10018" s="92">
        <f t="shared" si="494"/>
        <v>17.190000000000001</v>
      </c>
      <c r="H10018" s="138">
        <v>11.03</v>
      </c>
      <c r="I10018" s="138">
        <v>6.89</v>
      </c>
      <c r="J10018" s="138">
        <v>17.190000000000001</v>
      </c>
      <c r="K10018" s="138">
        <v>23.390752493200363</v>
      </c>
    </row>
    <row r="10019" spans="1:11">
      <c r="A10019" s="39" t="s">
        <v>505</v>
      </c>
      <c r="B10019" s="39" t="s">
        <v>502</v>
      </c>
      <c r="C10019" s="39" t="s">
        <v>100</v>
      </c>
      <c r="D10019" s="92">
        <f t="shared" si="492"/>
        <v>11.66</v>
      </c>
      <c r="E10019" s="92">
        <f t="shared" si="493"/>
        <v>7.85</v>
      </c>
      <c r="F10019" s="92">
        <f t="shared" si="494"/>
        <v>16.98</v>
      </c>
      <c r="H10019" s="138">
        <v>11.66</v>
      </c>
      <c r="I10019" s="138">
        <v>7.85</v>
      </c>
      <c r="J10019" s="138">
        <v>16.98</v>
      </c>
      <c r="K10019" s="138">
        <v>19.725557461406513</v>
      </c>
    </row>
    <row r="10020" spans="1:11">
      <c r="A10020" s="39" t="s">
        <v>505</v>
      </c>
      <c r="B10020" s="39" t="s">
        <v>502</v>
      </c>
      <c r="C10020" s="39" t="s">
        <v>107</v>
      </c>
      <c r="D10020" s="92">
        <f t="shared" si="492"/>
        <v>10.25</v>
      </c>
      <c r="E10020" s="92">
        <f t="shared" si="493"/>
        <v>7.43</v>
      </c>
      <c r="F10020" s="92">
        <f t="shared" si="494"/>
        <v>13.99</v>
      </c>
      <c r="H10020" s="138">
        <v>10.25</v>
      </c>
      <c r="I10020" s="138">
        <v>7.43</v>
      </c>
      <c r="J10020" s="138">
        <v>13.99</v>
      </c>
      <c r="K10020" s="138">
        <v>16.195121951219512</v>
      </c>
    </row>
    <row r="10021" spans="1:11">
      <c r="A10021" s="39" t="s">
        <v>505</v>
      </c>
      <c r="B10021" s="39" t="s">
        <v>502</v>
      </c>
      <c r="C10021" s="39" t="s">
        <v>113</v>
      </c>
      <c r="D10021" s="92">
        <f t="shared" si="492"/>
        <v>14.73</v>
      </c>
      <c r="E10021" s="92">
        <f t="shared" si="493"/>
        <v>9.19</v>
      </c>
      <c r="F10021" s="92">
        <f t="shared" si="494"/>
        <v>22.76</v>
      </c>
      <c r="H10021" s="138">
        <v>14.73</v>
      </c>
      <c r="I10021" s="138">
        <v>9.19</v>
      </c>
      <c r="J10021" s="138">
        <v>22.76</v>
      </c>
      <c r="K10021" s="138">
        <v>23.217922606924642</v>
      </c>
    </row>
    <row r="10022" spans="1:11">
      <c r="A10022" s="39" t="s">
        <v>505</v>
      </c>
      <c r="B10022" s="39" t="s">
        <v>502</v>
      </c>
      <c r="C10022" s="39" t="s">
        <v>114</v>
      </c>
      <c r="D10022" s="92">
        <f t="shared" si="492"/>
        <v>8.5299999999999994</v>
      </c>
      <c r="E10022" s="92">
        <f t="shared" si="493"/>
        <v>4.59</v>
      </c>
      <c r="F10022" s="92">
        <f t="shared" si="494"/>
        <v>15.33</v>
      </c>
      <c r="H10022" s="138">
        <v>8.5299999999999994</v>
      </c>
      <c r="I10022" s="138">
        <v>4.59</v>
      </c>
      <c r="J10022" s="138">
        <v>15.33</v>
      </c>
      <c r="K10022" s="138">
        <v>30.949589683470109</v>
      </c>
    </row>
    <row r="10023" spans="1:11">
      <c r="A10023" s="39" t="s">
        <v>505</v>
      </c>
      <c r="B10023" s="39" t="s">
        <v>502</v>
      </c>
      <c r="C10023" s="39" t="s">
        <v>120</v>
      </c>
      <c r="D10023" s="92">
        <f t="shared" si="492"/>
        <v>4.93</v>
      </c>
      <c r="E10023" s="92">
        <f t="shared" si="493"/>
        <v>2.88</v>
      </c>
      <c r="F10023" s="92">
        <f t="shared" si="494"/>
        <v>8.3000000000000007</v>
      </c>
      <c r="H10023" s="138">
        <v>4.93</v>
      </c>
      <c r="I10023" s="138">
        <v>2.88</v>
      </c>
      <c r="J10023" s="138">
        <v>8.3000000000000007</v>
      </c>
      <c r="K10023" s="138">
        <v>26.977687626774848</v>
      </c>
    </row>
    <row r="10024" spans="1:11">
      <c r="A10024" s="39" t="s">
        <v>505</v>
      </c>
      <c r="B10024" s="39" t="s">
        <v>502</v>
      </c>
      <c r="C10024" s="39" t="s">
        <v>121</v>
      </c>
      <c r="D10024" s="92">
        <f t="shared" si="492"/>
        <v>6.58</v>
      </c>
      <c r="E10024" s="92">
        <f t="shared" si="493"/>
        <v>4.03</v>
      </c>
      <c r="F10024" s="92">
        <f t="shared" si="494"/>
        <v>10.56</v>
      </c>
      <c r="H10024" s="138">
        <v>6.58</v>
      </c>
      <c r="I10024" s="138">
        <v>4.03</v>
      </c>
      <c r="J10024" s="138">
        <v>10.56</v>
      </c>
      <c r="K10024" s="138">
        <v>24.620060790273556</v>
      </c>
    </row>
    <row r="10025" spans="1:11">
      <c r="A10025" s="39" t="s">
        <v>505</v>
      </c>
      <c r="B10025" s="39" t="s">
        <v>502</v>
      </c>
      <c r="C10025" s="39" t="s">
        <v>124</v>
      </c>
      <c r="D10025" s="92">
        <f t="shared" si="492"/>
        <v>11.37</v>
      </c>
      <c r="E10025" s="92">
        <f t="shared" si="493"/>
        <v>7.8</v>
      </c>
      <c r="F10025" s="92">
        <f t="shared" si="494"/>
        <v>16.28</v>
      </c>
      <c r="H10025" s="138">
        <v>11.37</v>
      </c>
      <c r="I10025" s="138">
        <v>7.8</v>
      </c>
      <c r="J10025" s="138">
        <v>16.28</v>
      </c>
      <c r="K10025" s="138">
        <v>18.821459982409852</v>
      </c>
    </row>
    <row r="10026" spans="1:11">
      <c r="A10026" s="39" t="s">
        <v>505</v>
      </c>
      <c r="B10026" s="39" t="s">
        <v>502</v>
      </c>
      <c r="C10026" s="39" t="s">
        <v>126</v>
      </c>
      <c r="D10026" s="92">
        <f t="shared" si="492"/>
        <v>9.27</v>
      </c>
      <c r="E10026" s="92">
        <f t="shared" si="493"/>
        <v>4.8</v>
      </c>
      <c r="F10026" s="92">
        <f t="shared" si="494"/>
        <v>17.14</v>
      </c>
      <c r="H10026" s="138">
        <v>9.27</v>
      </c>
      <c r="I10026" s="138">
        <v>4.8</v>
      </c>
      <c r="J10026" s="138">
        <v>17.14</v>
      </c>
      <c r="K10026" s="138">
        <v>32.686084142394819</v>
      </c>
    </row>
    <row r="10027" spans="1:11">
      <c r="A10027" s="39" t="s">
        <v>505</v>
      </c>
      <c r="B10027" s="39" t="s">
        <v>502</v>
      </c>
      <c r="C10027" s="39" t="s">
        <v>127</v>
      </c>
      <c r="D10027" s="92">
        <f t="shared" si="492"/>
        <v>13.63</v>
      </c>
      <c r="E10027" s="92">
        <f t="shared" si="493"/>
        <v>7.83</v>
      </c>
      <c r="F10027" s="92">
        <f t="shared" si="494"/>
        <v>22.65</v>
      </c>
      <c r="H10027" s="138">
        <v>13.63</v>
      </c>
      <c r="I10027" s="138">
        <v>7.83</v>
      </c>
      <c r="J10027" s="138">
        <v>22.65</v>
      </c>
      <c r="K10027" s="138">
        <v>27.292736610418196</v>
      </c>
    </row>
    <row r="10028" spans="1:11">
      <c r="A10028" s="39" t="s">
        <v>505</v>
      </c>
      <c r="B10028" s="39" t="s">
        <v>502</v>
      </c>
      <c r="C10028" s="39" t="s">
        <v>128</v>
      </c>
      <c r="D10028" s="92">
        <f t="shared" si="492"/>
        <v>12.44</v>
      </c>
      <c r="E10028" s="92">
        <f t="shared" si="493"/>
        <v>8.4499999999999993</v>
      </c>
      <c r="F10028" s="92">
        <f t="shared" si="494"/>
        <v>17.95</v>
      </c>
      <c r="H10028" s="138">
        <v>12.44</v>
      </c>
      <c r="I10028" s="138">
        <v>8.4499999999999993</v>
      </c>
      <c r="J10028" s="138">
        <v>17.95</v>
      </c>
      <c r="K10028" s="138">
        <v>19.292604501607716</v>
      </c>
    </row>
    <row r="10029" spans="1:11">
      <c r="A10029" s="39" t="s">
        <v>505</v>
      </c>
      <c r="B10029" s="39" t="s">
        <v>502</v>
      </c>
      <c r="C10029" s="39" t="s">
        <v>129</v>
      </c>
      <c r="D10029" s="92">
        <f t="shared" si="492"/>
        <v>6.72</v>
      </c>
      <c r="E10029" s="92">
        <f t="shared" si="493"/>
        <v>3.5</v>
      </c>
      <c r="F10029" s="92">
        <f t="shared" si="494"/>
        <v>12.53</v>
      </c>
      <c r="H10029" s="138">
        <v>6.72</v>
      </c>
      <c r="I10029" s="138">
        <v>3.5</v>
      </c>
      <c r="J10029" s="138">
        <v>12.53</v>
      </c>
      <c r="K10029" s="138">
        <v>32.738095238095241</v>
      </c>
    </row>
    <row r="10030" spans="1:11">
      <c r="A10030" s="39" t="s">
        <v>505</v>
      </c>
      <c r="B10030" s="39" t="s">
        <v>502</v>
      </c>
      <c r="C10030" s="39" t="s">
        <v>139</v>
      </c>
      <c r="D10030" s="92">
        <f t="shared" si="492"/>
        <v>10.43</v>
      </c>
      <c r="E10030" s="92">
        <f t="shared" si="493"/>
        <v>7.45</v>
      </c>
      <c r="F10030" s="92">
        <f t="shared" si="494"/>
        <v>14.43</v>
      </c>
      <c r="H10030" s="138">
        <v>10.43</v>
      </c>
      <c r="I10030" s="138">
        <v>7.45</v>
      </c>
      <c r="J10030" s="138">
        <v>14.43</v>
      </c>
      <c r="K10030" s="138">
        <v>16.874400767018216</v>
      </c>
    </row>
    <row r="10031" spans="1:11">
      <c r="A10031" s="39" t="s">
        <v>505</v>
      </c>
      <c r="B10031" s="39" t="s">
        <v>502</v>
      </c>
      <c r="C10031" s="39" t="s">
        <v>141</v>
      </c>
      <c r="D10031" s="92">
        <f t="shared" si="492"/>
        <v>14.51</v>
      </c>
      <c r="E10031" s="92">
        <f t="shared" si="493"/>
        <v>10.42</v>
      </c>
      <c r="F10031" s="92">
        <f t="shared" si="494"/>
        <v>19.86</v>
      </c>
      <c r="H10031" s="138">
        <v>14.51</v>
      </c>
      <c r="I10031" s="138">
        <v>10.42</v>
      </c>
      <c r="J10031" s="138">
        <v>19.86</v>
      </c>
      <c r="K10031" s="138">
        <v>16.540317022742936</v>
      </c>
    </row>
    <row r="10032" spans="1:11">
      <c r="A10032" s="39" t="s">
        <v>505</v>
      </c>
      <c r="B10032" s="39" t="s">
        <v>502</v>
      </c>
      <c r="C10032" s="39" t="s">
        <v>142</v>
      </c>
      <c r="D10032" s="92">
        <f t="shared" si="492"/>
        <v>12.11</v>
      </c>
      <c r="E10032" s="92">
        <f t="shared" si="493"/>
        <v>8.66</v>
      </c>
      <c r="F10032" s="92">
        <f t="shared" si="494"/>
        <v>16.690000000000001</v>
      </c>
      <c r="H10032" s="138">
        <v>12.11</v>
      </c>
      <c r="I10032" s="138">
        <v>8.66</v>
      </c>
      <c r="J10032" s="138">
        <v>16.690000000000001</v>
      </c>
      <c r="K10032" s="138">
        <v>16.76300578034682</v>
      </c>
    </row>
    <row r="10033" spans="1:11">
      <c r="A10033" s="39" t="s">
        <v>505</v>
      </c>
      <c r="B10033" s="39" t="s">
        <v>502</v>
      </c>
      <c r="C10033" s="39" t="s">
        <v>147</v>
      </c>
      <c r="D10033" s="92">
        <f t="shared" si="492"/>
        <v>9.2200000000000006</v>
      </c>
      <c r="E10033" s="92">
        <f t="shared" si="493"/>
        <v>6.15</v>
      </c>
      <c r="F10033" s="92">
        <f t="shared" si="494"/>
        <v>13.61</v>
      </c>
      <c r="H10033" s="138">
        <v>9.2200000000000006</v>
      </c>
      <c r="I10033" s="138">
        <v>6.15</v>
      </c>
      <c r="J10033" s="138">
        <v>13.61</v>
      </c>
      <c r="K10033" s="138">
        <v>20.390455531453362</v>
      </c>
    </row>
    <row r="10034" spans="1:11">
      <c r="A10034" s="39" t="s">
        <v>505</v>
      </c>
      <c r="B10034" s="39" t="s">
        <v>502</v>
      </c>
      <c r="C10034" s="39" t="s">
        <v>148</v>
      </c>
      <c r="D10034" s="92">
        <f t="shared" si="492"/>
        <v>11.43</v>
      </c>
      <c r="E10034" s="92">
        <f t="shared" si="493"/>
        <v>7.6</v>
      </c>
      <c r="F10034" s="92">
        <f t="shared" si="494"/>
        <v>16.84</v>
      </c>
      <c r="H10034" s="138">
        <v>11.43</v>
      </c>
      <c r="I10034" s="138">
        <v>7.6</v>
      </c>
      <c r="J10034" s="138">
        <v>16.84</v>
      </c>
      <c r="K10034" s="138">
        <v>20.384951881014874</v>
      </c>
    </row>
    <row r="10035" spans="1:11">
      <c r="A10035" s="39" t="s">
        <v>505</v>
      </c>
      <c r="B10035" s="39" t="s">
        <v>502</v>
      </c>
      <c r="C10035" s="39" t="s">
        <v>152</v>
      </c>
      <c r="D10035" s="92">
        <f t="shared" si="492"/>
        <v>12.57</v>
      </c>
      <c r="E10035" s="92">
        <f t="shared" si="493"/>
        <v>5.76</v>
      </c>
      <c r="F10035" s="92">
        <f t="shared" si="494"/>
        <v>25.27</v>
      </c>
      <c r="H10035" s="138">
        <v>12.57</v>
      </c>
      <c r="I10035" s="138">
        <v>5.76</v>
      </c>
      <c r="J10035" s="138">
        <v>25.27</v>
      </c>
      <c r="K10035" s="138">
        <v>38.186157517899758</v>
      </c>
    </row>
    <row r="10036" spans="1:11">
      <c r="A10036" s="39" t="s">
        <v>505</v>
      </c>
      <c r="B10036" s="39" t="s">
        <v>502</v>
      </c>
      <c r="C10036" s="39" t="s">
        <v>155</v>
      </c>
      <c r="D10036" s="92">
        <f t="shared" si="492"/>
        <v>11.95</v>
      </c>
      <c r="E10036" s="92">
        <f t="shared" si="493"/>
        <v>6.16</v>
      </c>
      <c r="F10036" s="92">
        <f t="shared" si="494"/>
        <v>21.92</v>
      </c>
      <c r="H10036" s="138">
        <v>11.95</v>
      </c>
      <c r="I10036" s="138">
        <v>6.16</v>
      </c>
      <c r="J10036" s="138">
        <v>21.92</v>
      </c>
      <c r="K10036" s="138">
        <v>32.635983263598327</v>
      </c>
    </row>
    <row r="10037" spans="1:11">
      <c r="A10037" s="39" t="s">
        <v>505</v>
      </c>
      <c r="B10037" s="39" t="s">
        <v>502</v>
      </c>
      <c r="C10037" s="39" t="s">
        <v>157</v>
      </c>
      <c r="D10037" s="92">
        <f t="shared" si="492"/>
        <v>11.03</v>
      </c>
      <c r="E10037" s="92">
        <f t="shared" si="493"/>
        <v>5.57</v>
      </c>
      <c r="F10037" s="92">
        <f t="shared" si="494"/>
        <v>20.66</v>
      </c>
      <c r="H10037" s="138">
        <v>11.03</v>
      </c>
      <c r="I10037" s="138">
        <v>5.57</v>
      </c>
      <c r="J10037" s="138">
        <v>20.66</v>
      </c>
      <c r="K10037" s="138">
        <v>33.726201269265644</v>
      </c>
    </row>
    <row r="10038" spans="1:11">
      <c r="A10038" s="39" t="s">
        <v>505</v>
      </c>
      <c r="B10038" s="39" t="s">
        <v>502</v>
      </c>
      <c r="C10038" s="39" t="s">
        <v>158</v>
      </c>
      <c r="D10038" s="92" t="str">
        <f t="shared" si="492"/>
        <v xml:space="preserve"> </v>
      </c>
      <c r="E10038" s="92" t="str">
        <f t="shared" si="493"/>
        <v xml:space="preserve"> </v>
      </c>
      <c r="F10038" s="92" t="str">
        <f t="shared" si="494"/>
        <v xml:space="preserve"> </v>
      </c>
      <c r="H10038" s="138">
        <v>8.19</v>
      </c>
      <c r="I10038" s="138">
        <v>2.98</v>
      </c>
      <c r="J10038" s="138">
        <v>20.61</v>
      </c>
      <c r="K10038" s="138">
        <v>50.061050061050061</v>
      </c>
    </row>
    <row r="10039" spans="1:11">
      <c r="A10039" s="39" t="s">
        <v>505</v>
      </c>
      <c r="B10039" s="39" t="s">
        <v>502</v>
      </c>
      <c r="C10039" s="39" t="s">
        <v>160</v>
      </c>
      <c r="D10039" s="92">
        <f t="shared" si="492"/>
        <v>9.16</v>
      </c>
      <c r="E10039" s="92">
        <f t="shared" si="493"/>
        <v>4.62</v>
      </c>
      <c r="F10039" s="92">
        <f t="shared" si="494"/>
        <v>17.38</v>
      </c>
      <c r="H10039" s="138">
        <v>9.16</v>
      </c>
      <c r="I10039" s="138">
        <v>4.62</v>
      </c>
      <c r="J10039" s="138">
        <v>17.38</v>
      </c>
      <c r="K10039" s="138">
        <v>34.061135371179041</v>
      </c>
    </row>
    <row r="10040" spans="1:11">
      <c r="A10040" s="39" t="s">
        <v>505</v>
      </c>
      <c r="B10040" s="39" t="s">
        <v>502</v>
      </c>
      <c r="C10040" s="39" t="s">
        <v>163</v>
      </c>
      <c r="D10040" s="92">
        <f t="shared" si="492"/>
        <v>4.72</v>
      </c>
      <c r="E10040" s="92">
        <f t="shared" si="493"/>
        <v>2.82</v>
      </c>
      <c r="F10040" s="92">
        <f t="shared" si="494"/>
        <v>7.8</v>
      </c>
      <c r="H10040" s="138">
        <v>4.72</v>
      </c>
      <c r="I10040" s="138">
        <v>2.82</v>
      </c>
      <c r="J10040" s="138">
        <v>7.8</v>
      </c>
      <c r="K10040" s="138">
        <v>26.059322033898308</v>
      </c>
    </row>
    <row r="10041" spans="1:11">
      <c r="A10041" s="39" t="s">
        <v>505</v>
      </c>
      <c r="B10041" s="39" t="s">
        <v>502</v>
      </c>
      <c r="C10041" s="39" t="s">
        <v>167</v>
      </c>
      <c r="D10041" s="92">
        <f t="shared" si="492"/>
        <v>11.88</v>
      </c>
      <c r="E10041" s="92">
        <f t="shared" si="493"/>
        <v>7.55</v>
      </c>
      <c r="F10041" s="92">
        <f t="shared" si="494"/>
        <v>18.21</v>
      </c>
      <c r="H10041" s="138">
        <v>11.88</v>
      </c>
      <c r="I10041" s="138">
        <v>7.55</v>
      </c>
      <c r="J10041" s="138">
        <v>18.21</v>
      </c>
      <c r="K10041" s="138">
        <v>22.558922558922561</v>
      </c>
    </row>
    <row r="10042" spans="1:11">
      <c r="A10042" s="39" t="s">
        <v>505</v>
      </c>
      <c r="B10042" s="39" t="s">
        <v>502</v>
      </c>
      <c r="C10042" s="39" t="s">
        <v>169</v>
      </c>
      <c r="D10042" s="92">
        <f t="shared" si="492"/>
        <v>8.32</v>
      </c>
      <c r="E10042" s="92">
        <f t="shared" si="493"/>
        <v>3.84</v>
      </c>
      <c r="F10042" s="92">
        <f t="shared" si="494"/>
        <v>17.07</v>
      </c>
      <c r="H10042" s="138">
        <v>8.32</v>
      </c>
      <c r="I10042" s="138">
        <v>3.84</v>
      </c>
      <c r="J10042" s="138">
        <v>17.07</v>
      </c>
      <c r="K10042" s="138">
        <v>38.341346153846153</v>
      </c>
    </row>
    <row r="10043" spans="1:11">
      <c r="A10043" s="39" t="s">
        <v>505</v>
      </c>
      <c r="B10043" s="39" t="s">
        <v>502</v>
      </c>
      <c r="C10043" s="39" t="s">
        <v>173</v>
      </c>
      <c r="D10043" s="92">
        <f t="shared" si="492"/>
        <v>9.18</v>
      </c>
      <c r="E10043" s="92">
        <f t="shared" si="493"/>
        <v>6.52</v>
      </c>
      <c r="F10043" s="92">
        <f t="shared" si="494"/>
        <v>12.78</v>
      </c>
      <c r="H10043" s="138">
        <v>9.18</v>
      </c>
      <c r="I10043" s="138">
        <v>6.52</v>
      </c>
      <c r="J10043" s="138">
        <v>12.78</v>
      </c>
      <c r="K10043" s="138">
        <v>17.21132897603486</v>
      </c>
    </row>
    <row r="10044" spans="1:11">
      <c r="A10044" s="39" t="s">
        <v>505</v>
      </c>
      <c r="B10044" s="39" t="s">
        <v>502</v>
      </c>
      <c r="C10044" s="39" t="s">
        <v>176</v>
      </c>
      <c r="D10044" s="92">
        <f t="shared" si="492"/>
        <v>11.59</v>
      </c>
      <c r="E10044" s="92">
        <f t="shared" si="493"/>
        <v>6.75</v>
      </c>
      <c r="F10044" s="92">
        <f t="shared" si="494"/>
        <v>19.190000000000001</v>
      </c>
      <c r="H10044" s="138">
        <v>11.59</v>
      </c>
      <c r="I10044" s="138">
        <v>6.75</v>
      </c>
      <c r="J10044" s="138">
        <v>19.190000000000001</v>
      </c>
      <c r="K10044" s="138">
        <v>26.747195858498706</v>
      </c>
    </row>
    <row r="10045" spans="1:11">
      <c r="A10045" s="39" t="s">
        <v>505</v>
      </c>
      <c r="B10045" s="39" t="s">
        <v>502</v>
      </c>
      <c r="C10045" s="39" t="s">
        <v>363</v>
      </c>
      <c r="D10045" s="92">
        <f t="shared" si="492"/>
        <v>12.09</v>
      </c>
      <c r="E10045" s="92">
        <f t="shared" si="493"/>
        <v>9.69</v>
      </c>
      <c r="F10045" s="92">
        <f t="shared" si="494"/>
        <v>14.99</v>
      </c>
      <c r="H10045" s="138">
        <v>12.09</v>
      </c>
      <c r="I10045" s="138">
        <v>9.69</v>
      </c>
      <c r="J10045" s="138">
        <v>14.99</v>
      </c>
      <c r="K10045" s="138">
        <v>11.083540115798181</v>
      </c>
    </row>
    <row r="10046" spans="1:11">
      <c r="A10046" s="39" t="s">
        <v>505</v>
      </c>
      <c r="B10046" s="39" t="s">
        <v>502</v>
      </c>
      <c r="C10046" s="39" t="s">
        <v>364</v>
      </c>
      <c r="D10046" s="92">
        <f t="shared" si="492"/>
        <v>10.199999999999999</v>
      </c>
      <c r="E10046" s="92">
        <f t="shared" si="493"/>
        <v>8.14</v>
      </c>
      <c r="F10046" s="92">
        <f t="shared" si="494"/>
        <v>12.71</v>
      </c>
      <c r="H10046" s="138">
        <v>10.199999999999999</v>
      </c>
      <c r="I10046" s="138">
        <v>8.14</v>
      </c>
      <c r="J10046" s="138">
        <v>12.71</v>
      </c>
      <c r="K10046" s="138">
        <v>11.372549019607844</v>
      </c>
    </row>
    <row r="10047" spans="1:11">
      <c r="A10047" s="39" t="s">
        <v>505</v>
      </c>
      <c r="B10047" s="39" t="s">
        <v>502</v>
      </c>
      <c r="C10047" s="39" t="s">
        <v>365</v>
      </c>
      <c r="D10047" s="92">
        <f t="shared" si="492"/>
        <v>13.93</v>
      </c>
      <c r="E10047" s="92">
        <f t="shared" si="493"/>
        <v>10.49</v>
      </c>
      <c r="F10047" s="92">
        <f t="shared" si="494"/>
        <v>18.27</v>
      </c>
      <c r="H10047" s="138">
        <v>13.93</v>
      </c>
      <c r="I10047" s="138">
        <v>10.49</v>
      </c>
      <c r="J10047" s="138">
        <v>18.27</v>
      </c>
      <c r="K10047" s="138">
        <v>14.213926776740848</v>
      </c>
    </row>
    <row r="10048" spans="1:11">
      <c r="A10048" s="39" t="s">
        <v>505</v>
      </c>
      <c r="B10048" s="39" t="s">
        <v>502</v>
      </c>
      <c r="C10048" s="39" t="s">
        <v>366</v>
      </c>
      <c r="D10048" s="92">
        <f t="shared" si="492"/>
        <v>11.76</v>
      </c>
      <c r="E10048" s="92">
        <f t="shared" si="493"/>
        <v>10.029999999999999</v>
      </c>
      <c r="F10048" s="92">
        <f t="shared" si="494"/>
        <v>13.74</v>
      </c>
      <c r="H10048" s="138">
        <v>11.76</v>
      </c>
      <c r="I10048" s="138">
        <v>10.029999999999999</v>
      </c>
      <c r="J10048" s="138">
        <v>13.74</v>
      </c>
      <c r="K10048" s="138">
        <v>7.9931972789115635</v>
      </c>
    </row>
    <row r="10049" spans="1:11">
      <c r="A10049" s="39" t="s">
        <v>505</v>
      </c>
      <c r="B10049" s="39" t="s">
        <v>502</v>
      </c>
      <c r="C10049" s="39" t="s">
        <v>356</v>
      </c>
      <c r="D10049" s="92">
        <f t="shared" si="492"/>
        <v>11.7</v>
      </c>
      <c r="E10049" s="92">
        <f t="shared" si="493"/>
        <v>10.52</v>
      </c>
      <c r="F10049" s="92">
        <f t="shared" si="494"/>
        <v>12.99</v>
      </c>
      <c r="H10049" s="138">
        <v>11.7</v>
      </c>
      <c r="I10049" s="138">
        <v>10.52</v>
      </c>
      <c r="J10049" s="138">
        <v>12.99</v>
      </c>
      <c r="K10049" s="138">
        <v>5.384615384615385</v>
      </c>
    </row>
    <row r="10050" spans="1:11">
      <c r="A10050" s="39" t="s">
        <v>505</v>
      </c>
      <c r="B10050" s="39" t="s">
        <v>502</v>
      </c>
      <c r="C10050" s="39" t="s">
        <v>367</v>
      </c>
      <c r="D10050" s="92">
        <f t="shared" si="492"/>
        <v>10.4</v>
      </c>
      <c r="E10050" s="92">
        <f t="shared" si="493"/>
        <v>8.99</v>
      </c>
      <c r="F10050" s="92">
        <f t="shared" si="494"/>
        <v>12</v>
      </c>
      <c r="H10050" s="138">
        <v>10.4</v>
      </c>
      <c r="I10050" s="138">
        <v>8.99</v>
      </c>
      <c r="J10050" s="138">
        <v>12</v>
      </c>
      <c r="K10050" s="138">
        <v>7.4038461538461542</v>
      </c>
    </row>
    <row r="10051" spans="1:11">
      <c r="A10051" s="39" t="s">
        <v>505</v>
      </c>
      <c r="B10051" s="39" t="s">
        <v>502</v>
      </c>
      <c r="C10051" s="39" t="s">
        <v>368</v>
      </c>
      <c r="D10051" s="92">
        <f t="shared" si="492"/>
        <v>9.8000000000000007</v>
      </c>
      <c r="E10051" s="92">
        <f t="shared" si="493"/>
        <v>7.44</v>
      </c>
      <c r="F10051" s="92">
        <f t="shared" si="494"/>
        <v>12.81</v>
      </c>
      <c r="H10051" s="138">
        <v>9.8000000000000007</v>
      </c>
      <c r="I10051" s="138">
        <v>7.44</v>
      </c>
      <c r="J10051" s="138">
        <v>12.81</v>
      </c>
      <c r="K10051" s="138">
        <v>13.877551020408163</v>
      </c>
    </row>
    <row r="10052" spans="1:11">
      <c r="A10052" s="39" t="s">
        <v>505</v>
      </c>
      <c r="B10052" s="39" t="s">
        <v>502</v>
      </c>
      <c r="C10052" s="39" t="s">
        <v>369</v>
      </c>
      <c r="D10052" s="92">
        <f t="shared" si="492"/>
        <v>5.85</v>
      </c>
      <c r="E10052" s="92">
        <f t="shared" si="493"/>
        <v>4.2300000000000004</v>
      </c>
      <c r="F10052" s="92">
        <f t="shared" si="494"/>
        <v>8.0299999999999994</v>
      </c>
      <c r="H10052" s="138">
        <v>5.85</v>
      </c>
      <c r="I10052" s="138">
        <v>4.2300000000000004</v>
      </c>
      <c r="J10052" s="138">
        <v>8.0299999999999994</v>
      </c>
      <c r="K10052" s="138">
        <v>16.410256410256409</v>
      </c>
    </row>
    <row r="10053" spans="1:11">
      <c r="A10053" s="39" t="s">
        <v>505</v>
      </c>
      <c r="B10053" s="39" t="s">
        <v>502</v>
      </c>
      <c r="C10053" s="39" t="s">
        <v>370</v>
      </c>
      <c r="D10053" s="92">
        <f t="shared" si="492"/>
        <v>13.36</v>
      </c>
      <c r="E10053" s="92">
        <f t="shared" si="493"/>
        <v>10.82</v>
      </c>
      <c r="F10053" s="92">
        <f t="shared" si="494"/>
        <v>16.399999999999999</v>
      </c>
      <c r="H10053" s="138">
        <v>13.36</v>
      </c>
      <c r="I10053" s="138">
        <v>10.82</v>
      </c>
      <c r="J10053" s="138">
        <v>16.399999999999999</v>
      </c>
      <c r="K10053" s="138">
        <v>10.62874251497006</v>
      </c>
    </row>
    <row r="10054" spans="1:11">
      <c r="A10054" s="39" t="s">
        <v>505</v>
      </c>
      <c r="B10054" s="39" t="s">
        <v>502</v>
      </c>
      <c r="C10054" s="39" t="s">
        <v>357</v>
      </c>
      <c r="D10054" s="92">
        <f t="shared" si="492"/>
        <v>11.03</v>
      </c>
      <c r="E10054" s="92">
        <f t="shared" si="493"/>
        <v>9.9</v>
      </c>
      <c r="F10054" s="92">
        <f t="shared" si="494"/>
        <v>12.27</v>
      </c>
      <c r="H10054" s="138">
        <v>11.03</v>
      </c>
      <c r="I10054" s="138">
        <v>9.9</v>
      </c>
      <c r="J10054" s="138">
        <v>12.27</v>
      </c>
      <c r="K10054" s="138">
        <v>5.4397098821396188</v>
      </c>
    </row>
    <row r="10055" spans="1:11">
      <c r="A10055" s="39" t="s">
        <v>505</v>
      </c>
      <c r="B10055" s="39" t="s">
        <v>502</v>
      </c>
      <c r="C10055" s="39" t="s">
        <v>371</v>
      </c>
      <c r="D10055" s="92">
        <f t="shared" si="492"/>
        <v>12.45</v>
      </c>
      <c r="E10055" s="92">
        <f t="shared" si="493"/>
        <v>10.050000000000001</v>
      </c>
      <c r="F10055" s="92">
        <f t="shared" si="494"/>
        <v>15.31</v>
      </c>
      <c r="H10055" s="138">
        <v>12.45</v>
      </c>
      <c r="I10055" s="138">
        <v>10.050000000000001</v>
      </c>
      <c r="J10055" s="138">
        <v>15.31</v>
      </c>
      <c r="K10055" s="138">
        <v>10.763052208835342</v>
      </c>
    </row>
    <row r="10056" spans="1:11">
      <c r="A10056" s="39" t="s">
        <v>505</v>
      </c>
      <c r="B10056" s="39" t="s">
        <v>502</v>
      </c>
      <c r="C10056" s="39" t="s">
        <v>372</v>
      </c>
      <c r="D10056" s="92">
        <f t="shared" si="492"/>
        <v>12.62</v>
      </c>
      <c r="E10056" s="92">
        <f t="shared" si="493"/>
        <v>10.75</v>
      </c>
      <c r="F10056" s="92">
        <f t="shared" si="494"/>
        <v>14.75</v>
      </c>
      <c r="H10056" s="138">
        <v>12.62</v>
      </c>
      <c r="I10056" s="138">
        <v>10.75</v>
      </c>
      <c r="J10056" s="138">
        <v>14.75</v>
      </c>
      <c r="K10056" s="138">
        <v>8.082408874801903</v>
      </c>
    </row>
    <row r="10057" spans="1:11">
      <c r="A10057" s="39" t="s">
        <v>505</v>
      </c>
      <c r="B10057" s="39" t="s">
        <v>502</v>
      </c>
      <c r="C10057" s="39" t="s">
        <v>373</v>
      </c>
      <c r="D10057" s="92">
        <f t="shared" si="492"/>
        <v>11.39</v>
      </c>
      <c r="E10057" s="92">
        <f t="shared" si="493"/>
        <v>9.16</v>
      </c>
      <c r="F10057" s="92">
        <f t="shared" si="494"/>
        <v>14.07</v>
      </c>
      <c r="H10057" s="138">
        <v>11.39</v>
      </c>
      <c r="I10057" s="138">
        <v>9.16</v>
      </c>
      <c r="J10057" s="138">
        <v>14.07</v>
      </c>
      <c r="K10057" s="138">
        <v>10.974539069359086</v>
      </c>
    </row>
    <row r="10058" spans="1:11">
      <c r="A10058" s="39" t="s">
        <v>505</v>
      </c>
      <c r="B10058" s="39" t="s">
        <v>502</v>
      </c>
      <c r="C10058" s="39" t="s">
        <v>374</v>
      </c>
      <c r="D10058" s="92">
        <f t="shared" si="492"/>
        <v>8.66</v>
      </c>
      <c r="E10058" s="92">
        <f t="shared" si="493"/>
        <v>6.76</v>
      </c>
      <c r="F10058" s="92">
        <f t="shared" si="494"/>
        <v>11.04</v>
      </c>
      <c r="H10058" s="138">
        <v>8.66</v>
      </c>
      <c r="I10058" s="138">
        <v>6.76</v>
      </c>
      <c r="J10058" s="138">
        <v>11.04</v>
      </c>
      <c r="K10058" s="138">
        <v>12.471131639722865</v>
      </c>
    </row>
    <row r="10059" spans="1:11">
      <c r="A10059" s="39" t="s">
        <v>505</v>
      </c>
      <c r="B10059" s="39" t="s">
        <v>502</v>
      </c>
      <c r="C10059" s="39" t="s">
        <v>358</v>
      </c>
      <c r="D10059" s="92">
        <f t="shared" si="492"/>
        <v>11.97</v>
      </c>
      <c r="E10059" s="92">
        <f t="shared" si="493"/>
        <v>10.73</v>
      </c>
      <c r="F10059" s="92">
        <f t="shared" si="494"/>
        <v>13.32</v>
      </c>
      <c r="H10059" s="138">
        <v>11.97</v>
      </c>
      <c r="I10059" s="138">
        <v>10.73</v>
      </c>
      <c r="J10059" s="138">
        <v>13.32</v>
      </c>
      <c r="K10059" s="138">
        <v>5.5137844611528823</v>
      </c>
    </row>
    <row r="10060" spans="1:11">
      <c r="A10060" s="39" t="s">
        <v>505</v>
      </c>
      <c r="B10060" s="39" t="s">
        <v>502</v>
      </c>
      <c r="C10060" s="39" t="s">
        <v>375</v>
      </c>
      <c r="D10060" s="92">
        <f t="shared" si="492"/>
        <v>10.99</v>
      </c>
      <c r="E10060" s="92">
        <f t="shared" si="493"/>
        <v>7.9</v>
      </c>
      <c r="F10060" s="92">
        <f t="shared" si="494"/>
        <v>15.09</v>
      </c>
      <c r="H10060" s="138">
        <v>10.99</v>
      </c>
      <c r="I10060" s="138">
        <v>7.9</v>
      </c>
      <c r="J10060" s="138">
        <v>15.09</v>
      </c>
      <c r="K10060" s="138">
        <v>16.560509554140125</v>
      </c>
    </row>
    <row r="10061" spans="1:11">
      <c r="A10061" s="39" t="s">
        <v>505</v>
      </c>
      <c r="B10061" s="39" t="s">
        <v>502</v>
      </c>
      <c r="C10061" s="39" t="s">
        <v>376</v>
      </c>
      <c r="D10061" s="92">
        <f t="shared" si="492"/>
        <v>10.93</v>
      </c>
      <c r="E10061" s="92">
        <f t="shared" si="493"/>
        <v>8.61</v>
      </c>
      <c r="F10061" s="92">
        <f t="shared" si="494"/>
        <v>13.79</v>
      </c>
      <c r="H10061" s="138">
        <v>10.93</v>
      </c>
      <c r="I10061" s="138">
        <v>8.61</v>
      </c>
      <c r="J10061" s="138">
        <v>13.79</v>
      </c>
      <c r="K10061" s="138">
        <v>12.076852698993596</v>
      </c>
    </row>
    <row r="10062" spans="1:11">
      <c r="A10062" s="39" t="s">
        <v>505</v>
      </c>
      <c r="B10062" s="39" t="s">
        <v>502</v>
      </c>
      <c r="C10062" s="39" t="s">
        <v>377</v>
      </c>
      <c r="D10062" s="92">
        <f t="shared" si="492"/>
        <v>11.04</v>
      </c>
      <c r="E10062" s="92">
        <f t="shared" si="493"/>
        <v>8.51</v>
      </c>
      <c r="F10062" s="92">
        <f t="shared" si="494"/>
        <v>14.2</v>
      </c>
      <c r="H10062" s="138">
        <v>11.04</v>
      </c>
      <c r="I10062" s="138">
        <v>8.51</v>
      </c>
      <c r="J10062" s="138">
        <v>14.2</v>
      </c>
      <c r="K10062" s="138">
        <v>13.134057971014492</v>
      </c>
    </row>
    <row r="10063" spans="1:11">
      <c r="A10063" s="39" t="s">
        <v>505</v>
      </c>
      <c r="B10063" s="39" t="s">
        <v>502</v>
      </c>
      <c r="C10063" s="39" t="s">
        <v>386</v>
      </c>
      <c r="D10063" s="92">
        <f t="shared" si="492"/>
        <v>9.9700000000000006</v>
      </c>
      <c r="E10063" s="92">
        <f t="shared" si="493"/>
        <v>7.85</v>
      </c>
      <c r="F10063" s="92">
        <f t="shared" si="494"/>
        <v>12.59</v>
      </c>
      <c r="H10063" s="138">
        <v>9.9700000000000006</v>
      </c>
      <c r="I10063" s="138">
        <v>7.85</v>
      </c>
      <c r="J10063" s="138">
        <v>12.59</v>
      </c>
      <c r="K10063" s="138">
        <v>12.036108324974922</v>
      </c>
    </row>
    <row r="10064" spans="1:11">
      <c r="A10064" s="39" t="s">
        <v>505</v>
      </c>
      <c r="B10064" s="39" t="s">
        <v>502</v>
      </c>
      <c r="C10064" s="39" t="s">
        <v>379</v>
      </c>
      <c r="D10064" s="92">
        <f t="shared" si="492"/>
        <v>11.22</v>
      </c>
      <c r="E10064" s="92">
        <f t="shared" si="493"/>
        <v>9.52</v>
      </c>
      <c r="F10064" s="92">
        <f t="shared" si="494"/>
        <v>13.18</v>
      </c>
      <c r="H10064" s="138">
        <v>11.22</v>
      </c>
      <c r="I10064" s="138">
        <v>9.52</v>
      </c>
      <c r="J10064" s="138">
        <v>13.18</v>
      </c>
      <c r="K10064" s="138">
        <v>8.2887700534759361</v>
      </c>
    </row>
    <row r="10065" spans="1:11">
      <c r="A10065" s="39" t="s">
        <v>505</v>
      </c>
      <c r="B10065" s="39" t="s">
        <v>502</v>
      </c>
      <c r="C10065" s="39" t="s">
        <v>360</v>
      </c>
      <c r="D10065" s="92">
        <f t="shared" si="492"/>
        <v>11.11</v>
      </c>
      <c r="E10065" s="92">
        <f t="shared" si="493"/>
        <v>9.9700000000000006</v>
      </c>
      <c r="F10065" s="92">
        <f t="shared" si="494"/>
        <v>12.36</v>
      </c>
      <c r="H10065" s="138">
        <v>11.11</v>
      </c>
      <c r="I10065" s="138">
        <v>9.9700000000000006</v>
      </c>
      <c r="J10065" s="138">
        <v>12.36</v>
      </c>
      <c r="K10065" s="138">
        <v>5.4905490549054905</v>
      </c>
    </row>
    <row r="10066" spans="1:11">
      <c r="A10066" s="39" t="s">
        <v>505</v>
      </c>
      <c r="B10066" s="39" t="s">
        <v>502</v>
      </c>
      <c r="C10066" s="39" t="s">
        <v>0</v>
      </c>
      <c r="D10066" s="92">
        <f t="shared" si="492"/>
        <v>11.4</v>
      </c>
      <c r="E10066" s="92">
        <f t="shared" si="493"/>
        <v>10.8</v>
      </c>
      <c r="F10066" s="92">
        <f t="shared" si="494"/>
        <v>12.03</v>
      </c>
      <c r="H10066" s="138">
        <v>11.4</v>
      </c>
      <c r="I10066" s="138">
        <v>10.8</v>
      </c>
      <c r="J10066" s="138">
        <v>12.03</v>
      </c>
      <c r="K10066" s="138">
        <v>2.7192982456140347</v>
      </c>
    </row>
    <row r="10067" spans="1:11">
      <c r="A10067" s="39" t="s">
        <v>508</v>
      </c>
      <c r="B10067" s="39" t="s">
        <v>506</v>
      </c>
      <c r="C10067" s="39" t="s">
        <v>101</v>
      </c>
      <c r="D10067" s="92">
        <f t="shared" ref="D10067:D10130" si="495">IF(K10067&gt;=50," ",H10067)</f>
        <v>29.15</v>
      </c>
      <c r="E10067" s="92">
        <f t="shared" ref="E10067:E10130" si="496">IF(K10067&gt;=50," ",I10067)</f>
        <v>24.08</v>
      </c>
      <c r="F10067" s="92">
        <f t="shared" ref="F10067:F10130" si="497">IF(K10067&gt;=50," ",J10067)</f>
        <v>34.799999999999997</v>
      </c>
      <c r="H10067" s="138">
        <v>29.15</v>
      </c>
      <c r="I10067" s="138">
        <v>24.08</v>
      </c>
      <c r="J10067" s="138">
        <v>34.799999999999997</v>
      </c>
      <c r="K10067" s="138">
        <v>9.3996569468267595</v>
      </c>
    </row>
    <row r="10068" spans="1:11">
      <c r="A10068" s="39" t="s">
        <v>508</v>
      </c>
      <c r="B10068" s="39" t="s">
        <v>506</v>
      </c>
      <c r="C10068" s="39" t="s">
        <v>108</v>
      </c>
      <c r="D10068" s="92">
        <f t="shared" si="495"/>
        <v>21.94</v>
      </c>
      <c r="E10068" s="92">
        <f t="shared" si="496"/>
        <v>12.86</v>
      </c>
      <c r="F10068" s="92">
        <f t="shared" si="497"/>
        <v>34.880000000000003</v>
      </c>
      <c r="H10068" s="138">
        <v>21.94</v>
      </c>
      <c r="I10068" s="138">
        <v>12.86</v>
      </c>
      <c r="J10068" s="138">
        <v>34.880000000000003</v>
      </c>
      <c r="K10068" s="138">
        <v>25.66089334548769</v>
      </c>
    </row>
    <row r="10069" spans="1:11">
      <c r="A10069" s="39" t="s">
        <v>508</v>
      </c>
      <c r="B10069" s="39" t="s">
        <v>506</v>
      </c>
      <c r="C10069" s="39" t="s">
        <v>109</v>
      </c>
      <c r="D10069" s="92">
        <f t="shared" si="495"/>
        <v>19.260000000000002</v>
      </c>
      <c r="E10069" s="92">
        <f t="shared" si="496"/>
        <v>13.93</v>
      </c>
      <c r="F10069" s="92">
        <f t="shared" si="497"/>
        <v>26.02</v>
      </c>
      <c r="H10069" s="138">
        <v>19.260000000000002</v>
      </c>
      <c r="I10069" s="138">
        <v>13.93</v>
      </c>
      <c r="J10069" s="138">
        <v>26.02</v>
      </c>
      <c r="K10069" s="138">
        <v>15.991692627206644</v>
      </c>
    </row>
    <row r="10070" spans="1:11">
      <c r="A10070" s="39" t="s">
        <v>508</v>
      </c>
      <c r="B10070" s="39" t="s">
        <v>506</v>
      </c>
      <c r="C10070" s="39" t="s">
        <v>112</v>
      </c>
      <c r="D10070" s="92">
        <f t="shared" si="495"/>
        <v>15.71</v>
      </c>
      <c r="E10070" s="92">
        <f t="shared" si="496"/>
        <v>10.99</v>
      </c>
      <c r="F10070" s="92">
        <f t="shared" si="497"/>
        <v>21.96</v>
      </c>
      <c r="H10070" s="138">
        <v>15.71</v>
      </c>
      <c r="I10070" s="138">
        <v>10.99</v>
      </c>
      <c r="J10070" s="138">
        <v>21.96</v>
      </c>
      <c r="K10070" s="138">
        <v>17.695735200509226</v>
      </c>
    </row>
    <row r="10071" spans="1:11">
      <c r="A10071" s="39" t="s">
        <v>508</v>
      </c>
      <c r="B10071" s="39" t="s">
        <v>506</v>
      </c>
      <c r="C10071" s="39" t="s">
        <v>115</v>
      </c>
      <c r="D10071" s="92">
        <f t="shared" si="495"/>
        <v>32.28</v>
      </c>
      <c r="E10071" s="92">
        <f t="shared" si="496"/>
        <v>27.45</v>
      </c>
      <c r="F10071" s="92">
        <f t="shared" si="497"/>
        <v>37.520000000000003</v>
      </c>
      <c r="H10071" s="138">
        <v>32.28</v>
      </c>
      <c r="I10071" s="138">
        <v>27.45</v>
      </c>
      <c r="J10071" s="138">
        <v>37.520000000000003</v>
      </c>
      <c r="K10071" s="138">
        <v>7.9615861214374224</v>
      </c>
    </row>
    <row r="10072" spans="1:11">
      <c r="A10072" s="39" t="s">
        <v>508</v>
      </c>
      <c r="B10072" s="39" t="s">
        <v>506</v>
      </c>
      <c r="C10072" s="39" t="s">
        <v>118</v>
      </c>
      <c r="D10072" s="92">
        <f t="shared" si="495"/>
        <v>23.41</v>
      </c>
      <c r="E10072" s="92">
        <f t="shared" si="496"/>
        <v>15.3</v>
      </c>
      <c r="F10072" s="92">
        <f t="shared" si="497"/>
        <v>34.1</v>
      </c>
      <c r="H10072" s="138">
        <v>23.41</v>
      </c>
      <c r="I10072" s="138">
        <v>15.3</v>
      </c>
      <c r="J10072" s="138">
        <v>34.1</v>
      </c>
      <c r="K10072" s="138">
        <v>20.546774882528833</v>
      </c>
    </row>
    <row r="10073" spans="1:11">
      <c r="A10073" s="39" t="s">
        <v>508</v>
      </c>
      <c r="B10073" s="39" t="s">
        <v>506</v>
      </c>
      <c r="C10073" s="39" t="s">
        <v>122</v>
      </c>
      <c r="D10073" s="92">
        <f t="shared" si="495"/>
        <v>27.16</v>
      </c>
      <c r="E10073" s="92">
        <f t="shared" si="496"/>
        <v>21.99</v>
      </c>
      <c r="F10073" s="92">
        <f t="shared" si="497"/>
        <v>33.03</v>
      </c>
      <c r="H10073" s="138">
        <v>27.16</v>
      </c>
      <c r="I10073" s="138">
        <v>21.99</v>
      </c>
      <c r="J10073" s="138">
        <v>33.03</v>
      </c>
      <c r="K10073" s="138">
        <v>10.382916053019144</v>
      </c>
    </row>
    <row r="10074" spans="1:11">
      <c r="A10074" s="39" t="s">
        <v>508</v>
      </c>
      <c r="B10074" s="39" t="s">
        <v>506</v>
      </c>
      <c r="C10074" s="39" t="s">
        <v>130</v>
      </c>
      <c r="D10074" s="92">
        <f t="shared" si="495"/>
        <v>23.72</v>
      </c>
      <c r="E10074" s="92">
        <f t="shared" si="496"/>
        <v>19.59</v>
      </c>
      <c r="F10074" s="92">
        <f t="shared" si="497"/>
        <v>28.42</v>
      </c>
      <c r="H10074" s="138">
        <v>23.72</v>
      </c>
      <c r="I10074" s="138">
        <v>19.59</v>
      </c>
      <c r="J10074" s="138">
        <v>28.42</v>
      </c>
      <c r="K10074" s="138">
        <v>9.4856661045531201</v>
      </c>
    </row>
    <row r="10075" spans="1:11">
      <c r="A10075" s="39" t="s">
        <v>508</v>
      </c>
      <c r="B10075" s="39" t="s">
        <v>506</v>
      </c>
      <c r="C10075" s="39" t="s">
        <v>135</v>
      </c>
      <c r="D10075" s="92">
        <f t="shared" si="495"/>
        <v>17.39</v>
      </c>
      <c r="E10075" s="92">
        <f t="shared" si="496"/>
        <v>9.52</v>
      </c>
      <c r="F10075" s="92">
        <f t="shared" si="497"/>
        <v>29.63</v>
      </c>
      <c r="H10075" s="138">
        <v>17.39</v>
      </c>
      <c r="I10075" s="138">
        <v>9.52</v>
      </c>
      <c r="J10075" s="138">
        <v>29.63</v>
      </c>
      <c r="K10075" s="138">
        <v>29.212190914318576</v>
      </c>
    </row>
    <row r="10076" spans="1:11">
      <c r="A10076" s="39" t="s">
        <v>508</v>
      </c>
      <c r="B10076" s="39" t="s">
        <v>506</v>
      </c>
      <c r="C10076" s="39" t="s">
        <v>136</v>
      </c>
      <c r="D10076" s="92">
        <f t="shared" si="495"/>
        <v>19.43</v>
      </c>
      <c r="E10076" s="92">
        <f t="shared" si="496"/>
        <v>14.68</v>
      </c>
      <c r="F10076" s="92">
        <f t="shared" si="497"/>
        <v>25.27</v>
      </c>
      <c r="H10076" s="138">
        <v>19.43</v>
      </c>
      <c r="I10076" s="138">
        <v>14.68</v>
      </c>
      <c r="J10076" s="138">
        <v>25.27</v>
      </c>
      <c r="K10076" s="138">
        <v>13.896037056098818</v>
      </c>
    </row>
    <row r="10077" spans="1:11">
      <c r="A10077" s="39" t="s">
        <v>508</v>
      </c>
      <c r="B10077" s="39" t="s">
        <v>506</v>
      </c>
      <c r="C10077" s="39" t="s">
        <v>143</v>
      </c>
      <c r="D10077" s="92">
        <f t="shared" si="495"/>
        <v>19.5</v>
      </c>
      <c r="E10077" s="92">
        <f t="shared" si="496"/>
        <v>14.25</v>
      </c>
      <c r="F10077" s="92">
        <f t="shared" si="497"/>
        <v>26.08</v>
      </c>
      <c r="H10077" s="138">
        <v>19.5</v>
      </c>
      <c r="I10077" s="138">
        <v>14.25</v>
      </c>
      <c r="J10077" s="138">
        <v>26.08</v>
      </c>
      <c r="K10077" s="138">
        <v>15.435897435897436</v>
      </c>
    </row>
    <row r="10078" spans="1:11">
      <c r="A10078" s="39" t="s">
        <v>508</v>
      </c>
      <c r="B10078" s="39" t="s">
        <v>506</v>
      </c>
      <c r="C10078" s="39" t="s">
        <v>149</v>
      </c>
      <c r="D10078" s="92">
        <f t="shared" si="495"/>
        <v>32.08</v>
      </c>
      <c r="E10078" s="92">
        <f t="shared" si="496"/>
        <v>27.22</v>
      </c>
      <c r="F10078" s="92">
        <f t="shared" si="497"/>
        <v>37.369999999999997</v>
      </c>
      <c r="H10078" s="138">
        <v>32.08</v>
      </c>
      <c r="I10078" s="138">
        <v>27.22</v>
      </c>
      <c r="J10078" s="138">
        <v>37.369999999999997</v>
      </c>
      <c r="K10078" s="138">
        <v>8.1047381546134662</v>
      </c>
    </row>
    <row r="10079" spans="1:11">
      <c r="A10079" s="39" t="s">
        <v>508</v>
      </c>
      <c r="B10079" s="39" t="s">
        <v>506</v>
      </c>
      <c r="C10079" s="39" t="s">
        <v>151</v>
      </c>
      <c r="D10079" s="92">
        <f t="shared" si="495"/>
        <v>20.38</v>
      </c>
      <c r="E10079" s="92">
        <f t="shared" si="496"/>
        <v>13.74</v>
      </c>
      <c r="F10079" s="92">
        <f t="shared" si="497"/>
        <v>29.15</v>
      </c>
      <c r="H10079" s="138">
        <v>20.38</v>
      </c>
      <c r="I10079" s="138">
        <v>13.74</v>
      </c>
      <c r="J10079" s="138">
        <v>29.15</v>
      </c>
      <c r="K10079" s="138">
        <v>19.28361138370952</v>
      </c>
    </row>
    <row r="10080" spans="1:11">
      <c r="A10080" s="39" t="s">
        <v>508</v>
      </c>
      <c r="B10080" s="39" t="s">
        <v>506</v>
      </c>
      <c r="C10080" s="39" t="s">
        <v>154</v>
      </c>
      <c r="D10080" s="92">
        <f t="shared" si="495"/>
        <v>29.13</v>
      </c>
      <c r="E10080" s="92">
        <f t="shared" si="496"/>
        <v>23.19</v>
      </c>
      <c r="F10080" s="92">
        <f t="shared" si="497"/>
        <v>35.89</v>
      </c>
      <c r="H10080" s="138">
        <v>29.13</v>
      </c>
      <c r="I10080" s="138">
        <v>23.19</v>
      </c>
      <c r="J10080" s="138">
        <v>35.89</v>
      </c>
      <c r="K10080" s="138">
        <v>11.156882938551323</v>
      </c>
    </row>
    <row r="10081" spans="1:11">
      <c r="A10081" s="39" t="s">
        <v>508</v>
      </c>
      <c r="B10081" s="39" t="s">
        <v>506</v>
      </c>
      <c r="C10081" s="39" t="s">
        <v>164</v>
      </c>
      <c r="D10081" s="92">
        <f t="shared" si="495"/>
        <v>16.48</v>
      </c>
      <c r="E10081" s="92">
        <f t="shared" si="496"/>
        <v>10.58</v>
      </c>
      <c r="F10081" s="92">
        <f t="shared" si="497"/>
        <v>24.77</v>
      </c>
      <c r="H10081" s="138">
        <v>16.48</v>
      </c>
      <c r="I10081" s="138">
        <v>10.58</v>
      </c>
      <c r="J10081" s="138">
        <v>24.77</v>
      </c>
      <c r="K10081" s="138">
        <v>21.844660194174757</v>
      </c>
    </row>
    <row r="10082" spans="1:11">
      <c r="A10082" s="39" t="s">
        <v>508</v>
      </c>
      <c r="B10082" s="39" t="s">
        <v>506</v>
      </c>
      <c r="C10082" s="39" t="s">
        <v>171</v>
      </c>
      <c r="D10082" s="92">
        <f t="shared" si="495"/>
        <v>22.87</v>
      </c>
      <c r="E10082" s="92">
        <f t="shared" si="496"/>
        <v>18.3</v>
      </c>
      <c r="F10082" s="92">
        <f t="shared" si="497"/>
        <v>28.19</v>
      </c>
      <c r="H10082" s="138">
        <v>22.87</v>
      </c>
      <c r="I10082" s="138">
        <v>18.3</v>
      </c>
      <c r="J10082" s="138">
        <v>28.19</v>
      </c>
      <c r="K10082" s="138">
        <v>11.018801923917795</v>
      </c>
    </row>
    <row r="10083" spans="1:11">
      <c r="A10083" s="39" t="s">
        <v>508</v>
      </c>
      <c r="B10083" s="39" t="s">
        <v>506</v>
      </c>
      <c r="C10083" s="39" t="s">
        <v>174</v>
      </c>
      <c r="D10083" s="92">
        <f t="shared" si="495"/>
        <v>40.770000000000003</v>
      </c>
      <c r="E10083" s="92">
        <f t="shared" si="496"/>
        <v>34.64</v>
      </c>
      <c r="F10083" s="92">
        <f t="shared" si="497"/>
        <v>47.21</v>
      </c>
      <c r="H10083" s="138">
        <v>40.770000000000003</v>
      </c>
      <c r="I10083" s="138">
        <v>34.64</v>
      </c>
      <c r="J10083" s="138">
        <v>47.21</v>
      </c>
      <c r="K10083" s="138">
        <v>7.8979641893549184</v>
      </c>
    </row>
    <row r="10084" spans="1:11">
      <c r="A10084" s="39" t="s">
        <v>508</v>
      </c>
      <c r="B10084" s="39" t="s">
        <v>506</v>
      </c>
      <c r="C10084" s="39" t="s">
        <v>102</v>
      </c>
      <c r="D10084" s="92">
        <f t="shared" si="495"/>
        <v>20</v>
      </c>
      <c r="E10084" s="92">
        <f t="shared" si="496"/>
        <v>13.69</v>
      </c>
      <c r="F10084" s="92">
        <f t="shared" si="497"/>
        <v>28.26</v>
      </c>
      <c r="H10084" s="138">
        <v>20</v>
      </c>
      <c r="I10084" s="138">
        <v>13.69</v>
      </c>
      <c r="J10084" s="138">
        <v>28.26</v>
      </c>
      <c r="K10084" s="138">
        <v>18.55</v>
      </c>
    </row>
    <row r="10085" spans="1:11">
      <c r="A10085" s="39" t="s">
        <v>508</v>
      </c>
      <c r="B10085" s="39" t="s">
        <v>506</v>
      </c>
      <c r="C10085" s="39" t="s">
        <v>103</v>
      </c>
      <c r="D10085" s="92">
        <f t="shared" si="495"/>
        <v>21.24</v>
      </c>
      <c r="E10085" s="92">
        <f t="shared" si="496"/>
        <v>15.87</v>
      </c>
      <c r="F10085" s="92">
        <f t="shared" si="497"/>
        <v>27.83</v>
      </c>
      <c r="H10085" s="138">
        <v>21.24</v>
      </c>
      <c r="I10085" s="138">
        <v>15.87</v>
      </c>
      <c r="J10085" s="138">
        <v>27.83</v>
      </c>
      <c r="K10085" s="138">
        <v>14.35969868173258</v>
      </c>
    </row>
    <row r="10086" spans="1:11">
      <c r="A10086" s="39" t="s">
        <v>508</v>
      </c>
      <c r="B10086" s="39" t="s">
        <v>506</v>
      </c>
      <c r="C10086" s="39" t="s">
        <v>104</v>
      </c>
      <c r="D10086" s="92">
        <f t="shared" si="495"/>
        <v>26.04</v>
      </c>
      <c r="E10086" s="92">
        <f t="shared" si="496"/>
        <v>20.3</v>
      </c>
      <c r="F10086" s="92">
        <f t="shared" si="497"/>
        <v>32.74</v>
      </c>
      <c r="H10086" s="138">
        <v>26.04</v>
      </c>
      <c r="I10086" s="138">
        <v>20.3</v>
      </c>
      <c r="J10086" s="138">
        <v>32.74</v>
      </c>
      <c r="K10086" s="138">
        <v>12.211981566820278</v>
      </c>
    </row>
    <row r="10087" spans="1:11">
      <c r="A10087" s="39" t="s">
        <v>508</v>
      </c>
      <c r="B10087" s="39" t="s">
        <v>506</v>
      </c>
      <c r="C10087" s="39" t="s">
        <v>110</v>
      </c>
      <c r="D10087" s="92">
        <f t="shared" si="495"/>
        <v>20.8</v>
      </c>
      <c r="E10087" s="92">
        <f t="shared" si="496"/>
        <v>16.5</v>
      </c>
      <c r="F10087" s="92">
        <f t="shared" si="497"/>
        <v>25.87</v>
      </c>
      <c r="H10087" s="138">
        <v>20.8</v>
      </c>
      <c r="I10087" s="138">
        <v>16.5</v>
      </c>
      <c r="J10087" s="138">
        <v>25.87</v>
      </c>
      <c r="K10087" s="138">
        <v>11.490384615384617</v>
      </c>
    </row>
    <row r="10088" spans="1:11">
      <c r="A10088" s="39" t="s">
        <v>508</v>
      </c>
      <c r="B10088" s="39" t="s">
        <v>506</v>
      </c>
      <c r="C10088" s="39" t="s">
        <v>111</v>
      </c>
      <c r="D10088" s="92">
        <f t="shared" si="495"/>
        <v>27.36</v>
      </c>
      <c r="E10088" s="92">
        <f t="shared" si="496"/>
        <v>22.52</v>
      </c>
      <c r="F10088" s="92">
        <f t="shared" si="497"/>
        <v>32.799999999999997</v>
      </c>
      <c r="H10088" s="138">
        <v>27.36</v>
      </c>
      <c r="I10088" s="138">
        <v>22.52</v>
      </c>
      <c r="J10088" s="138">
        <v>32.799999999999997</v>
      </c>
      <c r="K10088" s="138">
        <v>9.6125730994152043</v>
      </c>
    </row>
    <row r="10089" spans="1:11">
      <c r="A10089" s="39" t="s">
        <v>508</v>
      </c>
      <c r="B10089" s="39" t="s">
        <v>506</v>
      </c>
      <c r="C10089" s="39" t="s">
        <v>116</v>
      </c>
      <c r="D10089" s="92">
        <f t="shared" si="495"/>
        <v>17.68</v>
      </c>
      <c r="E10089" s="92">
        <f t="shared" si="496"/>
        <v>12.08</v>
      </c>
      <c r="F10089" s="92">
        <f t="shared" si="497"/>
        <v>25.14</v>
      </c>
      <c r="H10089" s="138">
        <v>17.68</v>
      </c>
      <c r="I10089" s="138">
        <v>12.08</v>
      </c>
      <c r="J10089" s="138">
        <v>25.14</v>
      </c>
      <c r="K10089" s="138">
        <v>18.778280542986426</v>
      </c>
    </row>
    <row r="10090" spans="1:11">
      <c r="A10090" s="39" t="s">
        <v>508</v>
      </c>
      <c r="B10090" s="39" t="s">
        <v>506</v>
      </c>
      <c r="C10090" s="39" t="s">
        <v>117</v>
      </c>
      <c r="D10090" s="92">
        <f t="shared" si="495"/>
        <v>24.62</v>
      </c>
      <c r="E10090" s="92">
        <f t="shared" si="496"/>
        <v>19.75</v>
      </c>
      <c r="F10090" s="92">
        <f t="shared" si="497"/>
        <v>30.23</v>
      </c>
      <c r="H10090" s="138">
        <v>24.62</v>
      </c>
      <c r="I10090" s="138">
        <v>19.75</v>
      </c>
      <c r="J10090" s="138">
        <v>30.23</v>
      </c>
      <c r="K10090" s="138">
        <v>10.885458976441917</v>
      </c>
    </row>
    <row r="10091" spans="1:11">
      <c r="A10091" s="39" t="s">
        <v>508</v>
      </c>
      <c r="B10091" s="39" t="s">
        <v>506</v>
      </c>
      <c r="C10091" s="39" t="s">
        <v>119</v>
      </c>
      <c r="D10091" s="92">
        <f t="shared" si="495"/>
        <v>34.04</v>
      </c>
      <c r="E10091" s="92">
        <f t="shared" si="496"/>
        <v>28.77</v>
      </c>
      <c r="F10091" s="92">
        <f t="shared" si="497"/>
        <v>39.74</v>
      </c>
      <c r="H10091" s="138">
        <v>34.04</v>
      </c>
      <c r="I10091" s="138">
        <v>28.77</v>
      </c>
      <c r="J10091" s="138">
        <v>39.74</v>
      </c>
      <c r="K10091" s="138">
        <v>8.2549941245593423</v>
      </c>
    </row>
    <row r="10092" spans="1:11">
      <c r="A10092" s="39" t="s">
        <v>508</v>
      </c>
      <c r="B10092" s="39" t="s">
        <v>506</v>
      </c>
      <c r="C10092" s="39" t="s">
        <v>123</v>
      </c>
      <c r="D10092" s="92">
        <f t="shared" si="495"/>
        <v>17.78</v>
      </c>
      <c r="E10092" s="92">
        <f t="shared" si="496"/>
        <v>14.12</v>
      </c>
      <c r="F10092" s="92">
        <f t="shared" si="497"/>
        <v>22.15</v>
      </c>
      <c r="H10092" s="138">
        <v>17.78</v>
      </c>
      <c r="I10092" s="138">
        <v>14.12</v>
      </c>
      <c r="J10092" s="138">
        <v>22.15</v>
      </c>
      <c r="K10092" s="138">
        <v>11.529808773903261</v>
      </c>
    </row>
    <row r="10093" spans="1:11">
      <c r="A10093" s="39" t="s">
        <v>508</v>
      </c>
      <c r="B10093" s="39" t="s">
        <v>506</v>
      </c>
      <c r="C10093" s="39" t="s">
        <v>132</v>
      </c>
      <c r="D10093" s="92">
        <f t="shared" si="495"/>
        <v>29.07</v>
      </c>
      <c r="E10093" s="92">
        <f t="shared" si="496"/>
        <v>23.9</v>
      </c>
      <c r="F10093" s="92">
        <f t="shared" si="497"/>
        <v>34.840000000000003</v>
      </c>
      <c r="H10093" s="138">
        <v>29.07</v>
      </c>
      <c r="I10093" s="138">
        <v>23.9</v>
      </c>
      <c r="J10093" s="138">
        <v>34.840000000000003</v>
      </c>
      <c r="K10093" s="138">
        <v>9.6319229446164414</v>
      </c>
    </row>
    <row r="10094" spans="1:11">
      <c r="A10094" s="39" t="s">
        <v>508</v>
      </c>
      <c r="B10094" s="39" t="s">
        <v>506</v>
      </c>
      <c r="C10094" s="39" t="s">
        <v>134</v>
      </c>
      <c r="D10094" s="92">
        <f t="shared" si="495"/>
        <v>23.1</v>
      </c>
      <c r="E10094" s="92">
        <f t="shared" si="496"/>
        <v>17.82</v>
      </c>
      <c r="F10094" s="92">
        <f t="shared" si="497"/>
        <v>29.38</v>
      </c>
      <c r="H10094" s="138">
        <v>23.1</v>
      </c>
      <c r="I10094" s="138">
        <v>17.82</v>
      </c>
      <c r="J10094" s="138">
        <v>29.38</v>
      </c>
      <c r="K10094" s="138">
        <v>12.770562770562771</v>
      </c>
    </row>
    <row r="10095" spans="1:11">
      <c r="A10095" s="39" t="s">
        <v>508</v>
      </c>
      <c r="B10095" s="39" t="s">
        <v>506</v>
      </c>
      <c r="C10095" s="39" t="s">
        <v>150</v>
      </c>
      <c r="D10095" s="92">
        <f t="shared" si="495"/>
        <v>19.95</v>
      </c>
      <c r="E10095" s="92">
        <f t="shared" si="496"/>
        <v>14.96</v>
      </c>
      <c r="F10095" s="92">
        <f t="shared" si="497"/>
        <v>26.1</v>
      </c>
      <c r="H10095" s="138">
        <v>19.95</v>
      </c>
      <c r="I10095" s="138">
        <v>14.96</v>
      </c>
      <c r="J10095" s="138">
        <v>26.1</v>
      </c>
      <c r="K10095" s="138">
        <v>14.235588972431076</v>
      </c>
    </row>
    <row r="10096" spans="1:11">
      <c r="A10096" s="39" t="s">
        <v>508</v>
      </c>
      <c r="B10096" s="39" t="s">
        <v>506</v>
      </c>
      <c r="C10096" s="39" t="s">
        <v>156</v>
      </c>
      <c r="D10096" s="92">
        <f t="shared" si="495"/>
        <v>32.35</v>
      </c>
      <c r="E10096" s="92">
        <f t="shared" si="496"/>
        <v>27.11</v>
      </c>
      <c r="F10096" s="92">
        <f t="shared" si="497"/>
        <v>38.06</v>
      </c>
      <c r="H10096" s="138">
        <v>32.35</v>
      </c>
      <c r="I10096" s="138">
        <v>27.11</v>
      </c>
      <c r="J10096" s="138">
        <v>38.06</v>
      </c>
      <c r="K10096" s="138">
        <v>8.65533230293663</v>
      </c>
    </row>
    <row r="10097" spans="1:11">
      <c r="A10097" s="39" t="s">
        <v>508</v>
      </c>
      <c r="B10097" s="39" t="s">
        <v>506</v>
      </c>
      <c r="C10097" s="39" t="s">
        <v>159</v>
      </c>
      <c r="D10097" s="92">
        <f t="shared" si="495"/>
        <v>16.13</v>
      </c>
      <c r="E10097" s="92">
        <f t="shared" si="496"/>
        <v>12.25</v>
      </c>
      <c r="F10097" s="92">
        <f t="shared" si="497"/>
        <v>20.94</v>
      </c>
      <c r="H10097" s="138">
        <v>16.13</v>
      </c>
      <c r="I10097" s="138">
        <v>12.25</v>
      </c>
      <c r="J10097" s="138">
        <v>20.94</v>
      </c>
      <c r="K10097" s="138">
        <v>13.70117792932424</v>
      </c>
    </row>
    <row r="10098" spans="1:11">
      <c r="A10098" s="39" t="s">
        <v>508</v>
      </c>
      <c r="B10098" s="39" t="s">
        <v>506</v>
      </c>
      <c r="C10098" s="39" t="s">
        <v>161</v>
      </c>
      <c r="D10098" s="92">
        <f t="shared" si="495"/>
        <v>30.08</v>
      </c>
      <c r="E10098" s="92">
        <f t="shared" si="496"/>
        <v>25.04</v>
      </c>
      <c r="F10098" s="92">
        <f t="shared" si="497"/>
        <v>35.64</v>
      </c>
      <c r="H10098" s="138">
        <v>30.08</v>
      </c>
      <c r="I10098" s="138">
        <v>25.04</v>
      </c>
      <c r="J10098" s="138">
        <v>35.64</v>
      </c>
      <c r="K10098" s="138">
        <v>9.0093085106382986</v>
      </c>
    </row>
    <row r="10099" spans="1:11">
      <c r="A10099" s="39" t="s">
        <v>508</v>
      </c>
      <c r="B10099" s="39" t="s">
        <v>506</v>
      </c>
      <c r="C10099" s="39" t="s">
        <v>168</v>
      </c>
      <c r="D10099" s="92">
        <f t="shared" si="495"/>
        <v>16.420000000000002</v>
      </c>
      <c r="E10099" s="92">
        <f t="shared" si="496"/>
        <v>11.24</v>
      </c>
      <c r="F10099" s="92">
        <f t="shared" si="497"/>
        <v>23.34</v>
      </c>
      <c r="H10099" s="138">
        <v>16.420000000000002</v>
      </c>
      <c r="I10099" s="138">
        <v>11.24</v>
      </c>
      <c r="J10099" s="138">
        <v>23.34</v>
      </c>
      <c r="K10099" s="138">
        <v>18.696711327649204</v>
      </c>
    </row>
    <row r="10100" spans="1:11">
      <c r="A10100" s="39" t="s">
        <v>508</v>
      </c>
      <c r="B10100" s="39" t="s">
        <v>506</v>
      </c>
      <c r="C10100" s="39" t="s">
        <v>98</v>
      </c>
      <c r="D10100" s="92">
        <f t="shared" si="495"/>
        <v>16.170000000000002</v>
      </c>
      <c r="E10100" s="92">
        <f t="shared" si="496"/>
        <v>10.15</v>
      </c>
      <c r="F10100" s="92">
        <f t="shared" si="497"/>
        <v>24.76</v>
      </c>
      <c r="H10100" s="138">
        <v>16.170000000000002</v>
      </c>
      <c r="I10100" s="138">
        <v>10.15</v>
      </c>
      <c r="J10100" s="138">
        <v>24.76</v>
      </c>
      <c r="K10100" s="138">
        <v>22.820037105751389</v>
      </c>
    </row>
    <row r="10101" spans="1:11">
      <c r="A10101" s="39" t="s">
        <v>508</v>
      </c>
      <c r="B10101" s="39" t="s">
        <v>506</v>
      </c>
      <c r="C10101" s="39" t="s">
        <v>105</v>
      </c>
      <c r="D10101" s="92">
        <f t="shared" si="495"/>
        <v>16.3</v>
      </c>
      <c r="E10101" s="92">
        <f t="shared" si="496"/>
        <v>11.8</v>
      </c>
      <c r="F10101" s="92">
        <f t="shared" si="497"/>
        <v>22.09</v>
      </c>
      <c r="H10101" s="138">
        <v>16.3</v>
      </c>
      <c r="I10101" s="138">
        <v>11.8</v>
      </c>
      <c r="J10101" s="138">
        <v>22.09</v>
      </c>
      <c r="K10101" s="138">
        <v>16.073619631901838</v>
      </c>
    </row>
    <row r="10102" spans="1:11">
      <c r="A10102" s="39" t="s">
        <v>508</v>
      </c>
      <c r="B10102" s="39" t="s">
        <v>506</v>
      </c>
      <c r="C10102" s="39" t="s">
        <v>106</v>
      </c>
      <c r="D10102" s="92">
        <f t="shared" si="495"/>
        <v>33.25</v>
      </c>
      <c r="E10102" s="92">
        <f t="shared" si="496"/>
        <v>28.56</v>
      </c>
      <c r="F10102" s="92">
        <f t="shared" si="497"/>
        <v>38.29</v>
      </c>
      <c r="H10102" s="138">
        <v>33.25</v>
      </c>
      <c r="I10102" s="138">
        <v>28.56</v>
      </c>
      <c r="J10102" s="138">
        <v>38.29</v>
      </c>
      <c r="K10102" s="138">
        <v>7.4887218045112798</v>
      </c>
    </row>
    <row r="10103" spans="1:11">
      <c r="A10103" s="39" t="s">
        <v>508</v>
      </c>
      <c r="B10103" s="39" t="s">
        <v>506</v>
      </c>
      <c r="C10103" s="39" t="s">
        <v>125</v>
      </c>
      <c r="D10103" s="92">
        <f t="shared" si="495"/>
        <v>22.25</v>
      </c>
      <c r="E10103" s="92">
        <f t="shared" si="496"/>
        <v>17.579999999999998</v>
      </c>
      <c r="F10103" s="92">
        <f t="shared" si="497"/>
        <v>27.75</v>
      </c>
      <c r="H10103" s="138">
        <v>22.25</v>
      </c>
      <c r="I10103" s="138">
        <v>17.579999999999998</v>
      </c>
      <c r="J10103" s="138">
        <v>27.75</v>
      </c>
      <c r="K10103" s="138">
        <v>11.685393258426966</v>
      </c>
    </row>
    <row r="10104" spans="1:11">
      <c r="A10104" s="39" t="s">
        <v>508</v>
      </c>
      <c r="B10104" s="39" t="s">
        <v>506</v>
      </c>
      <c r="C10104" s="39" t="s">
        <v>131</v>
      </c>
      <c r="D10104" s="92">
        <f t="shared" si="495"/>
        <v>21.48</v>
      </c>
      <c r="E10104" s="92">
        <f t="shared" si="496"/>
        <v>15.89</v>
      </c>
      <c r="F10104" s="92">
        <f t="shared" si="497"/>
        <v>28.37</v>
      </c>
      <c r="H10104" s="138">
        <v>21.48</v>
      </c>
      <c r="I10104" s="138">
        <v>15.89</v>
      </c>
      <c r="J10104" s="138">
        <v>28.37</v>
      </c>
      <c r="K10104" s="138">
        <v>14.851024208566107</v>
      </c>
    </row>
    <row r="10105" spans="1:11">
      <c r="A10105" s="39" t="s">
        <v>508</v>
      </c>
      <c r="B10105" s="39" t="s">
        <v>506</v>
      </c>
      <c r="C10105" s="39" t="s">
        <v>133</v>
      </c>
      <c r="D10105" s="92">
        <f t="shared" si="495"/>
        <v>23.63</v>
      </c>
      <c r="E10105" s="92">
        <f t="shared" si="496"/>
        <v>19.149999999999999</v>
      </c>
      <c r="F10105" s="92">
        <f t="shared" si="497"/>
        <v>28.8</v>
      </c>
      <c r="H10105" s="138">
        <v>23.63</v>
      </c>
      <c r="I10105" s="138">
        <v>19.149999999999999</v>
      </c>
      <c r="J10105" s="138">
        <v>28.8</v>
      </c>
      <c r="K10105" s="138">
        <v>10.452814219212867</v>
      </c>
    </row>
    <row r="10106" spans="1:11">
      <c r="A10106" s="39" t="s">
        <v>508</v>
      </c>
      <c r="B10106" s="39" t="s">
        <v>506</v>
      </c>
      <c r="C10106" s="39" t="s">
        <v>137</v>
      </c>
      <c r="D10106" s="92">
        <f t="shared" si="495"/>
        <v>25.69</v>
      </c>
      <c r="E10106" s="92">
        <f t="shared" si="496"/>
        <v>20.260000000000002</v>
      </c>
      <c r="F10106" s="92">
        <f t="shared" si="497"/>
        <v>31.98</v>
      </c>
      <c r="H10106" s="138">
        <v>25.69</v>
      </c>
      <c r="I10106" s="138">
        <v>20.260000000000002</v>
      </c>
      <c r="J10106" s="138">
        <v>31.98</v>
      </c>
      <c r="K10106" s="138">
        <v>11.677695601401322</v>
      </c>
    </row>
    <row r="10107" spans="1:11">
      <c r="A10107" s="39" t="s">
        <v>508</v>
      </c>
      <c r="B10107" s="39" t="s">
        <v>506</v>
      </c>
      <c r="C10107" s="39" t="s">
        <v>138</v>
      </c>
      <c r="D10107" s="92">
        <f t="shared" si="495"/>
        <v>24.98</v>
      </c>
      <c r="E10107" s="92">
        <f t="shared" si="496"/>
        <v>16.34</v>
      </c>
      <c r="F10107" s="92">
        <f t="shared" si="497"/>
        <v>36.200000000000003</v>
      </c>
      <c r="H10107" s="138">
        <v>24.98</v>
      </c>
      <c r="I10107" s="138">
        <v>16.34</v>
      </c>
      <c r="J10107" s="138">
        <v>36.200000000000003</v>
      </c>
      <c r="K10107" s="138">
        <v>20.416333066453159</v>
      </c>
    </row>
    <row r="10108" spans="1:11">
      <c r="A10108" s="39" t="s">
        <v>508</v>
      </c>
      <c r="B10108" s="39" t="s">
        <v>506</v>
      </c>
      <c r="C10108" s="39" t="s">
        <v>140</v>
      </c>
      <c r="D10108" s="92">
        <f t="shared" si="495"/>
        <v>31.01</v>
      </c>
      <c r="E10108" s="92">
        <f t="shared" si="496"/>
        <v>25.18</v>
      </c>
      <c r="F10108" s="92">
        <f t="shared" si="497"/>
        <v>37.51</v>
      </c>
      <c r="H10108" s="138">
        <v>31.01</v>
      </c>
      <c r="I10108" s="138">
        <v>25.18</v>
      </c>
      <c r="J10108" s="138">
        <v>37.51</v>
      </c>
      <c r="K10108" s="138">
        <v>10.19026120606256</v>
      </c>
    </row>
    <row r="10109" spans="1:11">
      <c r="A10109" s="39" t="s">
        <v>508</v>
      </c>
      <c r="B10109" s="39" t="s">
        <v>506</v>
      </c>
      <c r="C10109" s="39" t="s">
        <v>144</v>
      </c>
      <c r="D10109" s="92">
        <f t="shared" si="495"/>
        <v>27.43</v>
      </c>
      <c r="E10109" s="92">
        <f t="shared" si="496"/>
        <v>21.34</v>
      </c>
      <c r="F10109" s="92">
        <f t="shared" si="497"/>
        <v>34.49</v>
      </c>
      <c r="H10109" s="138">
        <v>27.43</v>
      </c>
      <c r="I10109" s="138">
        <v>21.34</v>
      </c>
      <c r="J10109" s="138">
        <v>34.49</v>
      </c>
      <c r="K10109" s="138">
        <v>12.285818446955888</v>
      </c>
    </row>
    <row r="10110" spans="1:11">
      <c r="A10110" s="39" t="s">
        <v>508</v>
      </c>
      <c r="B10110" s="39" t="s">
        <v>506</v>
      </c>
      <c r="C10110" s="39" t="s">
        <v>145</v>
      </c>
      <c r="D10110" s="92">
        <f t="shared" si="495"/>
        <v>22.36</v>
      </c>
      <c r="E10110" s="92">
        <f t="shared" si="496"/>
        <v>15.74</v>
      </c>
      <c r="F10110" s="92">
        <f t="shared" si="497"/>
        <v>30.73</v>
      </c>
      <c r="H10110" s="138">
        <v>22.36</v>
      </c>
      <c r="I10110" s="138">
        <v>15.74</v>
      </c>
      <c r="J10110" s="138">
        <v>30.73</v>
      </c>
      <c r="K10110" s="138">
        <v>17.128801431127012</v>
      </c>
    </row>
    <row r="10111" spans="1:11">
      <c r="A10111" s="39" t="s">
        <v>508</v>
      </c>
      <c r="B10111" s="39" t="s">
        <v>506</v>
      </c>
      <c r="C10111" s="39" t="s">
        <v>146</v>
      </c>
      <c r="D10111" s="92">
        <f t="shared" si="495"/>
        <v>30.87</v>
      </c>
      <c r="E10111" s="92">
        <f t="shared" si="496"/>
        <v>25.91</v>
      </c>
      <c r="F10111" s="92">
        <f t="shared" si="497"/>
        <v>36.33</v>
      </c>
      <c r="H10111" s="138">
        <v>30.87</v>
      </c>
      <c r="I10111" s="138">
        <v>25.91</v>
      </c>
      <c r="J10111" s="138">
        <v>36.33</v>
      </c>
      <c r="K10111" s="138">
        <v>8.6491739552964031</v>
      </c>
    </row>
    <row r="10112" spans="1:11">
      <c r="A10112" s="39" t="s">
        <v>508</v>
      </c>
      <c r="B10112" s="39" t="s">
        <v>506</v>
      </c>
      <c r="C10112" s="39" t="s">
        <v>153</v>
      </c>
      <c r="D10112" s="92">
        <f t="shared" si="495"/>
        <v>9.98</v>
      </c>
      <c r="E10112" s="92">
        <f t="shared" si="496"/>
        <v>6.63</v>
      </c>
      <c r="F10112" s="92">
        <f t="shared" si="497"/>
        <v>14.76</v>
      </c>
      <c r="H10112" s="138">
        <v>9.98</v>
      </c>
      <c r="I10112" s="138">
        <v>6.63</v>
      </c>
      <c r="J10112" s="138">
        <v>14.76</v>
      </c>
      <c r="K10112" s="138">
        <v>20.440881763527052</v>
      </c>
    </row>
    <row r="10113" spans="1:11">
      <c r="A10113" s="39" t="s">
        <v>508</v>
      </c>
      <c r="B10113" s="39" t="s">
        <v>506</v>
      </c>
      <c r="C10113" s="39" t="s">
        <v>162</v>
      </c>
      <c r="D10113" s="92">
        <f t="shared" si="495"/>
        <v>23.8</v>
      </c>
      <c r="E10113" s="92">
        <f t="shared" si="496"/>
        <v>16.309999999999999</v>
      </c>
      <c r="F10113" s="92">
        <f t="shared" si="497"/>
        <v>33.35</v>
      </c>
      <c r="H10113" s="138">
        <v>23.8</v>
      </c>
      <c r="I10113" s="138">
        <v>16.309999999999999</v>
      </c>
      <c r="J10113" s="138">
        <v>33.35</v>
      </c>
      <c r="K10113" s="138">
        <v>18.319327731092439</v>
      </c>
    </row>
    <row r="10114" spans="1:11">
      <c r="A10114" s="39" t="s">
        <v>508</v>
      </c>
      <c r="B10114" s="39" t="s">
        <v>506</v>
      </c>
      <c r="C10114" s="39" t="s">
        <v>165</v>
      </c>
      <c r="D10114" s="92">
        <f t="shared" si="495"/>
        <v>17.010000000000002</v>
      </c>
      <c r="E10114" s="92">
        <f t="shared" si="496"/>
        <v>9.91</v>
      </c>
      <c r="F10114" s="92">
        <f t="shared" si="497"/>
        <v>27.64</v>
      </c>
      <c r="H10114" s="138">
        <v>17.010000000000002</v>
      </c>
      <c r="I10114" s="138">
        <v>9.91</v>
      </c>
      <c r="J10114" s="138">
        <v>27.64</v>
      </c>
      <c r="K10114" s="138">
        <v>26.337448559670783</v>
      </c>
    </row>
    <row r="10115" spans="1:11">
      <c r="A10115" s="39" t="s">
        <v>508</v>
      </c>
      <c r="B10115" s="39" t="s">
        <v>506</v>
      </c>
      <c r="C10115" s="39" t="s">
        <v>166</v>
      </c>
      <c r="D10115" s="92">
        <f t="shared" si="495"/>
        <v>25.86</v>
      </c>
      <c r="E10115" s="92">
        <f t="shared" si="496"/>
        <v>19.399999999999999</v>
      </c>
      <c r="F10115" s="92">
        <f t="shared" si="497"/>
        <v>33.590000000000003</v>
      </c>
      <c r="H10115" s="138">
        <v>25.86</v>
      </c>
      <c r="I10115" s="138">
        <v>19.399999999999999</v>
      </c>
      <c r="J10115" s="138">
        <v>33.590000000000003</v>
      </c>
      <c r="K10115" s="138">
        <v>14.037122969837586</v>
      </c>
    </row>
    <row r="10116" spans="1:11">
      <c r="A10116" s="39" t="s">
        <v>508</v>
      </c>
      <c r="B10116" s="39" t="s">
        <v>506</v>
      </c>
      <c r="C10116" s="39" t="s">
        <v>170</v>
      </c>
      <c r="D10116" s="92">
        <f t="shared" si="495"/>
        <v>29.26</v>
      </c>
      <c r="E10116" s="92">
        <f t="shared" si="496"/>
        <v>24.43</v>
      </c>
      <c r="F10116" s="92">
        <f t="shared" si="497"/>
        <v>34.6</v>
      </c>
      <c r="H10116" s="138">
        <v>29.26</v>
      </c>
      <c r="I10116" s="138">
        <v>24.43</v>
      </c>
      <c r="J10116" s="138">
        <v>34.6</v>
      </c>
      <c r="K10116" s="138">
        <v>8.8858509911141486</v>
      </c>
    </row>
    <row r="10117" spans="1:11">
      <c r="A10117" s="39" t="s">
        <v>508</v>
      </c>
      <c r="B10117" s="39" t="s">
        <v>506</v>
      </c>
      <c r="C10117" s="39" t="s">
        <v>172</v>
      </c>
      <c r="D10117" s="92">
        <f t="shared" si="495"/>
        <v>26.31</v>
      </c>
      <c r="E10117" s="92">
        <f t="shared" si="496"/>
        <v>20.38</v>
      </c>
      <c r="F10117" s="92">
        <f t="shared" si="497"/>
        <v>33.24</v>
      </c>
      <c r="H10117" s="138">
        <v>26.31</v>
      </c>
      <c r="I10117" s="138">
        <v>20.38</v>
      </c>
      <c r="J10117" s="138">
        <v>33.24</v>
      </c>
      <c r="K10117" s="138">
        <v>12.50475104522995</v>
      </c>
    </row>
    <row r="10118" spans="1:11">
      <c r="A10118" s="39" t="s">
        <v>508</v>
      </c>
      <c r="B10118" s="39" t="s">
        <v>506</v>
      </c>
      <c r="C10118" s="39" t="s">
        <v>175</v>
      </c>
      <c r="D10118" s="92">
        <f t="shared" si="495"/>
        <v>23.55</v>
      </c>
      <c r="E10118" s="92">
        <f t="shared" si="496"/>
        <v>18.760000000000002</v>
      </c>
      <c r="F10118" s="92">
        <f t="shared" si="497"/>
        <v>29.12</v>
      </c>
      <c r="H10118" s="138">
        <v>23.55</v>
      </c>
      <c r="I10118" s="138">
        <v>18.760000000000002</v>
      </c>
      <c r="J10118" s="138">
        <v>29.12</v>
      </c>
      <c r="K10118" s="138">
        <v>11.252653927813162</v>
      </c>
    </row>
    <row r="10119" spans="1:11">
      <c r="A10119" s="39" t="s">
        <v>508</v>
      </c>
      <c r="B10119" s="39" t="s">
        <v>506</v>
      </c>
      <c r="C10119" s="39" t="s">
        <v>99</v>
      </c>
      <c r="D10119" s="92">
        <f t="shared" si="495"/>
        <v>21.49</v>
      </c>
      <c r="E10119" s="92">
        <f t="shared" si="496"/>
        <v>14.19</v>
      </c>
      <c r="F10119" s="92">
        <f t="shared" si="497"/>
        <v>31.19</v>
      </c>
      <c r="H10119" s="138">
        <v>21.49</v>
      </c>
      <c r="I10119" s="138">
        <v>14.19</v>
      </c>
      <c r="J10119" s="138">
        <v>31.19</v>
      </c>
      <c r="K10119" s="138">
        <v>20.195439739413683</v>
      </c>
    </row>
    <row r="10120" spans="1:11">
      <c r="A10120" s="39" t="s">
        <v>508</v>
      </c>
      <c r="B10120" s="39" t="s">
        <v>506</v>
      </c>
      <c r="C10120" s="39" t="s">
        <v>100</v>
      </c>
      <c r="D10120" s="92">
        <f t="shared" si="495"/>
        <v>25.36</v>
      </c>
      <c r="E10120" s="92">
        <f t="shared" si="496"/>
        <v>19.989999999999998</v>
      </c>
      <c r="F10120" s="92">
        <f t="shared" si="497"/>
        <v>31.59</v>
      </c>
      <c r="H10120" s="138">
        <v>25.36</v>
      </c>
      <c r="I10120" s="138">
        <v>19.989999999999998</v>
      </c>
      <c r="J10120" s="138">
        <v>31.59</v>
      </c>
      <c r="K10120" s="138">
        <v>11.67192429022082</v>
      </c>
    </row>
    <row r="10121" spans="1:11">
      <c r="A10121" s="39" t="s">
        <v>508</v>
      </c>
      <c r="B10121" s="39" t="s">
        <v>506</v>
      </c>
      <c r="C10121" s="39" t="s">
        <v>107</v>
      </c>
      <c r="D10121" s="92">
        <f t="shared" si="495"/>
        <v>23.52</v>
      </c>
      <c r="E10121" s="92">
        <f t="shared" si="496"/>
        <v>19.27</v>
      </c>
      <c r="F10121" s="92">
        <f t="shared" si="497"/>
        <v>28.38</v>
      </c>
      <c r="H10121" s="138">
        <v>23.52</v>
      </c>
      <c r="I10121" s="138">
        <v>19.27</v>
      </c>
      <c r="J10121" s="138">
        <v>28.38</v>
      </c>
      <c r="K10121" s="138">
        <v>9.9064625850340136</v>
      </c>
    </row>
    <row r="10122" spans="1:11">
      <c r="A10122" s="39" t="s">
        <v>508</v>
      </c>
      <c r="B10122" s="39" t="s">
        <v>506</v>
      </c>
      <c r="C10122" s="39" t="s">
        <v>113</v>
      </c>
      <c r="D10122" s="92">
        <f t="shared" si="495"/>
        <v>18.71</v>
      </c>
      <c r="E10122" s="92">
        <f t="shared" si="496"/>
        <v>13.01</v>
      </c>
      <c r="F10122" s="92">
        <f t="shared" si="497"/>
        <v>26.16</v>
      </c>
      <c r="H10122" s="138">
        <v>18.71</v>
      </c>
      <c r="I10122" s="138">
        <v>13.01</v>
      </c>
      <c r="J10122" s="138">
        <v>26.16</v>
      </c>
      <c r="K10122" s="138">
        <v>17.904863709246392</v>
      </c>
    </row>
    <row r="10123" spans="1:11">
      <c r="A10123" s="39" t="s">
        <v>508</v>
      </c>
      <c r="B10123" s="39" t="s">
        <v>506</v>
      </c>
      <c r="C10123" s="39" t="s">
        <v>114</v>
      </c>
      <c r="D10123" s="92">
        <f t="shared" si="495"/>
        <v>14.2</v>
      </c>
      <c r="E10123" s="92">
        <f t="shared" si="496"/>
        <v>9.48</v>
      </c>
      <c r="F10123" s="92">
        <f t="shared" si="497"/>
        <v>20.73</v>
      </c>
      <c r="H10123" s="138">
        <v>14.2</v>
      </c>
      <c r="I10123" s="138">
        <v>9.48</v>
      </c>
      <c r="J10123" s="138">
        <v>20.73</v>
      </c>
      <c r="K10123" s="138">
        <v>20</v>
      </c>
    </row>
    <row r="10124" spans="1:11">
      <c r="A10124" s="39" t="s">
        <v>508</v>
      </c>
      <c r="B10124" s="39" t="s">
        <v>506</v>
      </c>
      <c r="C10124" s="39" t="s">
        <v>120</v>
      </c>
      <c r="D10124" s="92">
        <f t="shared" si="495"/>
        <v>14.32</v>
      </c>
      <c r="E10124" s="92">
        <f t="shared" si="496"/>
        <v>9.67</v>
      </c>
      <c r="F10124" s="92">
        <f t="shared" si="497"/>
        <v>20.68</v>
      </c>
      <c r="H10124" s="138">
        <v>14.32</v>
      </c>
      <c r="I10124" s="138">
        <v>9.67</v>
      </c>
      <c r="J10124" s="138">
        <v>20.68</v>
      </c>
      <c r="K10124" s="138">
        <v>19.413407821229047</v>
      </c>
    </row>
    <row r="10125" spans="1:11">
      <c r="A10125" s="39" t="s">
        <v>508</v>
      </c>
      <c r="B10125" s="39" t="s">
        <v>506</v>
      </c>
      <c r="C10125" s="39" t="s">
        <v>121</v>
      </c>
      <c r="D10125" s="92">
        <f t="shared" si="495"/>
        <v>19.239999999999998</v>
      </c>
      <c r="E10125" s="92">
        <f t="shared" si="496"/>
        <v>14.8</v>
      </c>
      <c r="F10125" s="92">
        <f t="shared" si="497"/>
        <v>24.63</v>
      </c>
      <c r="H10125" s="138">
        <v>19.239999999999998</v>
      </c>
      <c r="I10125" s="138">
        <v>14.8</v>
      </c>
      <c r="J10125" s="138">
        <v>24.63</v>
      </c>
      <c r="K10125" s="138">
        <v>13.045738045738045</v>
      </c>
    </row>
    <row r="10126" spans="1:11">
      <c r="A10126" s="39" t="s">
        <v>508</v>
      </c>
      <c r="B10126" s="39" t="s">
        <v>506</v>
      </c>
      <c r="C10126" s="39" t="s">
        <v>124</v>
      </c>
      <c r="D10126" s="92">
        <f t="shared" si="495"/>
        <v>30.06</v>
      </c>
      <c r="E10126" s="92">
        <f t="shared" si="496"/>
        <v>24.48</v>
      </c>
      <c r="F10126" s="92">
        <f t="shared" si="497"/>
        <v>36.299999999999997</v>
      </c>
      <c r="H10126" s="138">
        <v>30.06</v>
      </c>
      <c r="I10126" s="138">
        <v>24.48</v>
      </c>
      <c r="J10126" s="138">
        <v>36.299999999999997</v>
      </c>
      <c r="K10126" s="138">
        <v>10.079840319361278</v>
      </c>
    </row>
    <row r="10127" spans="1:11">
      <c r="A10127" s="39" t="s">
        <v>508</v>
      </c>
      <c r="B10127" s="39" t="s">
        <v>506</v>
      </c>
      <c r="C10127" s="39" t="s">
        <v>126</v>
      </c>
      <c r="D10127" s="92">
        <f t="shared" si="495"/>
        <v>19.7</v>
      </c>
      <c r="E10127" s="92">
        <f t="shared" si="496"/>
        <v>13.27</v>
      </c>
      <c r="F10127" s="92">
        <f t="shared" si="497"/>
        <v>28.24</v>
      </c>
      <c r="H10127" s="138">
        <v>19.7</v>
      </c>
      <c r="I10127" s="138">
        <v>13.27</v>
      </c>
      <c r="J10127" s="138">
        <v>28.24</v>
      </c>
      <c r="K10127" s="138">
        <v>19.340101522842641</v>
      </c>
    </row>
    <row r="10128" spans="1:11">
      <c r="A10128" s="39" t="s">
        <v>508</v>
      </c>
      <c r="B10128" s="39" t="s">
        <v>506</v>
      </c>
      <c r="C10128" s="39" t="s">
        <v>127</v>
      </c>
      <c r="D10128" s="92">
        <f t="shared" si="495"/>
        <v>13.82</v>
      </c>
      <c r="E10128" s="92">
        <f t="shared" si="496"/>
        <v>9.8699999999999992</v>
      </c>
      <c r="F10128" s="92">
        <f t="shared" si="497"/>
        <v>19.010000000000002</v>
      </c>
      <c r="H10128" s="138">
        <v>13.82</v>
      </c>
      <c r="I10128" s="138">
        <v>9.8699999999999992</v>
      </c>
      <c r="J10128" s="138">
        <v>19.010000000000002</v>
      </c>
      <c r="K10128" s="138">
        <v>16.714905933429812</v>
      </c>
    </row>
    <row r="10129" spans="1:11">
      <c r="A10129" s="39" t="s">
        <v>508</v>
      </c>
      <c r="B10129" s="39" t="s">
        <v>506</v>
      </c>
      <c r="C10129" s="39" t="s">
        <v>128</v>
      </c>
      <c r="D10129" s="92">
        <f t="shared" si="495"/>
        <v>30.35</v>
      </c>
      <c r="E10129" s="92">
        <f t="shared" si="496"/>
        <v>24.89</v>
      </c>
      <c r="F10129" s="92">
        <f t="shared" si="497"/>
        <v>36.44</v>
      </c>
      <c r="H10129" s="138">
        <v>30.35</v>
      </c>
      <c r="I10129" s="138">
        <v>24.89</v>
      </c>
      <c r="J10129" s="138">
        <v>36.44</v>
      </c>
      <c r="K10129" s="138">
        <v>9.7528830313014812</v>
      </c>
    </row>
    <row r="10130" spans="1:11">
      <c r="A10130" s="39" t="s">
        <v>508</v>
      </c>
      <c r="B10130" s="39" t="s">
        <v>506</v>
      </c>
      <c r="C10130" s="39" t="s">
        <v>129</v>
      </c>
      <c r="D10130" s="92">
        <f t="shared" si="495"/>
        <v>16.03</v>
      </c>
      <c r="E10130" s="92">
        <f t="shared" si="496"/>
        <v>10.67</v>
      </c>
      <c r="F10130" s="92">
        <f t="shared" si="497"/>
        <v>23.37</v>
      </c>
      <c r="H10130" s="138">
        <v>16.03</v>
      </c>
      <c r="I10130" s="138">
        <v>10.67</v>
      </c>
      <c r="J10130" s="138">
        <v>23.37</v>
      </c>
      <c r="K10130" s="138">
        <v>20.087336244541483</v>
      </c>
    </row>
    <row r="10131" spans="1:11">
      <c r="A10131" s="39" t="s">
        <v>508</v>
      </c>
      <c r="B10131" s="39" t="s">
        <v>506</v>
      </c>
      <c r="C10131" s="39" t="s">
        <v>139</v>
      </c>
      <c r="D10131" s="92">
        <f t="shared" ref="D10131:D10194" si="498">IF(K10131&gt;=50," ",H10131)</f>
        <v>25.71</v>
      </c>
      <c r="E10131" s="92">
        <f t="shared" ref="E10131:E10194" si="499">IF(K10131&gt;=50," ",I10131)</f>
        <v>21.19</v>
      </c>
      <c r="F10131" s="92">
        <f t="shared" ref="F10131:F10194" si="500">IF(K10131&gt;=50," ",J10131)</f>
        <v>30.82</v>
      </c>
      <c r="H10131" s="138">
        <v>25.71</v>
      </c>
      <c r="I10131" s="138">
        <v>21.19</v>
      </c>
      <c r="J10131" s="138">
        <v>30.82</v>
      </c>
      <c r="K10131" s="138">
        <v>9.5682613768961495</v>
      </c>
    </row>
    <row r="10132" spans="1:11">
      <c r="A10132" s="39" t="s">
        <v>508</v>
      </c>
      <c r="B10132" s="39" t="s">
        <v>506</v>
      </c>
      <c r="C10132" s="39" t="s">
        <v>141</v>
      </c>
      <c r="D10132" s="92">
        <f t="shared" si="498"/>
        <v>27.39</v>
      </c>
      <c r="E10132" s="92">
        <f t="shared" si="499"/>
        <v>21.93</v>
      </c>
      <c r="F10132" s="92">
        <f t="shared" si="500"/>
        <v>33.619999999999997</v>
      </c>
      <c r="H10132" s="138">
        <v>27.39</v>
      </c>
      <c r="I10132" s="138">
        <v>21.93</v>
      </c>
      <c r="J10132" s="138">
        <v>33.619999999999997</v>
      </c>
      <c r="K10132" s="138">
        <v>10.916392844103688</v>
      </c>
    </row>
    <row r="10133" spans="1:11">
      <c r="A10133" s="39" t="s">
        <v>508</v>
      </c>
      <c r="B10133" s="39" t="s">
        <v>506</v>
      </c>
      <c r="C10133" s="39" t="s">
        <v>142</v>
      </c>
      <c r="D10133" s="92">
        <f t="shared" si="498"/>
        <v>26.47</v>
      </c>
      <c r="E10133" s="92">
        <f t="shared" si="499"/>
        <v>21.65</v>
      </c>
      <c r="F10133" s="92">
        <f t="shared" si="500"/>
        <v>31.91</v>
      </c>
      <c r="H10133" s="138">
        <v>26.47</v>
      </c>
      <c r="I10133" s="138">
        <v>21.65</v>
      </c>
      <c r="J10133" s="138">
        <v>31.91</v>
      </c>
      <c r="K10133" s="138">
        <v>9.8979977332829616</v>
      </c>
    </row>
    <row r="10134" spans="1:11">
      <c r="A10134" s="39" t="s">
        <v>508</v>
      </c>
      <c r="B10134" s="39" t="s">
        <v>506</v>
      </c>
      <c r="C10134" s="39" t="s">
        <v>147</v>
      </c>
      <c r="D10134" s="92">
        <f t="shared" si="498"/>
        <v>29.73</v>
      </c>
      <c r="E10134" s="92">
        <f t="shared" si="499"/>
        <v>24.42</v>
      </c>
      <c r="F10134" s="92">
        <f t="shared" si="500"/>
        <v>35.659999999999997</v>
      </c>
      <c r="H10134" s="138">
        <v>29.73</v>
      </c>
      <c r="I10134" s="138">
        <v>24.42</v>
      </c>
      <c r="J10134" s="138">
        <v>35.659999999999997</v>
      </c>
      <c r="K10134" s="138">
        <v>9.6535486041035998</v>
      </c>
    </row>
    <row r="10135" spans="1:11">
      <c r="A10135" s="39" t="s">
        <v>508</v>
      </c>
      <c r="B10135" s="39" t="s">
        <v>506</v>
      </c>
      <c r="C10135" s="39" t="s">
        <v>148</v>
      </c>
      <c r="D10135" s="92">
        <f t="shared" si="498"/>
        <v>27.7</v>
      </c>
      <c r="E10135" s="92">
        <f t="shared" si="499"/>
        <v>21.81</v>
      </c>
      <c r="F10135" s="92">
        <f t="shared" si="500"/>
        <v>34.479999999999997</v>
      </c>
      <c r="H10135" s="138">
        <v>27.7</v>
      </c>
      <c r="I10135" s="138">
        <v>21.81</v>
      </c>
      <c r="J10135" s="138">
        <v>34.479999999999997</v>
      </c>
      <c r="K10135" s="138">
        <v>11.696750902527077</v>
      </c>
    </row>
    <row r="10136" spans="1:11">
      <c r="A10136" s="39" t="s">
        <v>508</v>
      </c>
      <c r="B10136" s="39" t="s">
        <v>506</v>
      </c>
      <c r="C10136" s="39" t="s">
        <v>152</v>
      </c>
      <c r="D10136" s="92">
        <f t="shared" si="498"/>
        <v>18.5</v>
      </c>
      <c r="E10136" s="92">
        <f t="shared" si="499"/>
        <v>14.15</v>
      </c>
      <c r="F10136" s="92">
        <f t="shared" si="500"/>
        <v>23.82</v>
      </c>
      <c r="H10136" s="138">
        <v>18.5</v>
      </c>
      <c r="I10136" s="138">
        <v>14.15</v>
      </c>
      <c r="J10136" s="138">
        <v>23.82</v>
      </c>
      <c r="K10136" s="138">
        <v>13.297297297297298</v>
      </c>
    </row>
    <row r="10137" spans="1:11">
      <c r="A10137" s="39" t="s">
        <v>508</v>
      </c>
      <c r="B10137" s="39" t="s">
        <v>506</v>
      </c>
      <c r="C10137" s="39" t="s">
        <v>155</v>
      </c>
      <c r="D10137" s="92">
        <f t="shared" si="498"/>
        <v>11.18</v>
      </c>
      <c r="E10137" s="92">
        <f t="shared" si="499"/>
        <v>8.08</v>
      </c>
      <c r="F10137" s="92">
        <f t="shared" si="500"/>
        <v>15.27</v>
      </c>
      <c r="H10137" s="138">
        <v>11.18</v>
      </c>
      <c r="I10137" s="138">
        <v>8.08</v>
      </c>
      <c r="J10137" s="138">
        <v>15.27</v>
      </c>
      <c r="K10137" s="138">
        <v>16.279069767441861</v>
      </c>
    </row>
    <row r="10138" spans="1:11">
      <c r="A10138" s="39" t="s">
        <v>508</v>
      </c>
      <c r="B10138" s="39" t="s">
        <v>506</v>
      </c>
      <c r="C10138" s="39" t="s">
        <v>157</v>
      </c>
      <c r="D10138" s="92">
        <f t="shared" si="498"/>
        <v>20.55</v>
      </c>
      <c r="E10138" s="92">
        <f t="shared" si="499"/>
        <v>12.67</v>
      </c>
      <c r="F10138" s="92">
        <f t="shared" si="500"/>
        <v>31.57</v>
      </c>
      <c r="H10138" s="138">
        <v>20.55</v>
      </c>
      <c r="I10138" s="138">
        <v>12.67</v>
      </c>
      <c r="J10138" s="138">
        <v>31.57</v>
      </c>
      <c r="K10138" s="138">
        <v>23.454987834549879</v>
      </c>
    </row>
    <row r="10139" spans="1:11">
      <c r="A10139" s="39" t="s">
        <v>508</v>
      </c>
      <c r="B10139" s="39" t="s">
        <v>506</v>
      </c>
      <c r="C10139" s="39" t="s">
        <v>158</v>
      </c>
      <c r="D10139" s="92">
        <f t="shared" si="498"/>
        <v>21.97</v>
      </c>
      <c r="E10139" s="92">
        <f t="shared" si="499"/>
        <v>12.57</v>
      </c>
      <c r="F10139" s="92">
        <f t="shared" si="500"/>
        <v>35.56</v>
      </c>
      <c r="H10139" s="138">
        <v>21.97</v>
      </c>
      <c r="I10139" s="138">
        <v>12.57</v>
      </c>
      <c r="J10139" s="138">
        <v>35.56</v>
      </c>
      <c r="K10139" s="138">
        <v>26.763768775603097</v>
      </c>
    </row>
    <row r="10140" spans="1:11">
      <c r="A10140" s="39" t="s">
        <v>508</v>
      </c>
      <c r="B10140" s="39" t="s">
        <v>506</v>
      </c>
      <c r="C10140" s="39" t="s">
        <v>160</v>
      </c>
      <c r="D10140" s="92">
        <f t="shared" si="498"/>
        <v>12.98</v>
      </c>
      <c r="E10140" s="92">
        <f t="shared" si="499"/>
        <v>9.5299999999999994</v>
      </c>
      <c r="F10140" s="92">
        <f t="shared" si="500"/>
        <v>17.440000000000001</v>
      </c>
      <c r="H10140" s="138">
        <v>12.98</v>
      </c>
      <c r="I10140" s="138">
        <v>9.5299999999999994</v>
      </c>
      <c r="J10140" s="138">
        <v>17.440000000000001</v>
      </c>
      <c r="K10140" s="138">
        <v>15.408320493066254</v>
      </c>
    </row>
    <row r="10141" spans="1:11">
      <c r="A10141" s="39" t="s">
        <v>508</v>
      </c>
      <c r="B10141" s="39" t="s">
        <v>506</v>
      </c>
      <c r="C10141" s="39" t="s">
        <v>163</v>
      </c>
      <c r="D10141" s="92">
        <f t="shared" si="498"/>
        <v>21.62</v>
      </c>
      <c r="E10141" s="92">
        <f t="shared" si="499"/>
        <v>15.14</v>
      </c>
      <c r="F10141" s="92">
        <f t="shared" si="500"/>
        <v>29.9</v>
      </c>
      <c r="H10141" s="138">
        <v>21.62</v>
      </c>
      <c r="I10141" s="138">
        <v>15.14</v>
      </c>
      <c r="J10141" s="138">
        <v>29.9</v>
      </c>
      <c r="K10141" s="138">
        <v>17.437557816836264</v>
      </c>
    </row>
    <row r="10142" spans="1:11">
      <c r="A10142" s="39" t="s">
        <v>508</v>
      </c>
      <c r="B10142" s="39" t="s">
        <v>506</v>
      </c>
      <c r="C10142" s="39" t="s">
        <v>167</v>
      </c>
      <c r="D10142" s="92">
        <f t="shared" si="498"/>
        <v>27.73</v>
      </c>
      <c r="E10142" s="92">
        <f t="shared" si="499"/>
        <v>21.78</v>
      </c>
      <c r="F10142" s="92">
        <f t="shared" si="500"/>
        <v>34.590000000000003</v>
      </c>
      <c r="H10142" s="138">
        <v>27.73</v>
      </c>
      <c r="I10142" s="138">
        <v>21.78</v>
      </c>
      <c r="J10142" s="138">
        <v>34.590000000000003</v>
      </c>
      <c r="K10142" s="138">
        <v>11.828344752975116</v>
      </c>
    </row>
    <row r="10143" spans="1:11">
      <c r="A10143" s="39" t="s">
        <v>508</v>
      </c>
      <c r="B10143" s="39" t="s">
        <v>506</v>
      </c>
      <c r="C10143" s="39" t="s">
        <v>169</v>
      </c>
      <c r="D10143" s="92">
        <f t="shared" si="498"/>
        <v>22.24</v>
      </c>
      <c r="E10143" s="92">
        <f t="shared" si="499"/>
        <v>14.44</v>
      </c>
      <c r="F10143" s="92">
        <f t="shared" si="500"/>
        <v>32.65</v>
      </c>
      <c r="H10143" s="138">
        <v>22.24</v>
      </c>
      <c r="I10143" s="138">
        <v>14.44</v>
      </c>
      <c r="J10143" s="138">
        <v>32.65</v>
      </c>
      <c r="K10143" s="138">
        <v>20.908273381294968</v>
      </c>
    </row>
    <row r="10144" spans="1:11">
      <c r="A10144" s="39" t="s">
        <v>508</v>
      </c>
      <c r="B10144" s="39" t="s">
        <v>506</v>
      </c>
      <c r="C10144" s="39" t="s">
        <v>173</v>
      </c>
      <c r="D10144" s="92">
        <f t="shared" si="498"/>
        <v>25.41</v>
      </c>
      <c r="E10144" s="92">
        <f t="shared" si="499"/>
        <v>21.03</v>
      </c>
      <c r="F10144" s="92">
        <f t="shared" si="500"/>
        <v>30.36</v>
      </c>
      <c r="H10144" s="138">
        <v>25.41</v>
      </c>
      <c r="I10144" s="138">
        <v>21.03</v>
      </c>
      <c r="J10144" s="138">
        <v>30.36</v>
      </c>
      <c r="K10144" s="138">
        <v>9.3663911845730023</v>
      </c>
    </row>
    <row r="10145" spans="1:11">
      <c r="A10145" s="39" t="s">
        <v>508</v>
      </c>
      <c r="B10145" s="39" t="s">
        <v>506</v>
      </c>
      <c r="C10145" s="39" t="s">
        <v>176</v>
      </c>
      <c r="D10145" s="92">
        <f t="shared" si="498"/>
        <v>22.33</v>
      </c>
      <c r="E10145" s="92">
        <f t="shared" si="499"/>
        <v>16.11</v>
      </c>
      <c r="F10145" s="92">
        <f t="shared" si="500"/>
        <v>30.09</v>
      </c>
      <c r="H10145" s="138">
        <v>22.33</v>
      </c>
      <c r="I10145" s="138">
        <v>16.11</v>
      </c>
      <c r="J10145" s="138">
        <v>30.09</v>
      </c>
      <c r="K10145" s="138">
        <v>15.987460815047022</v>
      </c>
    </row>
    <row r="10146" spans="1:11">
      <c r="A10146" s="39" t="s">
        <v>508</v>
      </c>
      <c r="B10146" s="39" t="s">
        <v>506</v>
      </c>
      <c r="C10146" s="39" t="s">
        <v>363</v>
      </c>
      <c r="D10146" s="92">
        <f t="shared" si="498"/>
        <v>27.99</v>
      </c>
      <c r="E10146" s="92">
        <f t="shared" si="499"/>
        <v>24.65</v>
      </c>
      <c r="F10146" s="92">
        <f t="shared" si="500"/>
        <v>31.59</v>
      </c>
      <c r="H10146" s="138">
        <v>27.99</v>
      </c>
      <c r="I10146" s="138">
        <v>24.65</v>
      </c>
      <c r="J10146" s="138">
        <v>31.59</v>
      </c>
      <c r="K10146" s="138">
        <v>6.3236870310825299</v>
      </c>
    </row>
    <row r="10147" spans="1:11">
      <c r="A10147" s="39" t="s">
        <v>508</v>
      </c>
      <c r="B10147" s="39" t="s">
        <v>506</v>
      </c>
      <c r="C10147" s="39" t="s">
        <v>364</v>
      </c>
      <c r="D10147" s="92">
        <f t="shared" si="498"/>
        <v>22.86</v>
      </c>
      <c r="E10147" s="92">
        <f t="shared" si="499"/>
        <v>19.850000000000001</v>
      </c>
      <c r="F10147" s="92">
        <f t="shared" si="500"/>
        <v>26.18</v>
      </c>
      <c r="H10147" s="138">
        <v>22.86</v>
      </c>
      <c r="I10147" s="138">
        <v>19.850000000000001</v>
      </c>
      <c r="J10147" s="138">
        <v>26.18</v>
      </c>
      <c r="K10147" s="138">
        <v>7.0428696412948382</v>
      </c>
    </row>
    <row r="10148" spans="1:11">
      <c r="A10148" s="39" t="s">
        <v>508</v>
      </c>
      <c r="B10148" s="39" t="s">
        <v>506</v>
      </c>
      <c r="C10148" s="39" t="s">
        <v>365</v>
      </c>
      <c r="D10148" s="92">
        <f t="shared" si="498"/>
        <v>19.29</v>
      </c>
      <c r="E10148" s="92">
        <f t="shared" si="499"/>
        <v>15.41</v>
      </c>
      <c r="F10148" s="92">
        <f t="shared" si="500"/>
        <v>23.87</v>
      </c>
      <c r="H10148" s="138">
        <v>19.29</v>
      </c>
      <c r="I10148" s="138">
        <v>15.41</v>
      </c>
      <c r="J10148" s="138">
        <v>23.87</v>
      </c>
      <c r="K10148" s="138">
        <v>11.197511664074652</v>
      </c>
    </row>
    <row r="10149" spans="1:11">
      <c r="A10149" s="39" t="s">
        <v>508</v>
      </c>
      <c r="B10149" s="39" t="s">
        <v>506</v>
      </c>
      <c r="C10149" s="39" t="s">
        <v>366</v>
      </c>
      <c r="D10149" s="92">
        <f t="shared" si="498"/>
        <v>29.92</v>
      </c>
      <c r="E10149" s="92">
        <f t="shared" si="499"/>
        <v>27.45</v>
      </c>
      <c r="F10149" s="92">
        <f t="shared" si="500"/>
        <v>32.51</v>
      </c>
      <c r="H10149" s="138">
        <v>29.92</v>
      </c>
      <c r="I10149" s="138">
        <v>27.45</v>
      </c>
      <c r="J10149" s="138">
        <v>32.51</v>
      </c>
      <c r="K10149" s="138">
        <v>4.3114973262032086</v>
      </c>
    </row>
    <row r="10150" spans="1:11">
      <c r="A10150" s="39" t="s">
        <v>508</v>
      </c>
      <c r="B10150" s="39" t="s">
        <v>506</v>
      </c>
      <c r="C10150" s="39" t="s">
        <v>356</v>
      </c>
      <c r="D10150" s="92">
        <f t="shared" si="498"/>
        <v>27.61</v>
      </c>
      <c r="E10150" s="92">
        <f t="shared" si="499"/>
        <v>25.97</v>
      </c>
      <c r="F10150" s="92">
        <f t="shared" si="500"/>
        <v>29.32</v>
      </c>
      <c r="H10150" s="138">
        <v>27.61</v>
      </c>
      <c r="I10150" s="138">
        <v>25.97</v>
      </c>
      <c r="J10150" s="138">
        <v>29.32</v>
      </c>
      <c r="K10150" s="138">
        <v>3.0785947120608474</v>
      </c>
    </row>
    <row r="10151" spans="1:11">
      <c r="A10151" s="39" t="s">
        <v>508</v>
      </c>
      <c r="B10151" s="39" t="s">
        <v>506</v>
      </c>
      <c r="C10151" s="39" t="s">
        <v>367</v>
      </c>
      <c r="D10151" s="92">
        <f t="shared" si="498"/>
        <v>28.29</v>
      </c>
      <c r="E10151" s="92">
        <f t="shared" si="499"/>
        <v>26.2</v>
      </c>
      <c r="F10151" s="92">
        <f t="shared" si="500"/>
        <v>30.48</v>
      </c>
      <c r="H10151" s="138">
        <v>28.29</v>
      </c>
      <c r="I10151" s="138">
        <v>26.2</v>
      </c>
      <c r="J10151" s="138">
        <v>30.48</v>
      </c>
      <c r="K10151" s="138">
        <v>3.8529515729939914</v>
      </c>
    </row>
    <row r="10152" spans="1:11">
      <c r="A10152" s="39" t="s">
        <v>508</v>
      </c>
      <c r="B10152" s="39" t="s">
        <v>506</v>
      </c>
      <c r="C10152" s="39" t="s">
        <v>368</v>
      </c>
      <c r="D10152" s="92">
        <f t="shared" si="498"/>
        <v>21.27</v>
      </c>
      <c r="E10152" s="92">
        <f t="shared" si="499"/>
        <v>18.100000000000001</v>
      </c>
      <c r="F10152" s="92">
        <f t="shared" si="500"/>
        <v>24.83</v>
      </c>
      <c r="H10152" s="138">
        <v>21.27</v>
      </c>
      <c r="I10152" s="138">
        <v>18.100000000000001</v>
      </c>
      <c r="J10152" s="138">
        <v>24.83</v>
      </c>
      <c r="K10152" s="138">
        <v>8.086506817113305</v>
      </c>
    </row>
    <row r="10153" spans="1:11">
      <c r="A10153" s="39" t="s">
        <v>508</v>
      </c>
      <c r="B10153" s="39" t="s">
        <v>506</v>
      </c>
      <c r="C10153" s="39" t="s">
        <v>369</v>
      </c>
      <c r="D10153" s="92">
        <f t="shared" si="498"/>
        <v>17.190000000000001</v>
      </c>
      <c r="E10153" s="92">
        <f t="shared" si="499"/>
        <v>13.17</v>
      </c>
      <c r="F10153" s="92">
        <f t="shared" si="500"/>
        <v>22.11</v>
      </c>
      <c r="H10153" s="138">
        <v>17.190000000000001</v>
      </c>
      <c r="I10153" s="138">
        <v>13.17</v>
      </c>
      <c r="J10153" s="138">
        <v>22.11</v>
      </c>
      <c r="K10153" s="138">
        <v>13.26352530541012</v>
      </c>
    </row>
    <row r="10154" spans="1:11">
      <c r="A10154" s="39" t="s">
        <v>508</v>
      </c>
      <c r="B10154" s="39" t="s">
        <v>506</v>
      </c>
      <c r="C10154" s="39" t="s">
        <v>370</v>
      </c>
      <c r="D10154" s="92">
        <f t="shared" si="498"/>
        <v>23.96</v>
      </c>
      <c r="E10154" s="92">
        <f t="shared" si="499"/>
        <v>20.86</v>
      </c>
      <c r="F10154" s="92">
        <f t="shared" si="500"/>
        <v>27.36</v>
      </c>
      <c r="H10154" s="138">
        <v>23.96</v>
      </c>
      <c r="I10154" s="138">
        <v>20.86</v>
      </c>
      <c r="J10154" s="138">
        <v>27.36</v>
      </c>
      <c r="K10154" s="138">
        <v>6.9282136894824706</v>
      </c>
    </row>
    <row r="10155" spans="1:11">
      <c r="A10155" s="39" t="s">
        <v>508</v>
      </c>
      <c r="B10155" s="39" t="s">
        <v>506</v>
      </c>
      <c r="C10155" s="39" t="s">
        <v>357</v>
      </c>
      <c r="D10155" s="92">
        <f t="shared" si="498"/>
        <v>25.58</v>
      </c>
      <c r="E10155" s="92">
        <f t="shared" si="499"/>
        <v>24.04</v>
      </c>
      <c r="F10155" s="92">
        <f t="shared" si="500"/>
        <v>27.17</v>
      </c>
      <c r="H10155" s="138">
        <v>25.58</v>
      </c>
      <c r="I10155" s="138">
        <v>24.04</v>
      </c>
      <c r="J10155" s="138">
        <v>27.17</v>
      </c>
      <c r="K10155" s="138">
        <v>3.1274433150899146</v>
      </c>
    </row>
    <row r="10156" spans="1:11">
      <c r="A10156" s="39" t="s">
        <v>508</v>
      </c>
      <c r="B10156" s="39" t="s">
        <v>506</v>
      </c>
      <c r="C10156" s="39" t="s">
        <v>371</v>
      </c>
      <c r="D10156" s="92">
        <f t="shared" si="498"/>
        <v>22.59</v>
      </c>
      <c r="E10156" s="92">
        <f t="shared" si="499"/>
        <v>19.55</v>
      </c>
      <c r="F10156" s="92">
        <f t="shared" si="500"/>
        <v>25.95</v>
      </c>
      <c r="H10156" s="138">
        <v>22.59</v>
      </c>
      <c r="I10156" s="138">
        <v>19.55</v>
      </c>
      <c r="J10156" s="138">
        <v>25.95</v>
      </c>
      <c r="K10156" s="138">
        <v>7.2155821159805216</v>
      </c>
    </row>
    <row r="10157" spans="1:11">
      <c r="A10157" s="39" t="s">
        <v>508</v>
      </c>
      <c r="B10157" s="39" t="s">
        <v>506</v>
      </c>
      <c r="C10157" s="39" t="s">
        <v>372</v>
      </c>
      <c r="D10157" s="92">
        <f t="shared" si="498"/>
        <v>30.23</v>
      </c>
      <c r="E10157" s="92">
        <f t="shared" si="499"/>
        <v>27.63</v>
      </c>
      <c r="F10157" s="92">
        <f t="shared" si="500"/>
        <v>32.97</v>
      </c>
      <c r="H10157" s="138">
        <v>30.23</v>
      </c>
      <c r="I10157" s="138">
        <v>27.63</v>
      </c>
      <c r="J10157" s="138">
        <v>32.97</v>
      </c>
      <c r="K10157" s="138">
        <v>4.4988422097254386</v>
      </c>
    </row>
    <row r="10158" spans="1:11">
      <c r="A10158" s="39" t="s">
        <v>508</v>
      </c>
      <c r="B10158" s="39" t="s">
        <v>506</v>
      </c>
      <c r="C10158" s="39" t="s">
        <v>373</v>
      </c>
      <c r="D10158" s="92">
        <f t="shared" si="498"/>
        <v>25.75</v>
      </c>
      <c r="E10158" s="92">
        <f t="shared" si="499"/>
        <v>22.74</v>
      </c>
      <c r="F10158" s="92">
        <f t="shared" si="500"/>
        <v>29.01</v>
      </c>
      <c r="H10158" s="138">
        <v>25.75</v>
      </c>
      <c r="I10158" s="138">
        <v>22.74</v>
      </c>
      <c r="J10158" s="138">
        <v>29.01</v>
      </c>
      <c r="K10158" s="138">
        <v>6.2135922330097095</v>
      </c>
    </row>
    <row r="10159" spans="1:11">
      <c r="A10159" s="39" t="s">
        <v>508</v>
      </c>
      <c r="B10159" s="39" t="s">
        <v>506</v>
      </c>
      <c r="C10159" s="39" t="s">
        <v>374</v>
      </c>
      <c r="D10159" s="92">
        <f t="shared" si="498"/>
        <v>22.96</v>
      </c>
      <c r="E10159" s="92">
        <f t="shared" si="499"/>
        <v>19.850000000000001</v>
      </c>
      <c r="F10159" s="92">
        <f t="shared" si="500"/>
        <v>26.39</v>
      </c>
      <c r="H10159" s="138">
        <v>22.96</v>
      </c>
      <c r="I10159" s="138">
        <v>19.850000000000001</v>
      </c>
      <c r="J10159" s="138">
        <v>26.39</v>
      </c>
      <c r="K10159" s="138">
        <v>7.2735191637630665</v>
      </c>
    </row>
    <row r="10160" spans="1:11">
      <c r="A10160" s="39" t="s">
        <v>508</v>
      </c>
      <c r="B10160" s="39" t="s">
        <v>506</v>
      </c>
      <c r="C10160" s="39" t="s">
        <v>358</v>
      </c>
      <c r="D10160" s="92">
        <f t="shared" si="498"/>
        <v>27.38</v>
      </c>
      <c r="E10160" s="92">
        <f t="shared" si="499"/>
        <v>25.73</v>
      </c>
      <c r="F10160" s="92">
        <f t="shared" si="500"/>
        <v>29.1</v>
      </c>
      <c r="H10160" s="138">
        <v>27.38</v>
      </c>
      <c r="I10160" s="138">
        <v>25.73</v>
      </c>
      <c r="J10160" s="138">
        <v>29.1</v>
      </c>
      <c r="K10160" s="138">
        <v>3.1409788166544925</v>
      </c>
    </row>
    <row r="10161" spans="1:11">
      <c r="A10161" s="39" t="s">
        <v>508</v>
      </c>
      <c r="B10161" s="39" t="s">
        <v>506</v>
      </c>
      <c r="C10161" s="39" t="s">
        <v>375</v>
      </c>
      <c r="D10161" s="92">
        <f t="shared" si="498"/>
        <v>28.34</v>
      </c>
      <c r="E10161" s="92">
        <f t="shared" si="499"/>
        <v>23.6</v>
      </c>
      <c r="F10161" s="92">
        <f t="shared" si="500"/>
        <v>33.61</v>
      </c>
      <c r="H10161" s="138">
        <v>28.34</v>
      </c>
      <c r="I10161" s="138">
        <v>23.6</v>
      </c>
      <c r="J10161" s="138">
        <v>33.61</v>
      </c>
      <c r="K10161" s="138">
        <v>9.0331686661961896</v>
      </c>
    </row>
    <row r="10162" spans="1:11">
      <c r="A10162" s="39" t="s">
        <v>508</v>
      </c>
      <c r="B10162" s="39" t="s">
        <v>506</v>
      </c>
      <c r="C10162" s="39" t="s">
        <v>376</v>
      </c>
      <c r="D10162" s="92">
        <f t="shared" si="498"/>
        <v>24.59</v>
      </c>
      <c r="E10162" s="92">
        <f t="shared" si="499"/>
        <v>21.3</v>
      </c>
      <c r="F10162" s="92">
        <f t="shared" si="500"/>
        <v>28.2</v>
      </c>
      <c r="H10162" s="138">
        <v>24.59</v>
      </c>
      <c r="I10162" s="138">
        <v>21.3</v>
      </c>
      <c r="J10162" s="138">
        <v>28.2</v>
      </c>
      <c r="K10162" s="138">
        <v>7.157381049206994</v>
      </c>
    </row>
    <row r="10163" spans="1:11">
      <c r="A10163" s="39" t="s">
        <v>508</v>
      </c>
      <c r="B10163" s="39" t="s">
        <v>506</v>
      </c>
      <c r="C10163" s="39" t="s">
        <v>377</v>
      </c>
      <c r="D10163" s="92">
        <f t="shared" si="498"/>
        <v>24.27</v>
      </c>
      <c r="E10163" s="92">
        <f t="shared" si="499"/>
        <v>20.78</v>
      </c>
      <c r="F10163" s="92">
        <f t="shared" si="500"/>
        <v>28.13</v>
      </c>
      <c r="H10163" s="138">
        <v>24.27</v>
      </c>
      <c r="I10163" s="138">
        <v>20.78</v>
      </c>
      <c r="J10163" s="138">
        <v>28.13</v>
      </c>
      <c r="K10163" s="138">
        <v>7.7461887103419862</v>
      </c>
    </row>
    <row r="10164" spans="1:11">
      <c r="A10164" s="39" t="s">
        <v>508</v>
      </c>
      <c r="B10164" s="39" t="s">
        <v>506</v>
      </c>
      <c r="C10164" s="39" t="s">
        <v>386</v>
      </c>
      <c r="D10164" s="92">
        <f t="shared" si="498"/>
        <v>18.95</v>
      </c>
      <c r="E10164" s="92">
        <f t="shared" si="499"/>
        <v>16.45</v>
      </c>
      <c r="F10164" s="92">
        <f t="shared" si="500"/>
        <v>21.73</v>
      </c>
      <c r="H10164" s="138">
        <v>18.95</v>
      </c>
      <c r="I10164" s="138">
        <v>16.45</v>
      </c>
      <c r="J10164" s="138">
        <v>21.73</v>
      </c>
      <c r="K10164" s="138">
        <v>7.1240105540897103</v>
      </c>
    </row>
    <row r="10165" spans="1:11">
      <c r="A10165" s="39" t="s">
        <v>508</v>
      </c>
      <c r="B10165" s="39" t="s">
        <v>506</v>
      </c>
      <c r="C10165" s="39" t="s">
        <v>379</v>
      </c>
      <c r="D10165" s="92">
        <f t="shared" si="498"/>
        <v>28.34</v>
      </c>
      <c r="E10165" s="92">
        <f t="shared" si="499"/>
        <v>25.85</v>
      </c>
      <c r="F10165" s="92">
        <f t="shared" si="500"/>
        <v>30.97</v>
      </c>
      <c r="H10165" s="138">
        <v>28.34</v>
      </c>
      <c r="I10165" s="138">
        <v>25.85</v>
      </c>
      <c r="J10165" s="138">
        <v>30.97</v>
      </c>
      <c r="K10165" s="138">
        <v>4.6224417784050811</v>
      </c>
    </row>
    <row r="10166" spans="1:11">
      <c r="A10166" s="39" t="s">
        <v>508</v>
      </c>
      <c r="B10166" s="39" t="s">
        <v>506</v>
      </c>
      <c r="C10166" s="39" t="s">
        <v>360</v>
      </c>
      <c r="D10166" s="92">
        <f t="shared" si="498"/>
        <v>26.4</v>
      </c>
      <c r="E10166" s="92">
        <f t="shared" si="499"/>
        <v>24.83</v>
      </c>
      <c r="F10166" s="92">
        <f t="shared" si="500"/>
        <v>28.04</v>
      </c>
      <c r="H10166" s="138">
        <v>26.4</v>
      </c>
      <c r="I10166" s="138">
        <v>24.83</v>
      </c>
      <c r="J10166" s="138">
        <v>28.04</v>
      </c>
      <c r="K10166" s="138">
        <v>3.106060606060606</v>
      </c>
    </row>
    <row r="10167" spans="1:11">
      <c r="A10167" s="39" t="s">
        <v>508</v>
      </c>
      <c r="B10167" s="39" t="s">
        <v>506</v>
      </c>
      <c r="C10167" s="39" t="s">
        <v>0</v>
      </c>
      <c r="D10167" s="92">
        <f t="shared" si="498"/>
        <v>26.63</v>
      </c>
      <c r="E10167" s="92">
        <f t="shared" si="499"/>
        <v>25.82</v>
      </c>
      <c r="F10167" s="92">
        <f t="shared" si="500"/>
        <v>27.45</v>
      </c>
      <c r="H10167" s="138">
        <v>26.63</v>
      </c>
      <c r="I10167" s="138">
        <v>25.82</v>
      </c>
      <c r="J10167" s="138">
        <v>27.45</v>
      </c>
      <c r="K10167" s="138">
        <v>1.5771686068343973</v>
      </c>
    </row>
    <row r="10168" spans="1:11">
      <c r="A10168" s="39" t="s">
        <v>508</v>
      </c>
      <c r="B10168" s="39" t="s">
        <v>507</v>
      </c>
      <c r="C10168" s="39" t="s">
        <v>101</v>
      </c>
      <c r="D10168" s="92">
        <f t="shared" si="498"/>
        <v>15.65</v>
      </c>
      <c r="E10168" s="92">
        <f t="shared" si="499"/>
        <v>11.77</v>
      </c>
      <c r="F10168" s="92">
        <f t="shared" si="500"/>
        <v>20.53</v>
      </c>
      <c r="H10168" s="138">
        <v>15.65</v>
      </c>
      <c r="I10168" s="138">
        <v>11.77</v>
      </c>
      <c r="J10168" s="138">
        <v>20.53</v>
      </c>
      <c r="K10168" s="138">
        <v>14.249201277955271</v>
      </c>
    </row>
    <row r="10169" spans="1:11">
      <c r="A10169" s="39" t="s">
        <v>508</v>
      </c>
      <c r="B10169" s="39" t="s">
        <v>507</v>
      </c>
      <c r="C10169" s="39" t="s">
        <v>108</v>
      </c>
      <c r="D10169" s="92">
        <f t="shared" si="498"/>
        <v>14.33</v>
      </c>
      <c r="E10169" s="92">
        <f t="shared" si="499"/>
        <v>9.31</v>
      </c>
      <c r="F10169" s="92">
        <f t="shared" si="500"/>
        <v>21.42</v>
      </c>
      <c r="H10169" s="138">
        <v>14.33</v>
      </c>
      <c r="I10169" s="138">
        <v>9.31</v>
      </c>
      <c r="J10169" s="138">
        <v>21.42</v>
      </c>
      <c r="K10169" s="138">
        <v>21.353803210048849</v>
      </c>
    </row>
    <row r="10170" spans="1:11">
      <c r="A10170" s="39" t="s">
        <v>508</v>
      </c>
      <c r="B10170" s="39" t="s">
        <v>507</v>
      </c>
      <c r="C10170" s="39" t="s">
        <v>109</v>
      </c>
      <c r="D10170" s="92">
        <f t="shared" si="498"/>
        <v>9.85</v>
      </c>
      <c r="E10170" s="92">
        <f t="shared" si="499"/>
        <v>5.72</v>
      </c>
      <c r="F10170" s="92">
        <f t="shared" si="500"/>
        <v>16.420000000000002</v>
      </c>
      <c r="H10170" s="138">
        <v>9.85</v>
      </c>
      <c r="I10170" s="138">
        <v>5.72</v>
      </c>
      <c r="J10170" s="138">
        <v>16.420000000000002</v>
      </c>
      <c r="K10170" s="138">
        <v>27.005076142131983</v>
      </c>
    </row>
    <row r="10171" spans="1:11">
      <c r="A10171" s="39" t="s">
        <v>508</v>
      </c>
      <c r="B10171" s="39" t="s">
        <v>507</v>
      </c>
      <c r="C10171" s="39" t="s">
        <v>112</v>
      </c>
      <c r="D10171" s="92">
        <f t="shared" si="498"/>
        <v>15.07</v>
      </c>
      <c r="E10171" s="92">
        <f t="shared" si="499"/>
        <v>8.94</v>
      </c>
      <c r="F10171" s="92">
        <f t="shared" si="500"/>
        <v>24.27</v>
      </c>
      <c r="H10171" s="138">
        <v>15.07</v>
      </c>
      <c r="I10171" s="138">
        <v>8.94</v>
      </c>
      <c r="J10171" s="138">
        <v>24.27</v>
      </c>
      <c r="K10171" s="138">
        <v>25.613802256138019</v>
      </c>
    </row>
    <row r="10172" spans="1:11">
      <c r="A10172" s="39" t="s">
        <v>508</v>
      </c>
      <c r="B10172" s="39" t="s">
        <v>507</v>
      </c>
      <c r="C10172" s="39" t="s">
        <v>115</v>
      </c>
      <c r="D10172" s="92">
        <f t="shared" si="498"/>
        <v>17.670000000000002</v>
      </c>
      <c r="E10172" s="92">
        <f t="shared" si="499"/>
        <v>13.93</v>
      </c>
      <c r="F10172" s="92">
        <f t="shared" si="500"/>
        <v>22.15</v>
      </c>
      <c r="H10172" s="138">
        <v>17.670000000000002</v>
      </c>
      <c r="I10172" s="138">
        <v>13.93</v>
      </c>
      <c r="J10172" s="138">
        <v>22.15</v>
      </c>
      <c r="K10172" s="138">
        <v>11.82795698924731</v>
      </c>
    </row>
    <row r="10173" spans="1:11">
      <c r="A10173" s="39" t="s">
        <v>508</v>
      </c>
      <c r="B10173" s="39" t="s">
        <v>507</v>
      </c>
      <c r="C10173" s="39" t="s">
        <v>118</v>
      </c>
      <c r="D10173" s="92">
        <f t="shared" si="498"/>
        <v>11.51</v>
      </c>
      <c r="E10173" s="92">
        <f t="shared" si="499"/>
        <v>6.85</v>
      </c>
      <c r="F10173" s="92">
        <f t="shared" si="500"/>
        <v>18.72</v>
      </c>
      <c r="H10173" s="138">
        <v>11.51</v>
      </c>
      <c r="I10173" s="138">
        <v>6.85</v>
      </c>
      <c r="J10173" s="138">
        <v>18.72</v>
      </c>
      <c r="K10173" s="138">
        <v>25.803649000868813</v>
      </c>
    </row>
    <row r="10174" spans="1:11">
      <c r="A10174" s="39" t="s">
        <v>508</v>
      </c>
      <c r="B10174" s="39" t="s">
        <v>507</v>
      </c>
      <c r="C10174" s="39" t="s">
        <v>122</v>
      </c>
      <c r="D10174" s="92">
        <f t="shared" si="498"/>
        <v>14.12</v>
      </c>
      <c r="E10174" s="92">
        <f t="shared" si="499"/>
        <v>10.57</v>
      </c>
      <c r="F10174" s="92">
        <f t="shared" si="500"/>
        <v>18.61</v>
      </c>
      <c r="H10174" s="138">
        <v>14.12</v>
      </c>
      <c r="I10174" s="138">
        <v>10.57</v>
      </c>
      <c r="J10174" s="138">
        <v>18.61</v>
      </c>
      <c r="K10174" s="138">
        <v>14.447592067988669</v>
      </c>
    </row>
    <row r="10175" spans="1:11">
      <c r="A10175" s="39" t="s">
        <v>508</v>
      </c>
      <c r="B10175" s="39" t="s">
        <v>507</v>
      </c>
      <c r="C10175" s="39" t="s">
        <v>130</v>
      </c>
      <c r="D10175" s="92">
        <f t="shared" si="498"/>
        <v>13.85</v>
      </c>
      <c r="E10175" s="92">
        <f t="shared" si="499"/>
        <v>10.76</v>
      </c>
      <c r="F10175" s="92">
        <f t="shared" si="500"/>
        <v>17.66</v>
      </c>
      <c r="H10175" s="138">
        <v>13.85</v>
      </c>
      <c r="I10175" s="138">
        <v>10.76</v>
      </c>
      <c r="J10175" s="138">
        <v>17.66</v>
      </c>
      <c r="K10175" s="138">
        <v>12.63537906137184</v>
      </c>
    </row>
    <row r="10176" spans="1:11">
      <c r="A10176" s="39" t="s">
        <v>508</v>
      </c>
      <c r="B10176" s="39" t="s">
        <v>507</v>
      </c>
      <c r="C10176" s="39" t="s">
        <v>135</v>
      </c>
      <c r="D10176" s="92">
        <f t="shared" si="498"/>
        <v>19.2</v>
      </c>
      <c r="E10176" s="92">
        <f t="shared" si="499"/>
        <v>10.92</v>
      </c>
      <c r="F10176" s="92">
        <f t="shared" si="500"/>
        <v>31.53</v>
      </c>
      <c r="H10176" s="138">
        <v>19.2</v>
      </c>
      <c r="I10176" s="138">
        <v>10.92</v>
      </c>
      <c r="J10176" s="138">
        <v>31.53</v>
      </c>
      <c r="K10176" s="138">
        <v>27.291666666666671</v>
      </c>
    </row>
    <row r="10177" spans="1:11">
      <c r="A10177" s="39" t="s">
        <v>508</v>
      </c>
      <c r="B10177" s="39" t="s">
        <v>507</v>
      </c>
      <c r="C10177" s="39" t="s">
        <v>136</v>
      </c>
      <c r="D10177" s="92">
        <f t="shared" si="498"/>
        <v>9.11</v>
      </c>
      <c r="E10177" s="92">
        <f t="shared" si="499"/>
        <v>5.54</v>
      </c>
      <c r="F10177" s="92">
        <f t="shared" si="500"/>
        <v>14.62</v>
      </c>
      <c r="H10177" s="138">
        <v>9.11</v>
      </c>
      <c r="I10177" s="138">
        <v>5.54</v>
      </c>
      <c r="J10177" s="138">
        <v>14.62</v>
      </c>
      <c r="K10177" s="138">
        <v>24.807903402854006</v>
      </c>
    </row>
    <row r="10178" spans="1:11">
      <c r="A10178" s="39" t="s">
        <v>508</v>
      </c>
      <c r="B10178" s="39" t="s">
        <v>507</v>
      </c>
      <c r="C10178" s="39" t="s">
        <v>143</v>
      </c>
      <c r="D10178" s="92">
        <f t="shared" si="498"/>
        <v>18.28</v>
      </c>
      <c r="E10178" s="92">
        <f t="shared" si="499"/>
        <v>12.91</v>
      </c>
      <c r="F10178" s="92">
        <f t="shared" si="500"/>
        <v>25.25</v>
      </c>
      <c r="H10178" s="138">
        <v>18.28</v>
      </c>
      <c r="I10178" s="138">
        <v>12.91</v>
      </c>
      <c r="J10178" s="138">
        <v>25.25</v>
      </c>
      <c r="K10178" s="138">
        <v>17.177242888402624</v>
      </c>
    </row>
    <row r="10179" spans="1:11">
      <c r="A10179" s="39" t="s">
        <v>508</v>
      </c>
      <c r="B10179" s="39" t="s">
        <v>507</v>
      </c>
      <c r="C10179" s="39" t="s">
        <v>149</v>
      </c>
      <c r="D10179" s="92">
        <f t="shared" si="498"/>
        <v>13.18</v>
      </c>
      <c r="E10179" s="92">
        <f t="shared" si="499"/>
        <v>9.65</v>
      </c>
      <c r="F10179" s="92">
        <f t="shared" si="500"/>
        <v>17.739999999999998</v>
      </c>
      <c r="H10179" s="138">
        <v>13.18</v>
      </c>
      <c r="I10179" s="138">
        <v>9.65</v>
      </c>
      <c r="J10179" s="138">
        <v>17.739999999999998</v>
      </c>
      <c r="K10179" s="138">
        <v>15.553869499241275</v>
      </c>
    </row>
    <row r="10180" spans="1:11">
      <c r="A10180" s="39" t="s">
        <v>508</v>
      </c>
      <c r="B10180" s="39" t="s">
        <v>507</v>
      </c>
      <c r="C10180" s="39" t="s">
        <v>151</v>
      </c>
      <c r="D10180" s="92">
        <f t="shared" si="498"/>
        <v>7.81</v>
      </c>
      <c r="E10180" s="92">
        <f t="shared" si="499"/>
        <v>4.82</v>
      </c>
      <c r="F10180" s="92">
        <f t="shared" si="500"/>
        <v>12.42</v>
      </c>
      <c r="H10180" s="138">
        <v>7.81</v>
      </c>
      <c r="I10180" s="138">
        <v>4.82</v>
      </c>
      <c r="J10180" s="138">
        <v>12.42</v>
      </c>
      <c r="K10180" s="138">
        <v>24.199743918053777</v>
      </c>
    </row>
    <row r="10181" spans="1:11">
      <c r="A10181" s="39" t="s">
        <v>508</v>
      </c>
      <c r="B10181" s="39" t="s">
        <v>507</v>
      </c>
      <c r="C10181" s="39" t="s">
        <v>154</v>
      </c>
      <c r="D10181" s="92">
        <f t="shared" si="498"/>
        <v>14.25</v>
      </c>
      <c r="E10181" s="92">
        <f t="shared" si="499"/>
        <v>9.81</v>
      </c>
      <c r="F10181" s="92">
        <f t="shared" si="500"/>
        <v>20.25</v>
      </c>
      <c r="H10181" s="138">
        <v>14.25</v>
      </c>
      <c r="I10181" s="138">
        <v>9.81</v>
      </c>
      <c r="J10181" s="138">
        <v>20.25</v>
      </c>
      <c r="K10181" s="138">
        <v>18.526315789473685</v>
      </c>
    </row>
    <row r="10182" spans="1:11">
      <c r="A10182" s="39" t="s">
        <v>508</v>
      </c>
      <c r="B10182" s="39" t="s">
        <v>507</v>
      </c>
      <c r="C10182" s="39" t="s">
        <v>164</v>
      </c>
      <c r="D10182" s="92">
        <f t="shared" si="498"/>
        <v>10.07</v>
      </c>
      <c r="E10182" s="92">
        <f t="shared" si="499"/>
        <v>5.98</v>
      </c>
      <c r="F10182" s="92">
        <f t="shared" si="500"/>
        <v>16.47</v>
      </c>
      <c r="H10182" s="138">
        <v>10.07</v>
      </c>
      <c r="I10182" s="138">
        <v>5.98</v>
      </c>
      <c r="J10182" s="138">
        <v>16.47</v>
      </c>
      <c r="K10182" s="138">
        <v>25.918570009930487</v>
      </c>
    </row>
    <row r="10183" spans="1:11">
      <c r="A10183" s="39" t="s">
        <v>508</v>
      </c>
      <c r="B10183" s="39" t="s">
        <v>507</v>
      </c>
      <c r="C10183" s="39" t="s">
        <v>171</v>
      </c>
      <c r="D10183" s="92">
        <f t="shared" si="498"/>
        <v>14.88</v>
      </c>
      <c r="E10183" s="92">
        <f t="shared" si="499"/>
        <v>11.28</v>
      </c>
      <c r="F10183" s="92">
        <f t="shared" si="500"/>
        <v>19.39</v>
      </c>
      <c r="H10183" s="138">
        <v>14.88</v>
      </c>
      <c r="I10183" s="138">
        <v>11.28</v>
      </c>
      <c r="J10183" s="138">
        <v>19.39</v>
      </c>
      <c r="K10183" s="138">
        <v>13.844086021505376</v>
      </c>
    </row>
    <row r="10184" spans="1:11">
      <c r="A10184" s="39" t="s">
        <v>508</v>
      </c>
      <c r="B10184" s="39" t="s">
        <v>507</v>
      </c>
      <c r="C10184" s="39" t="s">
        <v>174</v>
      </c>
      <c r="D10184" s="92">
        <f t="shared" si="498"/>
        <v>11.27</v>
      </c>
      <c r="E10184" s="92">
        <f t="shared" si="499"/>
        <v>7.59</v>
      </c>
      <c r="F10184" s="92">
        <f t="shared" si="500"/>
        <v>16.41</v>
      </c>
      <c r="H10184" s="138">
        <v>11.27</v>
      </c>
      <c r="I10184" s="138">
        <v>7.59</v>
      </c>
      <c r="J10184" s="138">
        <v>16.41</v>
      </c>
      <c r="K10184" s="138">
        <v>19.698314108251999</v>
      </c>
    </row>
    <row r="10185" spans="1:11">
      <c r="A10185" s="39" t="s">
        <v>508</v>
      </c>
      <c r="B10185" s="39" t="s">
        <v>507</v>
      </c>
      <c r="C10185" s="39" t="s">
        <v>102</v>
      </c>
      <c r="D10185" s="92">
        <f t="shared" si="498"/>
        <v>10.26</v>
      </c>
      <c r="E10185" s="92">
        <f t="shared" si="499"/>
        <v>5.49</v>
      </c>
      <c r="F10185" s="92">
        <f t="shared" si="500"/>
        <v>18.37</v>
      </c>
      <c r="H10185" s="138">
        <v>10.26</v>
      </c>
      <c r="I10185" s="138">
        <v>5.49</v>
      </c>
      <c r="J10185" s="138">
        <v>18.37</v>
      </c>
      <c r="K10185" s="138">
        <v>30.994152046783629</v>
      </c>
    </row>
    <row r="10186" spans="1:11">
      <c r="A10186" s="39" t="s">
        <v>508</v>
      </c>
      <c r="B10186" s="39" t="s">
        <v>507</v>
      </c>
      <c r="C10186" s="39" t="s">
        <v>103</v>
      </c>
      <c r="D10186" s="92">
        <f t="shared" si="498"/>
        <v>9.1199999999999992</v>
      </c>
      <c r="E10186" s="92">
        <f t="shared" si="499"/>
        <v>5.84</v>
      </c>
      <c r="F10186" s="92">
        <f t="shared" si="500"/>
        <v>13.97</v>
      </c>
      <c r="H10186" s="138">
        <v>9.1199999999999992</v>
      </c>
      <c r="I10186" s="138">
        <v>5.84</v>
      </c>
      <c r="J10186" s="138">
        <v>13.97</v>
      </c>
      <c r="K10186" s="138">
        <v>22.258771929824562</v>
      </c>
    </row>
    <row r="10187" spans="1:11">
      <c r="A10187" s="39" t="s">
        <v>508</v>
      </c>
      <c r="B10187" s="39" t="s">
        <v>507</v>
      </c>
      <c r="C10187" s="39" t="s">
        <v>104</v>
      </c>
      <c r="D10187" s="92">
        <f t="shared" si="498"/>
        <v>11.31</v>
      </c>
      <c r="E10187" s="92">
        <f t="shared" si="499"/>
        <v>7.3</v>
      </c>
      <c r="F10187" s="92">
        <f t="shared" si="500"/>
        <v>17.100000000000001</v>
      </c>
      <c r="H10187" s="138">
        <v>11.31</v>
      </c>
      <c r="I10187" s="138">
        <v>7.3</v>
      </c>
      <c r="J10187" s="138">
        <v>17.100000000000001</v>
      </c>
      <c r="K10187" s="138">
        <v>21.750663129973475</v>
      </c>
    </row>
    <row r="10188" spans="1:11">
      <c r="A10188" s="39" t="s">
        <v>508</v>
      </c>
      <c r="B10188" s="39" t="s">
        <v>507</v>
      </c>
      <c r="C10188" s="39" t="s">
        <v>110</v>
      </c>
      <c r="D10188" s="92">
        <f t="shared" si="498"/>
        <v>13.91</v>
      </c>
      <c r="E10188" s="92">
        <f t="shared" si="499"/>
        <v>10.19</v>
      </c>
      <c r="F10188" s="92">
        <f t="shared" si="500"/>
        <v>18.72</v>
      </c>
      <c r="H10188" s="138">
        <v>13.91</v>
      </c>
      <c r="I10188" s="138">
        <v>10.19</v>
      </c>
      <c r="J10188" s="138">
        <v>18.72</v>
      </c>
      <c r="K10188" s="138">
        <v>15.528396836808053</v>
      </c>
    </row>
    <row r="10189" spans="1:11">
      <c r="A10189" s="39" t="s">
        <v>508</v>
      </c>
      <c r="B10189" s="39" t="s">
        <v>507</v>
      </c>
      <c r="C10189" s="39" t="s">
        <v>111</v>
      </c>
      <c r="D10189" s="92">
        <f t="shared" si="498"/>
        <v>16.510000000000002</v>
      </c>
      <c r="E10189" s="92">
        <f t="shared" si="499"/>
        <v>12.49</v>
      </c>
      <c r="F10189" s="92">
        <f t="shared" si="500"/>
        <v>21.51</v>
      </c>
      <c r="H10189" s="138">
        <v>16.510000000000002</v>
      </c>
      <c r="I10189" s="138">
        <v>12.49</v>
      </c>
      <c r="J10189" s="138">
        <v>21.51</v>
      </c>
      <c r="K10189" s="138">
        <v>13.930950938824951</v>
      </c>
    </row>
    <row r="10190" spans="1:11">
      <c r="A10190" s="39" t="s">
        <v>508</v>
      </c>
      <c r="B10190" s="39" t="s">
        <v>507</v>
      </c>
      <c r="C10190" s="39" t="s">
        <v>116</v>
      </c>
      <c r="D10190" s="92">
        <f t="shared" si="498"/>
        <v>12.37</v>
      </c>
      <c r="E10190" s="92">
        <f t="shared" si="499"/>
        <v>7.16</v>
      </c>
      <c r="F10190" s="92">
        <f t="shared" si="500"/>
        <v>20.53</v>
      </c>
      <c r="H10190" s="138">
        <v>12.37</v>
      </c>
      <c r="I10190" s="138">
        <v>7.16</v>
      </c>
      <c r="J10190" s="138">
        <v>20.53</v>
      </c>
      <c r="K10190" s="138">
        <v>27.000808407437347</v>
      </c>
    </row>
    <row r="10191" spans="1:11">
      <c r="A10191" s="39" t="s">
        <v>508</v>
      </c>
      <c r="B10191" s="39" t="s">
        <v>507</v>
      </c>
      <c r="C10191" s="39" t="s">
        <v>117</v>
      </c>
      <c r="D10191" s="92">
        <f t="shared" si="498"/>
        <v>13.88</v>
      </c>
      <c r="E10191" s="92">
        <f t="shared" si="499"/>
        <v>9.98</v>
      </c>
      <c r="F10191" s="92">
        <f t="shared" si="500"/>
        <v>18.989999999999998</v>
      </c>
      <c r="H10191" s="138">
        <v>13.88</v>
      </c>
      <c r="I10191" s="138">
        <v>9.98</v>
      </c>
      <c r="J10191" s="138">
        <v>18.989999999999998</v>
      </c>
      <c r="K10191" s="138">
        <v>16.426512968299708</v>
      </c>
    </row>
    <row r="10192" spans="1:11">
      <c r="A10192" s="39" t="s">
        <v>508</v>
      </c>
      <c r="B10192" s="39" t="s">
        <v>507</v>
      </c>
      <c r="C10192" s="39" t="s">
        <v>119</v>
      </c>
      <c r="D10192" s="92">
        <f t="shared" si="498"/>
        <v>15.74</v>
      </c>
      <c r="E10192" s="92">
        <f t="shared" si="499"/>
        <v>11.81</v>
      </c>
      <c r="F10192" s="92">
        <f t="shared" si="500"/>
        <v>20.66</v>
      </c>
      <c r="H10192" s="138">
        <v>15.74</v>
      </c>
      <c r="I10192" s="138">
        <v>11.81</v>
      </c>
      <c r="J10192" s="138">
        <v>20.66</v>
      </c>
      <c r="K10192" s="138">
        <v>14.294790343074967</v>
      </c>
    </row>
    <row r="10193" spans="1:11">
      <c r="A10193" s="39" t="s">
        <v>508</v>
      </c>
      <c r="B10193" s="39" t="s">
        <v>507</v>
      </c>
      <c r="C10193" s="39" t="s">
        <v>123</v>
      </c>
      <c r="D10193" s="92">
        <f t="shared" si="498"/>
        <v>15.71</v>
      </c>
      <c r="E10193" s="92">
        <f t="shared" si="499"/>
        <v>12.03</v>
      </c>
      <c r="F10193" s="92">
        <f t="shared" si="500"/>
        <v>20.260000000000002</v>
      </c>
      <c r="H10193" s="138">
        <v>15.71</v>
      </c>
      <c r="I10193" s="138">
        <v>12.03</v>
      </c>
      <c r="J10193" s="138">
        <v>20.260000000000002</v>
      </c>
      <c r="K10193" s="138">
        <v>13.303628262253339</v>
      </c>
    </row>
    <row r="10194" spans="1:11">
      <c r="A10194" s="39" t="s">
        <v>508</v>
      </c>
      <c r="B10194" s="39" t="s">
        <v>507</v>
      </c>
      <c r="C10194" s="39" t="s">
        <v>132</v>
      </c>
      <c r="D10194" s="92">
        <f t="shared" si="498"/>
        <v>12.88</v>
      </c>
      <c r="E10194" s="92">
        <f t="shared" si="499"/>
        <v>9.2799999999999994</v>
      </c>
      <c r="F10194" s="92">
        <f t="shared" si="500"/>
        <v>17.600000000000001</v>
      </c>
      <c r="H10194" s="138">
        <v>12.88</v>
      </c>
      <c r="I10194" s="138">
        <v>9.2799999999999994</v>
      </c>
      <c r="J10194" s="138">
        <v>17.600000000000001</v>
      </c>
      <c r="K10194" s="138">
        <v>16.381987577639752</v>
      </c>
    </row>
    <row r="10195" spans="1:11">
      <c r="A10195" s="39" t="s">
        <v>508</v>
      </c>
      <c r="B10195" s="39" t="s">
        <v>507</v>
      </c>
      <c r="C10195" s="39" t="s">
        <v>134</v>
      </c>
      <c r="D10195" s="92">
        <f t="shared" ref="D10195:D10258" si="501">IF(K10195&gt;=50," ",H10195)</f>
        <v>16.28</v>
      </c>
      <c r="E10195" s="92">
        <f t="shared" ref="E10195:E10258" si="502">IF(K10195&gt;=50," ",I10195)</f>
        <v>11.66</v>
      </c>
      <c r="F10195" s="92">
        <f t="shared" ref="F10195:F10258" si="503">IF(K10195&gt;=50," ",J10195)</f>
        <v>22.27</v>
      </c>
      <c r="H10195" s="138">
        <v>16.28</v>
      </c>
      <c r="I10195" s="138">
        <v>11.66</v>
      </c>
      <c r="J10195" s="138">
        <v>22.27</v>
      </c>
      <c r="K10195" s="138">
        <v>16.523341523341522</v>
      </c>
    </row>
    <row r="10196" spans="1:11">
      <c r="A10196" s="39" t="s">
        <v>508</v>
      </c>
      <c r="B10196" s="39" t="s">
        <v>507</v>
      </c>
      <c r="C10196" s="39" t="s">
        <v>150</v>
      </c>
      <c r="D10196" s="92">
        <f t="shared" si="501"/>
        <v>9.66</v>
      </c>
      <c r="E10196" s="92">
        <f t="shared" si="502"/>
        <v>5.98</v>
      </c>
      <c r="F10196" s="92">
        <f t="shared" si="503"/>
        <v>15.25</v>
      </c>
      <c r="H10196" s="138">
        <v>9.66</v>
      </c>
      <c r="I10196" s="138">
        <v>5.98</v>
      </c>
      <c r="J10196" s="138">
        <v>15.25</v>
      </c>
      <c r="K10196" s="138">
        <v>24.016563146997928</v>
      </c>
    </row>
    <row r="10197" spans="1:11">
      <c r="A10197" s="39" t="s">
        <v>508</v>
      </c>
      <c r="B10197" s="39" t="s">
        <v>507</v>
      </c>
      <c r="C10197" s="39" t="s">
        <v>156</v>
      </c>
      <c r="D10197" s="92">
        <f t="shared" si="501"/>
        <v>9.36</v>
      </c>
      <c r="E10197" s="92">
        <f t="shared" si="502"/>
        <v>6.29</v>
      </c>
      <c r="F10197" s="92">
        <f t="shared" si="503"/>
        <v>13.7</v>
      </c>
      <c r="H10197" s="138">
        <v>9.36</v>
      </c>
      <c r="I10197" s="138">
        <v>6.29</v>
      </c>
      <c r="J10197" s="138">
        <v>13.7</v>
      </c>
      <c r="K10197" s="138">
        <v>19.871794871794872</v>
      </c>
    </row>
    <row r="10198" spans="1:11">
      <c r="A10198" s="39" t="s">
        <v>508</v>
      </c>
      <c r="B10198" s="39" t="s">
        <v>507</v>
      </c>
      <c r="C10198" s="39" t="s">
        <v>159</v>
      </c>
      <c r="D10198" s="92">
        <f t="shared" si="501"/>
        <v>8.75</v>
      </c>
      <c r="E10198" s="92">
        <f t="shared" si="502"/>
        <v>6.01</v>
      </c>
      <c r="F10198" s="92">
        <f t="shared" si="503"/>
        <v>12.57</v>
      </c>
      <c r="H10198" s="138">
        <v>8.75</v>
      </c>
      <c r="I10198" s="138">
        <v>6.01</v>
      </c>
      <c r="J10198" s="138">
        <v>12.57</v>
      </c>
      <c r="K10198" s="138">
        <v>18.857142857142854</v>
      </c>
    </row>
    <row r="10199" spans="1:11">
      <c r="A10199" s="39" t="s">
        <v>508</v>
      </c>
      <c r="B10199" s="39" t="s">
        <v>507</v>
      </c>
      <c r="C10199" s="39" t="s">
        <v>161</v>
      </c>
      <c r="D10199" s="92">
        <f t="shared" si="501"/>
        <v>14.43</v>
      </c>
      <c r="E10199" s="92">
        <f t="shared" si="502"/>
        <v>10.62</v>
      </c>
      <c r="F10199" s="92">
        <f t="shared" si="503"/>
        <v>19.309999999999999</v>
      </c>
      <c r="H10199" s="138">
        <v>14.43</v>
      </c>
      <c r="I10199" s="138">
        <v>10.62</v>
      </c>
      <c r="J10199" s="138">
        <v>19.309999999999999</v>
      </c>
      <c r="K10199" s="138">
        <v>15.246015246015249</v>
      </c>
    </row>
    <row r="10200" spans="1:11">
      <c r="A10200" s="39" t="s">
        <v>508</v>
      </c>
      <c r="B10200" s="39" t="s">
        <v>507</v>
      </c>
      <c r="C10200" s="39" t="s">
        <v>168</v>
      </c>
      <c r="D10200" s="92">
        <f t="shared" si="501"/>
        <v>7.24</v>
      </c>
      <c r="E10200" s="92">
        <f t="shared" si="502"/>
        <v>5.0199999999999996</v>
      </c>
      <c r="F10200" s="92">
        <f t="shared" si="503"/>
        <v>10.33</v>
      </c>
      <c r="H10200" s="138">
        <v>7.24</v>
      </c>
      <c r="I10200" s="138">
        <v>5.0199999999999996</v>
      </c>
      <c r="J10200" s="138">
        <v>10.33</v>
      </c>
      <c r="K10200" s="138">
        <v>18.50828729281768</v>
      </c>
    </row>
    <row r="10201" spans="1:11">
      <c r="A10201" s="39" t="s">
        <v>508</v>
      </c>
      <c r="B10201" s="39" t="s">
        <v>507</v>
      </c>
      <c r="C10201" s="39" t="s">
        <v>98</v>
      </c>
      <c r="D10201" s="92">
        <f t="shared" si="501"/>
        <v>6.87</v>
      </c>
      <c r="E10201" s="92">
        <f t="shared" si="502"/>
        <v>3.84</v>
      </c>
      <c r="F10201" s="92">
        <f t="shared" si="503"/>
        <v>11.99</v>
      </c>
      <c r="H10201" s="138">
        <v>6.87</v>
      </c>
      <c r="I10201" s="138">
        <v>3.84</v>
      </c>
      <c r="J10201" s="138">
        <v>11.99</v>
      </c>
      <c r="K10201" s="138">
        <v>29.112081513828237</v>
      </c>
    </row>
    <row r="10202" spans="1:11">
      <c r="A10202" s="39" t="s">
        <v>508</v>
      </c>
      <c r="B10202" s="39" t="s">
        <v>507</v>
      </c>
      <c r="C10202" s="39" t="s">
        <v>105</v>
      </c>
      <c r="D10202" s="92">
        <f t="shared" si="501"/>
        <v>9.69</v>
      </c>
      <c r="E10202" s="92">
        <f t="shared" si="502"/>
        <v>6.27</v>
      </c>
      <c r="F10202" s="92">
        <f t="shared" si="503"/>
        <v>14.69</v>
      </c>
      <c r="H10202" s="138">
        <v>9.69</v>
      </c>
      <c r="I10202" s="138">
        <v>6.27</v>
      </c>
      <c r="J10202" s="138">
        <v>14.69</v>
      </c>
      <c r="K10202" s="138">
        <v>21.775025799793603</v>
      </c>
    </row>
    <row r="10203" spans="1:11">
      <c r="A10203" s="39" t="s">
        <v>508</v>
      </c>
      <c r="B10203" s="39" t="s">
        <v>507</v>
      </c>
      <c r="C10203" s="39" t="s">
        <v>106</v>
      </c>
      <c r="D10203" s="92">
        <f t="shared" si="501"/>
        <v>13.75</v>
      </c>
      <c r="E10203" s="92">
        <f t="shared" si="502"/>
        <v>10.5</v>
      </c>
      <c r="F10203" s="92">
        <f t="shared" si="503"/>
        <v>17.8</v>
      </c>
      <c r="H10203" s="138">
        <v>13.75</v>
      </c>
      <c r="I10203" s="138">
        <v>10.5</v>
      </c>
      <c r="J10203" s="138">
        <v>17.8</v>
      </c>
      <c r="K10203" s="138">
        <v>13.527272727272727</v>
      </c>
    </row>
    <row r="10204" spans="1:11">
      <c r="A10204" s="39" t="s">
        <v>508</v>
      </c>
      <c r="B10204" s="39" t="s">
        <v>507</v>
      </c>
      <c r="C10204" s="39" t="s">
        <v>125</v>
      </c>
      <c r="D10204" s="92">
        <f t="shared" si="501"/>
        <v>15.39</v>
      </c>
      <c r="E10204" s="92">
        <f t="shared" si="502"/>
        <v>11.34</v>
      </c>
      <c r="F10204" s="92">
        <f t="shared" si="503"/>
        <v>20.55</v>
      </c>
      <c r="H10204" s="138">
        <v>15.39</v>
      </c>
      <c r="I10204" s="138">
        <v>11.34</v>
      </c>
      <c r="J10204" s="138">
        <v>20.55</v>
      </c>
      <c r="K10204" s="138">
        <v>15.204678362573098</v>
      </c>
    </row>
    <row r="10205" spans="1:11">
      <c r="A10205" s="39" t="s">
        <v>508</v>
      </c>
      <c r="B10205" s="39" t="s">
        <v>507</v>
      </c>
      <c r="C10205" s="39" t="s">
        <v>131</v>
      </c>
      <c r="D10205" s="92">
        <f t="shared" si="501"/>
        <v>13.16</v>
      </c>
      <c r="E10205" s="92">
        <f t="shared" si="502"/>
        <v>8.17</v>
      </c>
      <c r="F10205" s="92">
        <f t="shared" si="503"/>
        <v>20.53</v>
      </c>
      <c r="H10205" s="138">
        <v>13.16</v>
      </c>
      <c r="I10205" s="138">
        <v>8.17</v>
      </c>
      <c r="J10205" s="138">
        <v>20.53</v>
      </c>
      <c r="K10205" s="138">
        <v>23.632218844984802</v>
      </c>
    </row>
    <row r="10206" spans="1:11">
      <c r="A10206" s="39" t="s">
        <v>508</v>
      </c>
      <c r="B10206" s="39" t="s">
        <v>507</v>
      </c>
      <c r="C10206" s="39" t="s">
        <v>133</v>
      </c>
      <c r="D10206" s="92">
        <f t="shared" si="501"/>
        <v>15.11</v>
      </c>
      <c r="E10206" s="92">
        <f t="shared" si="502"/>
        <v>11.33</v>
      </c>
      <c r="F10206" s="92">
        <f t="shared" si="503"/>
        <v>19.86</v>
      </c>
      <c r="H10206" s="138">
        <v>15.11</v>
      </c>
      <c r="I10206" s="138">
        <v>11.33</v>
      </c>
      <c r="J10206" s="138">
        <v>19.86</v>
      </c>
      <c r="K10206" s="138">
        <v>14.295168762409002</v>
      </c>
    </row>
    <row r="10207" spans="1:11">
      <c r="A10207" s="39" t="s">
        <v>508</v>
      </c>
      <c r="B10207" s="39" t="s">
        <v>507</v>
      </c>
      <c r="C10207" s="39" t="s">
        <v>137</v>
      </c>
      <c r="D10207" s="92">
        <f t="shared" si="501"/>
        <v>14.73</v>
      </c>
      <c r="E10207" s="92">
        <f t="shared" si="502"/>
        <v>10.35</v>
      </c>
      <c r="F10207" s="92">
        <f t="shared" si="503"/>
        <v>20.56</v>
      </c>
      <c r="H10207" s="138">
        <v>14.73</v>
      </c>
      <c r="I10207" s="138">
        <v>10.35</v>
      </c>
      <c r="J10207" s="138">
        <v>20.56</v>
      </c>
      <c r="K10207" s="138">
        <v>17.583163611676849</v>
      </c>
    </row>
    <row r="10208" spans="1:11">
      <c r="A10208" s="39" t="s">
        <v>508</v>
      </c>
      <c r="B10208" s="39" t="s">
        <v>507</v>
      </c>
      <c r="C10208" s="39" t="s">
        <v>138</v>
      </c>
      <c r="D10208" s="92">
        <f t="shared" si="501"/>
        <v>12.13</v>
      </c>
      <c r="E10208" s="92">
        <f t="shared" si="502"/>
        <v>5.21</v>
      </c>
      <c r="F10208" s="92">
        <f t="shared" si="503"/>
        <v>25.76</v>
      </c>
      <c r="H10208" s="138">
        <v>12.13</v>
      </c>
      <c r="I10208" s="138">
        <v>5.21</v>
      </c>
      <c r="J10208" s="138">
        <v>25.76</v>
      </c>
      <c r="K10208" s="138">
        <v>41.302555647155806</v>
      </c>
    </row>
    <row r="10209" spans="1:11">
      <c r="A10209" s="39" t="s">
        <v>508</v>
      </c>
      <c r="B10209" s="39" t="s">
        <v>507</v>
      </c>
      <c r="C10209" s="39" t="s">
        <v>140</v>
      </c>
      <c r="D10209" s="92">
        <f t="shared" si="501"/>
        <v>15.46</v>
      </c>
      <c r="E10209" s="92">
        <f t="shared" si="502"/>
        <v>10.94</v>
      </c>
      <c r="F10209" s="92">
        <f t="shared" si="503"/>
        <v>21.41</v>
      </c>
      <c r="H10209" s="138">
        <v>15.46</v>
      </c>
      <c r="I10209" s="138">
        <v>10.94</v>
      </c>
      <c r="J10209" s="138">
        <v>21.41</v>
      </c>
      <c r="K10209" s="138">
        <v>17.205692108667527</v>
      </c>
    </row>
    <row r="10210" spans="1:11">
      <c r="A10210" s="39" t="s">
        <v>508</v>
      </c>
      <c r="B10210" s="39" t="s">
        <v>507</v>
      </c>
      <c r="C10210" s="39" t="s">
        <v>144</v>
      </c>
      <c r="D10210" s="92">
        <f t="shared" si="501"/>
        <v>18.190000000000001</v>
      </c>
      <c r="E10210" s="92">
        <f t="shared" si="502"/>
        <v>12.76</v>
      </c>
      <c r="F10210" s="92">
        <f t="shared" si="503"/>
        <v>25.26</v>
      </c>
      <c r="H10210" s="138">
        <v>18.190000000000001</v>
      </c>
      <c r="I10210" s="138">
        <v>12.76</v>
      </c>
      <c r="J10210" s="138">
        <v>25.26</v>
      </c>
      <c r="K10210" s="138">
        <v>17.482133040131938</v>
      </c>
    </row>
    <row r="10211" spans="1:11">
      <c r="A10211" s="39" t="s">
        <v>508</v>
      </c>
      <c r="B10211" s="39" t="s">
        <v>507</v>
      </c>
      <c r="C10211" s="39" t="s">
        <v>145</v>
      </c>
      <c r="D10211" s="92">
        <f t="shared" si="501"/>
        <v>13.7</v>
      </c>
      <c r="E10211" s="92">
        <f t="shared" si="502"/>
        <v>8.9600000000000009</v>
      </c>
      <c r="F10211" s="92">
        <f t="shared" si="503"/>
        <v>20.38</v>
      </c>
      <c r="H10211" s="138">
        <v>13.7</v>
      </c>
      <c r="I10211" s="138">
        <v>8.9600000000000009</v>
      </c>
      <c r="J10211" s="138">
        <v>20.38</v>
      </c>
      <c r="K10211" s="138">
        <v>21.021897810218977</v>
      </c>
    </row>
    <row r="10212" spans="1:11">
      <c r="A10212" s="39" t="s">
        <v>508</v>
      </c>
      <c r="B10212" s="39" t="s">
        <v>507</v>
      </c>
      <c r="C10212" s="39" t="s">
        <v>146</v>
      </c>
      <c r="D10212" s="92">
        <f t="shared" si="501"/>
        <v>18.61</v>
      </c>
      <c r="E10212" s="92">
        <f t="shared" si="502"/>
        <v>14.71</v>
      </c>
      <c r="F10212" s="92">
        <f t="shared" si="503"/>
        <v>23.26</v>
      </c>
      <c r="H10212" s="138">
        <v>18.61</v>
      </c>
      <c r="I10212" s="138">
        <v>14.71</v>
      </c>
      <c r="J10212" s="138">
        <v>23.26</v>
      </c>
      <c r="K10212" s="138">
        <v>11.71413218699624</v>
      </c>
    </row>
    <row r="10213" spans="1:11">
      <c r="A10213" s="39" t="s">
        <v>508</v>
      </c>
      <c r="B10213" s="39" t="s">
        <v>507</v>
      </c>
      <c r="C10213" s="39" t="s">
        <v>153</v>
      </c>
      <c r="D10213" s="92">
        <f t="shared" si="501"/>
        <v>4.5999999999999996</v>
      </c>
      <c r="E10213" s="92">
        <f t="shared" si="502"/>
        <v>2.34</v>
      </c>
      <c r="F10213" s="92">
        <f t="shared" si="503"/>
        <v>8.85</v>
      </c>
      <c r="H10213" s="138">
        <v>4.5999999999999996</v>
      </c>
      <c r="I10213" s="138">
        <v>2.34</v>
      </c>
      <c r="J10213" s="138">
        <v>8.85</v>
      </c>
      <c r="K10213" s="138">
        <v>33.913043478260875</v>
      </c>
    </row>
    <row r="10214" spans="1:11">
      <c r="A10214" s="39" t="s">
        <v>508</v>
      </c>
      <c r="B10214" s="39" t="s">
        <v>507</v>
      </c>
      <c r="C10214" s="39" t="s">
        <v>162</v>
      </c>
      <c r="D10214" s="92">
        <f t="shared" si="501"/>
        <v>13.17</v>
      </c>
      <c r="E10214" s="92">
        <f t="shared" si="502"/>
        <v>7.46</v>
      </c>
      <c r="F10214" s="92">
        <f t="shared" si="503"/>
        <v>22.23</v>
      </c>
      <c r="H10214" s="138">
        <v>13.17</v>
      </c>
      <c r="I10214" s="138">
        <v>7.46</v>
      </c>
      <c r="J10214" s="138">
        <v>22.23</v>
      </c>
      <c r="K10214" s="138">
        <v>28.018223234624145</v>
      </c>
    </row>
    <row r="10215" spans="1:11">
      <c r="A10215" s="39" t="s">
        <v>508</v>
      </c>
      <c r="B10215" s="39" t="s">
        <v>507</v>
      </c>
      <c r="C10215" s="39" t="s">
        <v>165</v>
      </c>
      <c r="D10215" s="92">
        <f t="shared" si="501"/>
        <v>10.81</v>
      </c>
      <c r="E10215" s="92">
        <f t="shared" si="502"/>
        <v>4.96</v>
      </c>
      <c r="F10215" s="92">
        <f t="shared" si="503"/>
        <v>21.94</v>
      </c>
      <c r="H10215" s="138">
        <v>10.81</v>
      </c>
      <c r="I10215" s="138">
        <v>4.96</v>
      </c>
      <c r="J10215" s="138">
        <v>21.94</v>
      </c>
      <c r="K10215" s="138">
        <v>38.297872340425528</v>
      </c>
    </row>
    <row r="10216" spans="1:11">
      <c r="A10216" s="39" t="s">
        <v>508</v>
      </c>
      <c r="B10216" s="39" t="s">
        <v>507</v>
      </c>
      <c r="C10216" s="39" t="s">
        <v>166</v>
      </c>
      <c r="D10216" s="92">
        <f t="shared" si="501"/>
        <v>10.85</v>
      </c>
      <c r="E10216" s="92">
        <f t="shared" si="502"/>
        <v>6.71</v>
      </c>
      <c r="F10216" s="92">
        <f t="shared" si="503"/>
        <v>17.07</v>
      </c>
      <c r="H10216" s="138">
        <v>10.85</v>
      </c>
      <c r="I10216" s="138">
        <v>6.71</v>
      </c>
      <c r="J10216" s="138">
        <v>17.07</v>
      </c>
      <c r="K10216" s="138">
        <v>23.870967741935484</v>
      </c>
    </row>
    <row r="10217" spans="1:11">
      <c r="A10217" s="39" t="s">
        <v>508</v>
      </c>
      <c r="B10217" s="39" t="s">
        <v>507</v>
      </c>
      <c r="C10217" s="39" t="s">
        <v>170</v>
      </c>
      <c r="D10217" s="92">
        <f t="shared" si="501"/>
        <v>15.28</v>
      </c>
      <c r="E10217" s="92">
        <f t="shared" si="502"/>
        <v>11.49</v>
      </c>
      <c r="F10217" s="92">
        <f t="shared" si="503"/>
        <v>20.04</v>
      </c>
      <c r="H10217" s="138">
        <v>15.28</v>
      </c>
      <c r="I10217" s="138">
        <v>11.49</v>
      </c>
      <c r="J10217" s="138">
        <v>20.04</v>
      </c>
      <c r="K10217" s="138">
        <v>14.201570680628272</v>
      </c>
    </row>
    <row r="10218" spans="1:11">
      <c r="A10218" s="39" t="s">
        <v>508</v>
      </c>
      <c r="B10218" s="39" t="s">
        <v>507</v>
      </c>
      <c r="C10218" s="39" t="s">
        <v>172</v>
      </c>
      <c r="D10218" s="92">
        <f t="shared" si="501"/>
        <v>12.26</v>
      </c>
      <c r="E10218" s="92">
        <f t="shared" si="502"/>
        <v>8.3699999999999992</v>
      </c>
      <c r="F10218" s="92">
        <f t="shared" si="503"/>
        <v>17.600000000000001</v>
      </c>
      <c r="H10218" s="138">
        <v>12.26</v>
      </c>
      <c r="I10218" s="138">
        <v>8.3699999999999992</v>
      </c>
      <c r="J10218" s="138">
        <v>17.600000000000001</v>
      </c>
      <c r="K10218" s="138">
        <v>19.004893964110931</v>
      </c>
    </row>
    <row r="10219" spans="1:11">
      <c r="A10219" s="39" t="s">
        <v>508</v>
      </c>
      <c r="B10219" s="39" t="s">
        <v>507</v>
      </c>
      <c r="C10219" s="39" t="s">
        <v>175</v>
      </c>
      <c r="D10219" s="92">
        <f t="shared" si="501"/>
        <v>14.14</v>
      </c>
      <c r="E10219" s="92">
        <f t="shared" si="502"/>
        <v>10.08</v>
      </c>
      <c r="F10219" s="92">
        <f t="shared" si="503"/>
        <v>19.48</v>
      </c>
      <c r="H10219" s="138">
        <v>14.14</v>
      </c>
      <c r="I10219" s="138">
        <v>10.08</v>
      </c>
      <c r="J10219" s="138">
        <v>19.48</v>
      </c>
      <c r="K10219" s="138">
        <v>16.831683168316829</v>
      </c>
    </row>
    <row r="10220" spans="1:11">
      <c r="A10220" s="39" t="s">
        <v>508</v>
      </c>
      <c r="B10220" s="39" t="s">
        <v>507</v>
      </c>
      <c r="C10220" s="39" t="s">
        <v>99</v>
      </c>
      <c r="D10220" s="92">
        <f t="shared" si="501"/>
        <v>12.43</v>
      </c>
      <c r="E10220" s="92">
        <f t="shared" si="502"/>
        <v>8.11</v>
      </c>
      <c r="F10220" s="92">
        <f t="shared" si="503"/>
        <v>18.579999999999998</v>
      </c>
      <c r="H10220" s="138">
        <v>12.43</v>
      </c>
      <c r="I10220" s="138">
        <v>8.11</v>
      </c>
      <c r="J10220" s="138">
        <v>18.579999999999998</v>
      </c>
      <c r="K10220" s="138">
        <v>21.238938053097346</v>
      </c>
    </row>
    <row r="10221" spans="1:11">
      <c r="A10221" s="39" t="s">
        <v>508</v>
      </c>
      <c r="B10221" s="39" t="s">
        <v>507</v>
      </c>
      <c r="C10221" s="39" t="s">
        <v>100</v>
      </c>
      <c r="D10221" s="92">
        <f t="shared" si="501"/>
        <v>16.16</v>
      </c>
      <c r="E10221" s="92">
        <f t="shared" si="502"/>
        <v>11.37</v>
      </c>
      <c r="F10221" s="92">
        <f t="shared" si="503"/>
        <v>22.45</v>
      </c>
      <c r="H10221" s="138">
        <v>16.16</v>
      </c>
      <c r="I10221" s="138">
        <v>11.37</v>
      </c>
      <c r="J10221" s="138">
        <v>22.45</v>
      </c>
      <c r="K10221" s="138">
        <v>17.388613861386137</v>
      </c>
    </row>
    <row r="10222" spans="1:11">
      <c r="A10222" s="39" t="s">
        <v>508</v>
      </c>
      <c r="B10222" s="39" t="s">
        <v>507</v>
      </c>
      <c r="C10222" s="39" t="s">
        <v>107</v>
      </c>
      <c r="D10222" s="92">
        <f t="shared" si="501"/>
        <v>13.34</v>
      </c>
      <c r="E10222" s="92">
        <f t="shared" si="502"/>
        <v>10.1</v>
      </c>
      <c r="F10222" s="92">
        <f t="shared" si="503"/>
        <v>17.41</v>
      </c>
      <c r="H10222" s="138">
        <v>13.34</v>
      </c>
      <c r="I10222" s="138">
        <v>10.1</v>
      </c>
      <c r="J10222" s="138">
        <v>17.41</v>
      </c>
      <c r="K10222" s="138">
        <v>13.943028485757122</v>
      </c>
    </row>
    <row r="10223" spans="1:11">
      <c r="A10223" s="39" t="s">
        <v>508</v>
      </c>
      <c r="B10223" s="39" t="s">
        <v>507</v>
      </c>
      <c r="C10223" s="39" t="s">
        <v>113</v>
      </c>
      <c r="D10223" s="92">
        <f t="shared" si="501"/>
        <v>16.059999999999999</v>
      </c>
      <c r="E10223" s="92">
        <f t="shared" si="502"/>
        <v>10.4</v>
      </c>
      <c r="F10223" s="92">
        <f t="shared" si="503"/>
        <v>23.97</v>
      </c>
      <c r="H10223" s="138">
        <v>16.059999999999999</v>
      </c>
      <c r="I10223" s="138">
        <v>10.4</v>
      </c>
      <c r="J10223" s="138">
        <v>23.97</v>
      </c>
      <c r="K10223" s="138">
        <v>21.3574097135741</v>
      </c>
    </row>
    <row r="10224" spans="1:11">
      <c r="A10224" s="39" t="s">
        <v>508</v>
      </c>
      <c r="B10224" s="39" t="s">
        <v>507</v>
      </c>
      <c r="C10224" s="39" t="s">
        <v>114</v>
      </c>
      <c r="D10224" s="92">
        <f t="shared" si="501"/>
        <v>12.76</v>
      </c>
      <c r="E10224" s="92">
        <f t="shared" si="502"/>
        <v>7.87</v>
      </c>
      <c r="F10224" s="92">
        <f t="shared" si="503"/>
        <v>20.04</v>
      </c>
      <c r="H10224" s="138">
        <v>12.76</v>
      </c>
      <c r="I10224" s="138">
        <v>7.87</v>
      </c>
      <c r="J10224" s="138">
        <v>20.04</v>
      </c>
      <c r="K10224" s="138">
        <v>23.981191222570533</v>
      </c>
    </row>
    <row r="10225" spans="1:11">
      <c r="A10225" s="39" t="s">
        <v>508</v>
      </c>
      <c r="B10225" s="39" t="s">
        <v>507</v>
      </c>
      <c r="C10225" s="39" t="s">
        <v>120</v>
      </c>
      <c r="D10225" s="92">
        <f t="shared" si="501"/>
        <v>6.88</v>
      </c>
      <c r="E10225" s="92">
        <f t="shared" si="502"/>
        <v>4.2699999999999996</v>
      </c>
      <c r="F10225" s="92">
        <f t="shared" si="503"/>
        <v>10.91</v>
      </c>
      <c r="H10225" s="138">
        <v>6.88</v>
      </c>
      <c r="I10225" s="138">
        <v>4.2699999999999996</v>
      </c>
      <c r="J10225" s="138">
        <v>10.91</v>
      </c>
      <c r="K10225" s="138">
        <v>23.982558139534881</v>
      </c>
    </row>
    <row r="10226" spans="1:11">
      <c r="A10226" s="39" t="s">
        <v>508</v>
      </c>
      <c r="B10226" s="39" t="s">
        <v>507</v>
      </c>
      <c r="C10226" s="39" t="s">
        <v>121</v>
      </c>
      <c r="D10226" s="92">
        <f t="shared" si="501"/>
        <v>7.04</v>
      </c>
      <c r="E10226" s="92">
        <f t="shared" si="502"/>
        <v>4.43</v>
      </c>
      <c r="F10226" s="92">
        <f t="shared" si="503"/>
        <v>10.99</v>
      </c>
      <c r="H10226" s="138">
        <v>7.04</v>
      </c>
      <c r="I10226" s="138">
        <v>4.43</v>
      </c>
      <c r="J10226" s="138">
        <v>10.99</v>
      </c>
      <c r="K10226" s="138">
        <v>23.15340909090909</v>
      </c>
    </row>
    <row r="10227" spans="1:11">
      <c r="A10227" s="39" t="s">
        <v>508</v>
      </c>
      <c r="B10227" s="39" t="s">
        <v>507</v>
      </c>
      <c r="C10227" s="39" t="s">
        <v>124</v>
      </c>
      <c r="D10227" s="92">
        <f t="shared" si="501"/>
        <v>13.45</v>
      </c>
      <c r="E10227" s="92">
        <f t="shared" si="502"/>
        <v>9.59</v>
      </c>
      <c r="F10227" s="92">
        <f t="shared" si="503"/>
        <v>18.559999999999999</v>
      </c>
      <c r="H10227" s="138">
        <v>13.45</v>
      </c>
      <c r="I10227" s="138">
        <v>9.59</v>
      </c>
      <c r="J10227" s="138">
        <v>18.559999999999999</v>
      </c>
      <c r="K10227" s="138">
        <v>16.877323420074351</v>
      </c>
    </row>
    <row r="10228" spans="1:11">
      <c r="A10228" s="39" t="s">
        <v>508</v>
      </c>
      <c r="B10228" s="39" t="s">
        <v>507</v>
      </c>
      <c r="C10228" s="39" t="s">
        <v>126</v>
      </c>
      <c r="D10228" s="92">
        <f t="shared" si="501"/>
        <v>13.29</v>
      </c>
      <c r="E10228" s="92">
        <f t="shared" si="502"/>
        <v>8.34</v>
      </c>
      <c r="F10228" s="92">
        <f t="shared" si="503"/>
        <v>20.51</v>
      </c>
      <c r="H10228" s="138">
        <v>13.29</v>
      </c>
      <c r="I10228" s="138">
        <v>8.34</v>
      </c>
      <c r="J10228" s="138">
        <v>20.51</v>
      </c>
      <c r="K10228" s="138">
        <v>23.024830699774267</v>
      </c>
    </row>
    <row r="10229" spans="1:11">
      <c r="A10229" s="39" t="s">
        <v>508</v>
      </c>
      <c r="B10229" s="39" t="s">
        <v>507</v>
      </c>
      <c r="C10229" s="39" t="s">
        <v>127</v>
      </c>
      <c r="D10229" s="92">
        <f t="shared" si="501"/>
        <v>14.85</v>
      </c>
      <c r="E10229" s="92">
        <f t="shared" si="502"/>
        <v>8.89</v>
      </c>
      <c r="F10229" s="92">
        <f t="shared" si="503"/>
        <v>23.78</v>
      </c>
      <c r="H10229" s="138">
        <v>14.85</v>
      </c>
      <c r="I10229" s="138">
        <v>8.89</v>
      </c>
      <c r="J10229" s="138">
        <v>23.78</v>
      </c>
      <c r="K10229" s="138">
        <v>25.252525252525253</v>
      </c>
    </row>
    <row r="10230" spans="1:11">
      <c r="A10230" s="39" t="s">
        <v>508</v>
      </c>
      <c r="B10230" s="39" t="s">
        <v>507</v>
      </c>
      <c r="C10230" s="39" t="s">
        <v>128</v>
      </c>
      <c r="D10230" s="92">
        <f t="shared" si="501"/>
        <v>15.38</v>
      </c>
      <c r="E10230" s="92">
        <f t="shared" si="502"/>
        <v>11.1</v>
      </c>
      <c r="F10230" s="92">
        <f t="shared" si="503"/>
        <v>20.92</v>
      </c>
      <c r="H10230" s="138">
        <v>15.38</v>
      </c>
      <c r="I10230" s="138">
        <v>11.1</v>
      </c>
      <c r="J10230" s="138">
        <v>20.92</v>
      </c>
      <c r="K10230" s="138">
        <v>16.189856957087127</v>
      </c>
    </row>
    <row r="10231" spans="1:11">
      <c r="A10231" s="39" t="s">
        <v>508</v>
      </c>
      <c r="B10231" s="39" t="s">
        <v>507</v>
      </c>
      <c r="C10231" s="39" t="s">
        <v>129</v>
      </c>
      <c r="D10231" s="92">
        <f t="shared" si="501"/>
        <v>8.08</v>
      </c>
      <c r="E10231" s="92">
        <f t="shared" si="502"/>
        <v>4.6500000000000004</v>
      </c>
      <c r="F10231" s="92">
        <f t="shared" si="503"/>
        <v>13.68</v>
      </c>
      <c r="H10231" s="138">
        <v>8.08</v>
      </c>
      <c r="I10231" s="138">
        <v>4.6500000000000004</v>
      </c>
      <c r="J10231" s="138">
        <v>13.68</v>
      </c>
      <c r="K10231" s="138">
        <v>27.599009900990101</v>
      </c>
    </row>
    <row r="10232" spans="1:11">
      <c r="A10232" s="39" t="s">
        <v>508</v>
      </c>
      <c r="B10232" s="39" t="s">
        <v>507</v>
      </c>
      <c r="C10232" s="39" t="s">
        <v>139</v>
      </c>
      <c r="D10232" s="92">
        <f t="shared" si="501"/>
        <v>14.11</v>
      </c>
      <c r="E10232" s="92">
        <f t="shared" si="502"/>
        <v>10.61</v>
      </c>
      <c r="F10232" s="92">
        <f t="shared" si="503"/>
        <v>18.52</v>
      </c>
      <c r="H10232" s="138">
        <v>14.11</v>
      </c>
      <c r="I10232" s="138">
        <v>10.61</v>
      </c>
      <c r="J10232" s="138">
        <v>18.52</v>
      </c>
      <c r="K10232" s="138">
        <v>14.245216158752658</v>
      </c>
    </row>
    <row r="10233" spans="1:11">
      <c r="A10233" s="39" t="s">
        <v>508</v>
      </c>
      <c r="B10233" s="39" t="s">
        <v>507</v>
      </c>
      <c r="C10233" s="39" t="s">
        <v>141</v>
      </c>
      <c r="D10233" s="92">
        <f t="shared" si="501"/>
        <v>17.64</v>
      </c>
      <c r="E10233" s="92">
        <f t="shared" si="502"/>
        <v>13.19</v>
      </c>
      <c r="F10233" s="92">
        <f t="shared" si="503"/>
        <v>23.19</v>
      </c>
      <c r="H10233" s="138">
        <v>17.64</v>
      </c>
      <c r="I10233" s="138">
        <v>13.19</v>
      </c>
      <c r="J10233" s="138">
        <v>23.19</v>
      </c>
      <c r="K10233" s="138">
        <v>14.39909297052154</v>
      </c>
    </row>
    <row r="10234" spans="1:11">
      <c r="A10234" s="39" t="s">
        <v>508</v>
      </c>
      <c r="B10234" s="39" t="s">
        <v>507</v>
      </c>
      <c r="C10234" s="39" t="s">
        <v>142</v>
      </c>
      <c r="D10234" s="92">
        <f t="shared" si="501"/>
        <v>15.52</v>
      </c>
      <c r="E10234" s="92">
        <f t="shared" si="502"/>
        <v>11.61</v>
      </c>
      <c r="F10234" s="92">
        <f t="shared" si="503"/>
        <v>20.45</v>
      </c>
      <c r="H10234" s="138">
        <v>15.52</v>
      </c>
      <c r="I10234" s="138">
        <v>11.61</v>
      </c>
      <c r="J10234" s="138">
        <v>20.45</v>
      </c>
      <c r="K10234" s="138">
        <v>14.432989690721651</v>
      </c>
    </row>
    <row r="10235" spans="1:11">
      <c r="A10235" s="39" t="s">
        <v>508</v>
      </c>
      <c r="B10235" s="39" t="s">
        <v>507</v>
      </c>
      <c r="C10235" s="39" t="s">
        <v>147</v>
      </c>
      <c r="D10235" s="92">
        <f t="shared" si="501"/>
        <v>11.58</v>
      </c>
      <c r="E10235" s="92">
        <f t="shared" si="502"/>
        <v>8.17</v>
      </c>
      <c r="F10235" s="92">
        <f t="shared" si="503"/>
        <v>16.149999999999999</v>
      </c>
      <c r="H10235" s="138">
        <v>11.58</v>
      </c>
      <c r="I10235" s="138">
        <v>8.17</v>
      </c>
      <c r="J10235" s="138">
        <v>16.149999999999999</v>
      </c>
      <c r="K10235" s="138">
        <v>17.443868739205527</v>
      </c>
    </row>
    <row r="10236" spans="1:11">
      <c r="A10236" s="39" t="s">
        <v>508</v>
      </c>
      <c r="B10236" s="39" t="s">
        <v>507</v>
      </c>
      <c r="C10236" s="39" t="s">
        <v>148</v>
      </c>
      <c r="D10236" s="92">
        <f t="shared" si="501"/>
        <v>13.49</v>
      </c>
      <c r="E10236" s="92">
        <f t="shared" si="502"/>
        <v>9.1999999999999993</v>
      </c>
      <c r="F10236" s="92">
        <f t="shared" si="503"/>
        <v>19.350000000000001</v>
      </c>
      <c r="H10236" s="138">
        <v>13.49</v>
      </c>
      <c r="I10236" s="138">
        <v>9.1999999999999993</v>
      </c>
      <c r="J10236" s="138">
        <v>19.350000000000001</v>
      </c>
      <c r="K10236" s="138">
        <v>19.051148999258707</v>
      </c>
    </row>
    <row r="10237" spans="1:11">
      <c r="A10237" s="39" t="s">
        <v>508</v>
      </c>
      <c r="B10237" s="39" t="s">
        <v>507</v>
      </c>
      <c r="C10237" s="39" t="s">
        <v>152</v>
      </c>
      <c r="D10237" s="92">
        <f t="shared" si="501"/>
        <v>14.23</v>
      </c>
      <c r="E10237" s="92">
        <f t="shared" si="502"/>
        <v>7.1</v>
      </c>
      <c r="F10237" s="92">
        <f t="shared" si="503"/>
        <v>26.48</v>
      </c>
      <c r="H10237" s="138">
        <v>14.23</v>
      </c>
      <c r="I10237" s="138">
        <v>7.1</v>
      </c>
      <c r="J10237" s="138">
        <v>26.48</v>
      </c>
      <c r="K10237" s="138">
        <v>33.942375263527758</v>
      </c>
    </row>
    <row r="10238" spans="1:11">
      <c r="A10238" s="39" t="s">
        <v>508</v>
      </c>
      <c r="B10238" s="39" t="s">
        <v>507</v>
      </c>
      <c r="C10238" s="39" t="s">
        <v>155</v>
      </c>
      <c r="D10238" s="92">
        <f t="shared" si="501"/>
        <v>16.93</v>
      </c>
      <c r="E10238" s="92">
        <f t="shared" si="502"/>
        <v>9.98</v>
      </c>
      <c r="F10238" s="92">
        <f t="shared" si="503"/>
        <v>27.24</v>
      </c>
      <c r="H10238" s="138">
        <v>16.93</v>
      </c>
      <c r="I10238" s="138">
        <v>9.98</v>
      </c>
      <c r="J10238" s="138">
        <v>27.24</v>
      </c>
      <c r="K10238" s="138">
        <v>25.753101004134678</v>
      </c>
    </row>
    <row r="10239" spans="1:11">
      <c r="A10239" s="39" t="s">
        <v>508</v>
      </c>
      <c r="B10239" s="39" t="s">
        <v>507</v>
      </c>
      <c r="C10239" s="39" t="s">
        <v>157</v>
      </c>
      <c r="D10239" s="92">
        <f t="shared" si="501"/>
        <v>12.55</v>
      </c>
      <c r="E10239" s="92">
        <f t="shared" si="502"/>
        <v>6.84</v>
      </c>
      <c r="F10239" s="92">
        <f t="shared" si="503"/>
        <v>21.91</v>
      </c>
      <c r="H10239" s="138">
        <v>12.55</v>
      </c>
      <c r="I10239" s="138">
        <v>6.84</v>
      </c>
      <c r="J10239" s="138">
        <v>21.91</v>
      </c>
      <c r="K10239" s="138">
        <v>29.880478087649397</v>
      </c>
    </row>
    <row r="10240" spans="1:11">
      <c r="A10240" s="39" t="s">
        <v>508</v>
      </c>
      <c r="B10240" s="39" t="s">
        <v>507</v>
      </c>
      <c r="C10240" s="39" t="s">
        <v>158</v>
      </c>
      <c r="D10240" s="92">
        <f t="shared" si="501"/>
        <v>8.82</v>
      </c>
      <c r="E10240" s="92">
        <f t="shared" si="502"/>
        <v>3.42</v>
      </c>
      <c r="F10240" s="92">
        <f t="shared" si="503"/>
        <v>20.9</v>
      </c>
      <c r="H10240" s="138">
        <v>8.82</v>
      </c>
      <c r="I10240" s="138">
        <v>3.42</v>
      </c>
      <c r="J10240" s="138">
        <v>20.9</v>
      </c>
      <c r="K10240" s="138">
        <v>46.712018140589571</v>
      </c>
    </row>
    <row r="10241" spans="1:11">
      <c r="A10241" s="39" t="s">
        <v>508</v>
      </c>
      <c r="B10241" s="39" t="s">
        <v>507</v>
      </c>
      <c r="C10241" s="39" t="s">
        <v>160</v>
      </c>
      <c r="D10241" s="92">
        <f t="shared" si="501"/>
        <v>10.18</v>
      </c>
      <c r="E10241" s="92">
        <f t="shared" si="502"/>
        <v>5.46</v>
      </c>
      <c r="F10241" s="92">
        <f t="shared" si="503"/>
        <v>18.18</v>
      </c>
      <c r="H10241" s="138">
        <v>10.18</v>
      </c>
      <c r="I10241" s="138">
        <v>5.46</v>
      </c>
      <c r="J10241" s="138">
        <v>18.18</v>
      </c>
      <c r="K10241" s="138">
        <v>30.844793713163064</v>
      </c>
    </row>
    <row r="10242" spans="1:11">
      <c r="A10242" s="39" t="s">
        <v>508</v>
      </c>
      <c r="B10242" s="39" t="s">
        <v>507</v>
      </c>
      <c r="C10242" s="39" t="s">
        <v>163</v>
      </c>
      <c r="D10242" s="92">
        <f t="shared" si="501"/>
        <v>8.59</v>
      </c>
      <c r="E10242" s="92">
        <f t="shared" si="502"/>
        <v>4.76</v>
      </c>
      <c r="F10242" s="92">
        <f t="shared" si="503"/>
        <v>15</v>
      </c>
      <c r="H10242" s="138">
        <v>8.59</v>
      </c>
      <c r="I10242" s="138">
        <v>4.76</v>
      </c>
      <c r="J10242" s="138">
        <v>15</v>
      </c>
      <c r="K10242" s="138">
        <v>29.336437718277068</v>
      </c>
    </row>
    <row r="10243" spans="1:11">
      <c r="A10243" s="39" t="s">
        <v>508</v>
      </c>
      <c r="B10243" s="39" t="s">
        <v>507</v>
      </c>
      <c r="C10243" s="39" t="s">
        <v>167</v>
      </c>
      <c r="D10243" s="92">
        <f t="shared" si="501"/>
        <v>13.28</v>
      </c>
      <c r="E10243" s="92">
        <f t="shared" si="502"/>
        <v>8.73</v>
      </c>
      <c r="F10243" s="92">
        <f t="shared" si="503"/>
        <v>19.68</v>
      </c>
      <c r="H10243" s="138">
        <v>13.28</v>
      </c>
      <c r="I10243" s="138">
        <v>8.73</v>
      </c>
      <c r="J10243" s="138">
        <v>19.68</v>
      </c>
      <c r="K10243" s="138">
        <v>20.783132530120483</v>
      </c>
    </row>
    <row r="10244" spans="1:11">
      <c r="A10244" s="39" t="s">
        <v>508</v>
      </c>
      <c r="B10244" s="39" t="s">
        <v>507</v>
      </c>
      <c r="C10244" s="39" t="s">
        <v>169</v>
      </c>
      <c r="D10244" s="92">
        <f t="shared" si="501"/>
        <v>11.68</v>
      </c>
      <c r="E10244" s="92">
        <f t="shared" si="502"/>
        <v>6.17</v>
      </c>
      <c r="F10244" s="92">
        <f t="shared" si="503"/>
        <v>21</v>
      </c>
      <c r="H10244" s="138">
        <v>11.68</v>
      </c>
      <c r="I10244" s="138">
        <v>6.17</v>
      </c>
      <c r="J10244" s="138">
        <v>21</v>
      </c>
      <c r="K10244" s="138">
        <v>31.421232876712331</v>
      </c>
    </row>
    <row r="10245" spans="1:11">
      <c r="A10245" s="39" t="s">
        <v>508</v>
      </c>
      <c r="B10245" s="39" t="s">
        <v>507</v>
      </c>
      <c r="C10245" s="39" t="s">
        <v>173</v>
      </c>
      <c r="D10245" s="92">
        <f t="shared" si="501"/>
        <v>9.74</v>
      </c>
      <c r="E10245" s="92">
        <f t="shared" si="502"/>
        <v>7</v>
      </c>
      <c r="F10245" s="92">
        <f t="shared" si="503"/>
        <v>13.41</v>
      </c>
      <c r="H10245" s="138">
        <v>9.74</v>
      </c>
      <c r="I10245" s="138">
        <v>7</v>
      </c>
      <c r="J10245" s="138">
        <v>13.41</v>
      </c>
      <c r="K10245" s="138">
        <v>16.632443531827516</v>
      </c>
    </row>
    <row r="10246" spans="1:11">
      <c r="A10246" s="39" t="s">
        <v>508</v>
      </c>
      <c r="B10246" s="39" t="s">
        <v>507</v>
      </c>
      <c r="C10246" s="39" t="s">
        <v>176</v>
      </c>
      <c r="D10246" s="92">
        <f t="shared" si="501"/>
        <v>13.23</v>
      </c>
      <c r="E10246" s="92">
        <f t="shared" si="502"/>
        <v>8.2200000000000006</v>
      </c>
      <c r="F10246" s="92">
        <f t="shared" si="503"/>
        <v>20.61</v>
      </c>
      <c r="H10246" s="138">
        <v>13.23</v>
      </c>
      <c r="I10246" s="138">
        <v>8.2200000000000006</v>
      </c>
      <c r="J10246" s="138">
        <v>20.61</v>
      </c>
      <c r="K10246" s="138">
        <v>23.582766439909296</v>
      </c>
    </row>
    <row r="10247" spans="1:11">
      <c r="A10247" s="39" t="s">
        <v>508</v>
      </c>
      <c r="B10247" s="39" t="s">
        <v>507</v>
      </c>
      <c r="C10247" s="39" t="s">
        <v>363</v>
      </c>
      <c r="D10247" s="92">
        <f t="shared" si="501"/>
        <v>13.84</v>
      </c>
      <c r="E10247" s="92">
        <f t="shared" si="502"/>
        <v>11.3</v>
      </c>
      <c r="F10247" s="92">
        <f t="shared" si="503"/>
        <v>16.850000000000001</v>
      </c>
      <c r="H10247" s="138">
        <v>13.84</v>
      </c>
      <c r="I10247" s="138">
        <v>11.3</v>
      </c>
      <c r="J10247" s="138">
        <v>16.850000000000001</v>
      </c>
      <c r="K10247" s="138">
        <v>10.187861271676301</v>
      </c>
    </row>
    <row r="10248" spans="1:11">
      <c r="A10248" s="39" t="s">
        <v>508</v>
      </c>
      <c r="B10248" s="39" t="s">
        <v>507</v>
      </c>
      <c r="C10248" s="39" t="s">
        <v>364</v>
      </c>
      <c r="D10248" s="92">
        <f t="shared" si="501"/>
        <v>12.03</v>
      </c>
      <c r="E10248" s="92">
        <f t="shared" si="502"/>
        <v>9.85</v>
      </c>
      <c r="F10248" s="92">
        <f t="shared" si="503"/>
        <v>14.6</v>
      </c>
      <c r="H10248" s="138">
        <v>12.03</v>
      </c>
      <c r="I10248" s="138">
        <v>9.85</v>
      </c>
      <c r="J10248" s="138">
        <v>14.6</v>
      </c>
      <c r="K10248" s="138">
        <v>10.058187863674148</v>
      </c>
    </row>
    <row r="10249" spans="1:11">
      <c r="A10249" s="39" t="s">
        <v>508</v>
      </c>
      <c r="B10249" s="39" t="s">
        <v>507</v>
      </c>
      <c r="C10249" s="39" t="s">
        <v>365</v>
      </c>
      <c r="D10249" s="92">
        <f t="shared" si="501"/>
        <v>15.6</v>
      </c>
      <c r="E10249" s="92">
        <f t="shared" si="502"/>
        <v>11.95</v>
      </c>
      <c r="F10249" s="92">
        <f t="shared" si="503"/>
        <v>20.11</v>
      </c>
      <c r="H10249" s="138">
        <v>15.6</v>
      </c>
      <c r="I10249" s="138">
        <v>11.95</v>
      </c>
      <c r="J10249" s="138">
        <v>20.11</v>
      </c>
      <c r="K10249" s="138">
        <v>13.26923076923077</v>
      </c>
    </row>
    <row r="10250" spans="1:11">
      <c r="A10250" s="39" t="s">
        <v>508</v>
      </c>
      <c r="B10250" s="39" t="s">
        <v>507</v>
      </c>
      <c r="C10250" s="39" t="s">
        <v>366</v>
      </c>
      <c r="D10250" s="92">
        <f t="shared" si="501"/>
        <v>14.98</v>
      </c>
      <c r="E10250" s="92">
        <f t="shared" si="502"/>
        <v>13.07</v>
      </c>
      <c r="F10250" s="92">
        <f t="shared" si="503"/>
        <v>17.12</v>
      </c>
      <c r="H10250" s="138">
        <v>14.98</v>
      </c>
      <c r="I10250" s="138">
        <v>13.07</v>
      </c>
      <c r="J10250" s="138">
        <v>17.12</v>
      </c>
      <c r="K10250" s="138">
        <v>6.8758344459279046</v>
      </c>
    </row>
    <row r="10251" spans="1:11">
      <c r="A10251" s="39" t="s">
        <v>508</v>
      </c>
      <c r="B10251" s="39" t="s">
        <v>507</v>
      </c>
      <c r="C10251" s="39" t="s">
        <v>356</v>
      </c>
      <c r="D10251" s="92">
        <f t="shared" si="501"/>
        <v>14.22</v>
      </c>
      <c r="E10251" s="92">
        <f t="shared" si="502"/>
        <v>12.94</v>
      </c>
      <c r="F10251" s="92">
        <f t="shared" si="503"/>
        <v>15.6</v>
      </c>
      <c r="H10251" s="138">
        <v>14.22</v>
      </c>
      <c r="I10251" s="138">
        <v>12.94</v>
      </c>
      <c r="J10251" s="138">
        <v>15.6</v>
      </c>
      <c r="K10251" s="138">
        <v>4.7819971870604787</v>
      </c>
    </row>
    <row r="10252" spans="1:11">
      <c r="A10252" s="39" t="s">
        <v>508</v>
      </c>
      <c r="B10252" s="39" t="s">
        <v>507</v>
      </c>
      <c r="C10252" s="39" t="s">
        <v>367</v>
      </c>
      <c r="D10252" s="92">
        <f t="shared" si="501"/>
        <v>12.72</v>
      </c>
      <c r="E10252" s="92">
        <f t="shared" si="502"/>
        <v>11.15</v>
      </c>
      <c r="F10252" s="92">
        <f t="shared" si="503"/>
        <v>14.47</v>
      </c>
      <c r="H10252" s="138">
        <v>12.72</v>
      </c>
      <c r="I10252" s="138">
        <v>11.15</v>
      </c>
      <c r="J10252" s="138">
        <v>14.47</v>
      </c>
      <c r="K10252" s="138">
        <v>6.682389937106918</v>
      </c>
    </row>
    <row r="10253" spans="1:11">
      <c r="A10253" s="39" t="s">
        <v>508</v>
      </c>
      <c r="B10253" s="39" t="s">
        <v>507</v>
      </c>
      <c r="C10253" s="39" t="s">
        <v>368</v>
      </c>
      <c r="D10253" s="92">
        <f t="shared" si="501"/>
        <v>12.43</v>
      </c>
      <c r="E10253" s="92">
        <f t="shared" si="502"/>
        <v>9.83</v>
      </c>
      <c r="F10253" s="92">
        <f t="shared" si="503"/>
        <v>15.59</v>
      </c>
      <c r="H10253" s="138">
        <v>12.43</v>
      </c>
      <c r="I10253" s="138">
        <v>9.83</v>
      </c>
      <c r="J10253" s="138">
        <v>15.59</v>
      </c>
      <c r="K10253" s="138">
        <v>11.74577634754626</v>
      </c>
    </row>
    <row r="10254" spans="1:11">
      <c r="A10254" s="39" t="s">
        <v>508</v>
      </c>
      <c r="B10254" s="39" t="s">
        <v>507</v>
      </c>
      <c r="C10254" s="39" t="s">
        <v>369</v>
      </c>
      <c r="D10254" s="92">
        <f t="shared" si="501"/>
        <v>9.35</v>
      </c>
      <c r="E10254" s="92">
        <f t="shared" si="502"/>
        <v>6.54</v>
      </c>
      <c r="F10254" s="92">
        <f t="shared" si="503"/>
        <v>13.18</v>
      </c>
      <c r="H10254" s="138">
        <v>9.35</v>
      </c>
      <c r="I10254" s="138">
        <v>6.54</v>
      </c>
      <c r="J10254" s="138">
        <v>13.18</v>
      </c>
      <c r="K10254" s="138">
        <v>17.860962566844922</v>
      </c>
    </row>
    <row r="10255" spans="1:11">
      <c r="A10255" s="39" t="s">
        <v>508</v>
      </c>
      <c r="B10255" s="39" t="s">
        <v>507</v>
      </c>
      <c r="C10255" s="39" t="s">
        <v>370</v>
      </c>
      <c r="D10255" s="92">
        <f t="shared" si="501"/>
        <v>15.88</v>
      </c>
      <c r="E10255" s="92">
        <f t="shared" si="502"/>
        <v>13.17</v>
      </c>
      <c r="F10255" s="92">
        <f t="shared" si="503"/>
        <v>19.010000000000002</v>
      </c>
      <c r="H10255" s="138">
        <v>15.88</v>
      </c>
      <c r="I10255" s="138">
        <v>13.17</v>
      </c>
      <c r="J10255" s="138">
        <v>19.010000000000002</v>
      </c>
      <c r="K10255" s="138">
        <v>9.382871536523929</v>
      </c>
    </row>
    <row r="10256" spans="1:11">
      <c r="A10256" s="39" t="s">
        <v>508</v>
      </c>
      <c r="B10256" s="39" t="s">
        <v>507</v>
      </c>
      <c r="C10256" s="39" t="s">
        <v>357</v>
      </c>
      <c r="D10256" s="92">
        <f t="shared" si="501"/>
        <v>13.48</v>
      </c>
      <c r="E10256" s="92">
        <f t="shared" si="502"/>
        <v>12.25</v>
      </c>
      <c r="F10256" s="92">
        <f t="shared" si="503"/>
        <v>14.81</v>
      </c>
      <c r="H10256" s="138">
        <v>13.48</v>
      </c>
      <c r="I10256" s="138">
        <v>12.25</v>
      </c>
      <c r="J10256" s="138">
        <v>14.81</v>
      </c>
      <c r="K10256" s="138">
        <v>4.8219584569732934</v>
      </c>
    </row>
    <row r="10257" spans="1:11">
      <c r="A10257" s="39" t="s">
        <v>508</v>
      </c>
      <c r="B10257" s="39" t="s">
        <v>507</v>
      </c>
      <c r="C10257" s="39" t="s">
        <v>371</v>
      </c>
      <c r="D10257" s="92">
        <f t="shared" si="501"/>
        <v>14.89</v>
      </c>
      <c r="E10257" s="92">
        <f t="shared" si="502"/>
        <v>12.29</v>
      </c>
      <c r="F10257" s="92">
        <f t="shared" si="503"/>
        <v>17.940000000000001</v>
      </c>
      <c r="H10257" s="138">
        <v>14.89</v>
      </c>
      <c r="I10257" s="138">
        <v>12.29</v>
      </c>
      <c r="J10257" s="138">
        <v>17.940000000000001</v>
      </c>
      <c r="K10257" s="138">
        <v>9.6709200805909994</v>
      </c>
    </row>
    <row r="10258" spans="1:11">
      <c r="A10258" s="39" t="s">
        <v>508</v>
      </c>
      <c r="B10258" s="39" t="s">
        <v>507</v>
      </c>
      <c r="C10258" s="39" t="s">
        <v>372</v>
      </c>
      <c r="D10258" s="92">
        <f t="shared" si="501"/>
        <v>15.84</v>
      </c>
      <c r="E10258" s="92">
        <f t="shared" si="502"/>
        <v>13.81</v>
      </c>
      <c r="F10258" s="92">
        <f t="shared" si="503"/>
        <v>18.11</v>
      </c>
      <c r="H10258" s="138">
        <v>15.84</v>
      </c>
      <c r="I10258" s="138">
        <v>13.81</v>
      </c>
      <c r="J10258" s="138">
        <v>18.11</v>
      </c>
      <c r="K10258" s="138">
        <v>6.9444444444444446</v>
      </c>
    </row>
    <row r="10259" spans="1:11">
      <c r="A10259" s="39" t="s">
        <v>508</v>
      </c>
      <c r="B10259" s="39" t="s">
        <v>507</v>
      </c>
      <c r="C10259" s="39" t="s">
        <v>373</v>
      </c>
      <c r="D10259" s="92">
        <f t="shared" ref="D10259:D10268" si="504">IF(K10259&gt;=50," ",H10259)</f>
        <v>14.93</v>
      </c>
      <c r="E10259" s="92">
        <f t="shared" ref="E10259:E10268" si="505">IF(K10259&gt;=50," ",I10259)</f>
        <v>12.41</v>
      </c>
      <c r="F10259" s="92">
        <f t="shared" ref="F10259:F10268" si="506">IF(K10259&gt;=50," ",J10259)</f>
        <v>17.850000000000001</v>
      </c>
      <c r="H10259" s="138">
        <v>14.93</v>
      </c>
      <c r="I10259" s="138">
        <v>12.41</v>
      </c>
      <c r="J10259" s="138">
        <v>17.850000000000001</v>
      </c>
      <c r="K10259" s="138">
        <v>9.2431346282652367</v>
      </c>
    </row>
    <row r="10260" spans="1:11">
      <c r="A10260" s="39" t="s">
        <v>508</v>
      </c>
      <c r="B10260" s="39" t="s">
        <v>507</v>
      </c>
      <c r="C10260" s="39" t="s">
        <v>374</v>
      </c>
      <c r="D10260" s="92">
        <f t="shared" si="504"/>
        <v>11.08</v>
      </c>
      <c r="E10260" s="92">
        <f t="shared" si="505"/>
        <v>8.91</v>
      </c>
      <c r="F10260" s="92">
        <f t="shared" si="506"/>
        <v>13.69</v>
      </c>
      <c r="H10260" s="138">
        <v>11.08</v>
      </c>
      <c r="I10260" s="138">
        <v>8.91</v>
      </c>
      <c r="J10260" s="138">
        <v>13.69</v>
      </c>
      <c r="K10260" s="138">
        <v>10.920577617328519</v>
      </c>
    </row>
    <row r="10261" spans="1:11">
      <c r="A10261" s="39" t="s">
        <v>508</v>
      </c>
      <c r="B10261" s="39" t="s">
        <v>507</v>
      </c>
      <c r="C10261" s="39" t="s">
        <v>358</v>
      </c>
      <c r="D10261" s="92">
        <f t="shared" si="504"/>
        <v>15.19</v>
      </c>
      <c r="E10261" s="92">
        <f t="shared" si="505"/>
        <v>13.83</v>
      </c>
      <c r="F10261" s="92">
        <f t="shared" si="506"/>
        <v>16.670000000000002</v>
      </c>
      <c r="H10261" s="138">
        <v>15.19</v>
      </c>
      <c r="I10261" s="138">
        <v>13.83</v>
      </c>
      <c r="J10261" s="138">
        <v>16.670000000000002</v>
      </c>
      <c r="K10261" s="138">
        <v>4.7399605003291638</v>
      </c>
    </row>
    <row r="10262" spans="1:11">
      <c r="A10262" s="39" t="s">
        <v>508</v>
      </c>
      <c r="B10262" s="39" t="s">
        <v>507</v>
      </c>
      <c r="C10262" s="39" t="s">
        <v>375</v>
      </c>
      <c r="D10262" s="92">
        <f t="shared" si="504"/>
        <v>13.17</v>
      </c>
      <c r="E10262" s="92">
        <f t="shared" si="505"/>
        <v>9.82</v>
      </c>
      <c r="F10262" s="92">
        <f t="shared" si="506"/>
        <v>17.45</v>
      </c>
      <c r="H10262" s="138">
        <v>13.17</v>
      </c>
      <c r="I10262" s="138">
        <v>9.82</v>
      </c>
      <c r="J10262" s="138">
        <v>17.45</v>
      </c>
      <c r="K10262" s="138">
        <v>14.654517843583903</v>
      </c>
    </row>
    <row r="10263" spans="1:11">
      <c r="A10263" s="39" t="s">
        <v>508</v>
      </c>
      <c r="B10263" s="39" t="s">
        <v>507</v>
      </c>
      <c r="C10263" s="39" t="s">
        <v>376</v>
      </c>
      <c r="D10263" s="92">
        <f t="shared" si="504"/>
        <v>14.21</v>
      </c>
      <c r="E10263" s="92">
        <f t="shared" si="505"/>
        <v>11.57</v>
      </c>
      <c r="F10263" s="92">
        <f t="shared" si="506"/>
        <v>17.34</v>
      </c>
      <c r="H10263" s="138">
        <v>14.21</v>
      </c>
      <c r="I10263" s="138">
        <v>11.57</v>
      </c>
      <c r="J10263" s="138">
        <v>17.34</v>
      </c>
      <c r="K10263" s="138">
        <v>10.344827586206897</v>
      </c>
    </row>
    <row r="10264" spans="1:11">
      <c r="A10264" s="39" t="s">
        <v>508</v>
      </c>
      <c r="B10264" s="39" t="s">
        <v>507</v>
      </c>
      <c r="C10264" s="39" t="s">
        <v>377</v>
      </c>
      <c r="D10264" s="92">
        <f t="shared" si="504"/>
        <v>14.57</v>
      </c>
      <c r="E10264" s="92">
        <f t="shared" si="505"/>
        <v>11.34</v>
      </c>
      <c r="F10264" s="92">
        <f t="shared" si="506"/>
        <v>18.52</v>
      </c>
      <c r="H10264" s="138">
        <v>14.57</v>
      </c>
      <c r="I10264" s="138">
        <v>11.34</v>
      </c>
      <c r="J10264" s="138">
        <v>18.52</v>
      </c>
      <c r="K10264" s="138">
        <v>12.560054907343856</v>
      </c>
    </row>
    <row r="10265" spans="1:11">
      <c r="A10265" s="39" t="s">
        <v>508</v>
      </c>
      <c r="B10265" s="39" t="s">
        <v>507</v>
      </c>
      <c r="C10265" s="39" t="s">
        <v>386</v>
      </c>
      <c r="D10265" s="92">
        <f t="shared" si="504"/>
        <v>11.99</v>
      </c>
      <c r="E10265" s="92">
        <f t="shared" si="505"/>
        <v>9.76</v>
      </c>
      <c r="F10265" s="92">
        <f t="shared" si="506"/>
        <v>14.65</v>
      </c>
      <c r="H10265" s="138">
        <v>11.99</v>
      </c>
      <c r="I10265" s="138">
        <v>9.76</v>
      </c>
      <c r="J10265" s="138">
        <v>14.65</v>
      </c>
      <c r="K10265" s="138">
        <v>10.425354462051709</v>
      </c>
    </row>
    <row r="10266" spans="1:11">
      <c r="A10266" s="39" t="s">
        <v>508</v>
      </c>
      <c r="B10266" s="39" t="s">
        <v>507</v>
      </c>
      <c r="C10266" s="39" t="s">
        <v>379</v>
      </c>
      <c r="D10266" s="92">
        <f t="shared" si="504"/>
        <v>13.52</v>
      </c>
      <c r="E10266" s="92">
        <f t="shared" si="505"/>
        <v>11.72</v>
      </c>
      <c r="F10266" s="92">
        <f t="shared" si="506"/>
        <v>15.55</v>
      </c>
      <c r="H10266" s="138">
        <v>13.52</v>
      </c>
      <c r="I10266" s="138">
        <v>11.72</v>
      </c>
      <c r="J10266" s="138">
        <v>15.55</v>
      </c>
      <c r="K10266" s="138">
        <v>7.2485207100591715</v>
      </c>
    </row>
    <row r="10267" spans="1:11">
      <c r="A10267" s="39" t="s">
        <v>508</v>
      </c>
      <c r="B10267" s="39" t="s">
        <v>507</v>
      </c>
      <c r="C10267" s="39" t="s">
        <v>360</v>
      </c>
      <c r="D10267" s="92">
        <f t="shared" si="504"/>
        <v>13.71</v>
      </c>
      <c r="E10267" s="92">
        <f t="shared" si="505"/>
        <v>12.48</v>
      </c>
      <c r="F10267" s="92">
        <f t="shared" si="506"/>
        <v>15.03</v>
      </c>
      <c r="H10267" s="138">
        <v>13.71</v>
      </c>
      <c r="I10267" s="138">
        <v>12.48</v>
      </c>
      <c r="J10267" s="138">
        <v>15.03</v>
      </c>
      <c r="K10267" s="138">
        <v>4.7410649161196208</v>
      </c>
    </row>
    <row r="10268" spans="1:11">
      <c r="A10268" s="39" t="s">
        <v>508</v>
      </c>
      <c r="B10268" s="39" t="s">
        <v>507</v>
      </c>
      <c r="C10268" s="39" t="s">
        <v>0</v>
      </c>
      <c r="D10268" s="92">
        <f t="shared" si="504"/>
        <v>14.06</v>
      </c>
      <c r="E10268" s="92">
        <f t="shared" si="505"/>
        <v>13.41</v>
      </c>
      <c r="F10268" s="92">
        <f t="shared" si="506"/>
        <v>14.74</v>
      </c>
      <c r="H10268" s="138">
        <v>14.06</v>
      </c>
      <c r="I10268" s="138">
        <v>13.41</v>
      </c>
      <c r="J10268" s="138">
        <v>14.74</v>
      </c>
      <c r="K10268" s="138">
        <v>2.4182076813655762</v>
      </c>
    </row>
    <row r="10269" spans="1:11" s="139" customFormat="1">
      <c r="A10269" s="139" t="s">
        <v>531</v>
      </c>
      <c r="B10269" s="139" t="s">
        <v>532</v>
      </c>
      <c r="C10269" s="139" t="s">
        <v>101</v>
      </c>
      <c r="D10269" s="140">
        <f t="shared" ref="D10269:D10332" si="507">IF(K10269&gt;=50," ",H10269)</f>
        <v>24.09</v>
      </c>
      <c r="E10269" s="140">
        <f t="shared" ref="E10269:E10332" si="508">IF(K10269&gt;=50," ",I10269)</f>
        <v>19.3</v>
      </c>
      <c r="F10269" s="140">
        <f t="shared" ref="F10269:F10332" si="509">IF(K10269&gt;=50," ",J10269)</f>
        <v>29.63</v>
      </c>
      <c r="H10269" s="140">
        <v>24.09</v>
      </c>
      <c r="I10269" s="140">
        <v>19.3</v>
      </c>
      <c r="J10269" s="140">
        <v>29.63</v>
      </c>
      <c r="K10269" s="140">
        <v>10.958904109589042</v>
      </c>
    </row>
    <row r="10270" spans="1:11">
      <c r="A10270" s="39" t="s">
        <v>531</v>
      </c>
      <c r="B10270" s="39" t="s">
        <v>532</v>
      </c>
      <c r="C10270" s="39" t="s">
        <v>108</v>
      </c>
      <c r="D10270" s="92">
        <f t="shared" si="507"/>
        <v>33.93</v>
      </c>
      <c r="E10270" s="92">
        <f t="shared" si="508"/>
        <v>22.14</v>
      </c>
      <c r="F10270" s="92">
        <f t="shared" si="509"/>
        <v>48.13</v>
      </c>
      <c r="H10270" s="138">
        <v>33.93</v>
      </c>
      <c r="I10270" s="138">
        <v>22.14</v>
      </c>
      <c r="J10270" s="138">
        <v>48.13</v>
      </c>
      <c r="K10270" s="138">
        <v>19.923371647509576</v>
      </c>
    </row>
    <row r="10271" spans="1:11">
      <c r="A10271" s="39" t="s">
        <v>531</v>
      </c>
      <c r="B10271" s="39" t="s">
        <v>532</v>
      </c>
      <c r="C10271" s="39" t="s">
        <v>109</v>
      </c>
      <c r="D10271" s="92">
        <f t="shared" si="507"/>
        <v>30.17</v>
      </c>
      <c r="E10271" s="92">
        <f t="shared" si="508"/>
        <v>24.1</v>
      </c>
      <c r="F10271" s="92">
        <f t="shared" si="509"/>
        <v>37.01</v>
      </c>
      <c r="H10271" s="138">
        <v>30.17</v>
      </c>
      <c r="I10271" s="138">
        <v>24.1</v>
      </c>
      <c r="J10271" s="138">
        <v>37.01</v>
      </c>
      <c r="K10271" s="138">
        <v>10.971163407358302</v>
      </c>
    </row>
    <row r="10272" spans="1:11">
      <c r="A10272" s="39" t="s">
        <v>531</v>
      </c>
      <c r="B10272" s="39" t="s">
        <v>532</v>
      </c>
      <c r="C10272" s="39" t="s">
        <v>112</v>
      </c>
      <c r="D10272" s="92">
        <f t="shared" si="507"/>
        <v>23.01</v>
      </c>
      <c r="E10272" s="92">
        <f t="shared" si="508"/>
        <v>16.52</v>
      </c>
      <c r="F10272" s="92">
        <f t="shared" si="509"/>
        <v>31.1</v>
      </c>
      <c r="H10272" s="138">
        <v>23.01</v>
      </c>
      <c r="I10272" s="138">
        <v>16.52</v>
      </c>
      <c r="J10272" s="138">
        <v>31.1</v>
      </c>
      <c r="K10272" s="138">
        <v>16.166883963494133</v>
      </c>
    </row>
    <row r="10273" spans="1:11">
      <c r="A10273" s="39" t="s">
        <v>531</v>
      </c>
      <c r="B10273" s="39" t="s">
        <v>532</v>
      </c>
      <c r="C10273" s="39" t="s">
        <v>115</v>
      </c>
      <c r="D10273" s="92">
        <f t="shared" si="507"/>
        <v>18.63</v>
      </c>
      <c r="E10273" s="92">
        <f t="shared" si="508"/>
        <v>14.84</v>
      </c>
      <c r="F10273" s="92">
        <f t="shared" si="509"/>
        <v>23.12</v>
      </c>
      <c r="H10273" s="138">
        <v>18.63</v>
      </c>
      <c r="I10273" s="138">
        <v>14.84</v>
      </c>
      <c r="J10273" s="138">
        <v>23.12</v>
      </c>
      <c r="K10273" s="138">
        <v>11.325818572195384</v>
      </c>
    </row>
    <row r="10274" spans="1:11">
      <c r="A10274" s="39" t="s">
        <v>531</v>
      </c>
      <c r="B10274" s="39" t="s">
        <v>532</v>
      </c>
      <c r="C10274" s="39" t="s">
        <v>118</v>
      </c>
      <c r="D10274" s="92">
        <f t="shared" si="507"/>
        <v>31.39</v>
      </c>
      <c r="E10274" s="92">
        <f t="shared" si="508"/>
        <v>22.36</v>
      </c>
      <c r="F10274" s="92">
        <f t="shared" si="509"/>
        <v>42.1</v>
      </c>
      <c r="H10274" s="138">
        <v>31.39</v>
      </c>
      <c r="I10274" s="138">
        <v>22.36</v>
      </c>
      <c r="J10274" s="138">
        <v>42.1</v>
      </c>
      <c r="K10274" s="138">
        <v>16.21535520866518</v>
      </c>
    </row>
    <row r="10275" spans="1:11">
      <c r="A10275" s="39" t="s">
        <v>531</v>
      </c>
      <c r="B10275" s="39" t="s">
        <v>532</v>
      </c>
      <c r="C10275" s="39" t="s">
        <v>122</v>
      </c>
      <c r="D10275" s="92">
        <f t="shared" si="507"/>
        <v>30.62</v>
      </c>
      <c r="E10275" s="92">
        <f t="shared" si="508"/>
        <v>25.33</v>
      </c>
      <c r="F10275" s="92">
        <f t="shared" si="509"/>
        <v>36.47</v>
      </c>
      <c r="H10275" s="138">
        <v>30.62</v>
      </c>
      <c r="I10275" s="138">
        <v>25.33</v>
      </c>
      <c r="J10275" s="138">
        <v>36.47</v>
      </c>
      <c r="K10275" s="138">
        <v>9.3076420640104498</v>
      </c>
    </row>
    <row r="10276" spans="1:11">
      <c r="A10276" s="39" t="s">
        <v>531</v>
      </c>
      <c r="B10276" s="39" t="s">
        <v>532</v>
      </c>
      <c r="C10276" s="39" t="s">
        <v>130</v>
      </c>
      <c r="D10276" s="92">
        <f t="shared" si="507"/>
        <v>17.47</v>
      </c>
      <c r="E10276" s="92">
        <f t="shared" si="508"/>
        <v>13.87</v>
      </c>
      <c r="F10276" s="92">
        <f t="shared" si="509"/>
        <v>21.77</v>
      </c>
      <c r="H10276" s="138">
        <v>17.47</v>
      </c>
      <c r="I10276" s="138">
        <v>13.87</v>
      </c>
      <c r="J10276" s="138">
        <v>21.77</v>
      </c>
      <c r="K10276" s="138">
        <v>11.505437893531768</v>
      </c>
    </row>
    <row r="10277" spans="1:11">
      <c r="A10277" s="39" t="s">
        <v>531</v>
      </c>
      <c r="B10277" s="39" t="s">
        <v>532</v>
      </c>
      <c r="C10277" s="39" t="s">
        <v>135</v>
      </c>
      <c r="D10277" s="92">
        <f t="shared" si="507"/>
        <v>24.29</v>
      </c>
      <c r="E10277" s="92">
        <f t="shared" si="508"/>
        <v>14.83</v>
      </c>
      <c r="F10277" s="92">
        <f t="shared" si="509"/>
        <v>37.14</v>
      </c>
      <c r="H10277" s="138">
        <v>24.29</v>
      </c>
      <c r="I10277" s="138">
        <v>14.83</v>
      </c>
      <c r="J10277" s="138">
        <v>37.14</v>
      </c>
      <c r="K10277" s="138">
        <v>23.589954713874025</v>
      </c>
    </row>
    <row r="10278" spans="1:11">
      <c r="A10278" s="39" t="s">
        <v>531</v>
      </c>
      <c r="B10278" s="39" t="s">
        <v>532</v>
      </c>
      <c r="C10278" s="39" t="s">
        <v>136</v>
      </c>
      <c r="D10278" s="92">
        <f t="shared" si="507"/>
        <v>24.56</v>
      </c>
      <c r="E10278" s="92">
        <f t="shared" si="508"/>
        <v>18.38</v>
      </c>
      <c r="F10278" s="92">
        <f t="shared" si="509"/>
        <v>32</v>
      </c>
      <c r="H10278" s="138">
        <v>24.56</v>
      </c>
      <c r="I10278" s="138">
        <v>18.38</v>
      </c>
      <c r="J10278" s="138">
        <v>32</v>
      </c>
      <c r="K10278" s="138">
        <v>14.169381107491857</v>
      </c>
    </row>
    <row r="10279" spans="1:11">
      <c r="A10279" s="39" t="s">
        <v>531</v>
      </c>
      <c r="B10279" s="39" t="s">
        <v>532</v>
      </c>
      <c r="C10279" s="39" t="s">
        <v>143</v>
      </c>
      <c r="D10279" s="92">
        <f t="shared" si="507"/>
        <v>25.55</v>
      </c>
      <c r="E10279" s="92">
        <f t="shared" si="508"/>
        <v>19.21</v>
      </c>
      <c r="F10279" s="92">
        <f t="shared" si="509"/>
        <v>33.119999999999997</v>
      </c>
      <c r="H10279" s="138">
        <v>25.55</v>
      </c>
      <c r="I10279" s="138">
        <v>19.21</v>
      </c>
      <c r="J10279" s="138">
        <v>33.119999999999997</v>
      </c>
      <c r="K10279" s="138">
        <v>13.933463796477493</v>
      </c>
    </row>
    <row r="10280" spans="1:11">
      <c r="A10280" s="39" t="s">
        <v>531</v>
      </c>
      <c r="B10280" s="39" t="s">
        <v>532</v>
      </c>
      <c r="C10280" s="39" t="s">
        <v>149</v>
      </c>
      <c r="D10280" s="92">
        <f t="shared" si="507"/>
        <v>14.63</v>
      </c>
      <c r="E10280" s="92">
        <f t="shared" si="508"/>
        <v>11.31</v>
      </c>
      <c r="F10280" s="92">
        <f t="shared" si="509"/>
        <v>18.739999999999998</v>
      </c>
      <c r="H10280" s="138">
        <v>14.63</v>
      </c>
      <c r="I10280" s="138">
        <v>11.31</v>
      </c>
      <c r="J10280" s="138">
        <v>18.739999999999998</v>
      </c>
      <c r="K10280" s="138">
        <v>12.918660287081337</v>
      </c>
    </row>
    <row r="10281" spans="1:11">
      <c r="A10281" s="39" t="s">
        <v>531</v>
      </c>
      <c r="B10281" s="39" t="s">
        <v>532</v>
      </c>
      <c r="C10281" s="39" t="s">
        <v>151</v>
      </c>
      <c r="D10281" s="92">
        <f t="shared" si="507"/>
        <v>14.2</v>
      </c>
      <c r="E10281" s="92">
        <f t="shared" si="508"/>
        <v>10.43</v>
      </c>
      <c r="F10281" s="92">
        <f t="shared" si="509"/>
        <v>19.059999999999999</v>
      </c>
      <c r="H10281" s="138">
        <v>14.2</v>
      </c>
      <c r="I10281" s="138">
        <v>10.43</v>
      </c>
      <c r="J10281" s="138">
        <v>19.059999999999999</v>
      </c>
      <c r="K10281" s="138">
        <v>15.422535211267608</v>
      </c>
    </row>
    <row r="10282" spans="1:11">
      <c r="A10282" s="39" t="s">
        <v>531</v>
      </c>
      <c r="B10282" s="39" t="s">
        <v>532</v>
      </c>
      <c r="C10282" s="39" t="s">
        <v>154</v>
      </c>
      <c r="D10282" s="92">
        <f t="shared" si="507"/>
        <v>21.05</v>
      </c>
      <c r="E10282" s="92">
        <f t="shared" si="508"/>
        <v>15.8</v>
      </c>
      <c r="F10282" s="92">
        <f t="shared" si="509"/>
        <v>27.48</v>
      </c>
      <c r="H10282" s="138">
        <v>21.05</v>
      </c>
      <c r="I10282" s="138">
        <v>15.8</v>
      </c>
      <c r="J10282" s="138">
        <v>27.48</v>
      </c>
      <c r="K10282" s="138">
        <v>14.156769596199526</v>
      </c>
    </row>
    <row r="10283" spans="1:11">
      <c r="A10283" s="39" t="s">
        <v>531</v>
      </c>
      <c r="B10283" s="39" t="s">
        <v>532</v>
      </c>
      <c r="C10283" s="39" t="s">
        <v>164</v>
      </c>
      <c r="D10283" s="92">
        <f t="shared" si="507"/>
        <v>18.52</v>
      </c>
      <c r="E10283" s="92">
        <f t="shared" si="508"/>
        <v>12.95</v>
      </c>
      <c r="F10283" s="92">
        <f t="shared" si="509"/>
        <v>25.79</v>
      </c>
      <c r="H10283" s="138">
        <v>18.52</v>
      </c>
      <c r="I10283" s="138">
        <v>12.95</v>
      </c>
      <c r="J10283" s="138">
        <v>25.79</v>
      </c>
      <c r="K10283" s="138">
        <v>17.656587473002162</v>
      </c>
    </row>
    <row r="10284" spans="1:11">
      <c r="A10284" s="39" t="s">
        <v>531</v>
      </c>
      <c r="B10284" s="39" t="s">
        <v>532</v>
      </c>
      <c r="C10284" s="39" t="s">
        <v>171</v>
      </c>
      <c r="D10284" s="92">
        <f t="shared" si="507"/>
        <v>18.57</v>
      </c>
      <c r="E10284" s="92">
        <f t="shared" si="508"/>
        <v>14.65</v>
      </c>
      <c r="F10284" s="92">
        <f t="shared" si="509"/>
        <v>23.26</v>
      </c>
      <c r="H10284" s="138">
        <v>18.57</v>
      </c>
      <c r="I10284" s="138">
        <v>14.65</v>
      </c>
      <c r="J10284" s="138">
        <v>23.26</v>
      </c>
      <c r="K10284" s="138">
        <v>11.793214862681744</v>
      </c>
    </row>
    <row r="10285" spans="1:11">
      <c r="A10285" s="39" t="s">
        <v>531</v>
      </c>
      <c r="B10285" s="39" t="s">
        <v>532</v>
      </c>
      <c r="C10285" s="39" t="s">
        <v>174</v>
      </c>
      <c r="D10285" s="92">
        <f t="shared" si="507"/>
        <v>21.84</v>
      </c>
      <c r="E10285" s="92">
        <f t="shared" si="508"/>
        <v>16.899999999999999</v>
      </c>
      <c r="F10285" s="92">
        <f t="shared" si="509"/>
        <v>27.75</v>
      </c>
      <c r="H10285" s="138">
        <v>21.84</v>
      </c>
      <c r="I10285" s="138">
        <v>16.899999999999999</v>
      </c>
      <c r="J10285" s="138">
        <v>27.75</v>
      </c>
      <c r="K10285" s="138">
        <v>12.683150183150182</v>
      </c>
    </row>
    <row r="10286" spans="1:11">
      <c r="A10286" s="39" t="s">
        <v>531</v>
      </c>
      <c r="B10286" s="39" t="s">
        <v>533</v>
      </c>
      <c r="C10286" s="39" t="s">
        <v>101</v>
      </c>
      <c r="D10286" s="92" t="str">
        <f t="shared" si="507"/>
        <v xml:space="preserve"> </v>
      </c>
      <c r="E10286" s="92" t="str">
        <f t="shared" si="508"/>
        <v xml:space="preserve"> </v>
      </c>
      <c r="F10286" s="92" t="str">
        <f t="shared" si="509"/>
        <v xml:space="preserve"> </v>
      </c>
      <c r="H10286" s="138">
        <v>0.13</v>
      </c>
      <c r="I10286" s="138">
        <v>0.02</v>
      </c>
      <c r="J10286" s="138">
        <v>0.92</v>
      </c>
      <c r="K10286" s="138">
        <v>100</v>
      </c>
    </row>
    <row r="10287" spans="1:11">
      <c r="A10287" s="39" t="s">
        <v>531</v>
      </c>
      <c r="B10287" s="39" t="s">
        <v>533</v>
      </c>
      <c r="C10287" s="39" t="s">
        <v>108</v>
      </c>
      <c r="D10287" s="92">
        <f t="shared" si="507"/>
        <v>0.4</v>
      </c>
      <c r="E10287" s="92">
        <f t="shared" si="508"/>
        <v>0.18</v>
      </c>
      <c r="F10287" s="92">
        <f t="shared" si="509"/>
        <v>0.89</v>
      </c>
      <c r="H10287" s="138">
        <v>0.4</v>
      </c>
      <c r="I10287" s="138">
        <v>0.18</v>
      </c>
      <c r="J10287" s="138">
        <v>0.89</v>
      </c>
      <c r="K10287" s="138">
        <v>40</v>
      </c>
    </row>
    <row r="10288" spans="1:11">
      <c r="A10288" s="39" t="s">
        <v>531</v>
      </c>
      <c r="B10288" s="39" t="s">
        <v>533</v>
      </c>
      <c r="C10288" s="39" t="s">
        <v>109</v>
      </c>
      <c r="D10288" s="92">
        <f t="shared" si="507"/>
        <v>1.1100000000000001</v>
      </c>
      <c r="E10288" s="92">
        <f t="shared" si="508"/>
        <v>0.5</v>
      </c>
      <c r="F10288" s="92">
        <f t="shared" si="509"/>
        <v>2.4500000000000002</v>
      </c>
      <c r="H10288" s="138">
        <v>1.1100000000000001</v>
      </c>
      <c r="I10288" s="138">
        <v>0.5</v>
      </c>
      <c r="J10288" s="138">
        <v>2.4500000000000002</v>
      </c>
      <c r="K10288" s="138">
        <v>40.54054054054054</v>
      </c>
    </row>
    <row r="10289" spans="1:11">
      <c r="A10289" s="39" t="s">
        <v>531</v>
      </c>
      <c r="B10289" s="39" t="s">
        <v>533</v>
      </c>
      <c r="C10289" s="39" t="s">
        <v>112</v>
      </c>
      <c r="D10289" s="92">
        <f t="shared" si="507"/>
        <v>0.71</v>
      </c>
      <c r="E10289" s="92">
        <f t="shared" si="508"/>
        <v>0.31</v>
      </c>
      <c r="F10289" s="92">
        <f t="shared" si="509"/>
        <v>1.63</v>
      </c>
      <c r="H10289" s="138">
        <v>0.71</v>
      </c>
      <c r="I10289" s="138">
        <v>0.31</v>
      </c>
      <c r="J10289" s="138">
        <v>1.63</v>
      </c>
      <c r="K10289" s="138">
        <v>42.25352112676056</v>
      </c>
    </row>
    <row r="10290" spans="1:11">
      <c r="A10290" s="39" t="s">
        <v>531</v>
      </c>
      <c r="B10290" s="39" t="s">
        <v>533</v>
      </c>
      <c r="C10290" s="39" t="s">
        <v>115</v>
      </c>
      <c r="D10290" s="92" t="str">
        <f t="shared" si="507"/>
        <v xml:space="preserve"> </v>
      </c>
      <c r="E10290" s="92" t="str">
        <f t="shared" si="508"/>
        <v xml:space="preserve"> </v>
      </c>
      <c r="F10290" s="92" t="str">
        <f t="shared" si="509"/>
        <v xml:space="preserve"> </v>
      </c>
      <c r="H10290" s="138">
        <v>0.03</v>
      </c>
      <c r="I10290" s="138">
        <v>0</v>
      </c>
      <c r="J10290" s="138">
        <v>0.23</v>
      </c>
      <c r="K10290" s="138">
        <v>100</v>
      </c>
    </row>
    <row r="10291" spans="1:11">
      <c r="A10291" s="39" t="s">
        <v>531</v>
      </c>
      <c r="B10291" s="39" t="s">
        <v>533</v>
      </c>
      <c r="C10291" s="39" t="s">
        <v>118</v>
      </c>
      <c r="D10291" s="92" t="str">
        <f t="shared" si="507"/>
        <v xml:space="preserve"> </v>
      </c>
      <c r="E10291" s="92" t="str">
        <f t="shared" si="508"/>
        <v xml:space="preserve"> </v>
      </c>
      <c r="F10291" s="92" t="str">
        <f t="shared" si="509"/>
        <v xml:space="preserve"> </v>
      </c>
      <c r="H10291" s="138">
        <v>0.06</v>
      </c>
      <c r="I10291" s="138">
        <v>0.01</v>
      </c>
      <c r="J10291" s="138">
        <v>0.43</v>
      </c>
      <c r="K10291" s="138">
        <v>100</v>
      </c>
    </row>
    <row r="10292" spans="1:11">
      <c r="A10292" s="39" t="s">
        <v>531</v>
      </c>
      <c r="B10292" s="39" t="s">
        <v>533</v>
      </c>
      <c r="C10292" s="39" t="s">
        <v>122</v>
      </c>
      <c r="D10292" s="92" t="str">
        <f t="shared" si="507"/>
        <v xml:space="preserve"> </v>
      </c>
      <c r="E10292" s="92" t="str">
        <f t="shared" si="508"/>
        <v xml:space="preserve"> </v>
      </c>
      <c r="F10292" s="92" t="str">
        <f t="shared" si="509"/>
        <v xml:space="preserve"> </v>
      </c>
      <c r="H10292" s="138">
        <v>0.56999999999999995</v>
      </c>
      <c r="I10292" s="138">
        <v>0.1</v>
      </c>
      <c r="J10292" s="138">
        <v>3.11</v>
      </c>
      <c r="K10292" s="138">
        <v>87.719298245614041</v>
      </c>
    </row>
    <row r="10293" spans="1:11">
      <c r="A10293" s="39" t="s">
        <v>531</v>
      </c>
      <c r="B10293" s="39" t="s">
        <v>533</v>
      </c>
      <c r="C10293" s="39" t="s">
        <v>130</v>
      </c>
      <c r="D10293" s="92" t="str">
        <f t="shared" si="507"/>
        <v xml:space="preserve"> </v>
      </c>
      <c r="E10293" s="92" t="str">
        <f t="shared" si="508"/>
        <v xml:space="preserve"> </v>
      </c>
      <c r="F10293" s="92" t="str">
        <f t="shared" si="509"/>
        <v xml:space="preserve"> </v>
      </c>
      <c r="H10293" s="138">
        <v>0.94</v>
      </c>
      <c r="I10293" s="138">
        <v>0.33</v>
      </c>
      <c r="J10293" s="138">
        <v>2.66</v>
      </c>
      <c r="K10293" s="138">
        <v>53.191489361702125</v>
      </c>
    </row>
    <row r="10294" spans="1:11">
      <c r="A10294" s="39" t="s">
        <v>531</v>
      </c>
      <c r="B10294" s="39" t="s">
        <v>533</v>
      </c>
      <c r="C10294" s="39" t="s">
        <v>135</v>
      </c>
      <c r="D10294" s="92" t="str">
        <f t="shared" si="507"/>
        <v xml:space="preserve"> </v>
      </c>
      <c r="E10294" s="92" t="str">
        <f t="shared" si="508"/>
        <v xml:space="preserve"> </v>
      </c>
      <c r="F10294" s="92" t="str">
        <f t="shared" si="509"/>
        <v xml:space="preserve"> </v>
      </c>
      <c r="H10294" s="138">
        <v>0.2</v>
      </c>
      <c r="I10294" s="138">
        <v>0.06</v>
      </c>
      <c r="J10294" s="138">
        <v>0.66</v>
      </c>
      <c r="K10294" s="138">
        <v>60</v>
      </c>
    </row>
    <row r="10295" spans="1:11">
      <c r="A10295" s="39" t="s">
        <v>531</v>
      </c>
      <c r="B10295" s="39" t="s">
        <v>533</v>
      </c>
      <c r="C10295" s="39" t="s">
        <v>136</v>
      </c>
      <c r="D10295" s="92">
        <f t="shared" si="507"/>
        <v>0</v>
      </c>
      <c r="E10295" s="92">
        <f t="shared" si="508"/>
        <v>0</v>
      </c>
      <c r="F10295" s="92">
        <f t="shared" si="509"/>
        <v>0</v>
      </c>
      <c r="H10295" s="138">
        <v>0</v>
      </c>
      <c r="I10295" s="138"/>
      <c r="J10295" s="138"/>
      <c r="K10295" s="138"/>
    </row>
    <row r="10296" spans="1:11">
      <c r="A10296" s="39" t="s">
        <v>531</v>
      </c>
      <c r="B10296" s="39" t="s">
        <v>533</v>
      </c>
      <c r="C10296" s="39" t="s">
        <v>143</v>
      </c>
      <c r="D10296" s="92">
        <f t="shared" si="507"/>
        <v>1.23</v>
      </c>
      <c r="E10296" s="92">
        <f t="shared" si="508"/>
        <v>0.55000000000000004</v>
      </c>
      <c r="F10296" s="92">
        <f t="shared" si="509"/>
        <v>2.76</v>
      </c>
      <c r="H10296" s="138">
        <v>1.23</v>
      </c>
      <c r="I10296" s="138">
        <v>0.55000000000000004</v>
      </c>
      <c r="J10296" s="138">
        <v>2.76</v>
      </c>
      <c r="K10296" s="138">
        <v>41.463414634146346</v>
      </c>
    </row>
    <row r="10297" spans="1:11">
      <c r="A10297" s="39" t="s">
        <v>531</v>
      </c>
      <c r="B10297" s="39" t="s">
        <v>533</v>
      </c>
      <c r="C10297" s="39" t="s">
        <v>149</v>
      </c>
      <c r="D10297" s="92">
        <f t="shared" si="507"/>
        <v>2.31</v>
      </c>
      <c r="E10297" s="92">
        <f t="shared" si="508"/>
        <v>0.97</v>
      </c>
      <c r="F10297" s="92">
        <f t="shared" si="509"/>
        <v>5.37</v>
      </c>
      <c r="H10297" s="138">
        <v>2.31</v>
      </c>
      <c r="I10297" s="138">
        <v>0.97</v>
      </c>
      <c r="J10297" s="138">
        <v>5.37</v>
      </c>
      <c r="K10297" s="138">
        <v>43.722943722943725</v>
      </c>
    </row>
    <row r="10298" spans="1:11">
      <c r="A10298" s="39" t="s">
        <v>531</v>
      </c>
      <c r="B10298" s="39" t="s">
        <v>533</v>
      </c>
      <c r="C10298" s="39" t="s">
        <v>151</v>
      </c>
      <c r="D10298" s="92">
        <f t="shared" si="507"/>
        <v>1.88</v>
      </c>
      <c r="E10298" s="92">
        <f t="shared" si="508"/>
        <v>0.72</v>
      </c>
      <c r="F10298" s="92">
        <f t="shared" si="509"/>
        <v>4.8499999999999996</v>
      </c>
      <c r="H10298" s="138">
        <v>1.88</v>
      </c>
      <c r="I10298" s="138">
        <v>0.72</v>
      </c>
      <c r="J10298" s="138">
        <v>4.8499999999999996</v>
      </c>
      <c r="K10298" s="138">
        <v>48.936170212765958</v>
      </c>
    </row>
    <row r="10299" spans="1:11">
      <c r="A10299" s="39" t="s">
        <v>531</v>
      </c>
      <c r="B10299" s="39" t="s">
        <v>533</v>
      </c>
      <c r="C10299" s="39" t="s">
        <v>154</v>
      </c>
      <c r="D10299" s="92" t="str">
        <f t="shared" si="507"/>
        <v xml:space="preserve"> </v>
      </c>
      <c r="E10299" s="92" t="str">
        <f t="shared" si="508"/>
        <v xml:space="preserve"> </v>
      </c>
      <c r="F10299" s="92" t="str">
        <f t="shared" si="509"/>
        <v xml:space="preserve"> </v>
      </c>
      <c r="H10299" s="138">
        <v>0.69</v>
      </c>
      <c r="I10299" s="138">
        <v>0.17</v>
      </c>
      <c r="J10299" s="138">
        <v>2.78</v>
      </c>
      <c r="K10299" s="138">
        <v>72.463768115942045</v>
      </c>
    </row>
    <row r="10300" spans="1:11">
      <c r="A10300" s="39" t="s">
        <v>531</v>
      </c>
      <c r="B10300" s="39" t="s">
        <v>533</v>
      </c>
      <c r="C10300" s="39" t="s">
        <v>164</v>
      </c>
      <c r="D10300" s="92" t="str">
        <f t="shared" si="507"/>
        <v xml:space="preserve"> </v>
      </c>
      <c r="E10300" s="92" t="str">
        <f t="shared" si="508"/>
        <v xml:space="preserve"> </v>
      </c>
      <c r="F10300" s="92" t="str">
        <f t="shared" si="509"/>
        <v xml:space="preserve"> </v>
      </c>
      <c r="H10300" s="138">
        <v>0.54</v>
      </c>
      <c r="I10300" s="138">
        <v>0.14000000000000001</v>
      </c>
      <c r="J10300" s="138">
        <v>2.02</v>
      </c>
      <c r="K10300" s="138">
        <v>68.518518518518505</v>
      </c>
    </row>
    <row r="10301" spans="1:11">
      <c r="A10301" s="39" t="s">
        <v>531</v>
      </c>
      <c r="B10301" s="39" t="s">
        <v>533</v>
      </c>
      <c r="C10301" s="39" t="s">
        <v>171</v>
      </c>
      <c r="D10301" s="92">
        <f t="shared" si="507"/>
        <v>1.39</v>
      </c>
      <c r="E10301" s="92">
        <f t="shared" si="508"/>
        <v>0.53</v>
      </c>
      <c r="F10301" s="92">
        <f t="shared" si="509"/>
        <v>3.61</v>
      </c>
      <c r="H10301" s="138">
        <v>1.39</v>
      </c>
      <c r="I10301" s="138">
        <v>0.53</v>
      </c>
      <c r="J10301" s="138">
        <v>3.61</v>
      </c>
      <c r="K10301" s="138">
        <v>48.920863309352526</v>
      </c>
    </row>
    <row r="10302" spans="1:11">
      <c r="A10302" s="39" t="s">
        <v>531</v>
      </c>
      <c r="B10302" s="39" t="s">
        <v>533</v>
      </c>
      <c r="C10302" s="39" t="s">
        <v>174</v>
      </c>
      <c r="D10302" s="92" t="str">
        <f t="shared" si="507"/>
        <v xml:space="preserve"> </v>
      </c>
      <c r="E10302" s="92" t="str">
        <f t="shared" si="508"/>
        <v xml:space="preserve"> </v>
      </c>
      <c r="F10302" s="92" t="str">
        <f t="shared" si="509"/>
        <v xml:space="preserve"> </v>
      </c>
      <c r="H10302" s="138">
        <v>0.19</v>
      </c>
      <c r="I10302" s="138">
        <v>0.03</v>
      </c>
      <c r="J10302" s="138">
        <v>1.32</v>
      </c>
      <c r="K10302" s="138">
        <v>100</v>
      </c>
    </row>
    <row r="10303" spans="1:11">
      <c r="A10303" s="39" t="s">
        <v>531</v>
      </c>
      <c r="B10303" s="39" t="s">
        <v>534</v>
      </c>
      <c r="C10303" s="39" t="s">
        <v>101</v>
      </c>
      <c r="D10303" s="92">
        <f t="shared" si="507"/>
        <v>4.5999999999999996</v>
      </c>
      <c r="E10303" s="92">
        <f t="shared" si="508"/>
        <v>3.09</v>
      </c>
      <c r="F10303" s="92">
        <f t="shared" si="509"/>
        <v>6.79</v>
      </c>
      <c r="H10303" s="138">
        <v>4.5999999999999996</v>
      </c>
      <c r="I10303" s="138">
        <v>3.09</v>
      </c>
      <c r="J10303" s="138">
        <v>6.79</v>
      </c>
      <c r="K10303" s="138">
        <v>20</v>
      </c>
    </row>
    <row r="10304" spans="1:11">
      <c r="A10304" s="39" t="s">
        <v>531</v>
      </c>
      <c r="B10304" s="39" t="s">
        <v>534</v>
      </c>
      <c r="C10304" s="39" t="s">
        <v>108</v>
      </c>
      <c r="D10304" s="92">
        <f t="shared" si="507"/>
        <v>4.38</v>
      </c>
      <c r="E10304" s="92">
        <f t="shared" si="508"/>
        <v>3.13</v>
      </c>
      <c r="F10304" s="92">
        <f t="shared" si="509"/>
        <v>6.12</v>
      </c>
      <c r="H10304" s="138">
        <v>4.38</v>
      </c>
      <c r="I10304" s="138">
        <v>3.13</v>
      </c>
      <c r="J10304" s="138">
        <v>6.12</v>
      </c>
      <c r="K10304" s="138">
        <v>17.123287671232877</v>
      </c>
    </row>
    <row r="10305" spans="1:11">
      <c r="A10305" s="39" t="s">
        <v>531</v>
      </c>
      <c r="B10305" s="39" t="s">
        <v>534</v>
      </c>
      <c r="C10305" s="39" t="s">
        <v>109</v>
      </c>
      <c r="D10305" s="92">
        <f t="shared" si="507"/>
        <v>5.98</v>
      </c>
      <c r="E10305" s="92">
        <f t="shared" si="508"/>
        <v>3.89</v>
      </c>
      <c r="F10305" s="92">
        <f t="shared" si="509"/>
        <v>9.09</v>
      </c>
      <c r="H10305" s="138">
        <v>5.98</v>
      </c>
      <c r="I10305" s="138">
        <v>3.89</v>
      </c>
      <c r="J10305" s="138">
        <v>9.09</v>
      </c>
      <c r="K10305" s="138">
        <v>21.739130434782609</v>
      </c>
    </row>
    <row r="10306" spans="1:11">
      <c r="A10306" s="39" t="s">
        <v>531</v>
      </c>
      <c r="B10306" s="39" t="s">
        <v>534</v>
      </c>
      <c r="C10306" s="39" t="s">
        <v>112</v>
      </c>
      <c r="D10306" s="92">
        <f t="shared" si="507"/>
        <v>6.44</v>
      </c>
      <c r="E10306" s="92">
        <f t="shared" si="508"/>
        <v>4.49</v>
      </c>
      <c r="F10306" s="92">
        <f t="shared" si="509"/>
        <v>9.17</v>
      </c>
      <c r="H10306" s="138">
        <v>6.44</v>
      </c>
      <c r="I10306" s="138">
        <v>4.49</v>
      </c>
      <c r="J10306" s="138">
        <v>9.17</v>
      </c>
      <c r="K10306" s="138">
        <v>18.167701863354036</v>
      </c>
    </row>
    <row r="10307" spans="1:11">
      <c r="A10307" s="39" t="s">
        <v>531</v>
      </c>
      <c r="B10307" s="39" t="s">
        <v>534</v>
      </c>
      <c r="C10307" s="39" t="s">
        <v>115</v>
      </c>
      <c r="D10307" s="92">
        <f t="shared" si="507"/>
        <v>6.41</v>
      </c>
      <c r="E10307" s="92">
        <f t="shared" si="508"/>
        <v>4.21</v>
      </c>
      <c r="F10307" s="92">
        <f t="shared" si="509"/>
        <v>9.65</v>
      </c>
      <c r="H10307" s="138">
        <v>6.41</v>
      </c>
      <c r="I10307" s="138">
        <v>4.21</v>
      </c>
      <c r="J10307" s="138">
        <v>9.65</v>
      </c>
      <c r="K10307" s="138">
        <v>21.216848673946959</v>
      </c>
    </row>
    <row r="10308" spans="1:11">
      <c r="A10308" s="39" t="s">
        <v>531</v>
      </c>
      <c r="B10308" s="39" t="s">
        <v>534</v>
      </c>
      <c r="C10308" s="39" t="s">
        <v>118</v>
      </c>
      <c r="D10308" s="92">
        <f t="shared" si="507"/>
        <v>7.15</v>
      </c>
      <c r="E10308" s="92">
        <f t="shared" si="508"/>
        <v>4.8899999999999997</v>
      </c>
      <c r="F10308" s="92">
        <f t="shared" si="509"/>
        <v>10.35</v>
      </c>
      <c r="H10308" s="138">
        <v>7.15</v>
      </c>
      <c r="I10308" s="138">
        <v>4.8899999999999997</v>
      </c>
      <c r="J10308" s="138">
        <v>10.35</v>
      </c>
      <c r="K10308" s="138">
        <v>19.16083916083916</v>
      </c>
    </row>
    <row r="10309" spans="1:11">
      <c r="A10309" s="39" t="s">
        <v>531</v>
      </c>
      <c r="B10309" s="39" t="s">
        <v>534</v>
      </c>
      <c r="C10309" s="39" t="s">
        <v>122</v>
      </c>
      <c r="D10309" s="92">
        <f t="shared" si="507"/>
        <v>5.2</v>
      </c>
      <c r="E10309" s="92">
        <f t="shared" si="508"/>
        <v>3.6</v>
      </c>
      <c r="F10309" s="92">
        <f t="shared" si="509"/>
        <v>7.46</v>
      </c>
      <c r="H10309" s="138">
        <v>5.2</v>
      </c>
      <c r="I10309" s="138">
        <v>3.6</v>
      </c>
      <c r="J10309" s="138">
        <v>7.46</v>
      </c>
      <c r="K10309" s="138">
        <v>18.65384615384615</v>
      </c>
    </row>
    <row r="10310" spans="1:11">
      <c r="A10310" s="39" t="s">
        <v>531</v>
      </c>
      <c r="B10310" s="39" t="s">
        <v>534</v>
      </c>
      <c r="C10310" s="39" t="s">
        <v>130</v>
      </c>
      <c r="D10310" s="92">
        <f t="shared" si="507"/>
        <v>7.8</v>
      </c>
      <c r="E10310" s="92">
        <f t="shared" si="508"/>
        <v>5.55</v>
      </c>
      <c r="F10310" s="92">
        <f t="shared" si="509"/>
        <v>10.85</v>
      </c>
      <c r="H10310" s="138">
        <v>7.8</v>
      </c>
      <c r="I10310" s="138">
        <v>5.55</v>
      </c>
      <c r="J10310" s="138">
        <v>10.85</v>
      </c>
      <c r="K10310" s="138">
        <v>17.179487179487179</v>
      </c>
    </row>
    <row r="10311" spans="1:11">
      <c r="A10311" s="39" t="s">
        <v>531</v>
      </c>
      <c r="B10311" s="39" t="s">
        <v>534</v>
      </c>
      <c r="C10311" s="39" t="s">
        <v>135</v>
      </c>
      <c r="D10311" s="92">
        <f t="shared" si="507"/>
        <v>4.46</v>
      </c>
      <c r="E10311" s="92">
        <f t="shared" si="508"/>
        <v>2.94</v>
      </c>
      <c r="F10311" s="92">
        <f t="shared" si="509"/>
        <v>6.71</v>
      </c>
      <c r="H10311" s="138">
        <v>4.46</v>
      </c>
      <c r="I10311" s="138">
        <v>2.94</v>
      </c>
      <c r="J10311" s="138">
        <v>6.71</v>
      </c>
      <c r="K10311" s="138">
        <v>21.076233183856502</v>
      </c>
    </row>
    <row r="10312" spans="1:11">
      <c r="A10312" s="39" t="s">
        <v>531</v>
      </c>
      <c r="B10312" s="39" t="s">
        <v>534</v>
      </c>
      <c r="C10312" s="39" t="s">
        <v>136</v>
      </c>
      <c r="D10312" s="92">
        <f t="shared" si="507"/>
        <v>5.65</v>
      </c>
      <c r="E10312" s="92">
        <f t="shared" si="508"/>
        <v>3.83</v>
      </c>
      <c r="F10312" s="92">
        <f t="shared" si="509"/>
        <v>8.27</v>
      </c>
      <c r="H10312" s="138">
        <v>5.65</v>
      </c>
      <c r="I10312" s="138">
        <v>3.83</v>
      </c>
      <c r="J10312" s="138">
        <v>8.27</v>
      </c>
      <c r="K10312" s="138">
        <v>19.646017699115045</v>
      </c>
    </row>
    <row r="10313" spans="1:11">
      <c r="A10313" s="39" t="s">
        <v>531</v>
      </c>
      <c r="B10313" s="39" t="s">
        <v>534</v>
      </c>
      <c r="C10313" s="39" t="s">
        <v>143</v>
      </c>
      <c r="D10313" s="92">
        <f t="shared" si="507"/>
        <v>6.29</v>
      </c>
      <c r="E10313" s="92">
        <f t="shared" si="508"/>
        <v>4.17</v>
      </c>
      <c r="F10313" s="92">
        <f t="shared" si="509"/>
        <v>9.4</v>
      </c>
      <c r="H10313" s="138">
        <v>6.29</v>
      </c>
      <c r="I10313" s="138">
        <v>4.17</v>
      </c>
      <c r="J10313" s="138">
        <v>9.4</v>
      </c>
      <c r="K10313" s="138">
        <v>20.826709062003179</v>
      </c>
    </row>
    <row r="10314" spans="1:11">
      <c r="A10314" s="39" t="s">
        <v>531</v>
      </c>
      <c r="B10314" s="39" t="s">
        <v>534</v>
      </c>
      <c r="C10314" s="39" t="s">
        <v>149</v>
      </c>
      <c r="D10314" s="92">
        <f t="shared" si="507"/>
        <v>5.59</v>
      </c>
      <c r="E10314" s="92">
        <f t="shared" si="508"/>
        <v>3.4</v>
      </c>
      <c r="F10314" s="92">
        <f t="shared" si="509"/>
        <v>9.06</v>
      </c>
      <c r="H10314" s="138">
        <v>5.59</v>
      </c>
      <c r="I10314" s="138">
        <v>3.4</v>
      </c>
      <c r="J10314" s="138">
        <v>9.06</v>
      </c>
      <c r="K10314" s="138">
        <v>25.044722719141323</v>
      </c>
    </row>
    <row r="10315" spans="1:11">
      <c r="A10315" s="39" t="s">
        <v>531</v>
      </c>
      <c r="B10315" s="39" t="s">
        <v>534</v>
      </c>
      <c r="C10315" s="39" t="s">
        <v>151</v>
      </c>
      <c r="D10315" s="92">
        <f t="shared" si="507"/>
        <v>2.64</v>
      </c>
      <c r="E10315" s="92">
        <f t="shared" si="508"/>
        <v>1.73</v>
      </c>
      <c r="F10315" s="92">
        <f t="shared" si="509"/>
        <v>4.0199999999999996</v>
      </c>
      <c r="H10315" s="138">
        <v>2.64</v>
      </c>
      <c r="I10315" s="138">
        <v>1.73</v>
      </c>
      <c r="J10315" s="138">
        <v>4.0199999999999996</v>
      </c>
      <c r="K10315" s="138">
        <v>21.59090909090909</v>
      </c>
    </row>
    <row r="10316" spans="1:11">
      <c r="A10316" s="39" t="s">
        <v>531</v>
      </c>
      <c r="B10316" s="39" t="s">
        <v>534</v>
      </c>
      <c r="C10316" s="39" t="s">
        <v>154</v>
      </c>
      <c r="D10316" s="92">
        <f t="shared" si="507"/>
        <v>2.1</v>
      </c>
      <c r="E10316" s="92">
        <f t="shared" si="508"/>
        <v>1.1299999999999999</v>
      </c>
      <c r="F10316" s="92">
        <f t="shared" si="509"/>
        <v>3.89</v>
      </c>
      <c r="H10316" s="138">
        <v>2.1</v>
      </c>
      <c r="I10316" s="138">
        <v>1.1299999999999999</v>
      </c>
      <c r="J10316" s="138">
        <v>3.89</v>
      </c>
      <c r="K10316" s="138">
        <v>31.904761904761909</v>
      </c>
    </row>
    <row r="10317" spans="1:11">
      <c r="A10317" s="39" t="s">
        <v>531</v>
      </c>
      <c r="B10317" s="39" t="s">
        <v>534</v>
      </c>
      <c r="C10317" s="39" t="s">
        <v>164</v>
      </c>
      <c r="D10317" s="92">
        <f t="shared" si="507"/>
        <v>7.17</v>
      </c>
      <c r="E10317" s="92">
        <f t="shared" si="508"/>
        <v>4.4400000000000004</v>
      </c>
      <c r="F10317" s="92">
        <f t="shared" si="509"/>
        <v>11.38</v>
      </c>
      <c r="H10317" s="138">
        <v>7.17</v>
      </c>
      <c r="I10317" s="138">
        <v>4.4400000000000004</v>
      </c>
      <c r="J10317" s="138">
        <v>11.38</v>
      </c>
      <c r="K10317" s="138">
        <v>24.128312412831239</v>
      </c>
    </row>
    <row r="10318" spans="1:11">
      <c r="A10318" s="39" t="s">
        <v>531</v>
      </c>
      <c r="B10318" s="39" t="s">
        <v>534</v>
      </c>
      <c r="C10318" s="39" t="s">
        <v>171</v>
      </c>
      <c r="D10318" s="92">
        <f t="shared" si="507"/>
        <v>6.44</v>
      </c>
      <c r="E10318" s="92">
        <f t="shared" si="508"/>
        <v>4.51</v>
      </c>
      <c r="F10318" s="92">
        <f t="shared" si="509"/>
        <v>9.1300000000000008</v>
      </c>
      <c r="H10318" s="138">
        <v>6.44</v>
      </c>
      <c r="I10318" s="138">
        <v>4.51</v>
      </c>
      <c r="J10318" s="138">
        <v>9.1300000000000008</v>
      </c>
      <c r="K10318" s="138">
        <v>18.012422360248443</v>
      </c>
    </row>
    <row r="10319" spans="1:11">
      <c r="A10319" s="39" t="s">
        <v>531</v>
      </c>
      <c r="B10319" s="39" t="s">
        <v>534</v>
      </c>
      <c r="C10319" s="39" t="s">
        <v>174</v>
      </c>
      <c r="D10319" s="92">
        <f t="shared" si="507"/>
        <v>4.37</v>
      </c>
      <c r="E10319" s="92">
        <f t="shared" si="508"/>
        <v>2.5</v>
      </c>
      <c r="F10319" s="92">
        <f t="shared" si="509"/>
        <v>7.51</v>
      </c>
      <c r="H10319" s="138">
        <v>4.37</v>
      </c>
      <c r="I10319" s="138">
        <v>2.5</v>
      </c>
      <c r="J10319" s="138">
        <v>7.51</v>
      </c>
      <c r="K10319" s="138">
        <v>28.146453089244851</v>
      </c>
    </row>
    <row r="10320" spans="1:11">
      <c r="A10320" s="39" t="s">
        <v>531</v>
      </c>
      <c r="B10320" s="39" t="s">
        <v>535</v>
      </c>
      <c r="C10320" s="39" t="s">
        <v>101</v>
      </c>
      <c r="D10320" s="92">
        <f t="shared" si="507"/>
        <v>5.46</v>
      </c>
      <c r="E10320" s="92">
        <f t="shared" si="508"/>
        <v>3.89</v>
      </c>
      <c r="F10320" s="92">
        <f t="shared" si="509"/>
        <v>7.61</v>
      </c>
      <c r="H10320" s="138">
        <v>5.46</v>
      </c>
      <c r="I10320" s="138">
        <v>3.89</v>
      </c>
      <c r="J10320" s="138">
        <v>7.61</v>
      </c>
      <c r="K10320" s="138">
        <v>17.216117216117215</v>
      </c>
    </row>
    <row r="10321" spans="1:11">
      <c r="A10321" s="39" t="s">
        <v>531</v>
      </c>
      <c r="B10321" s="39" t="s">
        <v>535</v>
      </c>
      <c r="C10321" s="39" t="s">
        <v>108</v>
      </c>
      <c r="D10321" s="92">
        <f t="shared" si="507"/>
        <v>8.68</v>
      </c>
      <c r="E10321" s="92">
        <f t="shared" si="508"/>
        <v>3.54</v>
      </c>
      <c r="F10321" s="92">
        <f t="shared" si="509"/>
        <v>19.73</v>
      </c>
      <c r="H10321" s="138">
        <v>8.68</v>
      </c>
      <c r="I10321" s="138">
        <v>3.54</v>
      </c>
      <c r="J10321" s="138">
        <v>19.73</v>
      </c>
      <c r="K10321" s="138">
        <v>44.23963133640553</v>
      </c>
    </row>
    <row r="10322" spans="1:11">
      <c r="A10322" s="39" t="s">
        <v>531</v>
      </c>
      <c r="B10322" s="39" t="s">
        <v>535</v>
      </c>
      <c r="C10322" s="39" t="s">
        <v>109</v>
      </c>
      <c r="D10322" s="92">
        <f t="shared" si="507"/>
        <v>7.54</v>
      </c>
      <c r="E10322" s="92">
        <f t="shared" si="508"/>
        <v>5.9</v>
      </c>
      <c r="F10322" s="92">
        <f t="shared" si="509"/>
        <v>9.6</v>
      </c>
      <c r="H10322" s="138">
        <v>7.54</v>
      </c>
      <c r="I10322" s="138">
        <v>5.9</v>
      </c>
      <c r="J10322" s="138">
        <v>9.6</v>
      </c>
      <c r="K10322" s="138">
        <v>12.46684350132626</v>
      </c>
    </row>
    <row r="10323" spans="1:11">
      <c r="A10323" s="39" t="s">
        <v>531</v>
      </c>
      <c r="B10323" s="39" t="s">
        <v>535</v>
      </c>
      <c r="C10323" s="39" t="s">
        <v>112</v>
      </c>
      <c r="D10323" s="92">
        <f t="shared" si="507"/>
        <v>10.97</v>
      </c>
      <c r="E10323" s="92">
        <f t="shared" si="508"/>
        <v>6.53</v>
      </c>
      <c r="F10323" s="92">
        <f t="shared" si="509"/>
        <v>17.850000000000001</v>
      </c>
      <c r="H10323" s="138">
        <v>10.97</v>
      </c>
      <c r="I10323" s="138">
        <v>6.53</v>
      </c>
      <c r="J10323" s="138">
        <v>17.850000000000001</v>
      </c>
      <c r="K10323" s="138">
        <v>25.797629899726527</v>
      </c>
    </row>
    <row r="10324" spans="1:11">
      <c r="A10324" s="39" t="s">
        <v>531</v>
      </c>
      <c r="B10324" s="39" t="s">
        <v>535</v>
      </c>
      <c r="C10324" s="39" t="s">
        <v>115</v>
      </c>
      <c r="D10324" s="92">
        <f t="shared" si="507"/>
        <v>5.21</v>
      </c>
      <c r="E10324" s="92">
        <f t="shared" si="508"/>
        <v>3.36</v>
      </c>
      <c r="F10324" s="92">
        <f t="shared" si="509"/>
        <v>7.98</v>
      </c>
      <c r="H10324" s="138">
        <v>5.21</v>
      </c>
      <c r="I10324" s="138">
        <v>3.36</v>
      </c>
      <c r="J10324" s="138">
        <v>7.98</v>
      </c>
      <c r="K10324" s="138">
        <v>22.072936660268713</v>
      </c>
    </row>
    <row r="10325" spans="1:11">
      <c r="A10325" s="39" t="s">
        <v>531</v>
      </c>
      <c r="B10325" s="39" t="s">
        <v>535</v>
      </c>
      <c r="C10325" s="39" t="s">
        <v>118</v>
      </c>
      <c r="D10325" s="92">
        <f t="shared" si="507"/>
        <v>6.63</v>
      </c>
      <c r="E10325" s="92">
        <f t="shared" si="508"/>
        <v>4.83</v>
      </c>
      <c r="F10325" s="92">
        <f t="shared" si="509"/>
        <v>9.0299999999999994</v>
      </c>
      <c r="H10325" s="138">
        <v>6.63</v>
      </c>
      <c r="I10325" s="138">
        <v>4.83</v>
      </c>
      <c r="J10325" s="138">
        <v>9.0299999999999994</v>
      </c>
      <c r="K10325" s="138">
        <v>15.98793363499246</v>
      </c>
    </row>
    <row r="10326" spans="1:11">
      <c r="A10326" s="39" t="s">
        <v>531</v>
      </c>
      <c r="B10326" s="39" t="s">
        <v>535</v>
      </c>
      <c r="C10326" s="39" t="s">
        <v>122</v>
      </c>
      <c r="D10326" s="92">
        <f t="shared" si="507"/>
        <v>7.81</v>
      </c>
      <c r="E10326" s="92">
        <f t="shared" si="508"/>
        <v>5.62</v>
      </c>
      <c r="F10326" s="92">
        <f t="shared" si="509"/>
        <v>10.75</v>
      </c>
      <c r="H10326" s="138">
        <v>7.81</v>
      </c>
      <c r="I10326" s="138">
        <v>5.62</v>
      </c>
      <c r="J10326" s="138">
        <v>10.75</v>
      </c>
      <c r="K10326" s="138">
        <v>16.517285531370042</v>
      </c>
    </row>
    <row r="10327" spans="1:11">
      <c r="A10327" s="39" t="s">
        <v>531</v>
      </c>
      <c r="B10327" s="39" t="s">
        <v>535</v>
      </c>
      <c r="C10327" s="39" t="s">
        <v>130</v>
      </c>
      <c r="D10327" s="92">
        <f t="shared" si="507"/>
        <v>9.9</v>
      </c>
      <c r="E10327" s="92">
        <f t="shared" si="508"/>
        <v>7.24</v>
      </c>
      <c r="F10327" s="92">
        <f t="shared" si="509"/>
        <v>13.38</v>
      </c>
      <c r="H10327" s="138">
        <v>9.9</v>
      </c>
      <c r="I10327" s="138">
        <v>7.24</v>
      </c>
      <c r="J10327" s="138">
        <v>13.38</v>
      </c>
      <c r="K10327" s="138">
        <v>15.656565656565657</v>
      </c>
    </row>
    <row r="10328" spans="1:11">
      <c r="A10328" s="39" t="s">
        <v>531</v>
      </c>
      <c r="B10328" s="39" t="s">
        <v>535</v>
      </c>
      <c r="C10328" s="39" t="s">
        <v>135</v>
      </c>
      <c r="D10328" s="92">
        <f t="shared" si="507"/>
        <v>6.12</v>
      </c>
      <c r="E10328" s="92">
        <f t="shared" si="508"/>
        <v>4.47</v>
      </c>
      <c r="F10328" s="92">
        <f t="shared" si="509"/>
        <v>8.32</v>
      </c>
      <c r="H10328" s="138">
        <v>6.12</v>
      </c>
      <c r="I10328" s="138">
        <v>4.47</v>
      </c>
      <c r="J10328" s="138">
        <v>8.32</v>
      </c>
      <c r="K10328" s="138">
        <v>15.849673202614378</v>
      </c>
    </row>
    <row r="10329" spans="1:11">
      <c r="A10329" s="39" t="s">
        <v>531</v>
      </c>
      <c r="B10329" s="39" t="s">
        <v>535</v>
      </c>
      <c r="C10329" s="39" t="s">
        <v>136</v>
      </c>
      <c r="D10329" s="92">
        <f t="shared" si="507"/>
        <v>7.2</v>
      </c>
      <c r="E10329" s="92">
        <f t="shared" si="508"/>
        <v>5.46</v>
      </c>
      <c r="F10329" s="92">
        <f t="shared" si="509"/>
        <v>9.4600000000000009</v>
      </c>
      <c r="H10329" s="138">
        <v>7.2</v>
      </c>
      <c r="I10329" s="138">
        <v>5.46</v>
      </c>
      <c r="J10329" s="138">
        <v>9.4600000000000009</v>
      </c>
      <c r="K10329" s="138">
        <v>14.027777777777779</v>
      </c>
    </row>
    <row r="10330" spans="1:11">
      <c r="A10330" s="39" t="s">
        <v>531</v>
      </c>
      <c r="B10330" s="39" t="s">
        <v>535</v>
      </c>
      <c r="C10330" s="39" t="s">
        <v>143</v>
      </c>
      <c r="D10330" s="92">
        <f t="shared" si="507"/>
        <v>5.53</v>
      </c>
      <c r="E10330" s="92">
        <f t="shared" si="508"/>
        <v>4.2</v>
      </c>
      <c r="F10330" s="92">
        <f t="shared" si="509"/>
        <v>7.26</v>
      </c>
      <c r="H10330" s="138">
        <v>5.53</v>
      </c>
      <c r="I10330" s="138">
        <v>4.2</v>
      </c>
      <c r="J10330" s="138">
        <v>7.26</v>
      </c>
      <c r="K10330" s="138">
        <v>13.924050632911392</v>
      </c>
    </row>
    <row r="10331" spans="1:11">
      <c r="A10331" s="39" t="s">
        <v>531</v>
      </c>
      <c r="B10331" s="39" t="s">
        <v>535</v>
      </c>
      <c r="C10331" s="39" t="s">
        <v>149</v>
      </c>
      <c r="D10331" s="92">
        <f t="shared" si="507"/>
        <v>8.0299999999999994</v>
      </c>
      <c r="E10331" s="92">
        <f t="shared" si="508"/>
        <v>5.16</v>
      </c>
      <c r="F10331" s="92">
        <f t="shared" si="509"/>
        <v>12.29</v>
      </c>
      <c r="H10331" s="138">
        <v>8.0299999999999994</v>
      </c>
      <c r="I10331" s="138">
        <v>5.16</v>
      </c>
      <c r="J10331" s="138">
        <v>12.29</v>
      </c>
      <c r="K10331" s="138">
        <v>22.166874221668746</v>
      </c>
    </row>
    <row r="10332" spans="1:11">
      <c r="A10332" s="39" t="s">
        <v>531</v>
      </c>
      <c r="B10332" s="39" t="s">
        <v>535</v>
      </c>
      <c r="C10332" s="39" t="s">
        <v>151</v>
      </c>
      <c r="D10332" s="92">
        <f t="shared" si="507"/>
        <v>5.07</v>
      </c>
      <c r="E10332" s="92">
        <f t="shared" si="508"/>
        <v>3.6</v>
      </c>
      <c r="F10332" s="92">
        <f t="shared" si="509"/>
        <v>7.1</v>
      </c>
      <c r="H10332" s="138">
        <v>5.07</v>
      </c>
      <c r="I10332" s="138">
        <v>3.6</v>
      </c>
      <c r="J10332" s="138">
        <v>7.1</v>
      </c>
      <c r="K10332" s="138">
        <v>17.357001972386588</v>
      </c>
    </row>
    <row r="10333" spans="1:11">
      <c r="A10333" s="39" t="s">
        <v>531</v>
      </c>
      <c r="B10333" s="39" t="s">
        <v>535</v>
      </c>
      <c r="C10333" s="39" t="s">
        <v>154</v>
      </c>
      <c r="D10333" s="92">
        <f t="shared" ref="D10333:D10396" si="510">IF(K10333&gt;=50," ",H10333)</f>
        <v>5.01</v>
      </c>
      <c r="E10333" s="92">
        <f t="shared" ref="E10333:E10396" si="511">IF(K10333&gt;=50," ",I10333)</f>
        <v>3.32</v>
      </c>
      <c r="F10333" s="92">
        <f t="shared" ref="F10333:F10396" si="512">IF(K10333&gt;=50," ",J10333)</f>
        <v>7.51</v>
      </c>
      <c r="H10333" s="138">
        <v>5.01</v>
      </c>
      <c r="I10333" s="138">
        <v>3.32</v>
      </c>
      <c r="J10333" s="138">
        <v>7.51</v>
      </c>
      <c r="K10333" s="138">
        <v>20.95808383233533</v>
      </c>
    </row>
    <row r="10334" spans="1:11">
      <c r="A10334" s="39" t="s">
        <v>531</v>
      </c>
      <c r="B10334" s="39" t="s">
        <v>535</v>
      </c>
      <c r="C10334" s="39" t="s">
        <v>164</v>
      </c>
      <c r="D10334" s="92">
        <f t="shared" si="510"/>
        <v>6.53</v>
      </c>
      <c r="E10334" s="92">
        <f t="shared" si="511"/>
        <v>3.99</v>
      </c>
      <c r="F10334" s="92">
        <f t="shared" si="512"/>
        <v>10.52</v>
      </c>
      <c r="H10334" s="138">
        <v>6.53</v>
      </c>
      <c r="I10334" s="138">
        <v>3.99</v>
      </c>
      <c r="J10334" s="138">
        <v>10.52</v>
      </c>
      <c r="K10334" s="138">
        <v>24.808575803981626</v>
      </c>
    </row>
    <row r="10335" spans="1:11">
      <c r="A10335" s="39" t="s">
        <v>531</v>
      </c>
      <c r="B10335" s="39" t="s">
        <v>535</v>
      </c>
      <c r="C10335" s="39" t="s">
        <v>171</v>
      </c>
      <c r="D10335" s="92">
        <f t="shared" si="510"/>
        <v>6.87</v>
      </c>
      <c r="E10335" s="92">
        <f t="shared" si="511"/>
        <v>4.74</v>
      </c>
      <c r="F10335" s="92">
        <f t="shared" si="512"/>
        <v>9.84</v>
      </c>
      <c r="H10335" s="138">
        <v>6.87</v>
      </c>
      <c r="I10335" s="138">
        <v>4.74</v>
      </c>
      <c r="J10335" s="138">
        <v>9.84</v>
      </c>
      <c r="K10335" s="138">
        <v>18.631732168850075</v>
      </c>
    </row>
    <row r="10336" spans="1:11">
      <c r="A10336" s="39" t="s">
        <v>531</v>
      </c>
      <c r="B10336" s="39" t="s">
        <v>535</v>
      </c>
      <c r="C10336" s="39" t="s">
        <v>174</v>
      </c>
      <c r="D10336" s="92">
        <f t="shared" si="510"/>
        <v>3.24</v>
      </c>
      <c r="E10336" s="92">
        <f t="shared" si="511"/>
        <v>2.16</v>
      </c>
      <c r="F10336" s="92">
        <f t="shared" si="512"/>
        <v>4.82</v>
      </c>
      <c r="H10336" s="138">
        <v>3.24</v>
      </c>
      <c r="I10336" s="138">
        <v>2.16</v>
      </c>
      <c r="J10336" s="138">
        <v>4.82</v>
      </c>
      <c r="K10336" s="138">
        <v>20.37037037037037</v>
      </c>
    </row>
    <row r="10337" spans="1:11">
      <c r="A10337" s="39" t="s">
        <v>531</v>
      </c>
      <c r="B10337" s="39" t="s">
        <v>536</v>
      </c>
      <c r="C10337" s="39" t="s">
        <v>101</v>
      </c>
      <c r="D10337" s="92">
        <f t="shared" si="510"/>
        <v>1.75</v>
      </c>
      <c r="E10337" s="92">
        <f t="shared" si="511"/>
        <v>0.88</v>
      </c>
      <c r="F10337" s="92">
        <f t="shared" si="512"/>
        <v>3.48</v>
      </c>
      <c r="H10337" s="138">
        <v>1.75</v>
      </c>
      <c r="I10337" s="138">
        <v>0.88</v>
      </c>
      <c r="J10337" s="138">
        <v>3.48</v>
      </c>
      <c r="K10337" s="138">
        <v>35.428571428571423</v>
      </c>
    </row>
    <row r="10338" spans="1:11">
      <c r="A10338" s="39" t="s">
        <v>531</v>
      </c>
      <c r="B10338" s="39" t="s">
        <v>536</v>
      </c>
      <c r="C10338" s="39" t="s">
        <v>108</v>
      </c>
      <c r="D10338" s="92">
        <f t="shared" si="510"/>
        <v>2.38</v>
      </c>
      <c r="E10338" s="92">
        <f t="shared" si="511"/>
        <v>1.25</v>
      </c>
      <c r="F10338" s="92">
        <f t="shared" si="512"/>
        <v>4.4800000000000004</v>
      </c>
      <c r="H10338" s="138">
        <v>2.38</v>
      </c>
      <c r="I10338" s="138">
        <v>1.25</v>
      </c>
      <c r="J10338" s="138">
        <v>4.4800000000000004</v>
      </c>
      <c r="K10338" s="138">
        <v>32.773109243697476</v>
      </c>
    </row>
    <row r="10339" spans="1:11">
      <c r="A10339" s="39" t="s">
        <v>531</v>
      </c>
      <c r="B10339" s="39" t="s">
        <v>536</v>
      </c>
      <c r="C10339" s="39" t="s">
        <v>109</v>
      </c>
      <c r="D10339" s="92">
        <f t="shared" si="510"/>
        <v>2.48</v>
      </c>
      <c r="E10339" s="92">
        <f t="shared" si="511"/>
        <v>1.53</v>
      </c>
      <c r="F10339" s="92">
        <f t="shared" si="512"/>
        <v>4</v>
      </c>
      <c r="H10339" s="138">
        <v>2.48</v>
      </c>
      <c r="I10339" s="138">
        <v>1.53</v>
      </c>
      <c r="J10339" s="138">
        <v>4</v>
      </c>
      <c r="K10339" s="138">
        <v>24.596774193548388</v>
      </c>
    </row>
    <row r="10340" spans="1:11">
      <c r="A10340" s="39" t="s">
        <v>531</v>
      </c>
      <c r="B10340" s="39" t="s">
        <v>536</v>
      </c>
      <c r="C10340" s="39" t="s">
        <v>112</v>
      </c>
      <c r="D10340" s="92">
        <f t="shared" si="510"/>
        <v>3.02</v>
      </c>
      <c r="E10340" s="92">
        <f t="shared" si="511"/>
        <v>1.81</v>
      </c>
      <c r="F10340" s="92">
        <f t="shared" si="512"/>
        <v>5.0199999999999996</v>
      </c>
      <c r="H10340" s="138">
        <v>3.02</v>
      </c>
      <c r="I10340" s="138">
        <v>1.81</v>
      </c>
      <c r="J10340" s="138">
        <v>5.0199999999999996</v>
      </c>
      <c r="K10340" s="138">
        <v>26.158940397350992</v>
      </c>
    </row>
    <row r="10341" spans="1:11">
      <c r="A10341" s="39" t="s">
        <v>531</v>
      </c>
      <c r="B10341" s="39" t="s">
        <v>536</v>
      </c>
      <c r="C10341" s="39" t="s">
        <v>115</v>
      </c>
      <c r="D10341" s="92">
        <f t="shared" si="510"/>
        <v>2.99</v>
      </c>
      <c r="E10341" s="92">
        <f t="shared" si="511"/>
        <v>1.51</v>
      </c>
      <c r="F10341" s="92">
        <f t="shared" si="512"/>
        <v>5.82</v>
      </c>
      <c r="H10341" s="138">
        <v>2.99</v>
      </c>
      <c r="I10341" s="138">
        <v>1.51</v>
      </c>
      <c r="J10341" s="138">
        <v>5.82</v>
      </c>
      <c r="K10341" s="138">
        <v>34.448160535117054</v>
      </c>
    </row>
    <row r="10342" spans="1:11">
      <c r="A10342" s="39" t="s">
        <v>531</v>
      </c>
      <c r="B10342" s="39" t="s">
        <v>536</v>
      </c>
      <c r="C10342" s="39" t="s">
        <v>118</v>
      </c>
      <c r="D10342" s="92">
        <f t="shared" si="510"/>
        <v>1.42</v>
      </c>
      <c r="E10342" s="92">
        <f t="shared" si="511"/>
        <v>0.83</v>
      </c>
      <c r="F10342" s="92">
        <f t="shared" si="512"/>
        <v>2.42</v>
      </c>
      <c r="H10342" s="138">
        <v>1.42</v>
      </c>
      <c r="I10342" s="138">
        <v>0.83</v>
      </c>
      <c r="J10342" s="138">
        <v>2.42</v>
      </c>
      <c r="K10342" s="138">
        <v>27.464788732394368</v>
      </c>
    </row>
    <row r="10343" spans="1:11">
      <c r="A10343" s="39" t="s">
        <v>531</v>
      </c>
      <c r="B10343" s="39" t="s">
        <v>536</v>
      </c>
      <c r="C10343" s="39" t="s">
        <v>122</v>
      </c>
      <c r="D10343" s="92">
        <f t="shared" si="510"/>
        <v>2.52</v>
      </c>
      <c r="E10343" s="92">
        <f t="shared" si="511"/>
        <v>1.33</v>
      </c>
      <c r="F10343" s="92">
        <f t="shared" si="512"/>
        <v>4.7300000000000004</v>
      </c>
      <c r="H10343" s="138">
        <v>2.52</v>
      </c>
      <c r="I10343" s="138">
        <v>1.33</v>
      </c>
      <c r="J10343" s="138">
        <v>4.7300000000000004</v>
      </c>
      <c r="K10343" s="138">
        <v>32.539682539682538</v>
      </c>
    </row>
    <row r="10344" spans="1:11">
      <c r="A10344" s="39" t="s">
        <v>531</v>
      </c>
      <c r="B10344" s="39" t="s">
        <v>536</v>
      </c>
      <c r="C10344" s="39" t="s">
        <v>130</v>
      </c>
      <c r="D10344" s="92">
        <f t="shared" si="510"/>
        <v>4.25</v>
      </c>
      <c r="E10344" s="92">
        <f t="shared" si="511"/>
        <v>2.5</v>
      </c>
      <c r="F10344" s="92">
        <f t="shared" si="512"/>
        <v>7.13</v>
      </c>
      <c r="H10344" s="138">
        <v>4.25</v>
      </c>
      <c r="I10344" s="138">
        <v>2.5</v>
      </c>
      <c r="J10344" s="138">
        <v>7.13</v>
      </c>
      <c r="K10344" s="138">
        <v>26.823529411764703</v>
      </c>
    </row>
    <row r="10345" spans="1:11">
      <c r="A10345" s="39" t="s">
        <v>531</v>
      </c>
      <c r="B10345" s="39" t="s">
        <v>536</v>
      </c>
      <c r="C10345" s="39" t="s">
        <v>135</v>
      </c>
      <c r="D10345" s="92">
        <f t="shared" si="510"/>
        <v>4.29</v>
      </c>
      <c r="E10345" s="92">
        <f t="shared" si="511"/>
        <v>1.64</v>
      </c>
      <c r="F10345" s="92">
        <f t="shared" si="512"/>
        <v>10.74</v>
      </c>
      <c r="H10345" s="138">
        <v>4.29</v>
      </c>
      <c r="I10345" s="138">
        <v>1.64</v>
      </c>
      <c r="J10345" s="138">
        <v>10.74</v>
      </c>
      <c r="K10345" s="138">
        <v>48.251748251748253</v>
      </c>
    </row>
    <row r="10346" spans="1:11">
      <c r="A10346" s="39" t="s">
        <v>531</v>
      </c>
      <c r="B10346" s="39" t="s">
        <v>536</v>
      </c>
      <c r="C10346" s="39" t="s">
        <v>136</v>
      </c>
      <c r="D10346" s="92">
        <f t="shared" si="510"/>
        <v>1.38</v>
      </c>
      <c r="E10346" s="92">
        <f t="shared" si="511"/>
        <v>0.64</v>
      </c>
      <c r="F10346" s="92">
        <f t="shared" si="512"/>
        <v>2.92</v>
      </c>
      <c r="H10346" s="138">
        <v>1.38</v>
      </c>
      <c r="I10346" s="138">
        <v>0.64</v>
      </c>
      <c r="J10346" s="138">
        <v>2.92</v>
      </c>
      <c r="K10346" s="138">
        <v>38.405797101449281</v>
      </c>
    </row>
    <row r="10347" spans="1:11">
      <c r="A10347" s="39" t="s">
        <v>531</v>
      </c>
      <c r="B10347" s="39" t="s">
        <v>536</v>
      </c>
      <c r="C10347" s="39" t="s">
        <v>143</v>
      </c>
      <c r="D10347" s="92">
        <f t="shared" si="510"/>
        <v>2.06</v>
      </c>
      <c r="E10347" s="92">
        <f t="shared" si="511"/>
        <v>0.8</v>
      </c>
      <c r="F10347" s="92">
        <f t="shared" si="512"/>
        <v>5.21</v>
      </c>
      <c r="H10347" s="138">
        <v>2.06</v>
      </c>
      <c r="I10347" s="138">
        <v>0.8</v>
      </c>
      <c r="J10347" s="138">
        <v>5.21</v>
      </c>
      <c r="K10347" s="138">
        <v>48.05825242718447</v>
      </c>
    </row>
    <row r="10348" spans="1:11">
      <c r="A10348" s="39" t="s">
        <v>531</v>
      </c>
      <c r="B10348" s="39" t="s">
        <v>536</v>
      </c>
      <c r="C10348" s="39" t="s">
        <v>149</v>
      </c>
      <c r="D10348" s="92">
        <f t="shared" si="510"/>
        <v>3.09</v>
      </c>
      <c r="E10348" s="92">
        <f t="shared" si="511"/>
        <v>1.52</v>
      </c>
      <c r="F10348" s="92">
        <f t="shared" si="512"/>
        <v>6.19</v>
      </c>
      <c r="H10348" s="138">
        <v>3.09</v>
      </c>
      <c r="I10348" s="138">
        <v>1.52</v>
      </c>
      <c r="J10348" s="138">
        <v>6.19</v>
      </c>
      <c r="K10348" s="138">
        <v>35.922330097087382</v>
      </c>
    </row>
    <row r="10349" spans="1:11">
      <c r="A10349" s="39" t="s">
        <v>531</v>
      </c>
      <c r="B10349" s="39" t="s">
        <v>536</v>
      </c>
      <c r="C10349" s="39" t="s">
        <v>151</v>
      </c>
      <c r="D10349" s="92">
        <f t="shared" si="510"/>
        <v>1.1200000000000001</v>
      </c>
      <c r="E10349" s="92">
        <f t="shared" si="511"/>
        <v>0.65</v>
      </c>
      <c r="F10349" s="92">
        <f t="shared" si="512"/>
        <v>1.95</v>
      </c>
      <c r="H10349" s="138">
        <v>1.1200000000000001</v>
      </c>
      <c r="I10349" s="138">
        <v>0.65</v>
      </c>
      <c r="J10349" s="138">
        <v>1.95</v>
      </c>
      <c r="K10349" s="138">
        <v>28.571428571428569</v>
      </c>
    </row>
    <row r="10350" spans="1:11">
      <c r="A10350" s="39" t="s">
        <v>531</v>
      </c>
      <c r="B10350" s="39" t="s">
        <v>536</v>
      </c>
      <c r="C10350" s="39" t="s">
        <v>154</v>
      </c>
      <c r="D10350" s="92">
        <f t="shared" si="510"/>
        <v>1.26</v>
      </c>
      <c r="E10350" s="92">
        <f t="shared" si="511"/>
        <v>0.67</v>
      </c>
      <c r="F10350" s="92">
        <f t="shared" si="512"/>
        <v>2.33</v>
      </c>
      <c r="H10350" s="138">
        <v>1.26</v>
      </c>
      <c r="I10350" s="138">
        <v>0.67</v>
      </c>
      <c r="J10350" s="138">
        <v>2.33</v>
      </c>
      <c r="K10350" s="138">
        <v>31.74603174603175</v>
      </c>
    </row>
    <row r="10351" spans="1:11">
      <c r="A10351" s="39" t="s">
        <v>531</v>
      </c>
      <c r="B10351" s="39" t="s">
        <v>536</v>
      </c>
      <c r="C10351" s="39" t="s">
        <v>164</v>
      </c>
      <c r="D10351" s="92">
        <f t="shared" si="510"/>
        <v>3.21</v>
      </c>
      <c r="E10351" s="92">
        <f t="shared" si="511"/>
        <v>1.8</v>
      </c>
      <c r="F10351" s="92">
        <f t="shared" si="512"/>
        <v>5.66</v>
      </c>
      <c r="H10351" s="138">
        <v>3.21</v>
      </c>
      <c r="I10351" s="138">
        <v>1.8</v>
      </c>
      <c r="J10351" s="138">
        <v>5.66</v>
      </c>
      <c r="K10351" s="138">
        <v>29.283489096573206</v>
      </c>
    </row>
    <row r="10352" spans="1:11">
      <c r="A10352" s="39" t="s">
        <v>531</v>
      </c>
      <c r="B10352" s="39" t="s">
        <v>536</v>
      </c>
      <c r="C10352" s="39" t="s">
        <v>171</v>
      </c>
      <c r="D10352" s="92">
        <f t="shared" si="510"/>
        <v>1.93</v>
      </c>
      <c r="E10352" s="92">
        <f t="shared" si="511"/>
        <v>1</v>
      </c>
      <c r="F10352" s="92">
        <f t="shared" si="512"/>
        <v>3.72</v>
      </c>
      <c r="H10352" s="138">
        <v>1.93</v>
      </c>
      <c r="I10352" s="138">
        <v>1</v>
      </c>
      <c r="J10352" s="138">
        <v>3.72</v>
      </c>
      <c r="K10352" s="138">
        <v>33.678756476683944</v>
      </c>
    </row>
    <row r="10353" spans="1:11">
      <c r="A10353" s="39" t="s">
        <v>531</v>
      </c>
      <c r="B10353" s="39" t="s">
        <v>536</v>
      </c>
      <c r="C10353" s="39" t="s">
        <v>174</v>
      </c>
      <c r="D10353" s="92">
        <f t="shared" si="510"/>
        <v>1.1000000000000001</v>
      </c>
      <c r="E10353" s="92">
        <f t="shared" si="511"/>
        <v>0.55000000000000004</v>
      </c>
      <c r="F10353" s="92">
        <f t="shared" si="512"/>
        <v>2.1800000000000002</v>
      </c>
      <c r="H10353" s="138">
        <v>1.1000000000000001</v>
      </c>
      <c r="I10353" s="138">
        <v>0.55000000000000004</v>
      </c>
      <c r="J10353" s="138">
        <v>2.1800000000000002</v>
      </c>
      <c r="K10353" s="138">
        <v>35.454545454545453</v>
      </c>
    </row>
    <row r="10354" spans="1:11">
      <c r="A10354" s="39" t="s">
        <v>531</v>
      </c>
      <c r="B10354" s="39" t="s">
        <v>537</v>
      </c>
      <c r="C10354" s="39" t="s">
        <v>101</v>
      </c>
      <c r="D10354" s="92">
        <f t="shared" si="510"/>
        <v>7.19</v>
      </c>
      <c r="E10354" s="92">
        <f t="shared" si="511"/>
        <v>5.3</v>
      </c>
      <c r="F10354" s="92">
        <f t="shared" si="512"/>
        <v>9.67</v>
      </c>
      <c r="H10354" s="138">
        <v>7.19</v>
      </c>
      <c r="I10354" s="138">
        <v>5.3</v>
      </c>
      <c r="J10354" s="138">
        <v>9.67</v>
      </c>
      <c r="K10354" s="138">
        <v>15.2990264255911</v>
      </c>
    </row>
    <row r="10355" spans="1:11">
      <c r="A10355" s="39" t="s">
        <v>531</v>
      </c>
      <c r="B10355" s="39" t="s">
        <v>537</v>
      </c>
      <c r="C10355" s="39" t="s">
        <v>108</v>
      </c>
      <c r="D10355" s="92">
        <f t="shared" si="510"/>
        <v>8.48</v>
      </c>
      <c r="E10355" s="92">
        <f t="shared" si="511"/>
        <v>4.96</v>
      </c>
      <c r="F10355" s="92">
        <f t="shared" si="512"/>
        <v>14.14</v>
      </c>
      <c r="H10355" s="138">
        <v>8.48</v>
      </c>
      <c r="I10355" s="138">
        <v>4.96</v>
      </c>
      <c r="J10355" s="138">
        <v>14.14</v>
      </c>
      <c r="K10355" s="138">
        <v>26.886792452830182</v>
      </c>
    </row>
    <row r="10356" spans="1:11">
      <c r="A10356" s="39" t="s">
        <v>531</v>
      </c>
      <c r="B10356" s="39" t="s">
        <v>537</v>
      </c>
      <c r="C10356" s="39" t="s">
        <v>109</v>
      </c>
      <c r="D10356" s="92">
        <f t="shared" si="510"/>
        <v>9.32</v>
      </c>
      <c r="E10356" s="92">
        <f t="shared" si="511"/>
        <v>7.07</v>
      </c>
      <c r="F10356" s="92">
        <f t="shared" si="512"/>
        <v>12.19</v>
      </c>
      <c r="H10356" s="138">
        <v>9.32</v>
      </c>
      <c r="I10356" s="138">
        <v>7.07</v>
      </c>
      <c r="J10356" s="138">
        <v>12.19</v>
      </c>
      <c r="K10356" s="138">
        <v>13.948497854077251</v>
      </c>
    </row>
    <row r="10357" spans="1:11">
      <c r="A10357" s="39" t="s">
        <v>531</v>
      </c>
      <c r="B10357" s="39" t="s">
        <v>537</v>
      </c>
      <c r="C10357" s="39" t="s">
        <v>112</v>
      </c>
      <c r="D10357" s="92">
        <f t="shared" si="510"/>
        <v>6.54</v>
      </c>
      <c r="E10357" s="92">
        <f t="shared" si="511"/>
        <v>4.63</v>
      </c>
      <c r="F10357" s="92">
        <f t="shared" si="512"/>
        <v>9.17</v>
      </c>
      <c r="H10357" s="138">
        <v>6.54</v>
      </c>
      <c r="I10357" s="138">
        <v>4.63</v>
      </c>
      <c r="J10357" s="138">
        <v>9.17</v>
      </c>
      <c r="K10357" s="138">
        <v>17.431192660550458</v>
      </c>
    </row>
    <row r="10358" spans="1:11">
      <c r="A10358" s="39" t="s">
        <v>531</v>
      </c>
      <c r="B10358" s="39" t="s">
        <v>537</v>
      </c>
      <c r="C10358" s="39" t="s">
        <v>115</v>
      </c>
      <c r="D10358" s="92">
        <f t="shared" si="510"/>
        <v>5.93</v>
      </c>
      <c r="E10358" s="92">
        <f t="shared" si="511"/>
        <v>4.1900000000000004</v>
      </c>
      <c r="F10358" s="92">
        <f t="shared" si="512"/>
        <v>8.34</v>
      </c>
      <c r="H10358" s="138">
        <v>5.93</v>
      </c>
      <c r="I10358" s="138">
        <v>4.1900000000000004</v>
      </c>
      <c r="J10358" s="138">
        <v>8.34</v>
      </c>
      <c r="K10358" s="138">
        <v>17.537942664418214</v>
      </c>
    </row>
    <row r="10359" spans="1:11">
      <c r="A10359" s="39" t="s">
        <v>531</v>
      </c>
      <c r="B10359" s="39" t="s">
        <v>537</v>
      </c>
      <c r="C10359" s="39" t="s">
        <v>118</v>
      </c>
      <c r="D10359" s="92">
        <f t="shared" si="510"/>
        <v>11.63</v>
      </c>
      <c r="E10359" s="92">
        <f t="shared" si="511"/>
        <v>8.7200000000000006</v>
      </c>
      <c r="F10359" s="92">
        <f t="shared" si="512"/>
        <v>15.35</v>
      </c>
      <c r="H10359" s="138">
        <v>11.63</v>
      </c>
      <c r="I10359" s="138">
        <v>8.7200000000000006</v>
      </c>
      <c r="J10359" s="138">
        <v>15.35</v>
      </c>
      <c r="K10359" s="138">
        <v>14.445399828030952</v>
      </c>
    </row>
    <row r="10360" spans="1:11">
      <c r="A10360" s="39" t="s">
        <v>531</v>
      </c>
      <c r="B10360" s="39" t="s">
        <v>537</v>
      </c>
      <c r="C10360" s="39" t="s">
        <v>122</v>
      </c>
      <c r="D10360" s="92">
        <f t="shared" si="510"/>
        <v>12.03</v>
      </c>
      <c r="E10360" s="92">
        <f t="shared" si="511"/>
        <v>9.1</v>
      </c>
      <c r="F10360" s="92">
        <f t="shared" si="512"/>
        <v>15.73</v>
      </c>
      <c r="H10360" s="138">
        <v>12.03</v>
      </c>
      <c r="I10360" s="138">
        <v>9.1</v>
      </c>
      <c r="J10360" s="138">
        <v>15.73</v>
      </c>
      <c r="K10360" s="138">
        <v>13.96508728179551</v>
      </c>
    </row>
    <row r="10361" spans="1:11">
      <c r="A10361" s="39" t="s">
        <v>531</v>
      </c>
      <c r="B10361" s="39" t="s">
        <v>537</v>
      </c>
      <c r="C10361" s="39" t="s">
        <v>130</v>
      </c>
      <c r="D10361" s="92">
        <f t="shared" si="510"/>
        <v>6.82</v>
      </c>
      <c r="E10361" s="92">
        <f t="shared" si="511"/>
        <v>4.67</v>
      </c>
      <c r="F10361" s="92">
        <f t="shared" si="512"/>
        <v>9.85</v>
      </c>
      <c r="H10361" s="138">
        <v>6.82</v>
      </c>
      <c r="I10361" s="138">
        <v>4.67</v>
      </c>
      <c r="J10361" s="138">
        <v>9.85</v>
      </c>
      <c r="K10361" s="138">
        <v>19.061583577712611</v>
      </c>
    </row>
    <row r="10362" spans="1:11">
      <c r="A10362" s="39" t="s">
        <v>531</v>
      </c>
      <c r="B10362" s="39" t="s">
        <v>537</v>
      </c>
      <c r="C10362" s="39" t="s">
        <v>135</v>
      </c>
      <c r="D10362" s="92">
        <f t="shared" si="510"/>
        <v>10.93</v>
      </c>
      <c r="E10362" s="92">
        <f t="shared" si="511"/>
        <v>7.85</v>
      </c>
      <c r="F10362" s="92">
        <f t="shared" si="512"/>
        <v>15.01</v>
      </c>
      <c r="H10362" s="138">
        <v>10.93</v>
      </c>
      <c r="I10362" s="138">
        <v>7.85</v>
      </c>
      <c r="J10362" s="138">
        <v>15.01</v>
      </c>
      <c r="K10362" s="138">
        <v>16.559926806953339</v>
      </c>
    </row>
    <row r="10363" spans="1:11">
      <c r="A10363" s="39" t="s">
        <v>531</v>
      </c>
      <c r="B10363" s="39" t="s">
        <v>537</v>
      </c>
      <c r="C10363" s="39" t="s">
        <v>136</v>
      </c>
      <c r="D10363" s="92">
        <f t="shared" si="510"/>
        <v>7.9</v>
      </c>
      <c r="E10363" s="92">
        <f t="shared" si="511"/>
        <v>5.73</v>
      </c>
      <c r="F10363" s="92">
        <f t="shared" si="512"/>
        <v>10.79</v>
      </c>
      <c r="H10363" s="138">
        <v>7.9</v>
      </c>
      <c r="I10363" s="138">
        <v>5.73</v>
      </c>
      <c r="J10363" s="138">
        <v>10.79</v>
      </c>
      <c r="K10363" s="138">
        <v>16.202531645569621</v>
      </c>
    </row>
    <row r="10364" spans="1:11">
      <c r="A10364" s="39" t="s">
        <v>531</v>
      </c>
      <c r="B10364" s="39" t="s">
        <v>537</v>
      </c>
      <c r="C10364" s="39" t="s">
        <v>143</v>
      </c>
      <c r="D10364" s="92">
        <f t="shared" si="510"/>
        <v>8.48</v>
      </c>
      <c r="E10364" s="92">
        <f t="shared" si="511"/>
        <v>6.35</v>
      </c>
      <c r="F10364" s="92">
        <f t="shared" si="512"/>
        <v>11.23</v>
      </c>
      <c r="H10364" s="138">
        <v>8.48</v>
      </c>
      <c r="I10364" s="138">
        <v>6.35</v>
      </c>
      <c r="J10364" s="138">
        <v>11.23</v>
      </c>
      <c r="K10364" s="138">
        <v>14.622641509433961</v>
      </c>
    </row>
    <row r="10365" spans="1:11">
      <c r="A10365" s="39" t="s">
        <v>531</v>
      </c>
      <c r="B10365" s="39" t="s">
        <v>537</v>
      </c>
      <c r="C10365" s="39" t="s">
        <v>149</v>
      </c>
      <c r="D10365" s="92">
        <f t="shared" si="510"/>
        <v>5.12</v>
      </c>
      <c r="E10365" s="92">
        <f t="shared" si="511"/>
        <v>3.1</v>
      </c>
      <c r="F10365" s="92">
        <f t="shared" si="512"/>
        <v>8.35</v>
      </c>
      <c r="H10365" s="138">
        <v>5.12</v>
      </c>
      <c r="I10365" s="138">
        <v>3.1</v>
      </c>
      <c r="J10365" s="138">
        <v>8.35</v>
      </c>
      <c r="K10365" s="138">
        <v>25.390625</v>
      </c>
    </row>
    <row r="10366" spans="1:11">
      <c r="A10366" s="39" t="s">
        <v>531</v>
      </c>
      <c r="B10366" s="39" t="s">
        <v>537</v>
      </c>
      <c r="C10366" s="39" t="s">
        <v>151</v>
      </c>
      <c r="D10366" s="92">
        <f t="shared" si="510"/>
        <v>11.76</v>
      </c>
      <c r="E10366" s="92">
        <f t="shared" si="511"/>
        <v>7.38</v>
      </c>
      <c r="F10366" s="92">
        <f t="shared" si="512"/>
        <v>18.25</v>
      </c>
      <c r="H10366" s="138">
        <v>11.76</v>
      </c>
      <c r="I10366" s="138">
        <v>7.38</v>
      </c>
      <c r="J10366" s="138">
        <v>18.25</v>
      </c>
      <c r="K10366" s="138">
        <v>23.214285714285715</v>
      </c>
    </row>
    <row r="10367" spans="1:11">
      <c r="A10367" s="39" t="s">
        <v>531</v>
      </c>
      <c r="B10367" s="39" t="s">
        <v>537</v>
      </c>
      <c r="C10367" s="39" t="s">
        <v>154</v>
      </c>
      <c r="D10367" s="92">
        <f t="shared" si="510"/>
        <v>9.4600000000000009</v>
      </c>
      <c r="E10367" s="92">
        <f t="shared" si="511"/>
        <v>6.96</v>
      </c>
      <c r="F10367" s="92">
        <f t="shared" si="512"/>
        <v>12.75</v>
      </c>
      <c r="H10367" s="138">
        <v>9.4600000000000009</v>
      </c>
      <c r="I10367" s="138">
        <v>6.96</v>
      </c>
      <c r="J10367" s="138">
        <v>12.75</v>
      </c>
      <c r="K10367" s="138">
        <v>15.433403805496827</v>
      </c>
    </row>
    <row r="10368" spans="1:11">
      <c r="A10368" s="39" t="s">
        <v>531</v>
      </c>
      <c r="B10368" s="39" t="s">
        <v>537</v>
      </c>
      <c r="C10368" s="39" t="s">
        <v>164</v>
      </c>
      <c r="D10368" s="92">
        <f t="shared" si="510"/>
        <v>7.38</v>
      </c>
      <c r="E10368" s="92">
        <f t="shared" si="511"/>
        <v>5.42</v>
      </c>
      <c r="F10368" s="92">
        <f t="shared" si="512"/>
        <v>9.9600000000000009</v>
      </c>
      <c r="H10368" s="138">
        <v>7.38</v>
      </c>
      <c r="I10368" s="138">
        <v>5.42</v>
      </c>
      <c r="J10368" s="138">
        <v>9.9600000000000009</v>
      </c>
      <c r="K10368" s="138">
        <v>15.582655826558264</v>
      </c>
    </row>
    <row r="10369" spans="1:11">
      <c r="A10369" s="39" t="s">
        <v>531</v>
      </c>
      <c r="B10369" s="39" t="s">
        <v>537</v>
      </c>
      <c r="C10369" s="39" t="s">
        <v>171</v>
      </c>
      <c r="D10369" s="92">
        <f t="shared" si="510"/>
        <v>3.65</v>
      </c>
      <c r="E10369" s="92">
        <f t="shared" si="511"/>
        <v>2.13</v>
      </c>
      <c r="F10369" s="92">
        <f t="shared" si="512"/>
        <v>6.18</v>
      </c>
      <c r="H10369" s="138">
        <v>3.65</v>
      </c>
      <c r="I10369" s="138">
        <v>2.13</v>
      </c>
      <c r="J10369" s="138">
        <v>6.18</v>
      </c>
      <c r="K10369" s="138">
        <v>27.123287671232877</v>
      </c>
    </row>
    <row r="10370" spans="1:11">
      <c r="A10370" s="39" t="s">
        <v>531</v>
      </c>
      <c r="B10370" s="39" t="s">
        <v>537</v>
      </c>
      <c r="C10370" s="39" t="s">
        <v>174</v>
      </c>
      <c r="D10370" s="92">
        <f t="shared" si="510"/>
        <v>8.44</v>
      </c>
      <c r="E10370" s="92">
        <f t="shared" si="511"/>
        <v>5.79</v>
      </c>
      <c r="F10370" s="92">
        <f t="shared" si="512"/>
        <v>12.15</v>
      </c>
      <c r="H10370" s="138">
        <v>8.44</v>
      </c>
      <c r="I10370" s="138">
        <v>5.79</v>
      </c>
      <c r="J10370" s="138">
        <v>12.15</v>
      </c>
      <c r="K10370" s="138">
        <v>18.957345971563981</v>
      </c>
    </row>
    <row r="10371" spans="1:11">
      <c r="A10371" s="39" t="s">
        <v>531</v>
      </c>
      <c r="B10371" s="39" t="s">
        <v>538</v>
      </c>
      <c r="C10371" s="39" t="s">
        <v>101</v>
      </c>
      <c r="D10371" s="92">
        <f t="shared" si="510"/>
        <v>3.47</v>
      </c>
      <c r="E10371" s="92">
        <f t="shared" si="511"/>
        <v>2.33</v>
      </c>
      <c r="F10371" s="92">
        <f t="shared" si="512"/>
        <v>5.14</v>
      </c>
      <c r="H10371" s="138">
        <v>3.47</v>
      </c>
      <c r="I10371" s="138">
        <v>2.33</v>
      </c>
      <c r="J10371" s="138">
        <v>5.14</v>
      </c>
      <c r="K10371" s="138">
        <v>20.172910662824208</v>
      </c>
    </row>
    <row r="10372" spans="1:11">
      <c r="A10372" s="39" t="s">
        <v>531</v>
      </c>
      <c r="B10372" s="39" t="s">
        <v>538</v>
      </c>
      <c r="C10372" s="39" t="s">
        <v>108</v>
      </c>
      <c r="D10372" s="92">
        <f t="shared" si="510"/>
        <v>5.86</v>
      </c>
      <c r="E10372" s="92">
        <f t="shared" si="511"/>
        <v>3.18</v>
      </c>
      <c r="F10372" s="92">
        <f t="shared" si="512"/>
        <v>10.56</v>
      </c>
      <c r="H10372" s="138">
        <v>5.86</v>
      </c>
      <c r="I10372" s="138">
        <v>3.18</v>
      </c>
      <c r="J10372" s="138">
        <v>10.56</v>
      </c>
      <c r="K10372" s="138">
        <v>30.716723549488055</v>
      </c>
    </row>
    <row r="10373" spans="1:11">
      <c r="A10373" s="39" t="s">
        <v>531</v>
      </c>
      <c r="B10373" s="39" t="s">
        <v>538</v>
      </c>
      <c r="C10373" s="39" t="s">
        <v>109</v>
      </c>
      <c r="D10373" s="92">
        <f t="shared" si="510"/>
        <v>6.65</v>
      </c>
      <c r="E10373" s="92">
        <f t="shared" si="511"/>
        <v>4.8499999999999996</v>
      </c>
      <c r="F10373" s="92">
        <f t="shared" si="512"/>
        <v>9.06</v>
      </c>
      <c r="H10373" s="138">
        <v>6.65</v>
      </c>
      <c r="I10373" s="138">
        <v>4.8499999999999996</v>
      </c>
      <c r="J10373" s="138">
        <v>9.06</v>
      </c>
      <c r="K10373" s="138">
        <v>15.939849624060152</v>
      </c>
    </row>
    <row r="10374" spans="1:11">
      <c r="A10374" s="39" t="s">
        <v>531</v>
      </c>
      <c r="B10374" s="39" t="s">
        <v>538</v>
      </c>
      <c r="C10374" s="39" t="s">
        <v>112</v>
      </c>
      <c r="D10374" s="92">
        <f t="shared" si="510"/>
        <v>7.19</v>
      </c>
      <c r="E10374" s="92">
        <f t="shared" si="511"/>
        <v>5.4</v>
      </c>
      <c r="F10374" s="92">
        <f t="shared" si="512"/>
        <v>9.52</v>
      </c>
      <c r="H10374" s="138">
        <v>7.19</v>
      </c>
      <c r="I10374" s="138">
        <v>5.4</v>
      </c>
      <c r="J10374" s="138">
        <v>9.52</v>
      </c>
      <c r="K10374" s="138">
        <v>14.464534075104311</v>
      </c>
    </row>
    <row r="10375" spans="1:11">
      <c r="A10375" s="39" t="s">
        <v>531</v>
      </c>
      <c r="B10375" s="39" t="s">
        <v>538</v>
      </c>
      <c r="C10375" s="39" t="s">
        <v>115</v>
      </c>
      <c r="D10375" s="92">
        <f t="shared" si="510"/>
        <v>8.01</v>
      </c>
      <c r="E10375" s="92">
        <f t="shared" si="511"/>
        <v>5.78</v>
      </c>
      <c r="F10375" s="92">
        <f t="shared" si="512"/>
        <v>10.98</v>
      </c>
      <c r="H10375" s="138">
        <v>8.01</v>
      </c>
      <c r="I10375" s="138">
        <v>5.78</v>
      </c>
      <c r="J10375" s="138">
        <v>10.98</v>
      </c>
      <c r="K10375" s="138">
        <v>16.354556803995006</v>
      </c>
    </row>
    <row r="10376" spans="1:11">
      <c r="A10376" s="39" t="s">
        <v>531</v>
      </c>
      <c r="B10376" s="39" t="s">
        <v>538</v>
      </c>
      <c r="C10376" s="39" t="s">
        <v>118</v>
      </c>
      <c r="D10376" s="92">
        <f t="shared" si="510"/>
        <v>8.1</v>
      </c>
      <c r="E10376" s="92">
        <f t="shared" si="511"/>
        <v>6.19</v>
      </c>
      <c r="F10376" s="92">
        <f t="shared" si="512"/>
        <v>10.52</v>
      </c>
      <c r="H10376" s="138">
        <v>8.1</v>
      </c>
      <c r="I10376" s="138">
        <v>6.19</v>
      </c>
      <c r="J10376" s="138">
        <v>10.52</v>
      </c>
      <c r="K10376" s="138">
        <v>13.580246913580249</v>
      </c>
    </row>
    <row r="10377" spans="1:11">
      <c r="A10377" s="39" t="s">
        <v>531</v>
      </c>
      <c r="B10377" s="39" t="s">
        <v>538</v>
      </c>
      <c r="C10377" s="39" t="s">
        <v>122</v>
      </c>
      <c r="D10377" s="92">
        <f t="shared" si="510"/>
        <v>7.68</v>
      </c>
      <c r="E10377" s="92">
        <f t="shared" si="511"/>
        <v>5.33</v>
      </c>
      <c r="F10377" s="92">
        <f t="shared" si="512"/>
        <v>10.94</v>
      </c>
      <c r="H10377" s="138">
        <v>7.68</v>
      </c>
      <c r="I10377" s="138">
        <v>5.33</v>
      </c>
      <c r="J10377" s="138">
        <v>10.94</v>
      </c>
      <c r="K10377" s="138">
        <v>18.359375</v>
      </c>
    </row>
    <row r="10378" spans="1:11">
      <c r="A10378" s="39" t="s">
        <v>531</v>
      </c>
      <c r="B10378" s="39" t="s">
        <v>538</v>
      </c>
      <c r="C10378" s="39" t="s">
        <v>130</v>
      </c>
      <c r="D10378" s="92">
        <f t="shared" si="510"/>
        <v>6.81</v>
      </c>
      <c r="E10378" s="92">
        <f t="shared" si="511"/>
        <v>4.78</v>
      </c>
      <c r="F10378" s="92">
        <f t="shared" si="512"/>
        <v>9.6199999999999992</v>
      </c>
      <c r="H10378" s="138">
        <v>6.81</v>
      </c>
      <c r="I10378" s="138">
        <v>4.78</v>
      </c>
      <c r="J10378" s="138">
        <v>9.6199999999999992</v>
      </c>
      <c r="K10378" s="138">
        <v>17.91483113069016</v>
      </c>
    </row>
    <row r="10379" spans="1:11">
      <c r="A10379" s="39" t="s">
        <v>531</v>
      </c>
      <c r="B10379" s="39" t="s">
        <v>538</v>
      </c>
      <c r="C10379" s="39" t="s">
        <v>135</v>
      </c>
      <c r="D10379" s="92">
        <f t="shared" si="510"/>
        <v>6.64</v>
      </c>
      <c r="E10379" s="92">
        <f t="shared" si="511"/>
        <v>4.8</v>
      </c>
      <c r="F10379" s="92">
        <f t="shared" si="512"/>
        <v>9.1300000000000008</v>
      </c>
      <c r="H10379" s="138">
        <v>6.64</v>
      </c>
      <c r="I10379" s="138">
        <v>4.8</v>
      </c>
      <c r="J10379" s="138">
        <v>9.1300000000000008</v>
      </c>
      <c r="K10379" s="138">
        <v>16.41566265060241</v>
      </c>
    </row>
    <row r="10380" spans="1:11">
      <c r="A10380" s="39" t="s">
        <v>531</v>
      </c>
      <c r="B10380" s="39" t="s">
        <v>538</v>
      </c>
      <c r="C10380" s="39" t="s">
        <v>136</v>
      </c>
      <c r="D10380" s="92">
        <f t="shared" si="510"/>
        <v>6.08</v>
      </c>
      <c r="E10380" s="92">
        <f t="shared" si="511"/>
        <v>4.01</v>
      </c>
      <c r="F10380" s="92">
        <f t="shared" si="512"/>
        <v>9.1300000000000008</v>
      </c>
      <c r="H10380" s="138">
        <v>6.08</v>
      </c>
      <c r="I10380" s="138">
        <v>4.01</v>
      </c>
      <c r="J10380" s="138">
        <v>9.1300000000000008</v>
      </c>
      <c r="K10380" s="138">
        <v>21.052631578947366</v>
      </c>
    </row>
    <row r="10381" spans="1:11">
      <c r="A10381" s="39" t="s">
        <v>531</v>
      </c>
      <c r="B10381" s="39" t="s">
        <v>538</v>
      </c>
      <c r="C10381" s="39" t="s">
        <v>143</v>
      </c>
      <c r="D10381" s="92">
        <f t="shared" si="510"/>
        <v>6.4</v>
      </c>
      <c r="E10381" s="92">
        <f t="shared" si="511"/>
        <v>4.79</v>
      </c>
      <c r="F10381" s="92">
        <f t="shared" si="512"/>
        <v>8.5</v>
      </c>
      <c r="H10381" s="138">
        <v>6.4</v>
      </c>
      <c r="I10381" s="138">
        <v>4.79</v>
      </c>
      <c r="J10381" s="138">
        <v>8.5</v>
      </c>
      <c r="K10381" s="138">
        <v>14.687499999999998</v>
      </c>
    </row>
    <row r="10382" spans="1:11">
      <c r="A10382" s="39" t="s">
        <v>531</v>
      </c>
      <c r="B10382" s="39" t="s">
        <v>538</v>
      </c>
      <c r="C10382" s="39" t="s">
        <v>149</v>
      </c>
      <c r="D10382" s="92">
        <f t="shared" si="510"/>
        <v>8.25</v>
      </c>
      <c r="E10382" s="92">
        <f t="shared" si="511"/>
        <v>5.73</v>
      </c>
      <c r="F10382" s="92">
        <f t="shared" si="512"/>
        <v>11.75</v>
      </c>
      <c r="H10382" s="138">
        <v>8.25</v>
      </c>
      <c r="I10382" s="138">
        <v>5.73</v>
      </c>
      <c r="J10382" s="138">
        <v>11.75</v>
      </c>
      <c r="K10382" s="138">
        <v>18.303030303030305</v>
      </c>
    </row>
    <row r="10383" spans="1:11">
      <c r="A10383" s="39" t="s">
        <v>531</v>
      </c>
      <c r="B10383" s="39" t="s">
        <v>538</v>
      </c>
      <c r="C10383" s="39" t="s">
        <v>151</v>
      </c>
      <c r="D10383" s="92">
        <f t="shared" si="510"/>
        <v>3.93</v>
      </c>
      <c r="E10383" s="92">
        <f t="shared" si="511"/>
        <v>2.6</v>
      </c>
      <c r="F10383" s="92">
        <f t="shared" si="512"/>
        <v>5.9</v>
      </c>
      <c r="H10383" s="138">
        <v>3.93</v>
      </c>
      <c r="I10383" s="138">
        <v>2.6</v>
      </c>
      <c r="J10383" s="138">
        <v>5.9</v>
      </c>
      <c r="K10383" s="138">
        <v>20.865139949109412</v>
      </c>
    </row>
    <row r="10384" spans="1:11">
      <c r="A10384" s="39" t="s">
        <v>531</v>
      </c>
      <c r="B10384" s="39" t="s">
        <v>538</v>
      </c>
      <c r="C10384" s="39" t="s">
        <v>154</v>
      </c>
      <c r="D10384" s="92">
        <f t="shared" si="510"/>
        <v>4.33</v>
      </c>
      <c r="E10384" s="92">
        <f t="shared" si="511"/>
        <v>2.84</v>
      </c>
      <c r="F10384" s="92">
        <f t="shared" si="512"/>
        <v>6.53</v>
      </c>
      <c r="H10384" s="138">
        <v>4.33</v>
      </c>
      <c r="I10384" s="138">
        <v>2.84</v>
      </c>
      <c r="J10384" s="138">
        <v>6.53</v>
      </c>
      <c r="K10384" s="138">
        <v>21.247113163972287</v>
      </c>
    </row>
    <row r="10385" spans="1:11">
      <c r="A10385" s="39" t="s">
        <v>531</v>
      </c>
      <c r="B10385" s="39" t="s">
        <v>538</v>
      </c>
      <c r="C10385" s="39" t="s">
        <v>164</v>
      </c>
      <c r="D10385" s="92">
        <f t="shared" si="510"/>
        <v>6.93</v>
      </c>
      <c r="E10385" s="92">
        <f t="shared" si="511"/>
        <v>5.15</v>
      </c>
      <c r="F10385" s="92">
        <f t="shared" si="512"/>
        <v>9.26</v>
      </c>
      <c r="H10385" s="138">
        <v>6.93</v>
      </c>
      <c r="I10385" s="138">
        <v>5.15</v>
      </c>
      <c r="J10385" s="138">
        <v>9.26</v>
      </c>
      <c r="K10385" s="138">
        <v>15.007215007215008</v>
      </c>
    </row>
    <row r="10386" spans="1:11">
      <c r="A10386" s="39" t="s">
        <v>531</v>
      </c>
      <c r="B10386" s="39" t="s">
        <v>538</v>
      </c>
      <c r="C10386" s="39" t="s">
        <v>171</v>
      </c>
      <c r="D10386" s="92">
        <f t="shared" si="510"/>
        <v>10.46</v>
      </c>
      <c r="E10386" s="92">
        <f t="shared" si="511"/>
        <v>7.73</v>
      </c>
      <c r="F10386" s="92">
        <f t="shared" si="512"/>
        <v>14.03</v>
      </c>
      <c r="H10386" s="138">
        <v>10.46</v>
      </c>
      <c r="I10386" s="138">
        <v>7.73</v>
      </c>
      <c r="J10386" s="138">
        <v>14.03</v>
      </c>
      <c r="K10386" s="138">
        <v>15.200764818355639</v>
      </c>
    </row>
    <row r="10387" spans="1:11">
      <c r="A10387" s="39" t="s">
        <v>531</v>
      </c>
      <c r="B10387" s="39" t="s">
        <v>538</v>
      </c>
      <c r="C10387" s="39" t="s">
        <v>174</v>
      </c>
      <c r="D10387" s="92">
        <f t="shared" si="510"/>
        <v>5.76</v>
      </c>
      <c r="E10387" s="92">
        <f t="shared" si="511"/>
        <v>3.48</v>
      </c>
      <c r="F10387" s="92">
        <f t="shared" si="512"/>
        <v>9.3699999999999992</v>
      </c>
      <c r="H10387" s="138">
        <v>5.76</v>
      </c>
      <c r="I10387" s="138">
        <v>3.48</v>
      </c>
      <c r="J10387" s="138">
        <v>9.3699999999999992</v>
      </c>
      <c r="K10387" s="138">
        <v>25.347222222222221</v>
      </c>
    </row>
    <row r="10388" spans="1:11">
      <c r="A10388" s="39" t="s">
        <v>531</v>
      </c>
      <c r="B10388" s="39" t="s">
        <v>297</v>
      </c>
      <c r="C10388" s="39" t="s">
        <v>101</v>
      </c>
      <c r="D10388" s="92">
        <f t="shared" si="510"/>
        <v>28.4</v>
      </c>
      <c r="E10388" s="92">
        <f t="shared" si="511"/>
        <v>23.34</v>
      </c>
      <c r="F10388" s="92">
        <f t="shared" si="512"/>
        <v>34.06</v>
      </c>
      <c r="H10388" s="138">
        <v>28.4</v>
      </c>
      <c r="I10388" s="138">
        <v>23.34</v>
      </c>
      <c r="J10388" s="138">
        <v>34.06</v>
      </c>
      <c r="K10388" s="138">
        <v>9.6478873239436638</v>
      </c>
    </row>
    <row r="10389" spans="1:11">
      <c r="A10389" s="39" t="s">
        <v>531</v>
      </c>
      <c r="B10389" s="39" t="s">
        <v>297</v>
      </c>
      <c r="C10389" s="39" t="s">
        <v>108</v>
      </c>
      <c r="D10389" s="92">
        <f t="shared" si="510"/>
        <v>33.6</v>
      </c>
      <c r="E10389" s="92">
        <f t="shared" si="511"/>
        <v>22.86</v>
      </c>
      <c r="F10389" s="92">
        <f t="shared" si="512"/>
        <v>46.36</v>
      </c>
      <c r="H10389" s="138">
        <v>33.6</v>
      </c>
      <c r="I10389" s="138">
        <v>22.86</v>
      </c>
      <c r="J10389" s="138">
        <v>46.36</v>
      </c>
      <c r="K10389" s="138">
        <v>18.125</v>
      </c>
    </row>
    <row r="10390" spans="1:11">
      <c r="A10390" s="39" t="s">
        <v>531</v>
      </c>
      <c r="B10390" s="39" t="s">
        <v>297</v>
      </c>
      <c r="C10390" s="39" t="s">
        <v>109</v>
      </c>
      <c r="D10390" s="92">
        <f t="shared" si="510"/>
        <v>30.28</v>
      </c>
      <c r="E10390" s="92">
        <f t="shared" si="511"/>
        <v>24.54</v>
      </c>
      <c r="F10390" s="92">
        <f t="shared" si="512"/>
        <v>36.71</v>
      </c>
      <c r="H10390" s="138">
        <v>30.28</v>
      </c>
      <c r="I10390" s="138">
        <v>24.54</v>
      </c>
      <c r="J10390" s="138">
        <v>36.71</v>
      </c>
      <c r="K10390" s="138">
        <v>10.303830911492733</v>
      </c>
    </row>
    <row r="10391" spans="1:11">
      <c r="A10391" s="39" t="s">
        <v>531</v>
      </c>
      <c r="B10391" s="39" t="s">
        <v>297</v>
      </c>
      <c r="C10391" s="39" t="s">
        <v>112</v>
      </c>
      <c r="D10391" s="92">
        <f t="shared" si="510"/>
        <v>42.81</v>
      </c>
      <c r="E10391" s="92">
        <f t="shared" si="511"/>
        <v>34.22</v>
      </c>
      <c r="F10391" s="92">
        <f t="shared" si="512"/>
        <v>51.85</v>
      </c>
      <c r="H10391" s="138">
        <v>42.81</v>
      </c>
      <c r="I10391" s="138">
        <v>34.22</v>
      </c>
      <c r="J10391" s="138">
        <v>51.85</v>
      </c>
      <c r="K10391" s="138">
        <v>10.604998832048587</v>
      </c>
    </row>
    <row r="10392" spans="1:11">
      <c r="A10392" s="39" t="s">
        <v>531</v>
      </c>
      <c r="B10392" s="39" t="s">
        <v>297</v>
      </c>
      <c r="C10392" s="39" t="s">
        <v>115</v>
      </c>
      <c r="D10392" s="92">
        <f t="shared" si="510"/>
        <v>29.47</v>
      </c>
      <c r="E10392" s="92">
        <f t="shared" si="511"/>
        <v>24.68</v>
      </c>
      <c r="F10392" s="92">
        <f t="shared" si="512"/>
        <v>34.76</v>
      </c>
      <c r="H10392" s="138">
        <v>29.47</v>
      </c>
      <c r="I10392" s="138">
        <v>24.68</v>
      </c>
      <c r="J10392" s="138">
        <v>34.76</v>
      </c>
      <c r="K10392" s="138">
        <v>8.754665761791653</v>
      </c>
    </row>
    <row r="10393" spans="1:11">
      <c r="A10393" s="39" t="s">
        <v>531</v>
      </c>
      <c r="B10393" s="39" t="s">
        <v>297</v>
      </c>
      <c r="C10393" s="39" t="s">
        <v>118</v>
      </c>
      <c r="D10393" s="92">
        <f t="shared" si="510"/>
        <v>32.25</v>
      </c>
      <c r="E10393" s="92">
        <f t="shared" si="511"/>
        <v>24.17</v>
      </c>
      <c r="F10393" s="92">
        <f t="shared" si="512"/>
        <v>41.56</v>
      </c>
      <c r="H10393" s="138">
        <v>32.25</v>
      </c>
      <c r="I10393" s="138">
        <v>24.17</v>
      </c>
      <c r="J10393" s="138">
        <v>41.56</v>
      </c>
      <c r="K10393" s="138">
        <v>13.86046511627907</v>
      </c>
    </row>
    <row r="10394" spans="1:11">
      <c r="A10394" s="39" t="s">
        <v>531</v>
      </c>
      <c r="B10394" s="39" t="s">
        <v>297</v>
      </c>
      <c r="C10394" s="39" t="s">
        <v>122</v>
      </c>
      <c r="D10394" s="92">
        <f t="shared" si="510"/>
        <v>35.909999999999997</v>
      </c>
      <c r="E10394" s="92">
        <f t="shared" si="511"/>
        <v>30.37</v>
      </c>
      <c r="F10394" s="92">
        <f t="shared" si="512"/>
        <v>41.87</v>
      </c>
      <c r="H10394" s="138">
        <v>35.909999999999997</v>
      </c>
      <c r="I10394" s="138">
        <v>30.37</v>
      </c>
      <c r="J10394" s="138">
        <v>41.87</v>
      </c>
      <c r="K10394" s="138">
        <v>8.1871345029239784</v>
      </c>
    </row>
    <row r="10395" spans="1:11">
      <c r="A10395" s="39" t="s">
        <v>531</v>
      </c>
      <c r="B10395" s="39" t="s">
        <v>297</v>
      </c>
      <c r="C10395" s="39" t="s">
        <v>130</v>
      </c>
      <c r="D10395" s="92">
        <f t="shared" si="510"/>
        <v>28.17</v>
      </c>
      <c r="E10395" s="92">
        <f t="shared" si="511"/>
        <v>23.66</v>
      </c>
      <c r="F10395" s="92">
        <f t="shared" si="512"/>
        <v>33.159999999999997</v>
      </c>
      <c r="H10395" s="138">
        <v>28.17</v>
      </c>
      <c r="I10395" s="138">
        <v>23.66</v>
      </c>
      <c r="J10395" s="138">
        <v>33.159999999999997</v>
      </c>
      <c r="K10395" s="138">
        <v>8.6261980830670915</v>
      </c>
    </row>
    <row r="10396" spans="1:11">
      <c r="A10396" s="39" t="s">
        <v>531</v>
      </c>
      <c r="B10396" s="39" t="s">
        <v>297</v>
      </c>
      <c r="C10396" s="39" t="s">
        <v>135</v>
      </c>
      <c r="D10396" s="92">
        <f t="shared" si="510"/>
        <v>38.520000000000003</v>
      </c>
      <c r="E10396" s="92">
        <f t="shared" si="511"/>
        <v>26.85</v>
      </c>
      <c r="F10396" s="92">
        <f t="shared" si="512"/>
        <v>51.68</v>
      </c>
      <c r="H10396" s="138">
        <v>38.520000000000003</v>
      </c>
      <c r="I10396" s="138">
        <v>26.85</v>
      </c>
      <c r="J10396" s="138">
        <v>51.68</v>
      </c>
      <c r="K10396" s="138">
        <v>16.77050882658359</v>
      </c>
    </row>
    <row r="10397" spans="1:11">
      <c r="A10397" s="39" t="s">
        <v>531</v>
      </c>
      <c r="B10397" s="39" t="s">
        <v>297</v>
      </c>
      <c r="C10397" s="39" t="s">
        <v>136</v>
      </c>
      <c r="D10397" s="92">
        <f t="shared" ref="D10397:D10460" si="513">IF(K10397&gt;=50," ",H10397)</f>
        <v>29.5</v>
      </c>
      <c r="E10397" s="92">
        <f t="shared" ref="E10397:E10460" si="514">IF(K10397&gt;=50," ",I10397)</f>
        <v>23.32</v>
      </c>
      <c r="F10397" s="92">
        <f t="shared" ref="F10397:F10460" si="515">IF(K10397&gt;=50," ",J10397)</f>
        <v>36.53</v>
      </c>
      <c r="H10397" s="138">
        <v>29.5</v>
      </c>
      <c r="I10397" s="138">
        <v>23.32</v>
      </c>
      <c r="J10397" s="138">
        <v>36.53</v>
      </c>
      <c r="K10397" s="138">
        <v>11.457627118644067</v>
      </c>
    </row>
    <row r="10398" spans="1:11">
      <c r="A10398" s="39" t="s">
        <v>531</v>
      </c>
      <c r="B10398" s="39" t="s">
        <v>297</v>
      </c>
      <c r="C10398" s="39" t="s">
        <v>143</v>
      </c>
      <c r="D10398" s="92">
        <f t="shared" si="513"/>
        <v>34.93</v>
      </c>
      <c r="E10398" s="92">
        <f t="shared" si="514"/>
        <v>28.18</v>
      </c>
      <c r="F10398" s="92">
        <f t="shared" si="515"/>
        <v>42.35</v>
      </c>
      <c r="H10398" s="138">
        <v>34.93</v>
      </c>
      <c r="I10398" s="138">
        <v>28.18</v>
      </c>
      <c r="J10398" s="138">
        <v>42.35</v>
      </c>
      <c r="K10398" s="138">
        <v>10.420841683366735</v>
      </c>
    </row>
    <row r="10399" spans="1:11">
      <c r="A10399" s="39" t="s">
        <v>531</v>
      </c>
      <c r="B10399" s="39" t="s">
        <v>297</v>
      </c>
      <c r="C10399" s="39" t="s">
        <v>149</v>
      </c>
      <c r="D10399" s="92">
        <f t="shared" si="513"/>
        <v>27.43</v>
      </c>
      <c r="E10399" s="92">
        <f t="shared" si="514"/>
        <v>22.85</v>
      </c>
      <c r="F10399" s="92">
        <f t="shared" si="515"/>
        <v>32.549999999999997</v>
      </c>
      <c r="H10399" s="138">
        <v>27.43</v>
      </c>
      <c r="I10399" s="138">
        <v>22.85</v>
      </c>
      <c r="J10399" s="138">
        <v>32.549999999999997</v>
      </c>
      <c r="K10399" s="138">
        <v>9.0411957710535908</v>
      </c>
    </row>
    <row r="10400" spans="1:11">
      <c r="A10400" s="39" t="s">
        <v>531</v>
      </c>
      <c r="B10400" s="39" t="s">
        <v>297</v>
      </c>
      <c r="C10400" s="39" t="s">
        <v>151</v>
      </c>
      <c r="D10400" s="92">
        <f t="shared" si="513"/>
        <v>35.549999999999997</v>
      </c>
      <c r="E10400" s="92">
        <f t="shared" si="514"/>
        <v>27.9</v>
      </c>
      <c r="F10400" s="92">
        <f t="shared" si="515"/>
        <v>44.02</v>
      </c>
      <c r="H10400" s="138">
        <v>35.549999999999997</v>
      </c>
      <c r="I10400" s="138">
        <v>27.9</v>
      </c>
      <c r="J10400" s="138">
        <v>44.02</v>
      </c>
      <c r="K10400" s="138">
        <v>11.645569620253164</v>
      </c>
    </row>
    <row r="10401" spans="1:11">
      <c r="A10401" s="39" t="s">
        <v>531</v>
      </c>
      <c r="B10401" s="39" t="s">
        <v>297</v>
      </c>
      <c r="C10401" s="39" t="s">
        <v>154</v>
      </c>
      <c r="D10401" s="92">
        <f t="shared" si="513"/>
        <v>33.81</v>
      </c>
      <c r="E10401" s="92">
        <f t="shared" si="514"/>
        <v>27.5</v>
      </c>
      <c r="F10401" s="92">
        <f t="shared" si="515"/>
        <v>40.74</v>
      </c>
      <c r="H10401" s="138">
        <v>33.81</v>
      </c>
      <c r="I10401" s="138">
        <v>27.5</v>
      </c>
      <c r="J10401" s="138">
        <v>40.74</v>
      </c>
      <c r="K10401" s="138">
        <v>10.056196391600118</v>
      </c>
    </row>
    <row r="10402" spans="1:11">
      <c r="A10402" s="39" t="s">
        <v>531</v>
      </c>
      <c r="B10402" s="39" t="s">
        <v>297</v>
      </c>
      <c r="C10402" s="39" t="s">
        <v>164</v>
      </c>
      <c r="D10402" s="92">
        <f t="shared" si="513"/>
        <v>33.869999999999997</v>
      </c>
      <c r="E10402" s="92">
        <f t="shared" si="514"/>
        <v>25.92</v>
      </c>
      <c r="F10402" s="92">
        <f t="shared" si="515"/>
        <v>42.84</v>
      </c>
      <c r="H10402" s="138">
        <v>33.869999999999997</v>
      </c>
      <c r="I10402" s="138">
        <v>25.92</v>
      </c>
      <c r="J10402" s="138">
        <v>42.84</v>
      </c>
      <c r="K10402" s="138">
        <v>12.843224092116918</v>
      </c>
    </row>
    <row r="10403" spans="1:11">
      <c r="A10403" s="39" t="s">
        <v>531</v>
      </c>
      <c r="B10403" s="39" t="s">
        <v>297</v>
      </c>
      <c r="C10403" s="39" t="s">
        <v>171</v>
      </c>
      <c r="D10403" s="92">
        <f t="shared" si="513"/>
        <v>32.340000000000003</v>
      </c>
      <c r="E10403" s="92">
        <f t="shared" si="514"/>
        <v>27.03</v>
      </c>
      <c r="F10403" s="92">
        <f t="shared" si="515"/>
        <v>38.15</v>
      </c>
      <c r="H10403" s="138">
        <v>32.340000000000003</v>
      </c>
      <c r="I10403" s="138">
        <v>27.03</v>
      </c>
      <c r="J10403" s="138">
        <v>38.15</v>
      </c>
      <c r="K10403" s="138">
        <v>8.7816944959802097</v>
      </c>
    </row>
    <row r="10404" spans="1:11">
      <c r="A10404" s="39" t="s">
        <v>531</v>
      </c>
      <c r="B10404" s="39" t="s">
        <v>297</v>
      </c>
      <c r="C10404" s="39" t="s">
        <v>174</v>
      </c>
      <c r="D10404" s="92">
        <f t="shared" si="513"/>
        <v>27.03</v>
      </c>
      <c r="E10404" s="92">
        <f t="shared" si="514"/>
        <v>21.35</v>
      </c>
      <c r="F10404" s="92">
        <f t="shared" si="515"/>
        <v>33.57</v>
      </c>
      <c r="H10404" s="138">
        <v>27.03</v>
      </c>
      <c r="I10404" s="138">
        <v>21.35</v>
      </c>
      <c r="J10404" s="138">
        <v>33.57</v>
      </c>
      <c r="K10404" s="138">
        <v>11.579726230114687</v>
      </c>
    </row>
    <row r="10405" spans="1:11">
      <c r="A10405" s="39" t="s">
        <v>531</v>
      </c>
      <c r="B10405" s="39" t="s">
        <v>539</v>
      </c>
      <c r="C10405" s="39" t="s">
        <v>101</v>
      </c>
      <c r="D10405" s="92">
        <f t="shared" si="513"/>
        <v>16.87</v>
      </c>
      <c r="E10405" s="92">
        <f t="shared" si="514"/>
        <v>13.96</v>
      </c>
      <c r="F10405" s="92">
        <f t="shared" si="515"/>
        <v>20.25</v>
      </c>
      <c r="H10405" s="138">
        <v>16.87</v>
      </c>
      <c r="I10405" s="138">
        <v>13.96</v>
      </c>
      <c r="J10405" s="138">
        <v>20.25</v>
      </c>
      <c r="K10405" s="138">
        <v>9.4842916419679906</v>
      </c>
    </row>
    <row r="10406" spans="1:11">
      <c r="A10406" s="39" t="s">
        <v>531</v>
      </c>
      <c r="B10406" s="39" t="s">
        <v>539</v>
      </c>
      <c r="C10406" s="39" t="s">
        <v>108</v>
      </c>
      <c r="D10406" s="92">
        <f t="shared" si="513"/>
        <v>27.73</v>
      </c>
      <c r="E10406" s="92">
        <f t="shared" si="514"/>
        <v>20.81</v>
      </c>
      <c r="F10406" s="92">
        <f t="shared" si="515"/>
        <v>35.9</v>
      </c>
      <c r="H10406" s="138">
        <v>27.73</v>
      </c>
      <c r="I10406" s="138">
        <v>20.81</v>
      </c>
      <c r="J10406" s="138">
        <v>35.9</v>
      </c>
      <c r="K10406" s="138">
        <v>13.956004327443203</v>
      </c>
    </row>
    <row r="10407" spans="1:11">
      <c r="A10407" s="39" t="s">
        <v>531</v>
      </c>
      <c r="B10407" s="39" t="s">
        <v>539</v>
      </c>
      <c r="C10407" s="39" t="s">
        <v>109</v>
      </c>
      <c r="D10407" s="92">
        <f t="shared" si="513"/>
        <v>25</v>
      </c>
      <c r="E10407" s="92">
        <f t="shared" si="514"/>
        <v>21.42</v>
      </c>
      <c r="F10407" s="92">
        <f t="shared" si="515"/>
        <v>28.96</v>
      </c>
      <c r="H10407" s="138">
        <v>25</v>
      </c>
      <c r="I10407" s="138">
        <v>21.42</v>
      </c>
      <c r="J10407" s="138">
        <v>28.96</v>
      </c>
      <c r="K10407" s="138">
        <v>7.68</v>
      </c>
    </row>
    <row r="10408" spans="1:11">
      <c r="A10408" s="39" t="s">
        <v>531</v>
      </c>
      <c r="B10408" s="39" t="s">
        <v>539</v>
      </c>
      <c r="C10408" s="39" t="s">
        <v>112</v>
      </c>
      <c r="D10408" s="92">
        <f t="shared" si="513"/>
        <v>28.54</v>
      </c>
      <c r="E10408" s="92">
        <f t="shared" si="514"/>
        <v>23.87</v>
      </c>
      <c r="F10408" s="92">
        <f t="shared" si="515"/>
        <v>33.72</v>
      </c>
      <c r="H10408" s="138">
        <v>28.54</v>
      </c>
      <c r="I10408" s="138">
        <v>23.87</v>
      </c>
      <c r="J10408" s="138">
        <v>33.72</v>
      </c>
      <c r="K10408" s="138">
        <v>8.8297126839523479</v>
      </c>
    </row>
    <row r="10409" spans="1:11">
      <c r="A10409" s="39" t="s">
        <v>531</v>
      </c>
      <c r="B10409" s="39" t="s">
        <v>539</v>
      </c>
      <c r="C10409" s="39" t="s">
        <v>115</v>
      </c>
      <c r="D10409" s="92">
        <f t="shared" si="513"/>
        <v>20.239999999999998</v>
      </c>
      <c r="E10409" s="92">
        <f t="shared" si="514"/>
        <v>16.600000000000001</v>
      </c>
      <c r="F10409" s="92">
        <f t="shared" si="515"/>
        <v>24.44</v>
      </c>
      <c r="H10409" s="138">
        <v>20.239999999999998</v>
      </c>
      <c r="I10409" s="138">
        <v>16.600000000000001</v>
      </c>
      <c r="J10409" s="138">
        <v>24.44</v>
      </c>
      <c r="K10409" s="138">
        <v>9.8814229249011873</v>
      </c>
    </row>
    <row r="10410" spans="1:11">
      <c r="A10410" s="39" t="s">
        <v>531</v>
      </c>
      <c r="B10410" s="39" t="s">
        <v>539</v>
      </c>
      <c r="C10410" s="39" t="s">
        <v>118</v>
      </c>
      <c r="D10410" s="92">
        <f t="shared" si="513"/>
        <v>30.38</v>
      </c>
      <c r="E10410" s="92">
        <f t="shared" si="514"/>
        <v>25.48</v>
      </c>
      <c r="F10410" s="92">
        <f t="shared" si="515"/>
        <v>35.770000000000003</v>
      </c>
      <c r="H10410" s="138">
        <v>30.38</v>
      </c>
      <c r="I10410" s="138">
        <v>25.48</v>
      </c>
      <c r="J10410" s="138">
        <v>35.770000000000003</v>
      </c>
      <c r="K10410" s="138">
        <v>8.6570111915734032</v>
      </c>
    </row>
    <row r="10411" spans="1:11">
      <c r="A10411" s="39" t="s">
        <v>531</v>
      </c>
      <c r="B10411" s="39" t="s">
        <v>539</v>
      </c>
      <c r="C10411" s="39" t="s">
        <v>122</v>
      </c>
      <c r="D10411" s="92">
        <f t="shared" si="513"/>
        <v>26.31</v>
      </c>
      <c r="E10411" s="92">
        <f t="shared" si="514"/>
        <v>22.25</v>
      </c>
      <c r="F10411" s="92">
        <f t="shared" si="515"/>
        <v>30.82</v>
      </c>
      <c r="H10411" s="138">
        <v>26.31</v>
      </c>
      <c r="I10411" s="138">
        <v>22.25</v>
      </c>
      <c r="J10411" s="138">
        <v>30.82</v>
      </c>
      <c r="K10411" s="138">
        <v>8.3238312428734318</v>
      </c>
    </row>
    <row r="10412" spans="1:11">
      <c r="A10412" s="39" t="s">
        <v>531</v>
      </c>
      <c r="B10412" s="39" t="s">
        <v>539</v>
      </c>
      <c r="C10412" s="39" t="s">
        <v>130</v>
      </c>
      <c r="D10412" s="92">
        <f t="shared" si="513"/>
        <v>24.01</v>
      </c>
      <c r="E10412" s="92">
        <f t="shared" si="514"/>
        <v>20.16</v>
      </c>
      <c r="F10412" s="92">
        <f t="shared" si="515"/>
        <v>28.32</v>
      </c>
      <c r="H10412" s="138">
        <v>24.01</v>
      </c>
      <c r="I10412" s="138">
        <v>20.16</v>
      </c>
      <c r="J10412" s="138">
        <v>28.32</v>
      </c>
      <c r="K10412" s="138">
        <v>8.6630570595585166</v>
      </c>
    </row>
    <row r="10413" spans="1:11">
      <c r="A10413" s="39" t="s">
        <v>531</v>
      </c>
      <c r="B10413" s="39" t="s">
        <v>539</v>
      </c>
      <c r="C10413" s="39" t="s">
        <v>135</v>
      </c>
      <c r="D10413" s="92">
        <f t="shared" si="513"/>
        <v>28.71</v>
      </c>
      <c r="E10413" s="92">
        <f t="shared" si="514"/>
        <v>22.25</v>
      </c>
      <c r="F10413" s="92">
        <f t="shared" si="515"/>
        <v>36.17</v>
      </c>
      <c r="H10413" s="138">
        <v>28.71</v>
      </c>
      <c r="I10413" s="138">
        <v>22.25</v>
      </c>
      <c r="J10413" s="138">
        <v>36.17</v>
      </c>
      <c r="K10413" s="138">
        <v>12.434691745036572</v>
      </c>
    </row>
    <row r="10414" spans="1:11">
      <c r="A10414" s="39" t="s">
        <v>531</v>
      </c>
      <c r="B10414" s="39" t="s">
        <v>539</v>
      </c>
      <c r="C10414" s="39" t="s">
        <v>136</v>
      </c>
      <c r="D10414" s="92">
        <f t="shared" si="513"/>
        <v>17.97</v>
      </c>
      <c r="E10414" s="92">
        <f t="shared" si="514"/>
        <v>14.49</v>
      </c>
      <c r="F10414" s="92">
        <f t="shared" si="515"/>
        <v>22.08</v>
      </c>
      <c r="H10414" s="138">
        <v>17.97</v>
      </c>
      <c r="I10414" s="138">
        <v>14.49</v>
      </c>
      <c r="J10414" s="138">
        <v>22.08</v>
      </c>
      <c r="K10414" s="138">
        <v>10.795770728992766</v>
      </c>
    </row>
    <row r="10415" spans="1:11">
      <c r="A10415" s="39" t="s">
        <v>531</v>
      </c>
      <c r="B10415" s="39" t="s">
        <v>539</v>
      </c>
      <c r="C10415" s="39" t="s">
        <v>143</v>
      </c>
      <c r="D10415" s="92">
        <f t="shared" si="513"/>
        <v>23.43</v>
      </c>
      <c r="E10415" s="92">
        <f t="shared" si="514"/>
        <v>19.21</v>
      </c>
      <c r="F10415" s="92">
        <f t="shared" si="515"/>
        <v>28.25</v>
      </c>
      <c r="H10415" s="138">
        <v>23.43</v>
      </c>
      <c r="I10415" s="138">
        <v>19.21</v>
      </c>
      <c r="J10415" s="138">
        <v>28.25</v>
      </c>
      <c r="K10415" s="138">
        <v>9.8591549295774659</v>
      </c>
    </row>
    <row r="10416" spans="1:11">
      <c r="A10416" s="39" t="s">
        <v>531</v>
      </c>
      <c r="B10416" s="39" t="s">
        <v>539</v>
      </c>
      <c r="C10416" s="39" t="s">
        <v>149</v>
      </c>
      <c r="D10416" s="92">
        <f t="shared" si="513"/>
        <v>22.25</v>
      </c>
      <c r="E10416" s="92">
        <f t="shared" si="514"/>
        <v>18.739999999999998</v>
      </c>
      <c r="F10416" s="92">
        <f t="shared" si="515"/>
        <v>26.2</v>
      </c>
      <c r="H10416" s="138">
        <v>22.25</v>
      </c>
      <c r="I10416" s="138">
        <v>18.739999999999998</v>
      </c>
      <c r="J10416" s="138">
        <v>26.2</v>
      </c>
      <c r="K10416" s="138">
        <v>8.5393258426966288</v>
      </c>
    </row>
    <row r="10417" spans="1:11">
      <c r="A10417" s="39" t="s">
        <v>531</v>
      </c>
      <c r="B10417" s="39" t="s">
        <v>539</v>
      </c>
      <c r="C10417" s="39" t="s">
        <v>151</v>
      </c>
      <c r="D10417" s="92">
        <f t="shared" si="513"/>
        <v>22.94</v>
      </c>
      <c r="E10417" s="92">
        <f t="shared" si="514"/>
        <v>19.18</v>
      </c>
      <c r="F10417" s="92">
        <f t="shared" si="515"/>
        <v>27.19</v>
      </c>
      <c r="H10417" s="138">
        <v>22.94</v>
      </c>
      <c r="I10417" s="138">
        <v>19.18</v>
      </c>
      <c r="J10417" s="138">
        <v>27.19</v>
      </c>
      <c r="K10417" s="138">
        <v>8.8927637314734085</v>
      </c>
    </row>
    <row r="10418" spans="1:11">
      <c r="A10418" s="39" t="s">
        <v>531</v>
      </c>
      <c r="B10418" s="39" t="s">
        <v>539</v>
      </c>
      <c r="C10418" s="39" t="s">
        <v>154</v>
      </c>
      <c r="D10418" s="92">
        <f t="shared" si="513"/>
        <v>20.8</v>
      </c>
      <c r="E10418" s="92">
        <f t="shared" si="514"/>
        <v>17.47</v>
      </c>
      <c r="F10418" s="92">
        <f t="shared" si="515"/>
        <v>24.57</v>
      </c>
      <c r="H10418" s="138">
        <v>20.8</v>
      </c>
      <c r="I10418" s="138">
        <v>17.47</v>
      </c>
      <c r="J10418" s="138">
        <v>24.57</v>
      </c>
      <c r="K10418" s="138">
        <v>8.7019230769230766</v>
      </c>
    </row>
    <row r="10419" spans="1:11">
      <c r="A10419" s="39" t="s">
        <v>531</v>
      </c>
      <c r="B10419" s="39" t="s">
        <v>539</v>
      </c>
      <c r="C10419" s="39" t="s">
        <v>164</v>
      </c>
      <c r="D10419" s="92">
        <f t="shared" si="513"/>
        <v>24.37</v>
      </c>
      <c r="E10419" s="92">
        <f t="shared" si="514"/>
        <v>20.74</v>
      </c>
      <c r="F10419" s="92">
        <f t="shared" si="515"/>
        <v>28.4</v>
      </c>
      <c r="H10419" s="138">
        <v>24.37</v>
      </c>
      <c r="I10419" s="138">
        <v>20.74</v>
      </c>
      <c r="J10419" s="138">
        <v>28.4</v>
      </c>
      <c r="K10419" s="138">
        <v>8.042675420599096</v>
      </c>
    </row>
    <row r="10420" spans="1:11">
      <c r="A10420" s="39" t="s">
        <v>531</v>
      </c>
      <c r="B10420" s="39" t="s">
        <v>539</v>
      </c>
      <c r="C10420" s="39" t="s">
        <v>171</v>
      </c>
      <c r="D10420" s="92">
        <f t="shared" si="513"/>
        <v>24.88</v>
      </c>
      <c r="E10420" s="92">
        <f t="shared" si="514"/>
        <v>21.3</v>
      </c>
      <c r="F10420" s="92">
        <f t="shared" si="515"/>
        <v>28.85</v>
      </c>
      <c r="H10420" s="138">
        <v>24.88</v>
      </c>
      <c r="I10420" s="138">
        <v>21.3</v>
      </c>
      <c r="J10420" s="138">
        <v>28.85</v>
      </c>
      <c r="K10420" s="138">
        <v>7.757234726688103</v>
      </c>
    </row>
    <row r="10421" spans="1:11">
      <c r="A10421" s="39" t="s">
        <v>531</v>
      </c>
      <c r="B10421" s="39" t="s">
        <v>539</v>
      </c>
      <c r="C10421" s="39" t="s">
        <v>174</v>
      </c>
      <c r="D10421" s="92">
        <f t="shared" si="513"/>
        <v>16.07</v>
      </c>
      <c r="E10421" s="92">
        <f t="shared" si="514"/>
        <v>11.94</v>
      </c>
      <c r="F10421" s="92">
        <f t="shared" si="515"/>
        <v>21.29</v>
      </c>
      <c r="H10421" s="138">
        <v>16.07</v>
      </c>
      <c r="I10421" s="138">
        <v>11.94</v>
      </c>
      <c r="J10421" s="138">
        <v>21.29</v>
      </c>
      <c r="K10421" s="138">
        <v>14.810205351586808</v>
      </c>
    </row>
    <row r="10422" spans="1:11">
      <c r="A10422" s="39" t="s">
        <v>531</v>
      </c>
      <c r="B10422" s="39" t="s">
        <v>532</v>
      </c>
      <c r="C10422" s="39" t="s">
        <v>102</v>
      </c>
      <c r="D10422" s="92">
        <f t="shared" si="513"/>
        <v>18.84</v>
      </c>
      <c r="E10422" s="92">
        <f t="shared" si="514"/>
        <v>13.07</v>
      </c>
      <c r="F10422" s="92">
        <f t="shared" si="515"/>
        <v>26.4</v>
      </c>
      <c r="H10422" s="138">
        <v>18.84</v>
      </c>
      <c r="I10422" s="138">
        <v>13.07</v>
      </c>
      <c r="J10422" s="138">
        <v>26.4</v>
      </c>
      <c r="K10422" s="138">
        <v>17.99363057324841</v>
      </c>
    </row>
    <row r="10423" spans="1:11">
      <c r="A10423" s="39" t="s">
        <v>531</v>
      </c>
      <c r="B10423" s="39" t="s">
        <v>532</v>
      </c>
      <c r="C10423" s="39" t="s">
        <v>103</v>
      </c>
      <c r="D10423" s="92">
        <f t="shared" si="513"/>
        <v>20.05</v>
      </c>
      <c r="E10423" s="92">
        <f t="shared" si="514"/>
        <v>14.49</v>
      </c>
      <c r="F10423" s="92">
        <f t="shared" si="515"/>
        <v>27.07</v>
      </c>
      <c r="H10423" s="138">
        <v>20.05</v>
      </c>
      <c r="I10423" s="138">
        <v>14.49</v>
      </c>
      <c r="J10423" s="138">
        <v>27.07</v>
      </c>
      <c r="K10423" s="138">
        <v>16.009975062344139</v>
      </c>
    </row>
    <row r="10424" spans="1:11">
      <c r="A10424" s="39" t="s">
        <v>531</v>
      </c>
      <c r="B10424" s="39" t="s">
        <v>532</v>
      </c>
      <c r="C10424" s="39" t="s">
        <v>104</v>
      </c>
      <c r="D10424" s="92">
        <f t="shared" si="513"/>
        <v>28.48</v>
      </c>
      <c r="E10424" s="92">
        <f t="shared" si="514"/>
        <v>21.81</v>
      </c>
      <c r="F10424" s="92">
        <f t="shared" si="515"/>
        <v>36.25</v>
      </c>
      <c r="H10424" s="138">
        <v>28.48</v>
      </c>
      <c r="I10424" s="138">
        <v>21.81</v>
      </c>
      <c r="J10424" s="138">
        <v>36.25</v>
      </c>
      <c r="K10424" s="138">
        <v>12.991573033707866</v>
      </c>
    </row>
    <row r="10425" spans="1:11">
      <c r="A10425" s="39" t="s">
        <v>531</v>
      </c>
      <c r="B10425" s="39" t="s">
        <v>532</v>
      </c>
      <c r="C10425" s="39" t="s">
        <v>110</v>
      </c>
      <c r="D10425" s="92">
        <f t="shared" si="513"/>
        <v>23.29</v>
      </c>
      <c r="E10425" s="92">
        <f t="shared" si="514"/>
        <v>18.21</v>
      </c>
      <c r="F10425" s="92">
        <f t="shared" si="515"/>
        <v>29.28</v>
      </c>
      <c r="H10425" s="138">
        <v>23.29</v>
      </c>
      <c r="I10425" s="138">
        <v>18.21</v>
      </c>
      <c r="J10425" s="138">
        <v>29.28</v>
      </c>
      <c r="K10425" s="138">
        <v>12.151137827393732</v>
      </c>
    </row>
    <row r="10426" spans="1:11">
      <c r="A10426" s="39" t="s">
        <v>531</v>
      </c>
      <c r="B10426" s="39" t="s">
        <v>532</v>
      </c>
      <c r="C10426" s="39" t="s">
        <v>111</v>
      </c>
      <c r="D10426" s="92">
        <f t="shared" si="513"/>
        <v>21.35</v>
      </c>
      <c r="E10426" s="92">
        <f t="shared" si="514"/>
        <v>16.89</v>
      </c>
      <c r="F10426" s="92">
        <f t="shared" si="515"/>
        <v>26.6</v>
      </c>
      <c r="H10426" s="138">
        <v>21.35</v>
      </c>
      <c r="I10426" s="138">
        <v>16.89</v>
      </c>
      <c r="J10426" s="138">
        <v>26.6</v>
      </c>
      <c r="K10426" s="138">
        <v>11.615925058548008</v>
      </c>
    </row>
    <row r="10427" spans="1:11">
      <c r="A10427" s="39" t="s">
        <v>531</v>
      </c>
      <c r="B10427" s="39" t="s">
        <v>532</v>
      </c>
      <c r="C10427" s="39" t="s">
        <v>116</v>
      </c>
      <c r="D10427" s="92">
        <f t="shared" si="513"/>
        <v>17.13</v>
      </c>
      <c r="E10427" s="92">
        <f t="shared" si="514"/>
        <v>11.48</v>
      </c>
      <c r="F10427" s="92">
        <f t="shared" si="515"/>
        <v>24.78</v>
      </c>
      <c r="H10427" s="138">
        <v>17.13</v>
      </c>
      <c r="I10427" s="138">
        <v>11.48</v>
      </c>
      <c r="J10427" s="138">
        <v>24.78</v>
      </c>
      <c r="K10427" s="138">
        <v>19.731465265615881</v>
      </c>
    </row>
    <row r="10428" spans="1:11">
      <c r="A10428" s="39" t="s">
        <v>531</v>
      </c>
      <c r="B10428" s="39" t="s">
        <v>532</v>
      </c>
      <c r="C10428" s="39" t="s">
        <v>117</v>
      </c>
      <c r="D10428" s="92">
        <f t="shared" si="513"/>
        <v>22.68</v>
      </c>
      <c r="E10428" s="92">
        <f t="shared" si="514"/>
        <v>18.02</v>
      </c>
      <c r="F10428" s="92">
        <f t="shared" si="515"/>
        <v>28.14</v>
      </c>
      <c r="H10428" s="138">
        <v>22.68</v>
      </c>
      <c r="I10428" s="138">
        <v>18.02</v>
      </c>
      <c r="J10428" s="138">
        <v>28.14</v>
      </c>
      <c r="K10428" s="138">
        <v>11.375661375661377</v>
      </c>
    </row>
    <row r="10429" spans="1:11">
      <c r="A10429" s="39" t="s">
        <v>531</v>
      </c>
      <c r="B10429" s="39" t="s">
        <v>532</v>
      </c>
      <c r="C10429" s="39" t="s">
        <v>119</v>
      </c>
      <c r="D10429" s="92">
        <f t="shared" si="513"/>
        <v>20.69</v>
      </c>
      <c r="E10429" s="92">
        <f t="shared" si="514"/>
        <v>16.260000000000002</v>
      </c>
      <c r="F10429" s="92">
        <f t="shared" si="515"/>
        <v>25.94</v>
      </c>
      <c r="H10429" s="138">
        <v>20.69</v>
      </c>
      <c r="I10429" s="138">
        <v>16.260000000000002</v>
      </c>
      <c r="J10429" s="138">
        <v>25.94</v>
      </c>
      <c r="K10429" s="138">
        <v>11.93813436442726</v>
      </c>
    </row>
    <row r="10430" spans="1:11">
      <c r="A10430" s="39" t="s">
        <v>531</v>
      </c>
      <c r="B10430" s="39" t="s">
        <v>532</v>
      </c>
      <c r="C10430" s="39" t="s">
        <v>123</v>
      </c>
      <c r="D10430" s="92">
        <f t="shared" si="513"/>
        <v>15.15</v>
      </c>
      <c r="E10430" s="92">
        <f t="shared" si="514"/>
        <v>11.49</v>
      </c>
      <c r="F10430" s="92">
        <f t="shared" si="515"/>
        <v>19.72</v>
      </c>
      <c r="H10430" s="138">
        <v>15.15</v>
      </c>
      <c r="I10430" s="138">
        <v>11.49</v>
      </c>
      <c r="J10430" s="138">
        <v>19.72</v>
      </c>
      <c r="K10430" s="138">
        <v>13.795379537953794</v>
      </c>
    </row>
    <row r="10431" spans="1:11">
      <c r="A10431" s="39" t="s">
        <v>531</v>
      </c>
      <c r="B10431" s="39" t="s">
        <v>532</v>
      </c>
      <c r="C10431" s="39" t="s">
        <v>132</v>
      </c>
      <c r="D10431" s="92">
        <f t="shared" si="513"/>
        <v>16.63</v>
      </c>
      <c r="E10431" s="92">
        <f t="shared" si="514"/>
        <v>12.73</v>
      </c>
      <c r="F10431" s="92">
        <f t="shared" si="515"/>
        <v>21.43</v>
      </c>
      <c r="H10431" s="138">
        <v>16.63</v>
      </c>
      <c r="I10431" s="138">
        <v>12.73</v>
      </c>
      <c r="J10431" s="138">
        <v>21.43</v>
      </c>
      <c r="K10431" s="138">
        <v>13.289236319903788</v>
      </c>
    </row>
    <row r="10432" spans="1:11">
      <c r="A10432" s="39" t="s">
        <v>531</v>
      </c>
      <c r="B10432" s="39" t="s">
        <v>532</v>
      </c>
      <c r="C10432" s="39" t="s">
        <v>134</v>
      </c>
      <c r="D10432" s="92">
        <f t="shared" si="513"/>
        <v>21.06</v>
      </c>
      <c r="E10432" s="92">
        <f t="shared" si="514"/>
        <v>15.84</v>
      </c>
      <c r="F10432" s="92">
        <f t="shared" si="515"/>
        <v>27.44</v>
      </c>
      <c r="H10432" s="138">
        <v>21.06</v>
      </c>
      <c r="I10432" s="138">
        <v>15.84</v>
      </c>
      <c r="J10432" s="138">
        <v>27.44</v>
      </c>
      <c r="K10432" s="138">
        <v>14.055080721747389</v>
      </c>
    </row>
    <row r="10433" spans="1:11">
      <c r="A10433" s="39" t="s">
        <v>531</v>
      </c>
      <c r="B10433" s="39" t="s">
        <v>532</v>
      </c>
      <c r="C10433" s="39" t="s">
        <v>150</v>
      </c>
      <c r="D10433" s="92">
        <f t="shared" si="513"/>
        <v>22.41</v>
      </c>
      <c r="E10433" s="92">
        <f t="shared" si="514"/>
        <v>16.61</v>
      </c>
      <c r="F10433" s="92">
        <f t="shared" si="515"/>
        <v>29.52</v>
      </c>
      <c r="H10433" s="138">
        <v>22.41</v>
      </c>
      <c r="I10433" s="138">
        <v>16.61</v>
      </c>
      <c r="J10433" s="138">
        <v>29.52</v>
      </c>
      <c r="K10433" s="138">
        <v>14.725568942436412</v>
      </c>
    </row>
    <row r="10434" spans="1:11">
      <c r="A10434" s="39" t="s">
        <v>531</v>
      </c>
      <c r="B10434" s="39" t="s">
        <v>532</v>
      </c>
      <c r="C10434" s="39" t="s">
        <v>156</v>
      </c>
      <c r="D10434" s="92">
        <f t="shared" si="513"/>
        <v>14.84</v>
      </c>
      <c r="E10434" s="92">
        <f t="shared" si="514"/>
        <v>11.07</v>
      </c>
      <c r="F10434" s="92">
        <f t="shared" si="515"/>
        <v>19.61</v>
      </c>
      <c r="H10434" s="138">
        <v>14.84</v>
      </c>
      <c r="I10434" s="138">
        <v>11.07</v>
      </c>
      <c r="J10434" s="138">
        <v>19.61</v>
      </c>
      <c r="K10434" s="138">
        <v>14.622641509433961</v>
      </c>
    </row>
    <row r="10435" spans="1:11">
      <c r="A10435" s="39" t="s">
        <v>531</v>
      </c>
      <c r="B10435" s="39" t="s">
        <v>532</v>
      </c>
      <c r="C10435" s="39" t="s">
        <v>159</v>
      </c>
      <c r="D10435" s="92">
        <f t="shared" si="513"/>
        <v>21.05</v>
      </c>
      <c r="E10435" s="92">
        <f t="shared" si="514"/>
        <v>12.65</v>
      </c>
      <c r="F10435" s="92">
        <f t="shared" si="515"/>
        <v>32.909999999999997</v>
      </c>
      <c r="H10435" s="138">
        <v>21.05</v>
      </c>
      <c r="I10435" s="138">
        <v>12.65</v>
      </c>
      <c r="J10435" s="138">
        <v>32.909999999999997</v>
      </c>
      <c r="K10435" s="138">
        <v>24.560570071258905</v>
      </c>
    </row>
    <row r="10436" spans="1:11">
      <c r="A10436" s="39" t="s">
        <v>531</v>
      </c>
      <c r="B10436" s="39" t="s">
        <v>532</v>
      </c>
      <c r="C10436" s="39" t="s">
        <v>161</v>
      </c>
      <c r="D10436" s="92">
        <f t="shared" si="513"/>
        <v>18.350000000000001</v>
      </c>
      <c r="E10436" s="92">
        <f t="shared" si="514"/>
        <v>14.06</v>
      </c>
      <c r="F10436" s="92">
        <f t="shared" si="515"/>
        <v>23.58</v>
      </c>
      <c r="H10436" s="138">
        <v>18.350000000000001</v>
      </c>
      <c r="I10436" s="138">
        <v>14.06</v>
      </c>
      <c r="J10436" s="138">
        <v>23.58</v>
      </c>
      <c r="K10436" s="138">
        <v>13.18801089918256</v>
      </c>
    </row>
    <row r="10437" spans="1:11">
      <c r="A10437" s="39" t="s">
        <v>531</v>
      </c>
      <c r="B10437" s="39" t="s">
        <v>532</v>
      </c>
      <c r="C10437" s="39" t="s">
        <v>168</v>
      </c>
      <c r="D10437" s="92">
        <f t="shared" si="513"/>
        <v>18.760000000000002</v>
      </c>
      <c r="E10437" s="92">
        <f t="shared" si="514"/>
        <v>13.73</v>
      </c>
      <c r="F10437" s="92">
        <f t="shared" si="515"/>
        <v>25.09</v>
      </c>
      <c r="H10437" s="138">
        <v>18.760000000000002</v>
      </c>
      <c r="I10437" s="138">
        <v>13.73</v>
      </c>
      <c r="J10437" s="138">
        <v>25.09</v>
      </c>
      <c r="K10437" s="138">
        <v>15.405117270788912</v>
      </c>
    </row>
    <row r="10438" spans="1:11">
      <c r="A10438" s="39" t="s">
        <v>531</v>
      </c>
      <c r="B10438" s="39" t="s">
        <v>540</v>
      </c>
      <c r="C10438" s="39" t="s">
        <v>102</v>
      </c>
      <c r="D10438" s="92" t="str">
        <f t="shared" si="513"/>
        <v xml:space="preserve"> </v>
      </c>
      <c r="E10438" s="92" t="str">
        <f t="shared" si="514"/>
        <v xml:space="preserve"> </v>
      </c>
      <c r="F10438" s="92" t="str">
        <f t="shared" si="515"/>
        <v xml:space="preserve"> </v>
      </c>
      <c r="H10438" s="138">
        <v>0.86</v>
      </c>
      <c r="I10438" s="138">
        <v>0.28000000000000003</v>
      </c>
      <c r="J10438" s="138">
        <v>2.62</v>
      </c>
      <c r="K10438" s="138">
        <v>56.97674418604651</v>
      </c>
    </row>
    <row r="10439" spans="1:11">
      <c r="A10439" s="39" t="s">
        <v>531</v>
      </c>
      <c r="B10439" s="39" t="s">
        <v>540</v>
      </c>
      <c r="C10439" s="39" t="s">
        <v>103</v>
      </c>
      <c r="D10439" s="92">
        <f t="shared" si="513"/>
        <v>1.1399999999999999</v>
      </c>
      <c r="E10439" s="92">
        <f t="shared" si="514"/>
        <v>0.45</v>
      </c>
      <c r="F10439" s="92">
        <f t="shared" si="515"/>
        <v>2.85</v>
      </c>
      <c r="H10439" s="138">
        <v>1.1399999999999999</v>
      </c>
      <c r="I10439" s="138">
        <v>0.45</v>
      </c>
      <c r="J10439" s="138">
        <v>2.85</v>
      </c>
      <c r="K10439" s="138">
        <v>47.368421052631589</v>
      </c>
    </row>
    <row r="10440" spans="1:11">
      <c r="A10440" s="39" t="s">
        <v>531</v>
      </c>
      <c r="B10440" s="39" t="s">
        <v>540</v>
      </c>
      <c r="C10440" s="39" t="s">
        <v>104</v>
      </c>
      <c r="D10440" s="92" t="str">
        <f t="shared" si="513"/>
        <v xml:space="preserve"> </v>
      </c>
      <c r="E10440" s="92" t="str">
        <f t="shared" si="514"/>
        <v xml:space="preserve"> </v>
      </c>
      <c r="F10440" s="92" t="str">
        <f t="shared" si="515"/>
        <v xml:space="preserve"> </v>
      </c>
      <c r="H10440" s="138">
        <v>0.42</v>
      </c>
      <c r="I10440" s="138">
        <v>0.09</v>
      </c>
      <c r="J10440" s="138">
        <v>1.99</v>
      </c>
      <c r="K10440" s="138">
        <v>78.571428571428584</v>
      </c>
    </row>
    <row r="10441" spans="1:11">
      <c r="A10441" s="39" t="s">
        <v>531</v>
      </c>
      <c r="B10441" s="39" t="s">
        <v>540</v>
      </c>
      <c r="C10441" s="39" t="s">
        <v>110</v>
      </c>
      <c r="D10441" s="92">
        <f t="shared" si="513"/>
        <v>1</v>
      </c>
      <c r="E10441" s="92">
        <f t="shared" si="514"/>
        <v>0.42</v>
      </c>
      <c r="F10441" s="92">
        <f t="shared" si="515"/>
        <v>2.37</v>
      </c>
      <c r="H10441" s="138">
        <v>1</v>
      </c>
      <c r="I10441" s="138">
        <v>0.42</v>
      </c>
      <c r="J10441" s="138">
        <v>2.37</v>
      </c>
      <c r="K10441" s="138">
        <v>44</v>
      </c>
    </row>
    <row r="10442" spans="1:11">
      <c r="A10442" s="39" t="s">
        <v>531</v>
      </c>
      <c r="B10442" s="39" t="s">
        <v>540</v>
      </c>
      <c r="C10442" s="39" t="s">
        <v>111</v>
      </c>
      <c r="D10442" s="92" t="str">
        <f t="shared" si="513"/>
        <v xml:space="preserve"> </v>
      </c>
      <c r="E10442" s="92" t="str">
        <f t="shared" si="514"/>
        <v xml:space="preserve"> </v>
      </c>
      <c r="F10442" s="92" t="str">
        <f t="shared" si="515"/>
        <v xml:space="preserve"> </v>
      </c>
      <c r="H10442" s="138">
        <v>0.52</v>
      </c>
      <c r="I10442" s="138">
        <v>0.13</v>
      </c>
      <c r="J10442" s="138">
        <v>2.02</v>
      </c>
      <c r="K10442" s="138">
        <v>69.230769230769226</v>
      </c>
    </row>
    <row r="10443" spans="1:11">
      <c r="A10443" s="39" t="s">
        <v>531</v>
      </c>
      <c r="B10443" s="39" t="s">
        <v>540</v>
      </c>
      <c r="C10443" s="39" t="s">
        <v>116</v>
      </c>
      <c r="D10443" s="92">
        <f t="shared" si="513"/>
        <v>1.05</v>
      </c>
      <c r="E10443" s="92">
        <f t="shared" si="514"/>
        <v>0.4</v>
      </c>
      <c r="F10443" s="92">
        <f t="shared" si="515"/>
        <v>2.71</v>
      </c>
      <c r="H10443" s="138">
        <v>1.05</v>
      </c>
      <c r="I10443" s="138">
        <v>0.4</v>
      </c>
      <c r="J10443" s="138">
        <v>2.71</v>
      </c>
      <c r="K10443" s="138">
        <v>48.571428571428569</v>
      </c>
    </row>
    <row r="10444" spans="1:11">
      <c r="A10444" s="39" t="s">
        <v>531</v>
      </c>
      <c r="B10444" s="39" t="s">
        <v>540</v>
      </c>
      <c r="C10444" s="39" t="s">
        <v>117</v>
      </c>
      <c r="D10444" s="92">
        <f t="shared" si="513"/>
        <v>0.85</v>
      </c>
      <c r="E10444" s="92">
        <f t="shared" si="514"/>
        <v>0.37</v>
      </c>
      <c r="F10444" s="92">
        <f t="shared" si="515"/>
        <v>1.92</v>
      </c>
      <c r="H10444" s="138">
        <v>0.85</v>
      </c>
      <c r="I10444" s="138">
        <v>0.37</v>
      </c>
      <c r="J10444" s="138">
        <v>1.92</v>
      </c>
      <c r="K10444" s="138">
        <v>42.352941176470587</v>
      </c>
    </row>
    <row r="10445" spans="1:11">
      <c r="A10445" s="39" t="s">
        <v>531</v>
      </c>
      <c r="B10445" s="39" t="s">
        <v>540</v>
      </c>
      <c r="C10445" s="39" t="s">
        <v>119</v>
      </c>
      <c r="D10445" s="92" t="str">
        <f t="shared" si="513"/>
        <v xml:space="preserve"> </v>
      </c>
      <c r="E10445" s="92" t="str">
        <f t="shared" si="514"/>
        <v xml:space="preserve"> </v>
      </c>
      <c r="F10445" s="92" t="str">
        <f t="shared" si="515"/>
        <v xml:space="preserve"> </v>
      </c>
      <c r="H10445" s="138">
        <v>0.39</v>
      </c>
      <c r="I10445" s="138">
        <v>0.06</v>
      </c>
      <c r="J10445" s="138">
        <v>2.63</v>
      </c>
      <c r="K10445" s="138">
        <v>97.435897435897431</v>
      </c>
    </row>
    <row r="10446" spans="1:11">
      <c r="A10446" s="39" t="s">
        <v>531</v>
      </c>
      <c r="B10446" s="39" t="s">
        <v>540</v>
      </c>
      <c r="C10446" s="39" t="s">
        <v>123</v>
      </c>
      <c r="D10446" s="92">
        <f t="shared" si="513"/>
        <v>2.21</v>
      </c>
      <c r="E10446" s="92">
        <f t="shared" si="514"/>
        <v>0.97</v>
      </c>
      <c r="F10446" s="92">
        <f t="shared" si="515"/>
        <v>4.95</v>
      </c>
      <c r="H10446" s="138">
        <v>2.21</v>
      </c>
      <c r="I10446" s="138">
        <v>0.97</v>
      </c>
      <c r="J10446" s="138">
        <v>4.95</v>
      </c>
      <c r="K10446" s="138">
        <v>41.628959276018101</v>
      </c>
    </row>
    <row r="10447" spans="1:11">
      <c r="A10447" s="39" t="s">
        <v>531</v>
      </c>
      <c r="B10447" s="39" t="s">
        <v>540</v>
      </c>
      <c r="C10447" s="39" t="s">
        <v>132</v>
      </c>
      <c r="D10447" s="92" t="str">
        <f t="shared" si="513"/>
        <v xml:space="preserve"> </v>
      </c>
      <c r="E10447" s="92" t="str">
        <f t="shared" si="514"/>
        <v xml:space="preserve"> </v>
      </c>
      <c r="F10447" s="92" t="str">
        <f t="shared" si="515"/>
        <v xml:space="preserve"> </v>
      </c>
      <c r="H10447" s="138">
        <v>0.98</v>
      </c>
      <c r="I10447" s="138">
        <v>0.28000000000000003</v>
      </c>
      <c r="J10447" s="138">
        <v>3.33</v>
      </c>
      <c r="K10447" s="138">
        <v>63.265306122448983</v>
      </c>
    </row>
    <row r="10448" spans="1:11">
      <c r="A10448" s="39" t="s">
        <v>531</v>
      </c>
      <c r="B10448" s="39" t="s">
        <v>540</v>
      </c>
      <c r="C10448" s="39" t="s">
        <v>134</v>
      </c>
      <c r="D10448" s="92">
        <f t="shared" si="513"/>
        <v>0.69</v>
      </c>
      <c r="E10448" s="92">
        <f t="shared" si="514"/>
        <v>0.27</v>
      </c>
      <c r="F10448" s="92">
        <f t="shared" si="515"/>
        <v>1.75</v>
      </c>
      <c r="H10448" s="138">
        <v>0.69</v>
      </c>
      <c r="I10448" s="138">
        <v>0.27</v>
      </c>
      <c r="J10448" s="138">
        <v>1.75</v>
      </c>
      <c r="K10448" s="138">
        <v>47.826086956521749</v>
      </c>
    </row>
    <row r="10449" spans="1:11">
      <c r="A10449" s="39" t="s">
        <v>531</v>
      </c>
      <c r="B10449" s="39" t="s">
        <v>540</v>
      </c>
      <c r="C10449" s="39" t="s">
        <v>150</v>
      </c>
      <c r="D10449" s="92" t="str">
        <f t="shared" si="513"/>
        <v xml:space="preserve"> </v>
      </c>
      <c r="E10449" s="92" t="str">
        <f t="shared" si="514"/>
        <v xml:space="preserve"> </v>
      </c>
      <c r="F10449" s="92" t="str">
        <f t="shared" si="515"/>
        <v xml:space="preserve"> </v>
      </c>
      <c r="H10449" s="138">
        <v>1.76</v>
      </c>
      <c r="I10449" s="138">
        <v>0.43</v>
      </c>
      <c r="J10449" s="138">
        <v>6.98</v>
      </c>
      <c r="K10449" s="138">
        <v>71.590909090909093</v>
      </c>
    </row>
    <row r="10450" spans="1:11">
      <c r="A10450" s="39" t="s">
        <v>531</v>
      </c>
      <c r="B10450" s="39" t="s">
        <v>540</v>
      </c>
      <c r="C10450" s="39" t="s">
        <v>156</v>
      </c>
      <c r="D10450" s="92" t="str">
        <f t="shared" si="513"/>
        <v xml:space="preserve"> </v>
      </c>
      <c r="E10450" s="92" t="str">
        <f t="shared" si="514"/>
        <v xml:space="preserve"> </v>
      </c>
      <c r="F10450" s="92" t="str">
        <f t="shared" si="515"/>
        <v xml:space="preserve"> </v>
      </c>
      <c r="H10450" s="138">
        <v>0.19</v>
      </c>
      <c r="I10450" s="138">
        <v>0.03</v>
      </c>
      <c r="J10450" s="138">
        <v>1.07</v>
      </c>
      <c r="K10450" s="138">
        <v>89.473684210526315</v>
      </c>
    </row>
    <row r="10451" spans="1:11">
      <c r="A10451" s="39" t="s">
        <v>531</v>
      </c>
      <c r="B10451" s="39" t="s">
        <v>540</v>
      </c>
      <c r="C10451" s="39" t="s">
        <v>159</v>
      </c>
      <c r="D10451" s="92" t="str">
        <f t="shared" si="513"/>
        <v xml:space="preserve"> </v>
      </c>
      <c r="E10451" s="92" t="str">
        <f t="shared" si="514"/>
        <v xml:space="preserve"> </v>
      </c>
      <c r="F10451" s="92" t="str">
        <f t="shared" si="515"/>
        <v xml:space="preserve"> </v>
      </c>
      <c r="H10451" s="138">
        <v>0.86</v>
      </c>
      <c r="I10451" s="138">
        <v>0.22</v>
      </c>
      <c r="J10451" s="138">
        <v>3.22</v>
      </c>
      <c r="K10451" s="138">
        <v>67.441860465116278</v>
      </c>
    </row>
    <row r="10452" spans="1:11">
      <c r="A10452" s="39" t="s">
        <v>531</v>
      </c>
      <c r="B10452" s="39" t="s">
        <v>540</v>
      </c>
      <c r="C10452" s="39" t="s">
        <v>161</v>
      </c>
      <c r="D10452" s="92" t="str">
        <f t="shared" si="513"/>
        <v xml:space="preserve"> </v>
      </c>
      <c r="E10452" s="92" t="str">
        <f t="shared" si="514"/>
        <v xml:space="preserve"> </v>
      </c>
      <c r="F10452" s="92" t="str">
        <f t="shared" si="515"/>
        <v xml:space="preserve"> </v>
      </c>
      <c r="H10452" s="138">
        <v>0.74</v>
      </c>
      <c r="I10452" s="138">
        <v>0.16</v>
      </c>
      <c r="J10452" s="138">
        <v>3.23</v>
      </c>
      <c r="K10452" s="138">
        <v>75.675675675675677</v>
      </c>
    </row>
    <row r="10453" spans="1:11">
      <c r="A10453" s="39" t="s">
        <v>531</v>
      </c>
      <c r="B10453" s="39" t="s">
        <v>540</v>
      </c>
      <c r="C10453" s="39" t="s">
        <v>168</v>
      </c>
      <c r="D10453" s="92" t="str">
        <f t="shared" si="513"/>
        <v xml:space="preserve"> </v>
      </c>
      <c r="E10453" s="92" t="str">
        <f t="shared" si="514"/>
        <v xml:space="preserve"> </v>
      </c>
      <c r="F10453" s="92" t="str">
        <f t="shared" si="515"/>
        <v xml:space="preserve"> </v>
      </c>
      <c r="H10453" s="138">
        <v>0.51</v>
      </c>
      <c r="I10453" s="138">
        <v>0.15</v>
      </c>
      <c r="J10453" s="138">
        <v>1.72</v>
      </c>
      <c r="K10453" s="138">
        <v>62.745098039215684</v>
      </c>
    </row>
    <row r="10454" spans="1:11">
      <c r="A10454" s="39" t="s">
        <v>531</v>
      </c>
      <c r="B10454" s="39" t="s">
        <v>541</v>
      </c>
      <c r="C10454" s="39" t="s">
        <v>102</v>
      </c>
      <c r="D10454" s="92">
        <f t="shared" si="513"/>
        <v>5.83</v>
      </c>
      <c r="E10454" s="92">
        <f t="shared" si="514"/>
        <v>3.71</v>
      </c>
      <c r="F10454" s="92">
        <f t="shared" si="515"/>
        <v>9.0299999999999994</v>
      </c>
      <c r="H10454" s="138">
        <v>5.83</v>
      </c>
      <c r="I10454" s="138">
        <v>3.71</v>
      </c>
      <c r="J10454" s="138">
        <v>9.0299999999999994</v>
      </c>
      <c r="K10454" s="138">
        <v>22.641509433962266</v>
      </c>
    </row>
    <row r="10455" spans="1:11">
      <c r="A10455" s="39" t="s">
        <v>531</v>
      </c>
      <c r="B10455" s="39" t="s">
        <v>541</v>
      </c>
      <c r="C10455" s="39" t="s">
        <v>103</v>
      </c>
      <c r="D10455" s="92">
        <f t="shared" si="513"/>
        <v>5.66</v>
      </c>
      <c r="E10455" s="92">
        <f t="shared" si="514"/>
        <v>3.98</v>
      </c>
      <c r="F10455" s="92">
        <f t="shared" si="515"/>
        <v>8</v>
      </c>
      <c r="H10455" s="138">
        <v>5.66</v>
      </c>
      <c r="I10455" s="138">
        <v>3.98</v>
      </c>
      <c r="J10455" s="138">
        <v>8</v>
      </c>
      <c r="K10455" s="138">
        <v>17.844522968197879</v>
      </c>
    </row>
    <row r="10456" spans="1:11">
      <c r="A10456" s="39" t="s">
        <v>531</v>
      </c>
      <c r="B10456" s="39" t="s">
        <v>541</v>
      </c>
      <c r="C10456" s="39" t="s">
        <v>104</v>
      </c>
      <c r="D10456" s="92">
        <f t="shared" si="513"/>
        <v>3.05</v>
      </c>
      <c r="E10456" s="92">
        <f t="shared" si="514"/>
        <v>2.08</v>
      </c>
      <c r="F10456" s="92">
        <f t="shared" si="515"/>
        <v>4.4400000000000004</v>
      </c>
      <c r="H10456" s="138">
        <v>3.05</v>
      </c>
      <c r="I10456" s="138">
        <v>2.08</v>
      </c>
      <c r="J10456" s="138">
        <v>4.4400000000000004</v>
      </c>
      <c r="K10456" s="138">
        <v>19.344262295081968</v>
      </c>
    </row>
    <row r="10457" spans="1:11">
      <c r="A10457" s="39" t="s">
        <v>531</v>
      </c>
      <c r="B10457" s="39" t="s">
        <v>541</v>
      </c>
      <c r="C10457" s="39" t="s">
        <v>110</v>
      </c>
      <c r="D10457" s="92">
        <f t="shared" si="513"/>
        <v>5.22</v>
      </c>
      <c r="E10457" s="92">
        <f t="shared" si="514"/>
        <v>3.42</v>
      </c>
      <c r="F10457" s="92">
        <f t="shared" si="515"/>
        <v>7.88</v>
      </c>
      <c r="H10457" s="138">
        <v>5.22</v>
      </c>
      <c r="I10457" s="138">
        <v>3.42</v>
      </c>
      <c r="J10457" s="138">
        <v>7.88</v>
      </c>
      <c r="K10457" s="138">
        <v>21.264367816091955</v>
      </c>
    </row>
    <row r="10458" spans="1:11">
      <c r="A10458" s="39" t="s">
        <v>531</v>
      </c>
      <c r="B10458" s="39" t="s">
        <v>541</v>
      </c>
      <c r="C10458" s="39" t="s">
        <v>111</v>
      </c>
      <c r="D10458" s="92">
        <f t="shared" si="513"/>
        <v>7.16</v>
      </c>
      <c r="E10458" s="92">
        <f t="shared" si="514"/>
        <v>4.71</v>
      </c>
      <c r="F10458" s="92">
        <f t="shared" si="515"/>
        <v>10.74</v>
      </c>
      <c r="H10458" s="138">
        <v>7.16</v>
      </c>
      <c r="I10458" s="138">
        <v>4.71</v>
      </c>
      <c r="J10458" s="138">
        <v>10.74</v>
      </c>
      <c r="K10458" s="138">
        <v>21.089385474860332</v>
      </c>
    </row>
    <row r="10459" spans="1:11">
      <c r="A10459" s="39" t="s">
        <v>531</v>
      </c>
      <c r="B10459" s="39" t="s">
        <v>541</v>
      </c>
      <c r="C10459" s="39" t="s">
        <v>116</v>
      </c>
      <c r="D10459" s="92">
        <f t="shared" si="513"/>
        <v>4.6399999999999997</v>
      </c>
      <c r="E10459" s="92">
        <f t="shared" si="514"/>
        <v>3.32</v>
      </c>
      <c r="F10459" s="92">
        <f t="shared" si="515"/>
        <v>6.44</v>
      </c>
      <c r="H10459" s="138">
        <v>4.6399999999999997</v>
      </c>
      <c r="I10459" s="138">
        <v>3.32</v>
      </c>
      <c r="J10459" s="138">
        <v>6.44</v>
      </c>
      <c r="K10459" s="138">
        <v>17.02586206896552</v>
      </c>
    </row>
    <row r="10460" spans="1:11">
      <c r="A10460" s="39" t="s">
        <v>531</v>
      </c>
      <c r="B10460" s="39" t="s">
        <v>541</v>
      </c>
      <c r="C10460" s="39" t="s">
        <v>117</v>
      </c>
      <c r="D10460" s="92">
        <f t="shared" si="513"/>
        <v>7.08</v>
      </c>
      <c r="E10460" s="92">
        <f t="shared" si="514"/>
        <v>5.05</v>
      </c>
      <c r="F10460" s="92">
        <f t="shared" si="515"/>
        <v>9.85</v>
      </c>
      <c r="H10460" s="138">
        <v>7.08</v>
      </c>
      <c r="I10460" s="138">
        <v>5.05</v>
      </c>
      <c r="J10460" s="138">
        <v>9.85</v>
      </c>
      <c r="K10460" s="138">
        <v>17.090395480225986</v>
      </c>
    </row>
    <row r="10461" spans="1:11">
      <c r="A10461" s="39" t="s">
        <v>531</v>
      </c>
      <c r="B10461" s="39" t="s">
        <v>541</v>
      </c>
      <c r="C10461" s="39" t="s">
        <v>119</v>
      </c>
      <c r="D10461" s="92">
        <f t="shared" ref="D10461:D10524" si="516">IF(K10461&gt;=50," ",H10461)</f>
        <v>3.91</v>
      </c>
      <c r="E10461" s="92">
        <f t="shared" ref="E10461:E10524" si="517">IF(K10461&gt;=50," ",I10461)</f>
        <v>2.4</v>
      </c>
      <c r="F10461" s="92">
        <f t="shared" ref="F10461:F10524" si="518">IF(K10461&gt;=50," ",J10461)</f>
        <v>6.29</v>
      </c>
      <c r="H10461" s="138">
        <v>3.91</v>
      </c>
      <c r="I10461" s="138">
        <v>2.4</v>
      </c>
      <c r="J10461" s="138">
        <v>6.29</v>
      </c>
      <c r="K10461" s="138">
        <v>24.552429667519178</v>
      </c>
    </row>
    <row r="10462" spans="1:11">
      <c r="A10462" s="39" t="s">
        <v>531</v>
      </c>
      <c r="B10462" s="39" t="s">
        <v>541</v>
      </c>
      <c r="C10462" s="39" t="s">
        <v>123</v>
      </c>
      <c r="D10462" s="92">
        <f t="shared" si="516"/>
        <v>6.09</v>
      </c>
      <c r="E10462" s="92">
        <f t="shared" si="517"/>
        <v>4.1399999999999997</v>
      </c>
      <c r="F10462" s="92">
        <f t="shared" si="518"/>
        <v>8.8699999999999992</v>
      </c>
      <c r="H10462" s="138">
        <v>6.09</v>
      </c>
      <c r="I10462" s="138">
        <v>4.1399999999999997</v>
      </c>
      <c r="J10462" s="138">
        <v>8.8699999999999992</v>
      </c>
      <c r="K10462" s="138">
        <v>19.376026272577995</v>
      </c>
    </row>
    <row r="10463" spans="1:11">
      <c r="A10463" s="39" t="s">
        <v>531</v>
      </c>
      <c r="B10463" s="39" t="s">
        <v>541</v>
      </c>
      <c r="C10463" s="39" t="s">
        <v>132</v>
      </c>
      <c r="D10463" s="92">
        <f t="shared" si="516"/>
        <v>5.64</v>
      </c>
      <c r="E10463" s="92">
        <f t="shared" si="517"/>
        <v>3.93</v>
      </c>
      <c r="F10463" s="92">
        <f t="shared" si="518"/>
        <v>8.0299999999999994</v>
      </c>
      <c r="H10463" s="138">
        <v>5.64</v>
      </c>
      <c r="I10463" s="138">
        <v>3.93</v>
      </c>
      <c r="J10463" s="138">
        <v>8.0299999999999994</v>
      </c>
      <c r="K10463" s="138">
        <v>18.26241134751773</v>
      </c>
    </row>
    <row r="10464" spans="1:11">
      <c r="A10464" s="39" t="s">
        <v>531</v>
      </c>
      <c r="B10464" s="39" t="s">
        <v>541</v>
      </c>
      <c r="C10464" s="39" t="s">
        <v>134</v>
      </c>
      <c r="D10464" s="92">
        <f t="shared" si="516"/>
        <v>6.77</v>
      </c>
      <c r="E10464" s="92">
        <f t="shared" si="517"/>
        <v>5.15</v>
      </c>
      <c r="F10464" s="92">
        <f t="shared" si="518"/>
        <v>8.85</v>
      </c>
      <c r="H10464" s="138">
        <v>6.77</v>
      </c>
      <c r="I10464" s="138">
        <v>5.15</v>
      </c>
      <c r="J10464" s="138">
        <v>8.85</v>
      </c>
      <c r="K10464" s="138">
        <v>13.884785819793205</v>
      </c>
    </row>
    <row r="10465" spans="1:11">
      <c r="A10465" s="39" t="s">
        <v>531</v>
      </c>
      <c r="B10465" s="39" t="s">
        <v>541</v>
      </c>
      <c r="C10465" s="39" t="s">
        <v>150</v>
      </c>
      <c r="D10465" s="92">
        <f t="shared" si="516"/>
        <v>5.99</v>
      </c>
      <c r="E10465" s="92">
        <f t="shared" si="517"/>
        <v>3.99</v>
      </c>
      <c r="F10465" s="92">
        <f t="shared" si="518"/>
        <v>8.89</v>
      </c>
      <c r="H10465" s="138">
        <v>5.99</v>
      </c>
      <c r="I10465" s="138">
        <v>3.99</v>
      </c>
      <c r="J10465" s="138">
        <v>8.89</v>
      </c>
      <c r="K10465" s="138">
        <v>20.367278797996661</v>
      </c>
    </row>
    <row r="10466" spans="1:11">
      <c r="A10466" s="39" t="s">
        <v>531</v>
      </c>
      <c r="B10466" s="39" t="s">
        <v>541</v>
      </c>
      <c r="C10466" s="39" t="s">
        <v>156</v>
      </c>
      <c r="D10466" s="92">
        <f t="shared" si="516"/>
        <v>2.61</v>
      </c>
      <c r="E10466" s="92">
        <f t="shared" si="517"/>
        <v>1.58</v>
      </c>
      <c r="F10466" s="92">
        <f t="shared" si="518"/>
        <v>4.2699999999999996</v>
      </c>
      <c r="H10466" s="138">
        <v>2.61</v>
      </c>
      <c r="I10466" s="138">
        <v>1.58</v>
      </c>
      <c r="J10466" s="138">
        <v>4.2699999999999996</v>
      </c>
      <c r="K10466" s="138">
        <v>25.287356321839084</v>
      </c>
    </row>
    <row r="10467" spans="1:11">
      <c r="A10467" s="39" t="s">
        <v>531</v>
      </c>
      <c r="B10467" s="39" t="s">
        <v>541</v>
      </c>
      <c r="C10467" s="39" t="s">
        <v>159</v>
      </c>
      <c r="D10467" s="92">
        <f t="shared" si="516"/>
        <v>4.99</v>
      </c>
      <c r="E10467" s="92">
        <f t="shared" si="517"/>
        <v>3.38</v>
      </c>
      <c r="F10467" s="92">
        <f t="shared" si="518"/>
        <v>7.31</v>
      </c>
      <c r="H10467" s="138">
        <v>4.99</v>
      </c>
      <c r="I10467" s="138">
        <v>3.38</v>
      </c>
      <c r="J10467" s="138">
        <v>7.31</v>
      </c>
      <c r="K10467" s="138">
        <v>19.639278557114224</v>
      </c>
    </row>
    <row r="10468" spans="1:11">
      <c r="A10468" s="39" t="s">
        <v>531</v>
      </c>
      <c r="B10468" s="39" t="s">
        <v>541</v>
      </c>
      <c r="C10468" s="39" t="s">
        <v>161</v>
      </c>
      <c r="D10468" s="92">
        <f t="shared" si="516"/>
        <v>3.06</v>
      </c>
      <c r="E10468" s="92">
        <f t="shared" si="517"/>
        <v>1.61</v>
      </c>
      <c r="F10468" s="92">
        <f t="shared" si="518"/>
        <v>5.73</v>
      </c>
      <c r="H10468" s="138">
        <v>3.06</v>
      </c>
      <c r="I10468" s="138">
        <v>1.61</v>
      </c>
      <c r="J10468" s="138">
        <v>5.73</v>
      </c>
      <c r="K10468" s="138">
        <v>32.352941176470587</v>
      </c>
    </row>
    <row r="10469" spans="1:11">
      <c r="A10469" s="39" t="s">
        <v>531</v>
      </c>
      <c r="B10469" s="39" t="s">
        <v>541</v>
      </c>
      <c r="C10469" s="39" t="s">
        <v>168</v>
      </c>
      <c r="D10469" s="92">
        <f t="shared" si="516"/>
        <v>7.45</v>
      </c>
      <c r="E10469" s="92">
        <f t="shared" si="517"/>
        <v>5.52</v>
      </c>
      <c r="F10469" s="92">
        <f t="shared" si="518"/>
        <v>9.99</v>
      </c>
      <c r="H10469" s="138">
        <v>7.45</v>
      </c>
      <c r="I10469" s="138">
        <v>5.52</v>
      </c>
      <c r="J10469" s="138">
        <v>9.99</v>
      </c>
      <c r="K10469" s="138">
        <v>15.167785234899329</v>
      </c>
    </row>
    <row r="10470" spans="1:11">
      <c r="A10470" s="39" t="s">
        <v>531</v>
      </c>
      <c r="B10470" s="39" t="s">
        <v>535</v>
      </c>
      <c r="C10470" s="39" t="s">
        <v>102</v>
      </c>
      <c r="D10470" s="92">
        <f t="shared" si="516"/>
        <v>8.86</v>
      </c>
      <c r="E10470" s="92">
        <f t="shared" si="517"/>
        <v>6.29</v>
      </c>
      <c r="F10470" s="92">
        <f t="shared" si="518"/>
        <v>12.34</v>
      </c>
      <c r="H10470" s="138">
        <v>8.86</v>
      </c>
      <c r="I10470" s="138">
        <v>6.29</v>
      </c>
      <c r="J10470" s="138">
        <v>12.34</v>
      </c>
      <c r="K10470" s="138">
        <v>17.268623024830703</v>
      </c>
    </row>
    <row r="10471" spans="1:11">
      <c r="A10471" s="39" t="s">
        <v>531</v>
      </c>
      <c r="B10471" s="39" t="s">
        <v>535</v>
      </c>
      <c r="C10471" s="39" t="s">
        <v>103</v>
      </c>
      <c r="D10471" s="92">
        <f t="shared" si="516"/>
        <v>5.27</v>
      </c>
      <c r="E10471" s="92">
        <f t="shared" si="517"/>
        <v>3.92</v>
      </c>
      <c r="F10471" s="92">
        <f t="shared" si="518"/>
        <v>7.05</v>
      </c>
      <c r="H10471" s="138">
        <v>5.27</v>
      </c>
      <c r="I10471" s="138">
        <v>3.92</v>
      </c>
      <c r="J10471" s="138">
        <v>7.05</v>
      </c>
      <c r="K10471" s="138">
        <v>14.990512333965848</v>
      </c>
    </row>
    <row r="10472" spans="1:11">
      <c r="A10472" s="39" t="s">
        <v>531</v>
      </c>
      <c r="B10472" s="39" t="s">
        <v>535</v>
      </c>
      <c r="C10472" s="39" t="s">
        <v>104</v>
      </c>
      <c r="D10472" s="92">
        <f t="shared" si="516"/>
        <v>5.92</v>
      </c>
      <c r="E10472" s="92">
        <f t="shared" si="517"/>
        <v>4.3499999999999996</v>
      </c>
      <c r="F10472" s="92">
        <f t="shared" si="518"/>
        <v>8</v>
      </c>
      <c r="H10472" s="138">
        <v>5.92</v>
      </c>
      <c r="I10472" s="138">
        <v>4.3499999999999996</v>
      </c>
      <c r="J10472" s="138">
        <v>8</v>
      </c>
      <c r="K10472" s="138">
        <v>15.54054054054054</v>
      </c>
    </row>
    <row r="10473" spans="1:11">
      <c r="A10473" s="39" t="s">
        <v>531</v>
      </c>
      <c r="B10473" s="39" t="s">
        <v>535</v>
      </c>
      <c r="C10473" s="39" t="s">
        <v>110</v>
      </c>
      <c r="D10473" s="92">
        <f t="shared" si="516"/>
        <v>6.36</v>
      </c>
      <c r="E10473" s="92">
        <f t="shared" si="517"/>
        <v>4.45</v>
      </c>
      <c r="F10473" s="92">
        <f t="shared" si="518"/>
        <v>9.01</v>
      </c>
      <c r="H10473" s="138">
        <v>6.36</v>
      </c>
      <c r="I10473" s="138">
        <v>4.45</v>
      </c>
      <c r="J10473" s="138">
        <v>9.01</v>
      </c>
      <c r="K10473" s="138">
        <v>18.081761006289305</v>
      </c>
    </row>
    <row r="10474" spans="1:11">
      <c r="A10474" s="39" t="s">
        <v>531</v>
      </c>
      <c r="B10474" s="39" t="s">
        <v>535</v>
      </c>
      <c r="C10474" s="39" t="s">
        <v>111</v>
      </c>
      <c r="D10474" s="92">
        <f t="shared" si="516"/>
        <v>5.78</v>
      </c>
      <c r="E10474" s="92">
        <f t="shared" si="517"/>
        <v>3.72</v>
      </c>
      <c r="F10474" s="92">
        <f t="shared" si="518"/>
        <v>8.9</v>
      </c>
      <c r="H10474" s="138">
        <v>5.78</v>
      </c>
      <c r="I10474" s="138">
        <v>3.72</v>
      </c>
      <c r="J10474" s="138">
        <v>8.9</v>
      </c>
      <c r="K10474" s="138">
        <v>22.318339100346023</v>
      </c>
    </row>
    <row r="10475" spans="1:11">
      <c r="A10475" s="39" t="s">
        <v>531</v>
      </c>
      <c r="B10475" s="39" t="s">
        <v>535</v>
      </c>
      <c r="C10475" s="39" t="s">
        <v>116</v>
      </c>
      <c r="D10475" s="92">
        <f t="shared" si="516"/>
        <v>5.57</v>
      </c>
      <c r="E10475" s="92">
        <f t="shared" si="517"/>
        <v>4.0599999999999996</v>
      </c>
      <c r="F10475" s="92">
        <f t="shared" si="518"/>
        <v>7.61</v>
      </c>
      <c r="H10475" s="138">
        <v>5.57</v>
      </c>
      <c r="I10475" s="138">
        <v>4.0599999999999996</v>
      </c>
      <c r="J10475" s="138">
        <v>7.61</v>
      </c>
      <c r="K10475" s="138">
        <v>16.157989228007182</v>
      </c>
    </row>
    <row r="10476" spans="1:11">
      <c r="A10476" s="39" t="s">
        <v>531</v>
      </c>
      <c r="B10476" s="39" t="s">
        <v>535</v>
      </c>
      <c r="C10476" s="39" t="s">
        <v>117</v>
      </c>
      <c r="D10476" s="92">
        <f t="shared" si="516"/>
        <v>6.96</v>
      </c>
      <c r="E10476" s="92">
        <f t="shared" si="517"/>
        <v>4.78</v>
      </c>
      <c r="F10476" s="92">
        <f t="shared" si="518"/>
        <v>10.02</v>
      </c>
      <c r="H10476" s="138">
        <v>6.96</v>
      </c>
      <c r="I10476" s="138">
        <v>4.78</v>
      </c>
      <c r="J10476" s="138">
        <v>10.02</v>
      </c>
      <c r="K10476" s="138">
        <v>18.965517241379313</v>
      </c>
    </row>
    <row r="10477" spans="1:11">
      <c r="A10477" s="39" t="s">
        <v>531</v>
      </c>
      <c r="B10477" s="39" t="s">
        <v>535</v>
      </c>
      <c r="C10477" s="39" t="s">
        <v>119</v>
      </c>
      <c r="D10477" s="92">
        <f t="shared" si="516"/>
        <v>7.21</v>
      </c>
      <c r="E10477" s="92">
        <f t="shared" si="517"/>
        <v>5.16</v>
      </c>
      <c r="F10477" s="92">
        <f t="shared" si="518"/>
        <v>10</v>
      </c>
      <c r="H10477" s="138">
        <v>7.21</v>
      </c>
      <c r="I10477" s="138">
        <v>5.16</v>
      </c>
      <c r="J10477" s="138">
        <v>10</v>
      </c>
      <c r="K10477" s="138">
        <v>16.920943134535367</v>
      </c>
    </row>
    <row r="10478" spans="1:11">
      <c r="A10478" s="39" t="s">
        <v>531</v>
      </c>
      <c r="B10478" s="39" t="s">
        <v>535</v>
      </c>
      <c r="C10478" s="39" t="s">
        <v>123</v>
      </c>
      <c r="D10478" s="92">
        <f t="shared" si="516"/>
        <v>6.62</v>
      </c>
      <c r="E10478" s="92">
        <f t="shared" si="517"/>
        <v>4.76</v>
      </c>
      <c r="F10478" s="92">
        <f t="shared" si="518"/>
        <v>9.14</v>
      </c>
      <c r="H10478" s="138">
        <v>6.62</v>
      </c>
      <c r="I10478" s="138">
        <v>4.76</v>
      </c>
      <c r="J10478" s="138">
        <v>9.14</v>
      </c>
      <c r="K10478" s="138">
        <v>16.61631419939577</v>
      </c>
    </row>
    <row r="10479" spans="1:11">
      <c r="A10479" s="39" t="s">
        <v>531</v>
      </c>
      <c r="B10479" s="39" t="s">
        <v>535</v>
      </c>
      <c r="C10479" s="39" t="s">
        <v>132</v>
      </c>
      <c r="D10479" s="92">
        <f t="shared" si="516"/>
        <v>7.87</v>
      </c>
      <c r="E10479" s="92">
        <f t="shared" si="517"/>
        <v>5.65</v>
      </c>
      <c r="F10479" s="92">
        <f t="shared" si="518"/>
        <v>10.86</v>
      </c>
      <c r="H10479" s="138">
        <v>7.87</v>
      </c>
      <c r="I10479" s="138">
        <v>5.65</v>
      </c>
      <c r="J10479" s="138">
        <v>10.86</v>
      </c>
      <c r="K10479" s="138">
        <v>16.645489199491742</v>
      </c>
    </row>
    <row r="10480" spans="1:11">
      <c r="A10480" s="39" t="s">
        <v>531</v>
      </c>
      <c r="B10480" s="39" t="s">
        <v>535</v>
      </c>
      <c r="C10480" s="39" t="s">
        <v>134</v>
      </c>
      <c r="D10480" s="92">
        <f t="shared" si="516"/>
        <v>6.78</v>
      </c>
      <c r="E10480" s="92">
        <f t="shared" si="517"/>
        <v>5.25</v>
      </c>
      <c r="F10480" s="92">
        <f t="shared" si="518"/>
        <v>8.7200000000000006</v>
      </c>
      <c r="H10480" s="138">
        <v>6.78</v>
      </c>
      <c r="I10480" s="138">
        <v>5.25</v>
      </c>
      <c r="J10480" s="138">
        <v>8.7200000000000006</v>
      </c>
      <c r="K10480" s="138">
        <v>12.979351032448378</v>
      </c>
    </row>
    <row r="10481" spans="1:11">
      <c r="A10481" s="39" t="s">
        <v>531</v>
      </c>
      <c r="B10481" s="39" t="s">
        <v>535</v>
      </c>
      <c r="C10481" s="39" t="s">
        <v>150</v>
      </c>
      <c r="D10481" s="92">
        <f t="shared" si="516"/>
        <v>7.26</v>
      </c>
      <c r="E10481" s="92">
        <f t="shared" si="517"/>
        <v>5.31</v>
      </c>
      <c r="F10481" s="92">
        <f t="shared" si="518"/>
        <v>9.8699999999999992</v>
      </c>
      <c r="H10481" s="138">
        <v>7.26</v>
      </c>
      <c r="I10481" s="138">
        <v>5.31</v>
      </c>
      <c r="J10481" s="138">
        <v>9.8699999999999992</v>
      </c>
      <c r="K10481" s="138">
        <v>15.840220385674931</v>
      </c>
    </row>
    <row r="10482" spans="1:11">
      <c r="A10482" s="39" t="s">
        <v>531</v>
      </c>
      <c r="B10482" s="39" t="s">
        <v>535</v>
      </c>
      <c r="C10482" s="39" t="s">
        <v>156</v>
      </c>
      <c r="D10482" s="92">
        <f t="shared" si="516"/>
        <v>9.86</v>
      </c>
      <c r="E10482" s="92">
        <f t="shared" si="517"/>
        <v>6.39</v>
      </c>
      <c r="F10482" s="92">
        <f t="shared" si="518"/>
        <v>14.92</v>
      </c>
      <c r="H10482" s="138">
        <v>9.86</v>
      </c>
      <c r="I10482" s="138">
        <v>6.39</v>
      </c>
      <c r="J10482" s="138">
        <v>14.92</v>
      </c>
      <c r="K10482" s="138">
        <v>21.703853955375259</v>
      </c>
    </row>
    <row r="10483" spans="1:11">
      <c r="A10483" s="39" t="s">
        <v>531</v>
      </c>
      <c r="B10483" s="39" t="s">
        <v>535</v>
      </c>
      <c r="C10483" s="39" t="s">
        <v>159</v>
      </c>
      <c r="D10483" s="92">
        <f t="shared" si="516"/>
        <v>5.42</v>
      </c>
      <c r="E10483" s="92">
        <f t="shared" si="517"/>
        <v>4.09</v>
      </c>
      <c r="F10483" s="92">
        <f t="shared" si="518"/>
        <v>7.16</v>
      </c>
      <c r="H10483" s="138">
        <v>5.42</v>
      </c>
      <c r="I10483" s="138">
        <v>4.09</v>
      </c>
      <c r="J10483" s="138">
        <v>7.16</v>
      </c>
      <c r="K10483" s="138">
        <v>14.391143911439114</v>
      </c>
    </row>
    <row r="10484" spans="1:11">
      <c r="A10484" s="39" t="s">
        <v>531</v>
      </c>
      <c r="B10484" s="39" t="s">
        <v>535</v>
      </c>
      <c r="C10484" s="39" t="s">
        <v>161</v>
      </c>
      <c r="D10484" s="92">
        <f t="shared" si="516"/>
        <v>4.08</v>
      </c>
      <c r="E10484" s="92">
        <f t="shared" si="517"/>
        <v>2.67</v>
      </c>
      <c r="F10484" s="92">
        <f t="shared" si="518"/>
        <v>6.18</v>
      </c>
      <c r="H10484" s="138">
        <v>4.08</v>
      </c>
      <c r="I10484" s="138">
        <v>2.67</v>
      </c>
      <c r="J10484" s="138">
        <v>6.18</v>
      </c>
      <c r="K10484" s="138">
        <v>21.568627450980394</v>
      </c>
    </row>
    <row r="10485" spans="1:11">
      <c r="A10485" s="39" t="s">
        <v>531</v>
      </c>
      <c r="B10485" s="39" t="s">
        <v>535</v>
      </c>
      <c r="C10485" s="39" t="s">
        <v>168</v>
      </c>
      <c r="D10485" s="92">
        <f t="shared" si="516"/>
        <v>6.76</v>
      </c>
      <c r="E10485" s="92">
        <f t="shared" si="517"/>
        <v>5.0599999999999996</v>
      </c>
      <c r="F10485" s="92">
        <f t="shared" si="518"/>
        <v>8.9700000000000006</v>
      </c>
      <c r="H10485" s="138">
        <v>6.76</v>
      </c>
      <c r="I10485" s="138">
        <v>5.0599999999999996</v>
      </c>
      <c r="J10485" s="138">
        <v>8.9700000000000006</v>
      </c>
      <c r="K10485" s="138">
        <v>14.644970414201183</v>
      </c>
    </row>
    <row r="10486" spans="1:11">
      <c r="A10486" s="39" t="s">
        <v>531</v>
      </c>
      <c r="B10486" s="39" t="s">
        <v>536</v>
      </c>
      <c r="C10486" s="39" t="s">
        <v>102</v>
      </c>
      <c r="D10486" s="92">
        <f t="shared" si="516"/>
        <v>2.92</v>
      </c>
      <c r="E10486" s="92">
        <f t="shared" si="517"/>
        <v>1.83</v>
      </c>
      <c r="F10486" s="92">
        <f t="shared" si="518"/>
        <v>4.62</v>
      </c>
      <c r="H10486" s="138">
        <v>2.92</v>
      </c>
      <c r="I10486" s="138">
        <v>1.83</v>
      </c>
      <c r="J10486" s="138">
        <v>4.62</v>
      </c>
      <c r="K10486" s="138">
        <v>23.63013698630137</v>
      </c>
    </row>
    <row r="10487" spans="1:11">
      <c r="A10487" s="39" t="s">
        <v>531</v>
      </c>
      <c r="B10487" s="39" t="s">
        <v>536</v>
      </c>
      <c r="C10487" s="39" t="s">
        <v>103</v>
      </c>
      <c r="D10487" s="92">
        <f t="shared" si="516"/>
        <v>2.65</v>
      </c>
      <c r="E10487" s="92">
        <f t="shared" si="517"/>
        <v>1.64</v>
      </c>
      <c r="F10487" s="92">
        <f t="shared" si="518"/>
        <v>4.25</v>
      </c>
      <c r="H10487" s="138">
        <v>2.65</v>
      </c>
      <c r="I10487" s="138">
        <v>1.64</v>
      </c>
      <c r="J10487" s="138">
        <v>4.25</v>
      </c>
      <c r="K10487" s="138">
        <v>24.150943396226417</v>
      </c>
    </row>
    <row r="10488" spans="1:11">
      <c r="A10488" s="39" t="s">
        <v>531</v>
      </c>
      <c r="B10488" s="39" t="s">
        <v>536</v>
      </c>
      <c r="C10488" s="39" t="s">
        <v>104</v>
      </c>
      <c r="D10488" s="92">
        <f t="shared" si="516"/>
        <v>0.85</v>
      </c>
      <c r="E10488" s="92">
        <f t="shared" si="517"/>
        <v>0.38</v>
      </c>
      <c r="F10488" s="92">
        <f t="shared" si="518"/>
        <v>1.89</v>
      </c>
      <c r="H10488" s="138">
        <v>0.85</v>
      </c>
      <c r="I10488" s="138">
        <v>0.38</v>
      </c>
      <c r="J10488" s="138">
        <v>1.89</v>
      </c>
      <c r="K10488" s="138">
        <v>41.17647058823529</v>
      </c>
    </row>
    <row r="10489" spans="1:11">
      <c r="A10489" s="39" t="s">
        <v>531</v>
      </c>
      <c r="B10489" s="39" t="s">
        <v>536</v>
      </c>
      <c r="C10489" s="39" t="s">
        <v>110</v>
      </c>
      <c r="D10489" s="92">
        <f t="shared" si="516"/>
        <v>2.91</v>
      </c>
      <c r="E10489" s="92">
        <f t="shared" si="517"/>
        <v>1.78</v>
      </c>
      <c r="F10489" s="92">
        <f t="shared" si="518"/>
        <v>4.71</v>
      </c>
      <c r="H10489" s="138">
        <v>2.91</v>
      </c>
      <c r="I10489" s="138">
        <v>1.78</v>
      </c>
      <c r="J10489" s="138">
        <v>4.71</v>
      </c>
      <c r="K10489" s="138">
        <v>24.742268041237111</v>
      </c>
    </row>
    <row r="10490" spans="1:11">
      <c r="A10490" s="39" t="s">
        <v>531</v>
      </c>
      <c r="B10490" s="39" t="s">
        <v>536</v>
      </c>
      <c r="C10490" s="39" t="s">
        <v>111</v>
      </c>
      <c r="D10490" s="92">
        <f t="shared" si="516"/>
        <v>3.67</v>
      </c>
      <c r="E10490" s="92">
        <f t="shared" si="517"/>
        <v>1.96</v>
      </c>
      <c r="F10490" s="92">
        <f t="shared" si="518"/>
        <v>6.75</v>
      </c>
      <c r="H10490" s="138">
        <v>3.67</v>
      </c>
      <c r="I10490" s="138">
        <v>1.96</v>
      </c>
      <c r="J10490" s="138">
        <v>6.75</v>
      </c>
      <c r="K10490" s="138">
        <v>31.607629427792915</v>
      </c>
    </row>
    <row r="10491" spans="1:11">
      <c r="A10491" s="39" t="s">
        <v>531</v>
      </c>
      <c r="B10491" s="39" t="s">
        <v>536</v>
      </c>
      <c r="C10491" s="39" t="s">
        <v>116</v>
      </c>
      <c r="D10491" s="92">
        <f t="shared" si="516"/>
        <v>1.69</v>
      </c>
      <c r="E10491" s="92">
        <f t="shared" si="517"/>
        <v>1.01</v>
      </c>
      <c r="F10491" s="92">
        <f t="shared" si="518"/>
        <v>2.79</v>
      </c>
      <c r="H10491" s="138">
        <v>1.69</v>
      </c>
      <c r="I10491" s="138">
        <v>1.01</v>
      </c>
      <c r="J10491" s="138">
        <v>2.79</v>
      </c>
      <c r="K10491" s="138">
        <v>26.035502958579883</v>
      </c>
    </row>
    <row r="10492" spans="1:11">
      <c r="A10492" s="39" t="s">
        <v>531</v>
      </c>
      <c r="B10492" s="39" t="s">
        <v>536</v>
      </c>
      <c r="C10492" s="39" t="s">
        <v>117</v>
      </c>
      <c r="D10492" s="92">
        <f t="shared" si="516"/>
        <v>2.29</v>
      </c>
      <c r="E10492" s="92">
        <f t="shared" si="517"/>
        <v>1.32</v>
      </c>
      <c r="F10492" s="92">
        <f t="shared" si="518"/>
        <v>3.95</v>
      </c>
      <c r="H10492" s="138">
        <v>2.29</v>
      </c>
      <c r="I10492" s="138">
        <v>1.32</v>
      </c>
      <c r="J10492" s="138">
        <v>3.95</v>
      </c>
      <c r="K10492" s="138">
        <v>27.947598253275107</v>
      </c>
    </row>
    <row r="10493" spans="1:11">
      <c r="A10493" s="39" t="s">
        <v>531</v>
      </c>
      <c r="B10493" s="39" t="s">
        <v>536</v>
      </c>
      <c r="C10493" s="39" t="s">
        <v>119</v>
      </c>
      <c r="D10493" s="92">
        <f t="shared" si="516"/>
        <v>1.99</v>
      </c>
      <c r="E10493" s="92">
        <f t="shared" si="517"/>
        <v>1.02</v>
      </c>
      <c r="F10493" s="92">
        <f t="shared" si="518"/>
        <v>3.86</v>
      </c>
      <c r="H10493" s="138">
        <v>1.99</v>
      </c>
      <c r="I10493" s="138">
        <v>1.02</v>
      </c>
      <c r="J10493" s="138">
        <v>3.86</v>
      </c>
      <c r="K10493" s="138">
        <v>34.170854271356788</v>
      </c>
    </row>
    <row r="10494" spans="1:11">
      <c r="A10494" s="39" t="s">
        <v>531</v>
      </c>
      <c r="B10494" s="39" t="s">
        <v>536</v>
      </c>
      <c r="C10494" s="39" t="s">
        <v>123</v>
      </c>
      <c r="D10494" s="92">
        <f t="shared" si="516"/>
        <v>2.19</v>
      </c>
      <c r="E10494" s="92">
        <f t="shared" si="517"/>
        <v>1.08</v>
      </c>
      <c r="F10494" s="92">
        <f t="shared" si="518"/>
        <v>4.37</v>
      </c>
      <c r="H10494" s="138">
        <v>2.19</v>
      </c>
      <c r="I10494" s="138">
        <v>1.08</v>
      </c>
      <c r="J10494" s="138">
        <v>4.37</v>
      </c>
      <c r="K10494" s="138">
        <v>35.616438356164387</v>
      </c>
    </row>
    <row r="10495" spans="1:11">
      <c r="A10495" s="39" t="s">
        <v>531</v>
      </c>
      <c r="B10495" s="39" t="s">
        <v>536</v>
      </c>
      <c r="C10495" s="39" t="s">
        <v>132</v>
      </c>
      <c r="D10495" s="92">
        <f t="shared" si="516"/>
        <v>2.25</v>
      </c>
      <c r="E10495" s="92">
        <f t="shared" si="517"/>
        <v>1.1499999999999999</v>
      </c>
      <c r="F10495" s="92">
        <f t="shared" si="518"/>
        <v>4.33</v>
      </c>
      <c r="H10495" s="138">
        <v>2.25</v>
      </c>
      <c r="I10495" s="138">
        <v>1.1499999999999999</v>
      </c>
      <c r="J10495" s="138">
        <v>4.33</v>
      </c>
      <c r="K10495" s="138">
        <v>33.777777777777779</v>
      </c>
    </row>
    <row r="10496" spans="1:11">
      <c r="A10496" s="39" t="s">
        <v>531</v>
      </c>
      <c r="B10496" s="39" t="s">
        <v>536</v>
      </c>
      <c r="C10496" s="39" t="s">
        <v>134</v>
      </c>
      <c r="D10496" s="92">
        <f t="shared" si="516"/>
        <v>4.57</v>
      </c>
      <c r="E10496" s="92">
        <f t="shared" si="517"/>
        <v>2.4</v>
      </c>
      <c r="F10496" s="92">
        <f t="shared" si="518"/>
        <v>8.5299999999999994</v>
      </c>
      <c r="H10496" s="138">
        <v>4.57</v>
      </c>
      <c r="I10496" s="138">
        <v>2.4</v>
      </c>
      <c r="J10496" s="138">
        <v>8.5299999999999994</v>
      </c>
      <c r="K10496" s="138">
        <v>32.38512035010941</v>
      </c>
    </row>
    <row r="10497" spans="1:11">
      <c r="A10497" s="39" t="s">
        <v>531</v>
      </c>
      <c r="B10497" s="39" t="s">
        <v>536</v>
      </c>
      <c r="C10497" s="39" t="s">
        <v>150</v>
      </c>
      <c r="D10497" s="92">
        <f t="shared" si="516"/>
        <v>2.8</v>
      </c>
      <c r="E10497" s="92">
        <f t="shared" si="517"/>
        <v>1.4</v>
      </c>
      <c r="F10497" s="92">
        <f t="shared" si="518"/>
        <v>5.53</v>
      </c>
      <c r="H10497" s="138">
        <v>2.8</v>
      </c>
      <c r="I10497" s="138">
        <v>1.4</v>
      </c>
      <c r="J10497" s="138">
        <v>5.53</v>
      </c>
      <c r="K10497" s="138">
        <v>35.357142857142861</v>
      </c>
    </row>
    <row r="10498" spans="1:11">
      <c r="A10498" s="39" t="s">
        <v>531</v>
      </c>
      <c r="B10498" s="39" t="s">
        <v>536</v>
      </c>
      <c r="C10498" s="39" t="s">
        <v>156</v>
      </c>
      <c r="D10498" s="92">
        <f t="shared" si="516"/>
        <v>1.57</v>
      </c>
      <c r="E10498" s="92">
        <f t="shared" si="517"/>
        <v>0.69</v>
      </c>
      <c r="F10498" s="92">
        <f t="shared" si="518"/>
        <v>3.49</v>
      </c>
      <c r="H10498" s="138">
        <v>1.57</v>
      </c>
      <c r="I10498" s="138">
        <v>0.69</v>
      </c>
      <c r="J10498" s="138">
        <v>3.49</v>
      </c>
      <c r="K10498" s="138">
        <v>41.401273885350321</v>
      </c>
    </row>
    <row r="10499" spans="1:11">
      <c r="A10499" s="39" t="s">
        <v>531</v>
      </c>
      <c r="B10499" s="39" t="s">
        <v>536</v>
      </c>
      <c r="C10499" s="39" t="s">
        <v>159</v>
      </c>
      <c r="D10499" s="92">
        <f t="shared" si="516"/>
        <v>2.54</v>
      </c>
      <c r="E10499" s="92">
        <f t="shared" si="517"/>
        <v>1.56</v>
      </c>
      <c r="F10499" s="92">
        <f t="shared" si="518"/>
        <v>4.12</v>
      </c>
      <c r="H10499" s="138">
        <v>2.54</v>
      </c>
      <c r="I10499" s="138">
        <v>1.56</v>
      </c>
      <c r="J10499" s="138">
        <v>4.12</v>
      </c>
      <c r="K10499" s="138">
        <v>24.803149606299215</v>
      </c>
    </row>
    <row r="10500" spans="1:11">
      <c r="A10500" s="39" t="s">
        <v>531</v>
      </c>
      <c r="B10500" s="39" t="s">
        <v>536</v>
      </c>
      <c r="C10500" s="39" t="s">
        <v>161</v>
      </c>
      <c r="D10500" s="92">
        <f t="shared" si="516"/>
        <v>2.12</v>
      </c>
      <c r="E10500" s="92">
        <f t="shared" si="517"/>
        <v>1.0900000000000001</v>
      </c>
      <c r="F10500" s="92">
        <f t="shared" si="518"/>
        <v>4.07</v>
      </c>
      <c r="H10500" s="138">
        <v>2.12</v>
      </c>
      <c r="I10500" s="138">
        <v>1.0900000000000001</v>
      </c>
      <c r="J10500" s="138">
        <v>4.07</v>
      </c>
      <c r="K10500" s="138">
        <v>33.490566037735846</v>
      </c>
    </row>
    <row r="10501" spans="1:11">
      <c r="A10501" s="39" t="s">
        <v>531</v>
      </c>
      <c r="B10501" s="39" t="s">
        <v>536</v>
      </c>
      <c r="C10501" s="39" t="s">
        <v>168</v>
      </c>
      <c r="D10501" s="92">
        <f t="shared" si="516"/>
        <v>3.57</v>
      </c>
      <c r="E10501" s="92">
        <f t="shared" si="517"/>
        <v>1.75</v>
      </c>
      <c r="F10501" s="92">
        <f t="shared" si="518"/>
        <v>7.12</v>
      </c>
      <c r="H10501" s="138">
        <v>3.57</v>
      </c>
      <c r="I10501" s="138">
        <v>1.75</v>
      </c>
      <c r="J10501" s="138">
        <v>7.12</v>
      </c>
      <c r="K10501" s="138">
        <v>35.854341736694678</v>
      </c>
    </row>
    <row r="10502" spans="1:11">
      <c r="A10502" s="39" t="s">
        <v>531</v>
      </c>
      <c r="B10502" s="39" t="s">
        <v>537</v>
      </c>
      <c r="C10502" s="39" t="s">
        <v>102</v>
      </c>
      <c r="D10502" s="92">
        <f t="shared" si="516"/>
        <v>12.21</v>
      </c>
      <c r="E10502" s="92">
        <f t="shared" si="517"/>
        <v>9.5</v>
      </c>
      <c r="F10502" s="92">
        <f t="shared" si="518"/>
        <v>15.56</v>
      </c>
      <c r="H10502" s="138">
        <v>12.21</v>
      </c>
      <c r="I10502" s="138">
        <v>9.5</v>
      </c>
      <c r="J10502" s="138">
        <v>15.56</v>
      </c>
      <c r="K10502" s="138">
        <v>12.612612612612612</v>
      </c>
    </row>
    <row r="10503" spans="1:11">
      <c r="A10503" s="39" t="s">
        <v>531</v>
      </c>
      <c r="B10503" s="39" t="s">
        <v>537</v>
      </c>
      <c r="C10503" s="39" t="s">
        <v>103</v>
      </c>
      <c r="D10503" s="92">
        <f t="shared" si="516"/>
        <v>9.83</v>
      </c>
      <c r="E10503" s="92">
        <f t="shared" si="517"/>
        <v>7.2</v>
      </c>
      <c r="F10503" s="92">
        <f t="shared" si="518"/>
        <v>13.29</v>
      </c>
      <c r="H10503" s="138">
        <v>9.83</v>
      </c>
      <c r="I10503" s="138">
        <v>7.2</v>
      </c>
      <c r="J10503" s="138">
        <v>13.29</v>
      </c>
      <c r="K10503" s="138">
        <v>15.666327568667345</v>
      </c>
    </row>
    <row r="10504" spans="1:11">
      <c r="A10504" s="39" t="s">
        <v>531</v>
      </c>
      <c r="B10504" s="39" t="s">
        <v>537</v>
      </c>
      <c r="C10504" s="39" t="s">
        <v>104</v>
      </c>
      <c r="D10504" s="92">
        <f t="shared" si="516"/>
        <v>7.14</v>
      </c>
      <c r="E10504" s="92">
        <f t="shared" si="517"/>
        <v>5.17</v>
      </c>
      <c r="F10504" s="92">
        <f t="shared" si="518"/>
        <v>9.7899999999999991</v>
      </c>
      <c r="H10504" s="138">
        <v>7.14</v>
      </c>
      <c r="I10504" s="138">
        <v>5.17</v>
      </c>
      <c r="J10504" s="138">
        <v>9.7899999999999991</v>
      </c>
      <c r="K10504" s="138">
        <v>16.386554621848738</v>
      </c>
    </row>
    <row r="10505" spans="1:11">
      <c r="A10505" s="39" t="s">
        <v>531</v>
      </c>
      <c r="B10505" s="39" t="s">
        <v>537</v>
      </c>
      <c r="C10505" s="39" t="s">
        <v>110</v>
      </c>
      <c r="D10505" s="92">
        <f t="shared" si="516"/>
        <v>10.199999999999999</v>
      </c>
      <c r="E10505" s="92">
        <f t="shared" si="517"/>
        <v>7.82</v>
      </c>
      <c r="F10505" s="92">
        <f t="shared" si="518"/>
        <v>13.19</v>
      </c>
      <c r="H10505" s="138">
        <v>10.199999999999999</v>
      </c>
      <c r="I10505" s="138">
        <v>7.82</v>
      </c>
      <c r="J10505" s="138">
        <v>13.19</v>
      </c>
      <c r="K10505" s="138">
        <v>13.333333333333336</v>
      </c>
    </row>
    <row r="10506" spans="1:11">
      <c r="A10506" s="39" t="s">
        <v>531</v>
      </c>
      <c r="B10506" s="39" t="s">
        <v>537</v>
      </c>
      <c r="C10506" s="39" t="s">
        <v>111</v>
      </c>
      <c r="D10506" s="92">
        <f t="shared" si="516"/>
        <v>13.21</v>
      </c>
      <c r="E10506" s="92">
        <f t="shared" si="517"/>
        <v>9.49</v>
      </c>
      <c r="F10506" s="92">
        <f t="shared" si="518"/>
        <v>18.11</v>
      </c>
      <c r="H10506" s="138">
        <v>13.21</v>
      </c>
      <c r="I10506" s="138">
        <v>9.49</v>
      </c>
      <c r="J10506" s="138">
        <v>18.11</v>
      </c>
      <c r="K10506" s="138">
        <v>16.502649507948526</v>
      </c>
    </row>
    <row r="10507" spans="1:11">
      <c r="A10507" s="39" t="s">
        <v>531</v>
      </c>
      <c r="B10507" s="39" t="s">
        <v>537</v>
      </c>
      <c r="C10507" s="39" t="s">
        <v>116</v>
      </c>
      <c r="D10507" s="92">
        <f t="shared" si="516"/>
        <v>7.43</v>
      </c>
      <c r="E10507" s="92">
        <f t="shared" si="517"/>
        <v>5.52</v>
      </c>
      <c r="F10507" s="92">
        <f t="shared" si="518"/>
        <v>9.94</v>
      </c>
      <c r="H10507" s="138">
        <v>7.43</v>
      </c>
      <c r="I10507" s="138">
        <v>5.52</v>
      </c>
      <c r="J10507" s="138">
        <v>9.94</v>
      </c>
      <c r="K10507" s="138">
        <v>15.074024226110366</v>
      </c>
    </row>
    <row r="10508" spans="1:11">
      <c r="A10508" s="39" t="s">
        <v>531</v>
      </c>
      <c r="B10508" s="39" t="s">
        <v>537</v>
      </c>
      <c r="C10508" s="39" t="s">
        <v>117</v>
      </c>
      <c r="D10508" s="92">
        <f t="shared" si="516"/>
        <v>8.83</v>
      </c>
      <c r="E10508" s="92">
        <f t="shared" si="517"/>
        <v>6.46</v>
      </c>
      <c r="F10508" s="92">
        <f t="shared" si="518"/>
        <v>11.94</v>
      </c>
      <c r="H10508" s="138">
        <v>8.83</v>
      </c>
      <c r="I10508" s="138">
        <v>6.46</v>
      </c>
      <c r="J10508" s="138">
        <v>11.94</v>
      </c>
      <c r="K10508" s="138">
        <v>15.628539071347678</v>
      </c>
    </row>
    <row r="10509" spans="1:11">
      <c r="A10509" s="39" t="s">
        <v>531</v>
      </c>
      <c r="B10509" s="39" t="s">
        <v>537</v>
      </c>
      <c r="C10509" s="39" t="s">
        <v>119</v>
      </c>
      <c r="D10509" s="92">
        <f t="shared" si="516"/>
        <v>6.62</v>
      </c>
      <c r="E10509" s="92">
        <f t="shared" si="517"/>
        <v>4.5999999999999996</v>
      </c>
      <c r="F10509" s="92">
        <f t="shared" si="518"/>
        <v>9.42</v>
      </c>
      <c r="H10509" s="138">
        <v>6.62</v>
      </c>
      <c r="I10509" s="138">
        <v>4.5999999999999996</v>
      </c>
      <c r="J10509" s="138">
        <v>9.42</v>
      </c>
      <c r="K10509" s="138">
        <v>18.277945619335348</v>
      </c>
    </row>
    <row r="10510" spans="1:11">
      <c r="A10510" s="39" t="s">
        <v>531</v>
      </c>
      <c r="B10510" s="39" t="s">
        <v>537</v>
      </c>
      <c r="C10510" s="39" t="s">
        <v>123</v>
      </c>
      <c r="D10510" s="92">
        <f t="shared" si="516"/>
        <v>6.73</v>
      </c>
      <c r="E10510" s="92">
        <f t="shared" si="517"/>
        <v>4.72</v>
      </c>
      <c r="F10510" s="92">
        <f t="shared" si="518"/>
        <v>9.5299999999999994</v>
      </c>
      <c r="H10510" s="138">
        <v>6.73</v>
      </c>
      <c r="I10510" s="138">
        <v>4.72</v>
      </c>
      <c r="J10510" s="138">
        <v>9.5299999999999994</v>
      </c>
      <c r="K10510" s="138">
        <v>17.979197622585435</v>
      </c>
    </row>
    <row r="10511" spans="1:11">
      <c r="A10511" s="39" t="s">
        <v>531</v>
      </c>
      <c r="B10511" s="39" t="s">
        <v>537</v>
      </c>
      <c r="C10511" s="39" t="s">
        <v>132</v>
      </c>
      <c r="D10511" s="92">
        <f t="shared" si="516"/>
        <v>5.83</v>
      </c>
      <c r="E10511" s="92">
        <f t="shared" si="517"/>
        <v>4.17</v>
      </c>
      <c r="F10511" s="92">
        <f t="shared" si="518"/>
        <v>8.09</v>
      </c>
      <c r="H10511" s="138">
        <v>5.83</v>
      </c>
      <c r="I10511" s="138">
        <v>4.17</v>
      </c>
      <c r="J10511" s="138">
        <v>8.09</v>
      </c>
      <c r="K10511" s="138">
        <v>16.809605488850771</v>
      </c>
    </row>
    <row r="10512" spans="1:11">
      <c r="A10512" s="39" t="s">
        <v>531</v>
      </c>
      <c r="B10512" s="39" t="s">
        <v>537</v>
      </c>
      <c r="C10512" s="39" t="s">
        <v>134</v>
      </c>
      <c r="D10512" s="92">
        <f t="shared" si="516"/>
        <v>7.41</v>
      </c>
      <c r="E10512" s="92">
        <f t="shared" si="517"/>
        <v>5.7</v>
      </c>
      <c r="F10512" s="92">
        <f t="shared" si="518"/>
        <v>9.58</v>
      </c>
      <c r="H10512" s="138">
        <v>7.41</v>
      </c>
      <c r="I10512" s="138">
        <v>5.7</v>
      </c>
      <c r="J10512" s="138">
        <v>9.58</v>
      </c>
      <c r="K10512" s="138">
        <v>13.225371120107962</v>
      </c>
    </row>
    <row r="10513" spans="1:11">
      <c r="A10513" s="39" t="s">
        <v>531</v>
      </c>
      <c r="B10513" s="39" t="s">
        <v>537</v>
      </c>
      <c r="C10513" s="39" t="s">
        <v>150</v>
      </c>
      <c r="D10513" s="92">
        <f t="shared" si="516"/>
        <v>8.61</v>
      </c>
      <c r="E10513" s="92">
        <f t="shared" si="517"/>
        <v>6.65</v>
      </c>
      <c r="F10513" s="92">
        <f t="shared" si="518"/>
        <v>11.09</v>
      </c>
      <c r="H10513" s="138">
        <v>8.61</v>
      </c>
      <c r="I10513" s="138">
        <v>6.65</v>
      </c>
      <c r="J10513" s="138">
        <v>11.09</v>
      </c>
      <c r="K10513" s="138">
        <v>13.008130081300814</v>
      </c>
    </row>
    <row r="10514" spans="1:11">
      <c r="A10514" s="39" t="s">
        <v>531</v>
      </c>
      <c r="B10514" s="39" t="s">
        <v>537</v>
      </c>
      <c r="C10514" s="39" t="s">
        <v>156</v>
      </c>
      <c r="D10514" s="92">
        <f t="shared" si="516"/>
        <v>9.4700000000000006</v>
      </c>
      <c r="E10514" s="92">
        <f t="shared" si="517"/>
        <v>6.65</v>
      </c>
      <c r="F10514" s="92">
        <f t="shared" si="518"/>
        <v>13.31</v>
      </c>
      <c r="H10514" s="138">
        <v>9.4700000000000006</v>
      </c>
      <c r="I10514" s="138">
        <v>6.65</v>
      </c>
      <c r="J10514" s="138">
        <v>13.31</v>
      </c>
      <c r="K10514" s="138">
        <v>17.740232312565997</v>
      </c>
    </row>
    <row r="10515" spans="1:11">
      <c r="A10515" s="39" t="s">
        <v>531</v>
      </c>
      <c r="B10515" s="39" t="s">
        <v>537</v>
      </c>
      <c r="C10515" s="39" t="s">
        <v>159</v>
      </c>
      <c r="D10515" s="92">
        <f t="shared" si="516"/>
        <v>9.9600000000000009</v>
      </c>
      <c r="E10515" s="92">
        <f t="shared" si="517"/>
        <v>7.55</v>
      </c>
      <c r="F10515" s="92">
        <f t="shared" si="518"/>
        <v>13.02</v>
      </c>
      <c r="H10515" s="138">
        <v>9.9600000000000009</v>
      </c>
      <c r="I10515" s="138">
        <v>7.55</v>
      </c>
      <c r="J10515" s="138">
        <v>13.02</v>
      </c>
      <c r="K10515" s="138">
        <v>13.855421686746986</v>
      </c>
    </row>
    <row r="10516" spans="1:11">
      <c r="A10516" s="39" t="s">
        <v>531</v>
      </c>
      <c r="B10516" s="39" t="s">
        <v>537</v>
      </c>
      <c r="C10516" s="39" t="s">
        <v>161</v>
      </c>
      <c r="D10516" s="92">
        <f t="shared" si="516"/>
        <v>7.08</v>
      </c>
      <c r="E10516" s="92">
        <f t="shared" si="517"/>
        <v>4.8600000000000003</v>
      </c>
      <c r="F10516" s="92">
        <f t="shared" si="518"/>
        <v>10.199999999999999</v>
      </c>
      <c r="H10516" s="138">
        <v>7.08</v>
      </c>
      <c r="I10516" s="138">
        <v>4.8600000000000003</v>
      </c>
      <c r="J10516" s="138">
        <v>10.199999999999999</v>
      </c>
      <c r="K10516" s="138">
        <v>18.926553672316384</v>
      </c>
    </row>
    <row r="10517" spans="1:11">
      <c r="A10517" s="39" t="s">
        <v>531</v>
      </c>
      <c r="B10517" s="39" t="s">
        <v>537</v>
      </c>
      <c r="C10517" s="39" t="s">
        <v>168</v>
      </c>
      <c r="D10517" s="92">
        <f t="shared" si="516"/>
        <v>10.15</v>
      </c>
      <c r="E10517" s="92">
        <f t="shared" si="517"/>
        <v>7.8</v>
      </c>
      <c r="F10517" s="92">
        <f t="shared" si="518"/>
        <v>13.11</v>
      </c>
      <c r="H10517" s="138">
        <v>10.15</v>
      </c>
      <c r="I10517" s="138">
        <v>7.8</v>
      </c>
      <c r="J10517" s="138">
        <v>13.11</v>
      </c>
      <c r="K10517" s="138">
        <v>13.300492610837439</v>
      </c>
    </row>
    <row r="10518" spans="1:11">
      <c r="A10518" s="39" t="s">
        <v>531</v>
      </c>
      <c r="B10518" s="39" t="s">
        <v>538</v>
      </c>
      <c r="C10518" s="39" t="s">
        <v>102</v>
      </c>
      <c r="D10518" s="92">
        <f t="shared" si="516"/>
        <v>5.48</v>
      </c>
      <c r="E10518" s="92">
        <f t="shared" si="517"/>
        <v>3.51</v>
      </c>
      <c r="F10518" s="92">
        <f t="shared" si="518"/>
        <v>8.4499999999999993</v>
      </c>
      <c r="H10518" s="138">
        <v>5.48</v>
      </c>
      <c r="I10518" s="138">
        <v>3.51</v>
      </c>
      <c r="J10518" s="138">
        <v>8.4499999999999993</v>
      </c>
      <c r="K10518" s="138">
        <v>22.445255474452551</v>
      </c>
    </row>
    <row r="10519" spans="1:11">
      <c r="A10519" s="39" t="s">
        <v>531</v>
      </c>
      <c r="B10519" s="39" t="s">
        <v>538</v>
      </c>
      <c r="C10519" s="39" t="s">
        <v>103</v>
      </c>
      <c r="D10519" s="92">
        <f t="shared" si="516"/>
        <v>5.78</v>
      </c>
      <c r="E10519" s="92">
        <f t="shared" si="517"/>
        <v>4.16</v>
      </c>
      <c r="F10519" s="92">
        <f t="shared" si="518"/>
        <v>7.97</v>
      </c>
      <c r="H10519" s="138">
        <v>5.78</v>
      </c>
      <c r="I10519" s="138">
        <v>4.16</v>
      </c>
      <c r="J10519" s="138">
        <v>7.97</v>
      </c>
      <c r="K10519" s="138">
        <v>16.608996539792386</v>
      </c>
    </row>
    <row r="10520" spans="1:11">
      <c r="A10520" s="39" t="s">
        <v>531</v>
      </c>
      <c r="B10520" s="39" t="s">
        <v>538</v>
      </c>
      <c r="C10520" s="39" t="s">
        <v>104</v>
      </c>
      <c r="D10520" s="92">
        <f t="shared" si="516"/>
        <v>4.67</v>
      </c>
      <c r="E10520" s="92">
        <f t="shared" si="517"/>
        <v>3.15</v>
      </c>
      <c r="F10520" s="92">
        <f t="shared" si="518"/>
        <v>6.87</v>
      </c>
      <c r="H10520" s="138">
        <v>4.67</v>
      </c>
      <c r="I10520" s="138">
        <v>3.15</v>
      </c>
      <c r="J10520" s="138">
        <v>6.87</v>
      </c>
      <c r="K10520" s="138">
        <v>19.914346895074946</v>
      </c>
    </row>
    <row r="10521" spans="1:11">
      <c r="A10521" s="39" t="s">
        <v>531</v>
      </c>
      <c r="B10521" s="39" t="s">
        <v>538</v>
      </c>
      <c r="C10521" s="39" t="s">
        <v>110</v>
      </c>
      <c r="D10521" s="92">
        <f t="shared" si="516"/>
        <v>5.66</v>
      </c>
      <c r="E10521" s="92">
        <f t="shared" si="517"/>
        <v>3.7</v>
      </c>
      <c r="F10521" s="92">
        <f t="shared" si="518"/>
        <v>8.58</v>
      </c>
      <c r="H10521" s="138">
        <v>5.66</v>
      </c>
      <c r="I10521" s="138">
        <v>3.7</v>
      </c>
      <c r="J10521" s="138">
        <v>8.58</v>
      </c>
      <c r="K10521" s="138">
        <v>21.554770318021198</v>
      </c>
    </row>
    <row r="10522" spans="1:11">
      <c r="A10522" s="39" t="s">
        <v>531</v>
      </c>
      <c r="B10522" s="39" t="s">
        <v>538</v>
      </c>
      <c r="C10522" s="39" t="s">
        <v>111</v>
      </c>
      <c r="D10522" s="92">
        <f t="shared" si="516"/>
        <v>9.89</v>
      </c>
      <c r="E10522" s="92">
        <f t="shared" si="517"/>
        <v>7.08</v>
      </c>
      <c r="F10522" s="92">
        <f t="shared" si="518"/>
        <v>13.63</v>
      </c>
      <c r="H10522" s="138">
        <v>9.89</v>
      </c>
      <c r="I10522" s="138">
        <v>7.08</v>
      </c>
      <c r="J10522" s="138">
        <v>13.63</v>
      </c>
      <c r="K10522" s="138">
        <v>16.683518705763394</v>
      </c>
    </row>
    <row r="10523" spans="1:11">
      <c r="A10523" s="39" t="s">
        <v>531</v>
      </c>
      <c r="B10523" s="39" t="s">
        <v>538</v>
      </c>
      <c r="C10523" s="39" t="s">
        <v>116</v>
      </c>
      <c r="D10523" s="92">
        <f t="shared" si="516"/>
        <v>8.15</v>
      </c>
      <c r="E10523" s="92">
        <f t="shared" si="517"/>
        <v>5.72</v>
      </c>
      <c r="F10523" s="92">
        <f t="shared" si="518"/>
        <v>11.5</v>
      </c>
      <c r="H10523" s="138">
        <v>8.15</v>
      </c>
      <c r="I10523" s="138">
        <v>5.72</v>
      </c>
      <c r="J10523" s="138">
        <v>11.5</v>
      </c>
      <c r="K10523" s="138">
        <v>17.791411042944784</v>
      </c>
    </row>
    <row r="10524" spans="1:11">
      <c r="A10524" s="39" t="s">
        <v>531</v>
      </c>
      <c r="B10524" s="39" t="s">
        <v>538</v>
      </c>
      <c r="C10524" s="39" t="s">
        <v>117</v>
      </c>
      <c r="D10524" s="92">
        <f t="shared" si="516"/>
        <v>3.92</v>
      </c>
      <c r="E10524" s="92">
        <f t="shared" si="517"/>
        <v>2.7</v>
      </c>
      <c r="F10524" s="92">
        <f t="shared" si="518"/>
        <v>5.68</v>
      </c>
      <c r="H10524" s="138">
        <v>3.92</v>
      </c>
      <c r="I10524" s="138">
        <v>2.7</v>
      </c>
      <c r="J10524" s="138">
        <v>5.68</v>
      </c>
      <c r="K10524" s="138">
        <v>19.132653061224488</v>
      </c>
    </row>
    <row r="10525" spans="1:11">
      <c r="A10525" s="39" t="s">
        <v>531</v>
      </c>
      <c r="B10525" s="39" t="s">
        <v>538</v>
      </c>
      <c r="C10525" s="39" t="s">
        <v>119</v>
      </c>
      <c r="D10525" s="92">
        <f t="shared" ref="D10525:D10588" si="519">IF(K10525&gt;=50," ",H10525)</f>
        <v>5.79</v>
      </c>
      <c r="E10525" s="92">
        <f t="shared" ref="E10525:E10588" si="520">IF(K10525&gt;=50," ",I10525)</f>
        <v>3.97</v>
      </c>
      <c r="F10525" s="92">
        <f t="shared" ref="F10525:F10588" si="521">IF(K10525&gt;=50," ",J10525)</f>
        <v>8.3699999999999992</v>
      </c>
      <c r="H10525" s="138">
        <v>5.79</v>
      </c>
      <c r="I10525" s="138">
        <v>3.97</v>
      </c>
      <c r="J10525" s="138">
        <v>8.3699999999999992</v>
      </c>
      <c r="K10525" s="138">
        <v>18.998272884283249</v>
      </c>
    </row>
    <row r="10526" spans="1:11">
      <c r="A10526" s="39" t="s">
        <v>531</v>
      </c>
      <c r="B10526" s="39" t="s">
        <v>538</v>
      </c>
      <c r="C10526" s="39" t="s">
        <v>123</v>
      </c>
      <c r="D10526" s="92">
        <f t="shared" si="519"/>
        <v>6.58</v>
      </c>
      <c r="E10526" s="92">
        <f t="shared" si="520"/>
        <v>4.43</v>
      </c>
      <c r="F10526" s="92">
        <f t="shared" si="521"/>
        <v>9.65</v>
      </c>
      <c r="H10526" s="138">
        <v>6.58</v>
      </c>
      <c r="I10526" s="138">
        <v>4.43</v>
      </c>
      <c r="J10526" s="138">
        <v>9.65</v>
      </c>
      <c r="K10526" s="138">
        <v>19.908814589665656</v>
      </c>
    </row>
    <row r="10527" spans="1:11">
      <c r="A10527" s="39" t="s">
        <v>531</v>
      </c>
      <c r="B10527" s="39" t="s">
        <v>538</v>
      </c>
      <c r="C10527" s="39" t="s">
        <v>132</v>
      </c>
      <c r="D10527" s="92">
        <f t="shared" si="519"/>
        <v>4.54</v>
      </c>
      <c r="E10527" s="92">
        <f t="shared" si="520"/>
        <v>3.2</v>
      </c>
      <c r="F10527" s="92">
        <f t="shared" si="521"/>
        <v>6.41</v>
      </c>
      <c r="H10527" s="138">
        <v>4.54</v>
      </c>
      <c r="I10527" s="138">
        <v>3.2</v>
      </c>
      <c r="J10527" s="138">
        <v>6.41</v>
      </c>
      <c r="K10527" s="138">
        <v>17.841409691629956</v>
      </c>
    </row>
    <row r="10528" spans="1:11">
      <c r="A10528" s="39" t="s">
        <v>531</v>
      </c>
      <c r="B10528" s="39" t="s">
        <v>538</v>
      </c>
      <c r="C10528" s="39" t="s">
        <v>134</v>
      </c>
      <c r="D10528" s="92">
        <f t="shared" si="519"/>
        <v>5.97</v>
      </c>
      <c r="E10528" s="92">
        <f t="shared" si="520"/>
        <v>4.3600000000000003</v>
      </c>
      <c r="F10528" s="92">
        <f t="shared" si="521"/>
        <v>8.1300000000000008</v>
      </c>
      <c r="H10528" s="138">
        <v>5.97</v>
      </c>
      <c r="I10528" s="138">
        <v>4.3600000000000003</v>
      </c>
      <c r="J10528" s="138">
        <v>8.1300000000000008</v>
      </c>
      <c r="K10528" s="138">
        <v>15.91289782244556</v>
      </c>
    </row>
    <row r="10529" spans="1:11">
      <c r="A10529" s="39" t="s">
        <v>531</v>
      </c>
      <c r="B10529" s="39" t="s">
        <v>538</v>
      </c>
      <c r="C10529" s="39" t="s">
        <v>150</v>
      </c>
      <c r="D10529" s="92">
        <f t="shared" si="519"/>
        <v>5.8</v>
      </c>
      <c r="E10529" s="92">
        <f t="shared" si="520"/>
        <v>4.08</v>
      </c>
      <c r="F10529" s="92">
        <f t="shared" si="521"/>
        <v>8.19</v>
      </c>
      <c r="H10529" s="138">
        <v>5.8</v>
      </c>
      <c r="I10529" s="138">
        <v>4.08</v>
      </c>
      <c r="J10529" s="138">
        <v>8.19</v>
      </c>
      <c r="K10529" s="138">
        <v>17.758620689655174</v>
      </c>
    </row>
    <row r="10530" spans="1:11">
      <c r="A10530" s="39" t="s">
        <v>531</v>
      </c>
      <c r="B10530" s="39" t="s">
        <v>538</v>
      </c>
      <c r="C10530" s="39" t="s">
        <v>156</v>
      </c>
      <c r="D10530" s="92">
        <f t="shared" si="519"/>
        <v>3.39</v>
      </c>
      <c r="E10530" s="92">
        <f t="shared" si="520"/>
        <v>2.17</v>
      </c>
      <c r="F10530" s="92">
        <f t="shared" si="521"/>
        <v>5.26</v>
      </c>
      <c r="H10530" s="138">
        <v>3.39</v>
      </c>
      <c r="I10530" s="138">
        <v>2.17</v>
      </c>
      <c r="J10530" s="138">
        <v>5.26</v>
      </c>
      <c r="K10530" s="138">
        <v>22.713864306784661</v>
      </c>
    </row>
    <row r="10531" spans="1:11">
      <c r="A10531" s="39" t="s">
        <v>531</v>
      </c>
      <c r="B10531" s="39" t="s">
        <v>538</v>
      </c>
      <c r="C10531" s="39" t="s">
        <v>159</v>
      </c>
      <c r="D10531" s="92">
        <f t="shared" si="519"/>
        <v>5.86</v>
      </c>
      <c r="E10531" s="92">
        <f t="shared" si="520"/>
        <v>4.25</v>
      </c>
      <c r="F10531" s="92">
        <f t="shared" si="521"/>
        <v>8.0399999999999991</v>
      </c>
      <c r="H10531" s="138">
        <v>5.86</v>
      </c>
      <c r="I10531" s="138">
        <v>4.25</v>
      </c>
      <c r="J10531" s="138">
        <v>8.0399999999999991</v>
      </c>
      <c r="K10531" s="138">
        <v>16.211604095563139</v>
      </c>
    </row>
    <row r="10532" spans="1:11">
      <c r="A10532" s="39" t="s">
        <v>531</v>
      </c>
      <c r="B10532" s="39" t="s">
        <v>538</v>
      </c>
      <c r="C10532" s="39" t="s">
        <v>161</v>
      </c>
      <c r="D10532" s="92">
        <f t="shared" si="519"/>
        <v>5.0599999999999996</v>
      </c>
      <c r="E10532" s="92">
        <f t="shared" si="520"/>
        <v>3.33</v>
      </c>
      <c r="F10532" s="92">
        <f t="shared" si="521"/>
        <v>7.61</v>
      </c>
      <c r="H10532" s="138">
        <v>5.0599999999999996</v>
      </c>
      <c r="I10532" s="138">
        <v>3.33</v>
      </c>
      <c r="J10532" s="138">
        <v>7.61</v>
      </c>
      <c r="K10532" s="138">
        <v>21.146245059288539</v>
      </c>
    </row>
    <row r="10533" spans="1:11">
      <c r="A10533" s="39" t="s">
        <v>531</v>
      </c>
      <c r="B10533" s="39" t="s">
        <v>538</v>
      </c>
      <c r="C10533" s="39" t="s">
        <v>168</v>
      </c>
      <c r="D10533" s="92">
        <f t="shared" si="519"/>
        <v>5.01</v>
      </c>
      <c r="E10533" s="92">
        <f t="shared" si="520"/>
        <v>3.52</v>
      </c>
      <c r="F10533" s="92">
        <f t="shared" si="521"/>
        <v>7.07</v>
      </c>
      <c r="H10533" s="138">
        <v>5.01</v>
      </c>
      <c r="I10533" s="138">
        <v>3.52</v>
      </c>
      <c r="J10533" s="138">
        <v>7.07</v>
      </c>
      <c r="K10533" s="138">
        <v>17.764471057884233</v>
      </c>
    </row>
    <row r="10534" spans="1:11">
      <c r="A10534" s="39" t="s">
        <v>531</v>
      </c>
      <c r="B10534" s="39" t="s">
        <v>297</v>
      </c>
      <c r="C10534" s="39" t="s">
        <v>102</v>
      </c>
      <c r="D10534" s="92">
        <f t="shared" si="519"/>
        <v>39.049999999999997</v>
      </c>
      <c r="E10534" s="92">
        <f t="shared" si="520"/>
        <v>30.86</v>
      </c>
      <c r="F10534" s="92">
        <f t="shared" si="521"/>
        <v>47.91</v>
      </c>
      <c r="H10534" s="138">
        <v>39.049999999999997</v>
      </c>
      <c r="I10534" s="138">
        <v>30.86</v>
      </c>
      <c r="J10534" s="138">
        <v>47.91</v>
      </c>
      <c r="K10534" s="138">
        <v>11.241997439180537</v>
      </c>
    </row>
    <row r="10535" spans="1:11">
      <c r="A10535" s="39" t="s">
        <v>531</v>
      </c>
      <c r="B10535" s="39" t="s">
        <v>297</v>
      </c>
      <c r="C10535" s="39" t="s">
        <v>103</v>
      </c>
      <c r="D10535" s="92">
        <f t="shared" si="519"/>
        <v>35.409999999999997</v>
      </c>
      <c r="E10535" s="92">
        <f t="shared" si="520"/>
        <v>28.66</v>
      </c>
      <c r="F10535" s="92">
        <f t="shared" si="521"/>
        <v>42.8</v>
      </c>
      <c r="H10535" s="138">
        <v>35.409999999999997</v>
      </c>
      <c r="I10535" s="138">
        <v>28.66</v>
      </c>
      <c r="J10535" s="138">
        <v>42.8</v>
      </c>
      <c r="K10535" s="138">
        <v>10.251341428974866</v>
      </c>
    </row>
    <row r="10536" spans="1:11">
      <c r="A10536" s="39" t="s">
        <v>531</v>
      </c>
      <c r="B10536" s="39" t="s">
        <v>297</v>
      </c>
      <c r="C10536" s="39" t="s">
        <v>104</v>
      </c>
      <c r="D10536" s="92">
        <f t="shared" si="519"/>
        <v>23.01</v>
      </c>
      <c r="E10536" s="92">
        <f t="shared" si="520"/>
        <v>16.34</v>
      </c>
      <c r="F10536" s="92">
        <f t="shared" si="521"/>
        <v>31.38</v>
      </c>
      <c r="H10536" s="138">
        <v>23.01</v>
      </c>
      <c r="I10536" s="138">
        <v>16.34</v>
      </c>
      <c r="J10536" s="138">
        <v>31.38</v>
      </c>
      <c r="K10536" s="138">
        <v>16.731855714906562</v>
      </c>
    </row>
    <row r="10537" spans="1:11">
      <c r="A10537" s="39" t="s">
        <v>531</v>
      </c>
      <c r="B10537" s="39" t="s">
        <v>297</v>
      </c>
      <c r="C10537" s="39" t="s">
        <v>110</v>
      </c>
      <c r="D10537" s="92">
        <f t="shared" si="519"/>
        <v>29.77</v>
      </c>
      <c r="E10537" s="92">
        <f t="shared" si="520"/>
        <v>24.51</v>
      </c>
      <c r="F10537" s="92">
        <f t="shared" si="521"/>
        <v>35.619999999999997</v>
      </c>
      <c r="H10537" s="138">
        <v>29.77</v>
      </c>
      <c r="I10537" s="138">
        <v>24.51</v>
      </c>
      <c r="J10537" s="138">
        <v>35.619999999999997</v>
      </c>
      <c r="K10537" s="138">
        <v>9.5398051729929456</v>
      </c>
    </row>
    <row r="10538" spans="1:11">
      <c r="A10538" s="39" t="s">
        <v>531</v>
      </c>
      <c r="B10538" s="39" t="s">
        <v>297</v>
      </c>
      <c r="C10538" s="39" t="s">
        <v>111</v>
      </c>
      <c r="D10538" s="92">
        <f t="shared" si="519"/>
        <v>26.96</v>
      </c>
      <c r="E10538" s="92">
        <f t="shared" si="520"/>
        <v>22.3</v>
      </c>
      <c r="F10538" s="92">
        <f t="shared" si="521"/>
        <v>32.18</v>
      </c>
      <c r="H10538" s="138">
        <v>26.96</v>
      </c>
      <c r="I10538" s="138">
        <v>22.3</v>
      </c>
      <c r="J10538" s="138">
        <v>32.18</v>
      </c>
      <c r="K10538" s="138">
        <v>9.3471810089020764</v>
      </c>
    </row>
    <row r="10539" spans="1:11">
      <c r="A10539" s="39" t="s">
        <v>531</v>
      </c>
      <c r="B10539" s="39" t="s">
        <v>297</v>
      </c>
      <c r="C10539" s="39" t="s">
        <v>116</v>
      </c>
      <c r="D10539" s="92">
        <f t="shared" si="519"/>
        <v>33.840000000000003</v>
      </c>
      <c r="E10539" s="92">
        <f t="shared" si="520"/>
        <v>26.45</v>
      </c>
      <c r="F10539" s="92">
        <f t="shared" si="521"/>
        <v>42.11</v>
      </c>
      <c r="H10539" s="138">
        <v>33.840000000000003</v>
      </c>
      <c r="I10539" s="138">
        <v>26.45</v>
      </c>
      <c r="J10539" s="138">
        <v>42.11</v>
      </c>
      <c r="K10539" s="138">
        <v>11.879432624113473</v>
      </c>
    </row>
    <row r="10540" spans="1:11">
      <c r="A10540" s="39" t="s">
        <v>531</v>
      </c>
      <c r="B10540" s="39" t="s">
        <v>297</v>
      </c>
      <c r="C10540" s="39" t="s">
        <v>117</v>
      </c>
      <c r="D10540" s="92">
        <f t="shared" si="519"/>
        <v>34.94</v>
      </c>
      <c r="E10540" s="92">
        <f t="shared" si="520"/>
        <v>29.31</v>
      </c>
      <c r="F10540" s="92">
        <f t="shared" si="521"/>
        <v>41.01</v>
      </c>
      <c r="H10540" s="138">
        <v>34.94</v>
      </c>
      <c r="I10540" s="138">
        <v>29.31</v>
      </c>
      <c r="J10540" s="138">
        <v>41.01</v>
      </c>
      <c r="K10540" s="138">
        <v>8.5861476817401261</v>
      </c>
    </row>
    <row r="10541" spans="1:11">
      <c r="A10541" s="39" t="s">
        <v>531</v>
      </c>
      <c r="B10541" s="39" t="s">
        <v>297</v>
      </c>
      <c r="C10541" s="39" t="s">
        <v>119</v>
      </c>
      <c r="D10541" s="92">
        <f t="shared" si="519"/>
        <v>21.13</v>
      </c>
      <c r="E10541" s="92">
        <f t="shared" si="520"/>
        <v>16.940000000000001</v>
      </c>
      <c r="F10541" s="92">
        <f t="shared" si="521"/>
        <v>26.04</v>
      </c>
      <c r="H10541" s="138">
        <v>21.13</v>
      </c>
      <c r="I10541" s="138">
        <v>16.940000000000001</v>
      </c>
      <c r="J10541" s="138">
        <v>26.04</v>
      </c>
      <c r="K10541" s="138">
        <v>10.979649787032656</v>
      </c>
    </row>
    <row r="10542" spans="1:11">
      <c r="A10542" s="39" t="s">
        <v>531</v>
      </c>
      <c r="B10542" s="39" t="s">
        <v>297</v>
      </c>
      <c r="C10542" s="39" t="s">
        <v>123</v>
      </c>
      <c r="D10542" s="92">
        <f t="shared" si="519"/>
        <v>18.91</v>
      </c>
      <c r="E10542" s="92">
        <f t="shared" si="520"/>
        <v>14.7</v>
      </c>
      <c r="F10542" s="92">
        <f t="shared" si="521"/>
        <v>23.98</v>
      </c>
      <c r="H10542" s="138">
        <v>18.91</v>
      </c>
      <c r="I10542" s="138">
        <v>14.7</v>
      </c>
      <c r="J10542" s="138">
        <v>23.98</v>
      </c>
      <c r="K10542" s="138">
        <v>12.480169222633526</v>
      </c>
    </row>
    <row r="10543" spans="1:11">
      <c r="A10543" s="39" t="s">
        <v>531</v>
      </c>
      <c r="B10543" s="39" t="s">
        <v>297</v>
      </c>
      <c r="C10543" s="39" t="s">
        <v>132</v>
      </c>
      <c r="D10543" s="92">
        <f t="shared" si="519"/>
        <v>22.75</v>
      </c>
      <c r="E10543" s="92">
        <f t="shared" si="520"/>
        <v>18.12</v>
      </c>
      <c r="F10543" s="92">
        <f t="shared" si="521"/>
        <v>28.15</v>
      </c>
      <c r="H10543" s="138">
        <v>22.75</v>
      </c>
      <c r="I10543" s="138">
        <v>18.12</v>
      </c>
      <c r="J10543" s="138">
        <v>28.15</v>
      </c>
      <c r="K10543" s="138">
        <v>11.252747252747252</v>
      </c>
    </row>
    <row r="10544" spans="1:11">
      <c r="A10544" s="39" t="s">
        <v>531</v>
      </c>
      <c r="B10544" s="39" t="s">
        <v>297</v>
      </c>
      <c r="C10544" s="39" t="s">
        <v>134</v>
      </c>
      <c r="D10544" s="92">
        <f t="shared" si="519"/>
        <v>35.99</v>
      </c>
      <c r="E10544" s="92">
        <f t="shared" si="520"/>
        <v>29.97</v>
      </c>
      <c r="F10544" s="92">
        <f t="shared" si="521"/>
        <v>42.5</v>
      </c>
      <c r="H10544" s="138">
        <v>35.99</v>
      </c>
      <c r="I10544" s="138">
        <v>29.97</v>
      </c>
      <c r="J10544" s="138">
        <v>42.5</v>
      </c>
      <c r="K10544" s="138">
        <v>8.9191442067240896</v>
      </c>
    </row>
    <row r="10545" spans="1:11">
      <c r="A10545" s="39" t="s">
        <v>531</v>
      </c>
      <c r="B10545" s="39" t="s">
        <v>297</v>
      </c>
      <c r="C10545" s="39" t="s">
        <v>150</v>
      </c>
      <c r="D10545" s="92">
        <f t="shared" si="519"/>
        <v>28.99</v>
      </c>
      <c r="E10545" s="92">
        <f t="shared" si="520"/>
        <v>22.75</v>
      </c>
      <c r="F10545" s="92">
        <f t="shared" si="521"/>
        <v>36.15</v>
      </c>
      <c r="H10545" s="138">
        <v>28.99</v>
      </c>
      <c r="I10545" s="138">
        <v>22.75</v>
      </c>
      <c r="J10545" s="138">
        <v>36.15</v>
      </c>
      <c r="K10545" s="138">
        <v>11.831666091755778</v>
      </c>
    </row>
    <row r="10546" spans="1:11">
      <c r="A10546" s="39" t="s">
        <v>531</v>
      </c>
      <c r="B10546" s="39" t="s">
        <v>297</v>
      </c>
      <c r="C10546" s="39" t="s">
        <v>156</v>
      </c>
      <c r="D10546" s="92">
        <f t="shared" si="519"/>
        <v>24.56</v>
      </c>
      <c r="E10546" s="92">
        <f t="shared" si="520"/>
        <v>19.510000000000002</v>
      </c>
      <c r="F10546" s="92">
        <f t="shared" si="521"/>
        <v>30.44</v>
      </c>
      <c r="H10546" s="138">
        <v>24.56</v>
      </c>
      <c r="I10546" s="138">
        <v>19.510000000000002</v>
      </c>
      <c r="J10546" s="138">
        <v>30.44</v>
      </c>
      <c r="K10546" s="138">
        <v>11.359934853420196</v>
      </c>
    </row>
    <row r="10547" spans="1:11">
      <c r="A10547" s="39" t="s">
        <v>531</v>
      </c>
      <c r="B10547" s="39" t="s">
        <v>297</v>
      </c>
      <c r="C10547" s="39" t="s">
        <v>159</v>
      </c>
      <c r="D10547" s="92">
        <f t="shared" si="519"/>
        <v>35.49</v>
      </c>
      <c r="E10547" s="92">
        <f t="shared" si="520"/>
        <v>27.52</v>
      </c>
      <c r="F10547" s="92">
        <f t="shared" si="521"/>
        <v>44.36</v>
      </c>
      <c r="H10547" s="138">
        <v>35.49</v>
      </c>
      <c r="I10547" s="138">
        <v>27.52</v>
      </c>
      <c r="J10547" s="138">
        <v>44.36</v>
      </c>
      <c r="K10547" s="138">
        <v>12.200619892927584</v>
      </c>
    </row>
    <row r="10548" spans="1:11">
      <c r="A10548" s="39" t="s">
        <v>531</v>
      </c>
      <c r="B10548" s="39" t="s">
        <v>297</v>
      </c>
      <c r="C10548" s="39" t="s">
        <v>161</v>
      </c>
      <c r="D10548" s="92">
        <f t="shared" si="519"/>
        <v>24.11</v>
      </c>
      <c r="E10548" s="92">
        <f t="shared" si="520"/>
        <v>19.37</v>
      </c>
      <c r="F10548" s="92">
        <f t="shared" si="521"/>
        <v>29.59</v>
      </c>
      <c r="H10548" s="138">
        <v>24.11</v>
      </c>
      <c r="I10548" s="138">
        <v>19.37</v>
      </c>
      <c r="J10548" s="138">
        <v>29.59</v>
      </c>
      <c r="K10548" s="138">
        <v>10.825383658233099</v>
      </c>
    </row>
    <row r="10549" spans="1:11">
      <c r="A10549" s="39" t="s">
        <v>531</v>
      </c>
      <c r="B10549" s="39" t="s">
        <v>297</v>
      </c>
      <c r="C10549" s="39" t="s">
        <v>168</v>
      </c>
      <c r="D10549" s="92">
        <f t="shared" si="519"/>
        <v>26.03</v>
      </c>
      <c r="E10549" s="92">
        <f t="shared" si="520"/>
        <v>20.149999999999999</v>
      </c>
      <c r="F10549" s="92">
        <f t="shared" si="521"/>
        <v>32.909999999999997</v>
      </c>
      <c r="H10549" s="138">
        <v>26.03</v>
      </c>
      <c r="I10549" s="138">
        <v>20.149999999999999</v>
      </c>
      <c r="J10549" s="138">
        <v>32.909999999999997</v>
      </c>
      <c r="K10549" s="138">
        <v>12.562427967729542</v>
      </c>
    </row>
    <row r="10550" spans="1:11">
      <c r="A10550" s="39" t="s">
        <v>531</v>
      </c>
      <c r="B10550" s="39" t="s">
        <v>539</v>
      </c>
      <c r="C10550" s="39" t="s">
        <v>102</v>
      </c>
      <c r="D10550" s="92">
        <f t="shared" si="519"/>
        <v>25.7</v>
      </c>
      <c r="E10550" s="92">
        <f t="shared" si="520"/>
        <v>20.7</v>
      </c>
      <c r="F10550" s="92">
        <f t="shared" si="521"/>
        <v>31.44</v>
      </c>
      <c r="H10550" s="138">
        <v>25.7</v>
      </c>
      <c r="I10550" s="138">
        <v>20.7</v>
      </c>
      <c r="J10550" s="138">
        <v>31.44</v>
      </c>
      <c r="K10550" s="138">
        <v>10.661478599221791</v>
      </c>
    </row>
    <row r="10551" spans="1:11">
      <c r="A10551" s="39" t="s">
        <v>531</v>
      </c>
      <c r="B10551" s="39" t="s">
        <v>539</v>
      </c>
      <c r="C10551" s="39" t="s">
        <v>103</v>
      </c>
      <c r="D10551" s="92">
        <f t="shared" si="519"/>
        <v>24.4</v>
      </c>
      <c r="E10551" s="92">
        <f t="shared" si="520"/>
        <v>20.190000000000001</v>
      </c>
      <c r="F10551" s="92">
        <f t="shared" si="521"/>
        <v>29.18</v>
      </c>
      <c r="H10551" s="138">
        <v>24.4</v>
      </c>
      <c r="I10551" s="138">
        <v>20.190000000000001</v>
      </c>
      <c r="J10551" s="138">
        <v>29.18</v>
      </c>
      <c r="K10551" s="138">
        <v>9.3852459016393457</v>
      </c>
    </row>
    <row r="10552" spans="1:11">
      <c r="A10552" s="39" t="s">
        <v>531</v>
      </c>
      <c r="B10552" s="39" t="s">
        <v>539</v>
      </c>
      <c r="C10552" s="39" t="s">
        <v>104</v>
      </c>
      <c r="D10552" s="92">
        <f t="shared" si="519"/>
        <v>17.87</v>
      </c>
      <c r="E10552" s="92">
        <f t="shared" si="520"/>
        <v>14.59</v>
      </c>
      <c r="F10552" s="92">
        <f t="shared" si="521"/>
        <v>21.69</v>
      </c>
      <c r="H10552" s="138">
        <v>17.87</v>
      </c>
      <c r="I10552" s="138">
        <v>14.59</v>
      </c>
      <c r="J10552" s="138">
        <v>21.69</v>
      </c>
      <c r="K10552" s="138">
        <v>10.12870733072188</v>
      </c>
    </row>
    <row r="10553" spans="1:11">
      <c r="A10553" s="39" t="s">
        <v>531</v>
      </c>
      <c r="B10553" s="39" t="s">
        <v>539</v>
      </c>
      <c r="C10553" s="39" t="s">
        <v>110</v>
      </c>
      <c r="D10553" s="92">
        <f t="shared" si="519"/>
        <v>21.47</v>
      </c>
      <c r="E10553" s="92">
        <f t="shared" si="520"/>
        <v>17.87</v>
      </c>
      <c r="F10553" s="92">
        <f t="shared" si="521"/>
        <v>25.56</v>
      </c>
      <c r="H10553" s="138">
        <v>21.47</v>
      </c>
      <c r="I10553" s="138">
        <v>17.87</v>
      </c>
      <c r="J10553" s="138">
        <v>25.56</v>
      </c>
      <c r="K10553" s="138">
        <v>9.1290172333488595</v>
      </c>
    </row>
    <row r="10554" spans="1:11">
      <c r="A10554" s="39" t="s">
        <v>531</v>
      </c>
      <c r="B10554" s="39" t="s">
        <v>539</v>
      </c>
      <c r="C10554" s="39" t="s">
        <v>111</v>
      </c>
      <c r="D10554" s="92">
        <f t="shared" si="519"/>
        <v>23.66</v>
      </c>
      <c r="E10554" s="92">
        <f t="shared" si="520"/>
        <v>19.34</v>
      </c>
      <c r="F10554" s="92">
        <f t="shared" si="521"/>
        <v>28.59</v>
      </c>
      <c r="H10554" s="138">
        <v>23.66</v>
      </c>
      <c r="I10554" s="138">
        <v>19.34</v>
      </c>
      <c r="J10554" s="138">
        <v>28.59</v>
      </c>
      <c r="K10554" s="138">
        <v>9.9746407438715128</v>
      </c>
    </row>
    <row r="10555" spans="1:11">
      <c r="A10555" s="39" t="s">
        <v>531</v>
      </c>
      <c r="B10555" s="39" t="s">
        <v>539</v>
      </c>
      <c r="C10555" s="39" t="s">
        <v>116</v>
      </c>
      <c r="D10555" s="92">
        <f t="shared" si="519"/>
        <v>28.64</v>
      </c>
      <c r="E10555" s="92">
        <f t="shared" si="520"/>
        <v>23.07</v>
      </c>
      <c r="F10555" s="92">
        <f t="shared" si="521"/>
        <v>34.94</v>
      </c>
      <c r="H10555" s="138">
        <v>28.64</v>
      </c>
      <c r="I10555" s="138">
        <v>23.07</v>
      </c>
      <c r="J10555" s="138">
        <v>34.94</v>
      </c>
      <c r="K10555" s="138">
        <v>10.614525139664805</v>
      </c>
    </row>
    <row r="10556" spans="1:11">
      <c r="A10556" s="39" t="s">
        <v>531</v>
      </c>
      <c r="B10556" s="39" t="s">
        <v>539</v>
      </c>
      <c r="C10556" s="39" t="s">
        <v>117</v>
      </c>
      <c r="D10556" s="92">
        <f t="shared" si="519"/>
        <v>21.93</v>
      </c>
      <c r="E10556" s="92">
        <f t="shared" si="520"/>
        <v>18.41</v>
      </c>
      <c r="F10556" s="92">
        <f t="shared" si="521"/>
        <v>25.91</v>
      </c>
      <c r="H10556" s="138">
        <v>21.93</v>
      </c>
      <c r="I10556" s="138">
        <v>18.41</v>
      </c>
      <c r="J10556" s="138">
        <v>25.91</v>
      </c>
      <c r="K10556" s="138">
        <v>8.7095303237574093</v>
      </c>
    </row>
    <row r="10557" spans="1:11">
      <c r="A10557" s="39" t="s">
        <v>531</v>
      </c>
      <c r="B10557" s="39" t="s">
        <v>539</v>
      </c>
      <c r="C10557" s="39" t="s">
        <v>119</v>
      </c>
      <c r="D10557" s="92">
        <f t="shared" si="519"/>
        <v>17.170000000000002</v>
      </c>
      <c r="E10557" s="92">
        <f t="shared" si="520"/>
        <v>13.93</v>
      </c>
      <c r="F10557" s="92">
        <f t="shared" si="521"/>
        <v>20.99</v>
      </c>
      <c r="H10557" s="138">
        <v>17.170000000000002</v>
      </c>
      <c r="I10557" s="138">
        <v>13.93</v>
      </c>
      <c r="J10557" s="138">
        <v>20.99</v>
      </c>
      <c r="K10557" s="138">
        <v>10.4834012813046</v>
      </c>
    </row>
    <row r="10558" spans="1:11">
      <c r="A10558" s="39" t="s">
        <v>531</v>
      </c>
      <c r="B10558" s="39" t="s">
        <v>539</v>
      </c>
      <c r="C10558" s="39" t="s">
        <v>123</v>
      </c>
      <c r="D10558" s="92">
        <f t="shared" si="519"/>
        <v>18.18</v>
      </c>
      <c r="E10558" s="92">
        <f t="shared" si="520"/>
        <v>14.59</v>
      </c>
      <c r="F10558" s="92">
        <f t="shared" si="521"/>
        <v>22.42</v>
      </c>
      <c r="H10558" s="138">
        <v>18.18</v>
      </c>
      <c r="I10558" s="138">
        <v>14.59</v>
      </c>
      <c r="J10558" s="138">
        <v>22.42</v>
      </c>
      <c r="K10558" s="138">
        <v>10.946094609460946</v>
      </c>
    </row>
    <row r="10559" spans="1:11">
      <c r="A10559" s="39" t="s">
        <v>531</v>
      </c>
      <c r="B10559" s="39" t="s">
        <v>539</v>
      </c>
      <c r="C10559" s="39" t="s">
        <v>132</v>
      </c>
      <c r="D10559" s="92">
        <f t="shared" si="519"/>
        <v>19.3</v>
      </c>
      <c r="E10559" s="92">
        <f t="shared" si="520"/>
        <v>16.16</v>
      </c>
      <c r="F10559" s="92">
        <f t="shared" si="521"/>
        <v>22.89</v>
      </c>
      <c r="H10559" s="138">
        <v>19.3</v>
      </c>
      <c r="I10559" s="138">
        <v>16.16</v>
      </c>
      <c r="J10559" s="138">
        <v>22.89</v>
      </c>
      <c r="K10559" s="138">
        <v>8.9119170984455955</v>
      </c>
    </row>
    <row r="10560" spans="1:11">
      <c r="A10560" s="39" t="s">
        <v>531</v>
      </c>
      <c r="B10560" s="39" t="s">
        <v>539</v>
      </c>
      <c r="C10560" s="39" t="s">
        <v>134</v>
      </c>
      <c r="D10560" s="92">
        <f t="shared" si="519"/>
        <v>27</v>
      </c>
      <c r="E10560" s="92">
        <f t="shared" si="520"/>
        <v>22.61</v>
      </c>
      <c r="F10560" s="92">
        <f t="shared" si="521"/>
        <v>31.89</v>
      </c>
      <c r="H10560" s="138">
        <v>27</v>
      </c>
      <c r="I10560" s="138">
        <v>22.61</v>
      </c>
      <c r="J10560" s="138">
        <v>31.89</v>
      </c>
      <c r="K10560" s="138">
        <v>8.7777777777777786</v>
      </c>
    </row>
    <row r="10561" spans="1:11">
      <c r="A10561" s="39" t="s">
        <v>531</v>
      </c>
      <c r="B10561" s="39" t="s">
        <v>539</v>
      </c>
      <c r="C10561" s="39" t="s">
        <v>150</v>
      </c>
      <c r="D10561" s="92">
        <f t="shared" si="519"/>
        <v>20.170000000000002</v>
      </c>
      <c r="E10561" s="92">
        <f t="shared" si="520"/>
        <v>16.829999999999998</v>
      </c>
      <c r="F10561" s="92">
        <f t="shared" si="521"/>
        <v>23.98</v>
      </c>
      <c r="H10561" s="138">
        <v>20.170000000000002</v>
      </c>
      <c r="I10561" s="138">
        <v>16.829999999999998</v>
      </c>
      <c r="J10561" s="138">
        <v>23.98</v>
      </c>
      <c r="K10561" s="138">
        <v>9.0233019335646993</v>
      </c>
    </row>
    <row r="10562" spans="1:11">
      <c r="A10562" s="39" t="s">
        <v>531</v>
      </c>
      <c r="B10562" s="39" t="s">
        <v>539</v>
      </c>
      <c r="C10562" s="39" t="s">
        <v>156</v>
      </c>
      <c r="D10562" s="92">
        <f t="shared" si="519"/>
        <v>14.02</v>
      </c>
      <c r="E10562" s="92">
        <f t="shared" si="520"/>
        <v>11.25</v>
      </c>
      <c r="F10562" s="92">
        <f t="shared" si="521"/>
        <v>17.34</v>
      </c>
      <c r="H10562" s="138">
        <v>14.02</v>
      </c>
      <c r="I10562" s="138">
        <v>11.25</v>
      </c>
      <c r="J10562" s="138">
        <v>17.34</v>
      </c>
      <c r="K10562" s="138">
        <v>11.055634807417974</v>
      </c>
    </row>
    <row r="10563" spans="1:11">
      <c r="A10563" s="39" t="s">
        <v>531</v>
      </c>
      <c r="B10563" s="39" t="s">
        <v>539</v>
      </c>
      <c r="C10563" s="39" t="s">
        <v>159</v>
      </c>
      <c r="D10563" s="92">
        <f t="shared" si="519"/>
        <v>21.91</v>
      </c>
      <c r="E10563" s="92">
        <f t="shared" si="520"/>
        <v>18.05</v>
      </c>
      <c r="F10563" s="92">
        <f t="shared" si="521"/>
        <v>26.32</v>
      </c>
      <c r="H10563" s="138">
        <v>21.91</v>
      </c>
      <c r="I10563" s="138">
        <v>18.05</v>
      </c>
      <c r="J10563" s="138">
        <v>26.32</v>
      </c>
      <c r="K10563" s="138">
        <v>9.6303057964399805</v>
      </c>
    </row>
    <row r="10564" spans="1:11">
      <c r="A10564" s="39" t="s">
        <v>531</v>
      </c>
      <c r="B10564" s="39" t="s">
        <v>539</v>
      </c>
      <c r="C10564" s="39" t="s">
        <v>161</v>
      </c>
      <c r="D10564" s="92">
        <f t="shared" si="519"/>
        <v>14.09</v>
      </c>
      <c r="E10564" s="92">
        <f t="shared" si="520"/>
        <v>11.02</v>
      </c>
      <c r="F10564" s="92">
        <f t="shared" si="521"/>
        <v>17.86</v>
      </c>
      <c r="H10564" s="138">
        <v>14.09</v>
      </c>
      <c r="I10564" s="138">
        <v>11.02</v>
      </c>
      <c r="J10564" s="138">
        <v>17.86</v>
      </c>
      <c r="K10564" s="138">
        <v>12.349183818310859</v>
      </c>
    </row>
    <row r="10565" spans="1:11">
      <c r="A10565" s="39" t="s">
        <v>531</v>
      </c>
      <c r="B10565" s="39" t="s">
        <v>539</v>
      </c>
      <c r="C10565" s="39" t="s">
        <v>168</v>
      </c>
      <c r="D10565" s="92">
        <f t="shared" si="519"/>
        <v>21.79</v>
      </c>
      <c r="E10565" s="92">
        <f t="shared" si="520"/>
        <v>17.46</v>
      </c>
      <c r="F10565" s="92">
        <f t="shared" si="521"/>
        <v>26.85</v>
      </c>
      <c r="H10565" s="138">
        <v>21.79</v>
      </c>
      <c r="I10565" s="138">
        <v>17.46</v>
      </c>
      <c r="J10565" s="138">
        <v>26.85</v>
      </c>
      <c r="K10565" s="138">
        <v>11.01422670949977</v>
      </c>
    </row>
    <row r="10566" spans="1:11">
      <c r="A10566" s="39" t="s">
        <v>531</v>
      </c>
      <c r="B10566" s="39" t="s">
        <v>532</v>
      </c>
      <c r="C10566" s="39" t="s">
        <v>98</v>
      </c>
      <c r="D10566" s="92">
        <f t="shared" si="519"/>
        <v>17.98</v>
      </c>
      <c r="E10566" s="92">
        <f t="shared" si="520"/>
        <v>12.9</v>
      </c>
      <c r="F10566" s="92">
        <f t="shared" si="521"/>
        <v>24.49</v>
      </c>
      <c r="H10566" s="138">
        <v>17.98</v>
      </c>
      <c r="I10566" s="138">
        <v>12.9</v>
      </c>
      <c r="J10566" s="138">
        <v>24.49</v>
      </c>
      <c r="K10566" s="138">
        <v>16.407119021134594</v>
      </c>
    </row>
    <row r="10567" spans="1:11">
      <c r="A10567" s="39" t="s">
        <v>531</v>
      </c>
      <c r="B10567" s="39" t="s">
        <v>532</v>
      </c>
      <c r="C10567" s="39" t="s">
        <v>105</v>
      </c>
      <c r="D10567" s="92">
        <f t="shared" si="519"/>
        <v>29.73</v>
      </c>
      <c r="E10567" s="92">
        <f t="shared" si="520"/>
        <v>21.85</v>
      </c>
      <c r="F10567" s="92">
        <f t="shared" si="521"/>
        <v>39.03</v>
      </c>
      <c r="H10567" s="138">
        <v>29.73</v>
      </c>
      <c r="I10567" s="138">
        <v>21.85</v>
      </c>
      <c r="J10567" s="138">
        <v>39.03</v>
      </c>
      <c r="K10567" s="138">
        <v>14.833501513622604</v>
      </c>
    </row>
    <row r="10568" spans="1:11">
      <c r="A10568" s="39" t="s">
        <v>531</v>
      </c>
      <c r="B10568" s="39" t="s">
        <v>532</v>
      </c>
      <c r="C10568" s="39" t="s">
        <v>106</v>
      </c>
      <c r="D10568" s="92">
        <f t="shared" si="519"/>
        <v>15.94</v>
      </c>
      <c r="E10568" s="92">
        <f t="shared" si="520"/>
        <v>12.6</v>
      </c>
      <c r="F10568" s="92">
        <f t="shared" si="521"/>
        <v>19.96</v>
      </c>
      <c r="H10568" s="138">
        <v>15.94</v>
      </c>
      <c r="I10568" s="138">
        <v>12.6</v>
      </c>
      <c r="J10568" s="138">
        <v>19.96</v>
      </c>
      <c r="K10568" s="138">
        <v>11.731493099121709</v>
      </c>
    </row>
    <row r="10569" spans="1:11">
      <c r="A10569" s="39" t="s">
        <v>531</v>
      </c>
      <c r="B10569" s="39" t="s">
        <v>532</v>
      </c>
      <c r="C10569" s="39" t="s">
        <v>125</v>
      </c>
      <c r="D10569" s="92">
        <f t="shared" si="519"/>
        <v>25.05</v>
      </c>
      <c r="E10569" s="92">
        <f t="shared" si="520"/>
        <v>19.78</v>
      </c>
      <c r="F10569" s="92">
        <f t="shared" si="521"/>
        <v>31.16</v>
      </c>
      <c r="H10569" s="138">
        <v>25.05</v>
      </c>
      <c r="I10569" s="138">
        <v>19.78</v>
      </c>
      <c r="J10569" s="138">
        <v>31.16</v>
      </c>
      <c r="K10569" s="138">
        <v>11.616766467065869</v>
      </c>
    </row>
    <row r="10570" spans="1:11">
      <c r="A10570" s="39" t="s">
        <v>531</v>
      </c>
      <c r="B10570" s="39" t="s">
        <v>532</v>
      </c>
      <c r="C10570" s="39" t="s">
        <v>131</v>
      </c>
      <c r="D10570" s="92">
        <f t="shared" si="519"/>
        <v>26.21</v>
      </c>
      <c r="E10570" s="92">
        <f t="shared" si="520"/>
        <v>19.440000000000001</v>
      </c>
      <c r="F10570" s="92">
        <f t="shared" si="521"/>
        <v>34.33</v>
      </c>
      <c r="H10570" s="138">
        <v>26.21</v>
      </c>
      <c r="I10570" s="138">
        <v>19.440000000000001</v>
      </c>
      <c r="J10570" s="138">
        <v>34.33</v>
      </c>
      <c r="K10570" s="138">
        <v>14.536436474628003</v>
      </c>
    </row>
    <row r="10571" spans="1:11">
      <c r="A10571" s="39" t="s">
        <v>531</v>
      </c>
      <c r="B10571" s="39" t="s">
        <v>532</v>
      </c>
      <c r="C10571" s="39" t="s">
        <v>133</v>
      </c>
      <c r="D10571" s="92">
        <f t="shared" si="519"/>
        <v>20.05</v>
      </c>
      <c r="E10571" s="92">
        <f t="shared" si="520"/>
        <v>15.75</v>
      </c>
      <c r="F10571" s="92">
        <f t="shared" si="521"/>
        <v>25.18</v>
      </c>
      <c r="H10571" s="138">
        <v>20.05</v>
      </c>
      <c r="I10571" s="138">
        <v>15.75</v>
      </c>
      <c r="J10571" s="138">
        <v>25.18</v>
      </c>
      <c r="K10571" s="138">
        <v>11.970074812967582</v>
      </c>
    </row>
    <row r="10572" spans="1:11">
      <c r="A10572" s="39" t="s">
        <v>531</v>
      </c>
      <c r="B10572" s="39" t="s">
        <v>532</v>
      </c>
      <c r="C10572" s="39" t="s">
        <v>137</v>
      </c>
      <c r="D10572" s="92">
        <f t="shared" si="519"/>
        <v>15.68</v>
      </c>
      <c r="E10572" s="92">
        <f t="shared" si="520"/>
        <v>11.27</v>
      </c>
      <c r="F10572" s="92">
        <f t="shared" si="521"/>
        <v>21.41</v>
      </c>
      <c r="H10572" s="138">
        <v>15.68</v>
      </c>
      <c r="I10572" s="138">
        <v>11.27</v>
      </c>
      <c r="J10572" s="138">
        <v>21.41</v>
      </c>
      <c r="K10572" s="138">
        <v>16.390306122448976</v>
      </c>
    </row>
    <row r="10573" spans="1:11">
      <c r="A10573" s="39" t="s">
        <v>531</v>
      </c>
      <c r="B10573" s="39" t="s">
        <v>532</v>
      </c>
      <c r="C10573" s="39" t="s">
        <v>138</v>
      </c>
      <c r="D10573" s="92">
        <f t="shared" si="519"/>
        <v>21.99</v>
      </c>
      <c r="E10573" s="92">
        <f t="shared" si="520"/>
        <v>14.48</v>
      </c>
      <c r="F10573" s="92">
        <f t="shared" si="521"/>
        <v>31.93</v>
      </c>
      <c r="H10573" s="138">
        <v>21.99</v>
      </c>
      <c r="I10573" s="138">
        <v>14.48</v>
      </c>
      <c r="J10573" s="138">
        <v>31.93</v>
      </c>
      <c r="K10573" s="138">
        <v>20.281946339245113</v>
      </c>
    </row>
    <row r="10574" spans="1:11">
      <c r="A10574" s="39" t="s">
        <v>531</v>
      </c>
      <c r="B10574" s="39" t="s">
        <v>532</v>
      </c>
      <c r="C10574" s="39" t="s">
        <v>140</v>
      </c>
      <c r="D10574" s="92">
        <f t="shared" si="519"/>
        <v>19.88</v>
      </c>
      <c r="E10574" s="92">
        <f t="shared" si="520"/>
        <v>15.18</v>
      </c>
      <c r="F10574" s="92">
        <f t="shared" si="521"/>
        <v>25.59</v>
      </c>
      <c r="H10574" s="138">
        <v>19.88</v>
      </c>
      <c r="I10574" s="138">
        <v>15.18</v>
      </c>
      <c r="J10574" s="138">
        <v>25.59</v>
      </c>
      <c r="K10574" s="138">
        <v>13.329979879275655</v>
      </c>
    </row>
    <row r="10575" spans="1:11">
      <c r="A10575" s="39" t="s">
        <v>531</v>
      </c>
      <c r="B10575" s="39" t="s">
        <v>532</v>
      </c>
      <c r="C10575" s="39" t="s">
        <v>144</v>
      </c>
      <c r="D10575" s="92">
        <f t="shared" si="519"/>
        <v>23.89</v>
      </c>
      <c r="E10575" s="92">
        <f t="shared" si="520"/>
        <v>18.28</v>
      </c>
      <c r="F10575" s="92">
        <f t="shared" si="521"/>
        <v>30.58</v>
      </c>
      <c r="H10575" s="138">
        <v>23.89</v>
      </c>
      <c r="I10575" s="138">
        <v>18.28</v>
      </c>
      <c r="J10575" s="138">
        <v>30.58</v>
      </c>
      <c r="K10575" s="138">
        <v>13.143574717455003</v>
      </c>
    </row>
    <row r="10576" spans="1:11">
      <c r="A10576" s="39" t="s">
        <v>531</v>
      </c>
      <c r="B10576" s="39" t="s">
        <v>532</v>
      </c>
      <c r="C10576" s="39" t="s">
        <v>145</v>
      </c>
      <c r="D10576" s="92">
        <f t="shared" si="519"/>
        <v>26.87</v>
      </c>
      <c r="E10576" s="92">
        <f t="shared" si="520"/>
        <v>20.57</v>
      </c>
      <c r="F10576" s="92">
        <f t="shared" si="521"/>
        <v>34.28</v>
      </c>
      <c r="H10576" s="138">
        <v>26.87</v>
      </c>
      <c r="I10576" s="138">
        <v>20.57</v>
      </c>
      <c r="J10576" s="138">
        <v>34.28</v>
      </c>
      <c r="K10576" s="138">
        <v>13.062895422404166</v>
      </c>
    </row>
    <row r="10577" spans="1:11">
      <c r="A10577" s="39" t="s">
        <v>531</v>
      </c>
      <c r="B10577" s="39" t="s">
        <v>532</v>
      </c>
      <c r="C10577" s="39" t="s">
        <v>146</v>
      </c>
      <c r="D10577" s="92">
        <f t="shared" si="519"/>
        <v>19.18</v>
      </c>
      <c r="E10577" s="92">
        <f t="shared" si="520"/>
        <v>14.85</v>
      </c>
      <c r="F10577" s="92">
        <f t="shared" si="521"/>
        <v>24.42</v>
      </c>
      <c r="H10577" s="138">
        <v>19.18</v>
      </c>
      <c r="I10577" s="138">
        <v>14.85</v>
      </c>
      <c r="J10577" s="138">
        <v>24.42</v>
      </c>
      <c r="K10577" s="138">
        <v>12.721584984358708</v>
      </c>
    </row>
    <row r="10578" spans="1:11">
      <c r="A10578" s="39" t="s">
        <v>531</v>
      </c>
      <c r="B10578" s="39" t="s">
        <v>532</v>
      </c>
      <c r="C10578" s="39" t="s">
        <v>153</v>
      </c>
      <c r="D10578" s="92">
        <f t="shared" si="519"/>
        <v>15.98</v>
      </c>
      <c r="E10578" s="92">
        <f t="shared" si="520"/>
        <v>10.65</v>
      </c>
      <c r="F10578" s="92">
        <f t="shared" si="521"/>
        <v>23.27</v>
      </c>
      <c r="H10578" s="138">
        <v>15.98</v>
      </c>
      <c r="I10578" s="138">
        <v>10.65</v>
      </c>
      <c r="J10578" s="138">
        <v>23.27</v>
      </c>
      <c r="K10578" s="138">
        <v>20.025031289111389</v>
      </c>
    </row>
    <row r="10579" spans="1:11">
      <c r="A10579" s="39" t="s">
        <v>531</v>
      </c>
      <c r="B10579" s="39" t="s">
        <v>532</v>
      </c>
      <c r="C10579" s="39" t="s">
        <v>162</v>
      </c>
      <c r="D10579" s="92">
        <f t="shared" si="519"/>
        <v>17.920000000000002</v>
      </c>
      <c r="E10579" s="92">
        <f t="shared" si="520"/>
        <v>11.83</v>
      </c>
      <c r="F10579" s="92">
        <f t="shared" si="521"/>
        <v>26.22</v>
      </c>
      <c r="H10579" s="138">
        <v>17.920000000000002</v>
      </c>
      <c r="I10579" s="138">
        <v>11.83</v>
      </c>
      <c r="J10579" s="138">
        <v>26.22</v>
      </c>
      <c r="K10579" s="138">
        <v>20.368303571428569</v>
      </c>
    </row>
    <row r="10580" spans="1:11">
      <c r="A10580" s="39" t="s">
        <v>531</v>
      </c>
      <c r="B10580" s="39" t="s">
        <v>532</v>
      </c>
      <c r="C10580" s="39" t="s">
        <v>165</v>
      </c>
      <c r="D10580" s="92">
        <f t="shared" si="519"/>
        <v>23.6</v>
      </c>
      <c r="E10580" s="92">
        <f t="shared" si="520"/>
        <v>15.65</v>
      </c>
      <c r="F10580" s="92">
        <f t="shared" si="521"/>
        <v>33.97</v>
      </c>
      <c r="H10580" s="138">
        <v>23.6</v>
      </c>
      <c r="I10580" s="138">
        <v>15.65</v>
      </c>
      <c r="J10580" s="138">
        <v>33.97</v>
      </c>
      <c r="K10580" s="138">
        <v>19.872881355932204</v>
      </c>
    </row>
    <row r="10581" spans="1:11">
      <c r="A10581" s="39" t="s">
        <v>531</v>
      </c>
      <c r="B10581" s="39" t="s">
        <v>532</v>
      </c>
      <c r="C10581" s="39" t="s">
        <v>166</v>
      </c>
      <c r="D10581" s="92">
        <f t="shared" si="519"/>
        <v>27.4</v>
      </c>
      <c r="E10581" s="92">
        <f t="shared" si="520"/>
        <v>21.55</v>
      </c>
      <c r="F10581" s="92">
        <f t="shared" si="521"/>
        <v>34.14</v>
      </c>
      <c r="H10581" s="138">
        <v>27.4</v>
      </c>
      <c r="I10581" s="138">
        <v>21.55</v>
      </c>
      <c r="J10581" s="138">
        <v>34.14</v>
      </c>
      <c r="K10581" s="138">
        <v>11.75182481751825</v>
      </c>
    </row>
    <row r="10582" spans="1:11">
      <c r="A10582" s="39" t="s">
        <v>531</v>
      </c>
      <c r="B10582" s="39" t="s">
        <v>532</v>
      </c>
      <c r="C10582" s="39" t="s">
        <v>170</v>
      </c>
      <c r="D10582" s="92">
        <f t="shared" si="519"/>
        <v>19.88</v>
      </c>
      <c r="E10582" s="92">
        <f t="shared" si="520"/>
        <v>15.63</v>
      </c>
      <c r="F10582" s="92">
        <f t="shared" si="521"/>
        <v>24.94</v>
      </c>
      <c r="H10582" s="138">
        <v>19.88</v>
      </c>
      <c r="I10582" s="138">
        <v>15.63</v>
      </c>
      <c r="J10582" s="138">
        <v>24.94</v>
      </c>
      <c r="K10582" s="138">
        <v>11.921529175050303</v>
      </c>
    </row>
    <row r="10583" spans="1:11">
      <c r="A10583" s="39" t="s">
        <v>531</v>
      </c>
      <c r="B10583" s="39" t="s">
        <v>532</v>
      </c>
      <c r="C10583" s="39" t="s">
        <v>172</v>
      </c>
      <c r="D10583" s="92">
        <f t="shared" si="519"/>
        <v>22.99</v>
      </c>
      <c r="E10583" s="92">
        <f t="shared" si="520"/>
        <v>17.95</v>
      </c>
      <c r="F10583" s="92">
        <f t="shared" si="521"/>
        <v>28.95</v>
      </c>
      <c r="H10583" s="138">
        <v>22.99</v>
      </c>
      <c r="I10583" s="138">
        <v>17.95</v>
      </c>
      <c r="J10583" s="138">
        <v>28.95</v>
      </c>
      <c r="K10583" s="138">
        <v>12.222705524140933</v>
      </c>
    </row>
    <row r="10584" spans="1:11">
      <c r="A10584" s="39" t="s">
        <v>531</v>
      </c>
      <c r="B10584" s="39" t="s">
        <v>532</v>
      </c>
      <c r="C10584" s="39" t="s">
        <v>175</v>
      </c>
      <c r="D10584" s="92">
        <f t="shared" si="519"/>
        <v>21.04</v>
      </c>
      <c r="E10584" s="92">
        <f t="shared" si="520"/>
        <v>16.37</v>
      </c>
      <c r="F10584" s="92">
        <f t="shared" si="521"/>
        <v>26.61</v>
      </c>
      <c r="H10584" s="138">
        <v>21.04</v>
      </c>
      <c r="I10584" s="138">
        <v>16.37</v>
      </c>
      <c r="J10584" s="138">
        <v>26.61</v>
      </c>
      <c r="K10584" s="138">
        <v>12.404942965779469</v>
      </c>
    </row>
    <row r="10585" spans="1:11">
      <c r="A10585" s="39" t="s">
        <v>531</v>
      </c>
      <c r="B10585" s="39" t="s">
        <v>540</v>
      </c>
      <c r="C10585" s="39" t="s">
        <v>98</v>
      </c>
      <c r="D10585" s="92" t="str">
        <f t="shared" si="519"/>
        <v xml:space="preserve"> </v>
      </c>
      <c r="E10585" s="92" t="str">
        <f t="shared" si="520"/>
        <v xml:space="preserve"> </v>
      </c>
      <c r="F10585" s="92" t="str">
        <f t="shared" si="521"/>
        <v xml:space="preserve"> </v>
      </c>
      <c r="H10585" s="138">
        <v>0.96</v>
      </c>
      <c r="I10585" s="138">
        <v>0.35</v>
      </c>
      <c r="J10585" s="138">
        <v>2.57</v>
      </c>
      <c r="K10585" s="138">
        <v>51.041666666666664</v>
      </c>
    </row>
    <row r="10586" spans="1:11">
      <c r="A10586" s="39" t="s">
        <v>531</v>
      </c>
      <c r="B10586" s="39" t="s">
        <v>540</v>
      </c>
      <c r="C10586" s="39" t="s">
        <v>105</v>
      </c>
      <c r="D10586" s="92" t="str">
        <f t="shared" si="519"/>
        <v xml:space="preserve"> </v>
      </c>
      <c r="E10586" s="92" t="str">
        <f t="shared" si="520"/>
        <v xml:space="preserve"> </v>
      </c>
      <c r="F10586" s="92" t="str">
        <f t="shared" si="521"/>
        <v xml:space="preserve"> </v>
      </c>
      <c r="H10586" s="138">
        <v>0.28999999999999998</v>
      </c>
      <c r="I10586" s="138">
        <v>0.08</v>
      </c>
      <c r="J10586" s="138">
        <v>1</v>
      </c>
      <c r="K10586" s="138">
        <v>62.068965517241381</v>
      </c>
    </row>
    <row r="10587" spans="1:11">
      <c r="A10587" s="39" t="s">
        <v>531</v>
      </c>
      <c r="B10587" s="39" t="s">
        <v>540</v>
      </c>
      <c r="C10587" s="39" t="s">
        <v>106</v>
      </c>
      <c r="D10587" s="92" t="str">
        <f t="shared" si="519"/>
        <v xml:space="preserve"> </v>
      </c>
      <c r="E10587" s="92" t="str">
        <f t="shared" si="520"/>
        <v xml:space="preserve"> </v>
      </c>
      <c r="F10587" s="92" t="str">
        <f t="shared" si="521"/>
        <v xml:space="preserve"> </v>
      </c>
      <c r="H10587" s="138">
        <v>0.18</v>
      </c>
      <c r="I10587" s="138">
        <v>0.04</v>
      </c>
      <c r="J10587" s="138">
        <v>0.73</v>
      </c>
      <c r="K10587" s="138">
        <v>72.222222222222229</v>
      </c>
    </row>
    <row r="10588" spans="1:11">
      <c r="A10588" s="39" t="s">
        <v>531</v>
      </c>
      <c r="B10588" s="39" t="s">
        <v>540</v>
      </c>
      <c r="C10588" s="39" t="s">
        <v>125</v>
      </c>
      <c r="D10588" s="92">
        <f t="shared" si="519"/>
        <v>0.73</v>
      </c>
      <c r="E10588" s="92">
        <f t="shared" si="520"/>
        <v>0.31</v>
      </c>
      <c r="F10588" s="92">
        <f t="shared" si="521"/>
        <v>1.72</v>
      </c>
      <c r="H10588" s="138">
        <v>0.73</v>
      </c>
      <c r="I10588" s="138">
        <v>0.31</v>
      </c>
      <c r="J10588" s="138">
        <v>1.72</v>
      </c>
      <c r="K10588" s="138">
        <v>43.835616438356169</v>
      </c>
    </row>
    <row r="10589" spans="1:11">
      <c r="A10589" s="39" t="s">
        <v>531</v>
      </c>
      <c r="B10589" s="39" t="s">
        <v>540</v>
      </c>
      <c r="C10589" s="39" t="s">
        <v>131</v>
      </c>
      <c r="D10589" s="92" t="str">
        <f t="shared" ref="D10589:D10652" si="522">IF(K10589&gt;=50," ",H10589)</f>
        <v xml:space="preserve"> </v>
      </c>
      <c r="E10589" s="92" t="str">
        <f t="shared" ref="E10589:E10652" si="523">IF(K10589&gt;=50," ",I10589)</f>
        <v xml:space="preserve"> </v>
      </c>
      <c r="F10589" s="92" t="str">
        <f t="shared" ref="F10589:F10652" si="524">IF(K10589&gt;=50," ",J10589)</f>
        <v xml:space="preserve"> </v>
      </c>
      <c r="H10589" s="138">
        <v>1.08</v>
      </c>
      <c r="I10589" s="138">
        <v>0.39</v>
      </c>
      <c r="J10589" s="138">
        <v>2.93</v>
      </c>
      <c r="K10589" s="138">
        <v>50.925925925925931</v>
      </c>
    </row>
    <row r="10590" spans="1:11">
      <c r="A10590" s="39" t="s">
        <v>531</v>
      </c>
      <c r="B10590" s="39" t="s">
        <v>540</v>
      </c>
      <c r="C10590" s="39" t="s">
        <v>133</v>
      </c>
      <c r="D10590" s="92" t="str">
        <f t="shared" si="522"/>
        <v xml:space="preserve"> </v>
      </c>
      <c r="E10590" s="92" t="str">
        <f t="shared" si="523"/>
        <v xml:space="preserve"> </v>
      </c>
      <c r="F10590" s="92" t="str">
        <f t="shared" si="524"/>
        <v xml:space="preserve"> </v>
      </c>
      <c r="H10590" s="138">
        <v>0.92</v>
      </c>
      <c r="I10590" s="138">
        <v>0.23</v>
      </c>
      <c r="J10590" s="138">
        <v>3.65</v>
      </c>
      <c r="K10590" s="138">
        <v>70.652173913043484</v>
      </c>
    </row>
    <row r="10591" spans="1:11">
      <c r="A10591" s="39" t="s">
        <v>531</v>
      </c>
      <c r="B10591" s="39" t="s">
        <v>540</v>
      </c>
      <c r="C10591" s="39" t="s">
        <v>137</v>
      </c>
      <c r="D10591" s="92" t="str">
        <f t="shared" si="522"/>
        <v xml:space="preserve"> </v>
      </c>
      <c r="E10591" s="92" t="str">
        <f t="shared" si="523"/>
        <v xml:space="preserve"> </v>
      </c>
      <c r="F10591" s="92" t="str">
        <f t="shared" si="524"/>
        <v xml:space="preserve"> </v>
      </c>
      <c r="H10591" s="138">
        <v>0.24</v>
      </c>
      <c r="I10591" s="138">
        <v>0.06</v>
      </c>
      <c r="J10591" s="138">
        <v>0.96</v>
      </c>
      <c r="K10591" s="138">
        <v>70.833333333333343</v>
      </c>
    </row>
    <row r="10592" spans="1:11">
      <c r="A10592" s="39" t="s">
        <v>531</v>
      </c>
      <c r="B10592" s="39" t="s">
        <v>540</v>
      </c>
      <c r="C10592" s="39" t="s">
        <v>138</v>
      </c>
      <c r="D10592" s="92" t="str">
        <f t="shared" si="522"/>
        <v xml:space="preserve"> </v>
      </c>
      <c r="E10592" s="92" t="str">
        <f t="shared" si="523"/>
        <v xml:space="preserve"> </v>
      </c>
      <c r="F10592" s="92" t="str">
        <f t="shared" si="524"/>
        <v xml:space="preserve"> </v>
      </c>
      <c r="H10592" s="138">
        <v>0.6</v>
      </c>
      <c r="I10592" s="138">
        <v>0.17</v>
      </c>
      <c r="J10592" s="138">
        <v>2.06</v>
      </c>
      <c r="K10592" s="138">
        <v>63.333333333333343</v>
      </c>
    </row>
    <row r="10593" spans="1:11">
      <c r="A10593" s="39" t="s">
        <v>531</v>
      </c>
      <c r="B10593" s="39" t="s">
        <v>540</v>
      </c>
      <c r="C10593" s="39" t="s">
        <v>140</v>
      </c>
      <c r="D10593" s="92" t="str">
        <f t="shared" si="522"/>
        <v xml:space="preserve"> </v>
      </c>
      <c r="E10593" s="92" t="str">
        <f t="shared" si="523"/>
        <v xml:space="preserve"> </v>
      </c>
      <c r="F10593" s="92" t="str">
        <f t="shared" si="524"/>
        <v xml:space="preserve"> </v>
      </c>
      <c r="H10593" s="138">
        <v>0.4</v>
      </c>
      <c r="I10593" s="138">
        <v>0.11</v>
      </c>
      <c r="J10593" s="138">
        <v>1.37</v>
      </c>
      <c r="K10593" s="138">
        <v>62.5</v>
      </c>
    </row>
    <row r="10594" spans="1:11">
      <c r="A10594" s="39" t="s">
        <v>531</v>
      </c>
      <c r="B10594" s="39" t="s">
        <v>540</v>
      </c>
      <c r="C10594" s="39" t="s">
        <v>144</v>
      </c>
      <c r="D10594" s="92" t="str">
        <f t="shared" si="522"/>
        <v xml:space="preserve"> </v>
      </c>
      <c r="E10594" s="92" t="str">
        <f t="shared" si="523"/>
        <v xml:space="preserve"> </v>
      </c>
      <c r="F10594" s="92" t="str">
        <f t="shared" si="524"/>
        <v xml:space="preserve"> </v>
      </c>
      <c r="H10594" s="138">
        <v>1.32</v>
      </c>
      <c r="I10594" s="138">
        <v>0.3</v>
      </c>
      <c r="J10594" s="138">
        <v>5.68</v>
      </c>
      <c r="K10594" s="138">
        <v>75.757575757575751</v>
      </c>
    </row>
    <row r="10595" spans="1:11">
      <c r="A10595" s="39" t="s">
        <v>531</v>
      </c>
      <c r="B10595" s="39" t="s">
        <v>540</v>
      </c>
      <c r="C10595" s="39" t="s">
        <v>145</v>
      </c>
      <c r="D10595" s="92">
        <f t="shared" si="522"/>
        <v>1.89</v>
      </c>
      <c r="E10595" s="92">
        <f t="shared" si="523"/>
        <v>0.98</v>
      </c>
      <c r="F10595" s="92">
        <f t="shared" si="524"/>
        <v>3.63</v>
      </c>
      <c r="H10595" s="138">
        <v>1.89</v>
      </c>
      <c r="I10595" s="138">
        <v>0.98</v>
      </c>
      <c r="J10595" s="138">
        <v>3.63</v>
      </c>
      <c r="K10595" s="138">
        <v>33.333333333333336</v>
      </c>
    </row>
    <row r="10596" spans="1:11">
      <c r="A10596" s="39" t="s">
        <v>531</v>
      </c>
      <c r="B10596" s="39" t="s">
        <v>540</v>
      </c>
      <c r="C10596" s="39" t="s">
        <v>146</v>
      </c>
      <c r="D10596" s="92" t="str">
        <f t="shared" si="522"/>
        <v xml:space="preserve"> </v>
      </c>
      <c r="E10596" s="92" t="str">
        <f t="shared" si="523"/>
        <v xml:space="preserve"> </v>
      </c>
      <c r="F10596" s="92" t="str">
        <f t="shared" si="524"/>
        <v xml:space="preserve"> </v>
      </c>
      <c r="H10596" s="138">
        <v>0.68</v>
      </c>
      <c r="I10596" s="138">
        <v>0.21</v>
      </c>
      <c r="J10596" s="138">
        <v>2.2000000000000002</v>
      </c>
      <c r="K10596" s="138">
        <v>60.294117647058819</v>
      </c>
    </row>
    <row r="10597" spans="1:11">
      <c r="A10597" s="39" t="s">
        <v>531</v>
      </c>
      <c r="B10597" s="39" t="s">
        <v>540</v>
      </c>
      <c r="C10597" s="39" t="s">
        <v>153</v>
      </c>
      <c r="D10597" s="92" t="str">
        <f t="shared" si="522"/>
        <v xml:space="preserve"> </v>
      </c>
      <c r="E10597" s="92" t="str">
        <f t="shared" si="523"/>
        <v xml:space="preserve"> </v>
      </c>
      <c r="F10597" s="92" t="str">
        <f t="shared" si="524"/>
        <v xml:space="preserve"> </v>
      </c>
      <c r="H10597" s="138">
        <v>0.24</v>
      </c>
      <c r="I10597" s="138">
        <v>7.0000000000000007E-2</v>
      </c>
      <c r="J10597" s="138">
        <v>0.77</v>
      </c>
      <c r="K10597" s="138">
        <v>58.333333333333336</v>
      </c>
    </row>
    <row r="10598" spans="1:11">
      <c r="A10598" s="39" t="s">
        <v>531</v>
      </c>
      <c r="B10598" s="39" t="s">
        <v>540</v>
      </c>
      <c r="C10598" s="39" t="s">
        <v>162</v>
      </c>
      <c r="D10598" s="92" t="str">
        <f t="shared" si="522"/>
        <v xml:space="preserve"> </v>
      </c>
      <c r="E10598" s="92" t="str">
        <f t="shared" si="523"/>
        <v xml:space="preserve"> </v>
      </c>
      <c r="F10598" s="92" t="str">
        <f t="shared" si="524"/>
        <v xml:space="preserve"> </v>
      </c>
      <c r="H10598" s="138">
        <v>1.27</v>
      </c>
      <c r="I10598" s="138">
        <v>0.44</v>
      </c>
      <c r="J10598" s="138">
        <v>3.63</v>
      </c>
      <c r="K10598" s="138">
        <v>54.330708661417319</v>
      </c>
    </row>
    <row r="10599" spans="1:11">
      <c r="A10599" s="39" t="s">
        <v>531</v>
      </c>
      <c r="B10599" s="39" t="s">
        <v>540</v>
      </c>
      <c r="C10599" s="39" t="s">
        <v>165</v>
      </c>
      <c r="D10599" s="92" t="str">
        <f t="shared" si="522"/>
        <v xml:space="preserve"> </v>
      </c>
      <c r="E10599" s="92" t="str">
        <f t="shared" si="523"/>
        <v xml:space="preserve"> </v>
      </c>
      <c r="F10599" s="92" t="str">
        <f t="shared" si="524"/>
        <v xml:space="preserve"> </v>
      </c>
      <c r="H10599" s="138">
        <v>0.02</v>
      </c>
      <c r="I10599" s="138">
        <v>0</v>
      </c>
      <c r="J10599" s="138">
        <v>0.18</v>
      </c>
      <c r="K10599" s="138">
        <v>150</v>
      </c>
    </row>
    <row r="10600" spans="1:11">
      <c r="A10600" s="39" t="s">
        <v>531</v>
      </c>
      <c r="B10600" s="39" t="s">
        <v>540</v>
      </c>
      <c r="C10600" s="39" t="s">
        <v>166</v>
      </c>
      <c r="D10600" s="92" t="str">
        <f t="shared" si="522"/>
        <v xml:space="preserve"> </v>
      </c>
      <c r="E10600" s="92" t="str">
        <f t="shared" si="523"/>
        <v xml:space="preserve"> </v>
      </c>
      <c r="F10600" s="92" t="str">
        <f t="shared" si="524"/>
        <v xml:space="preserve"> </v>
      </c>
      <c r="H10600" s="138">
        <v>0.53</v>
      </c>
      <c r="I10600" s="138">
        <v>0.12</v>
      </c>
      <c r="J10600" s="138">
        <v>2.34</v>
      </c>
      <c r="K10600" s="138">
        <v>75.471698113207552</v>
      </c>
    </row>
    <row r="10601" spans="1:11">
      <c r="A10601" s="39" t="s">
        <v>531</v>
      </c>
      <c r="B10601" s="39" t="s">
        <v>540</v>
      </c>
      <c r="C10601" s="39" t="s">
        <v>170</v>
      </c>
      <c r="D10601" s="92" t="str">
        <f t="shared" si="522"/>
        <v xml:space="preserve"> </v>
      </c>
      <c r="E10601" s="92" t="str">
        <f t="shared" si="523"/>
        <v xml:space="preserve"> </v>
      </c>
      <c r="F10601" s="92" t="str">
        <f t="shared" si="524"/>
        <v xml:space="preserve"> </v>
      </c>
      <c r="H10601" s="138">
        <v>0.19</v>
      </c>
      <c r="I10601" s="138">
        <v>0.03</v>
      </c>
      <c r="J10601" s="138">
        <v>1.4</v>
      </c>
      <c r="K10601" s="138">
        <v>105.26315789473684</v>
      </c>
    </row>
    <row r="10602" spans="1:11">
      <c r="A10602" s="39" t="s">
        <v>531</v>
      </c>
      <c r="B10602" s="39" t="s">
        <v>540</v>
      </c>
      <c r="C10602" s="39" t="s">
        <v>172</v>
      </c>
      <c r="D10602" s="92">
        <f t="shared" si="522"/>
        <v>0.83</v>
      </c>
      <c r="E10602" s="92">
        <f t="shared" si="523"/>
        <v>0.31</v>
      </c>
      <c r="F10602" s="92">
        <f t="shared" si="524"/>
        <v>2.17</v>
      </c>
      <c r="H10602" s="138">
        <v>0.83</v>
      </c>
      <c r="I10602" s="138">
        <v>0.31</v>
      </c>
      <c r="J10602" s="138">
        <v>2.17</v>
      </c>
      <c r="K10602" s="138">
        <v>49.397590361445779</v>
      </c>
    </row>
    <row r="10603" spans="1:11">
      <c r="A10603" s="39" t="s">
        <v>531</v>
      </c>
      <c r="B10603" s="39" t="s">
        <v>540</v>
      </c>
      <c r="C10603" s="39" t="s">
        <v>175</v>
      </c>
      <c r="D10603" s="92" t="str">
        <f t="shared" si="522"/>
        <v xml:space="preserve"> </v>
      </c>
      <c r="E10603" s="92" t="str">
        <f t="shared" si="523"/>
        <v xml:space="preserve"> </v>
      </c>
      <c r="F10603" s="92" t="str">
        <f t="shared" si="524"/>
        <v xml:space="preserve"> </v>
      </c>
      <c r="H10603" s="138">
        <v>0.96</v>
      </c>
      <c r="I10603" s="138">
        <v>0.28000000000000003</v>
      </c>
      <c r="J10603" s="138">
        <v>3.28</v>
      </c>
      <c r="K10603" s="138">
        <v>63.541666666666664</v>
      </c>
    </row>
    <row r="10604" spans="1:11">
      <c r="A10604" s="39" t="s">
        <v>531</v>
      </c>
      <c r="B10604" s="39" t="s">
        <v>541</v>
      </c>
      <c r="C10604" s="39" t="s">
        <v>98</v>
      </c>
      <c r="D10604" s="92">
        <f t="shared" si="522"/>
        <v>4.42</v>
      </c>
      <c r="E10604" s="92">
        <f t="shared" si="523"/>
        <v>2.79</v>
      </c>
      <c r="F10604" s="92">
        <f t="shared" si="524"/>
        <v>6.94</v>
      </c>
      <c r="H10604" s="138">
        <v>4.42</v>
      </c>
      <c r="I10604" s="138">
        <v>2.79</v>
      </c>
      <c r="J10604" s="138">
        <v>6.94</v>
      </c>
      <c r="K10604" s="138">
        <v>23.303167420814479</v>
      </c>
    </row>
    <row r="10605" spans="1:11">
      <c r="A10605" s="39" t="s">
        <v>531</v>
      </c>
      <c r="B10605" s="39" t="s">
        <v>541</v>
      </c>
      <c r="C10605" s="39" t="s">
        <v>105</v>
      </c>
      <c r="D10605" s="92">
        <f t="shared" si="522"/>
        <v>4.9000000000000004</v>
      </c>
      <c r="E10605" s="92">
        <f t="shared" si="523"/>
        <v>3.44</v>
      </c>
      <c r="F10605" s="92">
        <f t="shared" si="524"/>
        <v>6.95</v>
      </c>
      <c r="H10605" s="138">
        <v>4.9000000000000004</v>
      </c>
      <c r="I10605" s="138">
        <v>3.44</v>
      </c>
      <c r="J10605" s="138">
        <v>6.95</v>
      </c>
      <c r="K10605" s="138">
        <v>17.959183673469386</v>
      </c>
    </row>
    <row r="10606" spans="1:11">
      <c r="A10606" s="39" t="s">
        <v>531</v>
      </c>
      <c r="B10606" s="39" t="s">
        <v>541</v>
      </c>
      <c r="C10606" s="39" t="s">
        <v>106</v>
      </c>
      <c r="D10606" s="92">
        <f t="shared" si="522"/>
        <v>3.5</v>
      </c>
      <c r="E10606" s="92">
        <f t="shared" si="523"/>
        <v>1.98</v>
      </c>
      <c r="F10606" s="92">
        <f t="shared" si="524"/>
        <v>6.11</v>
      </c>
      <c r="H10606" s="138">
        <v>3.5</v>
      </c>
      <c r="I10606" s="138">
        <v>1.98</v>
      </c>
      <c r="J10606" s="138">
        <v>6.11</v>
      </c>
      <c r="K10606" s="138">
        <v>28.857142857142858</v>
      </c>
    </row>
    <row r="10607" spans="1:11">
      <c r="A10607" s="39" t="s">
        <v>531</v>
      </c>
      <c r="B10607" s="39" t="s">
        <v>541</v>
      </c>
      <c r="C10607" s="39" t="s">
        <v>125</v>
      </c>
      <c r="D10607" s="92">
        <f t="shared" si="522"/>
        <v>5.7</v>
      </c>
      <c r="E10607" s="92">
        <f t="shared" si="523"/>
        <v>3.85</v>
      </c>
      <c r="F10607" s="92">
        <f t="shared" si="524"/>
        <v>8.36</v>
      </c>
      <c r="H10607" s="138">
        <v>5.7</v>
      </c>
      <c r="I10607" s="138">
        <v>3.85</v>
      </c>
      <c r="J10607" s="138">
        <v>8.36</v>
      </c>
      <c r="K10607" s="138">
        <v>19.82456140350877</v>
      </c>
    </row>
    <row r="10608" spans="1:11">
      <c r="A10608" s="39" t="s">
        <v>531</v>
      </c>
      <c r="B10608" s="39" t="s">
        <v>541</v>
      </c>
      <c r="C10608" s="39" t="s">
        <v>131</v>
      </c>
      <c r="D10608" s="92">
        <f t="shared" si="522"/>
        <v>3.52</v>
      </c>
      <c r="E10608" s="92">
        <f t="shared" si="523"/>
        <v>2.36</v>
      </c>
      <c r="F10608" s="92">
        <f t="shared" si="524"/>
        <v>5.21</v>
      </c>
      <c r="H10608" s="138">
        <v>3.52</v>
      </c>
      <c r="I10608" s="138">
        <v>2.36</v>
      </c>
      <c r="J10608" s="138">
        <v>5.21</v>
      </c>
      <c r="K10608" s="138">
        <v>20.170454545454543</v>
      </c>
    </row>
    <row r="10609" spans="1:11">
      <c r="A10609" s="39" t="s">
        <v>531</v>
      </c>
      <c r="B10609" s="39" t="s">
        <v>541</v>
      </c>
      <c r="C10609" s="39" t="s">
        <v>133</v>
      </c>
      <c r="D10609" s="92">
        <f t="shared" si="522"/>
        <v>5.52</v>
      </c>
      <c r="E10609" s="92">
        <f t="shared" si="523"/>
        <v>3.91</v>
      </c>
      <c r="F10609" s="92">
        <f t="shared" si="524"/>
        <v>7.76</v>
      </c>
      <c r="H10609" s="138">
        <v>5.52</v>
      </c>
      <c r="I10609" s="138">
        <v>3.91</v>
      </c>
      <c r="J10609" s="138">
        <v>7.76</v>
      </c>
      <c r="K10609" s="138">
        <v>17.572463768115941</v>
      </c>
    </row>
    <row r="10610" spans="1:11">
      <c r="A10610" s="39" t="s">
        <v>531</v>
      </c>
      <c r="B10610" s="39" t="s">
        <v>541</v>
      </c>
      <c r="C10610" s="39" t="s">
        <v>137</v>
      </c>
      <c r="D10610" s="92">
        <f t="shared" si="522"/>
        <v>6.2</v>
      </c>
      <c r="E10610" s="92">
        <f t="shared" si="523"/>
        <v>4.29</v>
      </c>
      <c r="F10610" s="92">
        <f t="shared" si="524"/>
        <v>8.8800000000000008</v>
      </c>
      <c r="H10610" s="138">
        <v>6.2</v>
      </c>
      <c r="I10610" s="138">
        <v>4.29</v>
      </c>
      <c r="J10610" s="138">
        <v>8.8800000000000008</v>
      </c>
      <c r="K10610" s="138">
        <v>18.548387096774192</v>
      </c>
    </row>
    <row r="10611" spans="1:11">
      <c r="A10611" s="39" t="s">
        <v>531</v>
      </c>
      <c r="B10611" s="39" t="s">
        <v>541</v>
      </c>
      <c r="C10611" s="39" t="s">
        <v>138</v>
      </c>
      <c r="D10611" s="92">
        <f t="shared" si="522"/>
        <v>3.77</v>
      </c>
      <c r="E10611" s="92">
        <f t="shared" si="523"/>
        <v>2.71</v>
      </c>
      <c r="F10611" s="92">
        <f t="shared" si="524"/>
        <v>5.22</v>
      </c>
      <c r="H10611" s="138">
        <v>3.77</v>
      </c>
      <c r="I10611" s="138">
        <v>2.71</v>
      </c>
      <c r="J10611" s="138">
        <v>5.22</v>
      </c>
      <c r="K10611" s="138">
        <v>16.710875331564985</v>
      </c>
    </row>
    <row r="10612" spans="1:11">
      <c r="A10612" s="39" t="s">
        <v>531</v>
      </c>
      <c r="B10612" s="39" t="s">
        <v>541</v>
      </c>
      <c r="C10612" s="39" t="s">
        <v>140</v>
      </c>
      <c r="D10612" s="92">
        <f t="shared" si="522"/>
        <v>4.58</v>
      </c>
      <c r="E10612" s="92">
        <f t="shared" si="523"/>
        <v>2.76</v>
      </c>
      <c r="F10612" s="92">
        <f t="shared" si="524"/>
        <v>7.49</v>
      </c>
      <c r="H10612" s="138">
        <v>4.58</v>
      </c>
      <c r="I10612" s="138">
        <v>2.76</v>
      </c>
      <c r="J10612" s="138">
        <v>7.49</v>
      </c>
      <c r="K10612" s="138">
        <v>25.545851528384279</v>
      </c>
    </row>
    <row r="10613" spans="1:11">
      <c r="A10613" s="39" t="s">
        <v>531</v>
      </c>
      <c r="B10613" s="39" t="s">
        <v>541</v>
      </c>
      <c r="C10613" s="39" t="s">
        <v>144</v>
      </c>
      <c r="D10613" s="92">
        <f t="shared" si="522"/>
        <v>7.03</v>
      </c>
      <c r="E10613" s="92">
        <f t="shared" si="523"/>
        <v>4.91</v>
      </c>
      <c r="F10613" s="92">
        <f t="shared" si="524"/>
        <v>9.99</v>
      </c>
      <c r="H10613" s="138">
        <v>7.03</v>
      </c>
      <c r="I10613" s="138">
        <v>4.91</v>
      </c>
      <c r="J10613" s="138">
        <v>9.99</v>
      </c>
      <c r="K10613" s="138">
        <v>18.207681365576104</v>
      </c>
    </row>
    <row r="10614" spans="1:11">
      <c r="A10614" s="39" t="s">
        <v>531</v>
      </c>
      <c r="B10614" s="39" t="s">
        <v>541</v>
      </c>
      <c r="C10614" s="39" t="s">
        <v>145</v>
      </c>
      <c r="D10614" s="92">
        <f t="shared" si="522"/>
        <v>5.46</v>
      </c>
      <c r="E10614" s="92">
        <f t="shared" si="523"/>
        <v>3.93</v>
      </c>
      <c r="F10614" s="92">
        <f t="shared" si="524"/>
        <v>7.54</v>
      </c>
      <c r="H10614" s="138">
        <v>5.46</v>
      </c>
      <c r="I10614" s="138">
        <v>3.93</v>
      </c>
      <c r="J10614" s="138">
        <v>7.54</v>
      </c>
      <c r="K10614" s="138">
        <v>16.666666666666668</v>
      </c>
    </row>
    <row r="10615" spans="1:11">
      <c r="A10615" s="39" t="s">
        <v>531</v>
      </c>
      <c r="B10615" s="39" t="s">
        <v>541</v>
      </c>
      <c r="C10615" s="39" t="s">
        <v>146</v>
      </c>
      <c r="D10615" s="92">
        <f t="shared" si="522"/>
        <v>5.6</v>
      </c>
      <c r="E10615" s="92">
        <f t="shared" si="523"/>
        <v>3.75</v>
      </c>
      <c r="F10615" s="92">
        <f t="shared" si="524"/>
        <v>8.2899999999999991</v>
      </c>
      <c r="H10615" s="138">
        <v>5.6</v>
      </c>
      <c r="I10615" s="138">
        <v>3.75</v>
      </c>
      <c r="J10615" s="138">
        <v>8.2899999999999991</v>
      </c>
      <c r="K10615" s="138">
        <v>20.357142857142858</v>
      </c>
    </row>
    <row r="10616" spans="1:11">
      <c r="A10616" s="39" t="s">
        <v>531</v>
      </c>
      <c r="B10616" s="39" t="s">
        <v>541</v>
      </c>
      <c r="C10616" s="39" t="s">
        <v>153</v>
      </c>
      <c r="D10616" s="92">
        <f t="shared" si="522"/>
        <v>5.54</v>
      </c>
      <c r="E10616" s="92">
        <f t="shared" si="523"/>
        <v>4.0199999999999996</v>
      </c>
      <c r="F10616" s="92">
        <f t="shared" si="524"/>
        <v>7.59</v>
      </c>
      <c r="H10616" s="138">
        <v>5.54</v>
      </c>
      <c r="I10616" s="138">
        <v>4.0199999999999996</v>
      </c>
      <c r="J10616" s="138">
        <v>7.59</v>
      </c>
      <c r="K10616" s="138">
        <v>16.245487364620939</v>
      </c>
    </row>
    <row r="10617" spans="1:11">
      <c r="A10617" s="39" t="s">
        <v>531</v>
      </c>
      <c r="B10617" s="39" t="s">
        <v>541</v>
      </c>
      <c r="C10617" s="39" t="s">
        <v>162</v>
      </c>
      <c r="D10617" s="92">
        <f t="shared" si="522"/>
        <v>5.04</v>
      </c>
      <c r="E10617" s="92">
        <f t="shared" si="523"/>
        <v>3.58</v>
      </c>
      <c r="F10617" s="92">
        <f t="shared" si="524"/>
        <v>7.06</v>
      </c>
      <c r="H10617" s="138">
        <v>5.04</v>
      </c>
      <c r="I10617" s="138">
        <v>3.58</v>
      </c>
      <c r="J10617" s="138">
        <v>7.06</v>
      </c>
      <c r="K10617" s="138">
        <v>17.261904761904763</v>
      </c>
    </row>
    <row r="10618" spans="1:11">
      <c r="A10618" s="39" t="s">
        <v>531</v>
      </c>
      <c r="B10618" s="39" t="s">
        <v>541</v>
      </c>
      <c r="C10618" s="39" t="s">
        <v>165</v>
      </c>
      <c r="D10618" s="92">
        <f t="shared" si="522"/>
        <v>5.32</v>
      </c>
      <c r="E10618" s="92">
        <f t="shared" si="523"/>
        <v>3.53</v>
      </c>
      <c r="F10618" s="92">
        <f t="shared" si="524"/>
        <v>7.94</v>
      </c>
      <c r="H10618" s="138">
        <v>5.32</v>
      </c>
      <c r="I10618" s="138">
        <v>3.53</v>
      </c>
      <c r="J10618" s="138">
        <v>7.94</v>
      </c>
      <c r="K10618" s="138">
        <v>20.676691729323309</v>
      </c>
    </row>
    <row r="10619" spans="1:11">
      <c r="A10619" s="39" t="s">
        <v>531</v>
      </c>
      <c r="B10619" s="39" t="s">
        <v>541</v>
      </c>
      <c r="C10619" s="39" t="s">
        <v>166</v>
      </c>
      <c r="D10619" s="92">
        <f t="shared" si="522"/>
        <v>5.0199999999999996</v>
      </c>
      <c r="E10619" s="92">
        <f t="shared" si="523"/>
        <v>3.49</v>
      </c>
      <c r="F10619" s="92">
        <f t="shared" si="524"/>
        <v>7.18</v>
      </c>
      <c r="H10619" s="138">
        <v>5.0199999999999996</v>
      </c>
      <c r="I10619" s="138">
        <v>3.49</v>
      </c>
      <c r="J10619" s="138">
        <v>7.18</v>
      </c>
      <c r="K10619" s="138">
        <v>18.326693227091635</v>
      </c>
    </row>
    <row r="10620" spans="1:11">
      <c r="A10620" s="39" t="s">
        <v>531</v>
      </c>
      <c r="B10620" s="39" t="s">
        <v>541</v>
      </c>
      <c r="C10620" s="39" t="s">
        <v>170</v>
      </c>
      <c r="D10620" s="92">
        <f t="shared" si="522"/>
        <v>4.1399999999999997</v>
      </c>
      <c r="E10620" s="92">
        <f t="shared" si="523"/>
        <v>2.64</v>
      </c>
      <c r="F10620" s="92">
        <f t="shared" si="524"/>
        <v>6.45</v>
      </c>
      <c r="H10620" s="138">
        <v>4.1399999999999997</v>
      </c>
      <c r="I10620" s="138">
        <v>2.64</v>
      </c>
      <c r="J10620" s="138">
        <v>6.45</v>
      </c>
      <c r="K10620" s="138">
        <v>22.946859903381643</v>
      </c>
    </row>
    <row r="10621" spans="1:11">
      <c r="A10621" s="39" t="s">
        <v>531</v>
      </c>
      <c r="B10621" s="39" t="s">
        <v>541</v>
      </c>
      <c r="C10621" s="39" t="s">
        <v>172</v>
      </c>
      <c r="D10621" s="92">
        <f t="shared" si="522"/>
        <v>7.79</v>
      </c>
      <c r="E10621" s="92">
        <f t="shared" si="523"/>
        <v>5.54</v>
      </c>
      <c r="F10621" s="92">
        <f t="shared" si="524"/>
        <v>10.85</v>
      </c>
      <c r="H10621" s="138">
        <v>7.79</v>
      </c>
      <c r="I10621" s="138">
        <v>5.54</v>
      </c>
      <c r="J10621" s="138">
        <v>10.85</v>
      </c>
      <c r="K10621" s="138">
        <v>17.201540436456998</v>
      </c>
    </row>
    <row r="10622" spans="1:11">
      <c r="A10622" s="39" t="s">
        <v>531</v>
      </c>
      <c r="B10622" s="39" t="s">
        <v>541</v>
      </c>
      <c r="C10622" s="39" t="s">
        <v>175</v>
      </c>
      <c r="D10622" s="92">
        <f t="shared" si="522"/>
        <v>4.78</v>
      </c>
      <c r="E10622" s="92">
        <f t="shared" si="523"/>
        <v>2.74</v>
      </c>
      <c r="F10622" s="92">
        <f t="shared" si="524"/>
        <v>8.2200000000000006</v>
      </c>
      <c r="H10622" s="138">
        <v>4.78</v>
      </c>
      <c r="I10622" s="138">
        <v>2.74</v>
      </c>
      <c r="J10622" s="138">
        <v>8.2200000000000006</v>
      </c>
      <c r="K10622" s="138">
        <v>28.24267782426778</v>
      </c>
    </row>
    <row r="10623" spans="1:11">
      <c r="A10623" s="39" t="s">
        <v>531</v>
      </c>
      <c r="B10623" s="39" t="s">
        <v>535</v>
      </c>
      <c r="C10623" s="39" t="s">
        <v>98</v>
      </c>
      <c r="D10623" s="92">
        <f t="shared" si="522"/>
        <v>5.55</v>
      </c>
      <c r="E10623" s="92">
        <f t="shared" si="523"/>
        <v>4</v>
      </c>
      <c r="F10623" s="92">
        <f t="shared" si="524"/>
        <v>7.65</v>
      </c>
      <c r="H10623" s="138">
        <v>5.55</v>
      </c>
      <c r="I10623" s="138">
        <v>4</v>
      </c>
      <c r="J10623" s="138">
        <v>7.65</v>
      </c>
      <c r="K10623" s="138">
        <v>16.576576576576578</v>
      </c>
    </row>
    <row r="10624" spans="1:11">
      <c r="A10624" s="39" t="s">
        <v>531</v>
      </c>
      <c r="B10624" s="39" t="s">
        <v>535</v>
      </c>
      <c r="C10624" s="39" t="s">
        <v>105</v>
      </c>
      <c r="D10624" s="92">
        <f t="shared" si="522"/>
        <v>4.3600000000000003</v>
      </c>
      <c r="E10624" s="92">
        <f t="shared" si="523"/>
        <v>3.26</v>
      </c>
      <c r="F10624" s="92">
        <f t="shared" si="524"/>
        <v>5.8</v>
      </c>
      <c r="H10624" s="138">
        <v>4.3600000000000003</v>
      </c>
      <c r="I10624" s="138">
        <v>3.26</v>
      </c>
      <c r="J10624" s="138">
        <v>5.8</v>
      </c>
      <c r="K10624" s="138">
        <v>14.678899082568805</v>
      </c>
    </row>
    <row r="10625" spans="1:11">
      <c r="A10625" s="39" t="s">
        <v>531</v>
      </c>
      <c r="B10625" s="39" t="s">
        <v>535</v>
      </c>
      <c r="C10625" s="39" t="s">
        <v>106</v>
      </c>
      <c r="D10625" s="92">
        <f t="shared" si="522"/>
        <v>4.55</v>
      </c>
      <c r="E10625" s="92">
        <f t="shared" si="523"/>
        <v>2.83</v>
      </c>
      <c r="F10625" s="92">
        <f t="shared" si="524"/>
        <v>7.25</v>
      </c>
      <c r="H10625" s="138">
        <v>4.55</v>
      </c>
      <c r="I10625" s="138">
        <v>2.83</v>
      </c>
      <c r="J10625" s="138">
        <v>7.25</v>
      </c>
      <c r="K10625" s="138">
        <v>24.175824175824179</v>
      </c>
    </row>
    <row r="10626" spans="1:11">
      <c r="A10626" s="39" t="s">
        <v>531</v>
      </c>
      <c r="B10626" s="39" t="s">
        <v>535</v>
      </c>
      <c r="C10626" s="39" t="s">
        <v>125</v>
      </c>
      <c r="D10626" s="92">
        <f t="shared" si="522"/>
        <v>10.82</v>
      </c>
      <c r="E10626" s="92">
        <f t="shared" si="523"/>
        <v>7.8</v>
      </c>
      <c r="F10626" s="92">
        <f t="shared" si="524"/>
        <v>14.83</v>
      </c>
      <c r="H10626" s="138">
        <v>10.82</v>
      </c>
      <c r="I10626" s="138">
        <v>7.8</v>
      </c>
      <c r="J10626" s="138">
        <v>14.83</v>
      </c>
      <c r="K10626" s="138">
        <v>16.451016635859521</v>
      </c>
    </row>
    <row r="10627" spans="1:11">
      <c r="A10627" s="39" t="s">
        <v>531</v>
      </c>
      <c r="B10627" s="39" t="s">
        <v>535</v>
      </c>
      <c r="C10627" s="39" t="s">
        <v>131</v>
      </c>
      <c r="D10627" s="92">
        <f t="shared" si="522"/>
        <v>7.46</v>
      </c>
      <c r="E10627" s="92">
        <f t="shared" si="523"/>
        <v>5.6</v>
      </c>
      <c r="F10627" s="92">
        <f t="shared" si="524"/>
        <v>9.8699999999999992</v>
      </c>
      <c r="H10627" s="138">
        <v>7.46</v>
      </c>
      <c r="I10627" s="138">
        <v>5.6</v>
      </c>
      <c r="J10627" s="138">
        <v>9.8699999999999992</v>
      </c>
      <c r="K10627" s="138">
        <v>14.47721179624665</v>
      </c>
    </row>
    <row r="10628" spans="1:11">
      <c r="A10628" s="39" t="s">
        <v>531</v>
      </c>
      <c r="B10628" s="39" t="s">
        <v>535</v>
      </c>
      <c r="C10628" s="39" t="s">
        <v>133</v>
      </c>
      <c r="D10628" s="92">
        <f t="shared" si="522"/>
        <v>3.56</v>
      </c>
      <c r="E10628" s="92">
        <f t="shared" si="523"/>
        <v>2.29</v>
      </c>
      <c r="F10628" s="92">
        <f t="shared" si="524"/>
        <v>5.5</v>
      </c>
      <c r="H10628" s="138">
        <v>3.56</v>
      </c>
      <c r="I10628" s="138">
        <v>2.29</v>
      </c>
      <c r="J10628" s="138">
        <v>5.5</v>
      </c>
      <c r="K10628" s="138">
        <v>22.471910112359552</v>
      </c>
    </row>
    <row r="10629" spans="1:11">
      <c r="A10629" s="39" t="s">
        <v>531</v>
      </c>
      <c r="B10629" s="39" t="s">
        <v>535</v>
      </c>
      <c r="C10629" s="39" t="s">
        <v>137</v>
      </c>
      <c r="D10629" s="92">
        <f t="shared" si="522"/>
        <v>4.3099999999999996</v>
      </c>
      <c r="E10629" s="92">
        <f t="shared" si="523"/>
        <v>3.01</v>
      </c>
      <c r="F10629" s="92">
        <f t="shared" si="524"/>
        <v>6.15</v>
      </c>
      <c r="H10629" s="138">
        <v>4.3099999999999996</v>
      </c>
      <c r="I10629" s="138">
        <v>3.01</v>
      </c>
      <c r="J10629" s="138">
        <v>6.15</v>
      </c>
      <c r="K10629" s="138">
        <v>18.32946635730859</v>
      </c>
    </row>
    <row r="10630" spans="1:11">
      <c r="A10630" s="39" t="s">
        <v>531</v>
      </c>
      <c r="B10630" s="39" t="s">
        <v>535</v>
      </c>
      <c r="C10630" s="39" t="s">
        <v>138</v>
      </c>
      <c r="D10630" s="92">
        <f t="shared" si="522"/>
        <v>5.79</v>
      </c>
      <c r="E10630" s="92">
        <f t="shared" si="523"/>
        <v>3.84</v>
      </c>
      <c r="F10630" s="92">
        <f t="shared" si="524"/>
        <v>8.65</v>
      </c>
      <c r="H10630" s="138">
        <v>5.79</v>
      </c>
      <c r="I10630" s="138">
        <v>3.84</v>
      </c>
      <c r="J10630" s="138">
        <v>8.65</v>
      </c>
      <c r="K10630" s="138">
        <v>20.725388601036268</v>
      </c>
    </row>
    <row r="10631" spans="1:11">
      <c r="A10631" s="39" t="s">
        <v>531</v>
      </c>
      <c r="B10631" s="39" t="s">
        <v>535</v>
      </c>
      <c r="C10631" s="39" t="s">
        <v>140</v>
      </c>
      <c r="D10631" s="92">
        <f t="shared" si="522"/>
        <v>6.3</v>
      </c>
      <c r="E10631" s="92">
        <f t="shared" si="523"/>
        <v>4.47</v>
      </c>
      <c r="F10631" s="92">
        <f t="shared" si="524"/>
        <v>8.81</v>
      </c>
      <c r="H10631" s="138">
        <v>6.3</v>
      </c>
      <c r="I10631" s="138">
        <v>4.47</v>
      </c>
      <c r="J10631" s="138">
        <v>8.81</v>
      </c>
      <c r="K10631" s="138">
        <v>17.301587301587304</v>
      </c>
    </row>
    <row r="10632" spans="1:11">
      <c r="A10632" s="39" t="s">
        <v>531</v>
      </c>
      <c r="B10632" s="39" t="s">
        <v>535</v>
      </c>
      <c r="C10632" s="39" t="s">
        <v>144</v>
      </c>
      <c r="D10632" s="92">
        <f t="shared" si="522"/>
        <v>9.24</v>
      </c>
      <c r="E10632" s="92">
        <f t="shared" si="523"/>
        <v>7.06</v>
      </c>
      <c r="F10632" s="92">
        <f t="shared" si="524"/>
        <v>12.02</v>
      </c>
      <c r="H10632" s="138">
        <v>9.24</v>
      </c>
      <c r="I10632" s="138">
        <v>7.06</v>
      </c>
      <c r="J10632" s="138">
        <v>12.02</v>
      </c>
      <c r="K10632" s="138">
        <v>13.636363636363635</v>
      </c>
    </row>
    <row r="10633" spans="1:11">
      <c r="A10633" s="39" t="s">
        <v>531</v>
      </c>
      <c r="B10633" s="39" t="s">
        <v>535</v>
      </c>
      <c r="C10633" s="39" t="s">
        <v>145</v>
      </c>
      <c r="D10633" s="92">
        <f t="shared" si="522"/>
        <v>8.36</v>
      </c>
      <c r="E10633" s="92">
        <f t="shared" si="523"/>
        <v>6.48</v>
      </c>
      <c r="F10633" s="92">
        <f t="shared" si="524"/>
        <v>10.73</v>
      </c>
      <c r="H10633" s="138">
        <v>8.36</v>
      </c>
      <c r="I10633" s="138">
        <v>6.48</v>
      </c>
      <c r="J10633" s="138">
        <v>10.73</v>
      </c>
      <c r="K10633" s="138">
        <v>12.918660287081341</v>
      </c>
    </row>
    <row r="10634" spans="1:11">
      <c r="A10634" s="39" t="s">
        <v>531</v>
      </c>
      <c r="B10634" s="39" t="s">
        <v>535</v>
      </c>
      <c r="C10634" s="39" t="s">
        <v>146</v>
      </c>
      <c r="D10634" s="92">
        <f t="shared" si="522"/>
        <v>6.36</v>
      </c>
      <c r="E10634" s="92">
        <f t="shared" si="523"/>
        <v>4.59</v>
      </c>
      <c r="F10634" s="92">
        <f t="shared" si="524"/>
        <v>8.77</v>
      </c>
      <c r="H10634" s="138">
        <v>6.36</v>
      </c>
      <c r="I10634" s="138">
        <v>4.59</v>
      </c>
      <c r="J10634" s="138">
        <v>8.77</v>
      </c>
      <c r="K10634" s="138">
        <v>16.509433962264151</v>
      </c>
    </row>
    <row r="10635" spans="1:11">
      <c r="A10635" s="39" t="s">
        <v>531</v>
      </c>
      <c r="B10635" s="39" t="s">
        <v>535</v>
      </c>
      <c r="C10635" s="39" t="s">
        <v>153</v>
      </c>
      <c r="D10635" s="92">
        <f t="shared" si="522"/>
        <v>5.99</v>
      </c>
      <c r="E10635" s="92">
        <f t="shared" si="523"/>
        <v>4.3499999999999996</v>
      </c>
      <c r="F10635" s="92">
        <f t="shared" si="524"/>
        <v>8.18</v>
      </c>
      <c r="H10635" s="138">
        <v>5.99</v>
      </c>
      <c r="I10635" s="138">
        <v>4.3499999999999996</v>
      </c>
      <c r="J10635" s="138">
        <v>8.18</v>
      </c>
      <c r="K10635" s="138">
        <v>16.193656093489146</v>
      </c>
    </row>
    <row r="10636" spans="1:11">
      <c r="A10636" s="39" t="s">
        <v>531</v>
      </c>
      <c r="B10636" s="39" t="s">
        <v>535</v>
      </c>
      <c r="C10636" s="39" t="s">
        <v>162</v>
      </c>
      <c r="D10636" s="92">
        <f t="shared" si="522"/>
        <v>9.1199999999999992</v>
      </c>
      <c r="E10636" s="92">
        <f t="shared" si="523"/>
        <v>6.87</v>
      </c>
      <c r="F10636" s="92">
        <f t="shared" si="524"/>
        <v>12.02</v>
      </c>
      <c r="H10636" s="138">
        <v>9.1199999999999992</v>
      </c>
      <c r="I10636" s="138">
        <v>6.87</v>
      </c>
      <c r="J10636" s="138">
        <v>12.02</v>
      </c>
      <c r="K10636" s="138">
        <v>14.254385964912283</v>
      </c>
    </row>
    <row r="10637" spans="1:11">
      <c r="A10637" s="39" t="s">
        <v>531</v>
      </c>
      <c r="B10637" s="39" t="s">
        <v>535</v>
      </c>
      <c r="C10637" s="39" t="s">
        <v>165</v>
      </c>
      <c r="D10637" s="92">
        <f t="shared" si="522"/>
        <v>9.0500000000000007</v>
      </c>
      <c r="E10637" s="92">
        <f t="shared" si="523"/>
        <v>6.12</v>
      </c>
      <c r="F10637" s="92">
        <f t="shared" si="524"/>
        <v>13.2</v>
      </c>
      <c r="H10637" s="138">
        <v>9.0500000000000007</v>
      </c>
      <c r="I10637" s="138">
        <v>6.12</v>
      </c>
      <c r="J10637" s="138">
        <v>13.2</v>
      </c>
      <c r="K10637" s="138">
        <v>19.668508287292816</v>
      </c>
    </row>
    <row r="10638" spans="1:11">
      <c r="A10638" s="39" t="s">
        <v>531</v>
      </c>
      <c r="B10638" s="39" t="s">
        <v>535</v>
      </c>
      <c r="C10638" s="39" t="s">
        <v>166</v>
      </c>
      <c r="D10638" s="92">
        <f t="shared" si="522"/>
        <v>5.68</v>
      </c>
      <c r="E10638" s="92">
        <f t="shared" si="523"/>
        <v>4.18</v>
      </c>
      <c r="F10638" s="92">
        <f t="shared" si="524"/>
        <v>7.66</v>
      </c>
      <c r="H10638" s="138">
        <v>5.68</v>
      </c>
      <c r="I10638" s="138">
        <v>4.18</v>
      </c>
      <c r="J10638" s="138">
        <v>7.66</v>
      </c>
      <c r="K10638" s="138">
        <v>15.492957746478876</v>
      </c>
    </row>
    <row r="10639" spans="1:11">
      <c r="A10639" s="39" t="s">
        <v>531</v>
      </c>
      <c r="B10639" s="39" t="s">
        <v>535</v>
      </c>
      <c r="C10639" s="39" t="s">
        <v>170</v>
      </c>
      <c r="D10639" s="92">
        <f t="shared" si="522"/>
        <v>5.23</v>
      </c>
      <c r="E10639" s="92">
        <f t="shared" si="523"/>
        <v>3.54</v>
      </c>
      <c r="F10639" s="92">
        <f t="shared" si="524"/>
        <v>7.68</v>
      </c>
      <c r="H10639" s="138">
        <v>5.23</v>
      </c>
      <c r="I10639" s="138">
        <v>3.54</v>
      </c>
      <c r="J10639" s="138">
        <v>7.68</v>
      </c>
      <c r="K10639" s="138">
        <v>19.885277246653917</v>
      </c>
    </row>
    <row r="10640" spans="1:11">
      <c r="A10640" s="39" t="s">
        <v>531</v>
      </c>
      <c r="B10640" s="39" t="s">
        <v>535</v>
      </c>
      <c r="C10640" s="39" t="s">
        <v>172</v>
      </c>
      <c r="D10640" s="92">
        <f t="shared" si="522"/>
        <v>7.96</v>
      </c>
      <c r="E10640" s="92">
        <f t="shared" si="523"/>
        <v>5.97</v>
      </c>
      <c r="F10640" s="92">
        <f t="shared" si="524"/>
        <v>10.55</v>
      </c>
      <c r="H10640" s="138">
        <v>7.96</v>
      </c>
      <c r="I10640" s="138">
        <v>5.97</v>
      </c>
      <c r="J10640" s="138">
        <v>10.55</v>
      </c>
      <c r="K10640" s="138">
        <v>14.572864321608039</v>
      </c>
    </row>
    <row r="10641" spans="1:11">
      <c r="A10641" s="39" t="s">
        <v>531</v>
      </c>
      <c r="B10641" s="39" t="s">
        <v>535</v>
      </c>
      <c r="C10641" s="39" t="s">
        <v>175</v>
      </c>
      <c r="D10641" s="92">
        <f t="shared" si="522"/>
        <v>5.96</v>
      </c>
      <c r="E10641" s="92">
        <f t="shared" si="523"/>
        <v>3.99</v>
      </c>
      <c r="F10641" s="92">
        <f t="shared" si="524"/>
        <v>8.82</v>
      </c>
      <c r="H10641" s="138">
        <v>5.96</v>
      </c>
      <c r="I10641" s="138">
        <v>3.99</v>
      </c>
      <c r="J10641" s="138">
        <v>8.82</v>
      </c>
      <c r="K10641" s="138">
        <v>20.302013422818792</v>
      </c>
    </row>
    <row r="10642" spans="1:11">
      <c r="A10642" s="39" t="s">
        <v>531</v>
      </c>
      <c r="B10642" s="39" t="s">
        <v>536</v>
      </c>
      <c r="C10642" s="39" t="s">
        <v>98</v>
      </c>
      <c r="D10642" s="92">
        <f t="shared" si="522"/>
        <v>2.38</v>
      </c>
      <c r="E10642" s="92">
        <f t="shared" si="523"/>
        <v>1.35</v>
      </c>
      <c r="F10642" s="92">
        <f t="shared" si="524"/>
        <v>4.17</v>
      </c>
      <c r="H10642" s="138">
        <v>2.38</v>
      </c>
      <c r="I10642" s="138">
        <v>1.35</v>
      </c>
      <c r="J10642" s="138">
        <v>4.17</v>
      </c>
      <c r="K10642" s="138">
        <v>28.991596638655459</v>
      </c>
    </row>
    <row r="10643" spans="1:11">
      <c r="A10643" s="39" t="s">
        <v>531</v>
      </c>
      <c r="B10643" s="39" t="s">
        <v>536</v>
      </c>
      <c r="C10643" s="39" t="s">
        <v>105</v>
      </c>
      <c r="D10643" s="92">
        <f t="shared" si="522"/>
        <v>2.2799999999999998</v>
      </c>
      <c r="E10643" s="92">
        <f t="shared" si="523"/>
        <v>1.1399999999999999</v>
      </c>
      <c r="F10643" s="92">
        <f t="shared" si="524"/>
        <v>4.5199999999999996</v>
      </c>
      <c r="H10643" s="138">
        <v>2.2799999999999998</v>
      </c>
      <c r="I10643" s="138">
        <v>1.1399999999999999</v>
      </c>
      <c r="J10643" s="138">
        <v>4.5199999999999996</v>
      </c>
      <c r="K10643" s="138">
        <v>35.087719298245617</v>
      </c>
    </row>
    <row r="10644" spans="1:11">
      <c r="A10644" s="39" t="s">
        <v>531</v>
      </c>
      <c r="B10644" s="39" t="s">
        <v>536</v>
      </c>
      <c r="C10644" s="39" t="s">
        <v>106</v>
      </c>
      <c r="D10644" s="92">
        <f t="shared" si="522"/>
        <v>0.81</v>
      </c>
      <c r="E10644" s="92">
        <f t="shared" si="523"/>
        <v>0.36</v>
      </c>
      <c r="F10644" s="92">
        <f t="shared" si="524"/>
        <v>1.79</v>
      </c>
      <c r="H10644" s="138">
        <v>0.81</v>
      </c>
      <c r="I10644" s="138">
        <v>0.36</v>
      </c>
      <c r="J10644" s="138">
        <v>1.79</v>
      </c>
      <c r="K10644" s="138">
        <v>40.74074074074074</v>
      </c>
    </row>
    <row r="10645" spans="1:11">
      <c r="A10645" s="39" t="s">
        <v>531</v>
      </c>
      <c r="B10645" s="39" t="s">
        <v>536</v>
      </c>
      <c r="C10645" s="39" t="s">
        <v>125</v>
      </c>
      <c r="D10645" s="92">
        <f t="shared" si="522"/>
        <v>2.42</v>
      </c>
      <c r="E10645" s="92">
        <f t="shared" si="523"/>
        <v>1.29</v>
      </c>
      <c r="F10645" s="92">
        <f t="shared" si="524"/>
        <v>4.5</v>
      </c>
      <c r="H10645" s="138">
        <v>2.42</v>
      </c>
      <c r="I10645" s="138">
        <v>1.29</v>
      </c>
      <c r="J10645" s="138">
        <v>4.5</v>
      </c>
      <c r="K10645" s="138">
        <v>31.818181818181817</v>
      </c>
    </row>
    <row r="10646" spans="1:11">
      <c r="A10646" s="39" t="s">
        <v>531</v>
      </c>
      <c r="B10646" s="39" t="s">
        <v>536</v>
      </c>
      <c r="C10646" s="39" t="s">
        <v>131</v>
      </c>
      <c r="D10646" s="92">
        <f t="shared" si="522"/>
        <v>3.44</v>
      </c>
      <c r="E10646" s="92">
        <f t="shared" si="523"/>
        <v>1.46</v>
      </c>
      <c r="F10646" s="92">
        <f t="shared" si="524"/>
        <v>7.9</v>
      </c>
      <c r="H10646" s="138">
        <v>3.44</v>
      </c>
      <c r="I10646" s="138">
        <v>1.46</v>
      </c>
      <c r="J10646" s="138">
        <v>7.9</v>
      </c>
      <c r="K10646" s="138">
        <v>43.313953488372093</v>
      </c>
    </row>
    <row r="10647" spans="1:11">
      <c r="A10647" s="39" t="s">
        <v>531</v>
      </c>
      <c r="B10647" s="39" t="s">
        <v>536</v>
      </c>
      <c r="C10647" s="39" t="s">
        <v>133</v>
      </c>
      <c r="D10647" s="92">
        <f t="shared" si="522"/>
        <v>1.02</v>
      </c>
      <c r="E10647" s="92">
        <f t="shared" si="523"/>
        <v>0.47</v>
      </c>
      <c r="F10647" s="92">
        <f t="shared" si="524"/>
        <v>2.17</v>
      </c>
      <c r="H10647" s="138">
        <v>1.02</v>
      </c>
      <c r="I10647" s="138">
        <v>0.47</v>
      </c>
      <c r="J10647" s="138">
        <v>2.17</v>
      </c>
      <c r="K10647" s="138">
        <v>39.215686274509807</v>
      </c>
    </row>
    <row r="10648" spans="1:11">
      <c r="A10648" s="39" t="s">
        <v>531</v>
      </c>
      <c r="B10648" s="39" t="s">
        <v>536</v>
      </c>
      <c r="C10648" s="39" t="s">
        <v>137</v>
      </c>
      <c r="D10648" s="92">
        <f t="shared" si="522"/>
        <v>1.63</v>
      </c>
      <c r="E10648" s="92">
        <f t="shared" si="523"/>
        <v>0.94</v>
      </c>
      <c r="F10648" s="92">
        <f t="shared" si="524"/>
        <v>2.8</v>
      </c>
      <c r="H10648" s="138">
        <v>1.63</v>
      </c>
      <c r="I10648" s="138">
        <v>0.94</v>
      </c>
      <c r="J10648" s="138">
        <v>2.8</v>
      </c>
      <c r="K10648" s="138">
        <v>27.607361963190186</v>
      </c>
    </row>
    <row r="10649" spans="1:11">
      <c r="A10649" s="39" t="s">
        <v>531</v>
      </c>
      <c r="B10649" s="39" t="s">
        <v>536</v>
      </c>
      <c r="C10649" s="39" t="s">
        <v>138</v>
      </c>
      <c r="D10649" s="92">
        <f t="shared" si="522"/>
        <v>1.72</v>
      </c>
      <c r="E10649" s="92">
        <f t="shared" si="523"/>
        <v>1.05</v>
      </c>
      <c r="F10649" s="92">
        <f t="shared" si="524"/>
        <v>2.79</v>
      </c>
      <c r="H10649" s="138">
        <v>1.72</v>
      </c>
      <c r="I10649" s="138">
        <v>1.05</v>
      </c>
      <c r="J10649" s="138">
        <v>2.79</v>
      </c>
      <c r="K10649" s="138">
        <v>25</v>
      </c>
    </row>
    <row r="10650" spans="1:11">
      <c r="A10650" s="39" t="s">
        <v>531</v>
      </c>
      <c r="B10650" s="39" t="s">
        <v>536</v>
      </c>
      <c r="C10650" s="39" t="s">
        <v>140</v>
      </c>
      <c r="D10650" s="92">
        <f t="shared" si="522"/>
        <v>2.2200000000000002</v>
      </c>
      <c r="E10650" s="92">
        <f t="shared" si="523"/>
        <v>0.99</v>
      </c>
      <c r="F10650" s="92">
        <f t="shared" si="524"/>
        <v>4.91</v>
      </c>
      <c r="H10650" s="138">
        <v>2.2200000000000002</v>
      </c>
      <c r="I10650" s="138">
        <v>0.99</v>
      </c>
      <c r="J10650" s="138">
        <v>4.91</v>
      </c>
      <c r="K10650" s="138">
        <v>40.990990990990987</v>
      </c>
    </row>
    <row r="10651" spans="1:11">
      <c r="A10651" s="39" t="s">
        <v>531</v>
      </c>
      <c r="B10651" s="39" t="s">
        <v>536</v>
      </c>
      <c r="C10651" s="39" t="s">
        <v>144</v>
      </c>
      <c r="D10651" s="92">
        <f t="shared" si="522"/>
        <v>2.3199999999999998</v>
      </c>
      <c r="E10651" s="92">
        <f t="shared" si="523"/>
        <v>1.36</v>
      </c>
      <c r="F10651" s="92">
        <f t="shared" si="524"/>
        <v>3.95</v>
      </c>
      <c r="H10651" s="138">
        <v>2.3199999999999998</v>
      </c>
      <c r="I10651" s="138">
        <v>1.36</v>
      </c>
      <c r="J10651" s="138">
        <v>3.95</v>
      </c>
      <c r="K10651" s="138">
        <v>27.155172413793103</v>
      </c>
    </row>
    <row r="10652" spans="1:11">
      <c r="A10652" s="39" t="s">
        <v>531</v>
      </c>
      <c r="B10652" s="39" t="s">
        <v>536</v>
      </c>
      <c r="C10652" s="39" t="s">
        <v>145</v>
      </c>
      <c r="D10652" s="92">
        <f t="shared" si="522"/>
        <v>2.91</v>
      </c>
      <c r="E10652" s="92">
        <f t="shared" si="523"/>
        <v>1.95</v>
      </c>
      <c r="F10652" s="92">
        <f t="shared" si="524"/>
        <v>4.34</v>
      </c>
      <c r="H10652" s="138">
        <v>2.91</v>
      </c>
      <c r="I10652" s="138">
        <v>1.95</v>
      </c>
      <c r="J10652" s="138">
        <v>4.34</v>
      </c>
      <c r="K10652" s="138">
        <v>20.618556701030926</v>
      </c>
    </row>
    <row r="10653" spans="1:11">
      <c r="A10653" s="39" t="s">
        <v>531</v>
      </c>
      <c r="B10653" s="39" t="s">
        <v>536</v>
      </c>
      <c r="C10653" s="39" t="s">
        <v>146</v>
      </c>
      <c r="D10653" s="92">
        <f t="shared" ref="D10653:D10716" si="525">IF(K10653&gt;=50," ",H10653)</f>
        <v>1.59</v>
      </c>
      <c r="E10653" s="92">
        <f t="shared" ref="E10653:E10716" si="526">IF(K10653&gt;=50," ",I10653)</f>
        <v>0.69</v>
      </c>
      <c r="F10653" s="92">
        <f t="shared" ref="F10653:F10716" si="527">IF(K10653&gt;=50," ",J10653)</f>
        <v>3.62</v>
      </c>
      <c r="H10653" s="138">
        <v>1.59</v>
      </c>
      <c r="I10653" s="138">
        <v>0.69</v>
      </c>
      <c r="J10653" s="138">
        <v>3.62</v>
      </c>
      <c r="K10653" s="138">
        <v>42.138364779874216</v>
      </c>
    </row>
    <row r="10654" spans="1:11">
      <c r="A10654" s="39" t="s">
        <v>531</v>
      </c>
      <c r="B10654" s="39" t="s">
        <v>536</v>
      </c>
      <c r="C10654" s="39" t="s">
        <v>153</v>
      </c>
      <c r="D10654" s="92" t="str">
        <f t="shared" si="525"/>
        <v xml:space="preserve"> </v>
      </c>
      <c r="E10654" s="92" t="str">
        <f t="shared" si="526"/>
        <v xml:space="preserve"> </v>
      </c>
      <c r="F10654" s="92" t="str">
        <f t="shared" si="527"/>
        <v xml:space="preserve"> </v>
      </c>
      <c r="H10654" s="138">
        <v>6.45</v>
      </c>
      <c r="I10654" s="138">
        <v>2.02</v>
      </c>
      <c r="J10654" s="138">
        <v>18.739999999999998</v>
      </c>
      <c r="K10654" s="138">
        <v>57.674418604651166</v>
      </c>
    </row>
    <row r="10655" spans="1:11">
      <c r="A10655" s="39" t="s">
        <v>531</v>
      </c>
      <c r="B10655" s="39" t="s">
        <v>536</v>
      </c>
      <c r="C10655" s="39" t="s">
        <v>162</v>
      </c>
      <c r="D10655" s="92">
        <f t="shared" si="525"/>
        <v>3.4</v>
      </c>
      <c r="E10655" s="92">
        <f t="shared" si="526"/>
        <v>2.33</v>
      </c>
      <c r="F10655" s="92">
        <f t="shared" si="527"/>
        <v>4.9400000000000004</v>
      </c>
      <c r="H10655" s="138">
        <v>3.4</v>
      </c>
      <c r="I10655" s="138">
        <v>2.33</v>
      </c>
      <c r="J10655" s="138">
        <v>4.9400000000000004</v>
      </c>
      <c r="K10655" s="138">
        <v>19.117647058823533</v>
      </c>
    </row>
    <row r="10656" spans="1:11">
      <c r="A10656" s="39" t="s">
        <v>531</v>
      </c>
      <c r="B10656" s="39" t="s">
        <v>536</v>
      </c>
      <c r="C10656" s="39" t="s">
        <v>165</v>
      </c>
      <c r="D10656" s="92">
        <f t="shared" si="525"/>
        <v>3.76</v>
      </c>
      <c r="E10656" s="92">
        <f t="shared" si="526"/>
        <v>1.65</v>
      </c>
      <c r="F10656" s="92">
        <f t="shared" si="527"/>
        <v>8.31</v>
      </c>
      <c r="H10656" s="138">
        <v>3.76</v>
      </c>
      <c r="I10656" s="138">
        <v>1.65</v>
      </c>
      <c r="J10656" s="138">
        <v>8.31</v>
      </c>
      <c r="K10656" s="138">
        <v>41.223404255319153</v>
      </c>
    </row>
    <row r="10657" spans="1:11">
      <c r="A10657" s="39" t="s">
        <v>531</v>
      </c>
      <c r="B10657" s="39" t="s">
        <v>536</v>
      </c>
      <c r="C10657" s="39" t="s">
        <v>166</v>
      </c>
      <c r="D10657" s="92">
        <f t="shared" si="525"/>
        <v>2.68</v>
      </c>
      <c r="E10657" s="92">
        <f t="shared" si="526"/>
        <v>1.22</v>
      </c>
      <c r="F10657" s="92">
        <f t="shared" si="527"/>
        <v>5.78</v>
      </c>
      <c r="H10657" s="138">
        <v>2.68</v>
      </c>
      <c r="I10657" s="138">
        <v>1.22</v>
      </c>
      <c r="J10657" s="138">
        <v>5.78</v>
      </c>
      <c r="K10657" s="138">
        <v>39.925373134328353</v>
      </c>
    </row>
    <row r="10658" spans="1:11">
      <c r="A10658" s="39" t="s">
        <v>531</v>
      </c>
      <c r="B10658" s="39" t="s">
        <v>536</v>
      </c>
      <c r="C10658" s="39" t="s">
        <v>170</v>
      </c>
      <c r="D10658" s="92">
        <f t="shared" si="525"/>
        <v>2.19</v>
      </c>
      <c r="E10658" s="92">
        <f t="shared" si="526"/>
        <v>1.27</v>
      </c>
      <c r="F10658" s="92">
        <f t="shared" si="527"/>
        <v>3.75</v>
      </c>
      <c r="H10658" s="138">
        <v>2.19</v>
      </c>
      <c r="I10658" s="138">
        <v>1.27</v>
      </c>
      <c r="J10658" s="138">
        <v>3.75</v>
      </c>
      <c r="K10658" s="138">
        <v>27.853881278538811</v>
      </c>
    </row>
    <row r="10659" spans="1:11">
      <c r="A10659" s="39" t="s">
        <v>531</v>
      </c>
      <c r="B10659" s="39" t="s">
        <v>536</v>
      </c>
      <c r="C10659" s="39" t="s">
        <v>172</v>
      </c>
      <c r="D10659" s="92">
        <f t="shared" si="525"/>
        <v>1.69</v>
      </c>
      <c r="E10659" s="92">
        <f t="shared" si="526"/>
        <v>0.86</v>
      </c>
      <c r="F10659" s="92">
        <f t="shared" si="527"/>
        <v>3.32</v>
      </c>
      <c r="H10659" s="138">
        <v>1.69</v>
      </c>
      <c r="I10659" s="138">
        <v>0.86</v>
      </c>
      <c r="J10659" s="138">
        <v>3.32</v>
      </c>
      <c r="K10659" s="138">
        <v>34.911242603550299</v>
      </c>
    </row>
    <row r="10660" spans="1:11">
      <c r="A10660" s="39" t="s">
        <v>531</v>
      </c>
      <c r="B10660" s="39" t="s">
        <v>536</v>
      </c>
      <c r="C10660" s="39" t="s">
        <v>175</v>
      </c>
      <c r="D10660" s="92">
        <f t="shared" si="525"/>
        <v>2.17</v>
      </c>
      <c r="E10660" s="92">
        <f t="shared" si="526"/>
        <v>0.99</v>
      </c>
      <c r="F10660" s="92">
        <f t="shared" si="527"/>
        <v>4.7</v>
      </c>
      <c r="H10660" s="138">
        <v>2.17</v>
      </c>
      <c r="I10660" s="138">
        <v>0.99</v>
      </c>
      <c r="J10660" s="138">
        <v>4.7</v>
      </c>
      <c r="K10660" s="138">
        <v>39.631336405529957</v>
      </c>
    </row>
    <row r="10661" spans="1:11">
      <c r="A10661" s="39" t="s">
        <v>531</v>
      </c>
      <c r="B10661" s="39" t="s">
        <v>537</v>
      </c>
      <c r="C10661" s="39" t="s">
        <v>98</v>
      </c>
      <c r="D10661" s="92">
        <f t="shared" si="525"/>
        <v>8.42</v>
      </c>
      <c r="E10661" s="92">
        <f t="shared" si="526"/>
        <v>6.24</v>
      </c>
      <c r="F10661" s="92">
        <f t="shared" si="527"/>
        <v>11.26</v>
      </c>
      <c r="H10661" s="138">
        <v>8.42</v>
      </c>
      <c r="I10661" s="138">
        <v>6.24</v>
      </c>
      <c r="J10661" s="138">
        <v>11.26</v>
      </c>
      <c r="K10661" s="138">
        <v>15.083135391923991</v>
      </c>
    </row>
    <row r="10662" spans="1:11">
      <c r="A10662" s="39" t="s">
        <v>531</v>
      </c>
      <c r="B10662" s="39" t="s">
        <v>537</v>
      </c>
      <c r="C10662" s="39" t="s">
        <v>105</v>
      </c>
      <c r="D10662" s="92">
        <f t="shared" si="525"/>
        <v>10.23</v>
      </c>
      <c r="E10662" s="92">
        <f t="shared" si="526"/>
        <v>7.57</v>
      </c>
      <c r="F10662" s="92">
        <f t="shared" si="527"/>
        <v>13.68</v>
      </c>
      <c r="H10662" s="138">
        <v>10.23</v>
      </c>
      <c r="I10662" s="138">
        <v>7.57</v>
      </c>
      <c r="J10662" s="138">
        <v>13.68</v>
      </c>
      <c r="K10662" s="138">
        <v>15.151515151515152</v>
      </c>
    </row>
    <row r="10663" spans="1:11">
      <c r="A10663" s="39" t="s">
        <v>531</v>
      </c>
      <c r="B10663" s="39" t="s">
        <v>537</v>
      </c>
      <c r="C10663" s="39" t="s">
        <v>106</v>
      </c>
      <c r="D10663" s="92">
        <f t="shared" si="525"/>
        <v>9.07</v>
      </c>
      <c r="E10663" s="92">
        <f t="shared" si="526"/>
        <v>6.56</v>
      </c>
      <c r="F10663" s="92">
        <f t="shared" si="527"/>
        <v>12.41</v>
      </c>
      <c r="H10663" s="138">
        <v>9.07</v>
      </c>
      <c r="I10663" s="138">
        <v>6.56</v>
      </c>
      <c r="J10663" s="138">
        <v>12.41</v>
      </c>
      <c r="K10663" s="138">
        <v>16.31753031973539</v>
      </c>
    </row>
    <row r="10664" spans="1:11">
      <c r="A10664" s="39" t="s">
        <v>531</v>
      </c>
      <c r="B10664" s="39" t="s">
        <v>537</v>
      </c>
      <c r="C10664" s="39" t="s">
        <v>125</v>
      </c>
      <c r="D10664" s="92">
        <f t="shared" si="525"/>
        <v>11.18</v>
      </c>
      <c r="E10664" s="92">
        <f t="shared" si="526"/>
        <v>8.68</v>
      </c>
      <c r="F10664" s="92">
        <f t="shared" si="527"/>
        <v>14.3</v>
      </c>
      <c r="H10664" s="138">
        <v>11.18</v>
      </c>
      <c r="I10664" s="138">
        <v>8.68</v>
      </c>
      <c r="J10664" s="138">
        <v>14.3</v>
      </c>
      <c r="K10664" s="138">
        <v>12.790697674418606</v>
      </c>
    </row>
    <row r="10665" spans="1:11">
      <c r="A10665" s="39" t="s">
        <v>531</v>
      </c>
      <c r="B10665" s="39" t="s">
        <v>537</v>
      </c>
      <c r="C10665" s="39" t="s">
        <v>131</v>
      </c>
      <c r="D10665" s="92">
        <f t="shared" si="525"/>
        <v>10.4</v>
      </c>
      <c r="E10665" s="92">
        <f t="shared" si="526"/>
        <v>7.71</v>
      </c>
      <c r="F10665" s="92">
        <f t="shared" si="527"/>
        <v>13.88</v>
      </c>
      <c r="H10665" s="138">
        <v>10.4</v>
      </c>
      <c r="I10665" s="138">
        <v>7.71</v>
      </c>
      <c r="J10665" s="138">
        <v>13.88</v>
      </c>
      <c r="K10665" s="138">
        <v>15</v>
      </c>
    </row>
    <row r="10666" spans="1:11">
      <c r="A10666" s="39" t="s">
        <v>531</v>
      </c>
      <c r="B10666" s="39" t="s">
        <v>537</v>
      </c>
      <c r="C10666" s="39" t="s">
        <v>133</v>
      </c>
      <c r="D10666" s="92">
        <f t="shared" si="525"/>
        <v>6.46</v>
      </c>
      <c r="E10666" s="92">
        <f t="shared" si="526"/>
        <v>4.59</v>
      </c>
      <c r="F10666" s="92">
        <f t="shared" si="527"/>
        <v>9.02</v>
      </c>
      <c r="H10666" s="138">
        <v>6.46</v>
      </c>
      <c r="I10666" s="138">
        <v>4.59</v>
      </c>
      <c r="J10666" s="138">
        <v>9.02</v>
      </c>
      <c r="K10666" s="138">
        <v>17.182662538699692</v>
      </c>
    </row>
    <row r="10667" spans="1:11">
      <c r="A10667" s="39" t="s">
        <v>531</v>
      </c>
      <c r="B10667" s="39" t="s">
        <v>537</v>
      </c>
      <c r="C10667" s="39" t="s">
        <v>137</v>
      </c>
      <c r="D10667" s="92">
        <f t="shared" si="525"/>
        <v>6.52</v>
      </c>
      <c r="E10667" s="92">
        <f t="shared" si="526"/>
        <v>4.78</v>
      </c>
      <c r="F10667" s="92">
        <f t="shared" si="527"/>
        <v>8.84</v>
      </c>
      <c r="H10667" s="138">
        <v>6.52</v>
      </c>
      <c r="I10667" s="138">
        <v>4.78</v>
      </c>
      <c r="J10667" s="138">
        <v>8.84</v>
      </c>
      <c r="K10667" s="138">
        <v>15.644171779141105</v>
      </c>
    </row>
    <row r="10668" spans="1:11">
      <c r="A10668" s="39" t="s">
        <v>531</v>
      </c>
      <c r="B10668" s="39" t="s">
        <v>537</v>
      </c>
      <c r="C10668" s="39" t="s">
        <v>138</v>
      </c>
      <c r="D10668" s="92">
        <f t="shared" si="525"/>
        <v>8.61</v>
      </c>
      <c r="E10668" s="92">
        <f t="shared" si="526"/>
        <v>6.62</v>
      </c>
      <c r="F10668" s="92">
        <f t="shared" si="527"/>
        <v>11.12</v>
      </c>
      <c r="H10668" s="138">
        <v>8.61</v>
      </c>
      <c r="I10668" s="138">
        <v>6.62</v>
      </c>
      <c r="J10668" s="138">
        <v>11.12</v>
      </c>
      <c r="K10668" s="138">
        <v>13.240418118466899</v>
      </c>
    </row>
    <row r="10669" spans="1:11">
      <c r="A10669" s="39" t="s">
        <v>531</v>
      </c>
      <c r="B10669" s="39" t="s">
        <v>537</v>
      </c>
      <c r="C10669" s="39" t="s">
        <v>140</v>
      </c>
      <c r="D10669" s="92">
        <f t="shared" si="525"/>
        <v>7.45</v>
      </c>
      <c r="E10669" s="92">
        <f t="shared" si="526"/>
        <v>4.91</v>
      </c>
      <c r="F10669" s="92">
        <f t="shared" si="527"/>
        <v>11.13</v>
      </c>
      <c r="H10669" s="138">
        <v>7.45</v>
      </c>
      <c r="I10669" s="138">
        <v>4.91</v>
      </c>
      <c r="J10669" s="138">
        <v>11.13</v>
      </c>
      <c r="K10669" s="138">
        <v>20.939597315436242</v>
      </c>
    </row>
    <row r="10670" spans="1:11">
      <c r="A10670" s="39" t="s">
        <v>531</v>
      </c>
      <c r="B10670" s="39" t="s">
        <v>537</v>
      </c>
      <c r="C10670" s="39" t="s">
        <v>144</v>
      </c>
      <c r="D10670" s="92">
        <f t="shared" si="525"/>
        <v>7.59</v>
      </c>
      <c r="E10670" s="92">
        <f t="shared" si="526"/>
        <v>5.69</v>
      </c>
      <c r="F10670" s="92">
        <f t="shared" si="527"/>
        <v>10.06</v>
      </c>
      <c r="H10670" s="138">
        <v>7.59</v>
      </c>
      <c r="I10670" s="138">
        <v>5.69</v>
      </c>
      <c r="J10670" s="138">
        <v>10.06</v>
      </c>
      <c r="K10670" s="138">
        <v>14.492753623188406</v>
      </c>
    </row>
    <row r="10671" spans="1:11">
      <c r="A10671" s="39" t="s">
        <v>531</v>
      </c>
      <c r="B10671" s="39" t="s">
        <v>537</v>
      </c>
      <c r="C10671" s="39" t="s">
        <v>145</v>
      </c>
      <c r="D10671" s="92">
        <f t="shared" si="525"/>
        <v>9.6199999999999992</v>
      </c>
      <c r="E10671" s="92">
        <f t="shared" si="526"/>
        <v>7.07</v>
      </c>
      <c r="F10671" s="92">
        <f t="shared" si="527"/>
        <v>12.97</v>
      </c>
      <c r="H10671" s="138">
        <v>9.6199999999999992</v>
      </c>
      <c r="I10671" s="138">
        <v>7.07</v>
      </c>
      <c r="J10671" s="138">
        <v>12.97</v>
      </c>
      <c r="K10671" s="138">
        <v>15.48856548856549</v>
      </c>
    </row>
    <row r="10672" spans="1:11">
      <c r="A10672" s="39" t="s">
        <v>531</v>
      </c>
      <c r="B10672" s="39" t="s">
        <v>537</v>
      </c>
      <c r="C10672" s="39" t="s">
        <v>146</v>
      </c>
      <c r="D10672" s="92">
        <f t="shared" si="525"/>
        <v>8.8699999999999992</v>
      </c>
      <c r="E10672" s="92">
        <f t="shared" si="526"/>
        <v>6</v>
      </c>
      <c r="F10672" s="92">
        <f t="shared" si="527"/>
        <v>12.94</v>
      </c>
      <c r="H10672" s="138">
        <v>8.8699999999999992</v>
      </c>
      <c r="I10672" s="138">
        <v>6</v>
      </c>
      <c r="J10672" s="138">
        <v>12.94</v>
      </c>
      <c r="K10672" s="138">
        <v>19.616685456595267</v>
      </c>
    </row>
    <row r="10673" spans="1:11">
      <c r="A10673" s="39" t="s">
        <v>531</v>
      </c>
      <c r="B10673" s="39" t="s">
        <v>537</v>
      </c>
      <c r="C10673" s="39" t="s">
        <v>153</v>
      </c>
      <c r="D10673" s="92">
        <f t="shared" si="525"/>
        <v>13.67</v>
      </c>
      <c r="E10673" s="92">
        <f t="shared" si="526"/>
        <v>9.33</v>
      </c>
      <c r="F10673" s="92">
        <f t="shared" si="527"/>
        <v>19.61</v>
      </c>
      <c r="H10673" s="138">
        <v>13.67</v>
      </c>
      <c r="I10673" s="138">
        <v>9.33</v>
      </c>
      <c r="J10673" s="138">
        <v>19.61</v>
      </c>
      <c r="K10673" s="138">
        <v>19.019751280175569</v>
      </c>
    </row>
    <row r="10674" spans="1:11">
      <c r="A10674" s="39" t="s">
        <v>531</v>
      </c>
      <c r="B10674" s="39" t="s">
        <v>537</v>
      </c>
      <c r="C10674" s="39" t="s">
        <v>162</v>
      </c>
      <c r="D10674" s="92">
        <f t="shared" si="525"/>
        <v>12.33</v>
      </c>
      <c r="E10674" s="92">
        <f t="shared" si="526"/>
        <v>8.9499999999999993</v>
      </c>
      <c r="F10674" s="92">
        <f t="shared" si="527"/>
        <v>16.75</v>
      </c>
      <c r="H10674" s="138">
        <v>12.33</v>
      </c>
      <c r="I10674" s="138">
        <v>8.9499999999999993</v>
      </c>
      <c r="J10674" s="138">
        <v>16.75</v>
      </c>
      <c r="K10674" s="138">
        <v>15.977291159772911</v>
      </c>
    </row>
    <row r="10675" spans="1:11">
      <c r="A10675" s="39" t="s">
        <v>531</v>
      </c>
      <c r="B10675" s="39" t="s">
        <v>537</v>
      </c>
      <c r="C10675" s="39" t="s">
        <v>165</v>
      </c>
      <c r="D10675" s="92">
        <f t="shared" si="525"/>
        <v>9.56</v>
      </c>
      <c r="E10675" s="92">
        <f t="shared" si="526"/>
        <v>7.18</v>
      </c>
      <c r="F10675" s="92">
        <f t="shared" si="527"/>
        <v>12.63</v>
      </c>
      <c r="H10675" s="138">
        <v>9.56</v>
      </c>
      <c r="I10675" s="138">
        <v>7.18</v>
      </c>
      <c r="J10675" s="138">
        <v>12.63</v>
      </c>
      <c r="K10675" s="138">
        <v>14.435146443514643</v>
      </c>
    </row>
    <row r="10676" spans="1:11">
      <c r="A10676" s="39" t="s">
        <v>531</v>
      </c>
      <c r="B10676" s="39" t="s">
        <v>537</v>
      </c>
      <c r="C10676" s="39" t="s">
        <v>166</v>
      </c>
      <c r="D10676" s="92">
        <f t="shared" si="525"/>
        <v>9.0500000000000007</v>
      </c>
      <c r="E10676" s="92">
        <f t="shared" si="526"/>
        <v>7.04</v>
      </c>
      <c r="F10676" s="92">
        <f t="shared" si="527"/>
        <v>11.57</v>
      </c>
      <c r="H10676" s="138">
        <v>9.0500000000000007</v>
      </c>
      <c r="I10676" s="138">
        <v>7.04</v>
      </c>
      <c r="J10676" s="138">
        <v>11.57</v>
      </c>
      <c r="K10676" s="138">
        <v>12.707182320441987</v>
      </c>
    </row>
    <row r="10677" spans="1:11">
      <c r="A10677" s="39" t="s">
        <v>531</v>
      </c>
      <c r="B10677" s="39" t="s">
        <v>537</v>
      </c>
      <c r="C10677" s="39" t="s">
        <v>170</v>
      </c>
      <c r="D10677" s="92">
        <f t="shared" si="525"/>
        <v>8.09</v>
      </c>
      <c r="E10677" s="92">
        <f t="shared" si="526"/>
        <v>6.08</v>
      </c>
      <c r="F10677" s="92">
        <f t="shared" si="527"/>
        <v>10.69</v>
      </c>
      <c r="H10677" s="138">
        <v>8.09</v>
      </c>
      <c r="I10677" s="138">
        <v>6.08</v>
      </c>
      <c r="J10677" s="138">
        <v>10.69</v>
      </c>
      <c r="K10677" s="138">
        <v>14.462299134734238</v>
      </c>
    </row>
    <row r="10678" spans="1:11">
      <c r="A10678" s="39" t="s">
        <v>531</v>
      </c>
      <c r="B10678" s="39" t="s">
        <v>537</v>
      </c>
      <c r="C10678" s="39" t="s">
        <v>172</v>
      </c>
      <c r="D10678" s="92">
        <f t="shared" si="525"/>
        <v>10.02</v>
      </c>
      <c r="E10678" s="92">
        <f t="shared" si="526"/>
        <v>7.64</v>
      </c>
      <c r="F10678" s="92">
        <f t="shared" si="527"/>
        <v>13.03</v>
      </c>
      <c r="H10678" s="138">
        <v>10.02</v>
      </c>
      <c r="I10678" s="138">
        <v>7.64</v>
      </c>
      <c r="J10678" s="138">
        <v>13.03</v>
      </c>
      <c r="K10678" s="138">
        <v>13.572854291417165</v>
      </c>
    </row>
    <row r="10679" spans="1:11">
      <c r="A10679" s="39" t="s">
        <v>531</v>
      </c>
      <c r="B10679" s="39" t="s">
        <v>537</v>
      </c>
      <c r="C10679" s="39" t="s">
        <v>175</v>
      </c>
      <c r="D10679" s="92">
        <f t="shared" si="525"/>
        <v>9.2799999999999994</v>
      </c>
      <c r="E10679" s="92">
        <f t="shared" si="526"/>
        <v>6.67</v>
      </c>
      <c r="F10679" s="92">
        <f t="shared" si="527"/>
        <v>12.76</v>
      </c>
      <c r="H10679" s="138">
        <v>9.2799999999999994</v>
      </c>
      <c r="I10679" s="138">
        <v>6.67</v>
      </c>
      <c r="J10679" s="138">
        <v>12.76</v>
      </c>
      <c r="K10679" s="138">
        <v>16.594827586206897</v>
      </c>
    </row>
    <row r="10680" spans="1:11">
      <c r="A10680" s="39" t="s">
        <v>531</v>
      </c>
      <c r="B10680" s="39" t="s">
        <v>538</v>
      </c>
      <c r="C10680" s="39" t="s">
        <v>98</v>
      </c>
      <c r="D10680" s="92">
        <f t="shared" si="525"/>
        <v>5.88</v>
      </c>
      <c r="E10680" s="92">
        <f t="shared" si="526"/>
        <v>4.07</v>
      </c>
      <c r="F10680" s="92">
        <f t="shared" si="527"/>
        <v>8.42</v>
      </c>
      <c r="H10680" s="138">
        <v>5.88</v>
      </c>
      <c r="I10680" s="138">
        <v>4.07</v>
      </c>
      <c r="J10680" s="138">
        <v>8.42</v>
      </c>
      <c r="K10680" s="138">
        <v>18.537414965986397</v>
      </c>
    </row>
    <row r="10681" spans="1:11">
      <c r="A10681" s="39" t="s">
        <v>531</v>
      </c>
      <c r="B10681" s="39" t="s">
        <v>538</v>
      </c>
      <c r="C10681" s="39" t="s">
        <v>105</v>
      </c>
      <c r="D10681" s="92">
        <f t="shared" si="525"/>
        <v>5.77</v>
      </c>
      <c r="E10681" s="92">
        <f t="shared" si="526"/>
        <v>4.4000000000000004</v>
      </c>
      <c r="F10681" s="92">
        <f t="shared" si="527"/>
        <v>7.55</v>
      </c>
      <c r="H10681" s="138">
        <v>5.77</v>
      </c>
      <c r="I10681" s="138">
        <v>4.4000000000000004</v>
      </c>
      <c r="J10681" s="138">
        <v>7.55</v>
      </c>
      <c r="K10681" s="138">
        <v>13.864818024263434</v>
      </c>
    </row>
    <row r="10682" spans="1:11">
      <c r="A10682" s="39" t="s">
        <v>531</v>
      </c>
      <c r="B10682" s="39" t="s">
        <v>538</v>
      </c>
      <c r="C10682" s="39" t="s">
        <v>106</v>
      </c>
      <c r="D10682" s="92">
        <f t="shared" si="525"/>
        <v>5.0199999999999996</v>
      </c>
      <c r="E10682" s="92">
        <f t="shared" si="526"/>
        <v>3.39</v>
      </c>
      <c r="F10682" s="92">
        <f t="shared" si="527"/>
        <v>7.36</v>
      </c>
      <c r="H10682" s="138">
        <v>5.0199999999999996</v>
      </c>
      <c r="I10682" s="138">
        <v>3.39</v>
      </c>
      <c r="J10682" s="138">
        <v>7.36</v>
      </c>
      <c r="K10682" s="138">
        <v>19.721115537848608</v>
      </c>
    </row>
    <row r="10683" spans="1:11">
      <c r="A10683" s="39" t="s">
        <v>531</v>
      </c>
      <c r="B10683" s="39" t="s">
        <v>538</v>
      </c>
      <c r="C10683" s="39" t="s">
        <v>125</v>
      </c>
      <c r="D10683" s="92">
        <f t="shared" si="525"/>
        <v>6.63</v>
      </c>
      <c r="E10683" s="92">
        <f t="shared" si="526"/>
        <v>5</v>
      </c>
      <c r="F10683" s="92">
        <f t="shared" si="527"/>
        <v>8.74</v>
      </c>
      <c r="H10683" s="138">
        <v>6.63</v>
      </c>
      <c r="I10683" s="138">
        <v>5</v>
      </c>
      <c r="J10683" s="138">
        <v>8.74</v>
      </c>
      <c r="K10683" s="138">
        <v>14.177978883861236</v>
      </c>
    </row>
    <row r="10684" spans="1:11">
      <c r="A10684" s="39" t="s">
        <v>531</v>
      </c>
      <c r="B10684" s="39" t="s">
        <v>538</v>
      </c>
      <c r="C10684" s="39" t="s">
        <v>131</v>
      </c>
      <c r="D10684" s="92">
        <f t="shared" si="525"/>
        <v>5.54</v>
      </c>
      <c r="E10684" s="92">
        <f t="shared" si="526"/>
        <v>3.87</v>
      </c>
      <c r="F10684" s="92">
        <f t="shared" si="527"/>
        <v>7.86</v>
      </c>
      <c r="H10684" s="138">
        <v>5.54</v>
      </c>
      <c r="I10684" s="138">
        <v>3.87</v>
      </c>
      <c r="J10684" s="138">
        <v>7.86</v>
      </c>
      <c r="K10684" s="138">
        <v>18.050541516245488</v>
      </c>
    </row>
    <row r="10685" spans="1:11">
      <c r="A10685" s="39" t="s">
        <v>531</v>
      </c>
      <c r="B10685" s="39" t="s">
        <v>538</v>
      </c>
      <c r="C10685" s="39" t="s">
        <v>133</v>
      </c>
      <c r="D10685" s="92">
        <f t="shared" si="525"/>
        <v>4.37</v>
      </c>
      <c r="E10685" s="92">
        <f t="shared" si="526"/>
        <v>2.96</v>
      </c>
      <c r="F10685" s="92">
        <f t="shared" si="527"/>
        <v>6.4</v>
      </c>
      <c r="H10685" s="138">
        <v>4.37</v>
      </c>
      <c r="I10685" s="138">
        <v>2.96</v>
      </c>
      <c r="J10685" s="138">
        <v>6.4</v>
      </c>
      <c r="K10685" s="138">
        <v>19.679633867276888</v>
      </c>
    </row>
    <row r="10686" spans="1:11">
      <c r="A10686" s="39" t="s">
        <v>531</v>
      </c>
      <c r="B10686" s="39" t="s">
        <v>538</v>
      </c>
      <c r="C10686" s="39" t="s">
        <v>137</v>
      </c>
      <c r="D10686" s="92">
        <f t="shared" si="525"/>
        <v>5.07</v>
      </c>
      <c r="E10686" s="92">
        <f t="shared" si="526"/>
        <v>3.19</v>
      </c>
      <c r="F10686" s="92">
        <f t="shared" si="527"/>
        <v>7.97</v>
      </c>
      <c r="H10686" s="138">
        <v>5.07</v>
      </c>
      <c r="I10686" s="138">
        <v>3.19</v>
      </c>
      <c r="J10686" s="138">
        <v>7.97</v>
      </c>
      <c r="K10686" s="138">
        <v>23.471400394477314</v>
      </c>
    </row>
    <row r="10687" spans="1:11">
      <c r="A10687" s="39" t="s">
        <v>531</v>
      </c>
      <c r="B10687" s="39" t="s">
        <v>538</v>
      </c>
      <c r="C10687" s="39" t="s">
        <v>138</v>
      </c>
      <c r="D10687" s="92">
        <f t="shared" si="525"/>
        <v>4.25</v>
      </c>
      <c r="E10687" s="92">
        <f t="shared" si="526"/>
        <v>3.05</v>
      </c>
      <c r="F10687" s="92">
        <f t="shared" si="527"/>
        <v>5.89</v>
      </c>
      <c r="H10687" s="138">
        <v>4.25</v>
      </c>
      <c r="I10687" s="138">
        <v>3.05</v>
      </c>
      <c r="J10687" s="138">
        <v>5.89</v>
      </c>
      <c r="K10687" s="138">
        <v>16.705882352941178</v>
      </c>
    </row>
    <row r="10688" spans="1:11">
      <c r="A10688" s="39" t="s">
        <v>531</v>
      </c>
      <c r="B10688" s="39" t="s">
        <v>538</v>
      </c>
      <c r="C10688" s="39" t="s">
        <v>140</v>
      </c>
      <c r="D10688" s="92">
        <f t="shared" si="525"/>
        <v>4.59</v>
      </c>
      <c r="E10688" s="92">
        <f t="shared" si="526"/>
        <v>3.03</v>
      </c>
      <c r="F10688" s="92">
        <f t="shared" si="527"/>
        <v>6.9</v>
      </c>
      <c r="H10688" s="138">
        <v>4.59</v>
      </c>
      <c r="I10688" s="138">
        <v>3.03</v>
      </c>
      <c r="J10688" s="138">
        <v>6.9</v>
      </c>
      <c r="K10688" s="138">
        <v>21.132897603485841</v>
      </c>
    </row>
    <row r="10689" spans="1:11">
      <c r="A10689" s="39" t="s">
        <v>531</v>
      </c>
      <c r="B10689" s="39" t="s">
        <v>538</v>
      </c>
      <c r="C10689" s="39" t="s">
        <v>144</v>
      </c>
      <c r="D10689" s="92">
        <f t="shared" si="525"/>
        <v>6.07</v>
      </c>
      <c r="E10689" s="92">
        <f t="shared" si="526"/>
        <v>4.4000000000000004</v>
      </c>
      <c r="F10689" s="92">
        <f t="shared" si="527"/>
        <v>8.31</v>
      </c>
      <c r="H10689" s="138">
        <v>6.07</v>
      </c>
      <c r="I10689" s="138">
        <v>4.4000000000000004</v>
      </c>
      <c r="J10689" s="138">
        <v>8.31</v>
      </c>
      <c r="K10689" s="138">
        <v>16.309719934102141</v>
      </c>
    </row>
    <row r="10690" spans="1:11">
      <c r="A10690" s="39" t="s">
        <v>531</v>
      </c>
      <c r="B10690" s="39" t="s">
        <v>538</v>
      </c>
      <c r="C10690" s="39" t="s">
        <v>145</v>
      </c>
      <c r="D10690" s="92">
        <f t="shared" si="525"/>
        <v>5.93</v>
      </c>
      <c r="E10690" s="92">
        <f t="shared" si="526"/>
        <v>4</v>
      </c>
      <c r="F10690" s="92">
        <f t="shared" si="527"/>
        <v>8.7100000000000009</v>
      </c>
      <c r="H10690" s="138">
        <v>5.93</v>
      </c>
      <c r="I10690" s="138">
        <v>4</v>
      </c>
      <c r="J10690" s="138">
        <v>8.7100000000000009</v>
      </c>
      <c r="K10690" s="138">
        <v>19.898819561551434</v>
      </c>
    </row>
    <row r="10691" spans="1:11">
      <c r="A10691" s="39" t="s">
        <v>531</v>
      </c>
      <c r="B10691" s="39" t="s">
        <v>538</v>
      </c>
      <c r="C10691" s="39" t="s">
        <v>146</v>
      </c>
      <c r="D10691" s="92">
        <f t="shared" si="525"/>
        <v>6.82</v>
      </c>
      <c r="E10691" s="92">
        <f t="shared" si="526"/>
        <v>4.59</v>
      </c>
      <c r="F10691" s="92">
        <f t="shared" si="527"/>
        <v>10.01</v>
      </c>
      <c r="H10691" s="138">
        <v>6.82</v>
      </c>
      <c r="I10691" s="138">
        <v>4.59</v>
      </c>
      <c r="J10691" s="138">
        <v>10.01</v>
      </c>
      <c r="K10691" s="138">
        <v>19.941348973607038</v>
      </c>
    </row>
    <row r="10692" spans="1:11">
      <c r="A10692" s="39" t="s">
        <v>531</v>
      </c>
      <c r="B10692" s="39" t="s">
        <v>538</v>
      </c>
      <c r="C10692" s="39" t="s">
        <v>153</v>
      </c>
      <c r="D10692" s="92">
        <f t="shared" si="525"/>
        <v>9.2799999999999994</v>
      </c>
      <c r="E10692" s="92">
        <f t="shared" si="526"/>
        <v>5.99</v>
      </c>
      <c r="F10692" s="92">
        <f t="shared" si="527"/>
        <v>14.09</v>
      </c>
      <c r="H10692" s="138">
        <v>9.2799999999999994</v>
      </c>
      <c r="I10692" s="138">
        <v>5.99</v>
      </c>
      <c r="J10692" s="138">
        <v>14.09</v>
      </c>
      <c r="K10692" s="138">
        <v>21.875</v>
      </c>
    </row>
    <row r="10693" spans="1:11">
      <c r="A10693" s="39" t="s">
        <v>531</v>
      </c>
      <c r="B10693" s="39" t="s">
        <v>538</v>
      </c>
      <c r="C10693" s="39" t="s">
        <v>162</v>
      </c>
      <c r="D10693" s="92">
        <f t="shared" si="525"/>
        <v>6.79</v>
      </c>
      <c r="E10693" s="92">
        <f t="shared" si="526"/>
        <v>5.27</v>
      </c>
      <c r="F10693" s="92">
        <f t="shared" si="527"/>
        <v>8.6999999999999993</v>
      </c>
      <c r="H10693" s="138">
        <v>6.79</v>
      </c>
      <c r="I10693" s="138">
        <v>5.27</v>
      </c>
      <c r="J10693" s="138">
        <v>8.6999999999999993</v>
      </c>
      <c r="K10693" s="138">
        <v>12.812960235640647</v>
      </c>
    </row>
    <row r="10694" spans="1:11">
      <c r="A10694" s="39" t="s">
        <v>531</v>
      </c>
      <c r="B10694" s="39" t="s">
        <v>538</v>
      </c>
      <c r="C10694" s="39" t="s">
        <v>165</v>
      </c>
      <c r="D10694" s="92">
        <f t="shared" si="525"/>
        <v>3.22</v>
      </c>
      <c r="E10694" s="92">
        <f t="shared" si="526"/>
        <v>1.97</v>
      </c>
      <c r="F10694" s="92">
        <f t="shared" si="527"/>
        <v>5.23</v>
      </c>
      <c r="H10694" s="138">
        <v>3.22</v>
      </c>
      <c r="I10694" s="138">
        <v>1.97</v>
      </c>
      <c r="J10694" s="138">
        <v>5.23</v>
      </c>
      <c r="K10694" s="138">
        <v>24.844720496894411</v>
      </c>
    </row>
    <row r="10695" spans="1:11">
      <c r="A10695" s="39" t="s">
        <v>531</v>
      </c>
      <c r="B10695" s="39" t="s">
        <v>538</v>
      </c>
      <c r="C10695" s="39" t="s">
        <v>166</v>
      </c>
      <c r="D10695" s="92">
        <f t="shared" si="525"/>
        <v>5.08</v>
      </c>
      <c r="E10695" s="92">
        <f t="shared" si="526"/>
        <v>3.73</v>
      </c>
      <c r="F10695" s="92">
        <f t="shared" si="527"/>
        <v>6.88</v>
      </c>
      <c r="H10695" s="138">
        <v>5.08</v>
      </c>
      <c r="I10695" s="138">
        <v>3.73</v>
      </c>
      <c r="J10695" s="138">
        <v>6.88</v>
      </c>
      <c r="K10695" s="138">
        <v>15.551181102362206</v>
      </c>
    </row>
    <row r="10696" spans="1:11">
      <c r="A10696" s="39" t="s">
        <v>531</v>
      </c>
      <c r="B10696" s="39" t="s">
        <v>538</v>
      </c>
      <c r="C10696" s="39" t="s">
        <v>170</v>
      </c>
      <c r="D10696" s="92">
        <f t="shared" si="525"/>
        <v>6.1</v>
      </c>
      <c r="E10696" s="92">
        <f t="shared" si="526"/>
        <v>4.33</v>
      </c>
      <c r="F10696" s="92">
        <f t="shared" si="527"/>
        <v>8.5299999999999994</v>
      </c>
      <c r="H10696" s="138">
        <v>6.1</v>
      </c>
      <c r="I10696" s="138">
        <v>4.33</v>
      </c>
      <c r="J10696" s="138">
        <v>8.5299999999999994</v>
      </c>
      <c r="K10696" s="138">
        <v>17.377049180327873</v>
      </c>
    </row>
    <row r="10697" spans="1:11">
      <c r="A10697" s="39" t="s">
        <v>531</v>
      </c>
      <c r="B10697" s="39" t="s">
        <v>538</v>
      </c>
      <c r="C10697" s="39" t="s">
        <v>172</v>
      </c>
      <c r="D10697" s="92">
        <f t="shared" si="525"/>
        <v>7.65</v>
      </c>
      <c r="E10697" s="92">
        <f t="shared" si="526"/>
        <v>5.9</v>
      </c>
      <c r="F10697" s="92">
        <f t="shared" si="527"/>
        <v>9.8800000000000008</v>
      </c>
      <c r="H10697" s="138">
        <v>7.65</v>
      </c>
      <c r="I10697" s="138">
        <v>5.9</v>
      </c>
      <c r="J10697" s="138">
        <v>9.8800000000000008</v>
      </c>
      <c r="K10697" s="138">
        <v>13.202614379084968</v>
      </c>
    </row>
    <row r="10698" spans="1:11">
      <c r="A10698" s="39" t="s">
        <v>531</v>
      </c>
      <c r="B10698" s="39" t="s">
        <v>538</v>
      </c>
      <c r="C10698" s="39" t="s">
        <v>175</v>
      </c>
      <c r="D10698" s="92">
        <f t="shared" si="525"/>
        <v>2.52</v>
      </c>
      <c r="E10698" s="92">
        <f t="shared" si="526"/>
        <v>1.58</v>
      </c>
      <c r="F10698" s="92">
        <f t="shared" si="527"/>
        <v>4</v>
      </c>
      <c r="H10698" s="138">
        <v>2.52</v>
      </c>
      <c r="I10698" s="138">
        <v>1.58</v>
      </c>
      <c r="J10698" s="138">
        <v>4</v>
      </c>
      <c r="K10698" s="138">
        <v>23.809523809523807</v>
      </c>
    </row>
    <row r="10699" spans="1:11">
      <c r="A10699" s="39" t="s">
        <v>531</v>
      </c>
      <c r="B10699" s="39" t="s">
        <v>297</v>
      </c>
      <c r="C10699" s="39" t="s">
        <v>98</v>
      </c>
      <c r="D10699" s="92">
        <f t="shared" si="525"/>
        <v>23.84</v>
      </c>
      <c r="E10699" s="92">
        <f t="shared" si="526"/>
        <v>17.63</v>
      </c>
      <c r="F10699" s="92">
        <f t="shared" si="527"/>
        <v>31.4</v>
      </c>
      <c r="H10699" s="138">
        <v>23.84</v>
      </c>
      <c r="I10699" s="138">
        <v>17.63</v>
      </c>
      <c r="J10699" s="138">
        <v>31.4</v>
      </c>
      <c r="K10699" s="138">
        <v>14.76510067114094</v>
      </c>
    </row>
    <row r="10700" spans="1:11">
      <c r="A10700" s="39" t="s">
        <v>531</v>
      </c>
      <c r="B10700" s="39" t="s">
        <v>297</v>
      </c>
      <c r="C10700" s="39" t="s">
        <v>105</v>
      </c>
      <c r="D10700" s="92">
        <f t="shared" si="525"/>
        <v>37.15</v>
      </c>
      <c r="E10700" s="92">
        <f t="shared" si="526"/>
        <v>28.14</v>
      </c>
      <c r="F10700" s="92">
        <f t="shared" si="527"/>
        <v>47.15</v>
      </c>
      <c r="H10700" s="138">
        <v>37.15</v>
      </c>
      <c r="I10700" s="138">
        <v>28.14</v>
      </c>
      <c r="J10700" s="138">
        <v>47.15</v>
      </c>
      <c r="K10700" s="138">
        <v>13.18977119784657</v>
      </c>
    </row>
    <row r="10701" spans="1:11">
      <c r="A10701" s="39" t="s">
        <v>531</v>
      </c>
      <c r="B10701" s="39" t="s">
        <v>297</v>
      </c>
      <c r="C10701" s="39" t="s">
        <v>106</v>
      </c>
      <c r="D10701" s="92">
        <f t="shared" si="525"/>
        <v>22.18</v>
      </c>
      <c r="E10701" s="92">
        <f t="shared" si="526"/>
        <v>17.98</v>
      </c>
      <c r="F10701" s="92">
        <f t="shared" si="527"/>
        <v>27.03</v>
      </c>
      <c r="H10701" s="138">
        <v>22.18</v>
      </c>
      <c r="I10701" s="138">
        <v>17.98</v>
      </c>
      <c r="J10701" s="138">
        <v>27.03</v>
      </c>
      <c r="K10701" s="138">
        <v>10.414788097385031</v>
      </c>
    </row>
    <row r="10702" spans="1:11">
      <c r="A10702" s="39" t="s">
        <v>531</v>
      </c>
      <c r="B10702" s="39" t="s">
        <v>297</v>
      </c>
      <c r="C10702" s="39" t="s">
        <v>125</v>
      </c>
      <c r="D10702" s="92">
        <f t="shared" si="525"/>
        <v>34.43</v>
      </c>
      <c r="E10702" s="92">
        <f t="shared" si="526"/>
        <v>28.84</v>
      </c>
      <c r="F10702" s="92">
        <f t="shared" si="527"/>
        <v>40.49</v>
      </c>
      <c r="H10702" s="138">
        <v>34.43</v>
      </c>
      <c r="I10702" s="138">
        <v>28.84</v>
      </c>
      <c r="J10702" s="138">
        <v>40.49</v>
      </c>
      <c r="K10702" s="138">
        <v>8.6552425210572181</v>
      </c>
    </row>
    <row r="10703" spans="1:11">
      <c r="A10703" s="39" t="s">
        <v>531</v>
      </c>
      <c r="B10703" s="39" t="s">
        <v>297</v>
      </c>
      <c r="C10703" s="39" t="s">
        <v>131</v>
      </c>
      <c r="D10703" s="92">
        <f t="shared" si="525"/>
        <v>36.590000000000003</v>
      </c>
      <c r="E10703" s="92">
        <f t="shared" si="526"/>
        <v>29.38</v>
      </c>
      <c r="F10703" s="92">
        <f t="shared" si="527"/>
        <v>44.46</v>
      </c>
      <c r="H10703" s="138">
        <v>36.590000000000003</v>
      </c>
      <c r="I10703" s="138">
        <v>29.38</v>
      </c>
      <c r="J10703" s="138">
        <v>44.46</v>
      </c>
      <c r="K10703" s="138">
        <v>10.576660289696637</v>
      </c>
    </row>
    <row r="10704" spans="1:11">
      <c r="A10704" s="39" t="s">
        <v>531</v>
      </c>
      <c r="B10704" s="39" t="s">
        <v>297</v>
      </c>
      <c r="C10704" s="39" t="s">
        <v>133</v>
      </c>
      <c r="D10704" s="92">
        <f t="shared" si="525"/>
        <v>25.96</v>
      </c>
      <c r="E10704" s="92">
        <f t="shared" si="526"/>
        <v>21.24</v>
      </c>
      <c r="F10704" s="92">
        <f t="shared" si="527"/>
        <v>31.31</v>
      </c>
      <c r="H10704" s="138">
        <v>25.96</v>
      </c>
      <c r="I10704" s="138">
        <v>21.24</v>
      </c>
      <c r="J10704" s="138">
        <v>31.31</v>
      </c>
      <c r="K10704" s="138">
        <v>9.8998459167950674</v>
      </c>
    </row>
    <row r="10705" spans="1:11">
      <c r="A10705" s="39" t="s">
        <v>531</v>
      </c>
      <c r="B10705" s="39" t="s">
        <v>297</v>
      </c>
      <c r="C10705" s="39" t="s">
        <v>137</v>
      </c>
      <c r="D10705" s="92">
        <f t="shared" si="525"/>
        <v>16.77</v>
      </c>
      <c r="E10705" s="92">
        <f t="shared" si="526"/>
        <v>12.67</v>
      </c>
      <c r="F10705" s="92">
        <f t="shared" si="527"/>
        <v>21.85</v>
      </c>
      <c r="H10705" s="138">
        <v>16.77</v>
      </c>
      <c r="I10705" s="138">
        <v>12.67</v>
      </c>
      <c r="J10705" s="138">
        <v>21.85</v>
      </c>
      <c r="K10705" s="138">
        <v>13.893858079904591</v>
      </c>
    </row>
    <row r="10706" spans="1:11">
      <c r="A10706" s="39" t="s">
        <v>531</v>
      </c>
      <c r="B10706" s="39" t="s">
        <v>297</v>
      </c>
      <c r="C10706" s="39" t="s">
        <v>138</v>
      </c>
      <c r="D10706" s="92">
        <f t="shared" si="525"/>
        <v>20.23</v>
      </c>
      <c r="E10706" s="92">
        <f t="shared" si="526"/>
        <v>14.09</v>
      </c>
      <c r="F10706" s="92">
        <f t="shared" si="527"/>
        <v>28.16</v>
      </c>
      <c r="H10706" s="138">
        <v>20.23</v>
      </c>
      <c r="I10706" s="138">
        <v>14.09</v>
      </c>
      <c r="J10706" s="138">
        <v>28.16</v>
      </c>
      <c r="K10706" s="138">
        <v>17.696490360850223</v>
      </c>
    </row>
    <row r="10707" spans="1:11">
      <c r="A10707" s="39" t="s">
        <v>531</v>
      </c>
      <c r="B10707" s="39" t="s">
        <v>297</v>
      </c>
      <c r="C10707" s="39" t="s">
        <v>140</v>
      </c>
      <c r="D10707" s="92">
        <f t="shared" si="525"/>
        <v>26.22</v>
      </c>
      <c r="E10707" s="92">
        <f t="shared" si="526"/>
        <v>21.02</v>
      </c>
      <c r="F10707" s="92">
        <f t="shared" si="527"/>
        <v>32.18</v>
      </c>
      <c r="H10707" s="138">
        <v>26.22</v>
      </c>
      <c r="I10707" s="138">
        <v>21.02</v>
      </c>
      <c r="J10707" s="138">
        <v>32.18</v>
      </c>
      <c r="K10707" s="138">
        <v>10.869565217391305</v>
      </c>
    </row>
    <row r="10708" spans="1:11">
      <c r="A10708" s="39" t="s">
        <v>531</v>
      </c>
      <c r="B10708" s="39" t="s">
        <v>297</v>
      </c>
      <c r="C10708" s="39" t="s">
        <v>144</v>
      </c>
      <c r="D10708" s="92">
        <f t="shared" si="525"/>
        <v>32.92</v>
      </c>
      <c r="E10708" s="92">
        <f t="shared" si="526"/>
        <v>26.57</v>
      </c>
      <c r="F10708" s="92">
        <f t="shared" si="527"/>
        <v>39.97</v>
      </c>
      <c r="H10708" s="138">
        <v>32.92</v>
      </c>
      <c r="I10708" s="138">
        <v>26.57</v>
      </c>
      <c r="J10708" s="138">
        <v>39.97</v>
      </c>
      <c r="K10708" s="138">
        <v>10.449574726609963</v>
      </c>
    </row>
    <row r="10709" spans="1:11">
      <c r="A10709" s="39" t="s">
        <v>531</v>
      </c>
      <c r="B10709" s="39" t="s">
        <v>297</v>
      </c>
      <c r="C10709" s="39" t="s">
        <v>145</v>
      </c>
      <c r="D10709" s="92">
        <f t="shared" si="525"/>
        <v>34.549999999999997</v>
      </c>
      <c r="E10709" s="92">
        <f t="shared" si="526"/>
        <v>28.38</v>
      </c>
      <c r="F10709" s="92">
        <f t="shared" si="527"/>
        <v>41.29</v>
      </c>
      <c r="H10709" s="138">
        <v>34.549999999999997</v>
      </c>
      <c r="I10709" s="138">
        <v>28.38</v>
      </c>
      <c r="J10709" s="138">
        <v>41.29</v>
      </c>
      <c r="K10709" s="138">
        <v>9.5803183791606372</v>
      </c>
    </row>
    <row r="10710" spans="1:11">
      <c r="A10710" s="39" t="s">
        <v>531</v>
      </c>
      <c r="B10710" s="39" t="s">
        <v>297</v>
      </c>
      <c r="C10710" s="39" t="s">
        <v>146</v>
      </c>
      <c r="D10710" s="92">
        <f t="shared" si="525"/>
        <v>16.39</v>
      </c>
      <c r="E10710" s="92">
        <f t="shared" si="526"/>
        <v>12.38</v>
      </c>
      <c r="F10710" s="92">
        <f t="shared" si="527"/>
        <v>21.37</v>
      </c>
      <c r="H10710" s="138">
        <v>16.39</v>
      </c>
      <c r="I10710" s="138">
        <v>12.38</v>
      </c>
      <c r="J10710" s="138">
        <v>21.37</v>
      </c>
      <c r="K10710" s="138">
        <v>13.910921293471629</v>
      </c>
    </row>
    <row r="10711" spans="1:11">
      <c r="A10711" s="39" t="s">
        <v>531</v>
      </c>
      <c r="B10711" s="39" t="s">
        <v>297</v>
      </c>
      <c r="C10711" s="39" t="s">
        <v>153</v>
      </c>
      <c r="D10711" s="92">
        <f t="shared" si="525"/>
        <v>38.11</v>
      </c>
      <c r="E10711" s="92">
        <f t="shared" si="526"/>
        <v>26.71</v>
      </c>
      <c r="F10711" s="92">
        <f t="shared" si="527"/>
        <v>51</v>
      </c>
      <c r="H10711" s="138">
        <v>38.11</v>
      </c>
      <c r="I10711" s="138">
        <v>26.71</v>
      </c>
      <c r="J10711" s="138">
        <v>51</v>
      </c>
      <c r="K10711" s="138">
        <v>16.557334033062187</v>
      </c>
    </row>
    <row r="10712" spans="1:11">
      <c r="A10712" s="39" t="s">
        <v>531</v>
      </c>
      <c r="B10712" s="39" t="s">
        <v>297</v>
      </c>
      <c r="C10712" s="39" t="s">
        <v>162</v>
      </c>
      <c r="D10712" s="92">
        <f t="shared" si="525"/>
        <v>37.07</v>
      </c>
      <c r="E10712" s="92">
        <f t="shared" si="526"/>
        <v>27.89</v>
      </c>
      <c r="F10712" s="92">
        <f t="shared" si="527"/>
        <v>47.3</v>
      </c>
      <c r="H10712" s="138">
        <v>37.07</v>
      </c>
      <c r="I10712" s="138">
        <v>27.89</v>
      </c>
      <c r="J10712" s="138">
        <v>47.3</v>
      </c>
      <c r="K10712" s="138">
        <v>13.514971675209065</v>
      </c>
    </row>
    <row r="10713" spans="1:11">
      <c r="A10713" s="39" t="s">
        <v>531</v>
      </c>
      <c r="B10713" s="39" t="s">
        <v>297</v>
      </c>
      <c r="C10713" s="39" t="s">
        <v>165</v>
      </c>
      <c r="D10713" s="92">
        <f t="shared" si="525"/>
        <v>29.05</v>
      </c>
      <c r="E10713" s="92">
        <f t="shared" si="526"/>
        <v>20.74</v>
      </c>
      <c r="F10713" s="92">
        <f t="shared" si="527"/>
        <v>39.06</v>
      </c>
      <c r="H10713" s="138">
        <v>29.05</v>
      </c>
      <c r="I10713" s="138">
        <v>20.74</v>
      </c>
      <c r="J10713" s="138">
        <v>39.06</v>
      </c>
      <c r="K10713" s="138">
        <v>16.213425129087781</v>
      </c>
    </row>
    <row r="10714" spans="1:11">
      <c r="A10714" s="39" t="s">
        <v>531</v>
      </c>
      <c r="B10714" s="39" t="s">
        <v>297</v>
      </c>
      <c r="C10714" s="39" t="s">
        <v>166</v>
      </c>
      <c r="D10714" s="92">
        <f t="shared" si="525"/>
        <v>31.17</v>
      </c>
      <c r="E10714" s="92">
        <f t="shared" si="526"/>
        <v>24.64</v>
      </c>
      <c r="F10714" s="92">
        <f t="shared" si="527"/>
        <v>38.549999999999997</v>
      </c>
      <c r="H10714" s="138">
        <v>31.17</v>
      </c>
      <c r="I10714" s="138">
        <v>24.64</v>
      </c>
      <c r="J10714" s="138">
        <v>38.549999999999997</v>
      </c>
      <c r="K10714" s="138">
        <v>11.421238370227782</v>
      </c>
    </row>
    <row r="10715" spans="1:11">
      <c r="A10715" s="39" t="s">
        <v>531</v>
      </c>
      <c r="B10715" s="39" t="s">
        <v>297</v>
      </c>
      <c r="C10715" s="39" t="s">
        <v>170</v>
      </c>
      <c r="D10715" s="92">
        <f t="shared" si="525"/>
        <v>20.55</v>
      </c>
      <c r="E10715" s="92">
        <f t="shared" si="526"/>
        <v>16.3</v>
      </c>
      <c r="F10715" s="92">
        <f t="shared" si="527"/>
        <v>25.58</v>
      </c>
      <c r="H10715" s="138">
        <v>20.55</v>
      </c>
      <c r="I10715" s="138">
        <v>16.3</v>
      </c>
      <c r="J10715" s="138">
        <v>25.58</v>
      </c>
      <c r="K10715" s="138">
        <v>11.532846715328466</v>
      </c>
    </row>
    <row r="10716" spans="1:11">
      <c r="A10716" s="39" t="s">
        <v>531</v>
      </c>
      <c r="B10716" s="39" t="s">
        <v>297</v>
      </c>
      <c r="C10716" s="39" t="s">
        <v>172</v>
      </c>
      <c r="D10716" s="92">
        <f t="shared" si="525"/>
        <v>32.020000000000003</v>
      </c>
      <c r="E10716" s="92">
        <f t="shared" si="526"/>
        <v>26.39</v>
      </c>
      <c r="F10716" s="92">
        <f t="shared" si="527"/>
        <v>38.24</v>
      </c>
      <c r="H10716" s="138">
        <v>32.020000000000003</v>
      </c>
      <c r="I10716" s="138">
        <v>26.39</v>
      </c>
      <c r="J10716" s="138">
        <v>38.24</v>
      </c>
      <c r="K10716" s="138">
        <v>9.4628357276702051</v>
      </c>
    </row>
    <row r="10717" spans="1:11">
      <c r="A10717" s="39" t="s">
        <v>531</v>
      </c>
      <c r="B10717" s="39" t="s">
        <v>297</v>
      </c>
      <c r="C10717" s="39" t="s">
        <v>175</v>
      </c>
      <c r="D10717" s="92">
        <f t="shared" ref="D10717:D10780" si="528">IF(K10717&gt;=50," ",H10717)</f>
        <v>38.119999999999997</v>
      </c>
      <c r="E10717" s="92">
        <f t="shared" ref="E10717:E10780" si="529">IF(K10717&gt;=50," ",I10717)</f>
        <v>32.57</v>
      </c>
      <c r="F10717" s="92">
        <f t="shared" ref="F10717:F10780" si="530">IF(K10717&gt;=50," ",J10717)</f>
        <v>43.99</v>
      </c>
      <c r="H10717" s="138">
        <v>38.119999999999997</v>
      </c>
      <c r="I10717" s="138">
        <v>32.57</v>
      </c>
      <c r="J10717" s="138">
        <v>43.99</v>
      </c>
      <c r="K10717" s="138">
        <v>7.6862539349422887</v>
      </c>
    </row>
    <row r="10718" spans="1:11">
      <c r="A10718" s="39" t="s">
        <v>531</v>
      </c>
      <c r="B10718" s="39" t="s">
        <v>539</v>
      </c>
      <c r="C10718" s="39" t="s">
        <v>98</v>
      </c>
      <c r="D10718" s="92">
        <f t="shared" si="528"/>
        <v>20.67</v>
      </c>
      <c r="E10718" s="92">
        <f t="shared" si="529"/>
        <v>17.38</v>
      </c>
      <c r="F10718" s="92">
        <f t="shared" si="530"/>
        <v>24.38</v>
      </c>
      <c r="H10718" s="138">
        <v>20.67</v>
      </c>
      <c r="I10718" s="138">
        <v>17.38</v>
      </c>
      <c r="J10718" s="138">
        <v>24.38</v>
      </c>
      <c r="K10718" s="138">
        <v>8.6115142718916289</v>
      </c>
    </row>
    <row r="10719" spans="1:11">
      <c r="A10719" s="39" t="s">
        <v>531</v>
      </c>
      <c r="B10719" s="39" t="s">
        <v>539</v>
      </c>
      <c r="C10719" s="39" t="s">
        <v>105</v>
      </c>
      <c r="D10719" s="92">
        <f t="shared" si="528"/>
        <v>19.8</v>
      </c>
      <c r="E10719" s="92">
        <f t="shared" si="529"/>
        <v>16.39</v>
      </c>
      <c r="F10719" s="92">
        <f t="shared" si="530"/>
        <v>23.72</v>
      </c>
      <c r="H10719" s="138">
        <v>19.8</v>
      </c>
      <c r="I10719" s="138">
        <v>16.39</v>
      </c>
      <c r="J10719" s="138">
        <v>23.72</v>
      </c>
      <c r="K10719" s="138">
        <v>9.4444444444444446</v>
      </c>
    </row>
    <row r="10720" spans="1:11">
      <c r="A10720" s="39" t="s">
        <v>531</v>
      </c>
      <c r="B10720" s="39" t="s">
        <v>539</v>
      </c>
      <c r="C10720" s="39" t="s">
        <v>106</v>
      </c>
      <c r="D10720" s="92">
        <f t="shared" si="528"/>
        <v>16.64</v>
      </c>
      <c r="E10720" s="92">
        <f t="shared" si="529"/>
        <v>13.26</v>
      </c>
      <c r="F10720" s="92">
        <f t="shared" si="530"/>
        <v>20.66</v>
      </c>
      <c r="H10720" s="138">
        <v>16.64</v>
      </c>
      <c r="I10720" s="138">
        <v>13.26</v>
      </c>
      <c r="J10720" s="138">
        <v>20.66</v>
      </c>
      <c r="K10720" s="138">
        <v>11.298076923076922</v>
      </c>
    </row>
    <row r="10721" spans="1:11">
      <c r="A10721" s="39" t="s">
        <v>531</v>
      </c>
      <c r="B10721" s="39" t="s">
        <v>539</v>
      </c>
      <c r="C10721" s="39" t="s">
        <v>125</v>
      </c>
      <c r="D10721" s="92">
        <f t="shared" si="528"/>
        <v>31.22</v>
      </c>
      <c r="E10721" s="92">
        <f t="shared" si="529"/>
        <v>26.77</v>
      </c>
      <c r="F10721" s="92">
        <f t="shared" si="530"/>
        <v>36.04</v>
      </c>
      <c r="H10721" s="138">
        <v>31.22</v>
      </c>
      <c r="I10721" s="138">
        <v>26.77</v>
      </c>
      <c r="J10721" s="138">
        <v>36.04</v>
      </c>
      <c r="K10721" s="138">
        <v>7.5912876361306862</v>
      </c>
    </row>
    <row r="10722" spans="1:11">
      <c r="A10722" s="39" t="s">
        <v>531</v>
      </c>
      <c r="B10722" s="39" t="s">
        <v>539</v>
      </c>
      <c r="C10722" s="39" t="s">
        <v>131</v>
      </c>
      <c r="D10722" s="92">
        <f t="shared" si="528"/>
        <v>25.06</v>
      </c>
      <c r="E10722" s="92">
        <f t="shared" si="529"/>
        <v>19.510000000000002</v>
      </c>
      <c r="F10722" s="92">
        <f t="shared" si="530"/>
        <v>31.56</v>
      </c>
      <c r="H10722" s="138">
        <v>25.06</v>
      </c>
      <c r="I10722" s="138">
        <v>19.510000000000002</v>
      </c>
      <c r="J10722" s="138">
        <v>31.56</v>
      </c>
      <c r="K10722" s="138">
        <v>12.29050279329609</v>
      </c>
    </row>
    <row r="10723" spans="1:11">
      <c r="A10723" s="39" t="s">
        <v>531</v>
      </c>
      <c r="B10723" s="39" t="s">
        <v>539</v>
      </c>
      <c r="C10723" s="39" t="s">
        <v>133</v>
      </c>
      <c r="D10723" s="92">
        <f t="shared" si="528"/>
        <v>19.100000000000001</v>
      </c>
      <c r="E10723" s="92">
        <f t="shared" si="529"/>
        <v>16.23</v>
      </c>
      <c r="F10723" s="92">
        <f t="shared" si="530"/>
        <v>22.34</v>
      </c>
      <c r="H10723" s="138">
        <v>19.100000000000001</v>
      </c>
      <c r="I10723" s="138">
        <v>16.23</v>
      </c>
      <c r="J10723" s="138">
        <v>22.34</v>
      </c>
      <c r="K10723" s="138">
        <v>8.167539267015707</v>
      </c>
    </row>
    <row r="10724" spans="1:11">
      <c r="A10724" s="39" t="s">
        <v>531</v>
      </c>
      <c r="B10724" s="39" t="s">
        <v>539</v>
      </c>
      <c r="C10724" s="39" t="s">
        <v>137</v>
      </c>
      <c r="D10724" s="92">
        <f t="shared" si="528"/>
        <v>15.16</v>
      </c>
      <c r="E10724" s="92">
        <f t="shared" si="529"/>
        <v>12.37</v>
      </c>
      <c r="F10724" s="92">
        <f t="shared" si="530"/>
        <v>18.440000000000001</v>
      </c>
      <c r="H10724" s="138">
        <v>15.16</v>
      </c>
      <c r="I10724" s="138">
        <v>12.37</v>
      </c>
      <c r="J10724" s="138">
        <v>18.440000000000001</v>
      </c>
      <c r="K10724" s="138">
        <v>10.224274406332453</v>
      </c>
    </row>
    <row r="10725" spans="1:11">
      <c r="A10725" s="39" t="s">
        <v>531</v>
      </c>
      <c r="B10725" s="39" t="s">
        <v>539</v>
      </c>
      <c r="C10725" s="39" t="s">
        <v>138</v>
      </c>
      <c r="D10725" s="92">
        <f t="shared" si="528"/>
        <v>18.7</v>
      </c>
      <c r="E10725" s="92">
        <f t="shared" si="529"/>
        <v>14.12</v>
      </c>
      <c r="F10725" s="92">
        <f t="shared" si="530"/>
        <v>24.33</v>
      </c>
      <c r="H10725" s="138">
        <v>18.7</v>
      </c>
      <c r="I10725" s="138">
        <v>14.12</v>
      </c>
      <c r="J10725" s="138">
        <v>24.33</v>
      </c>
      <c r="K10725" s="138">
        <v>13.903743315508022</v>
      </c>
    </row>
    <row r="10726" spans="1:11">
      <c r="A10726" s="39" t="s">
        <v>531</v>
      </c>
      <c r="B10726" s="39" t="s">
        <v>539</v>
      </c>
      <c r="C10726" s="39" t="s">
        <v>140</v>
      </c>
      <c r="D10726" s="92">
        <f t="shared" si="528"/>
        <v>21.83</v>
      </c>
      <c r="E10726" s="92">
        <f t="shared" si="529"/>
        <v>18.100000000000001</v>
      </c>
      <c r="F10726" s="92">
        <f t="shared" si="530"/>
        <v>26.08</v>
      </c>
      <c r="H10726" s="138">
        <v>21.83</v>
      </c>
      <c r="I10726" s="138">
        <v>18.100000000000001</v>
      </c>
      <c r="J10726" s="138">
        <v>26.08</v>
      </c>
      <c r="K10726" s="138">
        <v>9.3449381584974809</v>
      </c>
    </row>
    <row r="10727" spans="1:11">
      <c r="A10727" s="39" t="s">
        <v>531</v>
      </c>
      <c r="B10727" s="39" t="s">
        <v>539</v>
      </c>
      <c r="C10727" s="39" t="s">
        <v>144</v>
      </c>
      <c r="D10727" s="92">
        <f t="shared" si="528"/>
        <v>27.96</v>
      </c>
      <c r="E10727" s="92">
        <f t="shared" si="529"/>
        <v>24.43</v>
      </c>
      <c r="F10727" s="92">
        <f t="shared" si="530"/>
        <v>31.79</v>
      </c>
      <c r="H10727" s="138">
        <v>27.96</v>
      </c>
      <c r="I10727" s="138">
        <v>24.43</v>
      </c>
      <c r="J10727" s="138">
        <v>31.79</v>
      </c>
      <c r="K10727" s="138">
        <v>6.7238912732474958</v>
      </c>
    </row>
    <row r="10728" spans="1:11">
      <c r="A10728" s="39" t="s">
        <v>531</v>
      </c>
      <c r="B10728" s="39" t="s">
        <v>539</v>
      </c>
      <c r="C10728" s="39" t="s">
        <v>145</v>
      </c>
      <c r="D10728" s="92">
        <f t="shared" si="528"/>
        <v>24.78</v>
      </c>
      <c r="E10728" s="92">
        <f t="shared" si="529"/>
        <v>21.09</v>
      </c>
      <c r="F10728" s="92">
        <f t="shared" si="530"/>
        <v>28.88</v>
      </c>
      <c r="H10728" s="138">
        <v>24.78</v>
      </c>
      <c r="I10728" s="138">
        <v>21.09</v>
      </c>
      <c r="J10728" s="138">
        <v>28.88</v>
      </c>
      <c r="K10728" s="138">
        <v>8.0306698950766737</v>
      </c>
    </row>
    <row r="10729" spans="1:11">
      <c r="A10729" s="39" t="s">
        <v>531</v>
      </c>
      <c r="B10729" s="39" t="s">
        <v>539</v>
      </c>
      <c r="C10729" s="39" t="s">
        <v>146</v>
      </c>
      <c r="D10729" s="92">
        <f t="shared" si="528"/>
        <v>19.38</v>
      </c>
      <c r="E10729" s="92">
        <f t="shared" si="529"/>
        <v>15.59</v>
      </c>
      <c r="F10729" s="92">
        <f t="shared" si="530"/>
        <v>23.83</v>
      </c>
      <c r="H10729" s="138">
        <v>19.38</v>
      </c>
      <c r="I10729" s="138">
        <v>15.59</v>
      </c>
      <c r="J10729" s="138">
        <v>23.83</v>
      </c>
      <c r="K10729" s="138">
        <v>10.835913312693499</v>
      </c>
    </row>
    <row r="10730" spans="1:11">
      <c r="A10730" s="39" t="s">
        <v>531</v>
      </c>
      <c r="B10730" s="39" t="s">
        <v>539</v>
      </c>
      <c r="C10730" s="39" t="s">
        <v>153</v>
      </c>
      <c r="D10730" s="92">
        <f t="shared" si="528"/>
        <v>22.88</v>
      </c>
      <c r="E10730" s="92">
        <f t="shared" si="529"/>
        <v>18.8</v>
      </c>
      <c r="F10730" s="92">
        <f t="shared" si="530"/>
        <v>27.55</v>
      </c>
      <c r="H10730" s="138">
        <v>22.88</v>
      </c>
      <c r="I10730" s="138">
        <v>18.8</v>
      </c>
      <c r="J10730" s="138">
        <v>27.55</v>
      </c>
      <c r="K10730" s="138">
        <v>9.7465034965034967</v>
      </c>
    </row>
    <row r="10731" spans="1:11">
      <c r="A10731" s="39" t="s">
        <v>531</v>
      </c>
      <c r="B10731" s="39" t="s">
        <v>539</v>
      </c>
      <c r="C10731" s="39" t="s">
        <v>162</v>
      </c>
      <c r="D10731" s="92">
        <f t="shared" si="528"/>
        <v>22.63</v>
      </c>
      <c r="E10731" s="92">
        <f t="shared" si="529"/>
        <v>18.78</v>
      </c>
      <c r="F10731" s="92">
        <f t="shared" si="530"/>
        <v>27.01</v>
      </c>
      <c r="H10731" s="138">
        <v>22.63</v>
      </c>
      <c r="I10731" s="138">
        <v>18.78</v>
      </c>
      <c r="J10731" s="138">
        <v>27.01</v>
      </c>
      <c r="K10731" s="138">
        <v>9.2797171895713664</v>
      </c>
    </row>
    <row r="10732" spans="1:11">
      <c r="A10732" s="39" t="s">
        <v>531</v>
      </c>
      <c r="B10732" s="39" t="s">
        <v>539</v>
      </c>
      <c r="C10732" s="39" t="s">
        <v>165</v>
      </c>
      <c r="D10732" s="92">
        <f t="shared" si="528"/>
        <v>22.52</v>
      </c>
      <c r="E10732" s="92">
        <f t="shared" si="529"/>
        <v>19.21</v>
      </c>
      <c r="F10732" s="92">
        <f t="shared" si="530"/>
        <v>26.22</v>
      </c>
      <c r="H10732" s="138">
        <v>22.52</v>
      </c>
      <c r="I10732" s="138">
        <v>19.21</v>
      </c>
      <c r="J10732" s="138">
        <v>26.22</v>
      </c>
      <c r="K10732" s="138">
        <v>7.948490230905862</v>
      </c>
    </row>
    <row r="10733" spans="1:11">
      <c r="A10733" s="39" t="s">
        <v>531</v>
      </c>
      <c r="B10733" s="39" t="s">
        <v>539</v>
      </c>
      <c r="C10733" s="39" t="s">
        <v>166</v>
      </c>
      <c r="D10733" s="92">
        <f t="shared" si="528"/>
        <v>23.1</v>
      </c>
      <c r="E10733" s="92">
        <f t="shared" si="529"/>
        <v>19.86</v>
      </c>
      <c r="F10733" s="92">
        <f t="shared" si="530"/>
        <v>26.69</v>
      </c>
      <c r="H10733" s="138">
        <v>23.1</v>
      </c>
      <c r="I10733" s="138">
        <v>19.86</v>
      </c>
      <c r="J10733" s="138">
        <v>26.69</v>
      </c>
      <c r="K10733" s="138">
        <v>7.5324675324675319</v>
      </c>
    </row>
    <row r="10734" spans="1:11">
      <c r="A10734" s="39" t="s">
        <v>531</v>
      </c>
      <c r="B10734" s="39" t="s">
        <v>539</v>
      </c>
      <c r="C10734" s="39" t="s">
        <v>170</v>
      </c>
      <c r="D10734" s="92">
        <f t="shared" si="528"/>
        <v>18.12</v>
      </c>
      <c r="E10734" s="92">
        <f t="shared" si="529"/>
        <v>15.01</v>
      </c>
      <c r="F10734" s="92">
        <f t="shared" si="530"/>
        <v>21.7</v>
      </c>
      <c r="H10734" s="138">
        <v>18.12</v>
      </c>
      <c r="I10734" s="138">
        <v>15.01</v>
      </c>
      <c r="J10734" s="138">
        <v>21.7</v>
      </c>
      <c r="K10734" s="138">
        <v>9.3818984547461355</v>
      </c>
    </row>
    <row r="10735" spans="1:11">
      <c r="A10735" s="39" t="s">
        <v>531</v>
      </c>
      <c r="B10735" s="39" t="s">
        <v>539</v>
      </c>
      <c r="C10735" s="39" t="s">
        <v>172</v>
      </c>
      <c r="D10735" s="92">
        <f t="shared" si="528"/>
        <v>25.27</v>
      </c>
      <c r="E10735" s="92">
        <f t="shared" si="529"/>
        <v>21.55</v>
      </c>
      <c r="F10735" s="92">
        <f t="shared" si="530"/>
        <v>29.38</v>
      </c>
      <c r="H10735" s="138">
        <v>25.27</v>
      </c>
      <c r="I10735" s="138">
        <v>21.55</v>
      </c>
      <c r="J10735" s="138">
        <v>29.38</v>
      </c>
      <c r="K10735" s="138">
        <v>7.914523149980214</v>
      </c>
    </row>
    <row r="10736" spans="1:11">
      <c r="A10736" s="39" t="s">
        <v>531</v>
      </c>
      <c r="B10736" s="39" t="s">
        <v>539</v>
      </c>
      <c r="C10736" s="39" t="s">
        <v>175</v>
      </c>
      <c r="D10736" s="92">
        <f t="shared" si="528"/>
        <v>22.91</v>
      </c>
      <c r="E10736" s="92">
        <f t="shared" si="529"/>
        <v>18.71</v>
      </c>
      <c r="F10736" s="92">
        <f t="shared" si="530"/>
        <v>27.73</v>
      </c>
      <c r="H10736" s="138">
        <v>22.91</v>
      </c>
      <c r="I10736" s="138">
        <v>18.71</v>
      </c>
      <c r="J10736" s="138">
        <v>27.73</v>
      </c>
      <c r="K10736" s="138">
        <v>10.039284155390659</v>
      </c>
    </row>
    <row r="10737" spans="1:11">
      <c r="A10737" s="39" t="s">
        <v>531</v>
      </c>
      <c r="B10737" s="39" t="s">
        <v>532</v>
      </c>
      <c r="C10737" s="39" t="s">
        <v>99</v>
      </c>
      <c r="D10737" s="92">
        <f t="shared" si="528"/>
        <v>28.46</v>
      </c>
      <c r="E10737" s="92">
        <f t="shared" si="529"/>
        <v>21.12</v>
      </c>
      <c r="F10737" s="92">
        <f t="shared" si="530"/>
        <v>37.159999999999997</v>
      </c>
      <c r="H10737" s="138">
        <v>28.46</v>
      </c>
      <c r="I10737" s="138">
        <v>21.12</v>
      </c>
      <c r="J10737" s="138">
        <v>37.159999999999997</v>
      </c>
      <c r="K10737" s="138">
        <v>14.44132115249473</v>
      </c>
    </row>
    <row r="10738" spans="1:11">
      <c r="A10738" s="39" t="s">
        <v>531</v>
      </c>
      <c r="B10738" s="39" t="s">
        <v>532</v>
      </c>
      <c r="C10738" s="39" t="s">
        <v>100</v>
      </c>
      <c r="D10738" s="92">
        <f t="shared" si="528"/>
        <v>23.99</v>
      </c>
      <c r="E10738" s="92">
        <f t="shared" si="529"/>
        <v>18.940000000000001</v>
      </c>
      <c r="F10738" s="92">
        <f t="shared" si="530"/>
        <v>29.9</v>
      </c>
      <c r="H10738" s="138">
        <v>23.99</v>
      </c>
      <c r="I10738" s="138">
        <v>18.940000000000001</v>
      </c>
      <c r="J10738" s="138">
        <v>29.9</v>
      </c>
      <c r="K10738" s="138">
        <v>11.671529804085036</v>
      </c>
    </row>
    <row r="10739" spans="1:11">
      <c r="A10739" s="39" t="s">
        <v>531</v>
      </c>
      <c r="B10739" s="39" t="s">
        <v>532</v>
      </c>
      <c r="C10739" s="39" t="s">
        <v>107</v>
      </c>
      <c r="D10739" s="92">
        <f t="shared" si="528"/>
        <v>19.239999999999998</v>
      </c>
      <c r="E10739" s="92">
        <f t="shared" si="529"/>
        <v>15.2</v>
      </c>
      <c r="F10739" s="92">
        <f t="shared" si="530"/>
        <v>24.06</v>
      </c>
      <c r="H10739" s="138">
        <v>19.239999999999998</v>
      </c>
      <c r="I10739" s="138">
        <v>15.2</v>
      </c>
      <c r="J10739" s="138">
        <v>24.06</v>
      </c>
      <c r="K10739" s="138">
        <v>11.746361746361746</v>
      </c>
    </row>
    <row r="10740" spans="1:11">
      <c r="A10740" s="39" t="s">
        <v>531</v>
      </c>
      <c r="B10740" s="39" t="s">
        <v>532</v>
      </c>
      <c r="C10740" s="39" t="s">
        <v>113</v>
      </c>
      <c r="D10740" s="92">
        <f t="shared" si="528"/>
        <v>26.37</v>
      </c>
      <c r="E10740" s="92">
        <f t="shared" si="529"/>
        <v>19.29</v>
      </c>
      <c r="F10740" s="92">
        <f t="shared" si="530"/>
        <v>34.92</v>
      </c>
      <c r="H10740" s="138">
        <v>26.37</v>
      </c>
      <c r="I10740" s="138">
        <v>19.29</v>
      </c>
      <c r="J10740" s="138">
        <v>34.92</v>
      </c>
      <c r="K10740" s="138">
        <v>15.168752370117558</v>
      </c>
    </row>
    <row r="10741" spans="1:11">
      <c r="A10741" s="39" t="s">
        <v>531</v>
      </c>
      <c r="B10741" s="39" t="s">
        <v>532</v>
      </c>
      <c r="C10741" s="39" t="s">
        <v>114</v>
      </c>
      <c r="D10741" s="92">
        <f t="shared" si="528"/>
        <v>23.86</v>
      </c>
      <c r="E10741" s="92">
        <f t="shared" si="529"/>
        <v>17.05</v>
      </c>
      <c r="F10741" s="92">
        <f t="shared" si="530"/>
        <v>32.33</v>
      </c>
      <c r="H10741" s="138">
        <v>23.86</v>
      </c>
      <c r="I10741" s="138">
        <v>17.05</v>
      </c>
      <c r="J10741" s="138">
        <v>32.33</v>
      </c>
      <c r="K10741" s="138">
        <v>16.387259010896898</v>
      </c>
    </row>
    <row r="10742" spans="1:11">
      <c r="A10742" s="39" t="s">
        <v>531</v>
      </c>
      <c r="B10742" s="39" t="s">
        <v>532</v>
      </c>
      <c r="C10742" s="39" t="s">
        <v>120</v>
      </c>
      <c r="D10742" s="92">
        <f t="shared" si="528"/>
        <v>16.649999999999999</v>
      </c>
      <c r="E10742" s="92">
        <f t="shared" si="529"/>
        <v>11.04</v>
      </c>
      <c r="F10742" s="92">
        <f t="shared" si="530"/>
        <v>24.32</v>
      </c>
      <c r="H10742" s="138">
        <v>16.649999999999999</v>
      </c>
      <c r="I10742" s="138">
        <v>11.04</v>
      </c>
      <c r="J10742" s="138">
        <v>24.32</v>
      </c>
      <c r="K10742" s="138">
        <v>20.240240240240244</v>
      </c>
    </row>
    <row r="10743" spans="1:11">
      <c r="A10743" s="39" t="s">
        <v>531</v>
      </c>
      <c r="B10743" s="39" t="s">
        <v>532</v>
      </c>
      <c r="C10743" s="39" t="s">
        <v>121</v>
      </c>
      <c r="D10743" s="92">
        <f t="shared" si="528"/>
        <v>27.15</v>
      </c>
      <c r="E10743" s="92">
        <f t="shared" si="529"/>
        <v>19.79</v>
      </c>
      <c r="F10743" s="92">
        <f t="shared" si="530"/>
        <v>36.020000000000003</v>
      </c>
      <c r="H10743" s="138">
        <v>27.15</v>
      </c>
      <c r="I10743" s="138">
        <v>19.79</v>
      </c>
      <c r="J10743" s="138">
        <v>36.020000000000003</v>
      </c>
      <c r="K10743" s="138">
        <v>15.322283609576429</v>
      </c>
    </row>
    <row r="10744" spans="1:11">
      <c r="A10744" s="39" t="s">
        <v>531</v>
      </c>
      <c r="B10744" s="39" t="s">
        <v>532</v>
      </c>
      <c r="C10744" s="39" t="s">
        <v>124</v>
      </c>
      <c r="D10744" s="92">
        <f t="shared" si="528"/>
        <v>20.67</v>
      </c>
      <c r="E10744" s="92">
        <f t="shared" si="529"/>
        <v>16</v>
      </c>
      <c r="F10744" s="92">
        <f t="shared" si="530"/>
        <v>26.27</v>
      </c>
      <c r="H10744" s="138">
        <v>20.67</v>
      </c>
      <c r="I10744" s="138">
        <v>16</v>
      </c>
      <c r="J10744" s="138">
        <v>26.27</v>
      </c>
      <c r="K10744" s="138">
        <v>12.675374939525883</v>
      </c>
    </row>
    <row r="10745" spans="1:11">
      <c r="A10745" s="39" t="s">
        <v>531</v>
      </c>
      <c r="B10745" s="39" t="s">
        <v>532</v>
      </c>
      <c r="C10745" s="39" t="s">
        <v>126</v>
      </c>
      <c r="D10745" s="92">
        <f t="shared" si="528"/>
        <v>28.95</v>
      </c>
      <c r="E10745" s="92">
        <f t="shared" si="529"/>
        <v>20.7</v>
      </c>
      <c r="F10745" s="92">
        <f t="shared" si="530"/>
        <v>38.880000000000003</v>
      </c>
      <c r="H10745" s="138">
        <v>28.95</v>
      </c>
      <c r="I10745" s="138">
        <v>20.7</v>
      </c>
      <c r="J10745" s="138">
        <v>38.880000000000003</v>
      </c>
      <c r="K10745" s="138">
        <v>16.131260794473228</v>
      </c>
    </row>
    <row r="10746" spans="1:11">
      <c r="A10746" s="39" t="s">
        <v>531</v>
      </c>
      <c r="B10746" s="39" t="s">
        <v>532</v>
      </c>
      <c r="C10746" s="39" t="s">
        <v>127</v>
      </c>
      <c r="D10746" s="92">
        <f t="shared" si="528"/>
        <v>25.89</v>
      </c>
      <c r="E10746" s="92">
        <f t="shared" si="529"/>
        <v>19.34</v>
      </c>
      <c r="F10746" s="92">
        <f t="shared" si="530"/>
        <v>33.74</v>
      </c>
      <c r="H10746" s="138">
        <v>25.89</v>
      </c>
      <c r="I10746" s="138">
        <v>19.34</v>
      </c>
      <c r="J10746" s="138">
        <v>33.74</v>
      </c>
      <c r="K10746" s="138">
        <v>14.25260718424102</v>
      </c>
    </row>
    <row r="10747" spans="1:11">
      <c r="A10747" s="39" t="s">
        <v>531</v>
      </c>
      <c r="B10747" s="39" t="s">
        <v>532</v>
      </c>
      <c r="C10747" s="39" t="s">
        <v>128</v>
      </c>
      <c r="D10747" s="92">
        <f t="shared" si="528"/>
        <v>23.54</v>
      </c>
      <c r="E10747" s="92">
        <f t="shared" si="529"/>
        <v>18.329999999999998</v>
      </c>
      <c r="F10747" s="92">
        <f t="shared" si="530"/>
        <v>29.7</v>
      </c>
      <c r="H10747" s="138">
        <v>23.54</v>
      </c>
      <c r="I10747" s="138">
        <v>18.329999999999998</v>
      </c>
      <c r="J10747" s="138">
        <v>29.7</v>
      </c>
      <c r="K10747" s="138">
        <v>12.31945624468989</v>
      </c>
    </row>
    <row r="10748" spans="1:11">
      <c r="A10748" s="39" t="s">
        <v>531</v>
      </c>
      <c r="B10748" s="39" t="s">
        <v>532</v>
      </c>
      <c r="C10748" s="39" t="s">
        <v>129</v>
      </c>
      <c r="D10748" s="92">
        <f t="shared" si="528"/>
        <v>28.29</v>
      </c>
      <c r="E10748" s="92">
        <f t="shared" si="529"/>
        <v>20.37</v>
      </c>
      <c r="F10748" s="92">
        <f t="shared" si="530"/>
        <v>37.83</v>
      </c>
      <c r="H10748" s="138">
        <v>28.29</v>
      </c>
      <c r="I10748" s="138">
        <v>20.37</v>
      </c>
      <c r="J10748" s="138">
        <v>37.83</v>
      </c>
      <c r="K10748" s="138">
        <v>15.835984446800991</v>
      </c>
    </row>
    <row r="10749" spans="1:11">
      <c r="A10749" s="39" t="s">
        <v>531</v>
      </c>
      <c r="B10749" s="39" t="s">
        <v>532</v>
      </c>
      <c r="C10749" s="39" t="s">
        <v>139</v>
      </c>
      <c r="D10749" s="92">
        <f t="shared" si="528"/>
        <v>21.71</v>
      </c>
      <c r="E10749" s="92">
        <f t="shared" si="529"/>
        <v>17.100000000000001</v>
      </c>
      <c r="F10749" s="92">
        <f t="shared" si="530"/>
        <v>27.16</v>
      </c>
      <c r="H10749" s="138">
        <v>21.71</v>
      </c>
      <c r="I10749" s="138">
        <v>17.100000000000001</v>
      </c>
      <c r="J10749" s="138">
        <v>27.16</v>
      </c>
      <c r="K10749" s="138">
        <v>11.837862736066327</v>
      </c>
    </row>
    <row r="10750" spans="1:11">
      <c r="A10750" s="39" t="s">
        <v>531</v>
      </c>
      <c r="B10750" s="39" t="s">
        <v>532</v>
      </c>
      <c r="C10750" s="39" t="s">
        <v>141</v>
      </c>
      <c r="D10750" s="92">
        <f t="shared" si="528"/>
        <v>15.2</v>
      </c>
      <c r="E10750" s="92">
        <f t="shared" si="529"/>
        <v>10.98</v>
      </c>
      <c r="F10750" s="92">
        <f t="shared" si="530"/>
        <v>20.65</v>
      </c>
      <c r="H10750" s="138">
        <v>15.2</v>
      </c>
      <c r="I10750" s="138">
        <v>10.98</v>
      </c>
      <c r="J10750" s="138">
        <v>20.65</v>
      </c>
      <c r="K10750" s="138">
        <v>16.118421052631582</v>
      </c>
    </row>
    <row r="10751" spans="1:11">
      <c r="A10751" s="39" t="s">
        <v>531</v>
      </c>
      <c r="B10751" s="39" t="s">
        <v>532</v>
      </c>
      <c r="C10751" s="39" t="s">
        <v>142</v>
      </c>
      <c r="D10751" s="92">
        <f t="shared" si="528"/>
        <v>17.63</v>
      </c>
      <c r="E10751" s="92">
        <f t="shared" si="529"/>
        <v>13.85</v>
      </c>
      <c r="F10751" s="92">
        <f t="shared" si="530"/>
        <v>22.18</v>
      </c>
      <c r="H10751" s="138">
        <v>17.63</v>
      </c>
      <c r="I10751" s="138">
        <v>13.85</v>
      </c>
      <c r="J10751" s="138">
        <v>22.18</v>
      </c>
      <c r="K10751" s="138">
        <v>12.024957458876916</v>
      </c>
    </row>
    <row r="10752" spans="1:11">
      <c r="A10752" s="39" t="s">
        <v>531</v>
      </c>
      <c r="B10752" s="39" t="s">
        <v>532</v>
      </c>
      <c r="C10752" s="39" t="s">
        <v>147</v>
      </c>
      <c r="D10752" s="92">
        <f t="shared" si="528"/>
        <v>21.45</v>
      </c>
      <c r="E10752" s="92">
        <f t="shared" si="529"/>
        <v>16.989999999999998</v>
      </c>
      <c r="F10752" s="92">
        <f t="shared" si="530"/>
        <v>26.71</v>
      </c>
      <c r="H10752" s="138">
        <v>21.45</v>
      </c>
      <c r="I10752" s="138">
        <v>16.989999999999998</v>
      </c>
      <c r="J10752" s="138">
        <v>26.71</v>
      </c>
      <c r="K10752" s="138">
        <v>11.561771561771563</v>
      </c>
    </row>
    <row r="10753" spans="1:11">
      <c r="A10753" s="39" t="s">
        <v>531</v>
      </c>
      <c r="B10753" s="39" t="s">
        <v>532</v>
      </c>
      <c r="C10753" s="39" t="s">
        <v>148</v>
      </c>
      <c r="D10753" s="92">
        <f t="shared" si="528"/>
        <v>22.52</v>
      </c>
      <c r="E10753" s="92">
        <f t="shared" si="529"/>
        <v>17.07</v>
      </c>
      <c r="F10753" s="92">
        <f t="shared" si="530"/>
        <v>29.1</v>
      </c>
      <c r="H10753" s="138">
        <v>22.52</v>
      </c>
      <c r="I10753" s="138">
        <v>17.07</v>
      </c>
      <c r="J10753" s="138">
        <v>29.1</v>
      </c>
      <c r="K10753" s="138">
        <v>13.632326820603907</v>
      </c>
    </row>
    <row r="10754" spans="1:11">
      <c r="A10754" s="39" t="s">
        <v>531</v>
      </c>
      <c r="B10754" s="39" t="s">
        <v>532</v>
      </c>
      <c r="C10754" s="39" t="s">
        <v>152</v>
      </c>
      <c r="D10754" s="92">
        <f t="shared" si="528"/>
        <v>17.05</v>
      </c>
      <c r="E10754" s="92">
        <f t="shared" si="529"/>
        <v>12.89</v>
      </c>
      <c r="F10754" s="92">
        <f t="shared" si="530"/>
        <v>22.21</v>
      </c>
      <c r="H10754" s="138">
        <v>17.05</v>
      </c>
      <c r="I10754" s="138">
        <v>12.89</v>
      </c>
      <c r="J10754" s="138">
        <v>22.21</v>
      </c>
      <c r="K10754" s="138">
        <v>13.900293255131965</v>
      </c>
    </row>
    <row r="10755" spans="1:11">
      <c r="A10755" s="39" t="s">
        <v>531</v>
      </c>
      <c r="B10755" s="39" t="s">
        <v>532</v>
      </c>
      <c r="C10755" s="39" t="s">
        <v>155</v>
      </c>
      <c r="D10755" s="92">
        <f t="shared" si="528"/>
        <v>28.59</v>
      </c>
      <c r="E10755" s="92">
        <f t="shared" si="529"/>
        <v>20.38</v>
      </c>
      <c r="F10755" s="92">
        <f t="shared" si="530"/>
        <v>38.5</v>
      </c>
      <c r="H10755" s="138">
        <v>28.59</v>
      </c>
      <c r="I10755" s="138">
        <v>20.38</v>
      </c>
      <c r="J10755" s="138">
        <v>38.5</v>
      </c>
      <c r="K10755" s="138">
        <v>16.299405386498776</v>
      </c>
    </row>
    <row r="10756" spans="1:11">
      <c r="A10756" s="39" t="s">
        <v>531</v>
      </c>
      <c r="B10756" s="39" t="s">
        <v>532</v>
      </c>
      <c r="C10756" s="39" t="s">
        <v>157</v>
      </c>
      <c r="D10756" s="92">
        <f t="shared" si="528"/>
        <v>17.329999999999998</v>
      </c>
      <c r="E10756" s="92">
        <f t="shared" si="529"/>
        <v>10.36</v>
      </c>
      <c r="F10756" s="92">
        <f t="shared" si="530"/>
        <v>27.55</v>
      </c>
      <c r="H10756" s="138">
        <v>17.329999999999998</v>
      </c>
      <c r="I10756" s="138">
        <v>10.36</v>
      </c>
      <c r="J10756" s="138">
        <v>27.55</v>
      </c>
      <c r="K10756" s="138">
        <v>25.100980957876516</v>
      </c>
    </row>
    <row r="10757" spans="1:11">
      <c r="A10757" s="39" t="s">
        <v>531</v>
      </c>
      <c r="B10757" s="39" t="s">
        <v>532</v>
      </c>
      <c r="C10757" s="39" t="s">
        <v>158</v>
      </c>
      <c r="D10757" s="92">
        <f t="shared" si="528"/>
        <v>20.13</v>
      </c>
      <c r="E10757" s="92">
        <f t="shared" si="529"/>
        <v>9.7799999999999994</v>
      </c>
      <c r="F10757" s="92">
        <f t="shared" si="530"/>
        <v>36.94</v>
      </c>
      <c r="H10757" s="138">
        <v>20.13</v>
      </c>
      <c r="I10757" s="138">
        <v>9.7799999999999994</v>
      </c>
      <c r="J10757" s="138">
        <v>36.94</v>
      </c>
      <c r="K10757" s="138">
        <v>34.376552409339297</v>
      </c>
    </row>
    <row r="10758" spans="1:11">
      <c r="A10758" s="39" t="s">
        <v>531</v>
      </c>
      <c r="B10758" s="39" t="s">
        <v>532</v>
      </c>
      <c r="C10758" s="39" t="s">
        <v>160</v>
      </c>
      <c r="D10758" s="92">
        <f t="shared" si="528"/>
        <v>17.3</v>
      </c>
      <c r="E10758" s="92">
        <f t="shared" si="529"/>
        <v>13.43</v>
      </c>
      <c r="F10758" s="92">
        <f t="shared" si="530"/>
        <v>22.01</v>
      </c>
      <c r="H10758" s="138">
        <v>17.3</v>
      </c>
      <c r="I10758" s="138">
        <v>13.43</v>
      </c>
      <c r="J10758" s="138">
        <v>22.01</v>
      </c>
      <c r="K10758" s="138">
        <v>12.601156069364162</v>
      </c>
    </row>
    <row r="10759" spans="1:11">
      <c r="A10759" s="39" t="s">
        <v>531</v>
      </c>
      <c r="B10759" s="39" t="s">
        <v>532</v>
      </c>
      <c r="C10759" s="39" t="s">
        <v>163</v>
      </c>
      <c r="D10759" s="92">
        <f t="shared" si="528"/>
        <v>14.63</v>
      </c>
      <c r="E10759" s="92">
        <f t="shared" si="529"/>
        <v>9.34</v>
      </c>
      <c r="F10759" s="92">
        <f t="shared" si="530"/>
        <v>22.16</v>
      </c>
      <c r="H10759" s="138">
        <v>14.63</v>
      </c>
      <c r="I10759" s="138">
        <v>9.34</v>
      </c>
      <c r="J10759" s="138">
        <v>22.16</v>
      </c>
      <c r="K10759" s="138">
        <v>22.146274777853726</v>
      </c>
    </row>
    <row r="10760" spans="1:11">
      <c r="A10760" s="39" t="s">
        <v>531</v>
      </c>
      <c r="B10760" s="39" t="s">
        <v>532</v>
      </c>
      <c r="C10760" s="39" t="s">
        <v>167</v>
      </c>
      <c r="D10760" s="92">
        <f t="shared" si="528"/>
        <v>27.38</v>
      </c>
      <c r="E10760" s="92">
        <f t="shared" si="529"/>
        <v>21.62</v>
      </c>
      <c r="F10760" s="92">
        <f t="shared" si="530"/>
        <v>34.020000000000003</v>
      </c>
      <c r="H10760" s="138">
        <v>27.38</v>
      </c>
      <c r="I10760" s="138">
        <v>21.62</v>
      </c>
      <c r="J10760" s="138">
        <v>34.020000000000003</v>
      </c>
      <c r="K10760" s="138">
        <v>11.577794010226443</v>
      </c>
    </row>
    <row r="10761" spans="1:11">
      <c r="A10761" s="39" t="s">
        <v>531</v>
      </c>
      <c r="B10761" s="39" t="s">
        <v>532</v>
      </c>
      <c r="C10761" s="39" t="s">
        <v>169</v>
      </c>
      <c r="D10761" s="92">
        <f t="shared" si="528"/>
        <v>13.61</v>
      </c>
      <c r="E10761" s="92">
        <f t="shared" si="529"/>
        <v>8.2799999999999994</v>
      </c>
      <c r="F10761" s="92">
        <f t="shared" si="530"/>
        <v>21.55</v>
      </c>
      <c r="H10761" s="138">
        <v>13.61</v>
      </c>
      <c r="I10761" s="138">
        <v>8.2799999999999994</v>
      </c>
      <c r="J10761" s="138">
        <v>21.55</v>
      </c>
      <c r="K10761" s="138">
        <v>24.467303453343131</v>
      </c>
    </row>
    <row r="10762" spans="1:11">
      <c r="A10762" s="39" t="s">
        <v>531</v>
      </c>
      <c r="B10762" s="39" t="s">
        <v>532</v>
      </c>
      <c r="C10762" s="39" t="s">
        <v>173</v>
      </c>
      <c r="D10762" s="92">
        <f t="shared" si="528"/>
        <v>15.56</v>
      </c>
      <c r="E10762" s="92">
        <f t="shared" si="529"/>
        <v>12.06</v>
      </c>
      <c r="F10762" s="92">
        <f t="shared" si="530"/>
        <v>19.829999999999998</v>
      </c>
      <c r="H10762" s="138">
        <v>15.56</v>
      </c>
      <c r="I10762" s="138">
        <v>12.06</v>
      </c>
      <c r="J10762" s="138">
        <v>19.829999999999998</v>
      </c>
      <c r="K10762" s="138">
        <v>12.724935732647817</v>
      </c>
    </row>
    <row r="10763" spans="1:11">
      <c r="A10763" s="39" t="s">
        <v>531</v>
      </c>
      <c r="B10763" s="39" t="s">
        <v>532</v>
      </c>
      <c r="C10763" s="39" t="s">
        <v>176</v>
      </c>
      <c r="D10763" s="92">
        <f t="shared" si="528"/>
        <v>22.51</v>
      </c>
      <c r="E10763" s="92">
        <f t="shared" si="529"/>
        <v>15.74</v>
      </c>
      <c r="F10763" s="92">
        <f t="shared" si="530"/>
        <v>31.11</v>
      </c>
      <c r="H10763" s="138">
        <v>22.51</v>
      </c>
      <c r="I10763" s="138">
        <v>15.74</v>
      </c>
      <c r="J10763" s="138">
        <v>31.11</v>
      </c>
      <c r="K10763" s="138">
        <v>17.458907152376721</v>
      </c>
    </row>
    <row r="10764" spans="1:11">
      <c r="A10764" s="39" t="s">
        <v>531</v>
      </c>
      <c r="B10764" s="39" t="s">
        <v>540</v>
      </c>
      <c r="C10764" s="39" t="s">
        <v>99</v>
      </c>
      <c r="D10764" s="92" t="str">
        <f t="shared" si="528"/>
        <v xml:space="preserve"> </v>
      </c>
      <c r="E10764" s="92" t="str">
        <f t="shared" si="529"/>
        <v xml:space="preserve"> </v>
      </c>
      <c r="F10764" s="92" t="str">
        <f t="shared" si="530"/>
        <v xml:space="preserve"> </v>
      </c>
      <c r="H10764" s="138">
        <v>2.0699999999999998</v>
      </c>
      <c r="I10764" s="138">
        <v>0.61</v>
      </c>
      <c r="J10764" s="138">
        <v>6.77</v>
      </c>
      <c r="K10764" s="138">
        <v>61.835748792270536</v>
      </c>
    </row>
    <row r="10765" spans="1:11">
      <c r="A10765" s="39" t="s">
        <v>531</v>
      </c>
      <c r="B10765" s="39" t="s">
        <v>540</v>
      </c>
      <c r="C10765" s="39" t="s">
        <v>100</v>
      </c>
      <c r="D10765" s="92" t="str">
        <f t="shared" si="528"/>
        <v xml:space="preserve"> </v>
      </c>
      <c r="E10765" s="92" t="str">
        <f t="shared" si="529"/>
        <v xml:space="preserve"> </v>
      </c>
      <c r="F10765" s="92" t="str">
        <f t="shared" si="530"/>
        <v xml:space="preserve"> </v>
      </c>
      <c r="H10765" s="138">
        <v>0.66</v>
      </c>
      <c r="I10765" s="138">
        <v>0.2</v>
      </c>
      <c r="J10765" s="138">
        <v>2.2400000000000002</v>
      </c>
      <c r="K10765" s="138">
        <v>62.12121212121211</v>
      </c>
    </row>
    <row r="10766" spans="1:11">
      <c r="A10766" s="39" t="s">
        <v>531</v>
      </c>
      <c r="B10766" s="39" t="s">
        <v>540</v>
      </c>
      <c r="C10766" s="39" t="s">
        <v>107</v>
      </c>
      <c r="D10766" s="92">
        <f t="shared" si="528"/>
        <v>1.29</v>
      </c>
      <c r="E10766" s="92">
        <f t="shared" si="529"/>
        <v>0.53</v>
      </c>
      <c r="F10766" s="92">
        <f t="shared" si="530"/>
        <v>3.09</v>
      </c>
      <c r="H10766" s="138">
        <v>1.29</v>
      </c>
      <c r="I10766" s="138">
        <v>0.53</v>
      </c>
      <c r="J10766" s="138">
        <v>3.09</v>
      </c>
      <c r="K10766" s="138">
        <v>44.961240310077514</v>
      </c>
    </row>
    <row r="10767" spans="1:11">
      <c r="A10767" s="39" t="s">
        <v>531</v>
      </c>
      <c r="B10767" s="39" t="s">
        <v>540</v>
      </c>
      <c r="C10767" s="39" t="s">
        <v>113</v>
      </c>
      <c r="D10767" s="92" t="str">
        <f t="shared" si="528"/>
        <v xml:space="preserve"> </v>
      </c>
      <c r="E10767" s="92" t="str">
        <f t="shared" si="529"/>
        <v xml:space="preserve"> </v>
      </c>
      <c r="F10767" s="92" t="str">
        <f t="shared" si="530"/>
        <v xml:space="preserve"> </v>
      </c>
      <c r="H10767" s="138">
        <v>0.71</v>
      </c>
      <c r="I10767" s="138">
        <v>0.22</v>
      </c>
      <c r="J10767" s="138">
        <v>2.29</v>
      </c>
      <c r="K10767" s="138">
        <v>60.563380281690137</v>
      </c>
    </row>
    <row r="10768" spans="1:11">
      <c r="A10768" s="39" t="s">
        <v>531</v>
      </c>
      <c r="B10768" s="39" t="s">
        <v>540</v>
      </c>
      <c r="C10768" s="39" t="s">
        <v>114</v>
      </c>
      <c r="D10768" s="92" t="str">
        <f t="shared" si="528"/>
        <v xml:space="preserve"> </v>
      </c>
      <c r="E10768" s="92" t="str">
        <f t="shared" si="529"/>
        <v xml:space="preserve"> </v>
      </c>
      <c r="F10768" s="92" t="str">
        <f t="shared" si="530"/>
        <v xml:space="preserve"> </v>
      </c>
      <c r="H10768" s="138">
        <v>0.3</v>
      </c>
      <c r="I10768" s="138">
        <v>0.08</v>
      </c>
      <c r="J10768" s="138">
        <v>1.1399999999999999</v>
      </c>
      <c r="K10768" s="138">
        <v>66.666666666666671</v>
      </c>
    </row>
    <row r="10769" spans="1:11">
      <c r="A10769" s="39" t="s">
        <v>531</v>
      </c>
      <c r="B10769" s="39" t="s">
        <v>540</v>
      </c>
      <c r="C10769" s="39" t="s">
        <v>120</v>
      </c>
      <c r="D10769" s="92" t="str">
        <f t="shared" si="528"/>
        <v xml:space="preserve"> </v>
      </c>
      <c r="E10769" s="92" t="str">
        <f t="shared" si="529"/>
        <v xml:space="preserve"> </v>
      </c>
      <c r="F10769" s="92" t="str">
        <f t="shared" si="530"/>
        <v xml:space="preserve"> </v>
      </c>
      <c r="H10769" s="138">
        <v>0.3</v>
      </c>
      <c r="I10769" s="138">
        <v>0.1</v>
      </c>
      <c r="J10769" s="138">
        <v>0.93</v>
      </c>
      <c r="K10769" s="138">
        <v>56.666666666666679</v>
      </c>
    </row>
    <row r="10770" spans="1:11">
      <c r="A10770" s="39" t="s">
        <v>531</v>
      </c>
      <c r="B10770" s="39" t="s">
        <v>540</v>
      </c>
      <c r="C10770" s="39" t="s">
        <v>121</v>
      </c>
      <c r="D10770" s="92" t="str">
        <f t="shared" si="528"/>
        <v xml:space="preserve"> </v>
      </c>
      <c r="E10770" s="92" t="str">
        <f t="shared" si="529"/>
        <v xml:space="preserve"> </v>
      </c>
      <c r="F10770" s="92" t="str">
        <f t="shared" si="530"/>
        <v xml:space="preserve"> </v>
      </c>
      <c r="H10770" s="138">
        <v>1.89</v>
      </c>
      <c r="I10770" s="138">
        <v>0.65</v>
      </c>
      <c r="J10770" s="138">
        <v>5.37</v>
      </c>
      <c r="K10770" s="138">
        <v>53.968253968253975</v>
      </c>
    </row>
    <row r="10771" spans="1:11">
      <c r="A10771" s="39" t="s">
        <v>531</v>
      </c>
      <c r="B10771" s="39" t="s">
        <v>540</v>
      </c>
      <c r="C10771" s="39" t="s">
        <v>124</v>
      </c>
      <c r="D10771" s="92" t="str">
        <f t="shared" si="528"/>
        <v xml:space="preserve"> </v>
      </c>
      <c r="E10771" s="92" t="str">
        <f t="shared" si="529"/>
        <v xml:space="preserve"> </v>
      </c>
      <c r="F10771" s="92" t="str">
        <f t="shared" si="530"/>
        <v xml:space="preserve"> </v>
      </c>
      <c r="H10771" s="138">
        <v>0.16</v>
      </c>
      <c r="I10771" s="138">
        <v>0.03</v>
      </c>
      <c r="J10771" s="138">
        <v>0.77</v>
      </c>
      <c r="K10771" s="138">
        <v>81.25</v>
      </c>
    </row>
    <row r="10772" spans="1:11">
      <c r="A10772" s="39" t="s">
        <v>531</v>
      </c>
      <c r="B10772" s="39" t="s">
        <v>540</v>
      </c>
      <c r="C10772" s="39" t="s">
        <v>126</v>
      </c>
      <c r="D10772" s="92" t="str">
        <f t="shared" si="528"/>
        <v xml:space="preserve"> </v>
      </c>
      <c r="E10772" s="92" t="str">
        <f t="shared" si="529"/>
        <v xml:space="preserve"> </v>
      </c>
      <c r="F10772" s="92" t="str">
        <f t="shared" si="530"/>
        <v xml:space="preserve"> </v>
      </c>
      <c r="H10772" s="138">
        <v>0.86</v>
      </c>
      <c r="I10772" s="138">
        <v>0.18</v>
      </c>
      <c r="J10772" s="138">
        <v>3.96</v>
      </c>
      <c r="K10772" s="138">
        <v>79.069767441860478</v>
      </c>
    </row>
    <row r="10773" spans="1:11">
      <c r="A10773" s="39" t="s">
        <v>531</v>
      </c>
      <c r="B10773" s="39" t="s">
        <v>540</v>
      </c>
      <c r="C10773" s="39" t="s">
        <v>127</v>
      </c>
      <c r="D10773" s="92" t="str">
        <f t="shared" si="528"/>
        <v xml:space="preserve"> </v>
      </c>
      <c r="E10773" s="92" t="str">
        <f t="shared" si="529"/>
        <v xml:space="preserve"> </v>
      </c>
      <c r="F10773" s="92" t="str">
        <f t="shared" si="530"/>
        <v xml:space="preserve"> </v>
      </c>
      <c r="H10773" s="138">
        <v>1.39</v>
      </c>
      <c r="I10773" s="138">
        <v>0.5</v>
      </c>
      <c r="J10773" s="138">
        <v>3.79</v>
      </c>
      <c r="K10773" s="138">
        <v>51.798561151079134</v>
      </c>
    </row>
    <row r="10774" spans="1:11">
      <c r="A10774" s="39" t="s">
        <v>531</v>
      </c>
      <c r="B10774" s="39" t="s">
        <v>540</v>
      </c>
      <c r="C10774" s="39" t="s">
        <v>128</v>
      </c>
      <c r="D10774" s="92" t="str">
        <f t="shared" si="528"/>
        <v xml:space="preserve"> </v>
      </c>
      <c r="E10774" s="92" t="str">
        <f t="shared" si="529"/>
        <v xml:space="preserve"> </v>
      </c>
      <c r="F10774" s="92" t="str">
        <f t="shared" si="530"/>
        <v xml:space="preserve"> </v>
      </c>
      <c r="H10774" s="138">
        <v>0.65</v>
      </c>
      <c r="I10774" s="138">
        <v>0.23</v>
      </c>
      <c r="J10774" s="138">
        <v>1.82</v>
      </c>
      <c r="K10774" s="138">
        <v>52.307692307692314</v>
      </c>
    </row>
    <row r="10775" spans="1:11">
      <c r="A10775" s="39" t="s">
        <v>531</v>
      </c>
      <c r="B10775" s="39" t="s">
        <v>540</v>
      </c>
      <c r="C10775" s="39" t="s">
        <v>129</v>
      </c>
      <c r="D10775" s="92" t="str">
        <f t="shared" si="528"/>
        <v xml:space="preserve"> </v>
      </c>
      <c r="E10775" s="92" t="str">
        <f t="shared" si="529"/>
        <v xml:space="preserve"> </v>
      </c>
      <c r="F10775" s="92" t="str">
        <f t="shared" si="530"/>
        <v xml:space="preserve"> </v>
      </c>
      <c r="H10775" s="138">
        <v>3.08</v>
      </c>
      <c r="I10775" s="138">
        <v>0.91</v>
      </c>
      <c r="J10775" s="138">
        <v>9.91</v>
      </c>
      <c r="K10775" s="138">
        <v>61.363636363636353</v>
      </c>
    </row>
    <row r="10776" spans="1:11">
      <c r="A10776" s="39" t="s">
        <v>531</v>
      </c>
      <c r="B10776" s="39" t="s">
        <v>540</v>
      </c>
      <c r="C10776" s="39" t="s">
        <v>139</v>
      </c>
      <c r="D10776" s="92" t="str">
        <f t="shared" si="528"/>
        <v xml:space="preserve"> </v>
      </c>
      <c r="E10776" s="92" t="str">
        <f t="shared" si="529"/>
        <v xml:space="preserve"> </v>
      </c>
      <c r="F10776" s="92" t="str">
        <f t="shared" si="530"/>
        <v xml:space="preserve"> </v>
      </c>
      <c r="H10776" s="138">
        <v>0.54</v>
      </c>
      <c r="I10776" s="138">
        <v>0.17</v>
      </c>
      <c r="J10776" s="138">
        <v>1.65</v>
      </c>
      <c r="K10776" s="138">
        <v>57.407407407407405</v>
      </c>
    </row>
    <row r="10777" spans="1:11">
      <c r="A10777" s="39" t="s">
        <v>531</v>
      </c>
      <c r="B10777" s="39" t="s">
        <v>540</v>
      </c>
      <c r="C10777" s="39" t="s">
        <v>141</v>
      </c>
      <c r="D10777" s="92" t="str">
        <f t="shared" si="528"/>
        <v xml:space="preserve"> </v>
      </c>
      <c r="E10777" s="92" t="str">
        <f t="shared" si="529"/>
        <v xml:space="preserve"> </v>
      </c>
      <c r="F10777" s="92" t="str">
        <f t="shared" si="530"/>
        <v xml:space="preserve"> </v>
      </c>
      <c r="H10777" s="138">
        <v>0.46</v>
      </c>
      <c r="I10777" s="138">
        <v>0.13</v>
      </c>
      <c r="J10777" s="138">
        <v>1.64</v>
      </c>
      <c r="K10777" s="138">
        <v>65.217391304347814</v>
      </c>
    </row>
    <row r="10778" spans="1:11">
      <c r="A10778" s="39" t="s">
        <v>531</v>
      </c>
      <c r="B10778" s="39" t="s">
        <v>540</v>
      </c>
      <c r="C10778" s="39" t="s">
        <v>142</v>
      </c>
      <c r="D10778" s="92" t="str">
        <f t="shared" si="528"/>
        <v xml:space="preserve"> </v>
      </c>
      <c r="E10778" s="92" t="str">
        <f t="shared" si="529"/>
        <v xml:space="preserve"> </v>
      </c>
      <c r="F10778" s="92" t="str">
        <f t="shared" si="530"/>
        <v xml:space="preserve"> </v>
      </c>
      <c r="H10778" s="138">
        <v>0.6</v>
      </c>
      <c r="I10778" s="138">
        <v>0.14000000000000001</v>
      </c>
      <c r="J10778" s="138">
        <v>2.4300000000000002</v>
      </c>
      <c r="K10778" s="138">
        <v>71.666666666666671</v>
      </c>
    </row>
    <row r="10779" spans="1:11">
      <c r="A10779" s="39" t="s">
        <v>531</v>
      </c>
      <c r="B10779" s="39" t="s">
        <v>540</v>
      </c>
      <c r="C10779" s="39" t="s">
        <v>147</v>
      </c>
      <c r="D10779" s="92" t="str">
        <f t="shared" si="528"/>
        <v xml:space="preserve"> </v>
      </c>
      <c r="E10779" s="92" t="str">
        <f t="shared" si="529"/>
        <v xml:space="preserve"> </v>
      </c>
      <c r="F10779" s="92" t="str">
        <f t="shared" si="530"/>
        <v xml:space="preserve"> </v>
      </c>
      <c r="H10779" s="138">
        <v>0.51</v>
      </c>
      <c r="I10779" s="138">
        <v>0.15</v>
      </c>
      <c r="J10779" s="138">
        <v>1.76</v>
      </c>
      <c r="K10779" s="138">
        <v>62.745098039215684</v>
      </c>
    </row>
    <row r="10780" spans="1:11">
      <c r="A10780" s="39" t="s">
        <v>531</v>
      </c>
      <c r="B10780" s="39" t="s">
        <v>540</v>
      </c>
      <c r="C10780" s="39" t="s">
        <v>148</v>
      </c>
      <c r="D10780" s="92" t="str">
        <f t="shared" si="528"/>
        <v xml:space="preserve"> </v>
      </c>
      <c r="E10780" s="92" t="str">
        <f t="shared" si="529"/>
        <v xml:space="preserve"> </v>
      </c>
      <c r="F10780" s="92" t="str">
        <f t="shared" si="530"/>
        <v xml:space="preserve"> </v>
      </c>
      <c r="H10780" s="138">
        <v>0.16</v>
      </c>
      <c r="I10780" s="138">
        <v>0.04</v>
      </c>
      <c r="J10780" s="138">
        <v>0.7</v>
      </c>
      <c r="K10780" s="138">
        <v>75</v>
      </c>
    </row>
    <row r="10781" spans="1:11">
      <c r="A10781" s="39" t="s">
        <v>531</v>
      </c>
      <c r="B10781" s="39" t="s">
        <v>540</v>
      </c>
      <c r="C10781" s="39" t="s">
        <v>152</v>
      </c>
      <c r="D10781" s="92" t="str">
        <f t="shared" ref="D10781:D10844" si="531">IF(K10781&gt;=50," ",H10781)</f>
        <v xml:space="preserve"> </v>
      </c>
      <c r="E10781" s="92" t="str">
        <f t="shared" ref="E10781:E10844" si="532">IF(K10781&gt;=50," ",I10781)</f>
        <v xml:space="preserve"> </v>
      </c>
      <c r="F10781" s="92" t="str">
        <f t="shared" ref="F10781:F10844" si="533">IF(K10781&gt;=50," ",J10781)</f>
        <v xml:space="preserve"> </v>
      </c>
      <c r="H10781" s="138">
        <v>0.45</v>
      </c>
      <c r="I10781" s="138">
        <v>0.1</v>
      </c>
      <c r="J10781" s="138">
        <v>1.93</v>
      </c>
      <c r="K10781" s="138">
        <v>75.555555555555557</v>
      </c>
    </row>
    <row r="10782" spans="1:11">
      <c r="A10782" s="39" t="s">
        <v>531</v>
      </c>
      <c r="B10782" s="39" t="s">
        <v>540</v>
      </c>
      <c r="C10782" s="39" t="s">
        <v>155</v>
      </c>
      <c r="D10782" s="92" t="str">
        <f t="shared" si="531"/>
        <v xml:space="preserve"> </v>
      </c>
      <c r="E10782" s="92" t="str">
        <f t="shared" si="532"/>
        <v xml:space="preserve"> </v>
      </c>
      <c r="F10782" s="92" t="str">
        <f t="shared" si="533"/>
        <v xml:space="preserve"> </v>
      </c>
      <c r="H10782" s="138">
        <v>2.36</v>
      </c>
      <c r="I10782" s="138">
        <v>0.65</v>
      </c>
      <c r="J10782" s="138">
        <v>8.26</v>
      </c>
      <c r="K10782" s="138">
        <v>65.677966101694921</v>
      </c>
    </row>
    <row r="10783" spans="1:11">
      <c r="A10783" s="39" t="s">
        <v>531</v>
      </c>
      <c r="B10783" s="39" t="s">
        <v>540</v>
      </c>
      <c r="C10783" s="39" t="s">
        <v>157</v>
      </c>
      <c r="D10783" s="92" t="str">
        <f t="shared" si="531"/>
        <v xml:space="preserve"> </v>
      </c>
      <c r="E10783" s="92" t="str">
        <f t="shared" si="532"/>
        <v xml:space="preserve"> </v>
      </c>
      <c r="F10783" s="92" t="str">
        <f t="shared" si="533"/>
        <v xml:space="preserve"> </v>
      </c>
      <c r="H10783" s="138">
        <v>0.49</v>
      </c>
      <c r="I10783" s="138">
        <v>0.17</v>
      </c>
      <c r="J10783" s="138">
        <v>1.36</v>
      </c>
      <c r="K10783" s="138">
        <v>53.061224489795919</v>
      </c>
    </row>
    <row r="10784" spans="1:11">
      <c r="A10784" s="39" t="s">
        <v>531</v>
      </c>
      <c r="B10784" s="39" t="s">
        <v>540</v>
      </c>
      <c r="C10784" s="39" t="s">
        <v>158</v>
      </c>
      <c r="D10784" s="92" t="str">
        <f t="shared" si="531"/>
        <v xml:space="preserve"> </v>
      </c>
      <c r="E10784" s="92" t="str">
        <f t="shared" si="532"/>
        <v xml:space="preserve"> </v>
      </c>
      <c r="F10784" s="92" t="str">
        <f t="shared" si="533"/>
        <v xml:space="preserve"> </v>
      </c>
      <c r="H10784" s="138">
        <v>0.14000000000000001</v>
      </c>
      <c r="I10784" s="138">
        <v>0.03</v>
      </c>
      <c r="J10784" s="138">
        <v>0.62</v>
      </c>
      <c r="K10784" s="138">
        <v>78.571428571428569</v>
      </c>
    </row>
    <row r="10785" spans="1:11">
      <c r="A10785" s="39" t="s">
        <v>531</v>
      </c>
      <c r="B10785" s="39" t="s">
        <v>540</v>
      </c>
      <c r="C10785" s="39" t="s">
        <v>160</v>
      </c>
      <c r="D10785" s="92" t="str">
        <f t="shared" si="531"/>
        <v xml:space="preserve"> </v>
      </c>
      <c r="E10785" s="92" t="str">
        <f t="shared" si="532"/>
        <v xml:space="preserve"> </v>
      </c>
      <c r="F10785" s="92" t="str">
        <f t="shared" si="533"/>
        <v xml:space="preserve"> </v>
      </c>
      <c r="H10785" s="138">
        <v>0.56999999999999995</v>
      </c>
      <c r="I10785" s="138">
        <v>0.15</v>
      </c>
      <c r="J10785" s="138">
        <v>2.0699999999999998</v>
      </c>
      <c r="K10785" s="138">
        <v>66.666666666666671</v>
      </c>
    </row>
    <row r="10786" spans="1:11">
      <c r="A10786" s="39" t="s">
        <v>531</v>
      </c>
      <c r="B10786" s="39" t="s">
        <v>540</v>
      </c>
      <c r="C10786" s="39" t="s">
        <v>163</v>
      </c>
      <c r="D10786" s="92" t="str">
        <f t="shared" si="531"/>
        <v xml:space="preserve"> </v>
      </c>
      <c r="E10786" s="92" t="str">
        <f t="shared" si="532"/>
        <v xml:space="preserve"> </v>
      </c>
      <c r="F10786" s="92" t="str">
        <f t="shared" si="533"/>
        <v xml:space="preserve"> </v>
      </c>
      <c r="H10786" s="138">
        <v>1.58</v>
      </c>
      <c r="I10786" s="138">
        <v>0.38</v>
      </c>
      <c r="J10786" s="138">
        <v>6.39</v>
      </c>
      <c r="K10786" s="138">
        <v>72.784810126582272</v>
      </c>
    </row>
    <row r="10787" spans="1:11">
      <c r="A10787" s="39" t="s">
        <v>531</v>
      </c>
      <c r="B10787" s="39" t="s">
        <v>540</v>
      </c>
      <c r="C10787" s="39" t="s">
        <v>167</v>
      </c>
      <c r="D10787" s="92" t="str">
        <f t="shared" si="531"/>
        <v xml:space="preserve"> </v>
      </c>
      <c r="E10787" s="92" t="str">
        <f t="shared" si="532"/>
        <v xml:space="preserve"> </v>
      </c>
      <c r="F10787" s="92" t="str">
        <f t="shared" si="533"/>
        <v xml:space="preserve"> </v>
      </c>
      <c r="H10787" s="138">
        <v>0.67</v>
      </c>
      <c r="I10787" s="138">
        <v>0.19</v>
      </c>
      <c r="J10787" s="138">
        <v>2.27</v>
      </c>
      <c r="K10787" s="138">
        <v>62.686567164179095</v>
      </c>
    </row>
    <row r="10788" spans="1:11">
      <c r="A10788" s="39" t="s">
        <v>531</v>
      </c>
      <c r="B10788" s="39" t="s">
        <v>540</v>
      </c>
      <c r="C10788" s="39" t="s">
        <v>169</v>
      </c>
      <c r="D10788" s="92" t="str">
        <f t="shared" si="531"/>
        <v xml:space="preserve"> </v>
      </c>
      <c r="E10788" s="92" t="str">
        <f t="shared" si="532"/>
        <v xml:space="preserve"> </v>
      </c>
      <c r="F10788" s="92" t="str">
        <f t="shared" si="533"/>
        <v xml:space="preserve"> </v>
      </c>
      <c r="H10788" s="138">
        <v>0.3</v>
      </c>
      <c r="I10788" s="138">
        <v>0.08</v>
      </c>
      <c r="J10788" s="138">
        <v>1.08</v>
      </c>
      <c r="K10788" s="138">
        <v>66.666666666666671</v>
      </c>
    </row>
    <row r="10789" spans="1:11">
      <c r="A10789" s="39" t="s">
        <v>531</v>
      </c>
      <c r="B10789" s="39" t="s">
        <v>540</v>
      </c>
      <c r="C10789" s="39" t="s">
        <v>173</v>
      </c>
      <c r="D10789" s="92" t="str">
        <f t="shared" si="531"/>
        <v xml:space="preserve"> </v>
      </c>
      <c r="E10789" s="92" t="str">
        <f t="shared" si="532"/>
        <v xml:space="preserve"> </v>
      </c>
      <c r="F10789" s="92" t="str">
        <f t="shared" si="533"/>
        <v xml:space="preserve"> </v>
      </c>
      <c r="H10789" s="138">
        <v>0.86</v>
      </c>
      <c r="I10789" s="138">
        <v>0.32</v>
      </c>
      <c r="J10789" s="138">
        <v>2.2999999999999998</v>
      </c>
      <c r="K10789" s="138">
        <v>50</v>
      </c>
    </row>
    <row r="10790" spans="1:11">
      <c r="A10790" s="39" t="s">
        <v>531</v>
      </c>
      <c r="B10790" s="39" t="s">
        <v>540</v>
      </c>
      <c r="C10790" s="39" t="s">
        <v>176</v>
      </c>
      <c r="D10790" s="92" t="str">
        <f t="shared" si="531"/>
        <v xml:space="preserve"> </v>
      </c>
      <c r="E10790" s="92" t="str">
        <f t="shared" si="532"/>
        <v xml:space="preserve"> </v>
      </c>
      <c r="F10790" s="92" t="str">
        <f t="shared" si="533"/>
        <v xml:space="preserve"> </v>
      </c>
      <c r="H10790" s="138">
        <v>0.1</v>
      </c>
      <c r="I10790" s="138">
        <v>0.03</v>
      </c>
      <c r="J10790" s="138">
        <v>0.42</v>
      </c>
      <c r="K10790" s="138">
        <v>70</v>
      </c>
    </row>
    <row r="10791" spans="1:11">
      <c r="A10791" s="39" t="s">
        <v>531</v>
      </c>
      <c r="B10791" s="39" t="s">
        <v>541</v>
      </c>
      <c r="C10791" s="39" t="s">
        <v>99</v>
      </c>
      <c r="D10791" s="92">
        <f t="shared" si="531"/>
        <v>4.4400000000000004</v>
      </c>
      <c r="E10791" s="92">
        <f t="shared" si="532"/>
        <v>2.91</v>
      </c>
      <c r="F10791" s="92">
        <f t="shared" si="533"/>
        <v>6.74</v>
      </c>
      <c r="H10791" s="138">
        <v>4.4400000000000004</v>
      </c>
      <c r="I10791" s="138">
        <v>2.91</v>
      </c>
      <c r="J10791" s="138">
        <v>6.74</v>
      </c>
      <c r="K10791" s="138">
        <v>21.396396396396394</v>
      </c>
    </row>
    <row r="10792" spans="1:11">
      <c r="A10792" s="39" t="s">
        <v>531</v>
      </c>
      <c r="B10792" s="39" t="s">
        <v>541</v>
      </c>
      <c r="C10792" s="39" t="s">
        <v>100</v>
      </c>
      <c r="D10792" s="92">
        <f t="shared" si="531"/>
        <v>4.0199999999999996</v>
      </c>
      <c r="E10792" s="92">
        <f t="shared" si="532"/>
        <v>2.72</v>
      </c>
      <c r="F10792" s="92">
        <f t="shared" si="533"/>
        <v>5.88</v>
      </c>
      <c r="H10792" s="138">
        <v>4.0199999999999996</v>
      </c>
      <c r="I10792" s="138">
        <v>2.72</v>
      </c>
      <c r="J10792" s="138">
        <v>5.88</v>
      </c>
      <c r="K10792" s="138">
        <v>19.651741293532339</v>
      </c>
    </row>
    <row r="10793" spans="1:11">
      <c r="A10793" s="39" t="s">
        <v>531</v>
      </c>
      <c r="B10793" s="39" t="s">
        <v>541</v>
      </c>
      <c r="C10793" s="39" t="s">
        <v>107</v>
      </c>
      <c r="D10793" s="92">
        <f t="shared" si="531"/>
        <v>6.95</v>
      </c>
      <c r="E10793" s="92">
        <f t="shared" si="532"/>
        <v>4.97</v>
      </c>
      <c r="F10793" s="92">
        <f t="shared" si="533"/>
        <v>9.6300000000000008</v>
      </c>
      <c r="H10793" s="138">
        <v>6.95</v>
      </c>
      <c r="I10793" s="138">
        <v>4.97</v>
      </c>
      <c r="J10793" s="138">
        <v>9.6300000000000008</v>
      </c>
      <c r="K10793" s="138">
        <v>16.834532374100718</v>
      </c>
    </row>
    <row r="10794" spans="1:11">
      <c r="A10794" s="39" t="s">
        <v>531</v>
      </c>
      <c r="B10794" s="39" t="s">
        <v>541</v>
      </c>
      <c r="C10794" s="39" t="s">
        <v>113</v>
      </c>
      <c r="D10794" s="92">
        <f t="shared" si="531"/>
        <v>4.21</v>
      </c>
      <c r="E10794" s="92">
        <f t="shared" si="532"/>
        <v>2.87</v>
      </c>
      <c r="F10794" s="92">
        <f t="shared" si="533"/>
        <v>6.12</v>
      </c>
      <c r="H10794" s="138">
        <v>4.21</v>
      </c>
      <c r="I10794" s="138">
        <v>2.87</v>
      </c>
      <c r="J10794" s="138">
        <v>6.12</v>
      </c>
      <c r="K10794" s="138">
        <v>19.239904988123516</v>
      </c>
    </row>
    <row r="10795" spans="1:11">
      <c r="A10795" s="39" t="s">
        <v>531</v>
      </c>
      <c r="B10795" s="39" t="s">
        <v>541</v>
      </c>
      <c r="C10795" s="39" t="s">
        <v>114</v>
      </c>
      <c r="D10795" s="92">
        <f t="shared" si="531"/>
        <v>4.6399999999999997</v>
      </c>
      <c r="E10795" s="92">
        <f t="shared" si="532"/>
        <v>3.35</v>
      </c>
      <c r="F10795" s="92">
        <f t="shared" si="533"/>
        <v>6.38</v>
      </c>
      <c r="H10795" s="138">
        <v>4.6399999999999997</v>
      </c>
      <c r="I10795" s="138">
        <v>3.35</v>
      </c>
      <c r="J10795" s="138">
        <v>6.38</v>
      </c>
      <c r="K10795" s="138">
        <v>16.379310344827587</v>
      </c>
    </row>
    <row r="10796" spans="1:11">
      <c r="A10796" s="39" t="s">
        <v>531</v>
      </c>
      <c r="B10796" s="39" t="s">
        <v>541</v>
      </c>
      <c r="C10796" s="39" t="s">
        <v>120</v>
      </c>
      <c r="D10796" s="92">
        <f t="shared" si="531"/>
        <v>5.53</v>
      </c>
      <c r="E10796" s="92">
        <f t="shared" si="532"/>
        <v>4</v>
      </c>
      <c r="F10796" s="92">
        <f t="shared" si="533"/>
        <v>7.6</v>
      </c>
      <c r="H10796" s="138">
        <v>5.53</v>
      </c>
      <c r="I10796" s="138">
        <v>4</v>
      </c>
      <c r="J10796" s="138">
        <v>7.6</v>
      </c>
      <c r="K10796" s="138">
        <v>16.455696202531644</v>
      </c>
    </row>
    <row r="10797" spans="1:11">
      <c r="A10797" s="39" t="s">
        <v>531</v>
      </c>
      <c r="B10797" s="39" t="s">
        <v>541</v>
      </c>
      <c r="C10797" s="39" t="s">
        <v>121</v>
      </c>
      <c r="D10797" s="92">
        <f t="shared" si="531"/>
        <v>4.49</v>
      </c>
      <c r="E10797" s="92">
        <f t="shared" si="532"/>
        <v>3.1</v>
      </c>
      <c r="F10797" s="92">
        <f t="shared" si="533"/>
        <v>6.47</v>
      </c>
      <c r="H10797" s="138">
        <v>4.49</v>
      </c>
      <c r="I10797" s="138">
        <v>3.1</v>
      </c>
      <c r="J10797" s="138">
        <v>6.47</v>
      </c>
      <c r="K10797" s="138">
        <v>18.708240534521156</v>
      </c>
    </row>
    <row r="10798" spans="1:11">
      <c r="A10798" s="39" t="s">
        <v>531</v>
      </c>
      <c r="B10798" s="39" t="s">
        <v>541</v>
      </c>
      <c r="C10798" s="39" t="s">
        <v>124</v>
      </c>
      <c r="D10798" s="92">
        <f t="shared" si="531"/>
        <v>4.96</v>
      </c>
      <c r="E10798" s="92">
        <f t="shared" si="532"/>
        <v>3.24</v>
      </c>
      <c r="F10798" s="92">
        <f t="shared" si="533"/>
        <v>7.5</v>
      </c>
      <c r="H10798" s="138">
        <v>4.96</v>
      </c>
      <c r="I10798" s="138">
        <v>3.24</v>
      </c>
      <c r="J10798" s="138">
        <v>7.5</v>
      </c>
      <c r="K10798" s="138">
        <v>21.370967741935484</v>
      </c>
    </row>
    <row r="10799" spans="1:11">
      <c r="A10799" s="39" t="s">
        <v>531</v>
      </c>
      <c r="B10799" s="39" t="s">
        <v>541</v>
      </c>
      <c r="C10799" s="39" t="s">
        <v>126</v>
      </c>
      <c r="D10799" s="92">
        <f t="shared" si="531"/>
        <v>4.67</v>
      </c>
      <c r="E10799" s="92">
        <f t="shared" si="532"/>
        <v>3</v>
      </c>
      <c r="F10799" s="92">
        <f t="shared" si="533"/>
        <v>7.19</v>
      </c>
      <c r="H10799" s="138">
        <v>4.67</v>
      </c>
      <c r="I10799" s="138">
        <v>3</v>
      </c>
      <c r="J10799" s="138">
        <v>7.19</v>
      </c>
      <c r="K10799" s="138">
        <v>22.26980728051392</v>
      </c>
    </row>
    <row r="10800" spans="1:11">
      <c r="A10800" s="39" t="s">
        <v>531</v>
      </c>
      <c r="B10800" s="39" t="s">
        <v>541</v>
      </c>
      <c r="C10800" s="39" t="s">
        <v>127</v>
      </c>
      <c r="D10800" s="92">
        <f t="shared" si="531"/>
        <v>4.5999999999999996</v>
      </c>
      <c r="E10800" s="92">
        <f t="shared" si="532"/>
        <v>3.32</v>
      </c>
      <c r="F10800" s="92">
        <f t="shared" si="533"/>
        <v>6.35</v>
      </c>
      <c r="H10800" s="138">
        <v>4.5999999999999996</v>
      </c>
      <c r="I10800" s="138">
        <v>3.32</v>
      </c>
      <c r="J10800" s="138">
        <v>6.35</v>
      </c>
      <c r="K10800" s="138">
        <v>16.521739130434785</v>
      </c>
    </row>
    <row r="10801" spans="1:11">
      <c r="A10801" s="39" t="s">
        <v>531</v>
      </c>
      <c r="B10801" s="39" t="s">
        <v>541</v>
      </c>
      <c r="C10801" s="39" t="s">
        <v>128</v>
      </c>
      <c r="D10801" s="92">
        <f t="shared" si="531"/>
        <v>4.51</v>
      </c>
      <c r="E10801" s="92">
        <f t="shared" si="532"/>
        <v>2.98</v>
      </c>
      <c r="F10801" s="92">
        <f t="shared" si="533"/>
        <v>6.78</v>
      </c>
      <c r="H10801" s="138">
        <v>4.51</v>
      </c>
      <c r="I10801" s="138">
        <v>2.98</v>
      </c>
      <c r="J10801" s="138">
        <v>6.78</v>
      </c>
      <c r="K10801" s="138">
        <v>21.064301552106429</v>
      </c>
    </row>
    <row r="10802" spans="1:11">
      <c r="A10802" s="39" t="s">
        <v>531</v>
      </c>
      <c r="B10802" s="39" t="s">
        <v>541</v>
      </c>
      <c r="C10802" s="39" t="s">
        <v>129</v>
      </c>
      <c r="D10802" s="92">
        <f t="shared" si="531"/>
        <v>4.91</v>
      </c>
      <c r="E10802" s="92">
        <f t="shared" si="532"/>
        <v>3.51</v>
      </c>
      <c r="F10802" s="92">
        <f t="shared" si="533"/>
        <v>6.82</v>
      </c>
      <c r="H10802" s="138">
        <v>4.91</v>
      </c>
      <c r="I10802" s="138">
        <v>3.51</v>
      </c>
      <c r="J10802" s="138">
        <v>6.82</v>
      </c>
      <c r="K10802" s="138">
        <v>16.90427698574338</v>
      </c>
    </row>
    <row r="10803" spans="1:11">
      <c r="A10803" s="39" t="s">
        <v>531</v>
      </c>
      <c r="B10803" s="39" t="s">
        <v>541</v>
      </c>
      <c r="C10803" s="39" t="s">
        <v>139</v>
      </c>
      <c r="D10803" s="92">
        <f t="shared" si="531"/>
        <v>8.31</v>
      </c>
      <c r="E10803" s="92">
        <f t="shared" si="532"/>
        <v>5.71</v>
      </c>
      <c r="F10803" s="92">
        <f t="shared" si="533"/>
        <v>11.94</v>
      </c>
      <c r="H10803" s="138">
        <v>8.31</v>
      </c>
      <c r="I10803" s="138">
        <v>5.71</v>
      </c>
      <c r="J10803" s="138">
        <v>11.94</v>
      </c>
      <c r="K10803" s="138">
        <v>18.892900120336943</v>
      </c>
    </row>
    <row r="10804" spans="1:11">
      <c r="A10804" s="39" t="s">
        <v>531</v>
      </c>
      <c r="B10804" s="39" t="s">
        <v>541</v>
      </c>
      <c r="C10804" s="39" t="s">
        <v>141</v>
      </c>
      <c r="D10804" s="92">
        <f t="shared" si="531"/>
        <v>2.52</v>
      </c>
      <c r="E10804" s="92">
        <f t="shared" si="532"/>
        <v>1.02</v>
      </c>
      <c r="F10804" s="92">
        <f t="shared" si="533"/>
        <v>6.09</v>
      </c>
      <c r="H10804" s="138">
        <v>2.52</v>
      </c>
      <c r="I10804" s="138">
        <v>1.02</v>
      </c>
      <c r="J10804" s="138">
        <v>6.09</v>
      </c>
      <c r="K10804" s="138">
        <v>45.634920634920633</v>
      </c>
    </row>
    <row r="10805" spans="1:11">
      <c r="A10805" s="39" t="s">
        <v>531</v>
      </c>
      <c r="B10805" s="39" t="s">
        <v>541</v>
      </c>
      <c r="C10805" s="39" t="s">
        <v>142</v>
      </c>
      <c r="D10805" s="92">
        <f t="shared" si="531"/>
        <v>7.13</v>
      </c>
      <c r="E10805" s="92">
        <f t="shared" si="532"/>
        <v>4.91</v>
      </c>
      <c r="F10805" s="92">
        <f t="shared" si="533"/>
        <v>10.26</v>
      </c>
      <c r="H10805" s="138">
        <v>7.13</v>
      </c>
      <c r="I10805" s="138">
        <v>4.91</v>
      </c>
      <c r="J10805" s="138">
        <v>10.26</v>
      </c>
      <c r="K10805" s="138">
        <v>18.793828892005614</v>
      </c>
    </row>
    <row r="10806" spans="1:11">
      <c r="A10806" s="39" t="s">
        <v>531</v>
      </c>
      <c r="B10806" s="39" t="s">
        <v>541</v>
      </c>
      <c r="C10806" s="39" t="s">
        <v>147</v>
      </c>
      <c r="D10806" s="92">
        <f t="shared" si="531"/>
        <v>3.25</v>
      </c>
      <c r="E10806" s="92">
        <f t="shared" si="532"/>
        <v>2.02</v>
      </c>
      <c r="F10806" s="92">
        <f t="shared" si="533"/>
        <v>5.19</v>
      </c>
      <c r="H10806" s="138">
        <v>3.25</v>
      </c>
      <c r="I10806" s="138">
        <v>2.02</v>
      </c>
      <c r="J10806" s="138">
        <v>5.19</v>
      </c>
      <c r="K10806" s="138">
        <v>24.000000000000004</v>
      </c>
    </row>
    <row r="10807" spans="1:11">
      <c r="A10807" s="39" t="s">
        <v>531</v>
      </c>
      <c r="B10807" s="39" t="s">
        <v>541</v>
      </c>
      <c r="C10807" s="39" t="s">
        <v>148</v>
      </c>
      <c r="D10807" s="92">
        <f t="shared" si="531"/>
        <v>8.4</v>
      </c>
      <c r="E10807" s="92">
        <f t="shared" si="532"/>
        <v>5.64</v>
      </c>
      <c r="F10807" s="92">
        <f t="shared" si="533"/>
        <v>12.32</v>
      </c>
      <c r="H10807" s="138">
        <v>8.4</v>
      </c>
      <c r="I10807" s="138">
        <v>5.64</v>
      </c>
      <c r="J10807" s="138">
        <v>12.32</v>
      </c>
      <c r="K10807" s="138">
        <v>20</v>
      </c>
    </row>
    <row r="10808" spans="1:11">
      <c r="A10808" s="39" t="s">
        <v>531</v>
      </c>
      <c r="B10808" s="39" t="s">
        <v>541</v>
      </c>
      <c r="C10808" s="39" t="s">
        <v>152</v>
      </c>
      <c r="D10808" s="92">
        <f t="shared" si="531"/>
        <v>3.79</v>
      </c>
      <c r="E10808" s="92">
        <f t="shared" si="532"/>
        <v>2.52</v>
      </c>
      <c r="F10808" s="92">
        <f t="shared" si="533"/>
        <v>5.66</v>
      </c>
      <c r="H10808" s="138">
        <v>3.79</v>
      </c>
      <c r="I10808" s="138">
        <v>2.52</v>
      </c>
      <c r="J10808" s="138">
        <v>5.66</v>
      </c>
      <c r="K10808" s="138">
        <v>20.580474934036943</v>
      </c>
    </row>
    <row r="10809" spans="1:11">
      <c r="A10809" s="39" t="s">
        <v>531</v>
      </c>
      <c r="B10809" s="39" t="s">
        <v>541</v>
      </c>
      <c r="C10809" s="39" t="s">
        <v>155</v>
      </c>
      <c r="D10809" s="92">
        <f t="shared" si="531"/>
        <v>4.99</v>
      </c>
      <c r="E10809" s="92">
        <f t="shared" si="532"/>
        <v>3.63</v>
      </c>
      <c r="F10809" s="92">
        <f t="shared" si="533"/>
        <v>6.82</v>
      </c>
      <c r="H10809" s="138">
        <v>4.99</v>
      </c>
      <c r="I10809" s="138">
        <v>3.63</v>
      </c>
      <c r="J10809" s="138">
        <v>6.82</v>
      </c>
      <c r="K10809" s="138">
        <v>16.032064128256511</v>
      </c>
    </row>
    <row r="10810" spans="1:11">
      <c r="A10810" s="39" t="s">
        <v>531</v>
      </c>
      <c r="B10810" s="39" t="s">
        <v>541</v>
      </c>
      <c r="C10810" s="39" t="s">
        <v>157</v>
      </c>
      <c r="D10810" s="92">
        <f t="shared" si="531"/>
        <v>4.7300000000000004</v>
      </c>
      <c r="E10810" s="92">
        <f t="shared" si="532"/>
        <v>3.37</v>
      </c>
      <c r="F10810" s="92">
        <f t="shared" si="533"/>
        <v>6.61</v>
      </c>
      <c r="H10810" s="138">
        <v>4.7300000000000004</v>
      </c>
      <c r="I10810" s="138">
        <v>3.37</v>
      </c>
      <c r="J10810" s="138">
        <v>6.61</v>
      </c>
      <c r="K10810" s="138">
        <v>17.124735729386892</v>
      </c>
    </row>
    <row r="10811" spans="1:11">
      <c r="A10811" s="39" t="s">
        <v>531</v>
      </c>
      <c r="B10811" s="39" t="s">
        <v>541</v>
      </c>
      <c r="C10811" s="39" t="s">
        <v>158</v>
      </c>
      <c r="D10811" s="92">
        <f t="shared" si="531"/>
        <v>2.31</v>
      </c>
      <c r="E10811" s="92">
        <f t="shared" si="532"/>
        <v>1.32</v>
      </c>
      <c r="F10811" s="92">
        <f t="shared" si="533"/>
        <v>3.99</v>
      </c>
      <c r="H10811" s="138">
        <v>2.31</v>
      </c>
      <c r="I10811" s="138">
        <v>1.32</v>
      </c>
      <c r="J10811" s="138">
        <v>3.99</v>
      </c>
      <c r="K10811" s="138">
        <v>28.138528138528141</v>
      </c>
    </row>
    <row r="10812" spans="1:11">
      <c r="A10812" s="39" t="s">
        <v>531</v>
      </c>
      <c r="B10812" s="39" t="s">
        <v>541</v>
      </c>
      <c r="C10812" s="39" t="s">
        <v>160</v>
      </c>
      <c r="D10812" s="92">
        <f t="shared" si="531"/>
        <v>5.65</v>
      </c>
      <c r="E10812" s="92">
        <f t="shared" si="532"/>
        <v>4.08</v>
      </c>
      <c r="F10812" s="92">
        <f t="shared" si="533"/>
        <v>7.77</v>
      </c>
      <c r="H10812" s="138">
        <v>5.65</v>
      </c>
      <c r="I10812" s="138">
        <v>4.08</v>
      </c>
      <c r="J10812" s="138">
        <v>7.77</v>
      </c>
      <c r="K10812" s="138">
        <v>16.460176991150444</v>
      </c>
    </row>
    <row r="10813" spans="1:11">
      <c r="A10813" s="39" t="s">
        <v>531</v>
      </c>
      <c r="B10813" s="39" t="s">
        <v>541</v>
      </c>
      <c r="C10813" s="39" t="s">
        <v>163</v>
      </c>
      <c r="D10813" s="92">
        <f t="shared" si="531"/>
        <v>3.33</v>
      </c>
      <c r="E10813" s="92">
        <f t="shared" si="532"/>
        <v>2.17</v>
      </c>
      <c r="F10813" s="92">
        <f t="shared" si="533"/>
        <v>5.09</v>
      </c>
      <c r="H10813" s="138">
        <v>3.33</v>
      </c>
      <c r="I10813" s="138">
        <v>2.17</v>
      </c>
      <c r="J10813" s="138">
        <v>5.09</v>
      </c>
      <c r="K10813" s="138">
        <v>21.921921921921921</v>
      </c>
    </row>
    <row r="10814" spans="1:11">
      <c r="A10814" s="39" t="s">
        <v>531</v>
      </c>
      <c r="B10814" s="39" t="s">
        <v>541</v>
      </c>
      <c r="C10814" s="39" t="s">
        <v>167</v>
      </c>
      <c r="D10814" s="92">
        <f t="shared" si="531"/>
        <v>4.4800000000000004</v>
      </c>
      <c r="E10814" s="92">
        <f t="shared" si="532"/>
        <v>3.12</v>
      </c>
      <c r="F10814" s="92">
        <f t="shared" si="533"/>
        <v>6.38</v>
      </c>
      <c r="H10814" s="138">
        <v>4.4800000000000004</v>
      </c>
      <c r="I10814" s="138">
        <v>3.12</v>
      </c>
      <c r="J10814" s="138">
        <v>6.38</v>
      </c>
      <c r="K10814" s="138">
        <v>18.303571428571423</v>
      </c>
    </row>
    <row r="10815" spans="1:11">
      <c r="A10815" s="39" t="s">
        <v>531</v>
      </c>
      <c r="B10815" s="39" t="s">
        <v>541</v>
      </c>
      <c r="C10815" s="39" t="s">
        <v>169</v>
      </c>
      <c r="D10815" s="92">
        <f t="shared" si="531"/>
        <v>6.25</v>
      </c>
      <c r="E10815" s="92">
        <f t="shared" si="532"/>
        <v>4.3</v>
      </c>
      <c r="F10815" s="92">
        <f t="shared" si="533"/>
        <v>9</v>
      </c>
      <c r="H10815" s="138">
        <v>6.25</v>
      </c>
      <c r="I10815" s="138">
        <v>4.3</v>
      </c>
      <c r="J10815" s="138">
        <v>9</v>
      </c>
      <c r="K10815" s="138">
        <v>18.88</v>
      </c>
    </row>
    <row r="10816" spans="1:11">
      <c r="A10816" s="39" t="s">
        <v>531</v>
      </c>
      <c r="B10816" s="39" t="s">
        <v>541</v>
      </c>
      <c r="C10816" s="39" t="s">
        <v>173</v>
      </c>
      <c r="D10816" s="92">
        <f t="shared" si="531"/>
        <v>7.09</v>
      </c>
      <c r="E10816" s="92">
        <f t="shared" si="532"/>
        <v>4.54</v>
      </c>
      <c r="F10816" s="92">
        <f t="shared" si="533"/>
        <v>10.91</v>
      </c>
      <c r="H10816" s="138">
        <v>7.09</v>
      </c>
      <c r="I10816" s="138">
        <v>4.54</v>
      </c>
      <c r="J10816" s="138">
        <v>10.91</v>
      </c>
      <c r="K10816" s="138">
        <v>22.425952045133993</v>
      </c>
    </row>
    <row r="10817" spans="1:11">
      <c r="A10817" s="39" t="s">
        <v>531</v>
      </c>
      <c r="B10817" s="39" t="s">
        <v>541</v>
      </c>
      <c r="C10817" s="39" t="s">
        <v>176</v>
      </c>
      <c r="D10817" s="92">
        <f t="shared" si="531"/>
        <v>5.63</v>
      </c>
      <c r="E10817" s="92">
        <f t="shared" si="532"/>
        <v>3.62</v>
      </c>
      <c r="F10817" s="92">
        <f t="shared" si="533"/>
        <v>8.66</v>
      </c>
      <c r="H10817" s="138">
        <v>5.63</v>
      </c>
      <c r="I10817" s="138">
        <v>3.62</v>
      </c>
      <c r="J10817" s="138">
        <v>8.66</v>
      </c>
      <c r="K10817" s="138">
        <v>22.202486678507995</v>
      </c>
    </row>
    <row r="10818" spans="1:11">
      <c r="A10818" s="39" t="s">
        <v>531</v>
      </c>
      <c r="B10818" s="39" t="s">
        <v>535</v>
      </c>
      <c r="C10818" s="39" t="s">
        <v>99</v>
      </c>
      <c r="D10818" s="92">
        <f t="shared" si="531"/>
        <v>7.79</v>
      </c>
      <c r="E10818" s="92">
        <f t="shared" si="532"/>
        <v>5.16</v>
      </c>
      <c r="F10818" s="92">
        <f t="shared" si="533"/>
        <v>11.59</v>
      </c>
      <c r="H10818" s="138">
        <v>7.79</v>
      </c>
      <c r="I10818" s="138">
        <v>5.16</v>
      </c>
      <c r="J10818" s="138">
        <v>11.59</v>
      </c>
      <c r="K10818" s="138">
        <v>20.667522464698333</v>
      </c>
    </row>
    <row r="10819" spans="1:11">
      <c r="A10819" s="39" t="s">
        <v>531</v>
      </c>
      <c r="B10819" s="39" t="s">
        <v>535</v>
      </c>
      <c r="C10819" s="39" t="s">
        <v>100</v>
      </c>
      <c r="D10819" s="92">
        <f t="shared" si="531"/>
        <v>8.26</v>
      </c>
      <c r="E10819" s="92">
        <f t="shared" si="532"/>
        <v>6.19</v>
      </c>
      <c r="F10819" s="92">
        <f t="shared" si="533"/>
        <v>10.94</v>
      </c>
      <c r="H10819" s="138">
        <v>8.26</v>
      </c>
      <c r="I10819" s="138">
        <v>6.19</v>
      </c>
      <c r="J10819" s="138">
        <v>10.94</v>
      </c>
      <c r="K10819" s="138">
        <v>14.527845036319611</v>
      </c>
    </row>
    <row r="10820" spans="1:11">
      <c r="A10820" s="39" t="s">
        <v>531</v>
      </c>
      <c r="B10820" s="39" t="s">
        <v>535</v>
      </c>
      <c r="C10820" s="39" t="s">
        <v>107</v>
      </c>
      <c r="D10820" s="92">
        <f t="shared" si="531"/>
        <v>8.24</v>
      </c>
      <c r="E10820" s="92">
        <f t="shared" si="532"/>
        <v>6.05</v>
      </c>
      <c r="F10820" s="92">
        <f t="shared" si="533"/>
        <v>11.13</v>
      </c>
      <c r="H10820" s="138">
        <v>8.24</v>
      </c>
      <c r="I10820" s="138">
        <v>6.05</v>
      </c>
      <c r="J10820" s="138">
        <v>11.13</v>
      </c>
      <c r="K10820" s="138">
        <v>15.53398058252427</v>
      </c>
    </row>
    <row r="10821" spans="1:11">
      <c r="A10821" s="39" t="s">
        <v>531</v>
      </c>
      <c r="B10821" s="39" t="s">
        <v>535</v>
      </c>
      <c r="C10821" s="39" t="s">
        <v>113</v>
      </c>
      <c r="D10821" s="92">
        <f t="shared" si="531"/>
        <v>5.74</v>
      </c>
      <c r="E10821" s="92">
        <f t="shared" si="532"/>
        <v>4.21</v>
      </c>
      <c r="F10821" s="92">
        <f t="shared" si="533"/>
        <v>7.77</v>
      </c>
      <c r="H10821" s="138">
        <v>5.74</v>
      </c>
      <c r="I10821" s="138">
        <v>4.21</v>
      </c>
      <c r="J10821" s="138">
        <v>7.77</v>
      </c>
      <c r="K10821" s="138">
        <v>15.6794425087108</v>
      </c>
    </row>
    <row r="10822" spans="1:11">
      <c r="A10822" s="39" t="s">
        <v>531</v>
      </c>
      <c r="B10822" s="39" t="s">
        <v>535</v>
      </c>
      <c r="C10822" s="39" t="s">
        <v>114</v>
      </c>
      <c r="D10822" s="92">
        <f t="shared" si="531"/>
        <v>8.84</v>
      </c>
      <c r="E10822" s="92">
        <f t="shared" si="532"/>
        <v>6.92</v>
      </c>
      <c r="F10822" s="92">
        <f t="shared" si="533"/>
        <v>11.22</v>
      </c>
      <c r="H10822" s="138">
        <v>8.84</v>
      </c>
      <c r="I10822" s="138">
        <v>6.92</v>
      </c>
      <c r="J10822" s="138">
        <v>11.22</v>
      </c>
      <c r="K10822" s="138">
        <v>12.330316742081449</v>
      </c>
    </row>
    <row r="10823" spans="1:11">
      <c r="A10823" s="39" t="s">
        <v>531</v>
      </c>
      <c r="B10823" s="39" t="s">
        <v>535</v>
      </c>
      <c r="C10823" s="39" t="s">
        <v>120</v>
      </c>
      <c r="D10823" s="92">
        <f t="shared" si="531"/>
        <v>7.96</v>
      </c>
      <c r="E10823" s="92">
        <f t="shared" si="532"/>
        <v>4.4800000000000004</v>
      </c>
      <c r="F10823" s="92">
        <f t="shared" si="533"/>
        <v>13.75</v>
      </c>
      <c r="H10823" s="138">
        <v>7.96</v>
      </c>
      <c r="I10823" s="138">
        <v>4.4800000000000004</v>
      </c>
      <c r="J10823" s="138">
        <v>13.75</v>
      </c>
      <c r="K10823" s="138">
        <v>28.768844221105528</v>
      </c>
    </row>
    <row r="10824" spans="1:11">
      <c r="A10824" s="39" t="s">
        <v>531</v>
      </c>
      <c r="B10824" s="39" t="s">
        <v>535</v>
      </c>
      <c r="C10824" s="39" t="s">
        <v>121</v>
      </c>
      <c r="D10824" s="92">
        <f t="shared" si="531"/>
        <v>7.6</v>
      </c>
      <c r="E10824" s="92">
        <f t="shared" si="532"/>
        <v>5.45</v>
      </c>
      <c r="F10824" s="92">
        <f t="shared" si="533"/>
        <v>10.52</v>
      </c>
      <c r="H10824" s="138">
        <v>7.6</v>
      </c>
      <c r="I10824" s="138">
        <v>5.45</v>
      </c>
      <c r="J10824" s="138">
        <v>10.52</v>
      </c>
      <c r="K10824" s="138">
        <v>16.842105263157897</v>
      </c>
    </row>
    <row r="10825" spans="1:11">
      <c r="A10825" s="39" t="s">
        <v>531</v>
      </c>
      <c r="B10825" s="39" t="s">
        <v>535</v>
      </c>
      <c r="C10825" s="39" t="s">
        <v>124</v>
      </c>
      <c r="D10825" s="92">
        <f t="shared" si="531"/>
        <v>7.16</v>
      </c>
      <c r="E10825" s="92">
        <f t="shared" si="532"/>
        <v>5.38</v>
      </c>
      <c r="F10825" s="92">
        <f t="shared" si="533"/>
        <v>9.4600000000000009</v>
      </c>
      <c r="H10825" s="138">
        <v>7.16</v>
      </c>
      <c r="I10825" s="138">
        <v>5.38</v>
      </c>
      <c r="J10825" s="138">
        <v>9.4600000000000009</v>
      </c>
      <c r="K10825" s="138">
        <v>14.385474860335195</v>
      </c>
    </row>
    <row r="10826" spans="1:11">
      <c r="A10826" s="39" t="s">
        <v>531</v>
      </c>
      <c r="B10826" s="39" t="s">
        <v>535</v>
      </c>
      <c r="C10826" s="39" t="s">
        <v>126</v>
      </c>
      <c r="D10826" s="92">
        <f t="shared" si="531"/>
        <v>8.52</v>
      </c>
      <c r="E10826" s="92">
        <f t="shared" si="532"/>
        <v>4.9400000000000004</v>
      </c>
      <c r="F10826" s="92">
        <f t="shared" si="533"/>
        <v>14.3</v>
      </c>
      <c r="H10826" s="138">
        <v>8.52</v>
      </c>
      <c r="I10826" s="138">
        <v>4.9400000000000004</v>
      </c>
      <c r="J10826" s="138">
        <v>14.3</v>
      </c>
      <c r="K10826" s="138">
        <v>27.230046948356808</v>
      </c>
    </row>
    <row r="10827" spans="1:11">
      <c r="A10827" s="39" t="s">
        <v>531</v>
      </c>
      <c r="B10827" s="39" t="s">
        <v>535</v>
      </c>
      <c r="C10827" s="39" t="s">
        <v>127</v>
      </c>
      <c r="D10827" s="92">
        <f t="shared" si="531"/>
        <v>8.93</v>
      </c>
      <c r="E10827" s="92">
        <f t="shared" si="532"/>
        <v>6.11</v>
      </c>
      <c r="F10827" s="92">
        <f t="shared" si="533"/>
        <v>12.89</v>
      </c>
      <c r="H10827" s="138">
        <v>8.93</v>
      </c>
      <c r="I10827" s="138">
        <v>6.11</v>
      </c>
      <c r="J10827" s="138">
        <v>12.89</v>
      </c>
      <c r="K10827" s="138">
        <v>19.036954087346025</v>
      </c>
    </row>
    <row r="10828" spans="1:11">
      <c r="A10828" s="39" t="s">
        <v>531</v>
      </c>
      <c r="B10828" s="39" t="s">
        <v>535</v>
      </c>
      <c r="C10828" s="39" t="s">
        <v>128</v>
      </c>
      <c r="D10828" s="92">
        <f t="shared" si="531"/>
        <v>7.31</v>
      </c>
      <c r="E10828" s="92">
        <f t="shared" si="532"/>
        <v>5.48</v>
      </c>
      <c r="F10828" s="92">
        <f t="shared" si="533"/>
        <v>9.68</v>
      </c>
      <c r="H10828" s="138">
        <v>7.31</v>
      </c>
      <c r="I10828" s="138">
        <v>5.48</v>
      </c>
      <c r="J10828" s="138">
        <v>9.68</v>
      </c>
      <c r="K10828" s="138">
        <v>14.500683994528046</v>
      </c>
    </row>
    <row r="10829" spans="1:11">
      <c r="A10829" s="39" t="s">
        <v>531</v>
      </c>
      <c r="B10829" s="39" t="s">
        <v>535</v>
      </c>
      <c r="C10829" s="39" t="s">
        <v>129</v>
      </c>
      <c r="D10829" s="92">
        <f t="shared" si="531"/>
        <v>4.33</v>
      </c>
      <c r="E10829" s="92">
        <f t="shared" si="532"/>
        <v>3.02</v>
      </c>
      <c r="F10829" s="92">
        <f t="shared" si="533"/>
        <v>6.17</v>
      </c>
      <c r="H10829" s="138">
        <v>4.33</v>
      </c>
      <c r="I10829" s="138">
        <v>3.02</v>
      </c>
      <c r="J10829" s="138">
        <v>6.17</v>
      </c>
      <c r="K10829" s="138">
        <v>18.244803695150118</v>
      </c>
    </row>
    <row r="10830" spans="1:11">
      <c r="A10830" s="39" t="s">
        <v>531</v>
      </c>
      <c r="B10830" s="39" t="s">
        <v>535</v>
      </c>
      <c r="C10830" s="39" t="s">
        <v>139</v>
      </c>
      <c r="D10830" s="92">
        <f t="shared" si="531"/>
        <v>7.76</v>
      </c>
      <c r="E10830" s="92">
        <f t="shared" si="532"/>
        <v>5.38</v>
      </c>
      <c r="F10830" s="92">
        <f t="shared" si="533"/>
        <v>11.07</v>
      </c>
      <c r="H10830" s="138">
        <v>7.76</v>
      </c>
      <c r="I10830" s="138">
        <v>5.38</v>
      </c>
      <c r="J10830" s="138">
        <v>11.07</v>
      </c>
      <c r="K10830" s="138">
        <v>18.427835051546388</v>
      </c>
    </row>
    <row r="10831" spans="1:11">
      <c r="A10831" s="39" t="s">
        <v>531</v>
      </c>
      <c r="B10831" s="39" t="s">
        <v>535</v>
      </c>
      <c r="C10831" s="39" t="s">
        <v>141</v>
      </c>
      <c r="D10831" s="92">
        <f t="shared" si="531"/>
        <v>5.0999999999999996</v>
      </c>
      <c r="E10831" s="92">
        <f t="shared" si="532"/>
        <v>2.79</v>
      </c>
      <c r="F10831" s="92">
        <f t="shared" si="533"/>
        <v>9.16</v>
      </c>
      <c r="H10831" s="138">
        <v>5.0999999999999996</v>
      </c>
      <c r="I10831" s="138">
        <v>2.79</v>
      </c>
      <c r="J10831" s="138">
        <v>9.16</v>
      </c>
      <c r="K10831" s="138">
        <v>30.3921568627451</v>
      </c>
    </row>
    <row r="10832" spans="1:11">
      <c r="A10832" s="39" t="s">
        <v>531</v>
      </c>
      <c r="B10832" s="39" t="s">
        <v>535</v>
      </c>
      <c r="C10832" s="39" t="s">
        <v>142</v>
      </c>
      <c r="D10832" s="92">
        <f t="shared" si="531"/>
        <v>6.06</v>
      </c>
      <c r="E10832" s="92">
        <f t="shared" si="532"/>
        <v>3.98</v>
      </c>
      <c r="F10832" s="92">
        <f t="shared" si="533"/>
        <v>9.1199999999999992</v>
      </c>
      <c r="H10832" s="138">
        <v>6.06</v>
      </c>
      <c r="I10832" s="138">
        <v>3.98</v>
      </c>
      <c r="J10832" s="138">
        <v>9.1199999999999992</v>
      </c>
      <c r="K10832" s="138">
        <v>21.122112211221125</v>
      </c>
    </row>
    <row r="10833" spans="1:11">
      <c r="A10833" s="39" t="s">
        <v>531</v>
      </c>
      <c r="B10833" s="39" t="s">
        <v>535</v>
      </c>
      <c r="C10833" s="39" t="s">
        <v>147</v>
      </c>
      <c r="D10833" s="92">
        <f t="shared" si="531"/>
        <v>6.59</v>
      </c>
      <c r="E10833" s="92">
        <f t="shared" si="532"/>
        <v>4.82</v>
      </c>
      <c r="F10833" s="92">
        <f t="shared" si="533"/>
        <v>8.9600000000000009</v>
      </c>
      <c r="H10833" s="138">
        <v>6.59</v>
      </c>
      <c r="I10833" s="138">
        <v>4.82</v>
      </c>
      <c r="J10833" s="138">
        <v>8.9600000000000009</v>
      </c>
      <c r="K10833" s="138">
        <v>15.781487101669198</v>
      </c>
    </row>
    <row r="10834" spans="1:11">
      <c r="A10834" s="39" t="s">
        <v>531</v>
      </c>
      <c r="B10834" s="39" t="s">
        <v>535</v>
      </c>
      <c r="C10834" s="39" t="s">
        <v>148</v>
      </c>
      <c r="D10834" s="92">
        <f t="shared" si="531"/>
        <v>6.37</v>
      </c>
      <c r="E10834" s="92">
        <f t="shared" si="532"/>
        <v>4.3</v>
      </c>
      <c r="F10834" s="92">
        <f t="shared" si="533"/>
        <v>9.33</v>
      </c>
      <c r="H10834" s="138">
        <v>6.37</v>
      </c>
      <c r="I10834" s="138">
        <v>4.3</v>
      </c>
      <c r="J10834" s="138">
        <v>9.33</v>
      </c>
      <c r="K10834" s="138">
        <v>19.780219780219781</v>
      </c>
    </row>
    <row r="10835" spans="1:11">
      <c r="A10835" s="39" t="s">
        <v>531</v>
      </c>
      <c r="B10835" s="39" t="s">
        <v>535</v>
      </c>
      <c r="C10835" s="39" t="s">
        <v>152</v>
      </c>
      <c r="D10835" s="92">
        <f t="shared" si="531"/>
        <v>5.8</v>
      </c>
      <c r="E10835" s="92">
        <f t="shared" si="532"/>
        <v>4.3</v>
      </c>
      <c r="F10835" s="92">
        <f t="shared" si="533"/>
        <v>7.79</v>
      </c>
      <c r="H10835" s="138">
        <v>5.8</v>
      </c>
      <c r="I10835" s="138">
        <v>4.3</v>
      </c>
      <c r="J10835" s="138">
        <v>7.79</v>
      </c>
      <c r="K10835" s="138">
        <v>15.172413793103448</v>
      </c>
    </row>
    <row r="10836" spans="1:11">
      <c r="A10836" s="39" t="s">
        <v>531</v>
      </c>
      <c r="B10836" s="39" t="s">
        <v>535</v>
      </c>
      <c r="C10836" s="39" t="s">
        <v>155</v>
      </c>
      <c r="D10836" s="92">
        <f t="shared" si="531"/>
        <v>6.33</v>
      </c>
      <c r="E10836" s="92">
        <f t="shared" si="532"/>
        <v>4.78</v>
      </c>
      <c r="F10836" s="92">
        <f t="shared" si="533"/>
        <v>8.34</v>
      </c>
      <c r="H10836" s="138">
        <v>6.33</v>
      </c>
      <c r="I10836" s="138">
        <v>4.78</v>
      </c>
      <c r="J10836" s="138">
        <v>8.34</v>
      </c>
      <c r="K10836" s="138">
        <v>14.218009478672986</v>
      </c>
    </row>
    <row r="10837" spans="1:11">
      <c r="A10837" s="39" t="s">
        <v>531</v>
      </c>
      <c r="B10837" s="39" t="s">
        <v>535</v>
      </c>
      <c r="C10837" s="39" t="s">
        <v>157</v>
      </c>
      <c r="D10837" s="92">
        <f t="shared" si="531"/>
        <v>6.14</v>
      </c>
      <c r="E10837" s="92">
        <f t="shared" si="532"/>
        <v>4.47</v>
      </c>
      <c r="F10837" s="92">
        <f t="shared" si="533"/>
        <v>8.39</v>
      </c>
      <c r="H10837" s="138">
        <v>6.14</v>
      </c>
      <c r="I10837" s="138">
        <v>4.47</v>
      </c>
      <c r="J10837" s="138">
        <v>8.39</v>
      </c>
      <c r="K10837" s="138">
        <v>16.123778501628667</v>
      </c>
    </row>
    <row r="10838" spans="1:11">
      <c r="A10838" s="39" t="s">
        <v>531</v>
      </c>
      <c r="B10838" s="39" t="s">
        <v>535</v>
      </c>
      <c r="C10838" s="39" t="s">
        <v>158</v>
      </c>
      <c r="D10838" s="92">
        <f t="shared" si="531"/>
        <v>5.44</v>
      </c>
      <c r="E10838" s="92">
        <f t="shared" si="532"/>
        <v>3.77</v>
      </c>
      <c r="F10838" s="92">
        <f t="shared" si="533"/>
        <v>7.8</v>
      </c>
      <c r="H10838" s="138">
        <v>5.44</v>
      </c>
      <c r="I10838" s="138">
        <v>3.77</v>
      </c>
      <c r="J10838" s="138">
        <v>7.8</v>
      </c>
      <c r="K10838" s="138">
        <v>18.566176470588232</v>
      </c>
    </row>
    <row r="10839" spans="1:11">
      <c r="A10839" s="39" t="s">
        <v>531</v>
      </c>
      <c r="B10839" s="39" t="s">
        <v>535</v>
      </c>
      <c r="C10839" s="39" t="s">
        <v>160</v>
      </c>
      <c r="D10839" s="92">
        <f t="shared" si="531"/>
        <v>5.07</v>
      </c>
      <c r="E10839" s="92">
        <f t="shared" si="532"/>
        <v>3.68</v>
      </c>
      <c r="F10839" s="92">
        <f t="shared" si="533"/>
        <v>6.96</v>
      </c>
      <c r="H10839" s="138">
        <v>5.07</v>
      </c>
      <c r="I10839" s="138">
        <v>3.68</v>
      </c>
      <c r="J10839" s="138">
        <v>6.96</v>
      </c>
      <c r="K10839" s="138">
        <v>16.370808678500985</v>
      </c>
    </row>
    <row r="10840" spans="1:11">
      <c r="A10840" s="39" t="s">
        <v>531</v>
      </c>
      <c r="B10840" s="39" t="s">
        <v>535</v>
      </c>
      <c r="C10840" s="39" t="s">
        <v>163</v>
      </c>
      <c r="D10840" s="92">
        <f t="shared" si="531"/>
        <v>6.48</v>
      </c>
      <c r="E10840" s="92">
        <f t="shared" si="532"/>
        <v>4.8</v>
      </c>
      <c r="F10840" s="92">
        <f t="shared" si="533"/>
        <v>8.6999999999999993</v>
      </c>
      <c r="H10840" s="138">
        <v>6.48</v>
      </c>
      <c r="I10840" s="138">
        <v>4.8</v>
      </c>
      <c r="J10840" s="138">
        <v>8.6999999999999993</v>
      </c>
      <c r="K10840" s="138">
        <v>15.123456790123454</v>
      </c>
    </row>
    <row r="10841" spans="1:11">
      <c r="A10841" s="39" t="s">
        <v>531</v>
      </c>
      <c r="B10841" s="39" t="s">
        <v>535</v>
      </c>
      <c r="C10841" s="39" t="s">
        <v>167</v>
      </c>
      <c r="D10841" s="92">
        <f t="shared" si="531"/>
        <v>6.12</v>
      </c>
      <c r="E10841" s="92">
        <f t="shared" si="532"/>
        <v>4.55</v>
      </c>
      <c r="F10841" s="92">
        <f t="shared" si="533"/>
        <v>8.19</v>
      </c>
      <c r="H10841" s="138">
        <v>6.12</v>
      </c>
      <c r="I10841" s="138">
        <v>4.55</v>
      </c>
      <c r="J10841" s="138">
        <v>8.19</v>
      </c>
      <c r="K10841" s="138">
        <v>15.032679738562091</v>
      </c>
    </row>
    <row r="10842" spans="1:11">
      <c r="A10842" s="39" t="s">
        <v>531</v>
      </c>
      <c r="B10842" s="39" t="s">
        <v>535</v>
      </c>
      <c r="C10842" s="39" t="s">
        <v>169</v>
      </c>
      <c r="D10842" s="92">
        <f t="shared" si="531"/>
        <v>8.3800000000000008</v>
      </c>
      <c r="E10842" s="92">
        <f t="shared" si="532"/>
        <v>6.2</v>
      </c>
      <c r="F10842" s="92">
        <f t="shared" si="533"/>
        <v>11.22</v>
      </c>
      <c r="H10842" s="138">
        <v>8.3800000000000008</v>
      </c>
      <c r="I10842" s="138">
        <v>6.2</v>
      </c>
      <c r="J10842" s="138">
        <v>11.22</v>
      </c>
      <c r="K10842" s="138">
        <v>15.155131264916466</v>
      </c>
    </row>
    <row r="10843" spans="1:11">
      <c r="A10843" s="39" t="s">
        <v>531</v>
      </c>
      <c r="B10843" s="39" t="s">
        <v>535</v>
      </c>
      <c r="C10843" s="39" t="s">
        <v>173</v>
      </c>
      <c r="D10843" s="92">
        <f t="shared" si="531"/>
        <v>6.49</v>
      </c>
      <c r="E10843" s="92">
        <f t="shared" si="532"/>
        <v>4.09</v>
      </c>
      <c r="F10843" s="92">
        <f t="shared" si="533"/>
        <v>10.16</v>
      </c>
      <c r="H10843" s="138">
        <v>6.49</v>
      </c>
      <c r="I10843" s="138">
        <v>4.09</v>
      </c>
      <c r="J10843" s="138">
        <v>10.16</v>
      </c>
      <c r="K10843" s="138">
        <v>23.266563944530045</v>
      </c>
    </row>
    <row r="10844" spans="1:11">
      <c r="A10844" s="39" t="s">
        <v>531</v>
      </c>
      <c r="B10844" s="39" t="s">
        <v>535</v>
      </c>
      <c r="C10844" s="39" t="s">
        <v>176</v>
      </c>
      <c r="D10844" s="92">
        <f t="shared" si="531"/>
        <v>8.1199999999999992</v>
      </c>
      <c r="E10844" s="92">
        <f t="shared" si="532"/>
        <v>4.88</v>
      </c>
      <c r="F10844" s="92">
        <f t="shared" si="533"/>
        <v>13.2</v>
      </c>
      <c r="H10844" s="138">
        <v>8.1199999999999992</v>
      </c>
      <c r="I10844" s="138">
        <v>4.88</v>
      </c>
      <c r="J10844" s="138">
        <v>13.2</v>
      </c>
      <c r="K10844" s="138">
        <v>25.492610837438423</v>
      </c>
    </row>
    <row r="10845" spans="1:11">
      <c r="A10845" s="39" t="s">
        <v>531</v>
      </c>
      <c r="B10845" s="39" t="s">
        <v>536</v>
      </c>
      <c r="C10845" s="39" t="s">
        <v>99</v>
      </c>
      <c r="D10845" s="92">
        <f t="shared" ref="D10845:D10908" si="534">IF(K10845&gt;=50," ",H10845)</f>
        <v>1.72</v>
      </c>
      <c r="E10845" s="92">
        <f t="shared" ref="E10845:E10908" si="535">IF(K10845&gt;=50," ",I10845)</f>
        <v>1.03</v>
      </c>
      <c r="F10845" s="92">
        <f t="shared" ref="F10845:F10908" si="536">IF(K10845&gt;=50," ",J10845)</f>
        <v>2.88</v>
      </c>
      <c r="H10845" s="138">
        <v>1.72</v>
      </c>
      <c r="I10845" s="138">
        <v>1.03</v>
      </c>
      <c r="J10845" s="138">
        <v>2.88</v>
      </c>
      <c r="K10845" s="138">
        <v>26.162790697674421</v>
      </c>
    </row>
    <row r="10846" spans="1:11">
      <c r="A10846" s="39" t="s">
        <v>531</v>
      </c>
      <c r="B10846" s="39" t="s">
        <v>536</v>
      </c>
      <c r="C10846" s="39" t="s">
        <v>100</v>
      </c>
      <c r="D10846" s="92">
        <f t="shared" si="534"/>
        <v>2.15</v>
      </c>
      <c r="E10846" s="92">
        <f t="shared" si="535"/>
        <v>1.1499999999999999</v>
      </c>
      <c r="F10846" s="92">
        <f t="shared" si="536"/>
        <v>4.01</v>
      </c>
      <c r="H10846" s="138">
        <v>2.15</v>
      </c>
      <c r="I10846" s="138">
        <v>1.1499999999999999</v>
      </c>
      <c r="J10846" s="138">
        <v>4.01</v>
      </c>
      <c r="K10846" s="138">
        <v>32.093023255813954</v>
      </c>
    </row>
    <row r="10847" spans="1:11">
      <c r="A10847" s="39" t="s">
        <v>531</v>
      </c>
      <c r="B10847" s="39" t="s">
        <v>536</v>
      </c>
      <c r="C10847" s="39" t="s">
        <v>107</v>
      </c>
      <c r="D10847" s="92">
        <f t="shared" si="534"/>
        <v>5.19</v>
      </c>
      <c r="E10847" s="92">
        <f t="shared" si="535"/>
        <v>3.38</v>
      </c>
      <c r="F10847" s="92">
        <f t="shared" si="536"/>
        <v>7.91</v>
      </c>
      <c r="H10847" s="138">
        <v>5.19</v>
      </c>
      <c r="I10847" s="138">
        <v>3.38</v>
      </c>
      <c r="J10847" s="138">
        <v>7.91</v>
      </c>
      <c r="K10847" s="138">
        <v>21.772639691714833</v>
      </c>
    </row>
    <row r="10848" spans="1:11">
      <c r="A10848" s="39" t="s">
        <v>531</v>
      </c>
      <c r="B10848" s="39" t="s">
        <v>536</v>
      </c>
      <c r="C10848" s="39" t="s">
        <v>113</v>
      </c>
      <c r="D10848" s="92">
        <f t="shared" si="534"/>
        <v>2.33</v>
      </c>
      <c r="E10848" s="92">
        <f t="shared" si="535"/>
        <v>1.33</v>
      </c>
      <c r="F10848" s="92">
        <f t="shared" si="536"/>
        <v>4.05</v>
      </c>
      <c r="H10848" s="138">
        <v>2.33</v>
      </c>
      <c r="I10848" s="138">
        <v>1.33</v>
      </c>
      <c r="J10848" s="138">
        <v>4.05</v>
      </c>
      <c r="K10848" s="138">
        <v>28.326180257510732</v>
      </c>
    </row>
    <row r="10849" spans="1:11">
      <c r="A10849" s="39" t="s">
        <v>531</v>
      </c>
      <c r="B10849" s="39" t="s">
        <v>536</v>
      </c>
      <c r="C10849" s="39" t="s">
        <v>114</v>
      </c>
      <c r="D10849" s="92">
        <f t="shared" si="534"/>
        <v>1.76</v>
      </c>
      <c r="E10849" s="92">
        <f t="shared" si="535"/>
        <v>1.05</v>
      </c>
      <c r="F10849" s="92">
        <f t="shared" si="536"/>
        <v>2.95</v>
      </c>
      <c r="H10849" s="138">
        <v>1.76</v>
      </c>
      <c r="I10849" s="138">
        <v>1.05</v>
      </c>
      <c r="J10849" s="138">
        <v>2.95</v>
      </c>
      <c r="K10849" s="138">
        <v>26.136363636363637</v>
      </c>
    </row>
    <row r="10850" spans="1:11">
      <c r="A10850" s="39" t="s">
        <v>531</v>
      </c>
      <c r="B10850" s="39" t="s">
        <v>536</v>
      </c>
      <c r="C10850" s="39" t="s">
        <v>120</v>
      </c>
      <c r="D10850" s="92">
        <f t="shared" si="534"/>
        <v>2.2799999999999998</v>
      </c>
      <c r="E10850" s="92">
        <f t="shared" si="535"/>
        <v>1.28</v>
      </c>
      <c r="F10850" s="92">
        <f t="shared" si="536"/>
        <v>4.04</v>
      </c>
      <c r="H10850" s="138">
        <v>2.2799999999999998</v>
      </c>
      <c r="I10850" s="138">
        <v>1.28</v>
      </c>
      <c r="J10850" s="138">
        <v>4.04</v>
      </c>
      <c r="K10850" s="138">
        <v>29.385964912280706</v>
      </c>
    </row>
    <row r="10851" spans="1:11">
      <c r="A10851" s="39" t="s">
        <v>531</v>
      </c>
      <c r="B10851" s="39" t="s">
        <v>536</v>
      </c>
      <c r="C10851" s="39" t="s">
        <v>121</v>
      </c>
      <c r="D10851" s="92">
        <f t="shared" si="534"/>
        <v>2.71</v>
      </c>
      <c r="E10851" s="92">
        <f t="shared" si="535"/>
        <v>1.4</v>
      </c>
      <c r="F10851" s="92">
        <f t="shared" si="536"/>
        <v>5.18</v>
      </c>
      <c r="H10851" s="138">
        <v>2.71</v>
      </c>
      <c r="I10851" s="138">
        <v>1.4</v>
      </c>
      <c r="J10851" s="138">
        <v>5.18</v>
      </c>
      <c r="K10851" s="138">
        <v>33.210332103321036</v>
      </c>
    </row>
    <row r="10852" spans="1:11">
      <c r="A10852" s="39" t="s">
        <v>531</v>
      </c>
      <c r="B10852" s="39" t="s">
        <v>536</v>
      </c>
      <c r="C10852" s="39" t="s">
        <v>124</v>
      </c>
      <c r="D10852" s="92">
        <f t="shared" si="534"/>
        <v>2.62</v>
      </c>
      <c r="E10852" s="92">
        <f t="shared" si="535"/>
        <v>1.4</v>
      </c>
      <c r="F10852" s="92">
        <f t="shared" si="536"/>
        <v>4.8600000000000003</v>
      </c>
      <c r="H10852" s="138">
        <v>2.62</v>
      </c>
      <c r="I10852" s="138">
        <v>1.4</v>
      </c>
      <c r="J10852" s="138">
        <v>4.8600000000000003</v>
      </c>
      <c r="K10852" s="138">
        <v>31.679389312977097</v>
      </c>
    </row>
    <row r="10853" spans="1:11">
      <c r="A10853" s="39" t="s">
        <v>531</v>
      </c>
      <c r="B10853" s="39" t="s">
        <v>536</v>
      </c>
      <c r="C10853" s="39" t="s">
        <v>126</v>
      </c>
      <c r="D10853" s="92">
        <f t="shared" si="534"/>
        <v>2.12</v>
      </c>
      <c r="E10853" s="92">
        <f t="shared" si="535"/>
        <v>1.19</v>
      </c>
      <c r="F10853" s="92">
        <f t="shared" si="536"/>
        <v>3.76</v>
      </c>
      <c r="H10853" s="138">
        <v>2.12</v>
      </c>
      <c r="I10853" s="138">
        <v>1.19</v>
      </c>
      <c r="J10853" s="138">
        <v>3.76</v>
      </c>
      <c r="K10853" s="138">
        <v>29.245283018867923</v>
      </c>
    </row>
    <row r="10854" spans="1:11">
      <c r="A10854" s="39" t="s">
        <v>531</v>
      </c>
      <c r="B10854" s="39" t="s">
        <v>536</v>
      </c>
      <c r="C10854" s="39" t="s">
        <v>127</v>
      </c>
      <c r="D10854" s="92">
        <f t="shared" si="534"/>
        <v>4.8</v>
      </c>
      <c r="E10854" s="92">
        <f t="shared" si="535"/>
        <v>2.21</v>
      </c>
      <c r="F10854" s="92">
        <f t="shared" si="536"/>
        <v>10.130000000000001</v>
      </c>
      <c r="H10854" s="138">
        <v>4.8</v>
      </c>
      <c r="I10854" s="138">
        <v>2.21</v>
      </c>
      <c r="J10854" s="138">
        <v>10.130000000000001</v>
      </c>
      <c r="K10854" s="138">
        <v>38.958333333333343</v>
      </c>
    </row>
    <row r="10855" spans="1:11">
      <c r="A10855" s="39" t="s">
        <v>531</v>
      </c>
      <c r="B10855" s="39" t="s">
        <v>536</v>
      </c>
      <c r="C10855" s="39" t="s">
        <v>128</v>
      </c>
      <c r="D10855" s="92">
        <f t="shared" si="534"/>
        <v>3.45</v>
      </c>
      <c r="E10855" s="92">
        <f t="shared" si="535"/>
        <v>2.09</v>
      </c>
      <c r="F10855" s="92">
        <f t="shared" si="536"/>
        <v>5.65</v>
      </c>
      <c r="H10855" s="138">
        <v>3.45</v>
      </c>
      <c r="I10855" s="138">
        <v>2.09</v>
      </c>
      <c r="J10855" s="138">
        <v>5.65</v>
      </c>
      <c r="K10855" s="138">
        <v>25.507246376811594</v>
      </c>
    </row>
    <row r="10856" spans="1:11">
      <c r="A10856" s="39" t="s">
        <v>531</v>
      </c>
      <c r="B10856" s="39" t="s">
        <v>536</v>
      </c>
      <c r="C10856" s="39" t="s">
        <v>129</v>
      </c>
      <c r="D10856" s="92">
        <f t="shared" si="534"/>
        <v>1.44</v>
      </c>
      <c r="E10856" s="92">
        <f t="shared" si="535"/>
        <v>0.77</v>
      </c>
      <c r="F10856" s="92">
        <f t="shared" si="536"/>
        <v>2.64</v>
      </c>
      <c r="H10856" s="138">
        <v>1.44</v>
      </c>
      <c r="I10856" s="138">
        <v>0.77</v>
      </c>
      <c r="J10856" s="138">
        <v>2.64</v>
      </c>
      <c r="K10856" s="138">
        <v>31.25</v>
      </c>
    </row>
    <row r="10857" spans="1:11">
      <c r="A10857" s="39" t="s">
        <v>531</v>
      </c>
      <c r="B10857" s="39" t="s">
        <v>536</v>
      </c>
      <c r="C10857" s="39" t="s">
        <v>139</v>
      </c>
      <c r="D10857" s="92">
        <f t="shared" si="534"/>
        <v>1.36</v>
      </c>
      <c r="E10857" s="92">
        <f t="shared" si="535"/>
        <v>0.56000000000000005</v>
      </c>
      <c r="F10857" s="92">
        <f t="shared" si="536"/>
        <v>3.27</v>
      </c>
      <c r="H10857" s="138">
        <v>1.36</v>
      </c>
      <c r="I10857" s="138">
        <v>0.56000000000000005</v>
      </c>
      <c r="J10857" s="138">
        <v>3.27</v>
      </c>
      <c r="K10857" s="138">
        <v>44.852941176470587</v>
      </c>
    </row>
    <row r="10858" spans="1:11">
      <c r="A10858" s="39" t="s">
        <v>531</v>
      </c>
      <c r="B10858" s="39" t="s">
        <v>536</v>
      </c>
      <c r="C10858" s="39" t="s">
        <v>141</v>
      </c>
      <c r="D10858" s="92" t="str">
        <f t="shared" si="534"/>
        <v xml:space="preserve"> </v>
      </c>
      <c r="E10858" s="92" t="str">
        <f t="shared" si="535"/>
        <v xml:space="preserve"> </v>
      </c>
      <c r="F10858" s="92" t="str">
        <f t="shared" si="536"/>
        <v xml:space="preserve"> </v>
      </c>
      <c r="H10858" s="138">
        <v>1.1399999999999999</v>
      </c>
      <c r="I10858" s="138">
        <v>0.4</v>
      </c>
      <c r="J10858" s="138">
        <v>3.23</v>
      </c>
      <c r="K10858" s="138">
        <v>53.508771929824562</v>
      </c>
    </row>
    <row r="10859" spans="1:11">
      <c r="A10859" s="39" t="s">
        <v>531</v>
      </c>
      <c r="B10859" s="39" t="s">
        <v>536</v>
      </c>
      <c r="C10859" s="39" t="s">
        <v>142</v>
      </c>
      <c r="D10859" s="92">
        <f t="shared" si="534"/>
        <v>3.74</v>
      </c>
      <c r="E10859" s="92">
        <f t="shared" si="535"/>
        <v>2.14</v>
      </c>
      <c r="F10859" s="92">
        <f t="shared" si="536"/>
        <v>6.46</v>
      </c>
      <c r="H10859" s="138">
        <v>3.74</v>
      </c>
      <c r="I10859" s="138">
        <v>2.14</v>
      </c>
      <c r="J10859" s="138">
        <v>6.46</v>
      </c>
      <c r="K10859" s="138">
        <v>28.342245989304814</v>
      </c>
    </row>
    <row r="10860" spans="1:11">
      <c r="A10860" s="39" t="s">
        <v>531</v>
      </c>
      <c r="B10860" s="39" t="s">
        <v>536</v>
      </c>
      <c r="C10860" s="39" t="s">
        <v>147</v>
      </c>
      <c r="D10860" s="92">
        <f t="shared" si="534"/>
        <v>2.14</v>
      </c>
      <c r="E10860" s="92">
        <f t="shared" si="535"/>
        <v>1.24</v>
      </c>
      <c r="F10860" s="92">
        <f t="shared" si="536"/>
        <v>3.66</v>
      </c>
      <c r="H10860" s="138">
        <v>2.14</v>
      </c>
      <c r="I10860" s="138">
        <v>1.24</v>
      </c>
      <c r="J10860" s="138">
        <v>3.66</v>
      </c>
      <c r="K10860" s="138">
        <v>27.570093457943923</v>
      </c>
    </row>
    <row r="10861" spans="1:11">
      <c r="A10861" s="39" t="s">
        <v>531</v>
      </c>
      <c r="B10861" s="39" t="s">
        <v>536</v>
      </c>
      <c r="C10861" s="39" t="s">
        <v>148</v>
      </c>
      <c r="D10861" s="92">
        <f t="shared" si="534"/>
        <v>2.0699999999999998</v>
      </c>
      <c r="E10861" s="92">
        <f t="shared" si="535"/>
        <v>1.1200000000000001</v>
      </c>
      <c r="F10861" s="92">
        <f t="shared" si="536"/>
        <v>3.78</v>
      </c>
      <c r="H10861" s="138">
        <v>2.0699999999999998</v>
      </c>
      <c r="I10861" s="138">
        <v>1.1200000000000001</v>
      </c>
      <c r="J10861" s="138">
        <v>3.78</v>
      </c>
      <c r="K10861" s="138">
        <v>30.917874396135268</v>
      </c>
    </row>
    <row r="10862" spans="1:11">
      <c r="A10862" s="39" t="s">
        <v>531</v>
      </c>
      <c r="B10862" s="39" t="s">
        <v>536</v>
      </c>
      <c r="C10862" s="39" t="s">
        <v>152</v>
      </c>
      <c r="D10862" s="92">
        <f t="shared" si="534"/>
        <v>1.97</v>
      </c>
      <c r="E10862" s="92">
        <f t="shared" si="535"/>
        <v>1.17</v>
      </c>
      <c r="F10862" s="92">
        <f t="shared" si="536"/>
        <v>3.3</v>
      </c>
      <c r="H10862" s="138">
        <v>1.97</v>
      </c>
      <c r="I10862" s="138">
        <v>1.17</v>
      </c>
      <c r="J10862" s="138">
        <v>3.3</v>
      </c>
      <c r="K10862" s="138">
        <v>26.395939086294419</v>
      </c>
    </row>
    <row r="10863" spans="1:11">
      <c r="A10863" s="39" t="s">
        <v>531</v>
      </c>
      <c r="B10863" s="39" t="s">
        <v>536</v>
      </c>
      <c r="C10863" s="39" t="s">
        <v>155</v>
      </c>
      <c r="D10863" s="92">
        <f t="shared" si="534"/>
        <v>2.5499999999999998</v>
      </c>
      <c r="E10863" s="92">
        <f t="shared" si="535"/>
        <v>1.69</v>
      </c>
      <c r="F10863" s="92">
        <f t="shared" si="536"/>
        <v>3.84</v>
      </c>
      <c r="H10863" s="138">
        <v>2.5499999999999998</v>
      </c>
      <c r="I10863" s="138">
        <v>1.69</v>
      </c>
      <c r="J10863" s="138">
        <v>3.84</v>
      </c>
      <c r="K10863" s="138">
        <v>21.176470588235297</v>
      </c>
    </row>
    <row r="10864" spans="1:11">
      <c r="A10864" s="39" t="s">
        <v>531</v>
      </c>
      <c r="B10864" s="39" t="s">
        <v>536</v>
      </c>
      <c r="C10864" s="39" t="s">
        <v>157</v>
      </c>
      <c r="D10864" s="92">
        <f t="shared" si="534"/>
        <v>3.15</v>
      </c>
      <c r="E10864" s="92">
        <f t="shared" si="535"/>
        <v>1.71</v>
      </c>
      <c r="F10864" s="92">
        <f t="shared" si="536"/>
        <v>5.72</v>
      </c>
      <c r="H10864" s="138">
        <v>3.15</v>
      </c>
      <c r="I10864" s="138">
        <v>1.71</v>
      </c>
      <c r="J10864" s="138">
        <v>5.72</v>
      </c>
      <c r="K10864" s="138">
        <v>30.793650793650794</v>
      </c>
    </row>
    <row r="10865" spans="1:11">
      <c r="A10865" s="39" t="s">
        <v>531</v>
      </c>
      <c r="B10865" s="39" t="s">
        <v>536</v>
      </c>
      <c r="C10865" s="39" t="s">
        <v>158</v>
      </c>
      <c r="D10865" s="92">
        <f t="shared" si="534"/>
        <v>1.47</v>
      </c>
      <c r="E10865" s="92">
        <f t="shared" si="535"/>
        <v>0.79</v>
      </c>
      <c r="F10865" s="92">
        <f t="shared" si="536"/>
        <v>2.73</v>
      </c>
      <c r="H10865" s="138">
        <v>1.47</v>
      </c>
      <c r="I10865" s="138">
        <v>0.79</v>
      </c>
      <c r="J10865" s="138">
        <v>2.73</v>
      </c>
      <c r="K10865" s="138">
        <v>31.972789115646254</v>
      </c>
    </row>
    <row r="10866" spans="1:11">
      <c r="A10866" s="39" t="s">
        <v>531</v>
      </c>
      <c r="B10866" s="39" t="s">
        <v>536</v>
      </c>
      <c r="C10866" s="39" t="s">
        <v>160</v>
      </c>
      <c r="D10866" s="92">
        <f t="shared" si="534"/>
        <v>2.86</v>
      </c>
      <c r="E10866" s="92">
        <f t="shared" si="535"/>
        <v>1.72</v>
      </c>
      <c r="F10866" s="92">
        <f t="shared" si="536"/>
        <v>4.71</v>
      </c>
      <c r="H10866" s="138">
        <v>2.86</v>
      </c>
      <c r="I10866" s="138">
        <v>1.72</v>
      </c>
      <c r="J10866" s="138">
        <v>4.71</v>
      </c>
      <c r="K10866" s="138">
        <v>25.524475524475527</v>
      </c>
    </row>
    <row r="10867" spans="1:11">
      <c r="A10867" s="39" t="s">
        <v>531</v>
      </c>
      <c r="B10867" s="39" t="s">
        <v>536</v>
      </c>
      <c r="C10867" s="39" t="s">
        <v>163</v>
      </c>
      <c r="D10867" s="92">
        <f t="shared" si="534"/>
        <v>1.36</v>
      </c>
      <c r="E10867" s="92">
        <f t="shared" si="535"/>
        <v>0.57999999999999996</v>
      </c>
      <c r="F10867" s="92">
        <f t="shared" si="536"/>
        <v>3.14</v>
      </c>
      <c r="H10867" s="138">
        <v>1.36</v>
      </c>
      <c r="I10867" s="138">
        <v>0.57999999999999996</v>
      </c>
      <c r="J10867" s="138">
        <v>3.14</v>
      </c>
      <c r="K10867" s="138">
        <v>42.647058823529406</v>
      </c>
    </row>
    <row r="10868" spans="1:11">
      <c r="A10868" s="39" t="s">
        <v>531</v>
      </c>
      <c r="B10868" s="39" t="s">
        <v>536</v>
      </c>
      <c r="C10868" s="39" t="s">
        <v>167</v>
      </c>
      <c r="D10868" s="92">
        <f t="shared" si="534"/>
        <v>1.64</v>
      </c>
      <c r="E10868" s="92">
        <f t="shared" si="535"/>
        <v>0.86</v>
      </c>
      <c r="F10868" s="92">
        <f t="shared" si="536"/>
        <v>3.11</v>
      </c>
      <c r="H10868" s="138">
        <v>1.64</v>
      </c>
      <c r="I10868" s="138">
        <v>0.86</v>
      </c>
      <c r="J10868" s="138">
        <v>3.11</v>
      </c>
      <c r="K10868" s="138">
        <v>32.926829268292686</v>
      </c>
    </row>
    <row r="10869" spans="1:11">
      <c r="A10869" s="39" t="s">
        <v>531</v>
      </c>
      <c r="B10869" s="39" t="s">
        <v>536</v>
      </c>
      <c r="C10869" s="39" t="s">
        <v>169</v>
      </c>
      <c r="D10869" s="92">
        <f t="shared" si="534"/>
        <v>1.03</v>
      </c>
      <c r="E10869" s="92">
        <f t="shared" si="535"/>
        <v>0.46</v>
      </c>
      <c r="F10869" s="92">
        <f t="shared" si="536"/>
        <v>2.2799999999999998</v>
      </c>
      <c r="H10869" s="138">
        <v>1.03</v>
      </c>
      <c r="I10869" s="138">
        <v>0.46</v>
      </c>
      <c r="J10869" s="138">
        <v>2.2799999999999998</v>
      </c>
      <c r="K10869" s="138">
        <v>40.776699029126213</v>
      </c>
    </row>
    <row r="10870" spans="1:11">
      <c r="A10870" s="39" t="s">
        <v>531</v>
      </c>
      <c r="B10870" s="39" t="s">
        <v>536</v>
      </c>
      <c r="C10870" s="39" t="s">
        <v>173</v>
      </c>
      <c r="D10870" s="92">
        <f t="shared" si="534"/>
        <v>3.16</v>
      </c>
      <c r="E10870" s="92">
        <f t="shared" si="535"/>
        <v>1.52</v>
      </c>
      <c r="F10870" s="92">
        <f t="shared" si="536"/>
        <v>6.47</v>
      </c>
      <c r="H10870" s="138">
        <v>3.16</v>
      </c>
      <c r="I10870" s="138">
        <v>1.52</v>
      </c>
      <c r="J10870" s="138">
        <v>6.47</v>
      </c>
      <c r="K10870" s="138">
        <v>37.025316455696199</v>
      </c>
    </row>
    <row r="10871" spans="1:11">
      <c r="A10871" s="39" t="s">
        <v>531</v>
      </c>
      <c r="B10871" s="39" t="s">
        <v>536</v>
      </c>
      <c r="C10871" s="39" t="s">
        <v>176</v>
      </c>
      <c r="D10871" s="92">
        <f t="shared" si="534"/>
        <v>0.96</v>
      </c>
      <c r="E10871" s="92">
        <f t="shared" si="535"/>
        <v>0.53</v>
      </c>
      <c r="F10871" s="92">
        <f t="shared" si="536"/>
        <v>1.74</v>
      </c>
      <c r="H10871" s="138">
        <v>0.96</v>
      </c>
      <c r="I10871" s="138">
        <v>0.53</v>
      </c>
      <c r="J10871" s="138">
        <v>1.74</v>
      </c>
      <c r="K10871" s="138">
        <v>30.208333333333332</v>
      </c>
    </row>
    <row r="10872" spans="1:11">
      <c r="A10872" s="39" t="s">
        <v>531</v>
      </c>
      <c r="B10872" s="39" t="s">
        <v>537</v>
      </c>
      <c r="C10872" s="39" t="s">
        <v>99</v>
      </c>
      <c r="D10872" s="92">
        <f t="shared" si="534"/>
        <v>10.09</v>
      </c>
      <c r="E10872" s="92">
        <f t="shared" si="535"/>
        <v>7.37</v>
      </c>
      <c r="F10872" s="92">
        <f t="shared" si="536"/>
        <v>13.66</v>
      </c>
      <c r="H10872" s="138">
        <v>10.09</v>
      </c>
      <c r="I10872" s="138">
        <v>7.37</v>
      </c>
      <c r="J10872" s="138">
        <v>13.66</v>
      </c>
      <c r="K10872" s="138">
        <v>15.758176412289396</v>
      </c>
    </row>
    <row r="10873" spans="1:11">
      <c r="A10873" s="39" t="s">
        <v>531</v>
      </c>
      <c r="B10873" s="39" t="s">
        <v>537</v>
      </c>
      <c r="C10873" s="39" t="s">
        <v>100</v>
      </c>
      <c r="D10873" s="92">
        <f t="shared" si="534"/>
        <v>9.76</v>
      </c>
      <c r="E10873" s="92">
        <f t="shared" si="535"/>
        <v>7.41</v>
      </c>
      <c r="F10873" s="92">
        <f t="shared" si="536"/>
        <v>12.74</v>
      </c>
      <c r="H10873" s="138">
        <v>9.76</v>
      </c>
      <c r="I10873" s="138">
        <v>7.41</v>
      </c>
      <c r="J10873" s="138">
        <v>12.74</v>
      </c>
      <c r="K10873" s="138">
        <v>13.831967213114755</v>
      </c>
    </row>
    <row r="10874" spans="1:11">
      <c r="A10874" s="39" t="s">
        <v>531</v>
      </c>
      <c r="B10874" s="39" t="s">
        <v>537</v>
      </c>
      <c r="C10874" s="39" t="s">
        <v>107</v>
      </c>
      <c r="D10874" s="92">
        <f t="shared" si="534"/>
        <v>6.25</v>
      </c>
      <c r="E10874" s="92">
        <f t="shared" si="535"/>
        <v>4.33</v>
      </c>
      <c r="F10874" s="92">
        <f t="shared" si="536"/>
        <v>8.9499999999999993</v>
      </c>
      <c r="H10874" s="138">
        <v>6.25</v>
      </c>
      <c r="I10874" s="138">
        <v>4.33</v>
      </c>
      <c r="J10874" s="138">
        <v>8.9499999999999993</v>
      </c>
      <c r="K10874" s="138">
        <v>18.559999999999999</v>
      </c>
    </row>
    <row r="10875" spans="1:11">
      <c r="A10875" s="39" t="s">
        <v>531</v>
      </c>
      <c r="B10875" s="39" t="s">
        <v>537</v>
      </c>
      <c r="C10875" s="39" t="s">
        <v>113</v>
      </c>
      <c r="D10875" s="92">
        <f t="shared" si="534"/>
        <v>7.64</v>
      </c>
      <c r="E10875" s="92">
        <f t="shared" si="535"/>
        <v>5.61</v>
      </c>
      <c r="F10875" s="92">
        <f t="shared" si="536"/>
        <v>10.31</v>
      </c>
      <c r="H10875" s="138">
        <v>7.64</v>
      </c>
      <c r="I10875" s="138">
        <v>5.61</v>
      </c>
      <c r="J10875" s="138">
        <v>10.31</v>
      </c>
      <c r="K10875" s="138">
        <v>15.575916230366493</v>
      </c>
    </row>
    <row r="10876" spans="1:11">
      <c r="A10876" s="39" t="s">
        <v>531</v>
      </c>
      <c r="B10876" s="39" t="s">
        <v>537</v>
      </c>
      <c r="C10876" s="39" t="s">
        <v>114</v>
      </c>
      <c r="D10876" s="92">
        <f t="shared" si="534"/>
        <v>8.07</v>
      </c>
      <c r="E10876" s="92">
        <f t="shared" si="535"/>
        <v>6.27</v>
      </c>
      <c r="F10876" s="92">
        <f t="shared" si="536"/>
        <v>10.33</v>
      </c>
      <c r="H10876" s="138">
        <v>8.07</v>
      </c>
      <c r="I10876" s="138">
        <v>6.27</v>
      </c>
      <c r="J10876" s="138">
        <v>10.33</v>
      </c>
      <c r="K10876" s="138">
        <v>12.763320941759604</v>
      </c>
    </row>
    <row r="10877" spans="1:11">
      <c r="A10877" s="39" t="s">
        <v>531</v>
      </c>
      <c r="B10877" s="39" t="s">
        <v>537</v>
      </c>
      <c r="C10877" s="39" t="s">
        <v>120</v>
      </c>
      <c r="D10877" s="92">
        <f t="shared" si="534"/>
        <v>12.08</v>
      </c>
      <c r="E10877" s="92">
        <f t="shared" si="535"/>
        <v>8.6199999999999992</v>
      </c>
      <c r="F10877" s="92">
        <f t="shared" si="536"/>
        <v>16.670000000000002</v>
      </c>
      <c r="H10877" s="138">
        <v>12.08</v>
      </c>
      <c r="I10877" s="138">
        <v>8.6199999999999992</v>
      </c>
      <c r="J10877" s="138">
        <v>16.670000000000002</v>
      </c>
      <c r="K10877" s="138">
        <v>16.804635761589402</v>
      </c>
    </row>
    <row r="10878" spans="1:11">
      <c r="A10878" s="39" t="s">
        <v>531</v>
      </c>
      <c r="B10878" s="39" t="s">
        <v>537</v>
      </c>
      <c r="C10878" s="39" t="s">
        <v>121</v>
      </c>
      <c r="D10878" s="92">
        <f t="shared" si="534"/>
        <v>8.48</v>
      </c>
      <c r="E10878" s="92">
        <f t="shared" si="535"/>
        <v>6.31</v>
      </c>
      <c r="F10878" s="92">
        <f t="shared" si="536"/>
        <v>11.32</v>
      </c>
      <c r="H10878" s="138">
        <v>8.48</v>
      </c>
      <c r="I10878" s="138">
        <v>6.31</v>
      </c>
      <c r="J10878" s="138">
        <v>11.32</v>
      </c>
      <c r="K10878" s="138">
        <v>14.976415094339623</v>
      </c>
    </row>
    <row r="10879" spans="1:11">
      <c r="A10879" s="39" t="s">
        <v>531</v>
      </c>
      <c r="B10879" s="39" t="s">
        <v>537</v>
      </c>
      <c r="C10879" s="39" t="s">
        <v>124</v>
      </c>
      <c r="D10879" s="92">
        <f t="shared" si="534"/>
        <v>6.28</v>
      </c>
      <c r="E10879" s="92">
        <f t="shared" si="535"/>
        <v>4.47</v>
      </c>
      <c r="F10879" s="92">
        <f t="shared" si="536"/>
        <v>8.7799999999999994</v>
      </c>
      <c r="H10879" s="138">
        <v>6.28</v>
      </c>
      <c r="I10879" s="138">
        <v>4.47</v>
      </c>
      <c r="J10879" s="138">
        <v>8.7799999999999994</v>
      </c>
      <c r="K10879" s="138">
        <v>17.197452229299365</v>
      </c>
    </row>
    <row r="10880" spans="1:11">
      <c r="A10880" s="39" t="s">
        <v>531</v>
      </c>
      <c r="B10880" s="39" t="s">
        <v>537</v>
      </c>
      <c r="C10880" s="39" t="s">
        <v>126</v>
      </c>
      <c r="D10880" s="92">
        <f t="shared" si="534"/>
        <v>6.63</v>
      </c>
      <c r="E10880" s="92">
        <f t="shared" si="535"/>
        <v>4.92</v>
      </c>
      <c r="F10880" s="92">
        <f t="shared" si="536"/>
        <v>8.89</v>
      </c>
      <c r="H10880" s="138">
        <v>6.63</v>
      </c>
      <c r="I10880" s="138">
        <v>4.92</v>
      </c>
      <c r="J10880" s="138">
        <v>8.89</v>
      </c>
      <c r="K10880" s="138">
        <v>15.082956259426847</v>
      </c>
    </row>
    <row r="10881" spans="1:11">
      <c r="A10881" s="39" t="s">
        <v>531</v>
      </c>
      <c r="B10881" s="39" t="s">
        <v>537</v>
      </c>
      <c r="C10881" s="39" t="s">
        <v>127</v>
      </c>
      <c r="D10881" s="92">
        <f t="shared" si="534"/>
        <v>9.59</v>
      </c>
      <c r="E10881" s="92">
        <f t="shared" si="535"/>
        <v>7.6</v>
      </c>
      <c r="F10881" s="92">
        <f t="shared" si="536"/>
        <v>12.04</v>
      </c>
      <c r="H10881" s="138">
        <v>9.59</v>
      </c>
      <c r="I10881" s="138">
        <v>7.6</v>
      </c>
      <c r="J10881" s="138">
        <v>12.04</v>
      </c>
      <c r="K10881" s="138">
        <v>11.78310740354536</v>
      </c>
    </row>
    <row r="10882" spans="1:11">
      <c r="A10882" s="39" t="s">
        <v>531</v>
      </c>
      <c r="B10882" s="39" t="s">
        <v>537</v>
      </c>
      <c r="C10882" s="39" t="s">
        <v>128</v>
      </c>
      <c r="D10882" s="92">
        <f t="shared" si="534"/>
        <v>7.88</v>
      </c>
      <c r="E10882" s="92">
        <f t="shared" si="535"/>
        <v>5.61</v>
      </c>
      <c r="F10882" s="92">
        <f t="shared" si="536"/>
        <v>10.97</v>
      </c>
      <c r="H10882" s="138">
        <v>7.88</v>
      </c>
      <c r="I10882" s="138">
        <v>5.61</v>
      </c>
      <c r="J10882" s="138">
        <v>10.97</v>
      </c>
      <c r="K10882" s="138">
        <v>17.131979695431472</v>
      </c>
    </row>
    <row r="10883" spans="1:11">
      <c r="A10883" s="39" t="s">
        <v>531</v>
      </c>
      <c r="B10883" s="39" t="s">
        <v>537</v>
      </c>
      <c r="C10883" s="39" t="s">
        <v>129</v>
      </c>
      <c r="D10883" s="92">
        <f t="shared" si="534"/>
        <v>7.11</v>
      </c>
      <c r="E10883" s="92">
        <f t="shared" si="535"/>
        <v>5.35</v>
      </c>
      <c r="F10883" s="92">
        <f t="shared" si="536"/>
        <v>9.4</v>
      </c>
      <c r="H10883" s="138">
        <v>7.11</v>
      </c>
      <c r="I10883" s="138">
        <v>5.35</v>
      </c>
      <c r="J10883" s="138">
        <v>9.4</v>
      </c>
      <c r="K10883" s="138">
        <v>14.345991561181433</v>
      </c>
    </row>
    <row r="10884" spans="1:11">
      <c r="A10884" s="39" t="s">
        <v>531</v>
      </c>
      <c r="B10884" s="39" t="s">
        <v>537</v>
      </c>
      <c r="C10884" s="39" t="s">
        <v>139</v>
      </c>
      <c r="D10884" s="92">
        <f t="shared" si="534"/>
        <v>9.75</v>
      </c>
      <c r="E10884" s="92">
        <f t="shared" si="535"/>
        <v>6.57</v>
      </c>
      <c r="F10884" s="92">
        <f t="shared" si="536"/>
        <v>14.24</v>
      </c>
      <c r="H10884" s="138">
        <v>9.75</v>
      </c>
      <c r="I10884" s="138">
        <v>6.57</v>
      </c>
      <c r="J10884" s="138">
        <v>14.24</v>
      </c>
      <c r="K10884" s="138">
        <v>19.794871794871792</v>
      </c>
    </row>
    <row r="10885" spans="1:11">
      <c r="A10885" s="39" t="s">
        <v>531</v>
      </c>
      <c r="B10885" s="39" t="s">
        <v>537</v>
      </c>
      <c r="C10885" s="39" t="s">
        <v>141</v>
      </c>
      <c r="D10885" s="92">
        <f t="shared" si="534"/>
        <v>6.19</v>
      </c>
      <c r="E10885" s="92">
        <f t="shared" si="535"/>
        <v>3.61</v>
      </c>
      <c r="F10885" s="92">
        <f t="shared" si="536"/>
        <v>10.39</v>
      </c>
      <c r="H10885" s="138">
        <v>6.19</v>
      </c>
      <c r="I10885" s="138">
        <v>3.61</v>
      </c>
      <c r="J10885" s="138">
        <v>10.39</v>
      </c>
      <c r="K10885" s="138">
        <v>26.97899838449111</v>
      </c>
    </row>
    <row r="10886" spans="1:11">
      <c r="A10886" s="39" t="s">
        <v>531</v>
      </c>
      <c r="B10886" s="39" t="s">
        <v>537</v>
      </c>
      <c r="C10886" s="39" t="s">
        <v>142</v>
      </c>
      <c r="D10886" s="92">
        <f t="shared" si="534"/>
        <v>8.64</v>
      </c>
      <c r="E10886" s="92">
        <f t="shared" si="535"/>
        <v>6.1</v>
      </c>
      <c r="F10886" s="92">
        <f t="shared" si="536"/>
        <v>12.1</v>
      </c>
      <c r="H10886" s="138">
        <v>8.64</v>
      </c>
      <c r="I10886" s="138">
        <v>6.1</v>
      </c>
      <c r="J10886" s="138">
        <v>12.1</v>
      </c>
      <c r="K10886" s="138">
        <v>17.476851851851851</v>
      </c>
    </row>
    <row r="10887" spans="1:11">
      <c r="A10887" s="39" t="s">
        <v>531</v>
      </c>
      <c r="B10887" s="39" t="s">
        <v>537</v>
      </c>
      <c r="C10887" s="39" t="s">
        <v>147</v>
      </c>
      <c r="D10887" s="92">
        <f t="shared" si="534"/>
        <v>8.0299999999999994</v>
      </c>
      <c r="E10887" s="92">
        <f t="shared" si="535"/>
        <v>6.01</v>
      </c>
      <c r="F10887" s="92">
        <f t="shared" si="536"/>
        <v>10.66</v>
      </c>
      <c r="H10887" s="138">
        <v>8.0299999999999994</v>
      </c>
      <c r="I10887" s="138">
        <v>6.01</v>
      </c>
      <c r="J10887" s="138">
        <v>10.66</v>
      </c>
      <c r="K10887" s="138">
        <v>14.694894146948942</v>
      </c>
    </row>
    <row r="10888" spans="1:11">
      <c r="A10888" s="39" t="s">
        <v>531</v>
      </c>
      <c r="B10888" s="39" t="s">
        <v>537</v>
      </c>
      <c r="C10888" s="39" t="s">
        <v>148</v>
      </c>
      <c r="D10888" s="92">
        <f t="shared" si="534"/>
        <v>11.26</v>
      </c>
      <c r="E10888" s="92">
        <f t="shared" si="535"/>
        <v>7.97</v>
      </c>
      <c r="F10888" s="92">
        <f t="shared" si="536"/>
        <v>15.67</v>
      </c>
      <c r="H10888" s="138">
        <v>11.26</v>
      </c>
      <c r="I10888" s="138">
        <v>7.97</v>
      </c>
      <c r="J10888" s="138">
        <v>15.67</v>
      </c>
      <c r="K10888" s="138">
        <v>17.317939609236234</v>
      </c>
    </row>
    <row r="10889" spans="1:11">
      <c r="A10889" s="39" t="s">
        <v>531</v>
      </c>
      <c r="B10889" s="39" t="s">
        <v>537</v>
      </c>
      <c r="C10889" s="39" t="s">
        <v>152</v>
      </c>
      <c r="D10889" s="92">
        <f t="shared" si="534"/>
        <v>10.65</v>
      </c>
      <c r="E10889" s="92">
        <f t="shared" si="535"/>
        <v>8.31</v>
      </c>
      <c r="F10889" s="92">
        <f t="shared" si="536"/>
        <v>13.55</v>
      </c>
      <c r="H10889" s="138">
        <v>10.65</v>
      </c>
      <c r="I10889" s="138">
        <v>8.31</v>
      </c>
      <c r="J10889" s="138">
        <v>13.55</v>
      </c>
      <c r="K10889" s="138">
        <v>12.488262910798124</v>
      </c>
    </row>
    <row r="10890" spans="1:11">
      <c r="A10890" s="39" t="s">
        <v>531</v>
      </c>
      <c r="B10890" s="39" t="s">
        <v>537</v>
      </c>
      <c r="C10890" s="39" t="s">
        <v>155</v>
      </c>
      <c r="D10890" s="92">
        <f t="shared" si="534"/>
        <v>11.07</v>
      </c>
      <c r="E10890" s="92">
        <f t="shared" si="535"/>
        <v>8.02</v>
      </c>
      <c r="F10890" s="92">
        <f t="shared" si="536"/>
        <v>15.1</v>
      </c>
      <c r="H10890" s="138">
        <v>11.07</v>
      </c>
      <c r="I10890" s="138">
        <v>8.02</v>
      </c>
      <c r="J10890" s="138">
        <v>15.1</v>
      </c>
      <c r="K10890" s="138">
        <v>16.169828364950316</v>
      </c>
    </row>
    <row r="10891" spans="1:11">
      <c r="A10891" s="39" t="s">
        <v>531</v>
      </c>
      <c r="B10891" s="39" t="s">
        <v>537</v>
      </c>
      <c r="C10891" s="39" t="s">
        <v>157</v>
      </c>
      <c r="D10891" s="92">
        <f t="shared" si="534"/>
        <v>10.93</v>
      </c>
      <c r="E10891" s="92">
        <f t="shared" si="535"/>
        <v>6.9</v>
      </c>
      <c r="F10891" s="92">
        <f t="shared" si="536"/>
        <v>16.88</v>
      </c>
      <c r="H10891" s="138">
        <v>10.93</v>
      </c>
      <c r="I10891" s="138">
        <v>6.9</v>
      </c>
      <c r="J10891" s="138">
        <v>16.88</v>
      </c>
      <c r="K10891" s="138">
        <v>22.872827081427268</v>
      </c>
    </row>
    <row r="10892" spans="1:11">
      <c r="A10892" s="39" t="s">
        <v>531</v>
      </c>
      <c r="B10892" s="39" t="s">
        <v>537</v>
      </c>
      <c r="C10892" s="39" t="s">
        <v>158</v>
      </c>
      <c r="D10892" s="92">
        <f t="shared" si="534"/>
        <v>11.09</v>
      </c>
      <c r="E10892" s="92">
        <f t="shared" si="535"/>
        <v>5.39</v>
      </c>
      <c r="F10892" s="92">
        <f t="shared" si="536"/>
        <v>21.44</v>
      </c>
      <c r="H10892" s="138">
        <v>11.09</v>
      </c>
      <c r="I10892" s="138">
        <v>5.39</v>
      </c>
      <c r="J10892" s="138">
        <v>21.44</v>
      </c>
      <c r="K10892" s="138">
        <v>35.527502254283135</v>
      </c>
    </row>
    <row r="10893" spans="1:11">
      <c r="A10893" s="39" t="s">
        <v>531</v>
      </c>
      <c r="B10893" s="39" t="s">
        <v>537</v>
      </c>
      <c r="C10893" s="39" t="s">
        <v>160</v>
      </c>
      <c r="D10893" s="92">
        <f t="shared" si="534"/>
        <v>9.27</v>
      </c>
      <c r="E10893" s="92">
        <f t="shared" si="535"/>
        <v>6.85</v>
      </c>
      <c r="F10893" s="92">
        <f t="shared" si="536"/>
        <v>12.42</v>
      </c>
      <c r="H10893" s="138">
        <v>9.27</v>
      </c>
      <c r="I10893" s="138">
        <v>6.85</v>
      </c>
      <c r="J10893" s="138">
        <v>12.42</v>
      </c>
      <c r="K10893" s="138">
        <v>15.210355987055015</v>
      </c>
    </row>
    <row r="10894" spans="1:11">
      <c r="A10894" s="39" t="s">
        <v>531</v>
      </c>
      <c r="B10894" s="39" t="s">
        <v>537</v>
      </c>
      <c r="C10894" s="39" t="s">
        <v>163</v>
      </c>
      <c r="D10894" s="92">
        <f t="shared" si="534"/>
        <v>6.95</v>
      </c>
      <c r="E10894" s="92">
        <f t="shared" si="535"/>
        <v>4.92</v>
      </c>
      <c r="F10894" s="92">
        <f t="shared" si="536"/>
        <v>9.73</v>
      </c>
      <c r="H10894" s="138">
        <v>6.95</v>
      </c>
      <c r="I10894" s="138">
        <v>4.92</v>
      </c>
      <c r="J10894" s="138">
        <v>9.73</v>
      </c>
      <c r="K10894" s="138">
        <v>17.410071942446042</v>
      </c>
    </row>
    <row r="10895" spans="1:11">
      <c r="A10895" s="39" t="s">
        <v>531</v>
      </c>
      <c r="B10895" s="39" t="s">
        <v>537</v>
      </c>
      <c r="C10895" s="39" t="s">
        <v>167</v>
      </c>
      <c r="D10895" s="92">
        <f t="shared" si="534"/>
        <v>8.5399999999999991</v>
      </c>
      <c r="E10895" s="92">
        <f t="shared" si="535"/>
        <v>6.32</v>
      </c>
      <c r="F10895" s="92">
        <f t="shared" si="536"/>
        <v>11.43</v>
      </c>
      <c r="H10895" s="138">
        <v>8.5399999999999991</v>
      </c>
      <c r="I10895" s="138">
        <v>6.32</v>
      </c>
      <c r="J10895" s="138">
        <v>11.43</v>
      </c>
      <c r="K10895" s="138">
        <v>15.10538641686183</v>
      </c>
    </row>
    <row r="10896" spans="1:11">
      <c r="A10896" s="39" t="s">
        <v>531</v>
      </c>
      <c r="B10896" s="39" t="s">
        <v>537</v>
      </c>
      <c r="C10896" s="39" t="s">
        <v>169</v>
      </c>
      <c r="D10896" s="92">
        <f t="shared" si="534"/>
        <v>8.7799999999999994</v>
      </c>
      <c r="E10896" s="92">
        <f t="shared" si="535"/>
        <v>6.55</v>
      </c>
      <c r="F10896" s="92">
        <f t="shared" si="536"/>
        <v>11.68</v>
      </c>
      <c r="H10896" s="138">
        <v>8.7799999999999994</v>
      </c>
      <c r="I10896" s="138">
        <v>6.55</v>
      </c>
      <c r="J10896" s="138">
        <v>11.68</v>
      </c>
      <c r="K10896" s="138">
        <v>14.806378132118454</v>
      </c>
    </row>
    <row r="10897" spans="1:11">
      <c r="A10897" s="39" t="s">
        <v>531</v>
      </c>
      <c r="B10897" s="39" t="s">
        <v>537</v>
      </c>
      <c r="C10897" s="39" t="s">
        <v>173</v>
      </c>
      <c r="D10897" s="92">
        <f t="shared" si="534"/>
        <v>4.82</v>
      </c>
      <c r="E10897" s="92">
        <f t="shared" si="535"/>
        <v>3.05</v>
      </c>
      <c r="F10897" s="92">
        <f t="shared" si="536"/>
        <v>7.53</v>
      </c>
      <c r="H10897" s="138">
        <v>4.82</v>
      </c>
      <c r="I10897" s="138">
        <v>3.05</v>
      </c>
      <c r="J10897" s="138">
        <v>7.53</v>
      </c>
      <c r="K10897" s="138">
        <v>23.029045643153527</v>
      </c>
    </row>
    <row r="10898" spans="1:11">
      <c r="A10898" s="39" t="s">
        <v>531</v>
      </c>
      <c r="B10898" s="39" t="s">
        <v>537</v>
      </c>
      <c r="C10898" s="39" t="s">
        <v>176</v>
      </c>
      <c r="D10898" s="92">
        <f t="shared" si="534"/>
        <v>9.5399999999999991</v>
      </c>
      <c r="E10898" s="92">
        <f t="shared" si="535"/>
        <v>6.47</v>
      </c>
      <c r="F10898" s="92">
        <f t="shared" si="536"/>
        <v>13.85</v>
      </c>
      <c r="H10898" s="138">
        <v>9.5399999999999991</v>
      </c>
      <c r="I10898" s="138">
        <v>6.47</v>
      </c>
      <c r="J10898" s="138">
        <v>13.85</v>
      </c>
      <c r="K10898" s="138">
        <v>19.496855345911953</v>
      </c>
    </row>
    <row r="10899" spans="1:11">
      <c r="A10899" s="39" t="s">
        <v>531</v>
      </c>
      <c r="B10899" s="39" t="s">
        <v>538</v>
      </c>
      <c r="C10899" s="39" t="s">
        <v>99</v>
      </c>
      <c r="D10899" s="92">
        <f t="shared" si="534"/>
        <v>5.3</v>
      </c>
      <c r="E10899" s="92">
        <f t="shared" si="535"/>
        <v>3.86</v>
      </c>
      <c r="F10899" s="92">
        <f t="shared" si="536"/>
        <v>7.25</v>
      </c>
      <c r="H10899" s="138">
        <v>5.3</v>
      </c>
      <c r="I10899" s="138">
        <v>3.86</v>
      </c>
      <c r="J10899" s="138">
        <v>7.25</v>
      </c>
      <c r="K10899" s="138">
        <v>16.037735849056602</v>
      </c>
    </row>
    <row r="10900" spans="1:11">
      <c r="A10900" s="39" t="s">
        <v>531</v>
      </c>
      <c r="B10900" s="39" t="s">
        <v>538</v>
      </c>
      <c r="C10900" s="39" t="s">
        <v>100</v>
      </c>
      <c r="D10900" s="92">
        <f t="shared" si="534"/>
        <v>5.22</v>
      </c>
      <c r="E10900" s="92">
        <f t="shared" si="535"/>
        <v>3.6</v>
      </c>
      <c r="F10900" s="92">
        <f t="shared" si="536"/>
        <v>7.51</v>
      </c>
      <c r="H10900" s="138">
        <v>5.22</v>
      </c>
      <c r="I10900" s="138">
        <v>3.6</v>
      </c>
      <c r="J10900" s="138">
        <v>7.51</v>
      </c>
      <c r="K10900" s="138">
        <v>18.773946360153257</v>
      </c>
    </row>
    <row r="10901" spans="1:11">
      <c r="A10901" s="39" t="s">
        <v>531</v>
      </c>
      <c r="B10901" s="39" t="s">
        <v>538</v>
      </c>
      <c r="C10901" s="39" t="s">
        <v>107</v>
      </c>
      <c r="D10901" s="92">
        <f t="shared" si="534"/>
        <v>6.32</v>
      </c>
      <c r="E10901" s="92">
        <f t="shared" si="535"/>
        <v>4.37</v>
      </c>
      <c r="F10901" s="92">
        <f t="shared" si="536"/>
        <v>9.06</v>
      </c>
      <c r="H10901" s="138">
        <v>6.32</v>
      </c>
      <c r="I10901" s="138">
        <v>4.37</v>
      </c>
      <c r="J10901" s="138">
        <v>9.06</v>
      </c>
      <c r="K10901" s="138">
        <v>18.670886075949365</v>
      </c>
    </row>
    <row r="10902" spans="1:11">
      <c r="A10902" s="39" t="s">
        <v>531</v>
      </c>
      <c r="B10902" s="39" t="s">
        <v>538</v>
      </c>
      <c r="C10902" s="39" t="s">
        <v>113</v>
      </c>
      <c r="D10902" s="92">
        <f t="shared" si="534"/>
        <v>7.13</v>
      </c>
      <c r="E10902" s="92">
        <f t="shared" si="535"/>
        <v>5.3</v>
      </c>
      <c r="F10902" s="92">
        <f t="shared" si="536"/>
        <v>9.52</v>
      </c>
      <c r="H10902" s="138">
        <v>7.13</v>
      </c>
      <c r="I10902" s="138">
        <v>5.3</v>
      </c>
      <c r="J10902" s="138">
        <v>9.52</v>
      </c>
      <c r="K10902" s="138">
        <v>15.0070126227209</v>
      </c>
    </row>
    <row r="10903" spans="1:11">
      <c r="A10903" s="39" t="s">
        <v>531</v>
      </c>
      <c r="B10903" s="39" t="s">
        <v>538</v>
      </c>
      <c r="C10903" s="39" t="s">
        <v>114</v>
      </c>
      <c r="D10903" s="92">
        <f t="shared" si="534"/>
        <v>4.5</v>
      </c>
      <c r="E10903" s="92">
        <f t="shared" si="535"/>
        <v>3.25</v>
      </c>
      <c r="F10903" s="92">
        <f t="shared" si="536"/>
        <v>6.21</v>
      </c>
      <c r="H10903" s="138">
        <v>4.5</v>
      </c>
      <c r="I10903" s="138">
        <v>3.25</v>
      </c>
      <c r="J10903" s="138">
        <v>6.21</v>
      </c>
      <c r="K10903" s="138">
        <v>16.444444444444446</v>
      </c>
    </row>
    <row r="10904" spans="1:11">
      <c r="A10904" s="39" t="s">
        <v>531</v>
      </c>
      <c r="B10904" s="39" t="s">
        <v>538</v>
      </c>
      <c r="C10904" s="39" t="s">
        <v>120</v>
      </c>
      <c r="D10904" s="92">
        <f t="shared" si="534"/>
        <v>5.36</v>
      </c>
      <c r="E10904" s="92">
        <f t="shared" si="535"/>
        <v>3.98</v>
      </c>
      <c r="F10904" s="92">
        <f t="shared" si="536"/>
        <v>7.19</v>
      </c>
      <c r="H10904" s="138">
        <v>5.36</v>
      </c>
      <c r="I10904" s="138">
        <v>3.98</v>
      </c>
      <c r="J10904" s="138">
        <v>7.19</v>
      </c>
      <c r="K10904" s="138">
        <v>15.111940298507461</v>
      </c>
    </row>
    <row r="10905" spans="1:11">
      <c r="A10905" s="39" t="s">
        <v>531</v>
      </c>
      <c r="B10905" s="39" t="s">
        <v>538</v>
      </c>
      <c r="C10905" s="39" t="s">
        <v>121</v>
      </c>
      <c r="D10905" s="92">
        <f t="shared" si="534"/>
        <v>3.63</v>
      </c>
      <c r="E10905" s="92">
        <f t="shared" si="535"/>
        <v>2.48</v>
      </c>
      <c r="F10905" s="92">
        <f t="shared" si="536"/>
        <v>5.28</v>
      </c>
      <c r="H10905" s="138">
        <v>3.63</v>
      </c>
      <c r="I10905" s="138">
        <v>2.48</v>
      </c>
      <c r="J10905" s="138">
        <v>5.28</v>
      </c>
      <c r="K10905" s="138">
        <v>19.28374655647383</v>
      </c>
    </row>
    <row r="10906" spans="1:11">
      <c r="A10906" s="39" t="s">
        <v>531</v>
      </c>
      <c r="B10906" s="39" t="s">
        <v>538</v>
      </c>
      <c r="C10906" s="39" t="s">
        <v>124</v>
      </c>
      <c r="D10906" s="92">
        <f t="shared" si="534"/>
        <v>4.5199999999999996</v>
      </c>
      <c r="E10906" s="92">
        <f t="shared" si="535"/>
        <v>3.05</v>
      </c>
      <c r="F10906" s="92">
        <f t="shared" si="536"/>
        <v>6.66</v>
      </c>
      <c r="H10906" s="138">
        <v>4.5199999999999996</v>
      </c>
      <c r="I10906" s="138">
        <v>3.05</v>
      </c>
      <c r="J10906" s="138">
        <v>6.66</v>
      </c>
      <c r="K10906" s="138">
        <v>19.911504424778766</v>
      </c>
    </row>
    <row r="10907" spans="1:11">
      <c r="A10907" s="39" t="s">
        <v>531</v>
      </c>
      <c r="B10907" s="39" t="s">
        <v>538</v>
      </c>
      <c r="C10907" s="39" t="s">
        <v>126</v>
      </c>
      <c r="D10907" s="92">
        <f t="shared" si="534"/>
        <v>4.4400000000000004</v>
      </c>
      <c r="E10907" s="92">
        <f t="shared" si="535"/>
        <v>3.12</v>
      </c>
      <c r="F10907" s="92">
        <f t="shared" si="536"/>
        <v>6.27</v>
      </c>
      <c r="H10907" s="138">
        <v>4.4400000000000004</v>
      </c>
      <c r="I10907" s="138">
        <v>3.12</v>
      </c>
      <c r="J10907" s="138">
        <v>6.27</v>
      </c>
      <c r="K10907" s="138">
        <v>17.792792792792792</v>
      </c>
    </row>
    <row r="10908" spans="1:11">
      <c r="A10908" s="39" t="s">
        <v>531</v>
      </c>
      <c r="B10908" s="39" t="s">
        <v>538</v>
      </c>
      <c r="C10908" s="39" t="s">
        <v>127</v>
      </c>
      <c r="D10908" s="92">
        <f t="shared" si="534"/>
        <v>7.59</v>
      </c>
      <c r="E10908" s="92">
        <f t="shared" si="535"/>
        <v>5.61</v>
      </c>
      <c r="F10908" s="92">
        <f t="shared" si="536"/>
        <v>10.210000000000001</v>
      </c>
      <c r="H10908" s="138">
        <v>7.59</v>
      </c>
      <c r="I10908" s="138">
        <v>5.61</v>
      </c>
      <c r="J10908" s="138">
        <v>10.210000000000001</v>
      </c>
      <c r="K10908" s="138">
        <v>15.2832674571805</v>
      </c>
    </row>
    <row r="10909" spans="1:11">
      <c r="A10909" s="39" t="s">
        <v>531</v>
      </c>
      <c r="B10909" s="39" t="s">
        <v>538</v>
      </c>
      <c r="C10909" s="39" t="s">
        <v>128</v>
      </c>
      <c r="D10909" s="92">
        <f t="shared" ref="D10909:D10972" si="537">IF(K10909&gt;=50," ",H10909)</f>
        <v>4.93</v>
      </c>
      <c r="E10909" s="92">
        <f t="shared" ref="E10909:E10972" si="538">IF(K10909&gt;=50," ",I10909)</f>
        <v>3.35</v>
      </c>
      <c r="F10909" s="92">
        <f t="shared" ref="F10909:F10972" si="539">IF(K10909&gt;=50," ",J10909)</f>
        <v>7.19</v>
      </c>
      <c r="H10909" s="138">
        <v>4.93</v>
      </c>
      <c r="I10909" s="138">
        <v>3.35</v>
      </c>
      <c r="J10909" s="138">
        <v>7.19</v>
      </c>
      <c r="K10909" s="138">
        <v>19.472616632860039</v>
      </c>
    </row>
    <row r="10910" spans="1:11">
      <c r="A10910" s="39" t="s">
        <v>531</v>
      </c>
      <c r="B10910" s="39" t="s">
        <v>538</v>
      </c>
      <c r="C10910" s="39" t="s">
        <v>129</v>
      </c>
      <c r="D10910" s="92">
        <f t="shared" si="537"/>
        <v>7.01</v>
      </c>
      <c r="E10910" s="92">
        <f t="shared" si="538"/>
        <v>4.7699999999999996</v>
      </c>
      <c r="F10910" s="92">
        <f t="shared" si="539"/>
        <v>10.19</v>
      </c>
      <c r="H10910" s="138">
        <v>7.01</v>
      </c>
      <c r="I10910" s="138">
        <v>4.7699999999999996</v>
      </c>
      <c r="J10910" s="138">
        <v>10.19</v>
      </c>
      <c r="K10910" s="138">
        <v>19.400855920114125</v>
      </c>
    </row>
    <row r="10911" spans="1:11">
      <c r="A10911" s="39" t="s">
        <v>531</v>
      </c>
      <c r="B10911" s="39" t="s">
        <v>538</v>
      </c>
      <c r="C10911" s="39" t="s">
        <v>139</v>
      </c>
      <c r="D10911" s="92">
        <f t="shared" si="537"/>
        <v>6.15</v>
      </c>
      <c r="E10911" s="92">
        <f t="shared" si="538"/>
        <v>4.28</v>
      </c>
      <c r="F10911" s="92">
        <f t="shared" si="539"/>
        <v>8.77</v>
      </c>
      <c r="H10911" s="138">
        <v>6.15</v>
      </c>
      <c r="I10911" s="138">
        <v>4.28</v>
      </c>
      <c r="J10911" s="138">
        <v>8.77</v>
      </c>
      <c r="K10911" s="138">
        <v>18.373983739837396</v>
      </c>
    </row>
    <row r="10912" spans="1:11">
      <c r="A10912" s="39" t="s">
        <v>531</v>
      </c>
      <c r="B10912" s="39" t="s">
        <v>538</v>
      </c>
      <c r="C10912" s="39" t="s">
        <v>141</v>
      </c>
      <c r="D10912" s="92">
        <f t="shared" si="537"/>
        <v>2.37</v>
      </c>
      <c r="E10912" s="92">
        <f t="shared" si="538"/>
        <v>1.27</v>
      </c>
      <c r="F10912" s="92">
        <f t="shared" si="539"/>
        <v>4.3899999999999997</v>
      </c>
      <c r="H10912" s="138">
        <v>2.37</v>
      </c>
      <c r="I10912" s="138">
        <v>1.27</v>
      </c>
      <c r="J10912" s="138">
        <v>4.3899999999999997</v>
      </c>
      <c r="K10912" s="138">
        <v>31.645569620253163</v>
      </c>
    </row>
    <row r="10913" spans="1:11">
      <c r="A10913" s="39" t="s">
        <v>531</v>
      </c>
      <c r="B10913" s="39" t="s">
        <v>538</v>
      </c>
      <c r="C10913" s="39" t="s">
        <v>142</v>
      </c>
      <c r="D10913" s="92">
        <f t="shared" si="537"/>
        <v>4.0599999999999996</v>
      </c>
      <c r="E10913" s="92">
        <f t="shared" si="538"/>
        <v>2.66</v>
      </c>
      <c r="F10913" s="92">
        <f t="shared" si="539"/>
        <v>6.17</v>
      </c>
      <c r="H10913" s="138">
        <v>4.0599999999999996</v>
      </c>
      <c r="I10913" s="138">
        <v>2.66</v>
      </c>
      <c r="J10913" s="138">
        <v>6.17</v>
      </c>
      <c r="K10913" s="138">
        <v>21.428571428571431</v>
      </c>
    </row>
    <row r="10914" spans="1:11">
      <c r="A10914" s="39" t="s">
        <v>531</v>
      </c>
      <c r="B10914" s="39" t="s">
        <v>538</v>
      </c>
      <c r="C10914" s="39" t="s">
        <v>147</v>
      </c>
      <c r="D10914" s="92">
        <f t="shared" si="537"/>
        <v>4.79</v>
      </c>
      <c r="E10914" s="92">
        <f t="shared" si="538"/>
        <v>3.48</v>
      </c>
      <c r="F10914" s="92">
        <f t="shared" si="539"/>
        <v>6.54</v>
      </c>
      <c r="H10914" s="138">
        <v>4.79</v>
      </c>
      <c r="I10914" s="138">
        <v>3.48</v>
      </c>
      <c r="J10914" s="138">
        <v>6.54</v>
      </c>
      <c r="K10914" s="138">
        <v>16.075156576200417</v>
      </c>
    </row>
    <row r="10915" spans="1:11">
      <c r="A10915" s="39" t="s">
        <v>531</v>
      </c>
      <c r="B10915" s="39" t="s">
        <v>538</v>
      </c>
      <c r="C10915" s="39" t="s">
        <v>148</v>
      </c>
      <c r="D10915" s="92">
        <f t="shared" si="537"/>
        <v>6.03</v>
      </c>
      <c r="E10915" s="92">
        <f t="shared" si="538"/>
        <v>3.75</v>
      </c>
      <c r="F10915" s="92">
        <f t="shared" si="539"/>
        <v>9.56</v>
      </c>
      <c r="H10915" s="138">
        <v>6.03</v>
      </c>
      <c r="I10915" s="138">
        <v>3.75</v>
      </c>
      <c r="J10915" s="138">
        <v>9.56</v>
      </c>
      <c r="K10915" s="138">
        <v>23.880597014925371</v>
      </c>
    </row>
    <row r="10916" spans="1:11">
      <c r="A10916" s="39" t="s">
        <v>531</v>
      </c>
      <c r="B10916" s="39" t="s">
        <v>538</v>
      </c>
      <c r="C10916" s="39" t="s">
        <v>152</v>
      </c>
      <c r="D10916" s="92">
        <f t="shared" si="537"/>
        <v>5.32</v>
      </c>
      <c r="E10916" s="92">
        <f t="shared" si="538"/>
        <v>3.76</v>
      </c>
      <c r="F10916" s="92">
        <f t="shared" si="539"/>
        <v>7.47</v>
      </c>
      <c r="H10916" s="138">
        <v>5.32</v>
      </c>
      <c r="I10916" s="138">
        <v>3.76</v>
      </c>
      <c r="J10916" s="138">
        <v>7.47</v>
      </c>
      <c r="K10916" s="138">
        <v>17.481203007518797</v>
      </c>
    </row>
    <row r="10917" spans="1:11">
      <c r="A10917" s="39" t="s">
        <v>531</v>
      </c>
      <c r="B10917" s="39" t="s">
        <v>538</v>
      </c>
      <c r="C10917" s="39" t="s">
        <v>155</v>
      </c>
      <c r="D10917" s="92">
        <f t="shared" si="537"/>
        <v>7.84</v>
      </c>
      <c r="E10917" s="92">
        <f t="shared" si="538"/>
        <v>5.93</v>
      </c>
      <c r="F10917" s="92">
        <f t="shared" si="539"/>
        <v>10.29</v>
      </c>
      <c r="H10917" s="138">
        <v>7.84</v>
      </c>
      <c r="I10917" s="138">
        <v>5.93</v>
      </c>
      <c r="J10917" s="138">
        <v>10.29</v>
      </c>
      <c r="K10917" s="138">
        <v>14.030612244897961</v>
      </c>
    </row>
    <row r="10918" spans="1:11">
      <c r="A10918" s="39" t="s">
        <v>531</v>
      </c>
      <c r="B10918" s="39" t="s">
        <v>538</v>
      </c>
      <c r="C10918" s="39" t="s">
        <v>157</v>
      </c>
      <c r="D10918" s="92">
        <f t="shared" si="537"/>
        <v>5.04</v>
      </c>
      <c r="E10918" s="92">
        <f t="shared" si="538"/>
        <v>3.5</v>
      </c>
      <c r="F10918" s="92">
        <f t="shared" si="539"/>
        <v>7.21</v>
      </c>
      <c r="H10918" s="138">
        <v>5.04</v>
      </c>
      <c r="I10918" s="138">
        <v>3.5</v>
      </c>
      <c r="J10918" s="138">
        <v>7.21</v>
      </c>
      <c r="K10918" s="138">
        <v>18.452380952380953</v>
      </c>
    </row>
    <row r="10919" spans="1:11">
      <c r="A10919" s="39" t="s">
        <v>531</v>
      </c>
      <c r="B10919" s="39" t="s">
        <v>538</v>
      </c>
      <c r="C10919" s="39" t="s">
        <v>158</v>
      </c>
      <c r="D10919" s="92">
        <f t="shared" si="537"/>
        <v>4.5199999999999996</v>
      </c>
      <c r="E10919" s="92">
        <f t="shared" si="538"/>
        <v>3.21</v>
      </c>
      <c r="F10919" s="92">
        <f t="shared" si="539"/>
        <v>6.34</v>
      </c>
      <c r="H10919" s="138">
        <v>4.5199999999999996</v>
      </c>
      <c r="I10919" s="138">
        <v>3.21</v>
      </c>
      <c r="J10919" s="138">
        <v>6.34</v>
      </c>
      <c r="K10919" s="138">
        <v>17.256637168141594</v>
      </c>
    </row>
    <row r="10920" spans="1:11">
      <c r="A10920" s="39" t="s">
        <v>531</v>
      </c>
      <c r="B10920" s="39" t="s">
        <v>538</v>
      </c>
      <c r="C10920" s="39" t="s">
        <v>160</v>
      </c>
      <c r="D10920" s="92">
        <f t="shared" si="537"/>
        <v>5.37</v>
      </c>
      <c r="E10920" s="92">
        <f t="shared" si="538"/>
        <v>3.89</v>
      </c>
      <c r="F10920" s="92">
        <f t="shared" si="539"/>
        <v>7.38</v>
      </c>
      <c r="H10920" s="138">
        <v>5.37</v>
      </c>
      <c r="I10920" s="138">
        <v>3.89</v>
      </c>
      <c r="J10920" s="138">
        <v>7.38</v>
      </c>
      <c r="K10920" s="138">
        <v>16.387337057728118</v>
      </c>
    </row>
    <row r="10921" spans="1:11">
      <c r="A10921" s="39" t="s">
        <v>531</v>
      </c>
      <c r="B10921" s="39" t="s">
        <v>538</v>
      </c>
      <c r="C10921" s="39" t="s">
        <v>163</v>
      </c>
      <c r="D10921" s="92">
        <f t="shared" si="537"/>
        <v>4.22</v>
      </c>
      <c r="E10921" s="92">
        <f t="shared" si="538"/>
        <v>2.94</v>
      </c>
      <c r="F10921" s="92">
        <f t="shared" si="539"/>
        <v>6.02</v>
      </c>
      <c r="H10921" s="138">
        <v>4.22</v>
      </c>
      <c r="I10921" s="138">
        <v>2.94</v>
      </c>
      <c r="J10921" s="138">
        <v>6.02</v>
      </c>
      <c r="K10921" s="138">
        <v>18.246445497630333</v>
      </c>
    </row>
    <row r="10922" spans="1:11">
      <c r="A10922" s="39" t="s">
        <v>531</v>
      </c>
      <c r="B10922" s="39" t="s">
        <v>538</v>
      </c>
      <c r="C10922" s="39" t="s">
        <v>167</v>
      </c>
      <c r="D10922" s="92">
        <f t="shared" si="537"/>
        <v>6.34</v>
      </c>
      <c r="E10922" s="92">
        <f t="shared" si="538"/>
        <v>4.57</v>
      </c>
      <c r="F10922" s="92">
        <f t="shared" si="539"/>
        <v>8.75</v>
      </c>
      <c r="H10922" s="138">
        <v>6.34</v>
      </c>
      <c r="I10922" s="138">
        <v>4.57</v>
      </c>
      <c r="J10922" s="138">
        <v>8.75</v>
      </c>
      <c r="K10922" s="138">
        <v>16.561514195583594</v>
      </c>
    </row>
    <row r="10923" spans="1:11">
      <c r="A10923" s="39" t="s">
        <v>531</v>
      </c>
      <c r="B10923" s="39" t="s">
        <v>538</v>
      </c>
      <c r="C10923" s="39" t="s">
        <v>169</v>
      </c>
      <c r="D10923" s="92">
        <f t="shared" si="537"/>
        <v>5.21</v>
      </c>
      <c r="E10923" s="92">
        <f t="shared" si="538"/>
        <v>3.28</v>
      </c>
      <c r="F10923" s="92">
        <f t="shared" si="539"/>
        <v>8.16</v>
      </c>
      <c r="H10923" s="138">
        <v>5.21</v>
      </c>
      <c r="I10923" s="138">
        <v>3.28</v>
      </c>
      <c r="J10923" s="138">
        <v>8.16</v>
      </c>
      <c r="K10923" s="138">
        <v>23.224568138195778</v>
      </c>
    </row>
    <row r="10924" spans="1:11">
      <c r="A10924" s="39" t="s">
        <v>531</v>
      </c>
      <c r="B10924" s="39" t="s">
        <v>538</v>
      </c>
      <c r="C10924" s="39" t="s">
        <v>173</v>
      </c>
      <c r="D10924" s="92">
        <f t="shared" si="537"/>
        <v>3.12</v>
      </c>
      <c r="E10924" s="92">
        <f t="shared" si="538"/>
        <v>1.77</v>
      </c>
      <c r="F10924" s="92">
        <f t="shared" si="539"/>
        <v>5.43</v>
      </c>
      <c r="H10924" s="138">
        <v>3.12</v>
      </c>
      <c r="I10924" s="138">
        <v>1.77</v>
      </c>
      <c r="J10924" s="138">
        <v>5.43</v>
      </c>
      <c r="K10924" s="138">
        <v>28.525641025641026</v>
      </c>
    </row>
    <row r="10925" spans="1:11">
      <c r="A10925" s="39" t="s">
        <v>531</v>
      </c>
      <c r="B10925" s="39" t="s">
        <v>538</v>
      </c>
      <c r="C10925" s="39" t="s">
        <v>176</v>
      </c>
      <c r="D10925" s="92">
        <f t="shared" si="537"/>
        <v>8.9</v>
      </c>
      <c r="E10925" s="92">
        <f t="shared" si="538"/>
        <v>6.15</v>
      </c>
      <c r="F10925" s="92">
        <f t="shared" si="539"/>
        <v>12.7</v>
      </c>
      <c r="H10925" s="138">
        <v>8.9</v>
      </c>
      <c r="I10925" s="138">
        <v>6.15</v>
      </c>
      <c r="J10925" s="138">
        <v>12.7</v>
      </c>
      <c r="K10925" s="138">
        <v>18.539325842696627</v>
      </c>
    </row>
    <row r="10926" spans="1:11">
      <c r="A10926" s="39" t="s">
        <v>531</v>
      </c>
      <c r="B10926" s="39" t="s">
        <v>297</v>
      </c>
      <c r="C10926" s="39" t="s">
        <v>99</v>
      </c>
      <c r="D10926" s="92">
        <f t="shared" si="537"/>
        <v>35.97</v>
      </c>
      <c r="E10926" s="92">
        <f t="shared" si="538"/>
        <v>28.2</v>
      </c>
      <c r="F10926" s="92">
        <f t="shared" si="539"/>
        <v>44.55</v>
      </c>
      <c r="H10926" s="138">
        <v>35.97</v>
      </c>
      <c r="I10926" s="138">
        <v>28.2</v>
      </c>
      <c r="J10926" s="138">
        <v>44.55</v>
      </c>
      <c r="K10926" s="138">
        <v>11.676396997497916</v>
      </c>
    </row>
    <row r="10927" spans="1:11">
      <c r="A10927" s="39" t="s">
        <v>531</v>
      </c>
      <c r="B10927" s="39" t="s">
        <v>297</v>
      </c>
      <c r="C10927" s="39" t="s">
        <v>100</v>
      </c>
      <c r="D10927" s="92">
        <f t="shared" si="537"/>
        <v>36.18</v>
      </c>
      <c r="E10927" s="92">
        <f t="shared" si="538"/>
        <v>30.5</v>
      </c>
      <c r="F10927" s="92">
        <f t="shared" si="539"/>
        <v>42.28</v>
      </c>
      <c r="H10927" s="138">
        <v>36.18</v>
      </c>
      <c r="I10927" s="138">
        <v>30.5</v>
      </c>
      <c r="J10927" s="138">
        <v>42.28</v>
      </c>
      <c r="K10927" s="138">
        <v>8.3471531232725251</v>
      </c>
    </row>
    <row r="10928" spans="1:11">
      <c r="A10928" s="39" t="s">
        <v>531</v>
      </c>
      <c r="B10928" s="39" t="s">
        <v>297</v>
      </c>
      <c r="C10928" s="39" t="s">
        <v>107</v>
      </c>
      <c r="D10928" s="92">
        <f t="shared" si="537"/>
        <v>27.75</v>
      </c>
      <c r="E10928" s="92">
        <f t="shared" si="538"/>
        <v>23.08</v>
      </c>
      <c r="F10928" s="92">
        <f t="shared" si="539"/>
        <v>32.950000000000003</v>
      </c>
      <c r="H10928" s="138">
        <v>27.75</v>
      </c>
      <c r="I10928" s="138">
        <v>23.08</v>
      </c>
      <c r="J10928" s="138">
        <v>32.950000000000003</v>
      </c>
      <c r="K10928" s="138">
        <v>9.0810810810810807</v>
      </c>
    </row>
    <row r="10929" spans="1:11">
      <c r="A10929" s="39" t="s">
        <v>531</v>
      </c>
      <c r="B10929" s="39" t="s">
        <v>297</v>
      </c>
      <c r="C10929" s="39" t="s">
        <v>113</v>
      </c>
      <c r="D10929" s="92">
        <f t="shared" si="537"/>
        <v>31.65</v>
      </c>
      <c r="E10929" s="92">
        <f t="shared" si="538"/>
        <v>24.08</v>
      </c>
      <c r="F10929" s="92">
        <f t="shared" si="539"/>
        <v>40.33</v>
      </c>
      <c r="H10929" s="138">
        <v>31.65</v>
      </c>
      <c r="I10929" s="138">
        <v>24.08</v>
      </c>
      <c r="J10929" s="138">
        <v>40.33</v>
      </c>
      <c r="K10929" s="138">
        <v>13.175355450236967</v>
      </c>
    </row>
    <row r="10930" spans="1:11">
      <c r="A10930" s="39" t="s">
        <v>531</v>
      </c>
      <c r="B10930" s="39" t="s">
        <v>297</v>
      </c>
      <c r="C10930" s="39" t="s">
        <v>114</v>
      </c>
      <c r="D10930" s="92">
        <f t="shared" si="537"/>
        <v>31.96</v>
      </c>
      <c r="E10930" s="92">
        <f t="shared" si="538"/>
        <v>24.84</v>
      </c>
      <c r="F10930" s="92">
        <f t="shared" si="539"/>
        <v>40.03</v>
      </c>
      <c r="H10930" s="138">
        <v>31.96</v>
      </c>
      <c r="I10930" s="138">
        <v>24.84</v>
      </c>
      <c r="J10930" s="138">
        <v>40.03</v>
      </c>
      <c r="K10930" s="138">
        <v>12.202753441802253</v>
      </c>
    </row>
    <row r="10931" spans="1:11">
      <c r="A10931" s="39" t="s">
        <v>531</v>
      </c>
      <c r="B10931" s="39" t="s">
        <v>297</v>
      </c>
      <c r="C10931" s="39" t="s">
        <v>120</v>
      </c>
      <c r="D10931" s="92">
        <f t="shared" si="537"/>
        <v>27.78</v>
      </c>
      <c r="E10931" s="92">
        <f t="shared" si="538"/>
        <v>20.12</v>
      </c>
      <c r="F10931" s="92">
        <f t="shared" si="539"/>
        <v>36.99</v>
      </c>
      <c r="H10931" s="138">
        <v>27.78</v>
      </c>
      <c r="I10931" s="138">
        <v>20.12</v>
      </c>
      <c r="J10931" s="138">
        <v>36.99</v>
      </c>
      <c r="K10931" s="138">
        <v>15.586753059755218</v>
      </c>
    </row>
    <row r="10932" spans="1:11">
      <c r="A10932" s="39" t="s">
        <v>531</v>
      </c>
      <c r="B10932" s="39" t="s">
        <v>297</v>
      </c>
      <c r="C10932" s="39" t="s">
        <v>121</v>
      </c>
      <c r="D10932" s="92">
        <f t="shared" si="537"/>
        <v>26.26</v>
      </c>
      <c r="E10932" s="92">
        <f t="shared" si="538"/>
        <v>20.38</v>
      </c>
      <c r="F10932" s="92">
        <f t="shared" si="539"/>
        <v>33.14</v>
      </c>
      <c r="H10932" s="138">
        <v>26.26</v>
      </c>
      <c r="I10932" s="138">
        <v>20.38</v>
      </c>
      <c r="J10932" s="138">
        <v>33.14</v>
      </c>
      <c r="K10932" s="138">
        <v>12.414318354912412</v>
      </c>
    </row>
    <row r="10933" spans="1:11">
      <c r="A10933" s="39" t="s">
        <v>531</v>
      </c>
      <c r="B10933" s="39" t="s">
        <v>297</v>
      </c>
      <c r="C10933" s="39" t="s">
        <v>124</v>
      </c>
      <c r="D10933" s="92">
        <f t="shared" si="537"/>
        <v>30.8</v>
      </c>
      <c r="E10933" s="92">
        <f t="shared" si="538"/>
        <v>25.34</v>
      </c>
      <c r="F10933" s="92">
        <f t="shared" si="539"/>
        <v>36.869999999999997</v>
      </c>
      <c r="H10933" s="138">
        <v>30.8</v>
      </c>
      <c r="I10933" s="138">
        <v>25.34</v>
      </c>
      <c r="J10933" s="138">
        <v>36.869999999999997</v>
      </c>
      <c r="K10933" s="138">
        <v>9.5779220779220786</v>
      </c>
    </row>
    <row r="10934" spans="1:11">
      <c r="A10934" s="39" t="s">
        <v>531</v>
      </c>
      <c r="B10934" s="39" t="s">
        <v>297</v>
      </c>
      <c r="C10934" s="39" t="s">
        <v>126</v>
      </c>
      <c r="D10934" s="92">
        <f t="shared" si="537"/>
        <v>37.590000000000003</v>
      </c>
      <c r="E10934" s="92">
        <f t="shared" si="538"/>
        <v>28.83</v>
      </c>
      <c r="F10934" s="92">
        <f t="shared" si="539"/>
        <v>47.25</v>
      </c>
      <c r="H10934" s="138">
        <v>37.590000000000003</v>
      </c>
      <c r="I10934" s="138">
        <v>28.83</v>
      </c>
      <c r="J10934" s="138">
        <v>47.25</v>
      </c>
      <c r="K10934" s="138">
        <v>12.636339451981909</v>
      </c>
    </row>
    <row r="10935" spans="1:11">
      <c r="A10935" s="39" t="s">
        <v>531</v>
      </c>
      <c r="B10935" s="39" t="s">
        <v>297</v>
      </c>
      <c r="C10935" s="39" t="s">
        <v>127</v>
      </c>
      <c r="D10935" s="92">
        <f t="shared" si="537"/>
        <v>29.67</v>
      </c>
      <c r="E10935" s="92">
        <f t="shared" si="538"/>
        <v>22.6</v>
      </c>
      <c r="F10935" s="92">
        <f t="shared" si="539"/>
        <v>37.869999999999997</v>
      </c>
      <c r="H10935" s="138">
        <v>29.67</v>
      </c>
      <c r="I10935" s="138">
        <v>22.6</v>
      </c>
      <c r="J10935" s="138">
        <v>37.869999999999997</v>
      </c>
      <c r="K10935" s="138">
        <v>13.21199865183687</v>
      </c>
    </row>
    <row r="10936" spans="1:11">
      <c r="A10936" s="39" t="s">
        <v>531</v>
      </c>
      <c r="B10936" s="39" t="s">
        <v>297</v>
      </c>
      <c r="C10936" s="39" t="s">
        <v>128</v>
      </c>
      <c r="D10936" s="92">
        <f t="shared" si="537"/>
        <v>26.41</v>
      </c>
      <c r="E10936" s="92">
        <f t="shared" si="538"/>
        <v>21.61</v>
      </c>
      <c r="F10936" s="92">
        <f t="shared" si="539"/>
        <v>31.83</v>
      </c>
      <c r="H10936" s="138">
        <v>26.41</v>
      </c>
      <c r="I10936" s="138">
        <v>21.61</v>
      </c>
      <c r="J10936" s="138">
        <v>31.83</v>
      </c>
      <c r="K10936" s="138">
        <v>9.8826202196137825</v>
      </c>
    </row>
    <row r="10937" spans="1:11">
      <c r="A10937" s="39" t="s">
        <v>531</v>
      </c>
      <c r="B10937" s="39" t="s">
        <v>297</v>
      </c>
      <c r="C10937" s="39" t="s">
        <v>129</v>
      </c>
      <c r="D10937" s="92">
        <f t="shared" si="537"/>
        <v>33.54</v>
      </c>
      <c r="E10937" s="92">
        <f t="shared" si="538"/>
        <v>26.06</v>
      </c>
      <c r="F10937" s="92">
        <f t="shared" si="539"/>
        <v>41.94</v>
      </c>
      <c r="H10937" s="138">
        <v>33.54</v>
      </c>
      <c r="I10937" s="138">
        <v>26.06</v>
      </c>
      <c r="J10937" s="138">
        <v>41.94</v>
      </c>
      <c r="K10937" s="138">
        <v>12.164579606440071</v>
      </c>
    </row>
    <row r="10938" spans="1:11">
      <c r="A10938" s="39" t="s">
        <v>531</v>
      </c>
      <c r="B10938" s="39" t="s">
        <v>297</v>
      </c>
      <c r="C10938" s="39" t="s">
        <v>139</v>
      </c>
      <c r="D10938" s="92">
        <f t="shared" si="537"/>
        <v>25.28</v>
      </c>
      <c r="E10938" s="92">
        <f t="shared" si="538"/>
        <v>20.62</v>
      </c>
      <c r="F10938" s="92">
        <f t="shared" si="539"/>
        <v>30.59</v>
      </c>
      <c r="H10938" s="138">
        <v>25.28</v>
      </c>
      <c r="I10938" s="138">
        <v>20.62</v>
      </c>
      <c r="J10938" s="138">
        <v>30.59</v>
      </c>
      <c r="K10938" s="138">
        <v>10.087025316455694</v>
      </c>
    </row>
    <row r="10939" spans="1:11">
      <c r="A10939" s="39" t="s">
        <v>531</v>
      </c>
      <c r="B10939" s="39" t="s">
        <v>297</v>
      </c>
      <c r="C10939" s="39" t="s">
        <v>141</v>
      </c>
      <c r="D10939" s="92">
        <f t="shared" si="537"/>
        <v>22.05</v>
      </c>
      <c r="E10939" s="92">
        <f t="shared" si="538"/>
        <v>16.14</v>
      </c>
      <c r="F10939" s="92">
        <f t="shared" si="539"/>
        <v>29.38</v>
      </c>
      <c r="H10939" s="138">
        <v>22.05</v>
      </c>
      <c r="I10939" s="138">
        <v>16.14</v>
      </c>
      <c r="J10939" s="138">
        <v>29.38</v>
      </c>
      <c r="K10939" s="138">
        <v>15.328798185941043</v>
      </c>
    </row>
    <row r="10940" spans="1:11">
      <c r="A10940" s="39" t="s">
        <v>531</v>
      </c>
      <c r="B10940" s="39" t="s">
        <v>297</v>
      </c>
      <c r="C10940" s="39" t="s">
        <v>142</v>
      </c>
      <c r="D10940" s="92">
        <f t="shared" si="537"/>
        <v>31.52</v>
      </c>
      <c r="E10940" s="92">
        <f t="shared" si="538"/>
        <v>26.43</v>
      </c>
      <c r="F10940" s="92">
        <f t="shared" si="539"/>
        <v>37.1</v>
      </c>
      <c r="H10940" s="138">
        <v>31.52</v>
      </c>
      <c r="I10940" s="138">
        <v>26.43</v>
      </c>
      <c r="J10940" s="138">
        <v>37.1</v>
      </c>
      <c r="K10940" s="138">
        <v>8.6611675126903549</v>
      </c>
    </row>
    <row r="10941" spans="1:11">
      <c r="A10941" s="39" t="s">
        <v>531</v>
      </c>
      <c r="B10941" s="39" t="s">
        <v>297</v>
      </c>
      <c r="C10941" s="39" t="s">
        <v>147</v>
      </c>
      <c r="D10941" s="92">
        <f t="shared" si="537"/>
        <v>30.38</v>
      </c>
      <c r="E10941" s="92">
        <f t="shared" si="538"/>
        <v>24.99</v>
      </c>
      <c r="F10941" s="92">
        <f t="shared" si="539"/>
        <v>36.369999999999997</v>
      </c>
      <c r="H10941" s="138">
        <v>30.38</v>
      </c>
      <c r="I10941" s="138">
        <v>24.99</v>
      </c>
      <c r="J10941" s="138">
        <v>36.369999999999997</v>
      </c>
      <c r="K10941" s="138">
        <v>9.5786701777485188</v>
      </c>
    </row>
    <row r="10942" spans="1:11">
      <c r="A10942" s="39" t="s">
        <v>531</v>
      </c>
      <c r="B10942" s="39" t="s">
        <v>297</v>
      </c>
      <c r="C10942" s="39" t="s">
        <v>148</v>
      </c>
      <c r="D10942" s="92">
        <f t="shared" si="537"/>
        <v>32.47</v>
      </c>
      <c r="E10942" s="92">
        <f t="shared" si="538"/>
        <v>26.15</v>
      </c>
      <c r="F10942" s="92">
        <f t="shared" si="539"/>
        <v>39.49</v>
      </c>
      <c r="H10942" s="138">
        <v>32.47</v>
      </c>
      <c r="I10942" s="138">
        <v>26.15</v>
      </c>
      <c r="J10942" s="138">
        <v>39.49</v>
      </c>
      <c r="K10942" s="138">
        <v>10.532799507237451</v>
      </c>
    </row>
    <row r="10943" spans="1:11">
      <c r="A10943" s="39" t="s">
        <v>531</v>
      </c>
      <c r="B10943" s="39" t="s">
        <v>297</v>
      </c>
      <c r="C10943" s="39" t="s">
        <v>152</v>
      </c>
      <c r="D10943" s="92">
        <f t="shared" si="537"/>
        <v>26.11</v>
      </c>
      <c r="E10943" s="92">
        <f t="shared" si="538"/>
        <v>19.739999999999998</v>
      </c>
      <c r="F10943" s="92">
        <f t="shared" si="539"/>
        <v>33.68</v>
      </c>
      <c r="H10943" s="138">
        <v>26.11</v>
      </c>
      <c r="I10943" s="138">
        <v>19.739999999999998</v>
      </c>
      <c r="J10943" s="138">
        <v>33.68</v>
      </c>
      <c r="K10943" s="138">
        <v>13.672922252010725</v>
      </c>
    </row>
    <row r="10944" spans="1:11">
      <c r="A10944" s="39" t="s">
        <v>531</v>
      </c>
      <c r="B10944" s="39" t="s">
        <v>297</v>
      </c>
      <c r="C10944" s="39" t="s">
        <v>155</v>
      </c>
      <c r="D10944" s="92">
        <f t="shared" si="537"/>
        <v>28.55</v>
      </c>
      <c r="E10944" s="92">
        <f t="shared" si="538"/>
        <v>23.48</v>
      </c>
      <c r="F10944" s="92">
        <f t="shared" si="539"/>
        <v>34.21</v>
      </c>
      <c r="H10944" s="138">
        <v>28.55</v>
      </c>
      <c r="I10944" s="138">
        <v>23.48</v>
      </c>
      <c r="J10944" s="138">
        <v>34.21</v>
      </c>
      <c r="K10944" s="138">
        <v>9.5971978984238184</v>
      </c>
    </row>
    <row r="10945" spans="1:11">
      <c r="A10945" s="39" t="s">
        <v>531</v>
      </c>
      <c r="B10945" s="39" t="s">
        <v>297</v>
      </c>
      <c r="C10945" s="39" t="s">
        <v>157</v>
      </c>
      <c r="D10945" s="92">
        <f t="shared" si="537"/>
        <v>23.86</v>
      </c>
      <c r="E10945" s="92">
        <f t="shared" si="538"/>
        <v>14.76</v>
      </c>
      <c r="F10945" s="92">
        <f t="shared" si="539"/>
        <v>36.19</v>
      </c>
      <c r="H10945" s="138">
        <v>23.86</v>
      </c>
      <c r="I10945" s="138">
        <v>14.76</v>
      </c>
      <c r="J10945" s="138">
        <v>36.19</v>
      </c>
      <c r="K10945" s="138">
        <v>23.051131601005867</v>
      </c>
    </row>
    <row r="10946" spans="1:11">
      <c r="A10946" s="39" t="s">
        <v>531</v>
      </c>
      <c r="B10946" s="39" t="s">
        <v>297</v>
      </c>
      <c r="C10946" s="39" t="s">
        <v>158</v>
      </c>
      <c r="D10946" s="92">
        <f t="shared" si="537"/>
        <v>29.46</v>
      </c>
      <c r="E10946" s="92">
        <f t="shared" si="538"/>
        <v>15.69</v>
      </c>
      <c r="F10946" s="92">
        <f t="shared" si="539"/>
        <v>48.38</v>
      </c>
      <c r="H10946" s="138">
        <v>29.46</v>
      </c>
      <c r="I10946" s="138">
        <v>15.69</v>
      </c>
      <c r="J10946" s="138">
        <v>48.38</v>
      </c>
      <c r="K10946" s="138">
        <v>29.09029192124915</v>
      </c>
    </row>
    <row r="10947" spans="1:11">
      <c r="A10947" s="39" t="s">
        <v>531</v>
      </c>
      <c r="B10947" s="39" t="s">
        <v>297</v>
      </c>
      <c r="C10947" s="39" t="s">
        <v>160</v>
      </c>
      <c r="D10947" s="92">
        <f t="shared" si="537"/>
        <v>19.71</v>
      </c>
      <c r="E10947" s="92">
        <f t="shared" si="538"/>
        <v>15.21</v>
      </c>
      <c r="F10947" s="92">
        <f t="shared" si="539"/>
        <v>25.14</v>
      </c>
      <c r="H10947" s="138">
        <v>19.71</v>
      </c>
      <c r="I10947" s="138">
        <v>15.21</v>
      </c>
      <c r="J10947" s="138">
        <v>25.14</v>
      </c>
      <c r="K10947" s="138">
        <v>12.836123795027904</v>
      </c>
    </row>
    <row r="10948" spans="1:11">
      <c r="A10948" s="39" t="s">
        <v>531</v>
      </c>
      <c r="B10948" s="39" t="s">
        <v>297</v>
      </c>
      <c r="C10948" s="39" t="s">
        <v>163</v>
      </c>
      <c r="D10948" s="92">
        <f t="shared" si="537"/>
        <v>18.66</v>
      </c>
      <c r="E10948" s="92">
        <f t="shared" si="538"/>
        <v>13.11</v>
      </c>
      <c r="F10948" s="92">
        <f t="shared" si="539"/>
        <v>25.86</v>
      </c>
      <c r="H10948" s="138">
        <v>18.66</v>
      </c>
      <c r="I10948" s="138">
        <v>13.11</v>
      </c>
      <c r="J10948" s="138">
        <v>25.86</v>
      </c>
      <c r="K10948" s="138">
        <v>17.416934619506964</v>
      </c>
    </row>
    <row r="10949" spans="1:11">
      <c r="A10949" s="39" t="s">
        <v>531</v>
      </c>
      <c r="B10949" s="39" t="s">
        <v>297</v>
      </c>
      <c r="C10949" s="39" t="s">
        <v>167</v>
      </c>
      <c r="D10949" s="92">
        <f t="shared" si="537"/>
        <v>32.54</v>
      </c>
      <c r="E10949" s="92">
        <f t="shared" si="538"/>
        <v>26.79</v>
      </c>
      <c r="F10949" s="92">
        <f t="shared" si="539"/>
        <v>38.880000000000003</v>
      </c>
      <c r="H10949" s="138">
        <v>32.54</v>
      </c>
      <c r="I10949" s="138">
        <v>26.79</v>
      </c>
      <c r="J10949" s="138">
        <v>38.880000000000003</v>
      </c>
      <c r="K10949" s="138">
        <v>9.5267363245236627</v>
      </c>
    </row>
    <row r="10950" spans="1:11">
      <c r="A10950" s="39" t="s">
        <v>531</v>
      </c>
      <c r="B10950" s="39" t="s">
        <v>297</v>
      </c>
      <c r="C10950" s="39" t="s">
        <v>169</v>
      </c>
      <c r="D10950" s="92">
        <f t="shared" si="537"/>
        <v>27.91</v>
      </c>
      <c r="E10950" s="92">
        <f t="shared" si="538"/>
        <v>19.05</v>
      </c>
      <c r="F10950" s="92">
        <f t="shared" si="539"/>
        <v>38.909999999999997</v>
      </c>
      <c r="H10950" s="138">
        <v>27.91</v>
      </c>
      <c r="I10950" s="138">
        <v>19.05</v>
      </c>
      <c r="J10950" s="138">
        <v>38.909999999999997</v>
      </c>
      <c r="K10950" s="138">
        <v>18.30884987459692</v>
      </c>
    </row>
    <row r="10951" spans="1:11">
      <c r="A10951" s="39" t="s">
        <v>531</v>
      </c>
      <c r="B10951" s="39" t="s">
        <v>297</v>
      </c>
      <c r="C10951" s="39" t="s">
        <v>173</v>
      </c>
      <c r="D10951" s="92">
        <f t="shared" si="537"/>
        <v>25.91</v>
      </c>
      <c r="E10951" s="92">
        <f t="shared" si="538"/>
        <v>21.14</v>
      </c>
      <c r="F10951" s="92">
        <f t="shared" si="539"/>
        <v>31.32</v>
      </c>
      <c r="H10951" s="138">
        <v>25.91</v>
      </c>
      <c r="I10951" s="138">
        <v>21.14</v>
      </c>
      <c r="J10951" s="138">
        <v>31.32</v>
      </c>
      <c r="K10951" s="138">
        <v>10.034735623311464</v>
      </c>
    </row>
    <row r="10952" spans="1:11">
      <c r="A10952" s="39" t="s">
        <v>531</v>
      </c>
      <c r="B10952" s="39" t="s">
        <v>297</v>
      </c>
      <c r="C10952" s="39" t="s">
        <v>176</v>
      </c>
      <c r="D10952" s="92">
        <f t="shared" si="537"/>
        <v>35.869999999999997</v>
      </c>
      <c r="E10952" s="92">
        <f t="shared" si="538"/>
        <v>27.08</v>
      </c>
      <c r="F10952" s="92">
        <f t="shared" si="539"/>
        <v>45.73</v>
      </c>
      <c r="H10952" s="138">
        <v>35.869999999999997</v>
      </c>
      <c r="I10952" s="138">
        <v>27.08</v>
      </c>
      <c r="J10952" s="138">
        <v>45.73</v>
      </c>
      <c r="K10952" s="138">
        <v>13.409534429885698</v>
      </c>
    </row>
    <row r="10953" spans="1:11">
      <c r="A10953" s="39" t="s">
        <v>531</v>
      </c>
      <c r="B10953" s="39" t="s">
        <v>539</v>
      </c>
      <c r="C10953" s="39" t="s">
        <v>99</v>
      </c>
      <c r="D10953" s="92">
        <f t="shared" si="537"/>
        <v>24.15</v>
      </c>
      <c r="E10953" s="92">
        <f t="shared" si="538"/>
        <v>20.149999999999999</v>
      </c>
      <c r="F10953" s="92">
        <f t="shared" si="539"/>
        <v>28.65</v>
      </c>
      <c r="H10953" s="138">
        <v>24.15</v>
      </c>
      <c r="I10953" s="138">
        <v>20.149999999999999</v>
      </c>
      <c r="J10953" s="138">
        <v>28.65</v>
      </c>
      <c r="K10953" s="138">
        <v>8.9855072463768124</v>
      </c>
    </row>
    <row r="10954" spans="1:11">
      <c r="A10954" s="39" t="s">
        <v>531</v>
      </c>
      <c r="B10954" s="39" t="s">
        <v>539</v>
      </c>
      <c r="C10954" s="39" t="s">
        <v>100</v>
      </c>
      <c r="D10954" s="92">
        <f t="shared" si="537"/>
        <v>21.05</v>
      </c>
      <c r="E10954" s="92">
        <f t="shared" si="538"/>
        <v>17.989999999999998</v>
      </c>
      <c r="F10954" s="92">
        <f t="shared" si="539"/>
        <v>24.47</v>
      </c>
      <c r="H10954" s="138">
        <v>21.05</v>
      </c>
      <c r="I10954" s="138">
        <v>17.989999999999998</v>
      </c>
      <c r="J10954" s="138">
        <v>24.47</v>
      </c>
      <c r="K10954" s="138">
        <v>7.8384798099762465</v>
      </c>
    </row>
    <row r="10955" spans="1:11">
      <c r="A10955" s="39" t="s">
        <v>531</v>
      </c>
      <c r="B10955" s="39" t="s">
        <v>539</v>
      </c>
      <c r="C10955" s="39" t="s">
        <v>107</v>
      </c>
      <c r="D10955" s="92">
        <f t="shared" si="537"/>
        <v>20.82</v>
      </c>
      <c r="E10955" s="92">
        <f t="shared" si="538"/>
        <v>17.559999999999999</v>
      </c>
      <c r="F10955" s="92">
        <f t="shared" si="539"/>
        <v>24.51</v>
      </c>
      <c r="H10955" s="138">
        <v>20.82</v>
      </c>
      <c r="I10955" s="138">
        <v>17.559999999999999</v>
      </c>
      <c r="J10955" s="138">
        <v>24.51</v>
      </c>
      <c r="K10955" s="138">
        <v>8.5014409221902021</v>
      </c>
    </row>
    <row r="10956" spans="1:11">
      <c r="A10956" s="39" t="s">
        <v>531</v>
      </c>
      <c r="B10956" s="39" t="s">
        <v>539</v>
      </c>
      <c r="C10956" s="39" t="s">
        <v>113</v>
      </c>
      <c r="D10956" s="92">
        <f t="shared" si="537"/>
        <v>23.14</v>
      </c>
      <c r="E10956" s="92">
        <f t="shared" si="538"/>
        <v>19.46</v>
      </c>
      <c r="F10956" s="92">
        <f t="shared" si="539"/>
        <v>27.29</v>
      </c>
      <c r="H10956" s="138">
        <v>23.14</v>
      </c>
      <c r="I10956" s="138">
        <v>19.46</v>
      </c>
      <c r="J10956" s="138">
        <v>27.29</v>
      </c>
      <c r="K10956" s="138">
        <v>8.6430423509075194</v>
      </c>
    </row>
    <row r="10957" spans="1:11">
      <c r="A10957" s="39" t="s">
        <v>531</v>
      </c>
      <c r="B10957" s="39" t="s">
        <v>539</v>
      </c>
      <c r="C10957" s="39" t="s">
        <v>114</v>
      </c>
      <c r="D10957" s="92">
        <f t="shared" si="537"/>
        <v>23.88</v>
      </c>
      <c r="E10957" s="92">
        <f t="shared" si="538"/>
        <v>20.65</v>
      </c>
      <c r="F10957" s="92">
        <f t="shared" si="539"/>
        <v>27.45</v>
      </c>
      <c r="H10957" s="138">
        <v>23.88</v>
      </c>
      <c r="I10957" s="138">
        <v>20.65</v>
      </c>
      <c r="J10957" s="138">
        <v>27.45</v>
      </c>
      <c r="K10957" s="138">
        <v>7.2864321608040195</v>
      </c>
    </row>
    <row r="10958" spans="1:11">
      <c r="A10958" s="39" t="s">
        <v>531</v>
      </c>
      <c r="B10958" s="39" t="s">
        <v>539</v>
      </c>
      <c r="C10958" s="39" t="s">
        <v>120</v>
      </c>
      <c r="D10958" s="92">
        <f t="shared" si="537"/>
        <v>25.11</v>
      </c>
      <c r="E10958" s="92">
        <f t="shared" si="538"/>
        <v>20.22</v>
      </c>
      <c r="F10958" s="92">
        <f t="shared" si="539"/>
        <v>30.72</v>
      </c>
      <c r="H10958" s="138">
        <v>25.11</v>
      </c>
      <c r="I10958" s="138">
        <v>20.22</v>
      </c>
      <c r="J10958" s="138">
        <v>30.72</v>
      </c>
      <c r="K10958" s="138">
        <v>10.673038630027879</v>
      </c>
    </row>
    <row r="10959" spans="1:11">
      <c r="A10959" s="39" t="s">
        <v>531</v>
      </c>
      <c r="B10959" s="39" t="s">
        <v>539</v>
      </c>
      <c r="C10959" s="39" t="s">
        <v>121</v>
      </c>
      <c r="D10959" s="92">
        <f t="shared" si="537"/>
        <v>22.48</v>
      </c>
      <c r="E10959" s="92">
        <f t="shared" si="538"/>
        <v>18.649999999999999</v>
      </c>
      <c r="F10959" s="92">
        <f t="shared" si="539"/>
        <v>26.83</v>
      </c>
      <c r="H10959" s="138">
        <v>22.48</v>
      </c>
      <c r="I10959" s="138">
        <v>18.649999999999999</v>
      </c>
      <c r="J10959" s="138">
        <v>26.83</v>
      </c>
      <c r="K10959" s="138">
        <v>9.2971530249110312</v>
      </c>
    </row>
    <row r="10960" spans="1:11">
      <c r="A10960" s="39" t="s">
        <v>531</v>
      </c>
      <c r="B10960" s="39" t="s">
        <v>539</v>
      </c>
      <c r="C10960" s="39" t="s">
        <v>124</v>
      </c>
      <c r="D10960" s="92">
        <f t="shared" si="537"/>
        <v>17.32</v>
      </c>
      <c r="E10960" s="92">
        <f t="shared" si="538"/>
        <v>14.42</v>
      </c>
      <c r="F10960" s="92">
        <f t="shared" si="539"/>
        <v>20.66</v>
      </c>
      <c r="H10960" s="138">
        <v>17.32</v>
      </c>
      <c r="I10960" s="138">
        <v>14.42</v>
      </c>
      <c r="J10960" s="138">
        <v>20.66</v>
      </c>
      <c r="K10960" s="138">
        <v>9.1801385681293297</v>
      </c>
    </row>
    <row r="10961" spans="1:11">
      <c r="A10961" s="39" t="s">
        <v>531</v>
      </c>
      <c r="B10961" s="39" t="s">
        <v>539</v>
      </c>
      <c r="C10961" s="39" t="s">
        <v>126</v>
      </c>
      <c r="D10961" s="92">
        <f t="shared" si="537"/>
        <v>24.42</v>
      </c>
      <c r="E10961" s="92">
        <f t="shared" si="538"/>
        <v>18.5</v>
      </c>
      <c r="F10961" s="92">
        <f t="shared" si="539"/>
        <v>31.51</v>
      </c>
      <c r="H10961" s="138">
        <v>24.42</v>
      </c>
      <c r="I10961" s="138">
        <v>18.5</v>
      </c>
      <c r="J10961" s="138">
        <v>31.51</v>
      </c>
      <c r="K10961" s="138">
        <v>13.636363636363635</v>
      </c>
    </row>
    <row r="10962" spans="1:11">
      <c r="A10962" s="39" t="s">
        <v>531</v>
      </c>
      <c r="B10962" s="39" t="s">
        <v>539</v>
      </c>
      <c r="C10962" s="39" t="s">
        <v>127</v>
      </c>
      <c r="D10962" s="92">
        <f t="shared" si="537"/>
        <v>30.43</v>
      </c>
      <c r="E10962" s="92">
        <f t="shared" si="538"/>
        <v>24.66</v>
      </c>
      <c r="F10962" s="92">
        <f t="shared" si="539"/>
        <v>36.880000000000003</v>
      </c>
      <c r="H10962" s="138">
        <v>30.43</v>
      </c>
      <c r="I10962" s="138">
        <v>24.66</v>
      </c>
      <c r="J10962" s="138">
        <v>36.880000000000003</v>
      </c>
      <c r="K10962" s="138">
        <v>10.285902070325337</v>
      </c>
    </row>
    <row r="10963" spans="1:11">
      <c r="A10963" s="39" t="s">
        <v>531</v>
      </c>
      <c r="B10963" s="39" t="s">
        <v>539</v>
      </c>
      <c r="C10963" s="39" t="s">
        <v>128</v>
      </c>
      <c r="D10963" s="92">
        <f t="shared" si="537"/>
        <v>21.26</v>
      </c>
      <c r="E10963" s="92">
        <f t="shared" si="538"/>
        <v>17.72</v>
      </c>
      <c r="F10963" s="92">
        <f t="shared" si="539"/>
        <v>25.29</v>
      </c>
      <c r="H10963" s="138">
        <v>21.26</v>
      </c>
      <c r="I10963" s="138">
        <v>17.72</v>
      </c>
      <c r="J10963" s="138">
        <v>25.29</v>
      </c>
      <c r="K10963" s="138">
        <v>9.0780809031044196</v>
      </c>
    </row>
    <row r="10964" spans="1:11">
      <c r="A10964" s="39" t="s">
        <v>531</v>
      </c>
      <c r="B10964" s="39" t="s">
        <v>539</v>
      </c>
      <c r="C10964" s="39" t="s">
        <v>129</v>
      </c>
      <c r="D10964" s="92">
        <f t="shared" si="537"/>
        <v>23.04</v>
      </c>
      <c r="E10964" s="92">
        <f t="shared" si="538"/>
        <v>19.059999999999999</v>
      </c>
      <c r="F10964" s="92">
        <f t="shared" si="539"/>
        <v>27.56</v>
      </c>
      <c r="H10964" s="138">
        <v>23.04</v>
      </c>
      <c r="I10964" s="138">
        <v>19.059999999999999</v>
      </c>
      <c r="J10964" s="138">
        <v>27.56</v>
      </c>
      <c r="K10964" s="138">
        <v>9.4184027777777768</v>
      </c>
    </row>
    <row r="10965" spans="1:11">
      <c r="A10965" s="39" t="s">
        <v>531</v>
      </c>
      <c r="B10965" s="39" t="s">
        <v>539</v>
      </c>
      <c r="C10965" s="39" t="s">
        <v>139</v>
      </c>
      <c r="D10965" s="92">
        <f t="shared" si="537"/>
        <v>21.62</v>
      </c>
      <c r="E10965" s="92">
        <f t="shared" si="538"/>
        <v>17.89</v>
      </c>
      <c r="F10965" s="92">
        <f t="shared" si="539"/>
        <v>25.89</v>
      </c>
      <c r="H10965" s="138">
        <v>21.62</v>
      </c>
      <c r="I10965" s="138">
        <v>17.89</v>
      </c>
      <c r="J10965" s="138">
        <v>25.89</v>
      </c>
      <c r="K10965" s="138">
        <v>9.4357076780758558</v>
      </c>
    </row>
    <row r="10966" spans="1:11">
      <c r="A10966" s="39" t="s">
        <v>531</v>
      </c>
      <c r="B10966" s="39" t="s">
        <v>539</v>
      </c>
      <c r="C10966" s="39" t="s">
        <v>141</v>
      </c>
      <c r="D10966" s="92">
        <f t="shared" si="537"/>
        <v>11.76</v>
      </c>
      <c r="E10966" s="92">
        <f t="shared" si="538"/>
        <v>7.81</v>
      </c>
      <c r="F10966" s="92">
        <f t="shared" si="539"/>
        <v>17.329999999999998</v>
      </c>
      <c r="H10966" s="138">
        <v>11.76</v>
      </c>
      <c r="I10966" s="138">
        <v>7.81</v>
      </c>
      <c r="J10966" s="138">
        <v>17.329999999999998</v>
      </c>
      <c r="K10966" s="138">
        <v>20.408163265306122</v>
      </c>
    </row>
    <row r="10967" spans="1:11">
      <c r="A10967" s="39" t="s">
        <v>531</v>
      </c>
      <c r="B10967" s="39" t="s">
        <v>539</v>
      </c>
      <c r="C10967" s="39" t="s">
        <v>142</v>
      </c>
      <c r="D10967" s="92">
        <f t="shared" si="537"/>
        <v>21.08</v>
      </c>
      <c r="E10967" s="92">
        <f t="shared" si="538"/>
        <v>17.350000000000001</v>
      </c>
      <c r="F10967" s="92">
        <f t="shared" si="539"/>
        <v>25.38</v>
      </c>
      <c r="H10967" s="138">
        <v>21.08</v>
      </c>
      <c r="I10967" s="138">
        <v>17.350000000000001</v>
      </c>
      <c r="J10967" s="138">
        <v>25.38</v>
      </c>
      <c r="K10967" s="138">
        <v>9.7248576850094874</v>
      </c>
    </row>
    <row r="10968" spans="1:11">
      <c r="A10968" s="39" t="s">
        <v>531</v>
      </c>
      <c r="B10968" s="39" t="s">
        <v>539</v>
      </c>
      <c r="C10968" s="39" t="s">
        <v>147</v>
      </c>
      <c r="D10968" s="92">
        <f t="shared" si="537"/>
        <v>15.23</v>
      </c>
      <c r="E10968" s="92">
        <f t="shared" si="538"/>
        <v>12.46</v>
      </c>
      <c r="F10968" s="92">
        <f t="shared" si="539"/>
        <v>18.489999999999998</v>
      </c>
      <c r="H10968" s="138">
        <v>15.23</v>
      </c>
      <c r="I10968" s="138">
        <v>12.46</v>
      </c>
      <c r="J10968" s="138">
        <v>18.489999999999998</v>
      </c>
      <c r="K10968" s="138">
        <v>10.045961917268549</v>
      </c>
    </row>
    <row r="10969" spans="1:11">
      <c r="A10969" s="39" t="s">
        <v>531</v>
      </c>
      <c r="B10969" s="39" t="s">
        <v>539</v>
      </c>
      <c r="C10969" s="39" t="s">
        <v>148</v>
      </c>
      <c r="D10969" s="92">
        <f t="shared" si="537"/>
        <v>20.96</v>
      </c>
      <c r="E10969" s="92">
        <f t="shared" si="538"/>
        <v>16.940000000000001</v>
      </c>
      <c r="F10969" s="92">
        <f t="shared" si="539"/>
        <v>25.64</v>
      </c>
      <c r="H10969" s="138">
        <v>20.96</v>
      </c>
      <c r="I10969" s="138">
        <v>16.940000000000001</v>
      </c>
      <c r="J10969" s="138">
        <v>25.64</v>
      </c>
      <c r="K10969" s="138">
        <v>10.591603053435115</v>
      </c>
    </row>
    <row r="10970" spans="1:11">
      <c r="A10970" s="39" t="s">
        <v>531</v>
      </c>
      <c r="B10970" s="39" t="s">
        <v>539</v>
      </c>
      <c r="C10970" s="39" t="s">
        <v>152</v>
      </c>
      <c r="D10970" s="92">
        <f t="shared" si="537"/>
        <v>22.89</v>
      </c>
      <c r="E10970" s="92">
        <f t="shared" si="538"/>
        <v>19.11</v>
      </c>
      <c r="F10970" s="92">
        <f t="shared" si="539"/>
        <v>27.16</v>
      </c>
      <c r="H10970" s="138">
        <v>22.89</v>
      </c>
      <c r="I10970" s="138">
        <v>19.11</v>
      </c>
      <c r="J10970" s="138">
        <v>27.16</v>
      </c>
      <c r="K10970" s="138">
        <v>8.9995631280034942</v>
      </c>
    </row>
    <row r="10971" spans="1:11">
      <c r="A10971" s="39" t="s">
        <v>531</v>
      </c>
      <c r="B10971" s="39" t="s">
        <v>539</v>
      </c>
      <c r="C10971" s="39" t="s">
        <v>155</v>
      </c>
      <c r="D10971" s="92">
        <f t="shared" si="537"/>
        <v>28.65</v>
      </c>
      <c r="E10971" s="92">
        <f t="shared" si="538"/>
        <v>24.46</v>
      </c>
      <c r="F10971" s="92">
        <f t="shared" si="539"/>
        <v>33.26</v>
      </c>
      <c r="H10971" s="138">
        <v>28.65</v>
      </c>
      <c r="I10971" s="138">
        <v>24.46</v>
      </c>
      <c r="J10971" s="138">
        <v>33.26</v>
      </c>
      <c r="K10971" s="138">
        <v>7.8534031413612562</v>
      </c>
    </row>
    <row r="10972" spans="1:11">
      <c r="A10972" s="39" t="s">
        <v>531</v>
      </c>
      <c r="B10972" s="39" t="s">
        <v>539</v>
      </c>
      <c r="C10972" s="39" t="s">
        <v>157</v>
      </c>
      <c r="D10972" s="92">
        <f t="shared" si="537"/>
        <v>22.56</v>
      </c>
      <c r="E10972" s="92">
        <f t="shared" si="538"/>
        <v>18.29</v>
      </c>
      <c r="F10972" s="92">
        <f t="shared" si="539"/>
        <v>27.49</v>
      </c>
      <c r="H10972" s="138">
        <v>22.56</v>
      </c>
      <c r="I10972" s="138">
        <v>18.29</v>
      </c>
      <c r="J10972" s="138">
        <v>27.49</v>
      </c>
      <c r="K10972" s="138">
        <v>10.416666666666668</v>
      </c>
    </row>
    <row r="10973" spans="1:11">
      <c r="A10973" s="39" t="s">
        <v>531</v>
      </c>
      <c r="B10973" s="39" t="s">
        <v>539</v>
      </c>
      <c r="C10973" s="39" t="s">
        <v>158</v>
      </c>
      <c r="D10973" s="92">
        <f t="shared" ref="D10973:D11036" si="540">IF(K10973&gt;=50," ",H10973)</f>
        <v>30.99</v>
      </c>
      <c r="E10973" s="92">
        <f t="shared" ref="E10973:E11036" si="541">IF(K10973&gt;=50," ",I10973)</f>
        <v>17.38</v>
      </c>
      <c r="F10973" s="92">
        <f t="shared" ref="F10973:F11036" si="542">IF(K10973&gt;=50," ",J10973)</f>
        <v>48.95</v>
      </c>
      <c r="H10973" s="138">
        <v>30.99</v>
      </c>
      <c r="I10973" s="138">
        <v>17.38</v>
      </c>
      <c r="J10973" s="138">
        <v>48.95</v>
      </c>
      <c r="K10973" s="138">
        <v>26.68602775088738</v>
      </c>
    </row>
    <row r="10974" spans="1:11">
      <c r="A10974" s="39" t="s">
        <v>531</v>
      </c>
      <c r="B10974" s="39" t="s">
        <v>539</v>
      </c>
      <c r="C10974" s="39" t="s">
        <v>160</v>
      </c>
      <c r="D10974" s="92">
        <f t="shared" si="540"/>
        <v>26.02</v>
      </c>
      <c r="E10974" s="92">
        <f t="shared" si="541"/>
        <v>19.940000000000001</v>
      </c>
      <c r="F10974" s="92">
        <f t="shared" si="542"/>
        <v>33.17</v>
      </c>
      <c r="H10974" s="138">
        <v>26.02</v>
      </c>
      <c r="I10974" s="138">
        <v>19.940000000000001</v>
      </c>
      <c r="J10974" s="138">
        <v>33.17</v>
      </c>
      <c r="K10974" s="138">
        <v>12.99000768639508</v>
      </c>
    </row>
    <row r="10975" spans="1:11">
      <c r="A10975" s="39" t="s">
        <v>531</v>
      </c>
      <c r="B10975" s="39" t="s">
        <v>539</v>
      </c>
      <c r="C10975" s="39" t="s">
        <v>163</v>
      </c>
      <c r="D10975" s="92">
        <f t="shared" si="540"/>
        <v>17.899999999999999</v>
      </c>
      <c r="E10975" s="92">
        <f t="shared" si="541"/>
        <v>14.75</v>
      </c>
      <c r="F10975" s="92">
        <f t="shared" si="542"/>
        <v>21.55</v>
      </c>
      <c r="H10975" s="138">
        <v>17.899999999999999</v>
      </c>
      <c r="I10975" s="138">
        <v>14.75</v>
      </c>
      <c r="J10975" s="138">
        <v>21.55</v>
      </c>
      <c r="K10975" s="138">
        <v>9.6648044692737436</v>
      </c>
    </row>
    <row r="10976" spans="1:11">
      <c r="A10976" s="39" t="s">
        <v>531</v>
      </c>
      <c r="B10976" s="39" t="s">
        <v>539</v>
      </c>
      <c r="C10976" s="39" t="s">
        <v>167</v>
      </c>
      <c r="D10976" s="92">
        <f t="shared" si="540"/>
        <v>21.36</v>
      </c>
      <c r="E10976" s="92">
        <f t="shared" si="541"/>
        <v>17.39</v>
      </c>
      <c r="F10976" s="92">
        <f t="shared" si="542"/>
        <v>25.96</v>
      </c>
      <c r="H10976" s="138">
        <v>21.36</v>
      </c>
      <c r="I10976" s="138">
        <v>17.39</v>
      </c>
      <c r="J10976" s="138">
        <v>25.96</v>
      </c>
      <c r="K10976" s="138">
        <v>10.252808988764045</v>
      </c>
    </row>
    <row r="10977" spans="1:11">
      <c r="A10977" s="39" t="s">
        <v>531</v>
      </c>
      <c r="B10977" s="39" t="s">
        <v>539</v>
      </c>
      <c r="C10977" s="39" t="s">
        <v>169</v>
      </c>
      <c r="D10977" s="92">
        <f t="shared" si="540"/>
        <v>26.09</v>
      </c>
      <c r="E10977" s="92">
        <f t="shared" si="541"/>
        <v>19.420000000000002</v>
      </c>
      <c r="F10977" s="92">
        <f t="shared" si="542"/>
        <v>34.08</v>
      </c>
      <c r="H10977" s="138">
        <v>26.09</v>
      </c>
      <c r="I10977" s="138">
        <v>19.420000000000002</v>
      </c>
      <c r="J10977" s="138">
        <v>34.08</v>
      </c>
      <c r="K10977" s="138">
        <v>14.373323112303565</v>
      </c>
    </row>
    <row r="10978" spans="1:11">
      <c r="A10978" s="39" t="s">
        <v>531</v>
      </c>
      <c r="B10978" s="39" t="s">
        <v>539</v>
      </c>
      <c r="C10978" s="39" t="s">
        <v>173</v>
      </c>
      <c r="D10978" s="92">
        <f t="shared" si="540"/>
        <v>21.04</v>
      </c>
      <c r="E10978" s="92">
        <f t="shared" si="541"/>
        <v>16.98</v>
      </c>
      <c r="F10978" s="92">
        <f t="shared" si="542"/>
        <v>25.77</v>
      </c>
      <c r="H10978" s="138">
        <v>21.04</v>
      </c>
      <c r="I10978" s="138">
        <v>16.98</v>
      </c>
      <c r="J10978" s="138">
        <v>25.77</v>
      </c>
      <c r="K10978" s="138">
        <v>10.64638783269962</v>
      </c>
    </row>
    <row r="10979" spans="1:11">
      <c r="A10979" s="39" t="s">
        <v>531</v>
      </c>
      <c r="B10979" s="39" t="s">
        <v>539</v>
      </c>
      <c r="C10979" s="39" t="s">
        <v>176</v>
      </c>
      <c r="D10979" s="92">
        <f t="shared" si="540"/>
        <v>33.33</v>
      </c>
      <c r="E10979" s="92">
        <f t="shared" si="541"/>
        <v>24.09</v>
      </c>
      <c r="F10979" s="92">
        <f t="shared" si="542"/>
        <v>44.06</v>
      </c>
      <c r="H10979" s="138">
        <v>33.33</v>
      </c>
      <c r="I10979" s="138">
        <v>24.09</v>
      </c>
      <c r="J10979" s="138">
        <v>44.06</v>
      </c>
      <c r="K10979" s="138">
        <v>15.451545154515452</v>
      </c>
    </row>
    <row r="10980" spans="1:11">
      <c r="A10980" s="39" t="s">
        <v>531</v>
      </c>
      <c r="B10980" s="39" t="s">
        <v>532</v>
      </c>
      <c r="C10980" s="39" t="s">
        <v>363</v>
      </c>
      <c r="D10980" s="92">
        <f t="shared" si="540"/>
        <v>16.28</v>
      </c>
      <c r="E10980" s="92">
        <f t="shared" si="541"/>
        <v>13.66</v>
      </c>
      <c r="F10980" s="92">
        <f t="shared" si="542"/>
        <v>19.29</v>
      </c>
      <c r="H10980" s="138">
        <v>16.28</v>
      </c>
      <c r="I10980" s="138">
        <v>13.66</v>
      </c>
      <c r="J10980" s="138">
        <v>19.29</v>
      </c>
      <c r="K10980" s="138">
        <v>8.7837837837837824</v>
      </c>
    </row>
    <row r="10981" spans="1:11">
      <c r="A10981" s="39" t="s">
        <v>531</v>
      </c>
      <c r="B10981" s="39" t="s">
        <v>532</v>
      </c>
      <c r="C10981" s="39" t="s">
        <v>364</v>
      </c>
      <c r="D10981" s="92">
        <f t="shared" si="540"/>
        <v>27.92</v>
      </c>
      <c r="E10981" s="92">
        <f t="shared" si="541"/>
        <v>24.61</v>
      </c>
      <c r="F10981" s="92">
        <f t="shared" si="542"/>
        <v>31.5</v>
      </c>
      <c r="H10981" s="138">
        <v>27.92</v>
      </c>
      <c r="I10981" s="138">
        <v>24.61</v>
      </c>
      <c r="J10981" s="138">
        <v>31.5</v>
      </c>
      <c r="K10981" s="138">
        <v>6.303724928366762</v>
      </c>
    </row>
    <row r="10982" spans="1:11">
      <c r="A10982" s="39" t="s">
        <v>531</v>
      </c>
      <c r="B10982" s="39" t="s">
        <v>532</v>
      </c>
      <c r="C10982" s="39" t="s">
        <v>365</v>
      </c>
      <c r="D10982" s="92">
        <f t="shared" si="540"/>
        <v>24.8</v>
      </c>
      <c r="E10982" s="92">
        <f t="shared" si="541"/>
        <v>20.329999999999998</v>
      </c>
      <c r="F10982" s="92">
        <f t="shared" si="542"/>
        <v>29.89</v>
      </c>
      <c r="H10982" s="138">
        <v>24.8</v>
      </c>
      <c r="I10982" s="138">
        <v>20.329999999999998</v>
      </c>
      <c r="J10982" s="138">
        <v>29.89</v>
      </c>
      <c r="K10982" s="138">
        <v>9.8387096774193559</v>
      </c>
    </row>
    <row r="10983" spans="1:11">
      <c r="A10983" s="39" t="s">
        <v>531</v>
      </c>
      <c r="B10983" s="39" t="s">
        <v>532</v>
      </c>
      <c r="C10983" s="39" t="s">
        <v>366</v>
      </c>
      <c r="D10983" s="92">
        <f t="shared" si="540"/>
        <v>20.28</v>
      </c>
      <c r="E10983" s="92">
        <f t="shared" si="541"/>
        <v>18.16</v>
      </c>
      <c r="F10983" s="92">
        <f t="shared" si="542"/>
        <v>22.58</v>
      </c>
      <c r="H10983" s="138">
        <v>20.28</v>
      </c>
      <c r="I10983" s="138">
        <v>18.16</v>
      </c>
      <c r="J10983" s="138">
        <v>22.58</v>
      </c>
      <c r="K10983" s="138">
        <v>5.5719921104536478</v>
      </c>
    </row>
    <row r="10984" spans="1:11">
      <c r="A10984" s="39" t="s">
        <v>531</v>
      </c>
      <c r="B10984" s="39" t="s">
        <v>532</v>
      </c>
      <c r="C10984" s="39" t="s">
        <v>356</v>
      </c>
      <c r="D10984" s="92">
        <f t="shared" si="540"/>
        <v>20.55</v>
      </c>
      <c r="E10984" s="92">
        <f t="shared" si="541"/>
        <v>19.12</v>
      </c>
      <c r="F10984" s="92">
        <f t="shared" si="542"/>
        <v>22.06</v>
      </c>
      <c r="H10984" s="138">
        <v>20.55</v>
      </c>
      <c r="I10984" s="138">
        <v>19.12</v>
      </c>
      <c r="J10984" s="138">
        <v>22.06</v>
      </c>
      <c r="K10984" s="138">
        <v>3.6496350364963499</v>
      </c>
    </row>
    <row r="10985" spans="1:11">
      <c r="A10985" s="39" t="s">
        <v>531</v>
      </c>
      <c r="B10985" s="39" t="s">
        <v>532</v>
      </c>
      <c r="C10985" s="39" t="s">
        <v>367</v>
      </c>
      <c r="D10985" s="92">
        <f t="shared" si="540"/>
        <v>19.89</v>
      </c>
      <c r="E10985" s="92">
        <f t="shared" si="541"/>
        <v>18</v>
      </c>
      <c r="F10985" s="92">
        <f t="shared" si="542"/>
        <v>21.92</v>
      </c>
      <c r="H10985" s="138">
        <v>19.89</v>
      </c>
      <c r="I10985" s="138">
        <v>18</v>
      </c>
      <c r="J10985" s="138">
        <v>21.92</v>
      </c>
      <c r="K10985" s="138">
        <v>5.0276520864756158</v>
      </c>
    </row>
    <row r="10986" spans="1:11">
      <c r="A10986" s="39" t="s">
        <v>531</v>
      </c>
      <c r="B10986" s="39" t="s">
        <v>532</v>
      </c>
      <c r="C10986" s="39" t="s">
        <v>368</v>
      </c>
      <c r="D10986" s="92">
        <f t="shared" si="540"/>
        <v>20.440000000000001</v>
      </c>
      <c r="E10986" s="92">
        <f t="shared" si="541"/>
        <v>17.079999999999998</v>
      </c>
      <c r="F10986" s="92">
        <f t="shared" si="542"/>
        <v>24.26</v>
      </c>
      <c r="H10986" s="138">
        <v>20.440000000000001</v>
      </c>
      <c r="I10986" s="138">
        <v>17.079999999999998</v>
      </c>
      <c r="J10986" s="138">
        <v>24.26</v>
      </c>
      <c r="K10986" s="138">
        <v>8.9530332681017608</v>
      </c>
    </row>
    <row r="10987" spans="1:11">
      <c r="A10987" s="39" t="s">
        <v>531</v>
      </c>
      <c r="B10987" s="39" t="s">
        <v>532</v>
      </c>
      <c r="C10987" s="39" t="s">
        <v>369</v>
      </c>
      <c r="D10987" s="92">
        <f t="shared" si="540"/>
        <v>17.829999999999998</v>
      </c>
      <c r="E10987" s="92">
        <f t="shared" si="541"/>
        <v>13.93</v>
      </c>
      <c r="F10987" s="92">
        <f t="shared" si="542"/>
        <v>22.54</v>
      </c>
      <c r="H10987" s="138">
        <v>17.829999999999998</v>
      </c>
      <c r="I10987" s="138">
        <v>13.93</v>
      </c>
      <c r="J10987" s="138">
        <v>22.54</v>
      </c>
      <c r="K10987" s="138">
        <v>12.282669657879978</v>
      </c>
    </row>
    <row r="10988" spans="1:11">
      <c r="A10988" s="39" t="s">
        <v>531</v>
      </c>
      <c r="B10988" s="39" t="s">
        <v>532</v>
      </c>
      <c r="C10988" s="39" t="s">
        <v>370</v>
      </c>
      <c r="D10988" s="92">
        <f t="shared" si="540"/>
        <v>19.489999999999998</v>
      </c>
      <c r="E10988" s="92">
        <f t="shared" si="541"/>
        <v>16.75</v>
      </c>
      <c r="F10988" s="92">
        <f t="shared" si="542"/>
        <v>22.57</v>
      </c>
      <c r="H10988" s="138">
        <v>19.489999999999998</v>
      </c>
      <c r="I10988" s="138">
        <v>16.75</v>
      </c>
      <c r="J10988" s="138">
        <v>22.57</v>
      </c>
      <c r="K10988" s="138">
        <v>7.6449461262185743</v>
      </c>
    </row>
    <row r="10989" spans="1:11">
      <c r="A10989" s="39" t="s">
        <v>531</v>
      </c>
      <c r="B10989" s="39" t="s">
        <v>532</v>
      </c>
      <c r="C10989" s="39" t="s">
        <v>357</v>
      </c>
      <c r="D10989" s="92">
        <f t="shared" si="540"/>
        <v>19.62</v>
      </c>
      <c r="E10989" s="92">
        <f t="shared" si="541"/>
        <v>18.23</v>
      </c>
      <c r="F10989" s="92">
        <f t="shared" si="542"/>
        <v>21.08</v>
      </c>
      <c r="H10989" s="138">
        <v>19.62</v>
      </c>
      <c r="I10989" s="138">
        <v>18.23</v>
      </c>
      <c r="J10989" s="138">
        <v>21.08</v>
      </c>
      <c r="K10989" s="138">
        <v>3.7206931702344543</v>
      </c>
    </row>
    <row r="10990" spans="1:11">
      <c r="A10990" s="39" t="s">
        <v>531</v>
      </c>
      <c r="B10990" s="39" t="s">
        <v>532</v>
      </c>
      <c r="C10990" s="39" t="s">
        <v>371</v>
      </c>
      <c r="D10990" s="92">
        <f t="shared" si="540"/>
        <v>24.01</v>
      </c>
      <c r="E10990" s="92">
        <f t="shared" si="541"/>
        <v>20.91</v>
      </c>
      <c r="F10990" s="92">
        <f t="shared" si="542"/>
        <v>27.41</v>
      </c>
      <c r="H10990" s="138">
        <v>24.01</v>
      </c>
      <c r="I10990" s="138">
        <v>20.91</v>
      </c>
      <c r="J10990" s="138">
        <v>27.41</v>
      </c>
      <c r="K10990" s="138">
        <v>6.9137859225322771</v>
      </c>
    </row>
    <row r="10991" spans="1:11">
      <c r="A10991" s="39" t="s">
        <v>531</v>
      </c>
      <c r="B10991" s="39" t="s">
        <v>532</v>
      </c>
      <c r="C10991" s="39" t="s">
        <v>372</v>
      </c>
      <c r="D10991" s="92">
        <f t="shared" si="540"/>
        <v>17.739999999999998</v>
      </c>
      <c r="E10991" s="92">
        <f t="shared" si="541"/>
        <v>15.57</v>
      </c>
      <c r="F10991" s="92">
        <f t="shared" si="542"/>
        <v>20.13</v>
      </c>
      <c r="H10991" s="138">
        <v>17.739999999999998</v>
      </c>
      <c r="I10991" s="138">
        <v>15.57</v>
      </c>
      <c r="J10991" s="138">
        <v>20.13</v>
      </c>
      <c r="K10991" s="138">
        <v>6.538895152198422</v>
      </c>
    </row>
    <row r="10992" spans="1:11">
      <c r="A10992" s="39" t="s">
        <v>531</v>
      </c>
      <c r="B10992" s="39" t="s">
        <v>532</v>
      </c>
      <c r="C10992" s="39" t="s">
        <v>373</v>
      </c>
      <c r="D10992" s="92">
        <f t="shared" si="540"/>
        <v>20.27</v>
      </c>
      <c r="E10992" s="92">
        <f t="shared" si="541"/>
        <v>17.510000000000002</v>
      </c>
      <c r="F10992" s="92">
        <f t="shared" si="542"/>
        <v>23.34</v>
      </c>
      <c r="H10992" s="138">
        <v>20.27</v>
      </c>
      <c r="I10992" s="138">
        <v>17.510000000000002</v>
      </c>
      <c r="J10992" s="138">
        <v>23.34</v>
      </c>
      <c r="K10992" s="138">
        <v>7.350764676862358</v>
      </c>
    </row>
    <row r="10993" spans="1:11">
      <c r="A10993" s="39" t="s">
        <v>531</v>
      </c>
      <c r="B10993" s="39" t="s">
        <v>532</v>
      </c>
      <c r="C10993" s="39" t="s">
        <v>374</v>
      </c>
      <c r="D10993" s="92">
        <f t="shared" si="540"/>
        <v>24.34</v>
      </c>
      <c r="E10993" s="92">
        <f t="shared" si="541"/>
        <v>21.55</v>
      </c>
      <c r="F10993" s="92">
        <f t="shared" si="542"/>
        <v>27.37</v>
      </c>
      <c r="H10993" s="138">
        <v>24.34</v>
      </c>
      <c r="I10993" s="138">
        <v>21.55</v>
      </c>
      <c r="J10993" s="138">
        <v>27.37</v>
      </c>
      <c r="K10993" s="138">
        <v>6.0805258833196385</v>
      </c>
    </row>
    <row r="10994" spans="1:11">
      <c r="A10994" s="39" t="s">
        <v>531</v>
      </c>
      <c r="B10994" s="39" t="s">
        <v>532</v>
      </c>
      <c r="C10994" s="39" t="s">
        <v>358</v>
      </c>
      <c r="D10994" s="92">
        <f t="shared" si="540"/>
        <v>19.850000000000001</v>
      </c>
      <c r="E10994" s="92">
        <f t="shared" si="541"/>
        <v>18.38</v>
      </c>
      <c r="F10994" s="92">
        <f t="shared" si="542"/>
        <v>21.41</v>
      </c>
      <c r="H10994" s="138">
        <v>19.850000000000001</v>
      </c>
      <c r="I10994" s="138">
        <v>18.38</v>
      </c>
      <c r="J10994" s="138">
        <v>21.41</v>
      </c>
      <c r="K10994" s="138">
        <v>3.8790931989924435</v>
      </c>
    </row>
    <row r="10995" spans="1:11">
      <c r="A10995" s="39" t="s">
        <v>531</v>
      </c>
      <c r="B10995" s="39" t="s">
        <v>532</v>
      </c>
      <c r="C10995" s="39" t="s">
        <v>375</v>
      </c>
      <c r="D10995" s="92">
        <f t="shared" si="540"/>
        <v>20.399999999999999</v>
      </c>
      <c r="E10995" s="92">
        <f t="shared" si="541"/>
        <v>16.41</v>
      </c>
      <c r="F10995" s="92">
        <f t="shared" si="542"/>
        <v>25.06</v>
      </c>
      <c r="H10995" s="138">
        <v>20.399999999999999</v>
      </c>
      <c r="I10995" s="138">
        <v>16.41</v>
      </c>
      <c r="J10995" s="138">
        <v>25.06</v>
      </c>
      <c r="K10995" s="138">
        <v>10.833333333333334</v>
      </c>
    </row>
    <row r="10996" spans="1:11">
      <c r="A10996" s="39" t="s">
        <v>531</v>
      </c>
      <c r="B10996" s="39" t="s">
        <v>532</v>
      </c>
      <c r="C10996" s="39" t="s">
        <v>376</v>
      </c>
      <c r="D10996" s="92">
        <f t="shared" si="540"/>
        <v>18.82</v>
      </c>
      <c r="E10996" s="92">
        <f t="shared" si="541"/>
        <v>15.85</v>
      </c>
      <c r="F10996" s="92">
        <f t="shared" si="542"/>
        <v>22.21</v>
      </c>
      <c r="H10996" s="138">
        <v>18.82</v>
      </c>
      <c r="I10996" s="138">
        <v>15.85</v>
      </c>
      <c r="J10996" s="138">
        <v>22.21</v>
      </c>
      <c r="K10996" s="138">
        <v>8.6078639744952188</v>
      </c>
    </row>
    <row r="10997" spans="1:11">
      <c r="A10997" s="39" t="s">
        <v>531</v>
      </c>
      <c r="B10997" s="39" t="s">
        <v>532</v>
      </c>
      <c r="C10997" s="39" t="s">
        <v>377</v>
      </c>
      <c r="D10997" s="92">
        <f t="shared" si="540"/>
        <v>24.32</v>
      </c>
      <c r="E10997" s="92">
        <f t="shared" si="541"/>
        <v>20.97</v>
      </c>
      <c r="F10997" s="92">
        <f t="shared" si="542"/>
        <v>28.01</v>
      </c>
      <c r="H10997" s="138">
        <v>24.32</v>
      </c>
      <c r="I10997" s="138">
        <v>20.97</v>
      </c>
      <c r="J10997" s="138">
        <v>28.01</v>
      </c>
      <c r="K10997" s="138">
        <v>7.4013157894736832</v>
      </c>
    </row>
    <row r="10998" spans="1:11">
      <c r="A10998" s="39" t="s">
        <v>531</v>
      </c>
      <c r="B10998" s="39" t="s">
        <v>532</v>
      </c>
      <c r="C10998" s="39" t="s">
        <v>386</v>
      </c>
      <c r="D10998" s="92">
        <f t="shared" si="540"/>
        <v>23.65</v>
      </c>
      <c r="E10998" s="92">
        <f t="shared" si="541"/>
        <v>20.78</v>
      </c>
      <c r="F10998" s="92">
        <f t="shared" si="542"/>
        <v>26.77</v>
      </c>
      <c r="H10998" s="138">
        <v>23.65</v>
      </c>
      <c r="I10998" s="138">
        <v>20.78</v>
      </c>
      <c r="J10998" s="138">
        <v>26.77</v>
      </c>
      <c r="K10998" s="138">
        <v>6.469344608879493</v>
      </c>
    </row>
    <row r="10999" spans="1:11">
      <c r="A10999" s="39" t="s">
        <v>531</v>
      </c>
      <c r="B10999" s="39" t="s">
        <v>532</v>
      </c>
      <c r="C10999" s="39" t="s">
        <v>379</v>
      </c>
      <c r="D10999" s="92">
        <f t="shared" si="540"/>
        <v>18.55</v>
      </c>
      <c r="E10999" s="92">
        <f t="shared" si="541"/>
        <v>16.54</v>
      </c>
      <c r="F10999" s="92">
        <f t="shared" si="542"/>
        <v>20.75</v>
      </c>
      <c r="H10999" s="138">
        <v>18.55</v>
      </c>
      <c r="I10999" s="138">
        <v>16.54</v>
      </c>
      <c r="J10999" s="138">
        <v>20.75</v>
      </c>
      <c r="K10999" s="138">
        <v>5.7681940700808632</v>
      </c>
    </row>
    <row r="11000" spans="1:11">
      <c r="A11000" s="39" t="s">
        <v>531</v>
      </c>
      <c r="B11000" s="39" t="s">
        <v>532</v>
      </c>
      <c r="C11000" s="39" t="s">
        <v>360</v>
      </c>
      <c r="D11000" s="92">
        <f t="shared" si="540"/>
        <v>19.84</v>
      </c>
      <c r="E11000" s="92">
        <f t="shared" si="541"/>
        <v>18.48</v>
      </c>
      <c r="F11000" s="92">
        <f t="shared" si="542"/>
        <v>21.27</v>
      </c>
      <c r="H11000" s="138">
        <v>19.84</v>
      </c>
      <c r="I11000" s="138">
        <v>18.48</v>
      </c>
      <c r="J11000" s="138">
        <v>21.27</v>
      </c>
      <c r="K11000" s="138">
        <v>3.5786290322580641</v>
      </c>
    </row>
    <row r="11001" spans="1:11">
      <c r="A11001" s="39" t="s">
        <v>531</v>
      </c>
      <c r="B11001" s="39" t="s">
        <v>532</v>
      </c>
      <c r="C11001" s="39" t="s">
        <v>0</v>
      </c>
      <c r="D11001" s="92">
        <f t="shared" si="540"/>
        <v>19.96</v>
      </c>
      <c r="E11001" s="92">
        <f t="shared" si="541"/>
        <v>19.239999999999998</v>
      </c>
      <c r="F11001" s="92">
        <f t="shared" si="542"/>
        <v>20.69</v>
      </c>
      <c r="H11001" s="138">
        <v>19.96</v>
      </c>
      <c r="I11001" s="138">
        <v>19.239999999999998</v>
      </c>
      <c r="J11001" s="138">
        <v>20.69</v>
      </c>
      <c r="K11001" s="138">
        <v>1.8537074148296591</v>
      </c>
    </row>
    <row r="11002" spans="1:11">
      <c r="A11002" s="39" t="s">
        <v>531</v>
      </c>
      <c r="B11002" s="39" t="s">
        <v>540</v>
      </c>
      <c r="C11002" s="39" t="s">
        <v>363</v>
      </c>
      <c r="D11002" s="92">
        <f t="shared" si="540"/>
        <v>1.74</v>
      </c>
      <c r="E11002" s="92">
        <f t="shared" si="541"/>
        <v>0.83</v>
      </c>
      <c r="F11002" s="92">
        <f t="shared" si="542"/>
        <v>3.6</v>
      </c>
      <c r="H11002" s="138">
        <v>1.74</v>
      </c>
      <c r="I11002" s="138">
        <v>0.83</v>
      </c>
      <c r="J11002" s="138">
        <v>3.6</v>
      </c>
      <c r="K11002" s="138">
        <v>37.356321839080458</v>
      </c>
    </row>
    <row r="11003" spans="1:11">
      <c r="A11003" s="39" t="s">
        <v>531</v>
      </c>
      <c r="B11003" s="39" t="s">
        <v>540</v>
      </c>
      <c r="C11003" s="39" t="s">
        <v>364</v>
      </c>
      <c r="D11003" s="92">
        <f t="shared" si="540"/>
        <v>0.67</v>
      </c>
      <c r="E11003" s="92">
        <f t="shared" si="541"/>
        <v>0.32</v>
      </c>
      <c r="F11003" s="92">
        <f t="shared" si="542"/>
        <v>1.39</v>
      </c>
      <c r="H11003" s="138">
        <v>0.67</v>
      </c>
      <c r="I11003" s="138">
        <v>0.32</v>
      </c>
      <c r="J11003" s="138">
        <v>1.39</v>
      </c>
      <c r="K11003" s="138">
        <v>37.31343283582089</v>
      </c>
    </row>
    <row r="11004" spans="1:11">
      <c r="A11004" s="39" t="s">
        <v>531</v>
      </c>
      <c r="B11004" s="39" t="s">
        <v>540</v>
      </c>
      <c r="C11004" s="39" t="s">
        <v>365</v>
      </c>
      <c r="D11004" s="92">
        <f t="shared" si="540"/>
        <v>0.84</v>
      </c>
      <c r="E11004" s="92">
        <f t="shared" si="541"/>
        <v>0.42</v>
      </c>
      <c r="F11004" s="92">
        <f t="shared" si="542"/>
        <v>1.69</v>
      </c>
      <c r="H11004" s="138">
        <v>0.84</v>
      </c>
      <c r="I11004" s="138">
        <v>0.42</v>
      </c>
      <c r="J11004" s="138">
        <v>1.69</v>
      </c>
      <c r="K11004" s="138">
        <v>35.714285714285715</v>
      </c>
    </row>
    <row r="11005" spans="1:11">
      <c r="A11005" s="39" t="s">
        <v>531</v>
      </c>
      <c r="B11005" s="39" t="s">
        <v>540</v>
      </c>
      <c r="C11005" s="39" t="s">
        <v>366</v>
      </c>
      <c r="D11005" s="92">
        <f t="shared" si="540"/>
        <v>0.57999999999999996</v>
      </c>
      <c r="E11005" s="92">
        <f t="shared" si="541"/>
        <v>0.27</v>
      </c>
      <c r="F11005" s="92">
        <f t="shared" si="542"/>
        <v>1.23</v>
      </c>
      <c r="H11005" s="138">
        <v>0.57999999999999996</v>
      </c>
      <c r="I11005" s="138">
        <v>0.27</v>
      </c>
      <c r="J11005" s="138">
        <v>1.23</v>
      </c>
      <c r="K11005" s="138">
        <v>37.931034482758626</v>
      </c>
    </row>
    <row r="11006" spans="1:11">
      <c r="A11006" s="39" t="s">
        <v>531</v>
      </c>
      <c r="B11006" s="39" t="s">
        <v>540</v>
      </c>
      <c r="C11006" s="39" t="s">
        <v>356</v>
      </c>
      <c r="D11006" s="92">
        <f t="shared" si="540"/>
        <v>0.88</v>
      </c>
      <c r="E11006" s="92">
        <f t="shared" si="541"/>
        <v>0.59</v>
      </c>
      <c r="F11006" s="92">
        <f t="shared" si="542"/>
        <v>1.32</v>
      </c>
      <c r="H11006" s="138">
        <v>0.88</v>
      </c>
      <c r="I11006" s="138">
        <v>0.59</v>
      </c>
      <c r="J11006" s="138">
        <v>1.32</v>
      </c>
      <c r="K11006" s="138">
        <v>20.454545454545453</v>
      </c>
    </row>
    <row r="11007" spans="1:11">
      <c r="A11007" s="39" t="s">
        <v>531</v>
      </c>
      <c r="B11007" s="39" t="s">
        <v>540</v>
      </c>
      <c r="C11007" s="39" t="s">
        <v>367</v>
      </c>
      <c r="D11007" s="92">
        <f t="shared" si="540"/>
        <v>0.76</v>
      </c>
      <c r="E11007" s="92">
        <f t="shared" si="541"/>
        <v>0.42</v>
      </c>
      <c r="F11007" s="92">
        <f t="shared" si="542"/>
        <v>1.37</v>
      </c>
      <c r="H11007" s="138">
        <v>0.76</v>
      </c>
      <c r="I11007" s="138">
        <v>0.42</v>
      </c>
      <c r="J11007" s="138">
        <v>1.37</v>
      </c>
      <c r="K11007" s="138">
        <v>30.263157894736842</v>
      </c>
    </row>
    <row r="11008" spans="1:11">
      <c r="A11008" s="39" t="s">
        <v>531</v>
      </c>
      <c r="B11008" s="39" t="s">
        <v>540</v>
      </c>
      <c r="C11008" s="39" t="s">
        <v>368</v>
      </c>
      <c r="D11008" s="92">
        <f t="shared" si="540"/>
        <v>0.83</v>
      </c>
      <c r="E11008" s="92">
        <f t="shared" si="541"/>
        <v>0.49</v>
      </c>
      <c r="F11008" s="92">
        <f t="shared" si="542"/>
        <v>1.42</v>
      </c>
      <c r="H11008" s="138">
        <v>0.83</v>
      </c>
      <c r="I11008" s="138">
        <v>0.49</v>
      </c>
      <c r="J11008" s="138">
        <v>1.42</v>
      </c>
      <c r="K11008" s="138">
        <v>27.710843373493976</v>
      </c>
    </row>
    <row r="11009" spans="1:11">
      <c r="A11009" s="39" t="s">
        <v>531</v>
      </c>
      <c r="B11009" s="39" t="s">
        <v>540</v>
      </c>
      <c r="C11009" s="39" t="s">
        <v>369</v>
      </c>
      <c r="D11009" s="92">
        <f t="shared" si="540"/>
        <v>0.77</v>
      </c>
      <c r="E11009" s="92">
        <f t="shared" si="541"/>
        <v>0.34</v>
      </c>
      <c r="F11009" s="92">
        <f t="shared" si="542"/>
        <v>1.7</v>
      </c>
      <c r="H11009" s="138">
        <v>0.77</v>
      </c>
      <c r="I11009" s="138">
        <v>0.34</v>
      </c>
      <c r="J11009" s="138">
        <v>1.7</v>
      </c>
      <c r="K11009" s="138">
        <v>40.259740259740255</v>
      </c>
    </row>
    <row r="11010" spans="1:11">
      <c r="A11010" s="39" t="s">
        <v>531</v>
      </c>
      <c r="B11010" s="39" t="s">
        <v>540</v>
      </c>
      <c r="C11010" s="39" t="s">
        <v>370</v>
      </c>
      <c r="D11010" s="92">
        <f t="shared" si="540"/>
        <v>1.0900000000000001</v>
      </c>
      <c r="E11010" s="92">
        <f t="shared" si="541"/>
        <v>0.59</v>
      </c>
      <c r="F11010" s="92">
        <f t="shared" si="542"/>
        <v>1.98</v>
      </c>
      <c r="H11010" s="138">
        <v>1.0900000000000001</v>
      </c>
      <c r="I11010" s="138">
        <v>0.59</v>
      </c>
      <c r="J11010" s="138">
        <v>1.98</v>
      </c>
      <c r="K11010" s="138">
        <v>30.275229357798167</v>
      </c>
    </row>
    <row r="11011" spans="1:11">
      <c r="A11011" s="39" t="s">
        <v>531</v>
      </c>
      <c r="B11011" s="39" t="s">
        <v>540</v>
      </c>
      <c r="C11011" s="39" t="s">
        <v>357</v>
      </c>
      <c r="D11011" s="92">
        <f t="shared" si="540"/>
        <v>0.86</v>
      </c>
      <c r="E11011" s="92">
        <f t="shared" si="541"/>
        <v>0.6</v>
      </c>
      <c r="F11011" s="92">
        <f t="shared" si="542"/>
        <v>1.23</v>
      </c>
      <c r="H11011" s="138">
        <v>0.86</v>
      </c>
      <c r="I11011" s="138">
        <v>0.6</v>
      </c>
      <c r="J11011" s="138">
        <v>1.23</v>
      </c>
      <c r="K11011" s="138">
        <v>18.604651162790699</v>
      </c>
    </row>
    <row r="11012" spans="1:11">
      <c r="A11012" s="39" t="s">
        <v>531</v>
      </c>
      <c r="B11012" s="39" t="s">
        <v>540</v>
      </c>
      <c r="C11012" s="39" t="s">
        <v>371</v>
      </c>
      <c r="D11012" s="92">
        <f t="shared" si="540"/>
        <v>1.1200000000000001</v>
      </c>
      <c r="E11012" s="92">
        <f t="shared" si="541"/>
        <v>0.64</v>
      </c>
      <c r="F11012" s="92">
        <f t="shared" si="542"/>
        <v>1.96</v>
      </c>
      <c r="H11012" s="138">
        <v>1.1200000000000001</v>
      </c>
      <c r="I11012" s="138">
        <v>0.64</v>
      </c>
      <c r="J11012" s="138">
        <v>1.96</v>
      </c>
      <c r="K11012" s="138">
        <v>28.571428571428569</v>
      </c>
    </row>
    <row r="11013" spans="1:11">
      <c r="A11013" s="39" t="s">
        <v>531</v>
      </c>
      <c r="B11013" s="39" t="s">
        <v>540</v>
      </c>
      <c r="C11013" s="39" t="s">
        <v>372</v>
      </c>
      <c r="D11013" s="92">
        <f t="shared" si="540"/>
        <v>0.33</v>
      </c>
      <c r="E11013" s="92">
        <f t="shared" si="541"/>
        <v>0.15</v>
      </c>
      <c r="F11013" s="92">
        <f t="shared" si="542"/>
        <v>0.73</v>
      </c>
      <c r="H11013" s="138">
        <v>0.33</v>
      </c>
      <c r="I11013" s="138">
        <v>0.15</v>
      </c>
      <c r="J11013" s="138">
        <v>0.73</v>
      </c>
      <c r="K11013" s="138">
        <v>39.393939393939391</v>
      </c>
    </row>
    <row r="11014" spans="1:11">
      <c r="A11014" s="39" t="s">
        <v>531</v>
      </c>
      <c r="B11014" s="39" t="s">
        <v>540</v>
      </c>
      <c r="C11014" s="39" t="s">
        <v>373</v>
      </c>
      <c r="D11014" s="92">
        <f t="shared" si="540"/>
        <v>0.81</v>
      </c>
      <c r="E11014" s="92">
        <f t="shared" si="541"/>
        <v>0.35</v>
      </c>
      <c r="F11014" s="92">
        <f t="shared" si="542"/>
        <v>1.86</v>
      </c>
      <c r="H11014" s="138">
        <v>0.81</v>
      </c>
      <c r="I11014" s="138">
        <v>0.35</v>
      </c>
      <c r="J11014" s="138">
        <v>1.86</v>
      </c>
      <c r="K11014" s="138">
        <v>41.975308641975303</v>
      </c>
    </row>
    <row r="11015" spans="1:11">
      <c r="A11015" s="39" t="s">
        <v>531</v>
      </c>
      <c r="B11015" s="39" t="s">
        <v>540</v>
      </c>
      <c r="C11015" s="39" t="s">
        <v>374</v>
      </c>
      <c r="D11015" s="92">
        <f t="shared" si="540"/>
        <v>0.71</v>
      </c>
      <c r="E11015" s="92">
        <f t="shared" si="541"/>
        <v>0.43</v>
      </c>
      <c r="F11015" s="92">
        <f t="shared" si="542"/>
        <v>1.2</v>
      </c>
      <c r="H11015" s="138">
        <v>0.71</v>
      </c>
      <c r="I11015" s="138">
        <v>0.43</v>
      </c>
      <c r="J11015" s="138">
        <v>1.2</v>
      </c>
      <c r="K11015" s="138">
        <v>26.760563380281692</v>
      </c>
    </row>
    <row r="11016" spans="1:11">
      <c r="A11016" s="39" t="s">
        <v>531</v>
      </c>
      <c r="B11016" s="39" t="s">
        <v>540</v>
      </c>
      <c r="C11016" s="39" t="s">
        <v>358</v>
      </c>
      <c r="D11016" s="92">
        <f t="shared" si="540"/>
        <v>0.6</v>
      </c>
      <c r="E11016" s="92">
        <f t="shared" si="541"/>
        <v>0.4</v>
      </c>
      <c r="F11016" s="92">
        <f t="shared" si="542"/>
        <v>0.91</v>
      </c>
      <c r="H11016" s="138">
        <v>0.6</v>
      </c>
      <c r="I11016" s="138">
        <v>0.4</v>
      </c>
      <c r="J11016" s="138">
        <v>0.91</v>
      </c>
      <c r="K11016" s="138">
        <v>21.666666666666668</v>
      </c>
    </row>
    <row r="11017" spans="1:11">
      <c r="A11017" s="39" t="s">
        <v>531</v>
      </c>
      <c r="B11017" s="39" t="s">
        <v>540</v>
      </c>
      <c r="C11017" s="39" t="s">
        <v>375</v>
      </c>
      <c r="D11017" s="92">
        <f t="shared" si="540"/>
        <v>0.31</v>
      </c>
      <c r="E11017" s="92">
        <f t="shared" si="541"/>
        <v>0.13</v>
      </c>
      <c r="F11017" s="92">
        <f t="shared" si="542"/>
        <v>0.74</v>
      </c>
      <c r="H11017" s="138">
        <v>0.31</v>
      </c>
      <c r="I11017" s="138">
        <v>0.13</v>
      </c>
      <c r="J11017" s="138">
        <v>0.74</v>
      </c>
      <c r="K11017" s="138">
        <v>45.161290322580648</v>
      </c>
    </row>
    <row r="11018" spans="1:11">
      <c r="A11018" s="39" t="s">
        <v>531</v>
      </c>
      <c r="B11018" s="39" t="s">
        <v>540</v>
      </c>
      <c r="C11018" s="39" t="s">
        <v>376</v>
      </c>
      <c r="D11018" s="92">
        <f t="shared" si="540"/>
        <v>1.06</v>
      </c>
      <c r="E11018" s="92">
        <f t="shared" si="541"/>
        <v>0.5</v>
      </c>
      <c r="F11018" s="92">
        <f t="shared" si="542"/>
        <v>2.2200000000000002</v>
      </c>
      <c r="H11018" s="138">
        <v>1.06</v>
      </c>
      <c r="I11018" s="138">
        <v>0.5</v>
      </c>
      <c r="J11018" s="138">
        <v>2.2200000000000002</v>
      </c>
      <c r="K11018" s="138">
        <v>37.735849056603776</v>
      </c>
    </row>
    <row r="11019" spans="1:11">
      <c r="A11019" s="39" t="s">
        <v>531</v>
      </c>
      <c r="B11019" s="39" t="s">
        <v>540</v>
      </c>
      <c r="C11019" s="39" t="s">
        <v>377</v>
      </c>
      <c r="D11019" s="92">
        <f t="shared" si="540"/>
        <v>0.79</v>
      </c>
      <c r="E11019" s="92">
        <f t="shared" si="541"/>
        <v>0.42</v>
      </c>
      <c r="F11019" s="92">
        <f t="shared" si="542"/>
        <v>1.48</v>
      </c>
      <c r="H11019" s="138">
        <v>0.79</v>
      </c>
      <c r="I11019" s="138">
        <v>0.42</v>
      </c>
      <c r="J11019" s="138">
        <v>1.48</v>
      </c>
      <c r="K11019" s="138">
        <v>31.645569620253163</v>
      </c>
    </row>
    <row r="11020" spans="1:11">
      <c r="A11020" s="39" t="s">
        <v>531</v>
      </c>
      <c r="B11020" s="39" t="s">
        <v>540</v>
      </c>
      <c r="C11020" s="39" t="s">
        <v>386</v>
      </c>
      <c r="D11020" s="92">
        <f t="shared" si="540"/>
        <v>0.96</v>
      </c>
      <c r="E11020" s="92">
        <f t="shared" si="541"/>
        <v>0.53</v>
      </c>
      <c r="F11020" s="92">
        <f t="shared" si="542"/>
        <v>1.74</v>
      </c>
      <c r="H11020" s="138">
        <v>0.96</v>
      </c>
      <c r="I11020" s="138">
        <v>0.53</v>
      </c>
      <c r="J11020" s="138">
        <v>1.74</v>
      </c>
      <c r="K11020" s="138">
        <v>30.208333333333332</v>
      </c>
    </row>
    <row r="11021" spans="1:11">
      <c r="A11021" s="39" t="s">
        <v>531</v>
      </c>
      <c r="B11021" s="39" t="s">
        <v>540</v>
      </c>
      <c r="C11021" s="39" t="s">
        <v>379</v>
      </c>
      <c r="D11021" s="92">
        <f t="shared" si="540"/>
        <v>0.69</v>
      </c>
      <c r="E11021" s="92">
        <f t="shared" si="541"/>
        <v>0.4</v>
      </c>
      <c r="F11021" s="92">
        <f t="shared" si="542"/>
        <v>1.21</v>
      </c>
      <c r="H11021" s="138">
        <v>0.69</v>
      </c>
      <c r="I11021" s="138">
        <v>0.4</v>
      </c>
      <c r="J11021" s="138">
        <v>1.21</v>
      </c>
      <c r="K11021" s="138">
        <v>28.98550724637682</v>
      </c>
    </row>
    <row r="11022" spans="1:11">
      <c r="A11022" s="39" t="s">
        <v>531</v>
      </c>
      <c r="B11022" s="39" t="s">
        <v>540</v>
      </c>
      <c r="C11022" s="39" t="s">
        <v>360</v>
      </c>
      <c r="D11022" s="92">
        <f t="shared" si="540"/>
        <v>0.73</v>
      </c>
      <c r="E11022" s="92">
        <f t="shared" si="541"/>
        <v>0.52</v>
      </c>
      <c r="F11022" s="92">
        <f t="shared" si="542"/>
        <v>1.03</v>
      </c>
      <c r="H11022" s="138">
        <v>0.73</v>
      </c>
      <c r="I11022" s="138">
        <v>0.52</v>
      </c>
      <c r="J11022" s="138">
        <v>1.03</v>
      </c>
      <c r="K11022" s="138">
        <v>17.808219178082194</v>
      </c>
    </row>
    <row r="11023" spans="1:11">
      <c r="A11023" s="39" t="s">
        <v>531</v>
      </c>
      <c r="B11023" s="39" t="s">
        <v>540</v>
      </c>
      <c r="C11023" s="39" t="s">
        <v>0</v>
      </c>
      <c r="D11023" s="92">
        <f t="shared" si="540"/>
        <v>0.77</v>
      </c>
      <c r="E11023" s="92">
        <f t="shared" si="541"/>
        <v>0.63</v>
      </c>
      <c r="F11023" s="92">
        <f t="shared" si="542"/>
        <v>0.93</v>
      </c>
      <c r="H11023" s="138">
        <v>0.77</v>
      </c>
      <c r="I11023" s="138">
        <v>0.63</v>
      </c>
      <c r="J11023" s="138">
        <v>0.93</v>
      </c>
      <c r="K11023" s="138">
        <v>9.0909090909090917</v>
      </c>
    </row>
    <row r="11024" spans="1:11">
      <c r="A11024" s="39" t="s">
        <v>531</v>
      </c>
      <c r="B11024" s="39" t="s">
        <v>541</v>
      </c>
      <c r="C11024" s="39" t="s">
        <v>363</v>
      </c>
      <c r="D11024" s="92">
        <f t="shared" si="540"/>
        <v>6.58</v>
      </c>
      <c r="E11024" s="92">
        <f t="shared" si="541"/>
        <v>4.9000000000000004</v>
      </c>
      <c r="F11024" s="92">
        <f t="shared" si="542"/>
        <v>8.7899999999999991</v>
      </c>
      <c r="H11024" s="138">
        <v>6.58</v>
      </c>
      <c r="I11024" s="138">
        <v>4.9000000000000004</v>
      </c>
      <c r="J11024" s="138">
        <v>8.7899999999999991</v>
      </c>
      <c r="K11024" s="138">
        <v>14.893617021276595</v>
      </c>
    </row>
    <row r="11025" spans="1:11">
      <c r="A11025" s="39" t="s">
        <v>531</v>
      </c>
      <c r="B11025" s="39" t="s">
        <v>541</v>
      </c>
      <c r="C11025" s="39" t="s">
        <v>364</v>
      </c>
      <c r="D11025" s="92">
        <f t="shared" si="540"/>
        <v>5.22</v>
      </c>
      <c r="E11025" s="92">
        <f t="shared" si="541"/>
        <v>4.28</v>
      </c>
      <c r="F11025" s="92">
        <f t="shared" si="542"/>
        <v>6.36</v>
      </c>
      <c r="H11025" s="138">
        <v>5.22</v>
      </c>
      <c r="I11025" s="138">
        <v>4.28</v>
      </c>
      <c r="J11025" s="138">
        <v>6.36</v>
      </c>
      <c r="K11025" s="138">
        <v>10.153256704980844</v>
      </c>
    </row>
    <row r="11026" spans="1:11">
      <c r="A11026" s="39" t="s">
        <v>531</v>
      </c>
      <c r="B11026" s="39" t="s">
        <v>541</v>
      </c>
      <c r="C11026" s="39" t="s">
        <v>365</v>
      </c>
      <c r="D11026" s="92">
        <f t="shared" si="540"/>
        <v>6.53</v>
      </c>
      <c r="E11026" s="92">
        <f t="shared" si="541"/>
        <v>4.95</v>
      </c>
      <c r="F11026" s="92">
        <f t="shared" si="542"/>
        <v>8.57</v>
      </c>
      <c r="H11026" s="138">
        <v>6.53</v>
      </c>
      <c r="I11026" s="138">
        <v>4.95</v>
      </c>
      <c r="J11026" s="138">
        <v>8.57</v>
      </c>
      <c r="K11026" s="138">
        <v>13.935681470137826</v>
      </c>
    </row>
    <row r="11027" spans="1:11">
      <c r="A11027" s="39" t="s">
        <v>531</v>
      </c>
      <c r="B11027" s="39" t="s">
        <v>541</v>
      </c>
      <c r="C11027" s="39" t="s">
        <v>366</v>
      </c>
      <c r="D11027" s="92">
        <f t="shared" si="540"/>
        <v>5.25</v>
      </c>
      <c r="E11027" s="92">
        <f t="shared" si="541"/>
        <v>4.2699999999999996</v>
      </c>
      <c r="F11027" s="92">
        <f t="shared" si="542"/>
        <v>6.44</v>
      </c>
      <c r="H11027" s="138">
        <v>5.25</v>
      </c>
      <c r="I11027" s="138">
        <v>4.2699999999999996</v>
      </c>
      <c r="J11027" s="138">
        <v>6.44</v>
      </c>
      <c r="K11027" s="138">
        <v>10.476190476190476</v>
      </c>
    </row>
    <row r="11028" spans="1:11">
      <c r="A11028" s="39" t="s">
        <v>531</v>
      </c>
      <c r="B11028" s="39" t="s">
        <v>541</v>
      </c>
      <c r="C11028" s="39" t="s">
        <v>356</v>
      </c>
      <c r="D11028" s="92">
        <f t="shared" si="540"/>
        <v>5.61</v>
      </c>
      <c r="E11028" s="92">
        <f t="shared" si="541"/>
        <v>4.9400000000000004</v>
      </c>
      <c r="F11028" s="92">
        <f t="shared" si="542"/>
        <v>6.37</v>
      </c>
      <c r="H11028" s="138">
        <v>5.61</v>
      </c>
      <c r="I11028" s="138">
        <v>4.9400000000000004</v>
      </c>
      <c r="J11028" s="138">
        <v>6.37</v>
      </c>
      <c r="K11028" s="138">
        <v>6.4171122994652396</v>
      </c>
    </row>
    <row r="11029" spans="1:11">
      <c r="A11029" s="39" t="s">
        <v>531</v>
      </c>
      <c r="B11029" s="39" t="s">
        <v>541</v>
      </c>
      <c r="C11029" s="39" t="s">
        <v>367</v>
      </c>
      <c r="D11029" s="92">
        <f t="shared" si="540"/>
        <v>4.6900000000000004</v>
      </c>
      <c r="E11029" s="92">
        <f t="shared" si="541"/>
        <v>3.97</v>
      </c>
      <c r="F11029" s="92">
        <f t="shared" si="542"/>
        <v>5.53</v>
      </c>
      <c r="H11029" s="138">
        <v>4.6900000000000004</v>
      </c>
      <c r="I11029" s="138">
        <v>3.97</v>
      </c>
      <c r="J11029" s="138">
        <v>5.53</v>
      </c>
      <c r="K11029" s="138">
        <v>8.5287846481876333</v>
      </c>
    </row>
    <row r="11030" spans="1:11">
      <c r="A11030" s="39" t="s">
        <v>531</v>
      </c>
      <c r="B11030" s="39" t="s">
        <v>541</v>
      </c>
      <c r="C11030" s="39" t="s">
        <v>368</v>
      </c>
      <c r="D11030" s="92">
        <f t="shared" si="540"/>
        <v>6</v>
      </c>
      <c r="E11030" s="92">
        <f t="shared" si="541"/>
        <v>5.05</v>
      </c>
      <c r="F11030" s="92">
        <f t="shared" si="542"/>
        <v>7.12</v>
      </c>
      <c r="H11030" s="138">
        <v>6</v>
      </c>
      <c r="I11030" s="138">
        <v>5.05</v>
      </c>
      <c r="J11030" s="138">
        <v>7.12</v>
      </c>
      <c r="K11030" s="138">
        <v>8.8333333333333339</v>
      </c>
    </row>
    <row r="11031" spans="1:11">
      <c r="A11031" s="39" t="s">
        <v>531</v>
      </c>
      <c r="B11031" s="39" t="s">
        <v>541</v>
      </c>
      <c r="C11031" s="39" t="s">
        <v>369</v>
      </c>
      <c r="D11031" s="92">
        <f t="shared" si="540"/>
        <v>6.07</v>
      </c>
      <c r="E11031" s="92">
        <f t="shared" si="541"/>
        <v>4.8499999999999996</v>
      </c>
      <c r="F11031" s="92">
        <f t="shared" si="542"/>
        <v>7.56</v>
      </c>
      <c r="H11031" s="138">
        <v>6.07</v>
      </c>
      <c r="I11031" s="138">
        <v>4.8499999999999996</v>
      </c>
      <c r="J11031" s="138">
        <v>7.56</v>
      </c>
      <c r="K11031" s="138">
        <v>11.367380560131794</v>
      </c>
    </row>
    <row r="11032" spans="1:11">
      <c r="A11032" s="39" t="s">
        <v>531</v>
      </c>
      <c r="B11032" s="39" t="s">
        <v>541</v>
      </c>
      <c r="C11032" s="39" t="s">
        <v>370</v>
      </c>
      <c r="D11032" s="92">
        <f t="shared" si="540"/>
        <v>6.69</v>
      </c>
      <c r="E11032" s="92">
        <f t="shared" si="541"/>
        <v>5.13</v>
      </c>
      <c r="F11032" s="92">
        <f t="shared" si="542"/>
        <v>8.68</v>
      </c>
      <c r="H11032" s="138">
        <v>6.69</v>
      </c>
      <c r="I11032" s="138">
        <v>5.13</v>
      </c>
      <c r="J11032" s="138">
        <v>8.68</v>
      </c>
      <c r="K11032" s="138">
        <v>13.452914798206278</v>
      </c>
    </row>
    <row r="11033" spans="1:11">
      <c r="A11033" s="39" t="s">
        <v>531</v>
      </c>
      <c r="B11033" s="39" t="s">
        <v>541</v>
      </c>
      <c r="C11033" s="39" t="s">
        <v>357</v>
      </c>
      <c r="D11033" s="92">
        <f t="shared" si="540"/>
        <v>5.57</v>
      </c>
      <c r="E11033" s="92">
        <f t="shared" si="541"/>
        <v>4.95</v>
      </c>
      <c r="F11033" s="92">
        <f t="shared" si="542"/>
        <v>6.27</v>
      </c>
      <c r="H11033" s="138">
        <v>5.57</v>
      </c>
      <c r="I11033" s="138">
        <v>4.95</v>
      </c>
      <c r="J11033" s="138">
        <v>6.27</v>
      </c>
      <c r="K11033" s="138">
        <v>6.1041292639138236</v>
      </c>
    </row>
    <row r="11034" spans="1:11">
      <c r="A11034" s="39" t="s">
        <v>531</v>
      </c>
      <c r="B11034" s="39" t="s">
        <v>541</v>
      </c>
      <c r="C11034" s="39" t="s">
        <v>371</v>
      </c>
      <c r="D11034" s="92">
        <f t="shared" si="540"/>
        <v>5.97</v>
      </c>
      <c r="E11034" s="92">
        <f t="shared" si="541"/>
        <v>4.93</v>
      </c>
      <c r="F11034" s="92">
        <f t="shared" si="542"/>
        <v>7.21</v>
      </c>
      <c r="H11034" s="138">
        <v>5.97</v>
      </c>
      <c r="I11034" s="138">
        <v>4.93</v>
      </c>
      <c r="J11034" s="138">
        <v>7.21</v>
      </c>
      <c r="K11034" s="138">
        <v>9.7152428810720259</v>
      </c>
    </row>
    <row r="11035" spans="1:11">
      <c r="A11035" s="39" t="s">
        <v>531</v>
      </c>
      <c r="B11035" s="39" t="s">
        <v>541</v>
      </c>
      <c r="C11035" s="39" t="s">
        <v>372</v>
      </c>
      <c r="D11035" s="92">
        <f t="shared" si="540"/>
        <v>4.79</v>
      </c>
      <c r="E11035" s="92">
        <f t="shared" si="541"/>
        <v>3.81</v>
      </c>
      <c r="F11035" s="92">
        <f t="shared" si="542"/>
        <v>6</v>
      </c>
      <c r="H11035" s="138">
        <v>4.79</v>
      </c>
      <c r="I11035" s="138">
        <v>3.81</v>
      </c>
      <c r="J11035" s="138">
        <v>6</v>
      </c>
      <c r="K11035" s="138">
        <v>11.482254697286013</v>
      </c>
    </row>
    <row r="11036" spans="1:11">
      <c r="A11036" s="39" t="s">
        <v>531</v>
      </c>
      <c r="B11036" s="39" t="s">
        <v>541</v>
      </c>
      <c r="C11036" s="39" t="s">
        <v>373</v>
      </c>
      <c r="D11036" s="92">
        <f t="shared" si="540"/>
        <v>5.04</v>
      </c>
      <c r="E11036" s="92">
        <f t="shared" si="541"/>
        <v>3.82</v>
      </c>
      <c r="F11036" s="92">
        <f t="shared" si="542"/>
        <v>6.62</v>
      </c>
      <c r="H11036" s="138">
        <v>5.04</v>
      </c>
      <c r="I11036" s="138">
        <v>3.82</v>
      </c>
      <c r="J11036" s="138">
        <v>6.62</v>
      </c>
      <c r="K11036" s="138">
        <v>14.087301587301587</v>
      </c>
    </row>
    <row r="11037" spans="1:11">
      <c r="A11037" s="39" t="s">
        <v>531</v>
      </c>
      <c r="B11037" s="39" t="s">
        <v>541</v>
      </c>
      <c r="C11037" s="39" t="s">
        <v>374</v>
      </c>
      <c r="D11037" s="92">
        <f t="shared" ref="D11037:D11100" si="543">IF(K11037&gt;=50," ",H11037)</f>
        <v>5.38</v>
      </c>
      <c r="E11037" s="92">
        <f t="shared" ref="E11037:E11100" si="544">IF(K11037&gt;=50," ",I11037)</f>
        <v>4.51</v>
      </c>
      <c r="F11037" s="92">
        <f t="shared" ref="F11037:F11100" si="545">IF(K11037&gt;=50," ",J11037)</f>
        <v>6.39</v>
      </c>
      <c r="H11037" s="138">
        <v>5.38</v>
      </c>
      <c r="I11037" s="138">
        <v>4.51</v>
      </c>
      <c r="J11037" s="138">
        <v>6.39</v>
      </c>
      <c r="K11037" s="138">
        <v>8.921933085501859</v>
      </c>
    </row>
    <row r="11038" spans="1:11">
      <c r="A11038" s="39" t="s">
        <v>531</v>
      </c>
      <c r="B11038" s="39" t="s">
        <v>541</v>
      </c>
      <c r="C11038" s="39" t="s">
        <v>358</v>
      </c>
      <c r="D11038" s="92">
        <f t="shared" si="543"/>
        <v>5.05</v>
      </c>
      <c r="E11038" s="92">
        <f t="shared" si="544"/>
        <v>4.41</v>
      </c>
      <c r="F11038" s="92">
        <f t="shared" si="545"/>
        <v>5.79</v>
      </c>
      <c r="H11038" s="138">
        <v>5.05</v>
      </c>
      <c r="I11038" s="138">
        <v>4.41</v>
      </c>
      <c r="J11038" s="138">
        <v>5.79</v>
      </c>
      <c r="K11038" s="138">
        <v>6.9306930693069297</v>
      </c>
    </row>
    <row r="11039" spans="1:11">
      <c r="A11039" s="39" t="s">
        <v>531</v>
      </c>
      <c r="B11039" s="39" t="s">
        <v>541</v>
      </c>
      <c r="C11039" s="39" t="s">
        <v>375</v>
      </c>
      <c r="D11039" s="92">
        <f t="shared" si="543"/>
        <v>4.6100000000000003</v>
      </c>
      <c r="E11039" s="92">
        <f t="shared" si="544"/>
        <v>3.2</v>
      </c>
      <c r="F11039" s="92">
        <f t="shared" si="545"/>
        <v>6.59</v>
      </c>
      <c r="H11039" s="138">
        <v>4.6100000000000003</v>
      </c>
      <c r="I11039" s="138">
        <v>3.2</v>
      </c>
      <c r="J11039" s="138">
        <v>6.59</v>
      </c>
      <c r="K11039" s="138">
        <v>18.438177874186547</v>
      </c>
    </row>
    <row r="11040" spans="1:11">
      <c r="A11040" s="39" t="s">
        <v>531</v>
      </c>
      <c r="B11040" s="39" t="s">
        <v>541</v>
      </c>
      <c r="C11040" s="39" t="s">
        <v>376</v>
      </c>
      <c r="D11040" s="92">
        <f t="shared" si="543"/>
        <v>7.05</v>
      </c>
      <c r="E11040" s="92">
        <f t="shared" si="544"/>
        <v>5.44</v>
      </c>
      <c r="F11040" s="92">
        <f t="shared" si="545"/>
        <v>9.1</v>
      </c>
      <c r="H11040" s="138">
        <v>7.05</v>
      </c>
      <c r="I11040" s="138">
        <v>5.44</v>
      </c>
      <c r="J11040" s="138">
        <v>9.1</v>
      </c>
      <c r="K11040" s="138">
        <v>13.19148936170213</v>
      </c>
    </row>
    <row r="11041" spans="1:11">
      <c r="A11041" s="39" t="s">
        <v>531</v>
      </c>
      <c r="B11041" s="39" t="s">
        <v>541</v>
      </c>
      <c r="C11041" s="39" t="s">
        <v>377</v>
      </c>
      <c r="D11041" s="92">
        <f t="shared" si="543"/>
        <v>4.95</v>
      </c>
      <c r="E11041" s="92">
        <f t="shared" si="544"/>
        <v>4.01</v>
      </c>
      <c r="F11041" s="92">
        <f t="shared" si="545"/>
        <v>6.09</v>
      </c>
      <c r="H11041" s="138">
        <v>4.95</v>
      </c>
      <c r="I11041" s="138">
        <v>4.01</v>
      </c>
      <c r="J11041" s="138">
        <v>6.09</v>
      </c>
      <c r="K11041" s="138">
        <v>10.707070707070706</v>
      </c>
    </row>
    <row r="11042" spans="1:11">
      <c r="A11042" s="39" t="s">
        <v>531</v>
      </c>
      <c r="B11042" s="39" t="s">
        <v>541</v>
      </c>
      <c r="C11042" s="39" t="s">
        <v>386</v>
      </c>
      <c r="D11042" s="92">
        <f t="shared" si="543"/>
        <v>4.95</v>
      </c>
      <c r="E11042" s="92">
        <f t="shared" si="544"/>
        <v>4.38</v>
      </c>
      <c r="F11042" s="92">
        <f t="shared" si="545"/>
        <v>5.59</v>
      </c>
      <c r="H11042" s="138">
        <v>4.95</v>
      </c>
      <c r="I11042" s="138">
        <v>4.38</v>
      </c>
      <c r="J11042" s="138">
        <v>5.59</v>
      </c>
      <c r="K11042" s="138">
        <v>6.262626262626263</v>
      </c>
    </row>
    <row r="11043" spans="1:11">
      <c r="A11043" s="39" t="s">
        <v>531</v>
      </c>
      <c r="B11043" s="39" t="s">
        <v>541</v>
      </c>
      <c r="C11043" s="39" t="s">
        <v>379</v>
      </c>
      <c r="D11043" s="92">
        <f t="shared" si="543"/>
        <v>5.29</v>
      </c>
      <c r="E11043" s="92">
        <f t="shared" si="544"/>
        <v>4.2</v>
      </c>
      <c r="F11043" s="92">
        <f t="shared" si="545"/>
        <v>6.65</v>
      </c>
      <c r="H11043" s="138">
        <v>5.29</v>
      </c>
      <c r="I11043" s="138">
        <v>4.2</v>
      </c>
      <c r="J11043" s="138">
        <v>6.65</v>
      </c>
      <c r="K11043" s="138">
        <v>11.720226843100189</v>
      </c>
    </row>
    <row r="11044" spans="1:11">
      <c r="A11044" s="39" t="s">
        <v>531</v>
      </c>
      <c r="B11044" s="39" t="s">
        <v>541</v>
      </c>
      <c r="C11044" s="39" t="s">
        <v>360</v>
      </c>
      <c r="D11044" s="92">
        <f t="shared" si="543"/>
        <v>5.45</v>
      </c>
      <c r="E11044" s="92">
        <f t="shared" si="544"/>
        <v>4.8099999999999996</v>
      </c>
      <c r="F11044" s="92">
        <f t="shared" si="545"/>
        <v>6.17</v>
      </c>
      <c r="H11044" s="138">
        <v>5.45</v>
      </c>
      <c r="I11044" s="138">
        <v>4.8099999999999996</v>
      </c>
      <c r="J11044" s="138">
        <v>6.17</v>
      </c>
      <c r="K11044" s="138">
        <v>6.422018348623852</v>
      </c>
    </row>
    <row r="11045" spans="1:11">
      <c r="A11045" s="39" t="s">
        <v>531</v>
      </c>
      <c r="B11045" s="39" t="s">
        <v>541</v>
      </c>
      <c r="C11045" s="39" t="s">
        <v>0</v>
      </c>
      <c r="D11045" s="92">
        <f t="shared" si="543"/>
        <v>5.45</v>
      </c>
      <c r="E11045" s="92">
        <f t="shared" si="544"/>
        <v>5.1100000000000003</v>
      </c>
      <c r="F11045" s="92">
        <f t="shared" si="545"/>
        <v>5.81</v>
      </c>
      <c r="H11045" s="138">
        <v>5.45</v>
      </c>
      <c r="I11045" s="138">
        <v>5.1100000000000003</v>
      </c>
      <c r="J11045" s="138">
        <v>5.81</v>
      </c>
      <c r="K11045" s="138">
        <v>3.3027522935779809</v>
      </c>
    </row>
    <row r="11046" spans="1:11">
      <c r="A11046" s="39" t="s">
        <v>531</v>
      </c>
      <c r="B11046" s="39" t="s">
        <v>535</v>
      </c>
      <c r="C11046" s="39" t="s">
        <v>363</v>
      </c>
      <c r="D11046" s="92">
        <f t="shared" si="543"/>
        <v>9.01</v>
      </c>
      <c r="E11046" s="92">
        <f t="shared" si="544"/>
        <v>6.9</v>
      </c>
      <c r="F11046" s="92">
        <f t="shared" si="545"/>
        <v>11.67</v>
      </c>
      <c r="H11046" s="138">
        <v>9.01</v>
      </c>
      <c r="I11046" s="138">
        <v>6.9</v>
      </c>
      <c r="J11046" s="138">
        <v>11.67</v>
      </c>
      <c r="K11046" s="138">
        <v>13.429522752497224</v>
      </c>
    </row>
    <row r="11047" spans="1:11">
      <c r="A11047" s="39" t="s">
        <v>531</v>
      </c>
      <c r="B11047" s="39" t="s">
        <v>535</v>
      </c>
      <c r="C11047" s="39" t="s">
        <v>364</v>
      </c>
      <c r="D11047" s="92">
        <f t="shared" si="543"/>
        <v>7.48</v>
      </c>
      <c r="E11047" s="92">
        <f t="shared" si="544"/>
        <v>6.29</v>
      </c>
      <c r="F11047" s="92">
        <f t="shared" si="545"/>
        <v>8.86</v>
      </c>
      <c r="H11047" s="138">
        <v>7.48</v>
      </c>
      <c r="I11047" s="138">
        <v>6.29</v>
      </c>
      <c r="J11047" s="138">
        <v>8.86</v>
      </c>
      <c r="K11047" s="138">
        <v>8.689839572192513</v>
      </c>
    </row>
    <row r="11048" spans="1:11">
      <c r="A11048" s="39" t="s">
        <v>531</v>
      </c>
      <c r="B11048" s="39" t="s">
        <v>535</v>
      </c>
      <c r="C11048" s="39" t="s">
        <v>365</v>
      </c>
      <c r="D11048" s="92">
        <f t="shared" si="543"/>
        <v>6.08</v>
      </c>
      <c r="E11048" s="92">
        <f t="shared" si="544"/>
        <v>4.8899999999999997</v>
      </c>
      <c r="F11048" s="92">
        <f t="shared" si="545"/>
        <v>7.53</v>
      </c>
      <c r="H11048" s="138">
        <v>6.08</v>
      </c>
      <c r="I11048" s="138">
        <v>4.8899999999999997</v>
      </c>
      <c r="J11048" s="138">
        <v>7.53</v>
      </c>
      <c r="K11048" s="138">
        <v>11.019736842105264</v>
      </c>
    </row>
    <row r="11049" spans="1:11">
      <c r="A11049" s="39" t="s">
        <v>531</v>
      </c>
      <c r="B11049" s="39" t="s">
        <v>535</v>
      </c>
      <c r="C11049" s="39" t="s">
        <v>366</v>
      </c>
      <c r="D11049" s="92">
        <f t="shared" si="543"/>
        <v>5.58</v>
      </c>
      <c r="E11049" s="92">
        <f t="shared" si="544"/>
        <v>4.62</v>
      </c>
      <c r="F11049" s="92">
        <f t="shared" si="545"/>
        <v>6.71</v>
      </c>
      <c r="H11049" s="138">
        <v>5.58</v>
      </c>
      <c r="I11049" s="138">
        <v>4.62</v>
      </c>
      <c r="J11049" s="138">
        <v>6.71</v>
      </c>
      <c r="K11049" s="138">
        <v>9.4982078853046605</v>
      </c>
    </row>
    <row r="11050" spans="1:11">
      <c r="A11050" s="39" t="s">
        <v>531</v>
      </c>
      <c r="B11050" s="39" t="s">
        <v>535</v>
      </c>
      <c r="C11050" s="39" t="s">
        <v>356</v>
      </c>
      <c r="D11050" s="92">
        <f t="shared" si="543"/>
        <v>6.89</v>
      </c>
      <c r="E11050" s="92">
        <f t="shared" si="544"/>
        <v>6.15</v>
      </c>
      <c r="F11050" s="92">
        <f t="shared" si="545"/>
        <v>7.71</v>
      </c>
      <c r="H11050" s="138">
        <v>6.89</v>
      </c>
      <c r="I11050" s="138">
        <v>6.15</v>
      </c>
      <c r="J11050" s="138">
        <v>7.71</v>
      </c>
      <c r="K11050" s="138">
        <v>5.8055152394775043</v>
      </c>
    </row>
    <row r="11051" spans="1:11">
      <c r="A11051" s="39" t="s">
        <v>531</v>
      </c>
      <c r="B11051" s="39" t="s">
        <v>535</v>
      </c>
      <c r="C11051" s="39" t="s">
        <v>367</v>
      </c>
      <c r="D11051" s="92">
        <f t="shared" si="543"/>
        <v>7.3</v>
      </c>
      <c r="E11051" s="92">
        <f t="shared" si="544"/>
        <v>6.33</v>
      </c>
      <c r="F11051" s="92">
        <f t="shared" si="545"/>
        <v>8.4</v>
      </c>
      <c r="H11051" s="138">
        <v>7.3</v>
      </c>
      <c r="I11051" s="138">
        <v>6.33</v>
      </c>
      <c r="J11051" s="138">
        <v>8.4</v>
      </c>
      <c r="K11051" s="138">
        <v>7.2602739726027403</v>
      </c>
    </row>
    <row r="11052" spans="1:11">
      <c r="A11052" s="39" t="s">
        <v>531</v>
      </c>
      <c r="B11052" s="39" t="s">
        <v>535</v>
      </c>
      <c r="C11052" s="39" t="s">
        <v>368</v>
      </c>
      <c r="D11052" s="92">
        <f t="shared" si="543"/>
        <v>6.5</v>
      </c>
      <c r="E11052" s="92">
        <f t="shared" si="544"/>
        <v>5.62</v>
      </c>
      <c r="F11052" s="92">
        <f t="shared" si="545"/>
        <v>7.52</v>
      </c>
      <c r="H11052" s="138">
        <v>6.5</v>
      </c>
      <c r="I11052" s="138">
        <v>5.62</v>
      </c>
      <c r="J11052" s="138">
        <v>7.52</v>
      </c>
      <c r="K11052" s="138">
        <v>7.5384615384615383</v>
      </c>
    </row>
    <row r="11053" spans="1:11">
      <c r="A11053" s="39" t="s">
        <v>531</v>
      </c>
      <c r="B11053" s="39" t="s">
        <v>535</v>
      </c>
      <c r="C11053" s="39" t="s">
        <v>369</v>
      </c>
      <c r="D11053" s="92">
        <f t="shared" si="543"/>
        <v>6.05</v>
      </c>
      <c r="E11053" s="92">
        <f t="shared" si="544"/>
        <v>4.87</v>
      </c>
      <c r="F11053" s="92">
        <f t="shared" si="545"/>
        <v>7.51</v>
      </c>
      <c r="H11053" s="138">
        <v>6.05</v>
      </c>
      <c r="I11053" s="138">
        <v>4.87</v>
      </c>
      <c r="J11053" s="138">
        <v>7.51</v>
      </c>
      <c r="K11053" s="138">
        <v>11.074380165289258</v>
      </c>
    </row>
    <row r="11054" spans="1:11">
      <c r="A11054" s="39" t="s">
        <v>531</v>
      </c>
      <c r="B11054" s="39" t="s">
        <v>535</v>
      </c>
      <c r="C11054" s="39" t="s">
        <v>370</v>
      </c>
      <c r="D11054" s="92">
        <f t="shared" si="543"/>
        <v>6.22</v>
      </c>
      <c r="E11054" s="92">
        <f t="shared" si="544"/>
        <v>4.8600000000000003</v>
      </c>
      <c r="F11054" s="92">
        <f t="shared" si="545"/>
        <v>7.92</v>
      </c>
      <c r="H11054" s="138">
        <v>6.22</v>
      </c>
      <c r="I11054" s="138">
        <v>4.8600000000000003</v>
      </c>
      <c r="J11054" s="138">
        <v>7.92</v>
      </c>
      <c r="K11054" s="138">
        <v>12.379421221864954</v>
      </c>
    </row>
    <row r="11055" spans="1:11">
      <c r="A11055" s="39" t="s">
        <v>531</v>
      </c>
      <c r="B11055" s="39" t="s">
        <v>535</v>
      </c>
      <c r="C11055" s="39" t="s">
        <v>357</v>
      </c>
      <c r="D11055" s="92">
        <f t="shared" si="543"/>
        <v>6.87</v>
      </c>
      <c r="E11055" s="92">
        <f t="shared" si="544"/>
        <v>6.2</v>
      </c>
      <c r="F11055" s="92">
        <f t="shared" si="545"/>
        <v>7.6</v>
      </c>
      <c r="H11055" s="138">
        <v>6.87</v>
      </c>
      <c r="I11055" s="138">
        <v>6.2</v>
      </c>
      <c r="J11055" s="138">
        <v>7.6</v>
      </c>
      <c r="K11055" s="138">
        <v>5.2401746724890828</v>
      </c>
    </row>
    <row r="11056" spans="1:11">
      <c r="A11056" s="39" t="s">
        <v>531</v>
      </c>
      <c r="B11056" s="39" t="s">
        <v>535</v>
      </c>
      <c r="C11056" s="39" t="s">
        <v>371</v>
      </c>
      <c r="D11056" s="92">
        <f t="shared" si="543"/>
        <v>9.5</v>
      </c>
      <c r="E11056" s="92">
        <f t="shared" si="544"/>
        <v>7.92</v>
      </c>
      <c r="F11056" s="92">
        <f t="shared" si="545"/>
        <v>11.36</v>
      </c>
      <c r="H11056" s="138">
        <v>9.5</v>
      </c>
      <c r="I11056" s="138">
        <v>7.92</v>
      </c>
      <c r="J11056" s="138">
        <v>11.36</v>
      </c>
      <c r="K11056" s="138">
        <v>9.1578947368421044</v>
      </c>
    </row>
    <row r="11057" spans="1:11">
      <c r="A11057" s="39" t="s">
        <v>531</v>
      </c>
      <c r="B11057" s="39" t="s">
        <v>535</v>
      </c>
      <c r="C11057" s="39" t="s">
        <v>372</v>
      </c>
      <c r="D11057" s="92">
        <f t="shared" si="543"/>
        <v>5.21</v>
      </c>
      <c r="E11057" s="92">
        <f t="shared" si="544"/>
        <v>4.28</v>
      </c>
      <c r="F11057" s="92">
        <f t="shared" si="545"/>
        <v>6.33</v>
      </c>
      <c r="H11057" s="138">
        <v>5.21</v>
      </c>
      <c r="I11057" s="138">
        <v>4.28</v>
      </c>
      <c r="J11057" s="138">
        <v>6.33</v>
      </c>
      <c r="K11057" s="138">
        <v>9.9808061420345506</v>
      </c>
    </row>
    <row r="11058" spans="1:11">
      <c r="A11058" s="39" t="s">
        <v>531</v>
      </c>
      <c r="B11058" s="39" t="s">
        <v>535</v>
      </c>
      <c r="C11058" s="39" t="s">
        <v>373</v>
      </c>
      <c r="D11058" s="92">
        <f t="shared" si="543"/>
        <v>5.21</v>
      </c>
      <c r="E11058" s="92">
        <f t="shared" si="544"/>
        <v>4.12</v>
      </c>
      <c r="F11058" s="92">
        <f t="shared" si="545"/>
        <v>6.57</v>
      </c>
      <c r="H11058" s="138">
        <v>5.21</v>
      </c>
      <c r="I11058" s="138">
        <v>4.12</v>
      </c>
      <c r="J11058" s="138">
        <v>6.57</v>
      </c>
      <c r="K11058" s="138">
        <v>11.900191938579654</v>
      </c>
    </row>
    <row r="11059" spans="1:11">
      <c r="A11059" s="39" t="s">
        <v>531</v>
      </c>
      <c r="B11059" s="39" t="s">
        <v>535</v>
      </c>
      <c r="C11059" s="39" t="s">
        <v>374</v>
      </c>
      <c r="D11059" s="92">
        <f t="shared" si="543"/>
        <v>6.56</v>
      </c>
      <c r="E11059" s="92">
        <f t="shared" si="544"/>
        <v>5.67</v>
      </c>
      <c r="F11059" s="92">
        <f t="shared" si="545"/>
        <v>7.58</v>
      </c>
      <c r="H11059" s="138">
        <v>6.56</v>
      </c>
      <c r="I11059" s="138">
        <v>5.67</v>
      </c>
      <c r="J11059" s="138">
        <v>7.58</v>
      </c>
      <c r="K11059" s="138">
        <v>7.3170731707317067</v>
      </c>
    </row>
    <row r="11060" spans="1:11">
      <c r="A11060" s="39" t="s">
        <v>531</v>
      </c>
      <c r="B11060" s="39" t="s">
        <v>535</v>
      </c>
      <c r="C11060" s="39" t="s">
        <v>358</v>
      </c>
      <c r="D11060" s="92">
        <f t="shared" si="543"/>
        <v>5.92</v>
      </c>
      <c r="E11060" s="92">
        <f t="shared" si="544"/>
        <v>5.29</v>
      </c>
      <c r="F11060" s="92">
        <f t="shared" si="545"/>
        <v>6.62</v>
      </c>
      <c r="H11060" s="138">
        <v>5.92</v>
      </c>
      <c r="I11060" s="138">
        <v>5.29</v>
      </c>
      <c r="J11060" s="138">
        <v>6.62</v>
      </c>
      <c r="K11060" s="138">
        <v>5.7432432432432439</v>
      </c>
    </row>
    <row r="11061" spans="1:11">
      <c r="A11061" s="39" t="s">
        <v>531</v>
      </c>
      <c r="B11061" s="39" t="s">
        <v>535</v>
      </c>
      <c r="C11061" s="39" t="s">
        <v>375</v>
      </c>
      <c r="D11061" s="92">
        <f t="shared" si="543"/>
        <v>6.93</v>
      </c>
      <c r="E11061" s="92">
        <f t="shared" si="544"/>
        <v>5.42</v>
      </c>
      <c r="F11061" s="92">
        <f t="shared" si="545"/>
        <v>8.83</v>
      </c>
      <c r="H11061" s="138">
        <v>6.93</v>
      </c>
      <c r="I11061" s="138">
        <v>5.42</v>
      </c>
      <c r="J11061" s="138">
        <v>8.83</v>
      </c>
      <c r="K11061" s="138">
        <v>12.40981240981241</v>
      </c>
    </row>
    <row r="11062" spans="1:11">
      <c r="A11062" s="39" t="s">
        <v>531</v>
      </c>
      <c r="B11062" s="39" t="s">
        <v>535</v>
      </c>
      <c r="C11062" s="39" t="s">
        <v>376</v>
      </c>
      <c r="D11062" s="92">
        <f t="shared" si="543"/>
        <v>7.47</v>
      </c>
      <c r="E11062" s="92">
        <f t="shared" si="544"/>
        <v>5.84</v>
      </c>
      <c r="F11062" s="92">
        <f t="shared" si="545"/>
        <v>9.51</v>
      </c>
      <c r="H11062" s="138">
        <v>7.47</v>
      </c>
      <c r="I11062" s="138">
        <v>5.84</v>
      </c>
      <c r="J11062" s="138">
        <v>9.51</v>
      </c>
      <c r="K11062" s="138">
        <v>12.449799196787149</v>
      </c>
    </row>
    <row r="11063" spans="1:11">
      <c r="A11063" s="39" t="s">
        <v>531</v>
      </c>
      <c r="B11063" s="39" t="s">
        <v>535</v>
      </c>
      <c r="C11063" s="39" t="s">
        <v>377</v>
      </c>
      <c r="D11063" s="92">
        <f t="shared" si="543"/>
        <v>7.74</v>
      </c>
      <c r="E11063" s="92">
        <f t="shared" si="544"/>
        <v>6.46</v>
      </c>
      <c r="F11063" s="92">
        <f t="shared" si="545"/>
        <v>9.25</v>
      </c>
      <c r="H11063" s="138">
        <v>7.74</v>
      </c>
      <c r="I11063" s="138">
        <v>6.46</v>
      </c>
      <c r="J11063" s="138">
        <v>9.25</v>
      </c>
      <c r="K11063" s="138">
        <v>9.173126614987078</v>
      </c>
    </row>
    <row r="11064" spans="1:11">
      <c r="A11064" s="39" t="s">
        <v>531</v>
      </c>
      <c r="B11064" s="39" t="s">
        <v>535</v>
      </c>
      <c r="C11064" s="39" t="s">
        <v>386</v>
      </c>
      <c r="D11064" s="92">
        <f t="shared" si="543"/>
        <v>6.47</v>
      </c>
      <c r="E11064" s="92">
        <f t="shared" si="544"/>
        <v>5.74</v>
      </c>
      <c r="F11064" s="92">
        <f t="shared" si="545"/>
        <v>7.28</v>
      </c>
      <c r="H11064" s="138">
        <v>6.47</v>
      </c>
      <c r="I11064" s="138">
        <v>5.74</v>
      </c>
      <c r="J11064" s="138">
        <v>7.28</v>
      </c>
      <c r="K11064" s="138">
        <v>6.0278207109737254</v>
      </c>
    </row>
    <row r="11065" spans="1:11">
      <c r="A11065" s="39" t="s">
        <v>531</v>
      </c>
      <c r="B11065" s="39" t="s">
        <v>535</v>
      </c>
      <c r="C11065" s="39" t="s">
        <v>379</v>
      </c>
      <c r="D11065" s="92">
        <f t="shared" si="543"/>
        <v>6.91</v>
      </c>
      <c r="E11065" s="92">
        <f t="shared" si="544"/>
        <v>5.67</v>
      </c>
      <c r="F11065" s="92">
        <f t="shared" si="545"/>
        <v>8.39</v>
      </c>
      <c r="H11065" s="138">
        <v>6.91</v>
      </c>
      <c r="I11065" s="138">
        <v>5.67</v>
      </c>
      <c r="J11065" s="138">
        <v>8.39</v>
      </c>
      <c r="K11065" s="138">
        <v>9.9855282199710551</v>
      </c>
    </row>
    <row r="11066" spans="1:11">
      <c r="A11066" s="39" t="s">
        <v>531</v>
      </c>
      <c r="B11066" s="39" t="s">
        <v>535</v>
      </c>
      <c r="C11066" s="39" t="s">
        <v>360</v>
      </c>
      <c r="D11066" s="92">
        <f t="shared" si="543"/>
        <v>7.33</v>
      </c>
      <c r="E11066" s="92">
        <f t="shared" si="544"/>
        <v>6.56</v>
      </c>
      <c r="F11066" s="92">
        <f t="shared" si="545"/>
        <v>8.17</v>
      </c>
      <c r="H11066" s="138">
        <v>7.33</v>
      </c>
      <c r="I11066" s="138">
        <v>6.56</v>
      </c>
      <c r="J11066" s="138">
        <v>8.17</v>
      </c>
      <c r="K11066" s="138">
        <v>5.5934515688949515</v>
      </c>
    </row>
    <row r="11067" spans="1:11">
      <c r="A11067" s="39" t="s">
        <v>531</v>
      </c>
      <c r="B11067" s="39" t="s">
        <v>535</v>
      </c>
      <c r="C11067" s="39" t="s">
        <v>0</v>
      </c>
      <c r="D11067" s="92">
        <f t="shared" si="543"/>
        <v>6.74</v>
      </c>
      <c r="E11067" s="92">
        <f t="shared" si="544"/>
        <v>6.38</v>
      </c>
      <c r="F11067" s="92">
        <f t="shared" si="545"/>
        <v>7.13</v>
      </c>
      <c r="H11067" s="138">
        <v>6.74</v>
      </c>
      <c r="I11067" s="138">
        <v>6.38</v>
      </c>
      <c r="J11067" s="138">
        <v>7.13</v>
      </c>
      <c r="K11067" s="138">
        <v>2.8189910979228485</v>
      </c>
    </row>
    <row r="11068" spans="1:11">
      <c r="A11068" s="39" t="s">
        <v>531</v>
      </c>
      <c r="B11068" s="39" t="s">
        <v>536</v>
      </c>
      <c r="C11068" s="39" t="s">
        <v>363</v>
      </c>
      <c r="D11068" s="92">
        <f t="shared" si="543"/>
        <v>3.56</v>
      </c>
      <c r="E11068" s="92">
        <f t="shared" si="544"/>
        <v>2.2599999999999998</v>
      </c>
      <c r="F11068" s="92">
        <f t="shared" si="545"/>
        <v>5.57</v>
      </c>
      <c r="H11068" s="138">
        <v>3.56</v>
      </c>
      <c r="I11068" s="138">
        <v>2.2599999999999998</v>
      </c>
      <c r="J11068" s="138">
        <v>5.57</v>
      </c>
      <c r="K11068" s="138">
        <v>23.033707865168537</v>
      </c>
    </row>
    <row r="11069" spans="1:11">
      <c r="A11069" s="39" t="s">
        <v>531</v>
      </c>
      <c r="B11069" s="39" t="s">
        <v>536</v>
      </c>
      <c r="C11069" s="39" t="s">
        <v>364</v>
      </c>
      <c r="D11069" s="92">
        <f t="shared" si="543"/>
        <v>2.2799999999999998</v>
      </c>
      <c r="E11069" s="92">
        <f t="shared" si="544"/>
        <v>1.59</v>
      </c>
      <c r="F11069" s="92">
        <f t="shared" si="545"/>
        <v>3.24</v>
      </c>
      <c r="H11069" s="138">
        <v>2.2799999999999998</v>
      </c>
      <c r="I11069" s="138">
        <v>1.59</v>
      </c>
      <c r="J11069" s="138">
        <v>3.24</v>
      </c>
      <c r="K11069" s="138">
        <v>17.982456140350877</v>
      </c>
    </row>
    <row r="11070" spans="1:11">
      <c r="A11070" s="39" t="s">
        <v>531</v>
      </c>
      <c r="B11070" s="39" t="s">
        <v>536</v>
      </c>
      <c r="C11070" s="39" t="s">
        <v>365</v>
      </c>
      <c r="D11070" s="92">
        <f t="shared" si="543"/>
        <v>2.2999999999999998</v>
      </c>
      <c r="E11070" s="92">
        <f t="shared" si="544"/>
        <v>1.35</v>
      </c>
      <c r="F11070" s="92">
        <f t="shared" si="545"/>
        <v>3.89</v>
      </c>
      <c r="H11070" s="138">
        <v>2.2999999999999998</v>
      </c>
      <c r="I11070" s="138">
        <v>1.35</v>
      </c>
      <c r="J11070" s="138">
        <v>3.89</v>
      </c>
      <c r="K11070" s="138">
        <v>26.956521739130434</v>
      </c>
    </row>
    <row r="11071" spans="1:11">
      <c r="A11071" s="39" t="s">
        <v>531</v>
      </c>
      <c r="B11071" s="39" t="s">
        <v>536</v>
      </c>
      <c r="C11071" s="39" t="s">
        <v>366</v>
      </c>
      <c r="D11071" s="92">
        <f t="shared" si="543"/>
        <v>2.06</v>
      </c>
      <c r="E11071" s="92">
        <f t="shared" si="544"/>
        <v>1.44</v>
      </c>
      <c r="F11071" s="92">
        <f t="shared" si="545"/>
        <v>2.92</v>
      </c>
      <c r="H11071" s="138">
        <v>2.06</v>
      </c>
      <c r="I11071" s="138">
        <v>1.44</v>
      </c>
      <c r="J11071" s="138">
        <v>2.92</v>
      </c>
      <c r="K11071" s="138">
        <v>17.961165048543691</v>
      </c>
    </row>
    <row r="11072" spans="1:11">
      <c r="A11072" s="39" t="s">
        <v>531</v>
      </c>
      <c r="B11072" s="39" t="s">
        <v>536</v>
      </c>
      <c r="C11072" s="39" t="s">
        <v>356</v>
      </c>
      <c r="D11072" s="92">
        <f t="shared" si="543"/>
        <v>2.4300000000000002</v>
      </c>
      <c r="E11072" s="92">
        <f t="shared" si="544"/>
        <v>1.97</v>
      </c>
      <c r="F11072" s="92">
        <f t="shared" si="545"/>
        <v>2.99</v>
      </c>
      <c r="H11072" s="138">
        <v>2.4300000000000002</v>
      </c>
      <c r="I11072" s="138">
        <v>1.97</v>
      </c>
      <c r="J11072" s="138">
        <v>2.99</v>
      </c>
      <c r="K11072" s="138">
        <v>10.699588477366255</v>
      </c>
    </row>
    <row r="11073" spans="1:11">
      <c r="A11073" s="39" t="s">
        <v>531</v>
      </c>
      <c r="B11073" s="39" t="s">
        <v>536</v>
      </c>
      <c r="C11073" s="39" t="s">
        <v>367</v>
      </c>
      <c r="D11073" s="92">
        <f t="shared" si="543"/>
        <v>2.0699999999999998</v>
      </c>
      <c r="E11073" s="92">
        <f t="shared" si="544"/>
        <v>1.58</v>
      </c>
      <c r="F11073" s="92">
        <f t="shared" si="545"/>
        <v>2.71</v>
      </c>
      <c r="H11073" s="138">
        <v>2.0699999999999998</v>
      </c>
      <c r="I11073" s="138">
        <v>1.58</v>
      </c>
      <c r="J11073" s="138">
        <v>2.71</v>
      </c>
      <c r="K11073" s="138">
        <v>14.009661835748794</v>
      </c>
    </row>
    <row r="11074" spans="1:11">
      <c r="A11074" s="39" t="s">
        <v>531</v>
      </c>
      <c r="B11074" s="39" t="s">
        <v>536</v>
      </c>
      <c r="C11074" s="39" t="s">
        <v>368</v>
      </c>
      <c r="D11074" s="92">
        <f t="shared" si="543"/>
        <v>3.57</v>
      </c>
      <c r="E11074" s="92">
        <f t="shared" si="544"/>
        <v>2.46</v>
      </c>
      <c r="F11074" s="92">
        <f t="shared" si="545"/>
        <v>5.16</v>
      </c>
      <c r="H11074" s="138">
        <v>3.57</v>
      </c>
      <c r="I11074" s="138">
        <v>2.46</v>
      </c>
      <c r="J11074" s="138">
        <v>5.16</v>
      </c>
      <c r="K11074" s="138">
        <v>19.047619047619051</v>
      </c>
    </row>
    <row r="11075" spans="1:11">
      <c r="A11075" s="39" t="s">
        <v>531</v>
      </c>
      <c r="B11075" s="39" t="s">
        <v>536</v>
      </c>
      <c r="C11075" s="39" t="s">
        <v>369</v>
      </c>
      <c r="D11075" s="92">
        <f t="shared" si="543"/>
        <v>2.79</v>
      </c>
      <c r="E11075" s="92">
        <f t="shared" si="544"/>
        <v>1.62</v>
      </c>
      <c r="F11075" s="92">
        <f t="shared" si="545"/>
        <v>4.74</v>
      </c>
      <c r="H11075" s="138">
        <v>2.79</v>
      </c>
      <c r="I11075" s="138">
        <v>1.62</v>
      </c>
      <c r="J11075" s="138">
        <v>4.74</v>
      </c>
      <c r="K11075" s="138">
        <v>27.24014336917563</v>
      </c>
    </row>
    <row r="11076" spans="1:11">
      <c r="A11076" s="39" t="s">
        <v>531</v>
      </c>
      <c r="B11076" s="39" t="s">
        <v>536</v>
      </c>
      <c r="C11076" s="39" t="s">
        <v>370</v>
      </c>
      <c r="D11076" s="92">
        <f t="shared" si="543"/>
        <v>3.05</v>
      </c>
      <c r="E11076" s="92">
        <f t="shared" si="544"/>
        <v>2.0299999999999998</v>
      </c>
      <c r="F11076" s="92">
        <f t="shared" si="545"/>
        <v>4.5599999999999996</v>
      </c>
      <c r="H11076" s="138">
        <v>3.05</v>
      </c>
      <c r="I11076" s="138">
        <v>2.0299999999999998</v>
      </c>
      <c r="J11076" s="138">
        <v>4.5599999999999996</v>
      </c>
      <c r="K11076" s="138">
        <v>20.655737704918035</v>
      </c>
    </row>
    <row r="11077" spans="1:11">
      <c r="A11077" s="39" t="s">
        <v>531</v>
      </c>
      <c r="B11077" s="39" t="s">
        <v>536</v>
      </c>
      <c r="C11077" s="39" t="s">
        <v>357</v>
      </c>
      <c r="D11077" s="92">
        <f t="shared" si="543"/>
        <v>2.5299999999999998</v>
      </c>
      <c r="E11077" s="92">
        <f t="shared" si="544"/>
        <v>2.1</v>
      </c>
      <c r="F11077" s="92">
        <f t="shared" si="545"/>
        <v>3.05</v>
      </c>
      <c r="H11077" s="138">
        <v>2.5299999999999998</v>
      </c>
      <c r="I11077" s="138">
        <v>2.1</v>
      </c>
      <c r="J11077" s="138">
        <v>3.05</v>
      </c>
      <c r="K11077" s="138">
        <v>9.4861660079051386</v>
      </c>
    </row>
    <row r="11078" spans="1:11">
      <c r="A11078" s="39" t="s">
        <v>531</v>
      </c>
      <c r="B11078" s="39" t="s">
        <v>536</v>
      </c>
      <c r="C11078" s="39" t="s">
        <v>371</v>
      </c>
      <c r="D11078" s="92">
        <f t="shared" si="543"/>
        <v>3.02</v>
      </c>
      <c r="E11078" s="92">
        <f t="shared" si="544"/>
        <v>2.11</v>
      </c>
      <c r="F11078" s="92">
        <f t="shared" si="545"/>
        <v>4.3099999999999996</v>
      </c>
      <c r="H11078" s="138">
        <v>3.02</v>
      </c>
      <c r="I11078" s="138">
        <v>2.11</v>
      </c>
      <c r="J11078" s="138">
        <v>4.3099999999999996</v>
      </c>
      <c r="K11078" s="138">
        <v>18.211920529801326</v>
      </c>
    </row>
    <row r="11079" spans="1:11">
      <c r="A11079" s="39" t="s">
        <v>531</v>
      </c>
      <c r="B11079" s="39" t="s">
        <v>536</v>
      </c>
      <c r="C11079" s="39" t="s">
        <v>372</v>
      </c>
      <c r="D11079" s="92">
        <f t="shared" si="543"/>
        <v>1.56</v>
      </c>
      <c r="E11079" s="92">
        <f t="shared" si="544"/>
        <v>1.1000000000000001</v>
      </c>
      <c r="F11079" s="92">
        <f t="shared" si="545"/>
        <v>2.2000000000000002</v>
      </c>
      <c r="H11079" s="138">
        <v>1.56</v>
      </c>
      <c r="I11079" s="138">
        <v>1.1000000000000001</v>
      </c>
      <c r="J11079" s="138">
        <v>2.2000000000000002</v>
      </c>
      <c r="K11079" s="138">
        <v>17.948717948717949</v>
      </c>
    </row>
    <row r="11080" spans="1:11">
      <c r="A11080" s="39" t="s">
        <v>531</v>
      </c>
      <c r="B11080" s="39" t="s">
        <v>536</v>
      </c>
      <c r="C11080" s="39" t="s">
        <v>373</v>
      </c>
      <c r="D11080" s="92">
        <f t="shared" si="543"/>
        <v>1.76</v>
      </c>
      <c r="E11080" s="92">
        <f t="shared" si="544"/>
        <v>1.1000000000000001</v>
      </c>
      <c r="F11080" s="92">
        <f t="shared" si="545"/>
        <v>2.81</v>
      </c>
      <c r="H11080" s="138">
        <v>1.76</v>
      </c>
      <c r="I11080" s="138">
        <v>1.1000000000000001</v>
      </c>
      <c r="J11080" s="138">
        <v>2.81</v>
      </c>
      <c r="K11080" s="138">
        <v>23.863636363636363</v>
      </c>
    </row>
    <row r="11081" spans="1:11">
      <c r="A11081" s="39" t="s">
        <v>531</v>
      </c>
      <c r="B11081" s="39" t="s">
        <v>536</v>
      </c>
      <c r="C11081" s="39" t="s">
        <v>374</v>
      </c>
      <c r="D11081" s="92">
        <f t="shared" si="543"/>
        <v>2.33</v>
      </c>
      <c r="E11081" s="92">
        <f t="shared" si="544"/>
        <v>1.73</v>
      </c>
      <c r="F11081" s="92">
        <f t="shared" si="545"/>
        <v>3.14</v>
      </c>
      <c r="H11081" s="138">
        <v>2.33</v>
      </c>
      <c r="I11081" s="138">
        <v>1.73</v>
      </c>
      <c r="J11081" s="138">
        <v>3.14</v>
      </c>
      <c r="K11081" s="138">
        <v>15.450643776824032</v>
      </c>
    </row>
    <row r="11082" spans="1:11">
      <c r="A11082" s="39" t="s">
        <v>531</v>
      </c>
      <c r="B11082" s="39" t="s">
        <v>536</v>
      </c>
      <c r="C11082" s="39" t="s">
        <v>358</v>
      </c>
      <c r="D11082" s="92">
        <f t="shared" si="543"/>
        <v>1.88</v>
      </c>
      <c r="E11082" s="92">
        <f t="shared" si="544"/>
        <v>1.52</v>
      </c>
      <c r="F11082" s="92">
        <f t="shared" si="545"/>
        <v>2.33</v>
      </c>
      <c r="H11082" s="138">
        <v>1.88</v>
      </c>
      <c r="I11082" s="138">
        <v>1.52</v>
      </c>
      <c r="J11082" s="138">
        <v>2.33</v>
      </c>
      <c r="K11082" s="138">
        <v>10.638297872340427</v>
      </c>
    </row>
    <row r="11083" spans="1:11">
      <c r="A11083" s="39" t="s">
        <v>531</v>
      </c>
      <c r="B11083" s="39" t="s">
        <v>536</v>
      </c>
      <c r="C11083" s="39" t="s">
        <v>375</v>
      </c>
      <c r="D11083" s="92">
        <f t="shared" si="543"/>
        <v>2.44</v>
      </c>
      <c r="E11083" s="92">
        <f t="shared" si="544"/>
        <v>1.41</v>
      </c>
      <c r="F11083" s="92">
        <f t="shared" si="545"/>
        <v>4.1900000000000004</v>
      </c>
      <c r="H11083" s="138">
        <v>2.44</v>
      </c>
      <c r="I11083" s="138">
        <v>1.41</v>
      </c>
      <c r="J11083" s="138">
        <v>4.1900000000000004</v>
      </c>
      <c r="K11083" s="138">
        <v>27.868852459016395</v>
      </c>
    </row>
    <row r="11084" spans="1:11">
      <c r="A11084" s="39" t="s">
        <v>531</v>
      </c>
      <c r="B11084" s="39" t="s">
        <v>536</v>
      </c>
      <c r="C11084" s="39" t="s">
        <v>376</v>
      </c>
      <c r="D11084" s="92">
        <f t="shared" si="543"/>
        <v>4.67</v>
      </c>
      <c r="E11084" s="92">
        <f t="shared" si="544"/>
        <v>3.31</v>
      </c>
      <c r="F11084" s="92">
        <f t="shared" si="545"/>
        <v>6.56</v>
      </c>
      <c r="H11084" s="138">
        <v>4.67</v>
      </c>
      <c r="I11084" s="138">
        <v>3.31</v>
      </c>
      <c r="J11084" s="138">
        <v>6.56</v>
      </c>
      <c r="K11084" s="138">
        <v>17.558886509635975</v>
      </c>
    </row>
    <row r="11085" spans="1:11">
      <c r="A11085" s="39" t="s">
        <v>531</v>
      </c>
      <c r="B11085" s="39" t="s">
        <v>536</v>
      </c>
      <c r="C11085" s="39" t="s">
        <v>377</v>
      </c>
      <c r="D11085" s="92">
        <f t="shared" si="543"/>
        <v>2.12</v>
      </c>
      <c r="E11085" s="92">
        <f t="shared" si="544"/>
        <v>1.49</v>
      </c>
      <c r="F11085" s="92">
        <f t="shared" si="545"/>
        <v>3.01</v>
      </c>
      <c r="H11085" s="138">
        <v>2.12</v>
      </c>
      <c r="I11085" s="138">
        <v>1.49</v>
      </c>
      <c r="J11085" s="138">
        <v>3.01</v>
      </c>
      <c r="K11085" s="138">
        <v>17.924528301886792</v>
      </c>
    </row>
    <row r="11086" spans="1:11">
      <c r="A11086" s="39" t="s">
        <v>531</v>
      </c>
      <c r="B11086" s="39" t="s">
        <v>536</v>
      </c>
      <c r="C11086" s="39" t="s">
        <v>386</v>
      </c>
      <c r="D11086" s="92">
        <f t="shared" si="543"/>
        <v>1.98</v>
      </c>
      <c r="E11086" s="92">
        <f t="shared" si="544"/>
        <v>1.62</v>
      </c>
      <c r="F11086" s="92">
        <f t="shared" si="545"/>
        <v>2.42</v>
      </c>
      <c r="H11086" s="138">
        <v>1.98</v>
      </c>
      <c r="I11086" s="138">
        <v>1.62</v>
      </c>
      <c r="J11086" s="138">
        <v>2.42</v>
      </c>
      <c r="K11086" s="138">
        <v>10.101010101010102</v>
      </c>
    </row>
    <row r="11087" spans="1:11">
      <c r="A11087" s="39" t="s">
        <v>531</v>
      </c>
      <c r="B11087" s="39" t="s">
        <v>536</v>
      </c>
      <c r="C11087" s="39" t="s">
        <v>379</v>
      </c>
      <c r="D11087" s="92">
        <f t="shared" si="543"/>
        <v>2.19</v>
      </c>
      <c r="E11087" s="92">
        <f t="shared" si="544"/>
        <v>1.6</v>
      </c>
      <c r="F11087" s="92">
        <f t="shared" si="545"/>
        <v>2.98</v>
      </c>
      <c r="H11087" s="138">
        <v>2.19</v>
      </c>
      <c r="I11087" s="138">
        <v>1.6</v>
      </c>
      <c r="J11087" s="138">
        <v>2.98</v>
      </c>
      <c r="K11087" s="138">
        <v>15.981735159817351</v>
      </c>
    </row>
    <row r="11088" spans="1:11">
      <c r="A11088" s="39" t="s">
        <v>531</v>
      </c>
      <c r="B11088" s="39" t="s">
        <v>536</v>
      </c>
      <c r="C11088" s="39" t="s">
        <v>360</v>
      </c>
      <c r="D11088" s="92">
        <f t="shared" si="543"/>
        <v>2.62</v>
      </c>
      <c r="E11088" s="92">
        <f t="shared" si="544"/>
        <v>2.1800000000000002</v>
      </c>
      <c r="F11088" s="92">
        <f t="shared" si="545"/>
        <v>3.15</v>
      </c>
      <c r="H11088" s="138">
        <v>2.62</v>
      </c>
      <c r="I11088" s="138">
        <v>2.1800000000000002</v>
      </c>
      <c r="J11088" s="138">
        <v>3.15</v>
      </c>
      <c r="K11088" s="138">
        <v>9.5419847328244263</v>
      </c>
    </row>
    <row r="11089" spans="1:11">
      <c r="A11089" s="39" t="s">
        <v>531</v>
      </c>
      <c r="B11089" s="39" t="s">
        <v>536</v>
      </c>
      <c r="C11089" s="39" t="s">
        <v>0</v>
      </c>
      <c r="D11089" s="92">
        <f t="shared" si="543"/>
        <v>2.36</v>
      </c>
      <c r="E11089" s="92">
        <f t="shared" si="544"/>
        <v>2.14</v>
      </c>
      <c r="F11089" s="92">
        <f t="shared" si="545"/>
        <v>2.61</v>
      </c>
      <c r="H11089" s="138">
        <v>2.36</v>
      </c>
      <c r="I11089" s="138">
        <v>2.14</v>
      </c>
      <c r="J11089" s="138">
        <v>2.61</v>
      </c>
      <c r="K11089" s="138">
        <v>5.0847457627118651</v>
      </c>
    </row>
    <row r="11090" spans="1:11">
      <c r="A11090" s="39" t="s">
        <v>531</v>
      </c>
      <c r="B11090" s="39" t="s">
        <v>537</v>
      </c>
      <c r="C11090" s="39" t="s">
        <v>363</v>
      </c>
      <c r="D11090" s="92">
        <f t="shared" si="543"/>
        <v>6.07</v>
      </c>
      <c r="E11090" s="92">
        <f t="shared" si="544"/>
        <v>4.47</v>
      </c>
      <c r="F11090" s="92">
        <f t="shared" si="545"/>
        <v>8.2100000000000009</v>
      </c>
      <c r="H11090" s="138">
        <v>6.07</v>
      </c>
      <c r="I11090" s="138">
        <v>4.47</v>
      </c>
      <c r="J11090" s="138">
        <v>8.2100000000000009</v>
      </c>
      <c r="K11090" s="138">
        <v>15.485996705107082</v>
      </c>
    </row>
    <row r="11091" spans="1:11">
      <c r="A11091" s="39" t="s">
        <v>531</v>
      </c>
      <c r="B11091" s="39" t="s">
        <v>537</v>
      </c>
      <c r="C11091" s="39" t="s">
        <v>364</v>
      </c>
      <c r="D11091" s="92">
        <f t="shared" si="543"/>
        <v>10.210000000000001</v>
      </c>
      <c r="E11091" s="92">
        <f t="shared" si="544"/>
        <v>8.6300000000000008</v>
      </c>
      <c r="F11091" s="92">
        <f t="shared" si="545"/>
        <v>12.03</v>
      </c>
      <c r="H11091" s="138">
        <v>10.210000000000001</v>
      </c>
      <c r="I11091" s="138">
        <v>8.6300000000000008</v>
      </c>
      <c r="J11091" s="138">
        <v>12.03</v>
      </c>
      <c r="K11091" s="138">
        <v>8.4231145935357485</v>
      </c>
    </row>
    <row r="11092" spans="1:11">
      <c r="A11092" s="39" t="s">
        <v>531</v>
      </c>
      <c r="B11092" s="39" t="s">
        <v>537</v>
      </c>
      <c r="C11092" s="39" t="s">
        <v>365</v>
      </c>
      <c r="D11092" s="92">
        <f t="shared" si="543"/>
        <v>8.65</v>
      </c>
      <c r="E11092" s="92">
        <f t="shared" si="544"/>
        <v>7.19</v>
      </c>
      <c r="F11092" s="92">
        <f t="shared" si="545"/>
        <v>10.37</v>
      </c>
      <c r="H11092" s="138">
        <v>8.65</v>
      </c>
      <c r="I11092" s="138">
        <v>7.19</v>
      </c>
      <c r="J11092" s="138">
        <v>10.37</v>
      </c>
      <c r="K11092" s="138">
        <v>9.3641618497109835</v>
      </c>
    </row>
    <row r="11093" spans="1:11">
      <c r="A11093" s="39" t="s">
        <v>531</v>
      </c>
      <c r="B11093" s="39" t="s">
        <v>537</v>
      </c>
      <c r="C11093" s="39" t="s">
        <v>366</v>
      </c>
      <c r="D11093" s="92">
        <f t="shared" si="543"/>
        <v>6.22</v>
      </c>
      <c r="E11093" s="92">
        <f t="shared" si="544"/>
        <v>5.28</v>
      </c>
      <c r="F11093" s="92">
        <f t="shared" si="545"/>
        <v>7.31</v>
      </c>
      <c r="H11093" s="138">
        <v>6.22</v>
      </c>
      <c r="I11093" s="138">
        <v>5.28</v>
      </c>
      <c r="J11093" s="138">
        <v>7.31</v>
      </c>
      <c r="K11093" s="138">
        <v>8.3601286173633458</v>
      </c>
    </row>
    <row r="11094" spans="1:11">
      <c r="A11094" s="39" t="s">
        <v>531</v>
      </c>
      <c r="B11094" s="39" t="s">
        <v>537</v>
      </c>
      <c r="C11094" s="39" t="s">
        <v>356</v>
      </c>
      <c r="D11094" s="92">
        <f t="shared" si="543"/>
        <v>7.29</v>
      </c>
      <c r="E11094" s="92">
        <f t="shared" si="544"/>
        <v>6.57</v>
      </c>
      <c r="F11094" s="92">
        <f t="shared" si="545"/>
        <v>8.07</v>
      </c>
      <c r="H11094" s="138">
        <v>7.29</v>
      </c>
      <c r="I11094" s="138">
        <v>6.57</v>
      </c>
      <c r="J11094" s="138">
        <v>8.07</v>
      </c>
      <c r="K11094" s="138">
        <v>5.2126200274348422</v>
      </c>
    </row>
    <row r="11095" spans="1:11">
      <c r="A11095" s="39" t="s">
        <v>531</v>
      </c>
      <c r="B11095" s="39" t="s">
        <v>537</v>
      </c>
      <c r="C11095" s="39" t="s">
        <v>367</v>
      </c>
      <c r="D11095" s="92">
        <f t="shared" si="543"/>
        <v>7.91</v>
      </c>
      <c r="E11095" s="92">
        <f t="shared" si="544"/>
        <v>6.97</v>
      </c>
      <c r="F11095" s="92">
        <f t="shared" si="545"/>
        <v>8.9700000000000006</v>
      </c>
      <c r="H11095" s="138">
        <v>7.91</v>
      </c>
      <c r="I11095" s="138">
        <v>6.97</v>
      </c>
      <c r="J11095" s="138">
        <v>8.9700000000000006</v>
      </c>
      <c r="K11095" s="138">
        <v>6.4475347661188369</v>
      </c>
    </row>
    <row r="11096" spans="1:11">
      <c r="A11096" s="39" t="s">
        <v>531</v>
      </c>
      <c r="B11096" s="39" t="s">
        <v>537</v>
      </c>
      <c r="C11096" s="39" t="s">
        <v>368</v>
      </c>
      <c r="D11096" s="92">
        <f t="shared" si="543"/>
        <v>9.2799999999999994</v>
      </c>
      <c r="E11096" s="92">
        <f t="shared" si="544"/>
        <v>8.08</v>
      </c>
      <c r="F11096" s="92">
        <f t="shared" si="545"/>
        <v>10.64</v>
      </c>
      <c r="H11096" s="138">
        <v>9.2799999999999994</v>
      </c>
      <c r="I11096" s="138">
        <v>8.08</v>
      </c>
      <c r="J11096" s="138">
        <v>10.64</v>
      </c>
      <c r="K11096" s="138">
        <v>7.0043103448275872</v>
      </c>
    </row>
    <row r="11097" spans="1:11">
      <c r="A11097" s="39" t="s">
        <v>531</v>
      </c>
      <c r="B11097" s="39" t="s">
        <v>537</v>
      </c>
      <c r="C11097" s="39" t="s">
        <v>369</v>
      </c>
      <c r="D11097" s="92">
        <f t="shared" si="543"/>
        <v>8.58</v>
      </c>
      <c r="E11097" s="92">
        <f t="shared" si="544"/>
        <v>7.04</v>
      </c>
      <c r="F11097" s="92">
        <f t="shared" si="545"/>
        <v>10.42</v>
      </c>
      <c r="H11097" s="138">
        <v>8.58</v>
      </c>
      <c r="I11097" s="138">
        <v>7.04</v>
      </c>
      <c r="J11097" s="138">
        <v>10.42</v>
      </c>
      <c r="K11097" s="138">
        <v>10.023310023310023</v>
      </c>
    </row>
    <row r="11098" spans="1:11">
      <c r="A11098" s="39" t="s">
        <v>531</v>
      </c>
      <c r="B11098" s="39" t="s">
        <v>537</v>
      </c>
      <c r="C11098" s="39" t="s">
        <v>370</v>
      </c>
      <c r="D11098" s="92">
        <f t="shared" si="543"/>
        <v>10.47</v>
      </c>
      <c r="E11098" s="92">
        <f t="shared" si="544"/>
        <v>8.23</v>
      </c>
      <c r="F11098" s="92">
        <f t="shared" si="545"/>
        <v>13.23</v>
      </c>
      <c r="H11098" s="138">
        <v>10.47</v>
      </c>
      <c r="I11098" s="138">
        <v>8.23</v>
      </c>
      <c r="J11098" s="138">
        <v>13.23</v>
      </c>
      <c r="K11098" s="138">
        <v>12.129894937917859</v>
      </c>
    </row>
    <row r="11099" spans="1:11">
      <c r="A11099" s="39" t="s">
        <v>531</v>
      </c>
      <c r="B11099" s="39" t="s">
        <v>537</v>
      </c>
      <c r="C11099" s="39" t="s">
        <v>357</v>
      </c>
      <c r="D11099" s="92">
        <f t="shared" si="543"/>
        <v>8.74</v>
      </c>
      <c r="E11099" s="92">
        <f t="shared" si="544"/>
        <v>7.89</v>
      </c>
      <c r="F11099" s="92">
        <f t="shared" si="545"/>
        <v>9.66</v>
      </c>
      <c r="H11099" s="138">
        <v>8.74</v>
      </c>
      <c r="I11099" s="138">
        <v>7.89</v>
      </c>
      <c r="J11099" s="138">
        <v>9.66</v>
      </c>
      <c r="K11099" s="138">
        <v>5.1487414187643026</v>
      </c>
    </row>
    <row r="11100" spans="1:11">
      <c r="A11100" s="39" t="s">
        <v>531</v>
      </c>
      <c r="B11100" s="39" t="s">
        <v>537</v>
      </c>
      <c r="C11100" s="39" t="s">
        <v>371</v>
      </c>
      <c r="D11100" s="92">
        <f t="shared" si="543"/>
        <v>10.25</v>
      </c>
      <c r="E11100" s="92">
        <f t="shared" si="544"/>
        <v>8.8699999999999992</v>
      </c>
      <c r="F11100" s="92">
        <f t="shared" si="545"/>
        <v>11.81</v>
      </c>
      <c r="H11100" s="138">
        <v>10.25</v>
      </c>
      <c r="I11100" s="138">
        <v>8.8699999999999992</v>
      </c>
      <c r="J11100" s="138">
        <v>11.81</v>
      </c>
      <c r="K11100" s="138">
        <v>7.3170731707317067</v>
      </c>
    </row>
    <row r="11101" spans="1:11">
      <c r="A11101" s="39" t="s">
        <v>531</v>
      </c>
      <c r="B11101" s="39" t="s">
        <v>537</v>
      </c>
      <c r="C11101" s="39" t="s">
        <v>372</v>
      </c>
      <c r="D11101" s="92">
        <f t="shared" ref="D11101:D11164" si="546">IF(K11101&gt;=50," ",H11101)</f>
        <v>8.2100000000000009</v>
      </c>
      <c r="E11101" s="92">
        <f t="shared" ref="E11101:E11164" si="547">IF(K11101&gt;=50," ",I11101)</f>
        <v>6.9</v>
      </c>
      <c r="F11101" s="92">
        <f t="shared" ref="F11101:F11164" si="548">IF(K11101&gt;=50," ",J11101)</f>
        <v>9.75</v>
      </c>
      <c r="H11101" s="138">
        <v>8.2100000000000009</v>
      </c>
      <c r="I11101" s="138">
        <v>6.9</v>
      </c>
      <c r="J11101" s="138">
        <v>9.75</v>
      </c>
      <c r="K11101" s="138">
        <v>8.8915956151035314</v>
      </c>
    </row>
    <row r="11102" spans="1:11">
      <c r="A11102" s="39" t="s">
        <v>531</v>
      </c>
      <c r="B11102" s="39" t="s">
        <v>537</v>
      </c>
      <c r="C11102" s="39" t="s">
        <v>373</v>
      </c>
      <c r="D11102" s="92">
        <f t="shared" si="546"/>
        <v>7.68</v>
      </c>
      <c r="E11102" s="92">
        <f t="shared" si="547"/>
        <v>6.23</v>
      </c>
      <c r="F11102" s="92">
        <f t="shared" si="548"/>
        <v>9.43</v>
      </c>
      <c r="H11102" s="138">
        <v>7.68</v>
      </c>
      <c r="I11102" s="138">
        <v>6.23</v>
      </c>
      <c r="J11102" s="138">
        <v>9.43</v>
      </c>
      <c r="K11102" s="138">
        <v>10.546875000000002</v>
      </c>
    </row>
    <row r="11103" spans="1:11">
      <c r="A11103" s="39" t="s">
        <v>531</v>
      </c>
      <c r="B11103" s="39" t="s">
        <v>537</v>
      </c>
      <c r="C11103" s="39" t="s">
        <v>374</v>
      </c>
      <c r="D11103" s="92">
        <f t="shared" si="546"/>
        <v>9.8000000000000007</v>
      </c>
      <c r="E11103" s="92">
        <f t="shared" si="547"/>
        <v>8.65</v>
      </c>
      <c r="F11103" s="92">
        <f t="shared" si="548"/>
        <v>11.09</v>
      </c>
      <c r="H11103" s="138">
        <v>9.8000000000000007</v>
      </c>
      <c r="I11103" s="138">
        <v>8.65</v>
      </c>
      <c r="J11103" s="138">
        <v>11.09</v>
      </c>
      <c r="K11103" s="138">
        <v>6.3265306122448974</v>
      </c>
    </row>
    <row r="11104" spans="1:11">
      <c r="A11104" s="39" t="s">
        <v>531</v>
      </c>
      <c r="B11104" s="39" t="s">
        <v>537</v>
      </c>
      <c r="C11104" s="39" t="s">
        <v>358</v>
      </c>
      <c r="D11104" s="92">
        <f t="shared" si="546"/>
        <v>8.5</v>
      </c>
      <c r="E11104" s="92">
        <f t="shared" si="547"/>
        <v>7.67</v>
      </c>
      <c r="F11104" s="92">
        <f t="shared" si="548"/>
        <v>9.42</v>
      </c>
      <c r="H11104" s="138">
        <v>8.5</v>
      </c>
      <c r="I11104" s="138">
        <v>7.67</v>
      </c>
      <c r="J11104" s="138">
        <v>9.42</v>
      </c>
      <c r="K11104" s="138">
        <v>5.2941176470588234</v>
      </c>
    </row>
    <row r="11105" spans="1:11">
      <c r="A11105" s="39" t="s">
        <v>531</v>
      </c>
      <c r="B11105" s="39" t="s">
        <v>537</v>
      </c>
      <c r="C11105" s="39" t="s">
        <v>375</v>
      </c>
      <c r="D11105" s="92">
        <f t="shared" si="546"/>
        <v>6.47</v>
      </c>
      <c r="E11105" s="92">
        <f t="shared" si="547"/>
        <v>4.9400000000000004</v>
      </c>
      <c r="F11105" s="92">
        <f t="shared" si="548"/>
        <v>8.43</v>
      </c>
      <c r="H11105" s="138">
        <v>6.47</v>
      </c>
      <c r="I11105" s="138">
        <v>4.9400000000000004</v>
      </c>
      <c r="J11105" s="138">
        <v>8.43</v>
      </c>
      <c r="K11105" s="138">
        <v>13.601236476043276</v>
      </c>
    </row>
    <row r="11106" spans="1:11">
      <c r="A11106" s="39" t="s">
        <v>531</v>
      </c>
      <c r="B11106" s="39" t="s">
        <v>537</v>
      </c>
      <c r="C11106" s="39" t="s">
        <v>376</v>
      </c>
      <c r="D11106" s="92">
        <f t="shared" si="546"/>
        <v>7.24</v>
      </c>
      <c r="E11106" s="92">
        <f t="shared" si="547"/>
        <v>5.58</v>
      </c>
      <c r="F11106" s="92">
        <f t="shared" si="548"/>
        <v>9.34</v>
      </c>
      <c r="H11106" s="138">
        <v>7.24</v>
      </c>
      <c r="I11106" s="138">
        <v>5.58</v>
      </c>
      <c r="J11106" s="138">
        <v>9.34</v>
      </c>
      <c r="K11106" s="138">
        <v>13.121546961325967</v>
      </c>
    </row>
    <row r="11107" spans="1:11">
      <c r="A11107" s="39" t="s">
        <v>531</v>
      </c>
      <c r="B11107" s="39" t="s">
        <v>537</v>
      </c>
      <c r="C11107" s="39" t="s">
        <v>377</v>
      </c>
      <c r="D11107" s="92">
        <f t="shared" si="546"/>
        <v>9.67</v>
      </c>
      <c r="E11107" s="92">
        <f t="shared" si="547"/>
        <v>8.17</v>
      </c>
      <c r="F11107" s="92">
        <f t="shared" si="548"/>
        <v>11.41</v>
      </c>
      <c r="H11107" s="138">
        <v>9.67</v>
      </c>
      <c r="I11107" s="138">
        <v>8.17</v>
      </c>
      <c r="J11107" s="138">
        <v>11.41</v>
      </c>
      <c r="K11107" s="138">
        <v>8.4798345398138579</v>
      </c>
    </row>
    <row r="11108" spans="1:11">
      <c r="A11108" s="39" t="s">
        <v>531</v>
      </c>
      <c r="B11108" s="39" t="s">
        <v>537</v>
      </c>
      <c r="C11108" s="39" t="s">
        <v>386</v>
      </c>
      <c r="D11108" s="92">
        <f t="shared" si="546"/>
        <v>9.48</v>
      </c>
      <c r="E11108" s="92">
        <f t="shared" si="547"/>
        <v>8.4700000000000006</v>
      </c>
      <c r="F11108" s="92">
        <f t="shared" si="548"/>
        <v>10.6</v>
      </c>
      <c r="H11108" s="138">
        <v>9.48</v>
      </c>
      <c r="I11108" s="138">
        <v>8.4700000000000006</v>
      </c>
      <c r="J11108" s="138">
        <v>10.6</v>
      </c>
      <c r="K11108" s="138">
        <v>5.6962025316455698</v>
      </c>
    </row>
    <row r="11109" spans="1:11">
      <c r="A11109" s="39" t="s">
        <v>531</v>
      </c>
      <c r="B11109" s="39" t="s">
        <v>537</v>
      </c>
      <c r="C11109" s="39" t="s">
        <v>379</v>
      </c>
      <c r="D11109" s="92">
        <f t="shared" si="546"/>
        <v>6.78</v>
      </c>
      <c r="E11109" s="92">
        <f t="shared" si="547"/>
        <v>5.68</v>
      </c>
      <c r="F11109" s="92">
        <f t="shared" si="548"/>
        <v>8.07</v>
      </c>
      <c r="H11109" s="138">
        <v>6.78</v>
      </c>
      <c r="I11109" s="138">
        <v>5.68</v>
      </c>
      <c r="J11109" s="138">
        <v>8.07</v>
      </c>
      <c r="K11109" s="138">
        <v>8.9970501474926241</v>
      </c>
    </row>
    <row r="11110" spans="1:11">
      <c r="A11110" s="39" t="s">
        <v>531</v>
      </c>
      <c r="B11110" s="39" t="s">
        <v>537</v>
      </c>
      <c r="C11110" s="39" t="s">
        <v>360</v>
      </c>
      <c r="D11110" s="92">
        <f t="shared" si="546"/>
        <v>7.41</v>
      </c>
      <c r="E11110" s="92">
        <f t="shared" si="547"/>
        <v>6.75</v>
      </c>
      <c r="F11110" s="92">
        <f t="shared" si="548"/>
        <v>8.1300000000000008</v>
      </c>
      <c r="H11110" s="138">
        <v>7.41</v>
      </c>
      <c r="I11110" s="138">
        <v>6.75</v>
      </c>
      <c r="J11110" s="138">
        <v>8.1300000000000008</v>
      </c>
      <c r="K11110" s="138">
        <v>4.7233468286099862</v>
      </c>
    </row>
    <row r="11111" spans="1:11">
      <c r="A11111" s="39" t="s">
        <v>531</v>
      </c>
      <c r="B11111" s="39" t="s">
        <v>537</v>
      </c>
      <c r="C11111" s="39" t="s">
        <v>0</v>
      </c>
      <c r="D11111" s="92">
        <f t="shared" si="546"/>
        <v>8.06</v>
      </c>
      <c r="E11111" s="92">
        <f t="shared" si="547"/>
        <v>7.65</v>
      </c>
      <c r="F11111" s="92">
        <f t="shared" si="548"/>
        <v>8.48</v>
      </c>
      <c r="H11111" s="138">
        <v>8.06</v>
      </c>
      <c r="I11111" s="138">
        <v>7.65</v>
      </c>
      <c r="J11111" s="138">
        <v>8.48</v>
      </c>
      <c r="K11111" s="138">
        <v>2.6054590570719598</v>
      </c>
    </row>
    <row r="11112" spans="1:11">
      <c r="A11112" s="39" t="s">
        <v>531</v>
      </c>
      <c r="B11112" s="39" t="s">
        <v>538</v>
      </c>
      <c r="C11112" s="39" t="s">
        <v>363</v>
      </c>
      <c r="D11112" s="92">
        <f t="shared" si="546"/>
        <v>7.89</v>
      </c>
      <c r="E11112" s="92">
        <f t="shared" si="547"/>
        <v>5.95</v>
      </c>
      <c r="F11112" s="92">
        <f t="shared" si="548"/>
        <v>10.4</v>
      </c>
      <c r="H11112" s="138">
        <v>7.89</v>
      </c>
      <c r="I11112" s="138">
        <v>5.95</v>
      </c>
      <c r="J11112" s="138">
        <v>10.4</v>
      </c>
      <c r="K11112" s="138">
        <v>14.321926489226868</v>
      </c>
    </row>
    <row r="11113" spans="1:11">
      <c r="A11113" s="39" t="s">
        <v>531</v>
      </c>
      <c r="B11113" s="39" t="s">
        <v>538</v>
      </c>
      <c r="C11113" s="39" t="s">
        <v>364</v>
      </c>
      <c r="D11113" s="92">
        <f t="shared" si="546"/>
        <v>6.66</v>
      </c>
      <c r="E11113" s="92">
        <f t="shared" si="547"/>
        <v>5.43</v>
      </c>
      <c r="F11113" s="92">
        <f t="shared" si="548"/>
        <v>8.14</v>
      </c>
      <c r="H11113" s="138">
        <v>6.66</v>
      </c>
      <c r="I11113" s="138">
        <v>5.43</v>
      </c>
      <c r="J11113" s="138">
        <v>8.14</v>
      </c>
      <c r="K11113" s="138">
        <v>10.36036036036036</v>
      </c>
    </row>
    <row r="11114" spans="1:11">
      <c r="A11114" s="39" t="s">
        <v>531</v>
      </c>
      <c r="B11114" s="39" t="s">
        <v>538</v>
      </c>
      <c r="C11114" s="39" t="s">
        <v>365</v>
      </c>
      <c r="D11114" s="92">
        <f t="shared" si="546"/>
        <v>6.68</v>
      </c>
      <c r="E11114" s="92">
        <f t="shared" si="547"/>
        <v>5.56</v>
      </c>
      <c r="F11114" s="92">
        <f t="shared" si="548"/>
        <v>8.01</v>
      </c>
      <c r="H11114" s="138">
        <v>6.68</v>
      </c>
      <c r="I11114" s="138">
        <v>5.56</v>
      </c>
      <c r="J11114" s="138">
        <v>8.01</v>
      </c>
      <c r="K11114" s="138">
        <v>9.2814371257485035</v>
      </c>
    </row>
    <row r="11115" spans="1:11">
      <c r="A11115" s="39" t="s">
        <v>531</v>
      </c>
      <c r="B11115" s="39" t="s">
        <v>538</v>
      </c>
      <c r="C11115" s="39" t="s">
        <v>366</v>
      </c>
      <c r="D11115" s="92">
        <f t="shared" si="546"/>
        <v>6.66</v>
      </c>
      <c r="E11115" s="92">
        <f t="shared" si="547"/>
        <v>5.47</v>
      </c>
      <c r="F11115" s="92">
        <f t="shared" si="548"/>
        <v>8.07</v>
      </c>
      <c r="H11115" s="138">
        <v>6.66</v>
      </c>
      <c r="I11115" s="138">
        <v>5.47</v>
      </c>
      <c r="J11115" s="138">
        <v>8.07</v>
      </c>
      <c r="K11115" s="138">
        <v>9.9099099099099099</v>
      </c>
    </row>
    <row r="11116" spans="1:11">
      <c r="A11116" s="39" t="s">
        <v>531</v>
      </c>
      <c r="B11116" s="39" t="s">
        <v>538</v>
      </c>
      <c r="C11116" s="39" t="s">
        <v>356</v>
      </c>
      <c r="D11116" s="92">
        <f t="shared" si="546"/>
        <v>6.84</v>
      </c>
      <c r="E11116" s="92">
        <f t="shared" si="547"/>
        <v>6.06</v>
      </c>
      <c r="F11116" s="92">
        <f t="shared" si="548"/>
        <v>7.71</v>
      </c>
      <c r="H11116" s="138">
        <v>6.84</v>
      </c>
      <c r="I11116" s="138">
        <v>6.06</v>
      </c>
      <c r="J11116" s="138">
        <v>7.71</v>
      </c>
      <c r="K11116" s="138">
        <v>6.140350877192982</v>
      </c>
    </row>
    <row r="11117" spans="1:11">
      <c r="A11117" s="39" t="s">
        <v>531</v>
      </c>
      <c r="B11117" s="39" t="s">
        <v>538</v>
      </c>
      <c r="C11117" s="39" t="s">
        <v>367</v>
      </c>
      <c r="D11117" s="92">
        <f t="shared" si="546"/>
        <v>4.8</v>
      </c>
      <c r="E11117" s="92">
        <f t="shared" si="547"/>
        <v>4.12</v>
      </c>
      <c r="F11117" s="92">
        <f t="shared" si="548"/>
        <v>5.58</v>
      </c>
      <c r="H11117" s="138">
        <v>4.8</v>
      </c>
      <c r="I11117" s="138">
        <v>4.12</v>
      </c>
      <c r="J11117" s="138">
        <v>5.58</v>
      </c>
      <c r="K11117" s="138">
        <v>7.7083333333333339</v>
      </c>
    </row>
    <row r="11118" spans="1:11">
      <c r="A11118" s="39" t="s">
        <v>531</v>
      </c>
      <c r="B11118" s="39" t="s">
        <v>538</v>
      </c>
      <c r="C11118" s="39" t="s">
        <v>368</v>
      </c>
      <c r="D11118" s="92">
        <f t="shared" si="546"/>
        <v>5.79</v>
      </c>
      <c r="E11118" s="92">
        <f t="shared" si="547"/>
        <v>4.87</v>
      </c>
      <c r="F11118" s="92">
        <f t="shared" si="548"/>
        <v>6.88</v>
      </c>
      <c r="H11118" s="138">
        <v>5.79</v>
      </c>
      <c r="I11118" s="138">
        <v>4.87</v>
      </c>
      <c r="J11118" s="138">
        <v>6.88</v>
      </c>
      <c r="K11118" s="138">
        <v>8.8082901554404156</v>
      </c>
    </row>
    <row r="11119" spans="1:11">
      <c r="A11119" s="39" t="s">
        <v>531</v>
      </c>
      <c r="B11119" s="39" t="s">
        <v>538</v>
      </c>
      <c r="C11119" s="39" t="s">
        <v>369</v>
      </c>
      <c r="D11119" s="92">
        <f t="shared" si="546"/>
        <v>6.65</v>
      </c>
      <c r="E11119" s="92">
        <f t="shared" si="547"/>
        <v>5.18</v>
      </c>
      <c r="F11119" s="92">
        <f t="shared" si="548"/>
        <v>8.51</v>
      </c>
      <c r="H11119" s="138">
        <v>6.65</v>
      </c>
      <c r="I11119" s="138">
        <v>5.18</v>
      </c>
      <c r="J11119" s="138">
        <v>8.51</v>
      </c>
      <c r="K11119" s="138">
        <v>12.631578947368419</v>
      </c>
    </row>
    <row r="11120" spans="1:11">
      <c r="A11120" s="39" t="s">
        <v>531</v>
      </c>
      <c r="B11120" s="39" t="s">
        <v>538</v>
      </c>
      <c r="C11120" s="39" t="s">
        <v>370</v>
      </c>
      <c r="D11120" s="92">
        <f t="shared" si="546"/>
        <v>8.08</v>
      </c>
      <c r="E11120" s="92">
        <f t="shared" si="547"/>
        <v>6.2</v>
      </c>
      <c r="F11120" s="92">
        <f t="shared" si="548"/>
        <v>10.45</v>
      </c>
      <c r="H11120" s="138">
        <v>8.08</v>
      </c>
      <c r="I11120" s="138">
        <v>6.2</v>
      </c>
      <c r="J11120" s="138">
        <v>10.45</v>
      </c>
      <c r="K11120" s="138">
        <v>13.366336633663368</v>
      </c>
    </row>
    <row r="11121" spans="1:11">
      <c r="A11121" s="39" t="s">
        <v>531</v>
      </c>
      <c r="B11121" s="39" t="s">
        <v>538</v>
      </c>
      <c r="C11121" s="39" t="s">
        <v>357</v>
      </c>
      <c r="D11121" s="92">
        <f t="shared" si="546"/>
        <v>5.88</v>
      </c>
      <c r="E11121" s="92">
        <f t="shared" si="547"/>
        <v>5.2</v>
      </c>
      <c r="F11121" s="92">
        <f t="shared" si="548"/>
        <v>6.63</v>
      </c>
      <c r="H11121" s="138">
        <v>5.88</v>
      </c>
      <c r="I11121" s="138">
        <v>5.2</v>
      </c>
      <c r="J11121" s="138">
        <v>6.63</v>
      </c>
      <c r="K11121" s="138">
        <v>6.1224489795918364</v>
      </c>
    </row>
    <row r="11122" spans="1:11">
      <c r="A11122" s="39" t="s">
        <v>531</v>
      </c>
      <c r="B11122" s="39" t="s">
        <v>538</v>
      </c>
      <c r="C11122" s="39" t="s">
        <v>371</v>
      </c>
      <c r="D11122" s="92">
        <f t="shared" si="546"/>
        <v>6.55</v>
      </c>
      <c r="E11122" s="92">
        <f t="shared" si="547"/>
        <v>5.61</v>
      </c>
      <c r="F11122" s="92">
        <f t="shared" si="548"/>
        <v>7.62</v>
      </c>
      <c r="H11122" s="138">
        <v>6.55</v>
      </c>
      <c r="I11122" s="138">
        <v>5.61</v>
      </c>
      <c r="J11122" s="138">
        <v>7.62</v>
      </c>
      <c r="K11122" s="138">
        <v>7.7862595419847329</v>
      </c>
    </row>
    <row r="11123" spans="1:11">
      <c r="A11123" s="39" t="s">
        <v>531</v>
      </c>
      <c r="B11123" s="39" t="s">
        <v>538</v>
      </c>
      <c r="C11123" s="39" t="s">
        <v>372</v>
      </c>
      <c r="D11123" s="92">
        <f t="shared" si="546"/>
        <v>5.81</v>
      </c>
      <c r="E11123" s="92">
        <f t="shared" si="547"/>
        <v>4.72</v>
      </c>
      <c r="F11123" s="92">
        <f t="shared" si="548"/>
        <v>7.14</v>
      </c>
      <c r="H11123" s="138">
        <v>5.81</v>
      </c>
      <c r="I11123" s="138">
        <v>4.72</v>
      </c>
      <c r="J11123" s="138">
        <v>7.14</v>
      </c>
      <c r="K11123" s="138">
        <v>10.499139414802066</v>
      </c>
    </row>
    <row r="11124" spans="1:11">
      <c r="A11124" s="39" t="s">
        <v>531</v>
      </c>
      <c r="B11124" s="39" t="s">
        <v>538</v>
      </c>
      <c r="C11124" s="39" t="s">
        <v>373</v>
      </c>
      <c r="D11124" s="92">
        <f t="shared" si="546"/>
        <v>3.72</v>
      </c>
      <c r="E11124" s="92">
        <f t="shared" si="547"/>
        <v>2.89</v>
      </c>
      <c r="F11124" s="92">
        <f t="shared" si="548"/>
        <v>4.7699999999999996</v>
      </c>
      <c r="H11124" s="138">
        <v>3.72</v>
      </c>
      <c r="I11124" s="138">
        <v>2.89</v>
      </c>
      <c r="J11124" s="138">
        <v>4.7699999999999996</v>
      </c>
      <c r="K11124" s="138">
        <v>12.903225806451612</v>
      </c>
    </row>
    <row r="11125" spans="1:11">
      <c r="A11125" s="39" t="s">
        <v>531</v>
      </c>
      <c r="B11125" s="39" t="s">
        <v>538</v>
      </c>
      <c r="C11125" s="39" t="s">
        <v>374</v>
      </c>
      <c r="D11125" s="92">
        <f t="shared" si="546"/>
        <v>5.83</v>
      </c>
      <c r="E11125" s="92">
        <f t="shared" si="547"/>
        <v>5.1100000000000003</v>
      </c>
      <c r="F11125" s="92">
        <f t="shared" si="548"/>
        <v>6.63</v>
      </c>
      <c r="H11125" s="138">
        <v>5.83</v>
      </c>
      <c r="I11125" s="138">
        <v>5.1100000000000003</v>
      </c>
      <c r="J11125" s="138">
        <v>6.63</v>
      </c>
      <c r="K11125" s="138">
        <v>6.6895368782161233</v>
      </c>
    </row>
    <row r="11126" spans="1:11">
      <c r="A11126" s="39" t="s">
        <v>531</v>
      </c>
      <c r="B11126" s="39" t="s">
        <v>538</v>
      </c>
      <c r="C11126" s="39" t="s">
        <v>358</v>
      </c>
      <c r="D11126" s="92">
        <f t="shared" si="546"/>
        <v>5.32</v>
      </c>
      <c r="E11126" s="92">
        <f t="shared" si="547"/>
        <v>4.68</v>
      </c>
      <c r="F11126" s="92">
        <f t="shared" si="548"/>
        <v>6.04</v>
      </c>
      <c r="H11126" s="138">
        <v>5.32</v>
      </c>
      <c r="I11126" s="138">
        <v>4.68</v>
      </c>
      <c r="J11126" s="138">
        <v>6.04</v>
      </c>
      <c r="K11126" s="138">
        <v>6.5789473684210522</v>
      </c>
    </row>
    <row r="11127" spans="1:11">
      <c r="A11127" s="39" t="s">
        <v>531</v>
      </c>
      <c r="B11127" s="39" t="s">
        <v>538</v>
      </c>
      <c r="C11127" s="39" t="s">
        <v>375</v>
      </c>
      <c r="D11127" s="92">
        <f t="shared" si="546"/>
        <v>4.7</v>
      </c>
      <c r="E11127" s="92">
        <f t="shared" si="547"/>
        <v>3.44</v>
      </c>
      <c r="F11127" s="92">
        <f t="shared" si="548"/>
        <v>6.4</v>
      </c>
      <c r="H11127" s="138">
        <v>4.7</v>
      </c>
      <c r="I11127" s="138">
        <v>3.44</v>
      </c>
      <c r="J11127" s="138">
        <v>6.4</v>
      </c>
      <c r="K11127" s="138">
        <v>15.957446808510637</v>
      </c>
    </row>
    <row r="11128" spans="1:11">
      <c r="A11128" s="39" t="s">
        <v>531</v>
      </c>
      <c r="B11128" s="39" t="s">
        <v>538</v>
      </c>
      <c r="C11128" s="39" t="s">
        <v>376</v>
      </c>
      <c r="D11128" s="92">
        <f t="shared" si="546"/>
        <v>5.69</v>
      </c>
      <c r="E11128" s="92">
        <f t="shared" si="547"/>
        <v>4.25</v>
      </c>
      <c r="F11128" s="92">
        <f t="shared" si="548"/>
        <v>7.6</v>
      </c>
      <c r="H11128" s="138">
        <v>5.69</v>
      </c>
      <c r="I11128" s="138">
        <v>4.25</v>
      </c>
      <c r="J11128" s="138">
        <v>7.6</v>
      </c>
      <c r="K11128" s="138">
        <v>14.93848857644991</v>
      </c>
    </row>
    <row r="11129" spans="1:11">
      <c r="A11129" s="39" t="s">
        <v>531</v>
      </c>
      <c r="B11129" s="39" t="s">
        <v>538</v>
      </c>
      <c r="C11129" s="39" t="s">
        <v>377</v>
      </c>
      <c r="D11129" s="92">
        <f t="shared" si="546"/>
        <v>5.09</v>
      </c>
      <c r="E11129" s="92">
        <f t="shared" si="547"/>
        <v>4.05</v>
      </c>
      <c r="F11129" s="92">
        <f t="shared" si="548"/>
        <v>6.37</v>
      </c>
      <c r="H11129" s="138">
        <v>5.09</v>
      </c>
      <c r="I11129" s="138">
        <v>4.05</v>
      </c>
      <c r="J11129" s="138">
        <v>6.37</v>
      </c>
      <c r="K11129" s="138">
        <v>11.591355599214145</v>
      </c>
    </row>
    <row r="11130" spans="1:11">
      <c r="A11130" s="39" t="s">
        <v>531</v>
      </c>
      <c r="B11130" s="39" t="s">
        <v>538</v>
      </c>
      <c r="C11130" s="39" t="s">
        <v>386</v>
      </c>
      <c r="D11130" s="92">
        <f t="shared" si="546"/>
        <v>6.07</v>
      </c>
      <c r="E11130" s="92">
        <f t="shared" si="547"/>
        <v>5.4</v>
      </c>
      <c r="F11130" s="92">
        <f t="shared" si="548"/>
        <v>6.81</v>
      </c>
      <c r="H11130" s="138">
        <v>6.07</v>
      </c>
      <c r="I11130" s="138">
        <v>5.4</v>
      </c>
      <c r="J11130" s="138">
        <v>6.81</v>
      </c>
      <c r="K11130" s="138">
        <v>5.9308072487644141</v>
      </c>
    </row>
    <row r="11131" spans="1:11">
      <c r="A11131" s="39" t="s">
        <v>531</v>
      </c>
      <c r="B11131" s="39" t="s">
        <v>538</v>
      </c>
      <c r="C11131" s="39" t="s">
        <v>379</v>
      </c>
      <c r="D11131" s="92">
        <f t="shared" si="546"/>
        <v>4.16</v>
      </c>
      <c r="E11131" s="92">
        <f t="shared" si="547"/>
        <v>3.39</v>
      </c>
      <c r="F11131" s="92">
        <f t="shared" si="548"/>
        <v>5.0999999999999996</v>
      </c>
      <c r="H11131" s="138">
        <v>4.16</v>
      </c>
      <c r="I11131" s="138">
        <v>3.39</v>
      </c>
      <c r="J11131" s="138">
        <v>5.0999999999999996</v>
      </c>
      <c r="K11131" s="138">
        <v>10.336538461538462</v>
      </c>
    </row>
    <row r="11132" spans="1:11">
      <c r="A11132" s="39" t="s">
        <v>531</v>
      </c>
      <c r="B11132" s="39" t="s">
        <v>538</v>
      </c>
      <c r="C11132" s="39" t="s">
        <v>360</v>
      </c>
      <c r="D11132" s="92">
        <f t="shared" si="546"/>
        <v>4.88</v>
      </c>
      <c r="E11132" s="92">
        <f t="shared" si="547"/>
        <v>4.3499999999999996</v>
      </c>
      <c r="F11132" s="92">
        <f t="shared" si="548"/>
        <v>5.46</v>
      </c>
      <c r="H11132" s="138">
        <v>4.88</v>
      </c>
      <c r="I11132" s="138">
        <v>4.3499999999999996</v>
      </c>
      <c r="J11132" s="138">
        <v>5.46</v>
      </c>
      <c r="K11132" s="138">
        <v>5.7377049180327875</v>
      </c>
    </row>
    <row r="11133" spans="1:11">
      <c r="A11133" s="39" t="s">
        <v>531</v>
      </c>
      <c r="B11133" s="39" t="s">
        <v>538</v>
      </c>
      <c r="C11133" s="39" t="s">
        <v>0</v>
      </c>
      <c r="D11133" s="92">
        <f t="shared" si="546"/>
        <v>5.67</v>
      </c>
      <c r="E11133" s="92">
        <f t="shared" si="547"/>
        <v>5.33</v>
      </c>
      <c r="F11133" s="92">
        <f t="shared" si="548"/>
        <v>6.03</v>
      </c>
      <c r="H11133" s="138">
        <v>5.67</v>
      </c>
      <c r="I11133" s="138">
        <v>5.33</v>
      </c>
      <c r="J11133" s="138">
        <v>6.03</v>
      </c>
      <c r="K11133" s="138">
        <v>3.1746031746031744</v>
      </c>
    </row>
    <row r="11134" spans="1:11">
      <c r="A11134" s="39" t="s">
        <v>531</v>
      </c>
      <c r="B11134" s="39" t="s">
        <v>297</v>
      </c>
      <c r="C11134" s="39" t="s">
        <v>363</v>
      </c>
      <c r="D11134" s="92">
        <f t="shared" si="546"/>
        <v>28.09</v>
      </c>
      <c r="E11134" s="92">
        <f t="shared" si="547"/>
        <v>24.7</v>
      </c>
      <c r="F11134" s="92">
        <f t="shared" si="548"/>
        <v>31.76</v>
      </c>
      <c r="H11134" s="138">
        <v>28.09</v>
      </c>
      <c r="I11134" s="138">
        <v>24.7</v>
      </c>
      <c r="J11134" s="138">
        <v>31.76</v>
      </c>
      <c r="K11134" s="138">
        <v>6.4079743681025274</v>
      </c>
    </row>
    <row r="11135" spans="1:11">
      <c r="A11135" s="39" t="s">
        <v>531</v>
      </c>
      <c r="B11135" s="39" t="s">
        <v>297</v>
      </c>
      <c r="C11135" s="39" t="s">
        <v>364</v>
      </c>
      <c r="D11135" s="92">
        <f t="shared" si="546"/>
        <v>34.35</v>
      </c>
      <c r="E11135" s="92">
        <f t="shared" si="547"/>
        <v>30.98</v>
      </c>
      <c r="F11135" s="92">
        <f t="shared" si="548"/>
        <v>37.89</v>
      </c>
      <c r="H11135" s="138">
        <v>34.35</v>
      </c>
      <c r="I11135" s="138">
        <v>30.98</v>
      </c>
      <c r="J11135" s="138">
        <v>37.89</v>
      </c>
      <c r="K11135" s="138">
        <v>5.1528384279475983</v>
      </c>
    </row>
    <row r="11136" spans="1:11">
      <c r="A11136" s="39" t="s">
        <v>531</v>
      </c>
      <c r="B11136" s="39" t="s">
        <v>297</v>
      </c>
      <c r="C11136" s="39" t="s">
        <v>365</v>
      </c>
      <c r="D11136" s="92">
        <f t="shared" si="546"/>
        <v>34.159999999999997</v>
      </c>
      <c r="E11136" s="92">
        <f t="shared" si="547"/>
        <v>29.39</v>
      </c>
      <c r="F11136" s="92">
        <f t="shared" si="548"/>
        <v>39.28</v>
      </c>
      <c r="H11136" s="138">
        <v>34.159999999999997</v>
      </c>
      <c r="I11136" s="138">
        <v>29.39</v>
      </c>
      <c r="J11136" s="138">
        <v>39.28</v>
      </c>
      <c r="K11136" s="138">
        <v>7.4063231850117095</v>
      </c>
    </row>
    <row r="11137" spans="1:11">
      <c r="A11137" s="39" t="s">
        <v>531</v>
      </c>
      <c r="B11137" s="39" t="s">
        <v>297</v>
      </c>
      <c r="C11137" s="39" t="s">
        <v>366</v>
      </c>
      <c r="D11137" s="92">
        <f t="shared" si="546"/>
        <v>29.9</v>
      </c>
      <c r="E11137" s="92">
        <f t="shared" si="547"/>
        <v>27.36</v>
      </c>
      <c r="F11137" s="92">
        <f t="shared" si="548"/>
        <v>32.58</v>
      </c>
      <c r="H11137" s="138">
        <v>29.9</v>
      </c>
      <c r="I11137" s="138">
        <v>27.36</v>
      </c>
      <c r="J11137" s="138">
        <v>32.58</v>
      </c>
      <c r="K11137" s="138">
        <v>4.448160535117057</v>
      </c>
    </row>
    <row r="11138" spans="1:11">
      <c r="A11138" s="39" t="s">
        <v>531</v>
      </c>
      <c r="B11138" s="39" t="s">
        <v>297</v>
      </c>
      <c r="C11138" s="39" t="s">
        <v>356</v>
      </c>
      <c r="D11138" s="92">
        <f t="shared" si="546"/>
        <v>30.29</v>
      </c>
      <c r="E11138" s="92">
        <f t="shared" si="547"/>
        <v>28.61</v>
      </c>
      <c r="F11138" s="92">
        <f t="shared" si="548"/>
        <v>32.020000000000003</v>
      </c>
      <c r="H11138" s="138">
        <v>30.29</v>
      </c>
      <c r="I11138" s="138">
        <v>28.61</v>
      </c>
      <c r="J11138" s="138">
        <v>32.020000000000003</v>
      </c>
      <c r="K11138" s="138">
        <v>2.872235061076263</v>
      </c>
    </row>
    <row r="11139" spans="1:11">
      <c r="A11139" s="39" t="s">
        <v>531</v>
      </c>
      <c r="B11139" s="39" t="s">
        <v>297</v>
      </c>
      <c r="C11139" s="39" t="s">
        <v>367</v>
      </c>
      <c r="D11139" s="92">
        <f t="shared" si="546"/>
        <v>25.73</v>
      </c>
      <c r="E11139" s="92">
        <f t="shared" si="547"/>
        <v>23.67</v>
      </c>
      <c r="F11139" s="92">
        <f t="shared" si="548"/>
        <v>27.91</v>
      </c>
      <c r="H11139" s="138">
        <v>25.73</v>
      </c>
      <c r="I11139" s="138">
        <v>23.67</v>
      </c>
      <c r="J11139" s="138">
        <v>27.91</v>
      </c>
      <c r="K11139" s="138">
        <v>4.1974349008938985</v>
      </c>
    </row>
    <row r="11140" spans="1:11">
      <c r="A11140" s="39" t="s">
        <v>531</v>
      </c>
      <c r="B11140" s="39" t="s">
        <v>297</v>
      </c>
      <c r="C11140" s="39" t="s">
        <v>368</v>
      </c>
      <c r="D11140" s="92">
        <f t="shared" si="546"/>
        <v>36.01</v>
      </c>
      <c r="E11140" s="92">
        <f t="shared" si="547"/>
        <v>32.229999999999997</v>
      </c>
      <c r="F11140" s="92">
        <f t="shared" si="548"/>
        <v>39.97</v>
      </c>
      <c r="H11140" s="138">
        <v>36.01</v>
      </c>
      <c r="I11140" s="138">
        <v>32.229999999999997</v>
      </c>
      <c r="J11140" s="138">
        <v>39.97</v>
      </c>
      <c r="K11140" s="138">
        <v>5.4984726464870866</v>
      </c>
    </row>
    <row r="11141" spans="1:11">
      <c r="A11141" s="39" t="s">
        <v>531</v>
      </c>
      <c r="B11141" s="39" t="s">
        <v>297</v>
      </c>
      <c r="C11141" s="39" t="s">
        <v>369</v>
      </c>
      <c r="D11141" s="92">
        <f t="shared" si="546"/>
        <v>30</v>
      </c>
      <c r="E11141" s="92">
        <f t="shared" si="547"/>
        <v>25.1</v>
      </c>
      <c r="F11141" s="92">
        <f t="shared" si="548"/>
        <v>35.39</v>
      </c>
      <c r="H11141" s="138">
        <v>30</v>
      </c>
      <c r="I11141" s="138">
        <v>25.1</v>
      </c>
      <c r="J11141" s="138">
        <v>35.39</v>
      </c>
      <c r="K11141" s="138">
        <v>8.7666666666666657</v>
      </c>
    </row>
    <row r="11142" spans="1:11">
      <c r="A11142" s="39" t="s">
        <v>531</v>
      </c>
      <c r="B11142" s="39" t="s">
        <v>297</v>
      </c>
      <c r="C11142" s="39" t="s">
        <v>370</v>
      </c>
      <c r="D11142" s="92">
        <f t="shared" si="546"/>
        <v>24.85</v>
      </c>
      <c r="E11142" s="92">
        <f t="shared" si="547"/>
        <v>21.89</v>
      </c>
      <c r="F11142" s="92">
        <f t="shared" si="548"/>
        <v>28.06</v>
      </c>
      <c r="H11142" s="138">
        <v>24.85</v>
      </c>
      <c r="I11142" s="138">
        <v>21.89</v>
      </c>
      <c r="J11142" s="138">
        <v>28.06</v>
      </c>
      <c r="K11142" s="138">
        <v>6.3179074446680081</v>
      </c>
    </row>
    <row r="11143" spans="1:11">
      <c r="A11143" s="39" t="s">
        <v>531</v>
      </c>
      <c r="B11143" s="39" t="s">
        <v>297</v>
      </c>
      <c r="C11143" s="39" t="s">
        <v>357</v>
      </c>
      <c r="D11143" s="92">
        <f t="shared" si="546"/>
        <v>26.59</v>
      </c>
      <c r="E11143" s="92">
        <f t="shared" si="547"/>
        <v>25.06</v>
      </c>
      <c r="F11143" s="92">
        <f t="shared" si="548"/>
        <v>28.17</v>
      </c>
      <c r="H11143" s="138">
        <v>26.59</v>
      </c>
      <c r="I11143" s="138">
        <v>25.06</v>
      </c>
      <c r="J11143" s="138">
        <v>28.17</v>
      </c>
      <c r="K11143" s="138">
        <v>2.9710417450169238</v>
      </c>
    </row>
    <row r="11144" spans="1:11">
      <c r="A11144" s="39" t="s">
        <v>531</v>
      </c>
      <c r="B11144" s="39" t="s">
        <v>297</v>
      </c>
      <c r="C11144" s="39" t="s">
        <v>371</v>
      </c>
      <c r="D11144" s="92">
        <f t="shared" si="546"/>
        <v>34.64</v>
      </c>
      <c r="E11144" s="92">
        <f t="shared" si="547"/>
        <v>31.17</v>
      </c>
      <c r="F11144" s="92">
        <f t="shared" si="548"/>
        <v>38.29</v>
      </c>
      <c r="H11144" s="138">
        <v>34.64</v>
      </c>
      <c r="I11144" s="138">
        <v>31.17</v>
      </c>
      <c r="J11144" s="138">
        <v>38.29</v>
      </c>
      <c r="K11144" s="138">
        <v>5.2540415704387993</v>
      </c>
    </row>
    <row r="11145" spans="1:11">
      <c r="A11145" s="39" t="s">
        <v>531</v>
      </c>
      <c r="B11145" s="39" t="s">
        <v>297</v>
      </c>
      <c r="C11145" s="39" t="s">
        <v>372</v>
      </c>
      <c r="D11145" s="92">
        <f t="shared" si="546"/>
        <v>19.3</v>
      </c>
      <c r="E11145" s="92">
        <f t="shared" si="547"/>
        <v>17.07</v>
      </c>
      <c r="F11145" s="92">
        <f t="shared" si="548"/>
        <v>21.75</v>
      </c>
      <c r="H11145" s="138">
        <v>19.3</v>
      </c>
      <c r="I11145" s="138">
        <v>17.07</v>
      </c>
      <c r="J11145" s="138">
        <v>21.75</v>
      </c>
      <c r="K11145" s="138">
        <v>6.1658031088082899</v>
      </c>
    </row>
    <row r="11146" spans="1:11">
      <c r="A11146" s="39" t="s">
        <v>531</v>
      </c>
      <c r="B11146" s="39" t="s">
        <v>297</v>
      </c>
      <c r="C11146" s="39" t="s">
        <v>373</v>
      </c>
      <c r="D11146" s="92">
        <f t="shared" si="546"/>
        <v>30.18</v>
      </c>
      <c r="E11146" s="92">
        <f t="shared" si="547"/>
        <v>26.97</v>
      </c>
      <c r="F11146" s="92">
        <f t="shared" si="548"/>
        <v>33.590000000000003</v>
      </c>
      <c r="H11146" s="138">
        <v>30.18</v>
      </c>
      <c r="I11146" s="138">
        <v>26.97</v>
      </c>
      <c r="J11146" s="138">
        <v>33.590000000000003</v>
      </c>
      <c r="K11146" s="138">
        <v>5.5997349237905896</v>
      </c>
    </row>
    <row r="11147" spans="1:11">
      <c r="A11147" s="39" t="s">
        <v>531</v>
      </c>
      <c r="B11147" s="39" t="s">
        <v>297</v>
      </c>
      <c r="C11147" s="39" t="s">
        <v>374</v>
      </c>
      <c r="D11147" s="92">
        <f t="shared" si="546"/>
        <v>31.15</v>
      </c>
      <c r="E11147" s="92">
        <f t="shared" si="547"/>
        <v>28</v>
      </c>
      <c r="F11147" s="92">
        <f t="shared" si="548"/>
        <v>34.49</v>
      </c>
      <c r="H11147" s="138">
        <v>31.15</v>
      </c>
      <c r="I11147" s="138">
        <v>28</v>
      </c>
      <c r="J11147" s="138">
        <v>34.49</v>
      </c>
      <c r="K11147" s="138">
        <v>5.329052969502408</v>
      </c>
    </row>
    <row r="11148" spans="1:11">
      <c r="A11148" s="39" t="s">
        <v>531</v>
      </c>
      <c r="B11148" s="39" t="s">
        <v>297</v>
      </c>
      <c r="C11148" s="39" t="s">
        <v>358</v>
      </c>
      <c r="D11148" s="92">
        <f t="shared" si="546"/>
        <v>25.42</v>
      </c>
      <c r="E11148" s="92">
        <f t="shared" si="547"/>
        <v>23.82</v>
      </c>
      <c r="F11148" s="92">
        <f t="shared" si="548"/>
        <v>27.08</v>
      </c>
      <c r="H11148" s="138">
        <v>25.42</v>
      </c>
      <c r="I11148" s="138">
        <v>23.82</v>
      </c>
      <c r="J11148" s="138">
        <v>27.08</v>
      </c>
      <c r="K11148" s="138">
        <v>3.2651455546813528</v>
      </c>
    </row>
    <row r="11149" spans="1:11">
      <c r="A11149" s="39" t="s">
        <v>531</v>
      </c>
      <c r="B11149" s="39" t="s">
        <v>297</v>
      </c>
      <c r="C11149" s="39" t="s">
        <v>375</v>
      </c>
      <c r="D11149" s="92">
        <f t="shared" si="546"/>
        <v>29.38</v>
      </c>
      <c r="E11149" s="92">
        <f t="shared" si="547"/>
        <v>24.77</v>
      </c>
      <c r="F11149" s="92">
        <f t="shared" si="548"/>
        <v>34.46</v>
      </c>
      <c r="H11149" s="138">
        <v>29.38</v>
      </c>
      <c r="I11149" s="138">
        <v>24.77</v>
      </c>
      <c r="J11149" s="138">
        <v>34.46</v>
      </c>
      <c r="K11149" s="138">
        <v>8.4411164057181765</v>
      </c>
    </row>
    <row r="11150" spans="1:11">
      <c r="A11150" s="39" t="s">
        <v>531</v>
      </c>
      <c r="B11150" s="39" t="s">
        <v>297</v>
      </c>
      <c r="C11150" s="39" t="s">
        <v>376</v>
      </c>
      <c r="D11150" s="92">
        <f t="shared" si="546"/>
        <v>29.31</v>
      </c>
      <c r="E11150" s="92">
        <f t="shared" si="547"/>
        <v>25.8</v>
      </c>
      <c r="F11150" s="92">
        <f t="shared" si="548"/>
        <v>33.090000000000003</v>
      </c>
      <c r="H11150" s="138">
        <v>29.31</v>
      </c>
      <c r="I11150" s="138">
        <v>25.8</v>
      </c>
      <c r="J11150" s="138">
        <v>33.090000000000003</v>
      </c>
      <c r="K11150" s="138">
        <v>6.3459570112589567</v>
      </c>
    </row>
    <row r="11151" spans="1:11">
      <c r="A11151" s="39" t="s">
        <v>531</v>
      </c>
      <c r="B11151" s="39" t="s">
        <v>297</v>
      </c>
      <c r="C11151" s="39" t="s">
        <v>377</v>
      </c>
      <c r="D11151" s="92">
        <f t="shared" si="546"/>
        <v>34.29</v>
      </c>
      <c r="E11151" s="92">
        <f t="shared" si="547"/>
        <v>30.69</v>
      </c>
      <c r="F11151" s="92">
        <f t="shared" si="548"/>
        <v>38.08</v>
      </c>
      <c r="H11151" s="138">
        <v>34.29</v>
      </c>
      <c r="I11151" s="138">
        <v>30.69</v>
      </c>
      <c r="J11151" s="138">
        <v>38.08</v>
      </c>
      <c r="K11151" s="138">
        <v>5.5118110236220472</v>
      </c>
    </row>
    <row r="11152" spans="1:11">
      <c r="A11152" s="39" t="s">
        <v>531</v>
      </c>
      <c r="B11152" s="39" t="s">
        <v>297</v>
      </c>
      <c r="C11152" s="39" t="s">
        <v>386</v>
      </c>
      <c r="D11152" s="92">
        <f t="shared" si="546"/>
        <v>29.38</v>
      </c>
      <c r="E11152" s="92">
        <f t="shared" si="547"/>
        <v>26.73</v>
      </c>
      <c r="F11152" s="92">
        <f t="shared" si="548"/>
        <v>32.18</v>
      </c>
      <c r="H11152" s="138">
        <v>29.38</v>
      </c>
      <c r="I11152" s="138">
        <v>26.73</v>
      </c>
      <c r="J11152" s="138">
        <v>32.18</v>
      </c>
      <c r="K11152" s="138">
        <v>4.7311095983662348</v>
      </c>
    </row>
    <row r="11153" spans="1:11">
      <c r="A11153" s="39" t="s">
        <v>531</v>
      </c>
      <c r="B11153" s="39" t="s">
        <v>297</v>
      </c>
      <c r="C11153" s="39" t="s">
        <v>379</v>
      </c>
      <c r="D11153" s="92">
        <f t="shared" si="546"/>
        <v>25.02</v>
      </c>
      <c r="E11153" s="92">
        <f t="shared" si="547"/>
        <v>22.65</v>
      </c>
      <c r="F11153" s="92">
        <f t="shared" si="548"/>
        <v>27.55</v>
      </c>
      <c r="H11153" s="138">
        <v>25.02</v>
      </c>
      <c r="I11153" s="138">
        <v>22.65</v>
      </c>
      <c r="J11153" s="138">
        <v>27.55</v>
      </c>
      <c r="K11153" s="138">
        <v>4.9960031974420467</v>
      </c>
    </row>
    <row r="11154" spans="1:11">
      <c r="A11154" s="39" t="s">
        <v>531</v>
      </c>
      <c r="B11154" s="39" t="s">
        <v>297</v>
      </c>
      <c r="C11154" s="39" t="s">
        <v>360</v>
      </c>
      <c r="D11154" s="92">
        <f t="shared" si="546"/>
        <v>27.72</v>
      </c>
      <c r="E11154" s="92">
        <f t="shared" si="547"/>
        <v>26.19</v>
      </c>
      <c r="F11154" s="92">
        <f t="shared" si="548"/>
        <v>29.31</v>
      </c>
      <c r="H11154" s="138">
        <v>27.72</v>
      </c>
      <c r="I11154" s="138">
        <v>26.19</v>
      </c>
      <c r="J11154" s="138">
        <v>29.31</v>
      </c>
      <c r="K11154" s="138">
        <v>2.8860028860028866</v>
      </c>
    </row>
    <row r="11155" spans="1:11">
      <c r="A11155" s="39" t="s">
        <v>531</v>
      </c>
      <c r="B11155" s="39" t="s">
        <v>297</v>
      </c>
      <c r="C11155" s="39" t="s">
        <v>0</v>
      </c>
      <c r="D11155" s="92">
        <f t="shared" si="546"/>
        <v>27.36</v>
      </c>
      <c r="E11155" s="92">
        <f t="shared" si="547"/>
        <v>26.57</v>
      </c>
      <c r="F11155" s="92">
        <f t="shared" si="548"/>
        <v>28.18</v>
      </c>
      <c r="H11155" s="138">
        <v>27.36</v>
      </c>
      <c r="I11155" s="138">
        <v>26.57</v>
      </c>
      <c r="J11155" s="138">
        <v>28.18</v>
      </c>
      <c r="K11155" s="138">
        <v>1.4985380116959064</v>
      </c>
    </row>
    <row r="11156" spans="1:11">
      <c r="A11156" s="39" t="s">
        <v>531</v>
      </c>
      <c r="B11156" s="39" t="s">
        <v>539</v>
      </c>
      <c r="C11156" s="39" t="s">
        <v>363</v>
      </c>
      <c r="D11156" s="92">
        <f t="shared" si="546"/>
        <v>23.49</v>
      </c>
      <c r="E11156" s="92">
        <f t="shared" si="547"/>
        <v>20.83</v>
      </c>
      <c r="F11156" s="92">
        <f t="shared" si="548"/>
        <v>26.37</v>
      </c>
      <c r="H11156" s="138">
        <v>23.49</v>
      </c>
      <c r="I11156" s="138">
        <v>20.83</v>
      </c>
      <c r="J11156" s="138">
        <v>26.37</v>
      </c>
      <c r="K11156" s="138">
        <v>6.0025542784163468</v>
      </c>
    </row>
    <row r="11157" spans="1:11">
      <c r="A11157" s="39" t="s">
        <v>531</v>
      </c>
      <c r="B11157" s="39" t="s">
        <v>539</v>
      </c>
      <c r="C11157" s="39" t="s">
        <v>364</v>
      </c>
      <c r="D11157" s="92">
        <f t="shared" si="546"/>
        <v>24.32</v>
      </c>
      <c r="E11157" s="92">
        <f t="shared" si="547"/>
        <v>22.09</v>
      </c>
      <c r="F11157" s="92">
        <f t="shared" si="548"/>
        <v>26.69</v>
      </c>
      <c r="H11157" s="138">
        <v>24.32</v>
      </c>
      <c r="I11157" s="138">
        <v>22.09</v>
      </c>
      <c r="J11157" s="138">
        <v>26.69</v>
      </c>
      <c r="K11157" s="138">
        <v>4.8108552631578938</v>
      </c>
    </row>
    <row r="11158" spans="1:11">
      <c r="A11158" s="39" t="s">
        <v>531</v>
      </c>
      <c r="B11158" s="39" t="s">
        <v>539</v>
      </c>
      <c r="C11158" s="39" t="s">
        <v>365</v>
      </c>
      <c r="D11158" s="92">
        <f t="shared" si="546"/>
        <v>25.03</v>
      </c>
      <c r="E11158" s="92">
        <f t="shared" si="547"/>
        <v>22.15</v>
      </c>
      <c r="F11158" s="92">
        <f t="shared" si="548"/>
        <v>28.15</v>
      </c>
      <c r="H11158" s="138">
        <v>25.03</v>
      </c>
      <c r="I11158" s="138">
        <v>22.15</v>
      </c>
      <c r="J11158" s="138">
        <v>28.15</v>
      </c>
      <c r="K11158" s="138">
        <v>6.1126648022373153</v>
      </c>
    </row>
    <row r="11159" spans="1:11">
      <c r="A11159" s="39" t="s">
        <v>531</v>
      </c>
      <c r="B11159" s="39" t="s">
        <v>539</v>
      </c>
      <c r="C11159" s="39" t="s">
        <v>366</v>
      </c>
      <c r="D11159" s="92">
        <f t="shared" si="546"/>
        <v>20.25</v>
      </c>
      <c r="E11159" s="92">
        <f t="shared" si="547"/>
        <v>18.46</v>
      </c>
      <c r="F11159" s="92">
        <f t="shared" si="548"/>
        <v>22.16</v>
      </c>
      <c r="H11159" s="138">
        <v>20.25</v>
      </c>
      <c r="I11159" s="138">
        <v>18.46</v>
      </c>
      <c r="J11159" s="138">
        <v>22.16</v>
      </c>
      <c r="K11159" s="138">
        <v>4.6419753086419746</v>
      </c>
    </row>
    <row r="11160" spans="1:11">
      <c r="A11160" s="39" t="s">
        <v>531</v>
      </c>
      <c r="B11160" s="39" t="s">
        <v>539</v>
      </c>
      <c r="C11160" s="39" t="s">
        <v>356</v>
      </c>
      <c r="D11160" s="92">
        <f t="shared" si="546"/>
        <v>22.01</v>
      </c>
      <c r="E11160" s="92">
        <f t="shared" si="547"/>
        <v>20.8</v>
      </c>
      <c r="F11160" s="92">
        <f t="shared" si="548"/>
        <v>23.27</v>
      </c>
      <c r="H11160" s="138">
        <v>22.01</v>
      </c>
      <c r="I11160" s="138">
        <v>20.8</v>
      </c>
      <c r="J11160" s="138">
        <v>23.27</v>
      </c>
      <c r="K11160" s="138">
        <v>2.862335302135393</v>
      </c>
    </row>
    <row r="11161" spans="1:11">
      <c r="A11161" s="39" t="s">
        <v>531</v>
      </c>
      <c r="B11161" s="39" t="s">
        <v>539</v>
      </c>
      <c r="C11161" s="39" t="s">
        <v>367</v>
      </c>
      <c r="D11161" s="92">
        <f t="shared" si="546"/>
        <v>18.23</v>
      </c>
      <c r="E11161" s="92">
        <f t="shared" si="547"/>
        <v>16.91</v>
      </c>
      <c r="F11161" s="92">
        <f t="shared" si="548"/>
        <v>19.62</v>
      </c>
      <c r="H11161" s="138">
        <v>18.23</v>
      </c>
      <c r="I11161" s="138">
        <v>16.91</v>
      </c>
      <c r="J11161" s="138">
        <v>19.62</v>
      </c>
      <c r="K11161" s="138">
        <v>3.7849698299506302</v>
      </c>
    </row>
    <row r="11162" spans="1:11">
      <c r="A11162" s="39" t="s">
        <v>531</v>
      </c>
      <c r="B11162" s="39" t="s">
        <v>539</v>
      </c>
      <c r="C11162" s="39" t="s">
        <v>368</v>
      </c>
      <c r="D11162" s="92">
        <f t="shared" si="546"/>
        <v>25.21</v>
      </c>
      <c r="E11162" s="92">
        <f t="shared" si="547"/>
        <v>22.73</v>
      </c>
      <c r="F11162" s="92">
        <f t="shared" si="548"/>
        <v>27.86</v>
      </c>
      <c r="H11162" s="138">
        <v>25.21</v>
      </c>
      <c r="I11162" s="138">
        <v>22.73</v>
      </c>
      <c r="J11162" s="138">
        <v>27.86</v>
      </c>
      <c r="K11162" s="138">
        <v>5.196350654502182</v>
      </c>
    </row>
    <row r="11163" spans="1:11">
      <c r="A11163" s="39" t="s">
        <v>531</v>
      </c>
      <c r="B11163" s="39" t="s">
        <v>539</v>
      </c>
      <c r="C11163" s="39" t="s">
        <v>369</v>
      </c>
      <c r="D11163" s="92">
        <f t="shared" si="546"/>
        <v>25.13</v>
      </c>
      <c r="E11163" s="92">
        <f t="shared" si="547"/>
        <v>21.46</v>
      </c>
      <c r="F11163" s="92">
        <f t="shared" si="548"/>
        <v>29.2</v>
      </c>
      <c r="H11163" s="138">
        <v>25.13</v>
      </c>
      <c r="I11163" s="138">
        <v>21.46</v>
      </c>
      <c r="J11163" s="138">
        <v>29.2</v>
      </c>
      <c r="K11163" s="138">
        <v>7.8392359729407088</v>
      </c>
    </row>
    <row r="11164" spans="1:11">
      <c r="A11164" s="39" t="s">
        <v>531</v>
      </c>
      <c r="B11164" s="39" t="s">
        <v>539</v>
      </c>
      <c r="C11164" s="39" t="s">
        <v>370</v>
      </c>
      <c r="D11164" s="92">
        <f t="shared" si="546"/>
        <v>21.48</v>
      </c>
      <c r="E11164" s="92">
        <f t="shared" si="547"/>
        <v>18.87</v>
      </c>
      <c r="F11164" s="92">
        <f t="shared" si="548"/>
        <v>24.35</v>
      </c>
      <c r="H11164" s="138">
        <v>21.48</v>
      </c>
      <c r="I11164" s="138">
        <v>18.87</v>
      </c>
      <c r="J11164" s="138">
        <v>24.35</v>
      </c>
      <c r="K11164" s="138">
        <v>6.5176908752327751</v>
      </c>
    </row>
    <row r="11165" spans="1:11">
      <c r="A11165" s="39" t="s">
        <v>531</v>
      </c>
      <c r="B11165" s="39" t="s">
        <v>539</v>
      </c>
      <c r="C11165" s="39" t="s">
        <v>357</v>
      </c>
      <c r="D11165" s="92">
        <f t="shared" ref="D11165:D11228" si="549">IF(K11165&gt;=50," ",H11165)</f>
        <v>20.3</v>
      </c>
      <c r="E11165" s="92">
        <f t="shared" ref="E11165:E11228" si="550">IF(K11165&gt;=50," ",I11165)</f>
        <v>19.22</v>
      </c>
      <c r="F11165" s="92">
        <f t="shared" ref="F11165:F11228" si="551">IF(K11165&gt;=50," ",J11165)</f>
        <v>21.43</v>
      </c>
      <c r="H11165" s="138">
        <v>20.3</v>
      </c>
      <c r="I11165" s="138">
        <v>19.22</v>
      </c>
      <c r="J11165" s="138">
        <v>21.43</v>
      </c>
      <c r="K11165" s="138">
        <v>2.7586206896551726</v>
      </c>
    </row>
    <row r="11166" spans="1:11">
      <c r="A11166" s="39" t="s">
        <v>531</v>
      </c>
      <c r="B11166" s="39" t="s">
        <v>539</v>
      </c>
      <c r="C11166" s="39" t="s">
        <v>371</v>
      </c>
      <c r="D11166" s="92">
        <f t="shared" si="549"/>
        <v>27.57</v>
      </c>
      <c r="E11166" s="92">
        <f t="shared" si="550"/>
        <v>25.36</v>
      </c>
      <c r="F11166" s="92">
        <f t="shared" si="551"/>
        <v>29.89</v>
      </c>
      <c r="H11166" s="138">
        <v>27.57</v>
      </c>
      <c r="I11166" s="138">
        <v>25.36</v>
      </c>
      <c r="J11166" s="138">
        <v>29.89</v>
      </c>
      <c r="K11166" s="138">
        <v>4.2074718897352188</v>
      </c>
    </row>
    <row r="11167" spans="1:11">
      <c r="A11167" s="39" t="s">
        <v>531</v>
      </c>
      <c r="B11167" s="39" t="s">
        <v>539</v>
      </c>
      <c r="C11167" s="39" t="s">
        <v>372</v>
      </c>
      <c r="D11167" s="92">
        <f t="shared" si="549"/>
        <v>17.55</v>
      </c>
      <c r="E11167" s="92">
        <f t="shared" si="550"/>
        <v>15.74</v>
      </c>
      <c r="F11167" s="92">
        <f t="shared" si="551"/>
        <v>19.53</v>
      </c>
      <c r="H11167" s="138">
        <v>17.55</v>
      </c>
      <c r="I11167" s="138">
        <v>15.74</v>
      </c>
      <c r="J11167" s="138">
        <v>19.53</v>
      </c>
      <c r="K11167" s="138">
        <v>5.5270655270655267</v>
      </c>
    </row>
    <row r="11168" spans="1:11">
      <c r="A11168" s="39" t="s">
        <v>531</v>
      </c>
      <c r="B11168" s="39" t="s">
        <v>539</v>
      </c>
      <c r="C11168" s="39" t="s">
        <v>373</v>
      </c>
      <c r="D11168" s="92">
        <f t="shared" si="549"/>
        <v>21.12</v>
      </c>
      <c r="E11168" s="92">
        <f t="shared" si="550"/>
        <v>18.97</v>
      </c>
      <c r="F11168" s="92">
        <f t="shared" si="551"/>
        <v>23.45</v>
      </c>
      <c r="H11168" s="138">
        <v>21.12</v>
      </c>
      <c r="I11168" s="138">
        <v>18.97</v>
      </c>
      <c r="J11168" s="138">
        <v>23.45</v>
      </c>
      <c r="K11168" s="138">
        <v>5.3977272727272725</v>
      </c>
    </row>
    <row r="11169" spans="1:11">
      <c r="A11169" s="39" t="s">
        <v>531</v>
      </c>
      <c r="B11169" s="39" t="s">
        <v>539</v>
      </c>
      <c r="C11169" s="39" t="s">
        <v>374</v>
      </c>
      <c r="D11169" s="92">
        <f t="shared" si="549"/>
        <v>23.06</v>
      </c>
      <c r="E11169" s="92">
        <f t="shared" si="550"/>
        <v>21.31</v>
      </c>
      <c r="F11169" s="92">
        <f t="shared" si="551"/>
        <v>24.9</v>
      </c>
      <c r="H11169" s="138">
        <v>23.06</v>
      </c>
      <c r="I11169" s="138">
        <v>21.31</v>
      </c>
      <c r="J11169" s="138">
        <v>24.9</v>
      </c>
      <c r="K11169" s="138">
        <v>3.9895923677363401</v>
      </c>
    </row>
    <row r="11170" spans="1:11">
      <c r="A11170" s="39" t="s">
        <v>531</v>
      </c>
      <c r="B11170" s="39" t="s">
        <v>539</v>
      </c>
      <c r="C11170" s="39" t="s">
        <v>358</v>
      </c>
      <c r="D11170" s="92">
        <f t="shared" si="549"/>
        <v>20.41</v>
      </c>
      <c r="E11170" s="92">
        <f t="shared" si="550"/>
        <v>19.260000000000002</v>
      </c>
      <c r="F11170" s="92">
        <f t="shared" si="551"/>
        <v>21.62</v>
      </c>
      <c r="H11170" s="138">
        <v>20.41</v>
      </c>
      <c r="I11170" s="138">
        <v>19.260000000000002</v>
      </c>
      <c r="J11170" s="138">
        <v>21.62</v>
      </c>
      <c r="K11170" s="138">
        <v>2.9397354238118565</v>
      </c>
    </row>
    <row r="11171" spans="1:11">
      <c r="A11171" s="39" t="s">
        <v>531</v>
      </c>
      <c r="B11171" s="39" t="s">
        <v>539</v>
      </c>
      <c r="C11171" s="39" t="s">
        <v>375</v>
      </c>
      <c r="D11171" s="92">
        <f t="shared" si="549"/>
        <v>17.86</v>
      </c>
      <c r="E11171" s="92">
        <f t="shared" si="550"/>
        <v>15.41</v>
      </c>
      <c r="F11171" s="92">
        <f t="shared" si="551"/>
        <v>20.61</v>
      </c>
      <c r="H11171" s="138">
        <v>17.86</v>
      </c>
      <c r="I11171" s="138">
        <v>15.41</v>
      </c>
      <c r="J11171" s="138">
        <v>20.61</v>
      </c>
      <c r="K11171" s="138">
        <v>7.4468085106382986</v>
      </c>
    </row>
    <row r="11172" spans="1:11">
      <c r="A11172" s="39" t="s">
        <v>531</v>
      </c>
      <c r="B11172" s="39" t="s">
        <v>539</v>
      </c>
      <c r="C11172" s="39" t="s">
        <v>376</v>
      </c>
      <c r="D11172" s="92">
        <f t="shared" si="549"/>
        <v>20.96</v>
      </c>
      <c r="E11172" s="92">
        <f t="shared" si="550"/>
        <v>18.420000000000002</v>
      </c>
      <c r="F11172" s="92">
        <f t="shared" si="551"/>
        <v>23.74</v>
      </c>
      <c r="H11172" s="138">
        <v>20.96</v>
      </c>
      <c r="I11172" s="138">
        <v>18.420000000000002</v>
      </c>
      <c r="J11172" s="138">
        <v>23.74</v>
      </c>
      <c r="K11172" s="138">
        <v>6.4885496183206106</v>
      </c>
    </row>
    <row r="11173" spans="1:11">
      <c r="A11173" s="39" t="s">
        <v>531</v>
      </c>
      <c r="B11173" s="39" t="s">
        <v>539</v>
      </c>
      <c r="C11173" s="39" t="s">
        <v>377</v>
      </c>
      <c r="D11173" s="92">
        <f t="shared" si="549"/>
        <v>21.68</v>
      </c>
      <c r="E11173" s="92">
        <f t="shared" si="550"/>
        <v>19.760000000000002</v>
      </c>
      <c r="F11173" s="92">
        <f t="shared" si="551"/>
        <v>23.74</v>
      </c>
      <c r="H11173" s="138">
        <v>21.68</v>
      </c>
      <c r="I11173" s="138">
        <v>19.760000000000002</v>
      </c>
      <c r="J11173" s="138">
        <v>23.74</v>
      </c>
      <c r="K11173" s="138">
        <v>4.7047970479704802</v>
      </c>
    </row>
    <row r="11174" spans="1:11">
      <c r="A11174" s="39" t="s">
        <v>531</v>
      </c>
      <c r="B11174" s="39" t="s">
        <v>539</v>
      </c>
      <c r="C11174" s="39" t="s">
        <v>386</v>
      </c>
      <c r="D11174" s="92">
        <f t="shared" si="549"/>
        <v>24.65</v>
      </c>
      <c r="E11174" s="92">
        <f t="shared" si="550"/>
        <v>22.82</v>
      </c>
      <c r="F11174" s="92">
        <f t="shared" si="551"/>
        <v>26.58</v>
      </c>
      <c r="H11174" s="138">
        <v>24.65</v>
      </c>
      <c r="I11174" s="138">
        <v>22.82</v>
      </c>
      <c r="J11174" s="138">
        <v>26.58</v>
      </c>
      <c r="K11174" s="138">
        <v>3.8945233265720081</v>
      </c>
    </row>
    <row r="11175" spans="1:11">
      <c r="A11175" s="39" t="s">
        <v>531</v>
      </c>
      <c r="B11175" s="39" t="s">
        <v>539</v>
      </c>
      <c r="C11175" s="39" t="s">
        <v>379</v>
      </c>
      <c r="D11175" s="92">
        <f t="shared" si="549"/>
        <v>18.149999999999999</v>
      </c>
      <c r="E11175" s="92">
        <f t="shared" si="550"/>
        <v>16.27</v>
      </c>
      <c r="F11175" s="92">
        <f t="shared" si="551"/>
        <v>20.2</v>
      </c>
      <c r="H11175" s="138">
        <v>18.149999999999999</v>
      </c>
      <c r="I11175" s="138">
        <v>16.27</v>
      </c>
      <c r="J11175" s="138">
        <v>20.2</v>
      </c>
      <c r="K11175" s="138">
        <v>5.5096418732782375</v>
      </c>
    </row>
    <row r="11176" spans="1:11">
      <c r="A11176" s="39" t="s">
        <v>531</v>
      </c>
      <c r="B11176" s="39" t="s">
        <v>539</v>
      </c>
      <c r="C11176" s="39" t="s">
        <v>360</v>
      </c>
      <c r="D11176" s="92">
        <f t="shared" si="549"/>
        <v>19.78</v>
      </c>
      <c r="E11176" s="92">
        <f t="shared" si="550"/>
        <v>18.72</v>
      </c>
      <c r="F11176" s="92">
        <f t="shared" si="551"/>
        <v>20.88</v>
      </c>
      <c r="H11176" s="138">
        <v>19.78</v>
      </c>
      <c r="I11176" s="138">
        <v>18.72</v>
      </c>
      <c r="J11176" s="138">
        <v>20.88</v>
      </c>
      <c r="K11176" s="138">
        <v>2.7805864509605662</v>
      </c>
    </row>
    <row r="11177" spans="1:11">
      <c r="A11177" s="39" t="s">
        <v>531</v>
      </c>
      <c r="B11177" s="39" t="s">
        <v>539</v>
      </c>
      <c r="C11177" s="39" t="s">
        <v>0</v>
      </c>
      <c r="D11177" s="92">
        <f t="shared" si="549"/>
        <v>20.55</v>
      </c>
      <c r="E11177" s="92">
        <f t="shared" si="550"/>
        <v>19.98</v>
      </c>
      <c r="F11177" s="92">
        <f t="shared" si="551"/>
        <v>21.13</v>
      </c>
      <c r="H11177" s="138">
        <v>20.55</v>
      </c>
      <c r="I11177" s="138">
        <v>19.98</v>
      </c>
      <c r="J11177" s="138">
        <v>21.13</v>
      </c>
      <c r="K11177" s="138">
        <v>1.411192214111922</v>
      </c>
    </row>
    <row r="11178" spans="1:11" ht="14.5">
      <c r="A11178" s="39" t="s">
        <v>572</v>
      </c>
      <c r="B11178" s="39" t="s">
        <v>542</v>
      </c>
      <c r="C11178" s="39" t="s">
        <v>101</v>
      </c>
      <c r="D11178" s="92">
        <f t="shared" si="549"/>
        <v>41.54</v>
      </c>
      <c r="E11178" s="92">
        <f t="shared" si="550"/>
        <v>36.049999999999997</v>
      </c>
      <c r="F11178" s="92">
        <f t="shared" si="551"/>
        <v>47.25</v>
      </c>
      <c r="H11178" s="138">
        <v>41.54</v>
      </c>
      <c r="I11178" s="138">
        <v>36.049999999999997</v>
      </c>
      <c r="J11178" s="138">
        <v>47.25</v>
      </c>
      <c r="K11178" s="138">
        <v>6.9090033702455464</v>
      </c>
    </row>
    <row r="11179" spans="1:11" ht="14.5">
      <c r="A11179" s="39" t="s">
        <v>572</v>
      </c>
      <c r="B11179" s="39" t="s">
        <v>542</v>
      </c>
      <c r="C11179" s="39" t="s">
        <v>108</v>
      </c>
      <c r="D11179" s="92">
        <f t="shared" si="549"/>
        <v>23.27</v>
      </c>
      <c r="E11179" s="92">
        <f t="shared" si="550"/>
        <v>16.37</v>
      </c>
      <c r="F11179" s="92">
        <f t="shared" si="551"/>
        <v>31.98</v>
      </c>
      <c r="H11179" s="138">
        <v>23.27</v>
      </c>
      <c r="I11179" s="138">
        <v>16.37</v>
      </c>
      <c r="J11179" s="138">
        <v>31.98</v>
      </c>
      <c r="K11179" s="138">
        <v>17.146540610227763</v>
      </c>
    </row>
    <row r="11180" spans="1:11" ht="14.5">
      <c r="A11180" s="39" t="s">
        <v>572</v>
      </c>
      <c r="B11180" s="39" t="s">
        <v>542</v>
      </c>
      <c r="C11180" s="39" t="s">
        <v>109</v>
      </c>
      <c r="D11180" s="92">
        <f t="shared" si="549"/>
        <v>30.37</v>
      </c>
      <c r="E11180" s="92">
        <f t="shared" si="550"/>
        <v>24.28</v>
      </c>
      <c r="F11180" s="92">
        <f t="shared" si="551"/>
        <v>37.24</v>
      </c>
      <c r="H11180" s="138">
        <v>30.37</v>
      </c>
      <c r="I11180" s="138">
        <v>24.28</v>
      </c>
      <c r="J11180" s="138">
        <v>37.24</v>
      </c>
      <c r="K11180" s="138">
        <v>10.931840632202832</v>
      </c>
    </row>
    <row r="11181" spans="1:11" ht="14.5">
      <c r="A11181" s="39" t="s">
        <v>572</v>
      </c>
      <c r="B11181" s="39" t="s">
        <v>542</v>
      </c>
      <c r="C11181" s="39" t="s">
        <v>112</v>
      </c>
      <c r="D11181" s="92">
        <f t="shared" si="549"/>
        <v>29.77</v>
      </c>
      <c r="E11181" s="92">
        <f t="shared" si="550"/>
        <v>22.59</v>
      </c>
      <c r="F11181" s="92">
        <f t="shared" si="551"/>
        <v>38.11</v>
      </c>
      <c r="H11181" s="138">
        <v>29.77</v>
      </c>
      <c r="I11181" s="138">
        <v>22.59</v>
      </c>
      <c r="J11181" s="138">
        <v>38.11</v>
      </c>
      <c r="K11181" s="138">
        <v>13.369163587504199</v>
      </c>
    </row>
    <row r="11182" spans="1:11" ht="14.5">
      <c r="A11182" s="39" t="s">
        <v>572</v>
      </c>
      <c r="B11182" s="39" t="s">
        <v>542</v>
      </c>
      <c r="C11182" s="39" t="s">
        <v>115</v>
      </c>
      <c r="D11182" s="92">
        <f t="shared" si="549"/>
        <v>44.67</v>
      </c>
      <c r="E11182" s="92">
        <f t="shared" si="550"/>
        <v>39.53</v>
      </c>
      <c r="F11182" s="92">
        <f t="shared" si="551"/>
        <v>49.92</v>
      </c>
      <c r="H11182" s="138">
        <v>44.67</v>
      </c>
      <c r="I11182" s="138">
        <v>39.53</v>
      </c>
      <c r="J11182" s="138">
        <v>49.92</v>
      </c>
      <c r="K11182" s="138">
        <v>5.9547794940676075</v>
      </c>
    </row>
    <row r="11183" spans="1:11" ht="14.5">
      <c r="A11183" s="39" t="s">
        <v>572</v>
      </c>
      <c r="B11183" s="39" t="s">
        <v>542</v>
      </c>
      <c r="C11183" s="39" t="s">
        <v>118</v>
      </c>
      <c r="D11183" s="92">
        <f t="shared" si="549"/>
        <v>27.38</v>
      </c>
      <c r="E11183" s="92">
        <f t="shared" si="550"/>
        <v>20.78</v>
      </c>
      <c r="F11183" s="92">
        <f t="shared" si="551"/>
        <v>35.14</v>
      </c>
      <c r="H11183" s="138">
        <v>27.38</v>
      </c>
      <c r="I11183" s="138">
        <v>20.78</v>
      </c>
      <c r="J11183" s="138">
        <v>35.14</v>
      </c>
      <c r="K11183" s="138">
        <v>13.440467494521549</v>
      </c>
    </row>
    <row r="11184" spans="1:11" ht="14.5">
      <c r="A11184" s="39" t="s">
        <v>572</v>
      </c>
      <c r="B11184" s="39" t="s">
        <v>542</v>
      </c>
      <c r="C11184" s="39" t="s">
        <v>122</v>
      </c>
      <c r="D11184" s="92">
        <f t="shared" si="549"/>
        <v>26.66</v>
      </c>
      <c r="E11184" s="92">
        <f t="shared" si="550"/>
        <v>21.62</v>
      </c>
      <c r="F11184" s="92">
        <f t="shared" si="551"/>
        <v>32.380000000000003</v>
      </c>
      <c r="H11184" s="138">
        <v>26.66</v>
      </c>
      <c r="I11184" s="138">
        <v>21.62</v>
      </c>
      <c r="J11184" s="138">
        <v>32.380000000000003</v>
      </c>
      <c r="K11184" s="138">
        <v>10.315078769692423</v>
      </c>
    </row>
    <row r="11185" spans="1:11" ht="14.5">
      <c r="A11185" s="39" t="s">
        <v>572</v>
      </c>
      <c r="B11185" s="39" t="s">
        <v>542</v>
      </c>
      <c r="C11185" s="39" t="s">
        <v>130</v>
      </c>
      <c r="D11185" s="92">
        <f t="shared" si="549"/>
        <v>43.22</v>
      </c>
      <c r="E11185" s="92">
        <f t="shared" si="550"/>
        <v>38.29</v>
      </c>
      <c r="F11185" s="92">
        <f t="shared" si="551"/>
        <v>48.3</v>
      </c>
      <c r="H11185" s="138">
        <v>43.22</v>
      </c>
      <c r="I11185" s="138">
        <v>38.29</v>
      </c>
      <c r="J11185" s="138">
        <v>48.3</v>
      </c>
      <c r="K11185" s="138">
        <v>5.9231837112447945</v>
      </c>
    </row>
    <row r="11186" spans="1:11" ht="14.5">
      <c r="A11186" s="39" t="s">
        <v>572</v>
      </c>
      <c r="B11186" s="39" t="s">
        <v>542</v>
      </c>
      <c r="C11186" s="39" t="s">
        <v>135</v>
      </c>
      <c r="D11186" s="92">
        <f t="shared" si="549"/>
        <v>38.32</v>
      </c>
      <c r="E11186" s="92">
        <f t="shared" si="550"/>
        <v>26.76</v>
      </c>
      <c r="F11186" s="92">
        <f t="shared" si="551"/>
        <v>51.36</v>
      </c>
      <c r="H11186" s="138">
        <v>38.32</v>
      </c>
      <c r="I11186" s="138">
        <v>26.76</v>
      </c>
      <c r="J11186" s="138">
        <v>51.36</v>
      </c>
      <c r="K11186" s="138">
        <v>16.701461377870565</v>
      </c>
    </row>
    <row r="11187" spans="1:11" ht="14.5">
      <c r="A11187" s="39" t="s">
        <v>572</v>
      </c>
      <c r="B11187" s="39" t="s">
        <v>542</v>
      </c>
      <c r="C11187" s="39" t="s">
        <v>136</v>
      </c>
      <c r="D11187" s="92">
        <f t="shared" si="549"/>
        <v>38.4</v>
      </c>
      <c r="E11187" s="92">
        <f t="shared" si="550"/>
        <v>31.53</v>
      </c>
      <c r="F11187" s="92">
        <f t="shared" si="551"/>
        <v>45.76</v>
      </c>
      <c r="H11187" s="138">
        <v>38.4</v>
      </c>
      <c r="I11187" s="138">
        <v>31.53</v>
      </c>
      <c r="J11187" s="138">
        <v>45.76</v>
      </c>
      <c r="K11187" s="138">
        <v>9.5052083333333321</v>
      </c>
    </row>
    <row r="11188" spans="1:11" ht="14.5">
      <c r="A11188" s="39" t="s">
        <v>572</v>
      </c>
      <c r="B11188" s="39" t="s">
        <v>542</v>
      </c>
      <c r="C11188" s="39" t="s">
        <v>143</v>
      </c>
      <c r="D11188" s="92">
        <f t="shared" si="549"/>
        <v>33.15</v>
      </c>
      <c r="E11188" s="92">
        <f t="shared" si="550"/>
        <v>26.69</v>
      </c>
      <c r="F11188" s="92">
        <f t="shared" si="551"/>
        <v>40.32</v>
      </c>
      <c r="H11188" s="138">
        <v>33.15</v>
      </c>
      <c r="I11188" s="138">
        <v>26.69</v>
      </c>
      <c r="J11188" s="138">
        <v>40.32</v>
      </c>
      <c r="K11188" s="138">
        <v>10.527903469079941</v>
      </c>
    </row>
    <row r="11189" spans="1:11" ht="14.5">
      <c r="A11189" s="39" t="s">
        <v>572</v>
      </c>
      <c r="B11189" s="39" t="s">
        <v>542</v>
      </c>
      <c r="C11189" s="39" t="s">
        <v>149</v>
      </c>
      <c r="D11189" s="92">
        <f t="shared" si="549"/>
        <v>44.49</v>
      </c>
      <c r="E11189" s="92">
        <f t="shared" si="550"/>
        <v>39.6</v>
      </c>
      <c r="F11189" s="92">
        <f t="shared" si="551"/>
        <v>49.49</v>
      </c>
      <c r="H11189" s="138">
        <v>44.49</v>
      </c>
      <c r="I11189" s="138">
        <v>39.6</v>
      </c>
      <c r="J11189" s="138">
        <v>49.49</v>
      </c>
      <c r="K11189" s="138">
        <v>5.6866711620588886</v>
      </c>
    </row>
    <row r="11190" spans="1:11" ht="14.5">
      <c r="A11190" s="39" t="s">
        <v>572</v>
      </c>
      <c r="B11190" s="39" t="s">
        <v>542</v>
      </c>
      <c r="C11190" s="39" t="s">
        <v>151</v>
      </c>
      <c r="D11190" s="92">
        <f t="shared" si="549"/>
        <v>40.51</v>
      </c>
      <c r="E11190" s="92">
        <f t="shared" si="550"/>
        <v>32.33</v>
      </c>
      <c r="F11190" s="92">
        <f t="shared" si="551"/>
        <v>49.25</v>
      </c>
      <c r="H11190" s="138">
        <v>40.51</v>
      </c>
      <c r="I11190" s="138">
        <v>32.33</v>
      </c>
      <c r="J11190" s="138">
        <v>49.25</v>
      </c>
      <c r="K11190" s="138">
        <v>10.73808936065169</v>
      </c>
    </row>
    <row r="11191" spans="1:11" ht="14.5">
      <c r="A11191" s="39" t="s">
        <v>572</v>
      </c>
      <c r="B11191" s="39" t="s">
        <v>542</v>
      </c>
      <c r="C11191" s="39" t="s">
        <v>154</v>
      </c>
      <c r="D11191" s="92">
        <f t="shared" si="549"/>
        <v>37.619999999999997</v>
      </c>
      <c r="E11191" s="92">
        <f t="shared" si="550"/>
        <v>31.35</v>
      </c>
      <c r="F11191" s="92">
        <f t="shared" si="551"/>
        <v>44.34</v>
      </c>
      <c r="H11191" s="138">
        <v>37.619999999999997</v>
      </c>
      <c r="I11191" s="138">
        <v>31.35</v>
      </c>
      <c r="J11191" s="138">
        <v>44.34</v>
      </c>
      <c r="K11191" s="138">
        <v>8.8516746411483265</v>
      </c>
    </row>
    <row r="11192" spans="1:11" ht="14.5">
      <c r="A11192" s="39" t="s">
        <v>572</v>
      </c>
      <c r="B11192" s="39" t="s">
        <v>542</v>
      </c>
      <c r="C11192" s="39" t="s">
        <v>164</v>
      </c>
      <c r="D11192" s="92">
        <f t="shared" si="549"/>
        <v>33.82</v>
      </c>
      <c r="E11192" s="92">
        <f t="shared" si="550"/>
        <v>25.83</v>
      </c>
      <c r="F11192" s="92">
        <f t="shared" si="551"/>
        <v>42.86</v>
      </c>
      <c r="H11192" s="138">
        <v>33.82</v>
      </c>
      <c r="I11192" s="138">
        <v>25.83</v>
      </c>
      <c r="J11192" s="138">
        <v>42.86</v>
      </c>
      <c r="K11192" s="138">
        <v>12.950916617386163</v>
      </c>
    </row>
    <row r="11193" spans="1:11" ht="14.5">
      <c r="A11193" s="39" t="s">
        <v>572</v>
      </c>
      <c r="B11193" s="39" t="s">
        <v>542</v>
      </c>
      <c r="C11193" s="39" t="s">
        <v>171</v>
      </c>
      <c r="D11193" s="92">
        <f t="shared" si="549"/>
        <v>38.97</v>
      </c>
      <c r="E11193" s="92">
        <f t="shared" si="550"/>
        <v>33.56</v>
      </c>
      <c r="F11193" s="92">
        <f t="shared" si="551"/>
        <v>44.66</v>
      </c>
      <c r="H11193" s="138">
        <v>38.97</v>
      </c>
      <c r="I11193" s="138">
        <v>33.56</v>
      </c>
      <c r="J11193" s="138">
        <v>44.66</v>
      </c>
      <c r="K11193" s="138">
        <v>7.2876571721837315</v>
      </c>
    </row>
    <row r="11194" spans="1:11" ht="14.5">
      <c r="A11194" s="39" t="s">
        <v>572</v>
      </c>
      <c r="B11194" s="39" t="s">
        <v>542</v>
      </c>
      <c r="C11194" s="39" t="s">
        <v>174</v>
      </c>
      <c r="D11194" s="92">
        <f t="shared" si="549"/>
        <v>44.5</v>
      </c>
      <c r="E11194" s="92">
        <f t="shared" si="550"/>
        <v>37.96</v>
      </c>
      <c r="F11194" s="92">
        <f t="shared" si="551"/>
        <v>51.23</v>
      </c>
      <c r="H11194" s="138">
        <v>44.5</v>
      </c>
      <c r="I11194" s="138">
        <v>37.96</v>
      </c>
      <c r="J11194" s="138">
        <v>51.23</v>
      </c>
      <c r="K11194" s="138">
        <v>7.6629213483146064</v>
      </c>
    </row>
    <row r="11195" spans="1:11" ht="14.5">
      <c r="A11195" s="39" t="s">
        <v>572</v>
      </c>
      <c r="B11195" s="39" t="s">
        <v>573</v>
      </c>
      <c r="C11195" s="39" t="s">
        <v>101</v>
      </c>
      <c r="D11195" s="92">
        <f t="shared" si="549"/>
        <v>34.119999999999997</v>
      </c>
      <c r="E11195" s="92">
        <f t="shared" si="550"/>
        <v>28.92</v>
      </c>
      <c r="F11195" s="92">
        <f t="shared" si="551"/>
        <v>39.729999999999997</v>
      </c>
      <c r="H11195" s="138">
        <v>34.119999999999997</v>
      </c>
      <c r="I11195" s="138">
        <v>28.92</v>
      </c>
      <c r="J11195" s="138">
        <v>39.729999999999997</v>
      </c>
      <c r="K11195" s="138">
        <v>8.1184056271981255</v>
      </c>
    </row>
    <row r="11196" spans="1:11" ht="14.5">
      <c r="A11196" s="39" t="s">
        <v>572</v>
      </c>
      <c r="B11196" s="39" t="s">
        <v>573</v>
      </c>
      <c r="C11196" s="39" t="s">
        <v>108</v>
      </c>
      <c r="D11196" s="92">
        <f t="shared" si="549"/>
        <v>46.35</v>
      </c>
      <c r="E11196" s="92">
        <f t="shared" si="550"/>
        <v>36.81</v>
      </c>
      <c r="F11196" s="92">
        <f t="shared" si="551"/>
        <v>56.17</v>
      </c>
      <c r="H11196" s="138">
        <v>46.35</v>
      </c>
      <c r="I11196" s="138">
        <v>36.81</v>
      </c>
      <c r="J11196" s="138">
        <v>56.17</v>
      </c>
      <c r="K11196" s="138">
        <v>10.787486515641854</v>
      </c>
    </row>
    <row r="11197" spans="1:11" ht="14.5">
      <c r="A11197" s="39" t="s">
        <v>572</v>
      </c>
      <c r="B11197" s="39" t="s">
        <v>573</v>
      </c>
      <c r="C11197" s="39" t="s">
        <v>109</v>
      </c>
      <c r="D11197" s="92">
        <f t="shared" si="549"/>
        <v>38.74</v>
      </c>
      <c r="E11197" s="92">
        <f t="shared" si="550"/>
        <v>31.7</v>
      </c>
      <c r="F11197" s="92">
        <f t="shared" si="551"/>
        <v>46.28</v>
      </c>
      <c r="H11197" s="138">
        <v>38.74</v>
      </c>
      <c r="I11197" s="138">
        <v>31.7</v>
      </c>
      <c r="J11197" s="138">
        <v>46.28</v>
      </c>
      <c r="K11197" s="138">
        <v>9.6541042849767678</v>
      </c>
    </row>
    <row r="11198" spans="1:11" ht="14.5">
      <c r="A11198" s="39" t="s">
        <v>572</v>
      </c>
      <c r="B11198" s="39" t="s">
        <v>573</v>
      </c>
      <c r="C11198" s="39" t="s">
        <v>112</v>
      </c>
      <c r="D11198" s="92">
        <f t="shared" si="549"/>
        <v>33.409999999999997</v>
      </c>
      <c r="E11198" s="92">
        <f t="shared" si="550"/>
        <v>25.71</v>
      </c>
      <c r="F11198" s="92">
        <f t="shared" si="551"/>
        <v>42.11</v>
      </c>
      <c r="H11198" s="138">
        <v>33.409999999999997</v>
      </c>
      <c r="I11198" s="138">
        <v>25.71</v>
      </c>
      <c r="J11198" s="138">
        <v>42.11</v>
      </c>
      <c r="K11198" s="138">
        <v>12.601017659383421</v>
      </c>
    </row>
    <row r="11199" spans="1:11" ht="14.5">
      <c r="A11199" s="39" t="s">
        <v>572</v>
      </c>
      <c r="B11199" s="39" t="s">
        <v>573</v>
      </c>
      <c r="C11199" s="39" t="s">
        <v>115</v>
      </c>
      <c r="D11199" s="92">
        <f t="shared" si="549"/>
        <v>27.74</v>
      </c>
      <c r="E11199" s="92">
        <f t="shared" si="550"/>
        <v>23.35</v>
      </c>
      <c r="F11199" s="92">
        <f t="shared" si="551"/>
        <v>32.590000000000003</v>
      </c>
      <c r="H11199" s="138">
        <v>27.74</v>
      </c>
      <c r="I11199" s="138">
        <v>23.35</v>
      </c>
      <c r="J11199" s="138">
        <v>32.590000000000003</v>
      </c>
      <c r="K11199" s="138">
        <v>8.5075702956020187</v>
      </c>
    </row>
    <row r="11200" spans="1:11" ht="14.5">
      <c r="A11200" s="39" t="s">
        <v>572</v>
      </c>
      <c r="B11200" s="39" t="s">
        <v>573</v>
      </c>
      <c r="C11200" s="39" t="s">
        <v>118</v>
      </c>
      <c r="D11200" s="92">
        <f t="shared" si="549"/>
        <v>39.44</v>
      </c>
      <c r="E11200" s="92">
        <f t="shared" si="550"/>
        <v>32.79</v>
      </c>
      <c r="F11200" s="92">
        <f t="shared" si="551"/>
        <v>46.5</v>
      </c>
      <c r="H11200" s="138">
        <v>39.44</v>
      </c>
      <c r="I11200" s="138">
        <v>32.79</v>
      </c>
      <c r="J11200" s="138">
        <v>46.5</v>
      </c>
      <c r="K11200" s="138">
        <v>8.9249492900608516</v>
      </c>
    </row>
    <row r="11201" spans="1:11" ht="14.5">
      <c r="A11201" s="39" t="s">
        <v>572</v>
      </c>
      <c r="B11201" s="39" t="s">
        <v>573</v>
      </c>
      <c r="C11201" s="39" t="s">
        <v>122</v>
      </c>
      <c r="D11201" s="92">
        <f t="shared" si="549"/>
        <v>40.549999999999997</v>
      </c>
      <c r="E11201" s="92">
        <f t="shared" si="550"/>
        <v>34.950000000000003</v>
      </c>
      <c r="F11201" s="92">
        <f t="shared" si="551"/>
        <v>46.42</v>
      </c>
      <c r="H11201" s="138">
        <v>40.549999999999997</v>
      </c>
      <c r="I11201" s="138">
        <v>34.950000000000003</v>
      </c>
      <c r="J11201" s="138">
        <v>46.42</v>
      </c>
      <c r="K11201" s="138">
        <v>7.2503082614056718</v>
      </c>
    </row>
    <row r="11202" spans="1:11" ht="14.5">
      <c r="A11202" s="39" t="s">
        <v>572</v>
      </c>
      <c r="B11202" s="39" t="s">
        <v>573</v>
      </c>
      <c r="C11202" s="39" t="s">
        <v>130</v>
      </c>
      <c r="D11202" s="92">
        <f t="shared" si="549"/>
        <v>28.15</v>
      </c>
      <c r="E11202" s="92">
        <f t="shared" si="550"/>
        <v>23.65</v>
      </c>
      <c r="F11202" s="92">
        <f t="shared" si="551"/>
        <v>33.14</v>
      </c>
      <c r="H11202" s="138">
        <v>28.15</v>
      </c>
      <c r="I11202" s="138">
        <v>23.65</v>
      </c>
      <c r="J11202" s="138">
        <v>33.14</v>
      </c>
      <c r="K11202" s="138">
        <v>8.6323268206039074</v>
      </c>
    </row>
    <row r="11203" spans="1:11" ht="14.5">
      <c r="A11203" s="39" t="s">
        <v>572</v>
      </c>
      <c r="B11203" s="39" t="s">
        <v>573</v>
      </c>
      <c r="C11203" s="39" t="s">
        <v>135</v>
      </c>
      <c r="D11203" s="92">
        <f t="shared" si="549"/>
        <v>22.51</v>
      </c>
      <c r="E11203" s="92">
        <f t="shared" si="550"/>
        <v>15.41</v>
      </c>
      <c r="F11203" s="92">
        <f t="shared" si="551"/>
        <v>31.66</v>
      </c>
      <c r="H11203" s="138">
        <v>22.51</v>
      </c>
      <c r="I11203" s="138">
        <v>15.41</v>
      </c>
      <c r="J11203" s="138">
        <v>31.66</v>
      </c>
      <c r="K11203" s="138">
        <v>18.436250555308753</v>
      </c>
    </row>
    <row r="11204" spans="1:11" ht="14.5">
      <c r="A11204" s="39" t="s">
        <v>572</v>
      </c>
      <c r="B11204" s="39" t="s">
        <v>573</v>
      </c>
      <c r="C11204" s="39" t="s">
        <v>136</v>
      </c>
      <c r="D11204" s="92">
        <f t="shared" si="549"/>
        <v>35.04</v>
      </c>
      <c r="E11204" s="92">
        <f t="shared" si="550"/>
        <v>28.52</v>
      </c>
      <c r="F11204" s="92">
        <f t="shared" si="551"/>
        <v>42.17</v>
      </c>
      <c r="H11204" s="138">
        <v>35.04</v>
      </c>
      <c r="I11204" s="138">
        <v>28.52</v>
      </c>
      <c r="J11204" s="138">
        <v>42.17</v>
      </c>
      <c r="K11204" s="138">
        <v>9.9885844748858457</v>
      </c>
    </row>
    <row r="11205" spans="1:11" ht="14.5">
      <c r="A11205" s="39" t="s">
        <v>572</v>
      </c>
      <c r="B11205" s="39" t="s">
        <v>573</v>
      </c>
      <c r="C11205" s="39" t="s">
        <v>143</v>
      </c>
      <c r="D11205" s="92">
        <f t="shared" si="549"/>
        <v>34.700000000000003</v>
      </c>
      <c r="E11205" s="92">
        <f t="shared" si="550"/>
        <v>27.96</v>
      </c>
      <c r="F11205" s="92">
        <f t="shared" si="551"/>
        <v>42.11</v>
      </c>
      <c r="H11205" s="138">
        <v>34.700000000000003</v>
      </c>
      <c r="I11205" s="138">
        <v>27.96</v>
      </c>
      <c r="J11205" s="138">
        <v>42.11</v>
      </c>
      <c r="K11205" s="138">
        <v>10.461095100864553</v>
      </c>
    </row>
    <row r="11206" spans="1:11" ht="14.5">
      <c r="A11206" s="39" t="s">
        <v>572</v>
      </c>
      <c r="B11206" s="39" t="s">
        <v>573</v>
      </c>
      <c r="C11206" s="39" t="s">
        <v>149</v>
      </c>
      <c r="D11206" s="92">
        <f t="shared" si="549"/>
        <v>30.19</v>
      </c>
      <c r="E11206" s="92">
        <f t="shared" si="550"/>
        <v>25.49</v>
      </c>
      <c r="F11206" s="92">
        <f t="shared" si="551"/>
        <v>35.33</v>
      </c>
      <c r="H11206" s="138">
        <v>30.19</v>
      </c>
      <c r="I11206" s="138">
        <v>25.49</v>
      </c>
      <c r="J11206" s="138">
        <v>35.33</v>
      </c>
      <c r="K11206" s="138">
        <v>8.3471348128519374</v>
      </c>
    </row>
    <row r="11207" spans="1:11" ht="14.5">
      <c r="A11207" s="39" t="s">
        <v>572</v>
      </c>
      <c r="B11207" s="39" t="s">
        <v>573</v>
      </c>
      <c r="C11207" s="39" t="s">
        <v>151</v>
      </c>
      <c r="D11207" s="92">
        <f t="shared" si="549"/>
        <v>32.69</v>
      </c>
      <c r="E11207" s="92">
        <f t="shared" si="550"/>
        <v>24.68</v>
      </c>
      <c r="F11207" s="92">
        <f t="shared" si="551"/>
        <v>41.84</v>
      </c>
      <c r="H11207" s="138">
        <v>32.69</v>
      </c>
      <c r="I11207" s="138">
        <v>24.68</v>
      </c>
      <c r="J11207" s="138">
        <v>41.84</v>
      </c>
      <c r="K11207" s="138">
        <v>13.490364025695934</v>
      </c>
    </row>
    <row r="11208" spans="1:11" ht="14.5">
      <c r="A11208" s="39" t="s">
        <v>572</v>
      </c>
      <c r="B11208" s="39" t="s">
        <v>573</v>
      </c>
      <c r="C11208" s="39" t="s">
        <v>154</v>
      </c>
      <c r="D11208" s="92">
        <f t="shared" si="549"/>
        <v>36.369999999999997</v>
      </c>
      <c r="E11208" s="92">
        <f t="shared" si="550"/>
        <v>30.04</v>
      </c>
      <c r="F11208" s="92">
        <f t="shared" si="551"/>
        <v>43.2</v>
      </c>
      <c r="H11208" s="138">
        <v>36.369999999999997</v>
      </c>
      <c r="I11208" s="138">
        <v>30.04</v>
      </c>
      <c r="J11208" s="138">
        <v>43.2</v>
      </c>
      <c r="K11208" s="138">
        <v>9.2658784712675288</v>
      </c>
    </row>
    <row r="11209" spans="1:11" ht="14.5">
      <c r="A11209" s="39" t="s">
        <v>572</v>
      </c>
      <c r="B11209" s="39" t="s">
        <v>573</v>
      </c>
      <c r="C11209" s="39" t="s">
        <v>164</v>
      </c>
      <c r="D11209" s="92">
        <f t="shared" si="549"/>
        <v>39.54</v>
      </c>
      <c r="E11209" s="92">
        <f t="shared" si="550"/>
        <v>31.27</v>
      </c>
      <c r="F11209" s="92">
        <f t="shared" si="551"/>
        <v>48.46</v>
      </c>
      <c r="H11209" s="138">
        <v>39.54</v>
      </c>
      <c r="I11209" s="138">
        <v>31.27</v>
      </c>
      <c r="J11209" s="138">
        <v>48.46</v>
      </c>
      <c r="K11209" s="138">
        <v>11.178553363682347</v>
      </c>
    </row>
    <row r="11210" spans="1:11" ht="14.5">
      <c r="A11210" s="39" t="s">
        <v>572</v>
      </c>
      <c r="B11210" s="39" t="s">
        <v>573</v>
      </c>
      <c r="C11210" s="39" t="s">
        <v>171</v>
      </c>
      <c r="D11210" s="92">
        <f t="shared" si="549"/>
        <v>32.82</v>
      </c>
      <c r="E11210" s="92">
        <f t="shared" si="550"/>
        <v>27.88</v>
      </c>
      <c r="F11210" s="92">
        <f t="shared" si="551"/>
        <v>38.17</v>
      </c>
      <c r="H11210" s="138">
        <v>32.82</v>
      </c>
      <c r="I11210" s="138">
        <v>27.88</v>
      </c>
      <c r="J11210" s="138">
        <v>38.17</v>
      </c>
      <c r="K11210" s="138">
        <v>8.0134064594759291</v>
      </c>
    </row>
    <row r="11211" spans="1:11" ht="14.5">
      <c r="A11211" s="39" t="s">
        <v>572</v>
      </c>
      <c r="B11211" s="39" t="s">
        <v>573</v>
      </c>
      <c r="C11211" s="39" t="s">
        <v>174</v>
      </c>
      <c r="D11211" s="92">
        <f t="shared" si="549"/>
        <v>33.65</v>
      </c>
      <c r="E11211" s="92">
        <f t="shared" si="550"/>
        <v>27.74</v>
      </c>
      <c r="F11211" s="92">
        <f t="shared" si="551"/>
        <v>40.119999999999997</v>
      </c>
      <c r="H11211" s="138">
        <v>33.65</v>
      </c>
      <c r="I11211" s="138">
        <v>27.74</v>
      </c>
      <c r="J11211" s="138">
        <v>40.119999999999997</v>
      </c>
      <c r="K11211" s="138">
        <v>9.4205052005943539</v>
      </c>
    </row>
    <row r="11212" spans="1:11" ht="14.5">
      <c r="A11212" s="39" t="s">
        <v>572</v>
      </c>
      <c r="B11212" s="39" t="s">
        <v>574</v>
      </c>
      <c r="C11212" s="39" t="s">
        <v>101</v>
      </c>
      <c r="D11212" s="92">
        <f t="shared" si="549"/>
        <v>24.34</v>
      </c>
      <c r="E11212" s="92">
        <f t="shared" si="550"/>
        <v>19.82</v>
      </c>
      <c r="F11212" s="92">
        <f t="shared" si="551"/>
        <v>29.5</v>
      </c>
      <c r="H11212" s="138">
        <v>24.34</v>
      </c>
      <c r="I11212" s="138">
        <v>19.82</v>
      </c>
      <c r="J11212" s="138">
        <v>29.5</v>
      </c>
      <c r="K11212" s="138">
        <v>10.147904683648317</v>
      </c>
    </row>
    <row r="11213" spans="1:11" ht="14.5">
      <c r="A11213" s="39" t="s">
        <v>572</v>
      </c>
      <c r="B11213" s="39" t="s">
        <v>574</v>
      </c>
      <c r="C11213" s="39" t="s">
        <v>108</v>
      </c>
      <c r="D11213" s="92">
        <f t="shared" si="549"/>
        <v>30.37</v>
      </c>
      <c r="E11213" s="92">
        <f t="shared" si="550"/>
        <v>22.38</v>
      </c>
      <c r="F11213" s="92">
        <f t="shared" si="551"/>
        <v>39.770000000000003</v>
      </c>
      <c r="H11213" s="138">
        <v>30.37</v>
      </c>
      <c r="I11213" s="138">
        <v>22.38</v>
      </c>
      <c r="J11213" s="138">
        <v>39.770000000000003</v>
      </c>
      <c r="K11213" s="138">
        <v>14.718472176489955</v>
      </c>
    </row>
    <row r="11214" spans="1:11" ht="14.5">
      <c r="A11214" s="39" t="s">
        <v>572</v>
      </c>
      <c r="B11214" s="39" t="s">
        <v>574</v>
      </c>
      <c r="C11214" s="39" t="s">
        <v>109</v>
      </c>
      <c r="D11214" s="92">
        <f t="shared" si="549"/>
        <v>30.89</v>
      </c>
      <c r="E11214" s="92">
        <f t="shared" si="550"/>
        <v>25.79</v>
      </c>
      <c r="F11214" s="92">
        <f t="shared" si="551"/>
        <v>36.5</v>
      </c>
      <c r="H11214" s="138">
        <v>30.89</v>
      </c>
      <c r="I11214" s="138">
        <v>25.79</v>
      </c>
      <c r="J11214" s="138">
        <v>36.5</v>
      </c>
      <c r="K11214" s="138">
        <v>8.8701845257364855</v>
      </c>
    </row>
    <row r="11215" spans="1:11" ht="14.5">
      <c r="A11215" s="39" t="s">
        <v>572</v>
      </c>
      <c r="B11215" s="39" t="s">
        <v>574</v>
      </c>
      <c r="C11215" s="39" t="s">
        <v>112</v>
      </c>
      <c r="D11215" s="92">
        <f t="shared" si="549"/>
        <v>36.82</v>
      </c>
      <c r="E11215" s="92">
        <f t="shared" si="550"/>
        <v>29.93</v>
      </c>
      <c r="F11215" s="92">
        <f t="shared" si="551"/>
        <v>44.29</v>
      </c>
      <c r="H11215" s="138">
        <v>36.82</v>
      </c>
      <c r="I11215" s="138">
        <v>29.93</v>
      </c>
      <c r="J11215" s="138">
        <v>44.29</v>
      </c>
      <c r="K11215" s="138">
        <v>10.02172732210755</v>
      </c>
    </row>
    <row r="11216" spans="1:11" ht="14.5">
      <c r="A11216" s="39" t="s">
        <v>572</v>
      </c>
      <c r="B11216" s="39" t="s">
        <v>574</v>
      </c>
      <c r="C11216" s="39" t="s">
        <v>115</v>
      </c>
      <c r="D11216" s="92">
        <f t="shared" si="549"/>
        <v>27.59</v>
      </c>
      <c r="E11216" s="92">
        <f t="shared" si="550"/>
        <v>23.2</v>
      </c>
      <c r="F11216" s="92">
        <f t="shared" si="551"/>
        <v>32.47</v>
      </c>
      <c r="H11216" s="138">
        <v>27.59</v>
      </c>
      <c r="I11216" s="138">
        <v>23.2</v>
      </c>
      <c r="J11216" s="138">
        <v>32.47</v>
      </c>
      <c r="K11216" s="138">
        <v>8.5900688655309896</v>
      </c>
    </row>
    <row r="11217" spans="1:11" ht="14.5">
      <c r="A11217" s="39" t="s">
        <v>572</v>
      </c>
      <c r="B11217" s="39" t="s">
        <v>574</v>
      </c>
      <c r="C11217" s="39" t="s">
        <v>118</v>
      </c>
      <c r="D11217" s="92">
        <f t="shared" si="549"/>
        <v>33.18</v>
      </c>
      <c r="E11217" s="92">
        <f t="shared" si="550"/>
        <v>27.94</v>
      </c>
      <c r="F11217" s="92">
        <f t="shared" si="551"/>
        <v>38.869999999999997</v>
      </c>
      <c r="H11217" s="138">
        <v>33.18</v>
      </c>
      <c r="I11217" s="138">
        <v>27.94</v>
      </c>
      <c r="J11217" s="138">
        <v>38.869999999999997</v>
      </c>
      <c r="K11217" s="138">
        <v>8.4388185654008439</v>
      </c>
    </row>
    <row r="11218" spans="1:11" ht="14.5">
      <c r="A11218" s="39" t="s">
        <v>572</v>
      </c>
      <c r="B11218" s="39" t="s">
        <v>574</v>
      </c>
      <c r="C11218" s="39" t="s">
        <v>122</v>
      </c>
      <c r="D11218" s="92">
        <f t="shared" si="549"/>
        <v>32.79</v>
      </c>
      <c r="E11218" s="92">
        <f t="shared" si="550"/>
        <v>28.05</v>
      </c>
      <c r="F11218" s="92">
        <f t="shared" si="551"/>
        <v>37.9</v>
      </c>
      <c r="H11218" s="138">
        <v>32.79</v>
      </c>
      <c r="I11218" s="138">
        <v>28.05</v>
      </c>
      <c r="J11218" s="138">
        <v>37.9</v>
      </c>
      <c r="K11218" s="138">
        <v>7.685269899359561</v>
      </c>
    </row>
    <row r="11219" spans="1:11" ht="14.5">
      <c r="A11219" s="39" t="s">
        <v>572</v>
      </c>
      <c r="B11219" s="39" t="s">
        <v>574</v>
      </c>
      <c r="C11219" s="39" t="s">
        <v>130</v>
      </c>
      <c r="D11219" s="92">
        <f t="shared" si="549"/>
        <v>28.63</v>
      </c>
      <c r="E11219" s="92">
        <f t="shared" si="550"/>
        <v>24.4</v>
      </c>
      <c r="F11219" s="92">
        <f t="shared" si="551"/>
        <v>33.26</v>
      </c>
      <c r="H11219" s="138">
        <v>28.63</v>
      </c>
      <c r="I11219" s="138">
        <v>24.4</v>
      </c>
      <c r="J11219" s="138">
        <v>33.26</v>
      </c>
      <c r="K11219" s="138">
        <v>7.8938176737687726</v>
      </c>
    </row>
    <row r="11220" spans="1:11" ht="14.5">
      <c r="A11220" s="39" t="s">
        <v>572</v>
      </c>
      <c r="B11220" s="39" t="s">
        <v>574</v>
      </c>
      <c r="C11220" s="39" t="s">
        <v>135</v>
      </c>
      <c r="D11220" s="92">
        <f t="shared" si="549"/>
        <v>39.17</v>
      </c>
      <c r="E11220" s="92">
        <f t="shared" si="550"/>
        <v>28.23</v>
      </c>
      <c r="F11220" s="92">
        <f t="shared" si="551"/>
        <v>51.32</v>
      </c>
      <c r="H11220" s="138">
        <v>39.17</v>
      </c>
      <c r="I11220" s="138">
        <v>28.23</v>
      </c>
      <c r="J11220" s="138">
        <v>51.32</v>
      </c>
      <c r="K11220" s="138">
        <v>15.29231554761297</v>
      </c>
    </row>
    <row r="11221" spans="1:11" ht="14.5">
      <c r="A11221" s="39" t="s">
        <v>572</v>
      </c>
      <c r="B11221" s="39" t="s">
        <v>574</v>
      </c>
      <c r="C11221" s="39" t="s">
        <v>136</v>
      </c>
      <c r="D11221" s="92">
        <f t="shared" si="549"/>
        <v>26.57</v>
      </c>
      <c r="E11221" s="92">
        <f t="shared" si="550"/>
        <v>21.77</v>
      </c>
      <c r="F11221" s="92">
        <f t="shared" si="551"/>
        <v>31.99</v>
      </c>
      <c r="H11221" s="138">
        <v>26.57</v>
      </c>
      <c r="I11221" s="138">
        <v>21.77</v>
      </c>
      <c r="J11221" s="138">
        <v>31.99</v>
      </c>
      <c r="K11221" s="138">
        <v>9.8231087692886714</v>
      </c>
    </row>
    <row r="11222" spans="1:11" ht="14.5">
      <c r="A11222" s="39" t="s">
        <v>572</v>
      </c>
      <c r="B11222" s="39" t="s">
        <v>574</v>
      </c>
      <c r="C11222" s="39" t="s">
        <v>143</v>
      </c>
      <c r="D11222" s="92">
        <f t="shared" si="549"/>
        <v>32.15</v>
      </c>
      <c r="E11222" s="92">
        <f t="shared" si="550"/>
        <v>26.11</v>
      </c>
      <c r="F11222" s="92">
        <f t="shared" si="551"/>
        <v>38.840000000000003</v>
      </c>
      <c r="H11222" s="138">
        <v>32.15</v>
      </c>
      <c r="I11222" s="138">
        <v>26.11</v>
      </c>
      <c r="J11222" s="138">
        <v>38.840000000000003</v>
      </c>
      <c r="K11222" s="138">
        <v>10.139968895800934</v>
      </c>
    </row>
    <row r="11223" spans="1:11" ht="14.5">
      <c r="A11223" s="39" t="s">
        <v>572</v>
      </c>
      <c r="B11223" s="39" t="s">
        <v>574</v>
      </c>
      <c r="C11223" s="39" t="s">
        <v>149</v>
      </c>
      <c r="D11223" s="92">
        <f t="shared" si="549"/>
        <v>25.32</v>
      </c>
      <c r="E11223" s="92">
        <f t="shared" si="550"/>
        <v>21.57</v>
      </c>
      <c r="F11223" s="92">
        <f t="shared" si="551"/>
        <v>29.49</v>
      </c>
      <c r="H11223" s="138">
        <v>25.32</v>
      </c>
      <c r="I11223" s="138">
        <v>21.57</v>
      </c>
      <c r="J11223" s="138">
        <v>29.49</v>
      </c>
      <c r="K11223" s="138">
        <v>7.9778830963665088</v>
      </c>
    </row>
    <row r="11224" spans="1:11" ht="14.5">
      <c r="A11224" s="39" t="s">
        <v>572</v>
      </c>
      <c r="B11224" s="39" t="s">
        <v>574</v>
      </c>
      <c r="C11224" s="39" t="s">
        <v>151</v>
      </c>
      <c r="D11224" s="92">
        <f t="shared" si="549"/>
        <v>26.8</v>
      </c>
      <c r="E11224" s="92">
        <f t="shared" si="550"/>
        <v>22.03</v>
      </c>
      <c r="F11224" s="92">
        <f t="shared" si="551"/>
        <v>32.18</v>
      </c>
      <c r="H11224" s="138">
        <v>26.8</v>
      </c>
      <c r="I11224" s="138">
        <v>22.03</v>
      </c>
      <c r="J11224" s="138">
        <v>32.18</v>
      </c>
      <c r="K11224" s="138">
        <v>9.6641791044776113</v>
      </c>
    </row>
    <row r="11225" spans="1:11" ht="14.5">
      <c r="A11225" s="39" t="s">
        <v>572</v>
      </c>
      <c r="B11225" s="39" t="s">
        <v>574</v>
      </c>
      <c r="C11225" s="39" t="s">
        <v>154</v>
      </c>
      <c r="D11225" s="92">
        <f t="shared" si="549"/>
        <v>26.01</v>
      </c>
      <c r="E11225" s="92">
        <f t="shared" si="550"/>
        <v>20.86</v>
      </c>
      <c r="F11225" s="92">
        <f t="shared" si="551"/>
        <v>31.92</v>
      </c>
      <c r="H11225" s="138">
        <v>26.01</v>
      </c>
      <c r="I11225" s="138">
        <v>20.86</v>
      </c>
      <c r="J11225" s="138">
        <v>31.92</v>
      </c>
      <c r="K11225" s="138">
        <v>10.880430603613995</v>
      </c>
    </row>
    <row r="11226" spans="1:11" ht="14.5">
      <c r="A11226" s="39" t="s">
        <v>572</v>
      </c>
      <c r="B11226" s="39" t="s">
        <v>574</v>
      </c>
      <c r="C11226" s="39" t="s">
        <v>164</v>
      </c>
      <c r="D11226" s="92">
        <f t="shared" si="549"/>
        <v>26.64</v>
      </c>
      <c r="E11226" s="92">
        <f t="shared" si="550"/>
        <v>21.23</v>
      </c>
      <c r="F11226" s="92">
        <f t="shared" si="551"/>
        <v>32.840000000000003</v>
      </c>
      <c r="H11226" s="138">
        <v>26.64</v>
      </c>
      <c r="I11226" s="138">
        <v>21.23</v>
      </c>
      <c r="J11226" s="138">
        <v>32.840000000000003</v>
      </c>
      <c r="K11226" s="138">
        <v>11.148648648648649</v>
      </c>
    </row>
    <row r="11227" spans="1:11" ht="14.5">
      <c r="A11227" s="39" t="s">
        <v>572</v>
      </c>
      <c r="B11227" s="39" t="s">
        <v>574</v>
      </c>
      <c r="C11227" s="39" t="s">
        <v>171</v>
      </c>
      <c r="D11227" s="92">
        <f t="shared" si="549"/>
        <v>28.21</v>
      </c>
      <c r="E11227" s="92">
        <f t="shared" si="550"/>
        <v>23.96</v>
      </c>
      <c r="F11227" s="92">
        <f t="shared" si="551"/>
        <v>32.89</v>
      </c>
      <c r="H11227" s="138">
        <v>28.21</v>
      </c>
      <c r="I11227" s="138">
        <v>23.96</v>
      </c>
      <c r="J11227" s="138">
        <v>32.89</v>
      </c>
      <c r="K11227" s="138">
        <v>8.0822403403048551</v>
      </c>
    </row>
    <row r="11228" spans="1:11" ht="14.5">
      <c r="A11228" s="39" t="s">
        <v>572</v>
      </c>
      <c r="B11228" s="39" t="s">
        <v>574</v>
      </c>
      <c r="C11228" s="39" t="s">
        <v>174</v>
      </c>
      <c r="D11228" s="92">
        <f t="shared" si="549"/>
        <v>21.85</v>
      </c>
      <c r="E11228" s="92">
        <f t="shared" si="550"/>
        <v>17.2</v>
      </c>
      <c r="F11228" s="92">
        <f t="shared" si="551"/>
        <v>27.34</v>
      </c>
      <c r="H11228" s="138">
        <v>21.85</v>
      </c>
      <c r="I11228" s="138">
        <v>17.2</v>
      </c>
      <c r="J11228" s="138">
        <v>27.34</v>
      </c>
      <c r="K11228" s="138">
        <v>11.853546910755147</v>
      </c>
    </row>
    <row r="11229" spans="1:11" ht="14.5">
      <c r="A11229" s="39" t="s">
        <v>572</v>
      </c>
      <c r="B11229" s="39" t="s">
        <v>542</v>
      </c>
      <c r="C11229" s="39" t="s">
        <v>102</v>
      </c>
      <c r="D11229" s="92">
        <f t="shared" ref="D11229:D11292" si="552">IF(K11229&gt;=50," ",H11229)</f>
        <v>36.69</v>
      </c>
      <c r="E11229" s="92">
        <f t="shared" ref="E11229:E11292" si="553">IF(K11229&gt;=50," ",I11229)</f>
        <v>28.68</v>
      </c>
      <c r="F11229" s="92">
        <f t="shared" ref="F11229:F11292" si="554">IF(K11229&gt;=50," ",J11229)</f>
        <v>45.51</v>
      </c>
      <c r="H11229" s="138">
        <v>36.69</v>
      </c>
      <c r="I11229" s="138">
        <v>28.68</v>
      </c>
      <c r="J11229" s="138">
        <v>45.51</v>
      </c>
      <c r="K11229" s="138">
        <v>11.801580812210412</v>
      </c>
    </row>
    <row r="11230" spans="1:11" ht="14.5">
      <c r="A11230" s="39" t="s">
        <v>572</v>
      </c>
      <c r="B11230" s="39" t="s">
        <v>542</v>
      </c>
      <c r="C11230" s="39" t="s">
        <v>103</v>
      </c>
      <c r="D11230" s="92">
        <f t="shared" si="552"/>
        <v>33.5</v>
      </c>
      <c r="E11230" s="92">
        <f t="shared" si="553"/>
        <v>26.41</v>
      </c>
      <c r="F11230" s="92">
        <f t="shared" si="554"/>
        <v>41.41</v>
      </c>
      <c r="H11230" s="138">
        <v>33.5</v>
      </c>
      <c r="I11230" s="138">
        <v>26.41</v>
      </c>
      <c r="J11230" s="138">
        <v>41.41</v>
      </c>
      <c r="K11230" s="138">
        <v>11.492537313432836</v>
      </c>
    </row>
    <row r="11231" spans="1:11" ht="14.5">
      <c r="A11231" s="39" t="s">
        <v>572</v>
      </c>
      <c r="B11231" s="39" t="s">
        <v>542</v>
      </c>
      <c r="C11231" s="39" t="s">
        <v>104</v>
      </c>
      <c r="D11231" s="92">
        <f t="shared" si="552"/>
        <v>43.22</v>
      </c>
      <c r="E11231" s="92">
        <f t="shared" si="553"/>
        <v>35.909999999999997</v>
      </c>
      <c r="F11231" s="92">
        <f t="shared" si="554"/>
        <v>50.83</v>
      </c>
      <c r="H11231" s="138">
        <v>43.22</v>
      </c>
      <c r="I11231" s="138">
        <v>35.909999999999997</v>
      </c>
      <c r="J11231" s="138">
        <v>50.83</v>
      </c>
      <c r="K11231" s="138">
        <v>8.861638130495141</v>
      </c>
    </row>
    <row r="11232" spans="1:11" ht="14.5">
      <c r="A11232" s="39" t="s">
        <v>572</v>
      </c>
      <c r="B11232" s="39" t="s">
        <v>542</v>
      </c>
      <c r="C11232" s="39" t="s">
        <v>110</v>
      </c>
      <c r="D11232" s="92">
        <f t="shared" si="552"/>
        <v>37.51</v>
      </c>
      <c r="E11232" s="92">
        <f t="shared" si="553"/>
        <v>31.98</v>
      </c>
      <c r="F11232" s="92">
        <f t="shared" si="554"/>
        <v>43.39</v>
      </c>
      <c r="H11232" s="138">
        <v>37.51</v>
      </c>
      <c r="I11232" s="138">
        <v>31.98</v>
      </c>
      <c r="J11232" s="138">
        <v>43.39</v>
      </c>
      <c r="K11232" s="138">
        <v>7.7845907757931228</v>
      </c>
    </row>
    <row r="11233" spans="1:11" ht="14.5">
      <c r="A11233" s="39" t="s">
        <v>572</v>
      </c>
      <c r="B11233" s="39" t="s">
        <v>542</v>
      </c>
      <c r="C11233" s="39" t="s">
        <v>111</v>
      </c>
      <c r="D11233" s="92">
        <f t="shared" si="552"/>
        <v>37.36</v>
      </c>
      <c r="E11233" s="92">
        <f t="shared" si="553"/>
        <v>32.65</v>
      </c>
      <c r="F11233" s="92">
        <f t="shared" si="554"/>
        <v>42.31</v>
      </c>
      <c r="H11233" s="138">
        <v>37.36</v>
      </c>
      <c r="I11233" s="138">
        <v>32.65</v>
      </c>
      <c r="J11233" s="138">
        <v>42.31</v>
      </c>
      <c r="K11233" s="138">
        <v>6.6113490364025695</v>
      </c>
    </row>
    <row r="11234" spans="1:11" ht="14.5">
      <c r="A11234" s="39" t="s">
        <v>572</v>
      </c>
      <c r="B11234" s="39" t="s">
        <v>542</v>
      </c>
      <c r="C11234" s="39" t="s">
        <v>116</v>
      </c>
      <c r="D11234" s="92">
        <f t="shared" si="552"/>
        <v>35.950000000000003</v>
      </c>
      <c r="E11234" s="92">
        <f t="shared" si="553"/>
        <v>27.86</v>
      </c>
      <c r="F11234" s="92">
        <f t="shared" si="554"/>
        <v>44.93</v>
      </c>
      <c r="H11234" s="138">
        <v>35.950000000000003</v>
      </c>
      <c r="I11234" s="138">
        <v>27.86</v>
      </c>
      <c r="J11234" s="138">
        <v>44.93</v>
      </c>
      <c r="K11234" s="138">
        <v>12.211404728789985</v>
      </c>
    </row>
    <row r="11235" spans="1:11" ht="14.5">
      <c r="A11235" s="39" t="s">
        <v>572</v>
      </c>
      <c r="B11235" s="39" t="s">
        <v>542</v>
      </c>
      <c r="C11235" s="39" t="s">
        <v>117</v>
      </c>
      <c r="D11235" s="92">
        <f t="shared" si="552"/>
        <v>34.840000000000003</v>
      </c>
      <c r="E11235" s="92">
        <f t="shared" si="553"/>
        <v>29.21</v>
      </c>
      <c r="F11235" s="92">
        <f t="shared" si="554"/>
        <v>40.92</v>
      </c>
      <c r="H11235" s="138">
        <v>34.840000000000003</v>
      </c>
      <c r="I11235" s="138">
        <v>29.21</v>
      </c>
      <c r="J11235" s="138">
        <v>40.92</v>
      </c>
      <c r="K11235" s="138">
        <v>8.6107921928817444</v>
      </c>
    </row>
    <row r="11236" spans="1:11" ht="14.5">
      <c r="A11236" s="39" t="s">
        <v>572</v>
      </c>
      <c r="B11236" s="39" t="s">
        <v>542</v>
      </c>
      <c r="C11236" s="39" t="s">
        <v>119</v>
      </c>
      <c r="D11236" s="92">
        <f t="shared" si="552"/>
        <v>45.92</v>
      </c>
      <c r="E11236" s="92">
        <f t="shared" si="553"/>
        <v>40.659999999999997</v>
      </c>
      <c r="F11236" s="92">
        <f t="shared" si="554"/>
        <v>51.27</v>
      </c>
      <c r="H11236" s="138">
        <v>45.92</v>
      </c>
      <c r="I11236" s="138">
        <v>40.659999999999997</v>
      </c>
      <c r="J11236" s="138">
        <v>51.27</v>
      </c>
      <c r="K11236" s="138">
        <v>5.9233449477351918</v>
      </c>
    </row>
    <row r="11237" spans="1:11" ht="14.5">
      <c r="A11237" s="39" t="s">
        <v>572</v>
      </c>
      <c r="B11237" s="39" t="s">
        <v>542</v>
      </c>
      <c r="C11237" s="39" t="s">
        <v>123</v>
      </c>
      <c r="D11237" s="92">
        <f t="shared" si="552"/>
        <v>50.82</v>
      </c>
      <c r="E11237" s="92">
        <f t="shared" si="553"/>
        <v>45.33</v>
      </c>
      <c r="F11237" s="92">
        <f t="shared" si="554"/>
        <v>56.29</v>
      </c>
      <c r="H11237" s="138">
        <v>50.82</v>
      </c>
      <c r="I11237" s="138">
        <v>45.33</v>
      </c>
      <c r="J11237" s="138">
        <v>56.29</v>
      </c>
      <c r="K11237" s="138">
        <v>5.5293191656828018</v>
      </c>
    </row>
    <row r="11238" spans="1:11" ht="14.5">
      <c r="A11238" s="39" t="s">
        <v>572</v>
      </c>
      <c r="B11238" s="39" t="s">
        <v>542</v>
      </c>
      <c r="C11238" s="39" t="s">
        <v>132</v>
      </c>
      <c r="D11238" s="92">
        <f t="shared" si="552"/>
        <v>48.5</v>
      </c>
      <c r="E11238" s="92">
        <f t="shared" si="553"/>
        <v>42.78</v>
      </c>
      <c r="F11238" s="92">
        <f t="shared" si="554"/>
        <v>54.26</v>
      </c>
      <c r="H11238" s="138">
        <v>48.5</v>
      </c>
      <c r="I11238" s="138">
        <v>42.78</v>
      </c>
      <c r="J11238" s="138">
        <v>54.26</v>
      </c>
      <c r="K11238" s="138">
        <v>6.0618556701030926</v>
      </c>
    </row>
    <row r="11239" spans="1:11" ht="14.5">
      <c r="A11239" s="39" t="s">
        <v>572</v>
      </c>
      <c r="B11239" s="39" t="s">
        <v>542</v>
      </c>
      <c r="C11239" s="39" t="s">
        <v>134</v>
      </c>
      <c r="D11239" s="92">
        <f t="shared" si="552"/>
        <v>35.520000000000003</v>
      </c>
      <c r="E11239" s="92">
        <f t="shared" si="553"/>
        <v>29.27</v>
      </c>
      <c r="F11239" s="92">
        <f t="shared" si="554"/>
        <v>42.3</v>
      </c>
      <c r="H11239" s="138">
        <v>35.520000000000003</v>
      </c>
      <c r="I11239" s="138">
        <v>29.27</v>
      </c>
      <c r="J11239" s="138">
        <v>42.3</v>
      </c>
      <c r="K11239" s="138">
        <v>9.403153153153152</v>
      </c>
    </row>
    <row r="11240" spans="1:11" ht="14.5">
      <c r="A11240" s="39" t="s">
        <v>572</v>
      </c>
      <c r="B11240" s="39" t="s">
        <v>542</v>
      </c>
      <c r="C11240" s="39" t="s">
        <v>150</v>
      </c>
      <c r="D11240" s="92">
        <f t="shared" si="552"/>
        <v>40.380000000000003</v>
      </c>
      <c r="E11240" s="92">
        <f t="shared" si="553"/>
        <v>33.35</v>
      </c>
      <c r="F11240" s="92">
        <f t="shared" si="554"/>
        <v>47.82</v>
      </c>
      <c r="H11240" s="138">
        <v>40.380000000000003</v>
      </c>
      <c r="I11240" s="138">
        <v>33.35</v>
      </c>
      <c r="J11240" s="138">
        <v>47.82</v>
      </c>
      <c r="K11240" s="138">
        <v>9.212481426448738</v>
      </c>
    </row>
    <row r="11241" spans="1:11" ht="14.5">
      <c r="A11241" s="39" t="s">
        <v>572</v>
      </c>
      <c r="B11241" s="39" t="s">
        <v>542</v>
      </c>
      <c r="C11241" s="39" t="s">
        <v>156</v>
      </c>
      <c r="D11241" s="92">
        <f t="shared" si="552"/>
        <v>46.99</v>
      </c>
      <c r="E11241" s="92">
        <f t="shared" si="553"/>
        <v>40.92</v>
      </c>
      <c r="F11241" s="92">
        <f t="shared" si="554"/>
        <v>53.14</v>
      </c>
      <c r="H11241" s="138">
        <v>46.99</v>
      </c>
      <c r="I11241" s="138">
        <v>40.92</v>
      </c>
      <c r="J11241" s="138">
        <v>53.14</v>
      </c>
      <c r="K11241" s="138">
        <v>6.6609917003617793</v>
      </c>
    </row>
    <row r="11242" spans="1:11" ht="14.5">
      <c r="A11242" s="39" t="s">
        <v>572</v>
      </c>
      <c r="B11242" s="39" t="s">
        <v>542</v>
      </c>
      <c r="C11242" s="39" t="s">
        <v>159</v>
      </c>
      <c r="D11242" s="92">
        <f t="shared" si="552"/>
        <v>35.1</v>
      </c>
      <c r="E11242" s="92">
        <f t="shared" si="553"/>
        <v>27.04</v>
      </c>
      <c r="F11242" s="92">
        <f t="shared" si="554"/>
        <v>44.11</v>
      </c>
      <c r="H11242" s="138">
        <v>35.1</v>
      </c>
      <c r="I11242" s="138">
        <v>27.04</v>
      </c>
      <c r="J11242" s="138">
        <v>44.11</v>
      </c>
      <c r="K11242" s="138">
        <v>12.507122507122507</v>
      </c>
    </row>
    <row r="11243" spans="1:11" ht="14.5">
      <c r="A11243" s="39" t="s">
        <v>572</v>
      </c>
      <c r="B11243" s="39" t="s">
        <v>542</v>
      </c>
      <c r="C11243" s="39" t="s">
        <v>161</v>
      </c>
      <c r="D11243" s="92">
        <f t="shared" si="552"/>
        <v>46.85</v>
      </c>
      <c r="E11243" s="92">
        <f t="shared" si="553"/>
        <v>41.25</v>
      </c>
      <c r="F11243" s="92">
        <f t="shared" si="554"/>
        <v>52.52</v>
      </c>
      <c r="H11243" s="138">
        <v>46.85</v>
      </c>
      <c r="I11243" s="138">
        <v>41.25</v>
      </c>
      <c r="J11243" s="138">
        <v>52.52</v>
      </c>
      <c r="K11243" s="138">
        <v>6.1686232657417284</v>
      </c>
    </row>
    <row r="11244" spans="1:11" ht="14.5">
      <c r="A11244" s="39" t="s">
        <v>572</v>
      </c>
      <c r="B11244" s="39" t="s">
        <v>542</v>
      </c>
      <c r="C11244" s="39" t="s">
        <v>168</v>
      </c>
      <c r="D11244" s="92">
        <f t="shared" si="552"/>
        <v>43.09</v>
      </c>
      <c r="E11244" s="92">
        <f t="shared" si="553"/>
        <v>35.47</v>
      </c>
      <c r="F11244" s="92">
        <f t="shared" si="554"/>
        <v>51.06</v>
      </c>
      <c r="H11244" s="138">
        <v>43.09</v>
      </c>
      <c r="I11244" s="138">
        <v>35.47</v>
      </c>
      <c r="J11244" s="138">
        <v>51.06</v>
      </c>
      <c r="K11244" s="138">
        <v>9.306103504293338</v>
      </c>
    </row>
    <row r="11245" spans="1:11" ht="14.5">
      <c r="A11245" s="39" t="s">
        <v>572</v>
      </c>
      <c r="B11245" s="39" t="s">
        <v>573</v>
      </c>
      <c r="C11245" s="39" t="s">
        <v>102</v>
      </c>
      <c r="D11245" s="92">
        <f t="shared" si="552"/>
        <v>28.69</v>
      </c>
      <c r="E11245" s="92">
        <f t="shared" si="553"/>
        <v>21.25</v>
      </c>
      <c r="F11245" s="92">
        <f t="shared" si="554"/>
        <v>37.51</v>
      </c>
      <c r="H11245" s="138">
        <v>28.69</v>
      </c>
      <c r="I11245" s="138">
        <v>21.25</v>
      </c>
      <c r="J11245" s="138">
        <v>37.51</v>
      </c>
      <c r="K11245" s="138">
        <v>14.534681073544789</v>
      </c>
    </row>
    <row r="11246" spans="1:11" ht="14.5">
      <c r="A11246" s="39" t="s">
        <v>572</v>
      </c>
      <c r="B11246" s="39" t="s">
        <v>573</v>
      </c>
      <c r="C11246" s="39" t="s">
        <v>103</v>
      </c>
      <c r="D11246" s="92">
        <f t="shared" si="552"/>
        <v>39.42</v>
      </c>
      <c r="E11246" s="92">
        <f t="shared" si="553"/>
        <v>32.31</v>
      </c>
      <c r="F11246" s="92">
        <f t="shared" si="554"/>
        <v>47</v>
      </c>
      <c r="H11246" s="138">
        <v>39.42</v>
      </c>
      <c r="I11246" s="138">
        <v>32.31</v>
      </c>
      <c r="J11246" s="138">
        <v>47</v>
      </c>
      <c r="K11246" s="138">
        <v>9.5636732623033982</v>
      </c>
    </row>
    <row r="11247" spans="1:11" ht="14.5">
      <c r="A11247" s="39" t="s">
        <v>572</v>
      </c>
      <c r="B11247" s="39" t="s">
        <v>573</v>
      </c>
      <c r="C11247" s="39" t="s">
        <v>104</v>
      </c>
      <c r="D11247" s="92">
        <f t="shared" si="552"/>
        <v>32.04</v>
      </c>
      <c r="E11247" s="92">
        <f t="shared" si="553"/>
        <v>25.97</v>
      </c>
      <c r="F11247" s="92">
        <f t="shared" si="554"/>
        <v>38.78</v>
      </c>
      <c r="H11247" s="138">
        <v>32.04</v>
      </c>
      <c r="I11247" s="138">
        <v>25.97</v>
      </c>
      <c r="J11247" s="138">
        <v>38.78</v>
      </c>
      <c r="K11247" s="138">
        <v>10.237203495630462</v>
      </c>
    </row>
    <row r="11248" spans="1:11" ht="14.5">
      <c r="A11248" s="39" t="s">
        <v>572</v>
      </c>
      <c r="B11248" s="39" t="s">
        <v>573</v>
      </c>
      <c r="C11248" s="39" t="s">
        <v>110</v>
      </c>
      <c r="D11248" s="92">
        <f t="shared" si="552"/>
        <v>34.1</v>
      </c>
      <c r="E11248" s="92">
        <f t="shared" si="553"/>
        <v>28.68</v>
      </c>
      <c r="F11248" s="92">
        <f t="shared" si="554"/>
        <v>39.97</v>
      </c>
      <c r="H11248" s="138">
        <v>34.1</v>
      </c>
      <c r="I11248" s="138">
        <v>28.68</v>
      </c>
      <c r="J11248" s="138">
        <v>39.97</v>
      </c>
      <c r="K11248" s="138">
        <v>8.4750733137829908</v>
      </c>
    </row>
    <row r="11249" spans="1:11" ht="14.5">
      <c r="A11249" s="39" t="s">
        <v>572</v>
      </c>
      <c r="B11249" s="39" t="s">
        <v>573</v>
      </c>
      <c r="C11249" s="39" t="s">
        <v>111</v>
      </c>
      <c r="D11249" s="92">
        <f t="shared" si="552"/>
        <v>31.66</v>
      </c>
      <c r="E11249" s="92">
        <f t="shared" si="553"/>
        <v>27.01</v>
      </c>
      <c r="F11249" s="92">
        <f t="shared" si="554"/>
        <v>36.71</v>
      </c>
      <c r="H11249" s="138">
        <v>31.66</v>
      </c>
      <c r="I11249" s="138">
        <v>27.01</v>
      </c>
      <c r="J11249" s="138">
        <v>36.71</v>
      </c>
      <c r="K11249" s="138">
        <v>7.8332280480101071</v>
      </c>
    </row>
    <row r="11250" spans="1:11" ht="14.5">
      <c r="A11250" s="39" t="s">
        <v>572</v>
      </c>
      <c r="B11250" s="39" t="s">
        <v>573</v>
      </c>
      <c r="C11250" s="39" t="s">
        <v>116</v>
      </c>
      <c r="D11250" s="92">
        <f t="shared" si="552"/>
        <v>34.409999999999997</v>
      </c>
      <c r="E11250" s="92">
        <f t="shared" si="553"/>
        <v>26.43</v>
      </c>
      <c r="F11250" s="92">
        <f t="shared" si="554"/>
        <v>43.39</v>
      </c>
      <c r="H11250" s="138">
        <v>34.409999999999997</v>
      </c>
      <c r="I11250" s="138">
        <v>26.43</v>
      </c>
      <c r="J11250" s="138">
        <v>43.39</v>
      </c>
      <c r="K11250" s="138">
        <v>12.670735251380416</v>
      </c>
    </row>
    <row r="11251" spans="1:11" ht="14.5">
      <c r="A11251" s="39" t="s">
        <v>572</v>
      </c>
      <c r="B11251" s="39" t="s">
        <v>573</v>
      </c>
      <c r="C11251" s="39" t="s">
        <v>117</v>
      </c>
      <c r="D11251" s="92">
        <f t="shared" si="552"/>
        <v>37.04</v>
      </c>
      <c r="E11251" s="92">
        <f t="shared" si="553"/>
        <v>31.32</v>
      </c>
      <c r="F11251" s="92">
        <f t="shared" si="554"/>
        <v>43.16</v>
      </c>
      <c r="H11251" s="138">
        <v>37.04</v>
      </c>
      <c r="I11251" s="138">
        <v>31.32</v>
      </c>
      <c r="J11251" s="138">
        <v>43.16</v>
      </c>
      <c r="K11251" s="138">
        <v>8.1803455723542111</v>
      </c>
    </row>
    <row r="11252" spans="1:11" ht="14.5">
      <c r="A11252" s="39" t="s">
        <v>572</v>
      </c>
      <c r="B11252" s="39" t="s">
        <v>573</v>
      </c>
      <c r="C11252" s="39" t="s">
        <v>119</v>
      </c>
      <c r="D11252" s="92">
        <f t="shared" si="552"/>
        <v>33.43</v>
      </c>
      <c r="E11252" s="92">
        <f t="shared" si="553"/>
        <v>28.34</v>
      </c>
      <c r="F11252" s="92">
        <f t="shared" si="554"/>
        <v>38.950000000000003</v>
      </c>
      <c r="H11252" s="138">
        <v>33.43</v>
      </c>
      <c r="I11252" s="138">
        <v>28.34</v>
      </c>
      <c r="J11252" s="138">
        <v>38.950000000000003</v>
      </c>
      <c r="K11252" s="138">
        <v>8.1364044271612332</v>
      </c>
    </row>
    <row r="11253" spans="1:11" ht="14.5">
      <c r="A11253" s="39" t="s">
        <v>572</v>
      </c>
      <c r="B11253" s="39" t="s">
        <v>573</v>
      </c>
      <c r="C11253" s="39" t="s">
        <v>123</v>
      </c>
      <c r="D11253" s="92">
        <f t="shared" si="552"/>
        <v>29.12</v>
      </c>
      <c r="E11253" s="92">
        <f t="shared" si="553"/>
        <v>24.07</v>
      </c>
      <c r="F11253" s="92">
        <f t="shared" si="554"/>
        <v>34.74</v>
      </c>
      <c r="H11253" s="138">
        <v>29.12</v>
      </c>
      <c r="I11253" s="138">
        <v>24.07</v>
      </c>
      <c r="J11253" s="138">
        <v>34.74</v>
      </c>
      <c r="K11253" s="138">
        <v>9.375</v>
      </c>
    </row>
    <row r="11254" spans="1:11" ht="14.5">
      <c r="A11254" s="39" t="s">
        <v>572</v>
      </c>
      <c r="B11254" s="39" t="s">
        <v>573</v>
      </c>
      <c r="C11254" s="39" t="s">
        <v>132</v>
      </c>
      <c r="D11254" s="92">
        <f t="shared" si="552"/>
        <v>29.87</v>
      </c>
      <c r="E11254" s="92">
        <f t="shared" si="553"/>
        <v>24.73</v>
      </c>
      <c r="F11254" s="92">
        <f t="shared" si="554"/>
        <v>35.58</v>
      </c>
      <c r="H11254" s="138">
        <v>29.87</v>
      </c>
      <c r="I11254" s="138">
        <v>24.73</v>
      </c>
      <c r="J11254" s="138">
        <v>35.58</v>
      </c>
      <c r="K11254" s="138">
        <v>9.306996986943421</v>
      </c>
    </row>
    <row r="11255" spans="1:11" ht="14.5">
      <c r="A11255" s="39" t="s">
        <v>572</v>
      </c>
      <c r="B11255" s="39" t="s">
        <v>573</v>
      </c>
      <c r="C11255" s="39" t="s">
        <v>134</v>
      </c>
      <c r="D11255" s="92">
        <f t="shared" si="552"/>
        <v>31.02</v>
      </c>
      <c r="E11255" s="92">
        <f t="shared" si="553"/>
        <v>24.95</v>
      </c>
      <c r="F11255" s="92">
        <f t="shared" si="554"/>
        <v>37.82</v>
      </c>
      <c r="H11255" s="138">
        <v>31.02</v>
      </c>
      <c r="I11255" s="138">
        <v>24.95</v>
      </c>
      <c r="J11255" s="138">
        <v>37.82</v>
      </c>
      <c r="K11255" s="138">
        <v>10.638297872340425</v>
      </c>
    </row>
    <row r="11256" spans="1:11" ht="14.5">
      <c r="A11256" s="39" t="s">
        <v>572</v>
      </c>
      <c r="B11256" s="39" t="s">
        <v>573</v>
      </c>
      <c r="C11256" s="39" t="s">
        <v>150</v>
      </c>
      <c r="D11256" s="92">
        <f t="shared" si="552"/>
        <v>31.21</v>
      </c>
      <c r="E11256" s="92">
        <f t="shared" si="553"/>
        <v>24.76</v>
      </c>
      <c r="F11256" s="92">
        <f t="shared" si="554"/>
        <v>38.49</v>
      </c>
      <c r="H11256" s="138">
        <v>31.21</v>
      </c>
      <c r="I11256" s="138">
        <v>24.76</v>
      </c>
      <c r="J11256" s="138">
        <v>38.49</v>
      </c>
      <c r="K11256" s="138">
        <v>11.278436398590195</v>
      </c>
    </row>
    <row r="11257" spans="1:11" ht="14.5">
      <c r="A11257" s="39" t="s">
        <v>572</v>
      </c>
      <c r="B11257" s="39" t="s">
        <v>573</v>
      </c>
      <c r="C11257" s="39" t="s">
        <v>156</v>
      </c>
      <c r="D11257" s="92">
        <f t="shared" si="552"/>
        <v>34.450000000000003</v>
      </c>
      <c r="E11257" s="92">
        <f t="shared" si="553"/>
        <v>28.73</v>
      </c>
      <c r="F11257" s="92">
        <f t="shared" si="554"/>
        <v>40.67</v>
      </c>
      <c r="H11257" s="138">
        <v>34.450000000000003</v>
      </c>
      <c r="I11257" s="138">
        <v>28.73</v>
      </c>
      <c r="J11257" s="138">
        <v>40.67</v>
      </c>
      <c r="K11257" s="138">
        <v>8.8824383164005809</v>
      </c>
    </row>
    <row r="11258" spans="1:11" ht="14.5">
      <c r="A11258" s="39" t="s">
        <v>572</v>
      </c>
      <c r="B11258" s="39" t="s">
        <v>573</v>
      </c>
      <c r="C11258" s="39" t="s">
        <v>159</v>
      </c>
      <c r="D11258" s="92">
        <f t="shared" si="552"/>
        <v>33.22</v>
      </c>
      <c r="E11258" s="92">
        <f t="shared" si="553"/>
        <v>26.51</v>
      </c>
      <c r="F11258" s="92">
        <f t="shared" si="554"/>
        <v>40.68</v>
      </c>
      <c r="H11258" s="138">
        <v>33.22</v>
      </c>
      <c r="I11258" s="138">
        <v>26.51</v>
      </c>
      <c r="J11258" s="138">
        <v>40.68</v>
      </c>
      <c r="K11258" s="138">
        <v>10.927152317880795</v>
      </c>
    </row>
    <row r="11259" spans="1:11" ht="14.5">
      <c r="A11259" s="39" t="s">
        <v>572</v>
      </c>
      <c r="B11259" s="39" t="s">
        <v>573</v>
      </c>
      <c r="C11259" s="39" t="s">
        <v>161</v>
      </c>
      <c r="D11259" s="92">
        <f t="shared" si="552"/>
        <v>33.979999999999997</v>
      </c>
      <c r="E11259" s="92">
        <f t="shared" si="553"/>
        <v>28.68</v>
      </c>
      <c r="F11259" s="92">
        <f t="shared" si="554"/>
        <v>39.700000000000003</v>
      </c>
      <c r="H11259" s="138">
        <v>33.979999999999997</v>
      </c>
      <c r="I11259" s="138">
        <v>28.68</v>
      </c>
      <c r="J11259" s="138">
        <v>39.700000000000003</v>
      </c>
      <c r="K11259" s="138">
        <v>8.2989994114184817</v>
      </c>
    </row>
    <row r="11260" spans="1:11" ht="14.5">
      <c r="A11260" s="39" t="s">
        <v>572</v>
      </c>
      <c r="B11260" s="39" t="s">
        <v>573</v>
      </c>
      <c r="C11260" s="39" t="s">
        <v>168</v>
      </c>
      <c r="D11260" s="92">
        <f t="shared" si="552"/>
        <v>32.04</v>
      </c>
      <c r="E11260" s="92">
        <f t="shared" si="553"/>
        <v>25.12</v>
      </c>
      <c r="F11260" s="92">
        <f t="shared" si="554"/>
        <v>39.85</v>
      </c>
      <c r="H11260" s="138">
        <v>32.04</v>
      </c>
      <c r="I11260" s="138">
        <v>25.12</v>
      </c>
      <c r="J11260" s="138">
        <v>39.85</v>
      </c>
      <c r="K11260" s="138">
        <v>11.797752808988763</v>
      </c>
    </row>
    <row r="11261" spans="1:11" ht="14.5">
      <c r="A11261" s="39" t="s">
        <v>572</v>
      </c>
      <c r="B11261" s="39" t="s">
        <v>574</v>
      </c>
      <c r="C11261" s="39" t="s">
        <v>102</v>
      </c>
      <c r="D11261" s="92">
        <f t="shared" si="552"/>
        <v>34.61</v>
      </c>
      <c r="E11261" s="92">
        <f t="shared" si="553"/>
        <v>27.46</v>
      </c>
      <c r="F11261" s="92">
        <f t="shared" si="554"/>
        <v>42.53</v>
      </c>
      <c r="H11261" s="138">
        <v>34.61</v>
      </c>
      <c r="I11261" s="138">
        <v>27.46</v>
      </c>
      <c r="J11261" s="138">
        <v>42.53</v>
      </c>
      <c r="K11261" s="138">
        <v>11.181739381681595</v>
      </c>
    </row>
    <row r="11262" spans="1:11" ht="14.5">
      <c r="A11262" s="39" t="s">
        <v>572</v>
      </c>
      <c r="B11262" s="39" t="s">
        <v>574</v>
      </c>
      <c r="C11262" s="39" t="s">
        <v>103</v>
      </c>
      <c r="D11262" s="92">
        <f t="shared" si="552"/>
        <v>27.09</v>
      </c>
      <c r="E11262" s="92">
        <f t="shared" si="553"/>
        <v>22.34</v>
      </c>
      <c r="F11262" s="92">
        <f t="shared" si="554"/>
        <v>32.42</v>
      </c>
      <c r="H11262" s="138">
        <v>27.09</v>
      </c>
      <c r="I11262" s="138">
        <v>22.34</v>
      </c>
      <c r="J11262" s="138">
        <v>32.42</v>
      </c>
      <c r="K11262" s="138">
        <v>9.5238095238095255</v>
      </c>
    </row>
    <row r="11263" spans="1:11" ht="14.5">
      <c r="A11263" s="39" t="s">
        <v>572</v>
      </c>
      <c r="B11263" s="39" t="s">
        <v>574</v>
      </c>
      <c r="C11263" s="39" t="s">
        <v>104</v>
      </c>
      <c r="D11263" s="92">
        <f t="shared" si="552"/>
        <v>24.75</v>
      </c>
      <c r="E11263" s="92">
        <f t="shared" si="553"/>
        <v>18.170000000000002</v>
      </c>
      <c r="F11263" s="92">
        <f t="shared" si="554"/>
        <v>32.75</v>
      </c>
      <c r="H11263" s="138">
        <v>24.75</v>
      </c>
      <c r="I11263" s="138">
        <v>18.170000000000002</v>
      </c>
      <c r="J11263" s="138">
        <v>32.75</v>
      </c>
      <c r="K11263" s="138">
        <v>15.070707070707071</v>
      </c>
    </row>
    <row r="11264" spans="1:11" ht="14.5">
      <c r="A11264" s="39" t="s">
        <v>572</v>
      </c>
      <c r="B11264" s="39" t="s">
        <v>574</v>
      </c>
      <c r="C11264" s="39" t="s">
        <v>110</v>
      </c>
      <c r="D11264" s="92">
        <f t="shared" si="552"/>
        <v>28.39</v>
      </c>
      <c r="E11264" s="92">
        <f t="shared" si="553"/>
        <v>23.99</v>
      </c>
      <c r="F11264" s="92">
        <f t="shared" si="554"/>
        <v>33.25</v>
      </c>
      <c r="H11264" s="138">
        <v>28.39</v>
      </c>
      <c r="I11264" s="138">
        <v>23.99</v>
      </c>
      <c r="J11264" s="138">
        <v>33.25</v>
      </c>
      <c r="K11264" s="138">
        <v>8.348009862627686</v>
      </c>
    </row>
    <row r="11265" spans="1:11" ht="14.5">
      <c r="A11265" s="39" t="s">
        <v>572</v>
      </c>
      <c r="B11265" s="39" t="s">
        <v>574</v>
      </c>
      <c r="C11265" s="39" t="s">
        <v>111</v>
      </c>
      <c r="D11265" s="92">
        <f t="shared" si="552"/>
        <v>30.98</v>
      </c>
      <c r="E11265" s="92">
        <f t="shared" si="553"/>
        <v>26.93</v>
      </c>
      <c r="F11265" s="92">
        <f t="shared" si="554"/>
        <v>35.35</v>
      </c>
      <c r="H11265" s="138">
        <v>30.98</v>
      </c>
      <c r="I11265" s="138">
        <v>26.93</v>
      </c>
      <c r="J11265" s="138">
        <v>35.35</v>
      </c>
      <c r="K11265" s="138">
        <v>6.9399612653324727</v>
      </c>
    </row>
    <row r="11266" spans="1:11" ht="14.5">
      <c r="A11266" s="39" t="s">
        <v>572</v>
      </c>
      <c r="B11266" s="39" t="s">
        <v>574</v>
      </c>
      <c r="C11266" s="39" t="s">
        <v>116</v>
      </c>
      <c r="D11266" s="92">
        <f t="shared" si="552"/>
        <v>29.64</v>
      </c>
      <c r="E11266" s="92">
        <f t="shared" si="553"/>
        <v>23.98</v>
      </c>
      <c r="F11266" s="92">
        <f t="shared" si="554"/>
        <v>36</v>
      </c>
      <c r="H11266" s="138">
        <v>29.64</v>
      </c>
      <c r="I11266" s="138">
        <v>23.98</v>
      </c>
      <c r="J11266" s="138">
        <v>36</v>
      </c>
      <c r="K11266" s="138">
        <v>10.39136302294197</v>
      </c>
    </row>
    <row r="11267" spans="1:11" ht="14.5">
      <c r="A11267" s="39" t="s">
        <v>572</v>
      </c>
      <c r="B11267" s="39" t="s">
        <v>574</v>
      </c>
      <c r="C11267" s="39" t="s">
        <v>117</v>
      </c>
      <c r="D11267" s="92">
        <f t="shared" si="552"/>
        <v>28.12</v>
      </c>
      <c r="E11267" s="92">
        <f t="shared" si="553"/>
        <v>23.53</v>
      </c>
      <c r="F11267" s="92">
        <f t="shared" si="554"/>
        <v>33.22</v>
      </c>
      <c r="H11267" s="138">
        <v>28.12</v>
      </c>
      <c r="I11267" s="138">
        <v>23.53</v>
      </c>
      <c r="J11267" s="138">
        <v>33.22</v>
      </c>
      <c r="K11267" s="138">
        <v>8.8193456614509245</v>
      </c>
    </row>
    <row r="11268" spans="1:11" ht="14.5">
      <c r="A11268" s="39" t="s">
        <v>572</v>
      </c>
      <c r="B11268" s="39" t="s">
        <v>574</v>
      </c>
      <c r="C11268" s="39" t="s">
        <v>119</v>
      </c>
      <c r="D11268" s="92">
        <f t="shared" si="552"/>
        <v>20.65</v>
      </c>
      <c r="E11268" s="92">
        <f t="shared" si="553"/>
        <v>16.7</v>
      </c>
      <c r="F11268" s="92">
        <f t="shared" si="554"/>
        <v>25.24</v>
      </c>
      <c r="H11268" s="138">
        <v>20.65</v>
      </c>
      <c r="I11268" s="138">
        <v>16.7</v>
      </c>
      <c r="J11268" s="138">
        <v>25.24</v>
      </c>
      <c r="K11268" s="138">
        <v>10.556900726392254</v>
      </c>
    </row>
    <row r="11269" spans="1:11" ht="14.5">
      <c r="A11269" s="39" t="s">
        <v>572</v>
      </c>
      <c r="B11269" s="39" t="s">
        <v>574</v>
      </c>
      <c r="C11269" s="39" t="s">
        <v>123</v>
      </c>
      <c r="D11269" s="92">
        <f t="shared" si="552"/>
        <v>20.059999999999999</v>
      </c>
      <c r="E11269" s="92">
        <f t="shared" si="553"/>
        <v>16.38</v>
      </c>
      <c r="F11269" s="92">
        <f t="shared" si="554"/>
        <v>24.33</v>
      </c>
      <c r="H11269" s="138">
        <v>20.059999999999999</v>
      </c>
      <c r="I11269" s="138">
        <v>16.38</v>
      </c>
      <c r="J11269" s="138">
        <v>24.33</v>
      </c>
      <c r="K11269" s="138">
        <v>10.119641076769691</v>
      </c>
    </row>
    <row r="11270" spans="1:11" ht="14.5">
      <c r="A11270" s="39" t="s">
        <v>572</v>
      </c>
      <c r="B11270" s="39" t="s">
        <v>574</v>
      </c>
      <c r="C11270" s="39" t="s">
        <v>132</v>
      </c>
      <c r="D11270" s="92">
        <f t="shared" si="552"/>
        <v>21.63</v>
      </c>
      <c r="E11270" s="92">
        <f t="shared" si="553"/>
        <v>17.8</v>
      </c>
      <c r="F11270" s="92">
        <f t="shared" si="554"/>
        <v>26.02</v>
      </c>
      <c r="H11270" s="138">
        <v>21.63</v>
      </c>
      <c r="I11270" s="138">
        <v>17.8</v>
      </c>
      <c r="J11270" s="138">
        <v>26.02</v>
      </c>
      <c r="K11270" s="138">
        <v>9.7087378640776709</v>
      </c>
    </row>
    <row r="11271" spans="1:11" ht="14.5">
      <c r="A11271" s="39" t="s">
        <v>572</v>
      </c>
      <c r="B11271" s="39" t="s">
        <v>574</v>
      </c>
      <c r="C11271" s="39" t="s">
        <v>134</v>
      </c>
      <c r="D11271" s="92">
        <f t="shared" si="552"/>
        <v>33.46</v>
      </c>
      <c r="E11271" s="92">
        <f t="shared" si="553"/>
        <v>27.97</v>
      </c>
      <c r="F11271" s="92">
        <f t="shared" si="554"/>
        <v>39.44</v>
      </c>
      <c r="H11271" s="138">
        <v>33.46</v>
      </c>
      <c r="I11271" s="138">
        <v>27.97</v>
      </c>
      <c r="J11271" s="138">
        <v>39.44</v>
      </c>
      <c r="K11271" s="138">
        <v>8.7866108786610866</v>
      </c>
    </row>
    <row r="11272" spans="1:11" ht="14.5">
      <c r="A11272" s="39" t="s">
        <v>572</v>
      </c>
      <c r="B11272" s="39" t="s">
        <v>574</v>
      </c>
      <c r="C11272" s="39" t="s">
        <v>150</v>
      </c>
      <c r="D11272" s="92">
        <f t="shared" si="552"/>
        <v>28.41</v>
      </c>
      <c r="E11272" s="92">
        <f t="shared" si="553"/>
        <v>23.04</v>
      </c>
      <c r="F11272" s="92">
        <f t="shared" si="554"/>
        <v>34.47</v>
      </c>
      <c r="H11272" s="138">
        <v>28.41</v>
      </c>
      <c r="I11272" s="138">
        <v>23.04</v>
      </c>
      <c r="J11272" s="138">
        <v>34.47</v>
      </c>
      <c r="K11272" s="138">
        <v>10.278071101724745</v>
      </c>
    </row>
    <row r="11273" spans="1:11" ht="14.5">
      <c r="A11273" s="39" t="s">
        <v>572</v>
      </c>
      <c r="B11273" s="39" t="s">
        <v>574</v>
      </c>
      <c r="C11273" s="39" t="s">
        <v>156</v>
      </c>
      <c r="D11273" s="92">
        <f t="shared" si="552"/>
        <v>18.559999999999999</v>
      </c>
      <c r="E11273" s="92">
        <f t="shared" si="553"/>
        <v>14.62</v>
      </c>
      <c r="F11273" s="92">
        <f t="shared" si="554"/>
        <v>23.28</v>
      </c>
      <c r="H11273" s="138">
        <v>18.559999999999999</v>
      </c>
      <c r="I11273" s="138">
        <v>14.62</v>
      </c>
      <c r="J11273" s="138">
        <v>23.28</v>
      </c>
      <c r="K11273" s="138">
        <v>11.907327586206899</v>
      </c>
    </row>
    <row r="11274" spans="1:11" ht="14.5">
      <c r="A11274" s="39" t="s">
        <v>572</v>
      </c>
      <c r="B11274" s="39" t="s">
        <v>574</v>
      </c>
      <c r="C11274" s="39" t="s">
        <v>159</v>
      </c>
      <c r="D11274" s="92">
        <f t="shared" si="552"/>
        <v>31.68</v>
      </c>
      <c r="E11274" s="92">
        <f t="shared" si="553"/>
        <v>22.62</v>
      </c>
      <c r="F11274" s="92">
        <f t="shared" si="554"/>
        <v>42.39</v>
      </c>
      <c r="H11274" s="138">
        <v>31.68</v>
      </c>
      <c r="I11274" s="138">
        <v>22.62</v>
      </c>
      <c r="J11274" s="138">
        <v>42.39</v>
      </c>
      <c r="K11274" s="138">
        <v>16.098484848484848</v>
      </c>
    </row>
    <row r="11275" spans="1:11" ht="14.5">
      <c r="A11275" s="39" t="s">
        <v>572</v>
      </c>
      <c r="B11275" s="39" t="s">
        <v>574</v>
      </c>
      <c r="C11275" s="39" t="s">
        <v>161</v>
      </c>
      <c r="D11275" s="92">
        <f t="shared" si="552"/>
        <v>19.18</v>
      </c>
      <c r="E11275" s="92">
        <f t="shared" si="553"/>
        <v>15.04</v>
      </c>
      <c r="F11275" s="92">
        <f t="shared" si="554"/>
        <v>24.12</v>
      </c>
      <c r="H11275" s="138">
        <v>19.18</v>
      </c>
      <c r="I11275" s="138">
        <v>15.04</v>
      </c>
      <c r="J11275" s="138">
        <v>24.12</v>
      </c>
      <c r="K11275" s="138">
        <v>12.043795620437956</v>
      </c>
    </row>
    <row r="11276" spans="1:11" ht="14.5">
      <c r="A11276" s="39" t="s">
        <v>572</v>
      </c>
      <c r="B11276" s="39" t="s">
        <v>574</v>
      </c>
      <c r="C11276" s="39" t="s">
        <v>168</v>
      </c>
      <c r="D11276" s="92">
        <f t="shared" si="552"/>
        <v>24.87</v>
      </c>
      <c r="E11276" s="92">
        <f t="shared" si="553"/>
        <v>20.48</v>
      </c>
      <c r="F11276" s="92">
        <f t="shared" si="554"/>
        <v>29.84</v>
      </c>
      <c r="H11276" s="138">
        <v>24.87</v>
      </c>
      <c r="I11276" s="138">
        <v>20.48</v>
      </c>
      <c r="J11276" s="138">
        <v>29.84</v>
      </c>
      <c r="K11276" s="138">
        <v>9.6099718536389229</v>
      </c>
    </row>
    <row r="11277" spans="1:11" ht="14.5">
      <c r="A11277" s="39" t="s">
        <v>572</v>
      </c>
      <c r="B11277" s="39" t="s">
        <v>542</v>
      </c>
      <c r="C11277" s="39" t="s">
        <v>98</v>
      </c>
      <c r="D11277" s="92">
        <f t="shared" si="552"/>
        <v>42.92</v>
      </c>
      <c r="E11277" s="92">
        <f t="shared" si="553"/>
        <v>34.520000000000003</v>
      </c>
      <c r="F11277" s="92">
        <f t="shared" si="554"/>
        <v>51.75</v>
      </c>
      <c r="H11277" s="138">
        <v>42.92</v>
      </c>
      <c r="I11277" s="138">
        <v>34.520000000000003</v>
      </c>
      <c r="J11277" s="138">
        <v>51.75</v>
      </c>
      <c r="K11277" s="138">
        <v>10.344827586206897</v>
      </c>
    </row>
    <row r="11278" spans="1:11" ht="14.5">
      <c r="A11278" s="39" t="s">
        <v>572</v>
      </c>
      <c r="B11278" s="39" t="s">
        <v>542</v>
      </c>
      <c r="C11278" s="39" t="s">
        <v>105</v>
      </c>
      <c r="D11278" s="92">
        <f t="shared" si="552"/>
        <v>34.83</v>
      </c>
      <c r="E11278" s="92">
        <f t="shared" si="553"/>
        <v>25.17</v>
      </c>
      <c r="F11278" s="92">
        <f t="shared" si="554"/>
        <v>45.93</v>
      </c>
      <c r="H11278" s="138">
        <v>34.83</v>
      </c>
      <c r="I11278" s="138">
        <v>25.17</v>
      </c>
      <c r="J11278" s="138">
        <v>45.93</v>
      </c>
      <c r="K11278" s="138">
        <v>15.38903244329601</v>
      </c>
    </row>
    <row r="11279" spans="1:11" ht="14.5">
      <c r="A11279" s="39" t="s">
        <v>572</v>
      </c>
      <c r="B11279" s="39" t="s">
        <v>542</v>
      </c>
      <c r="C11279" s="39" t="s">
        <v>106</v>
      </c>
      <c r="D11279" s="92">
        <f t="shared" si="552"/>
        <v>49.27</v>
      </c>
      <c r="E11279" s="92">
        <f t="shared" si="553"/>
        <v>44.16</v>
      </c>
      <c r="F11279" s="92">
        <f t="shared" si="554"/>
        <v>54.38</v>
      </c>
      <c r="H11279" s="138">
        <v>49.27</v>
      </c>
      <c r="I11279" s="138">
        <v>44.16</v>
      </c>
      <c r="J11279" s="138">
        <v>54.38</v>
      </c>
      <c r="K11279" s="138">
        <v>5.3176375076111215</v>
      </c>
    </row>
    <row r="11280" spans="1:11" ht="14.5">
      <c r="A11280" s="39" t="s">
        <v>572</v>
      </c>
      <c r="B11280" s="39" t="s">
        <v>542</v>
      </c>
      <c r="C11280" s="39" t="s">
        <v>125</v>
      </c>
      <c r="D11280" s="92">
        <f t="shared" si="552"/>
        <v>30.55</v>
      </c>
      <c r="E11280" s="92">
        <f t="shared" si="553"/>
        <v>25.04</v>
      </c>
      <c r="F11280" s="92">
        <f t="shared" si="554"/>
        <v>36.67</v>
      </c>
      <c r="H11280" s="138">
        <v>30.55</v>
      </c>
      <c r="I11280" s="138">
        <v>25.04</v>
      </c>
      <c r="J11280" s="138">
        <v>36.67</v>
      </c>
      <c r="K11280" s="138">
        <v>9.7545008183306052</v>
      </c>
    </row>
    <row r="11281" spans="1:11" ht="14.5">
      <c r="A11281" s="39" t="s">
        <v>572</v>
      </c>
      <c r="B11281" s="39" t="s">
        <v>542</v>
      </c>
      <c r="C11281" s="39" t="s">
        <v>131</v>
      </c>
      <c r="D11281" s="92">
        <f t="shared" si="552"/>
        <v>31.72</v>
      </c>
      <c r="E11281" s="92">
        <f t="shared" si="553"/>
        <v>24.7</v>
      </c>
      <c r="F11281" s="92">
        <f t="shared" si="554"/>
        <v>39.69</v>
      </c>
      <c r="H11281" s="138">
        <v>31.72</v>
      </c>
      <c r="I11281" s="138">
        <v>24.7</v>
      </c>
      <c r="J11281" s="138">
        <v>39.69</v>
      </c>
      <c r="K11281" s="138">
        <v>12.137452711223204</v>
      </c>
    </row>
    <row r="11282" spans="1:11" ht="14.5">
      <c r="A11282" s="39" t="s">
        <v>572</v>
      </c>
      <c r="B11282" s="39" t="s">
        <v>542</v>
      </c>
      <c r="C11282" s="39" t="s">
        <v>133</v>
      </c>
      <c r="D11282" s="92">
        <f t="shared" si="552"/>
        <v>44.85</v>
      </c>
      <c r="E11282" s="92">
        <f t="shared" si="553"/>
        <v>39.24</v>
      </c>
      <c r="F11282" s="92">
        <f t="shared" si="554"/>
        <v>50.6</v>
      </c>
      <c r="H11282" s="138">
        <v>44.85</v>
      </c>
      <c r="I11282" s="138">
        <v>39.24</v>
      </c>
      <c r="J11282" s="138">
        <v>50.6</v>
      </c>
      <c r="K11282" s="138">
        <v>6.488294314381271</v>
      </c>
    </row>
    <row r="11283" spans="1:11" ht="14.5">
      <c r="A11283" s="39" t="s">
        <v>572</v>
      </c>
      <c r="B11283" s="39" t="s">
        <v>542</v>
      </c>
      <c r="C11283" s="39" t="s">
        <v>137</v>
      </c>
      <c r="D11283" s="92">
        <f t="shared" si="552"/>
        <v>52.87</v>
      </c>
      <c r="E11283" s="92">
        <f t="shared" si="553"/>
        <v>46.46</v>
      </c>
      <c r="F11283" s="92">
        <f t="shared" si="554"/>
        <v>59.19</v>
      </c>
      <c r="H11283" s="138">
        <v>52.87</v>
      </c>
      <c r="I11283" s="138">
        <v>46.46</v>
      </c>
      <c r="J11283" s="138">
        <v>59.19</v>
      </c>
      <c r="K11283" s="138">
        <v>6.1660677132589363</v>
      </c>
    </row>
    <row r="11284" spans="1:11" ht="14.5">
      <c r="A11284" s="39" t="s">
        <v>572</v>
      </c>
      <c r="B11284" s="39" t="s">
        <v>542</v>
      </c>
      <c r="C11284" s="39" t="s">
        <v>138</v>
      </c>
      <c r="D11284" s="92">
        <f t="shared" si="552"/>
        <v>49.27</v>
      </c>
      <c r="E11284" s="92">
        <f t="shared" si="553"/>
        <v>39.200000000000003</v>
      </c>
      <c r="F11284" s="92">
        <f t="shared" si="554"/>
        <v>59.4</v>
      </c>
      <c r="H11284" s="138">
        <v>49.27</v>
      </c>
      <c r="I11284" s="138">
        <v>39.200000000000003</v>
      </c>
      <c r="J11284" s="138">
        <v>59.4</v>
      </c>
      <c r="K11284" s="138">
        <v>10.594682362492387</v>
      </c>
    </row>
    <row r="11285" spans="1:11" ht="14.5">
      <c r="A11285" s="39" t="s">
        <v>572</v>
      </c>
      <c r="B11285" s="39" t="s">
        <v>542</v>
      </c>
      <c r="C11285" s="39" t="s">
        <v>140</v>
      </c>
      <c r="D11285" s="92">
        <f t="shared" si="552"/>
        <v>44.07</v>
      </c>
      <c r="E11285" s="92">
        <f t="shared" si="553"/>
        <v>38.06</v>
      </c>
      <c r="F11285" s="92">
        <f t="shared" si="554"/>
        <v>50.25</v>
      </c>
      <c r="H11285" s="138">
        <v>44.07</v>
      </c>
      <c r="I11285" s="138">
        <v>38.06</v>
      </c>
      <c r="J11285" s="138">
        <v>50.25</v>
      </c>
      <c r="K11285" s="138">
        <v>7.102337190832765</v>
      </c>
    </row>
    <row r="11286" spans="1:11" ht="14.5">
      <c r="A11286" s="39" t="s">
        <v>572</v>
      </c>
      <c r="B11286" s="39" t="s">
        <v>542</v>
      </c>
      <c r="C11286" s="39" t="s">
        <v>144</v>
      </c>
      <c r="D11286" s="92">
        <f t="shared" si="552"/>
        <v>30.99</v>
      </c>
      <c r="E11286" s="92">
        <f t="shared" si="553"/>
        <v>24.66</v>
      </c>
      <c r="F11286" s="92">
        <f t="shared" si="554"/>
        <v>38.119999999999997</v>
      </c>
      <c r="H11286" s="138">
        <v>30.99</v>
      </c>
      <c r="I11286" s="138">
        <v>24.66</v>
      </c>
      <c r="J11286" s="138">
        <v>38.119999999999997</v>
      </c>
      <c r="K11286" s="138">
        <v>11.132623426911909</v>
      </c>
    </row>
    <row r="11287" spans="1:11" ht="14.5">
      <c r="A11287" s="39" t="s">
        <v>572</v>
      </c>
      <c r="B11287" s="39" t="s">
        <v>542</v>
      </c>
      <c r="C11287" s="39" t="s">
        <v>145</v>
      </c>
      <c r="D11287" s="92">
        <f t="shared" si="552"/>
        <v>33.840000000000003</v>
      </c>
      <c r="E11287" s="92">
        <f t="shared" si="553"/>
        <v>27.06</v>
      </c>
      <c r="F11287" s="92">
        <f t="shared" si="554"/>
        <v>41.35</v>
      </c>
      <c r="H11287" s="138">
        <v>33.840000000000003</v>
      </c>
      <c r="I11287" s="138">
        <v>27.06</v>
      </c>
      <c r="J11287" s="138">
        <v>41.35</v>
      </c>
      <c r="K11287" s="138">
        <v>10.8451536643026</v>
      </c>
    </row>
    <row r="11288" spans="1:11" ht="14.5">
      <c r="A11288" s="39" t="s">
        <v>572</v>
      </c>
      <c r="B11288" s="39" t="s">
        <v>542</v>
      </c>
      <c r="C11288" s="39" t="s">
        <v>146</v>
      </c>
      <c r="D11288" s="92">
        <f t="shared" si="552"/>
        <v>49.97</v>
      </c>
      <c r="E11288" s="92">
        <f t="shared" si="553"/>
        <v>44.4</v>
      </c>
      <c r="F11288" s="92">
        <f t="shared" si="554"/>
        <v>55.54</v>
      </c>
      <c r="H11288" s="138">
        <v>49.97</v>
      </c>
      <c r="I11288" s="138">
        <v>44.4</v>
      </c>
      <c r="J11288" s="138">
        <v>55.54</v>
      </c>
      <c r="K11288" s="138">
        <v>5.7034220532319395</v>
      </c>
    </row>
    <row r="11289" spans="1:11" ht="14.5">
      <c r="A11289" s="39" t="s">
        <v>572</v>
      </c>
      <c r="B11289" s="39" t="s">
        <v>542</v>
      </c>
      <c r="C11289" s="39" t="s">
        <v>153</v>
      </c>
      <c r="D11289" s="92">
        <f t="shared" si="552"/>
        <v>30.66</v>
      </c>
      <c r="E11289" s="92">
        <f t="shared" si="553"/>
        <v>19.78</v>
      </c>
      <c r="F11289" s="92">
        <f t="shared" si="554"/>
        <v>44.21</v>
      </c>
      <c r="H11289" s="138">
        <v>30.66</v>
      </c>
      <c r="I11289" s="138">
        <v>19.78</v>
      </c>
      <c r="J11289" s="138">
        <v>44.21</v>
      </c>
      <c r="K11289" s="138">
        <v>20.645792563600782</v>
      </c>
    </row>
    <row r="11290" spans="1:11" ht="14.5">
      <c r="A11290" s="39" t="s">
        <v>572</v>
      </c>
      <c r="B11290" s="39" t="s">
        <v>542</v>
      </c>
      <c r="C11290" s="39" t="s">
        <v>162</v>
      </c>
      <c r="D11290" s="92">
        <f t="shared" si="552"/>
        <v>33.39</v>
      </c>
      <c r="E11290" s="92">
        <f t="shared" si="553"/>
        <v>24.44</v>
      </c>
      <c r="F11290" s="92">
        <f t="shared" si="554"/>
        <v>43.72</v>
      </c>
      <c r="H11290" s="138">
        <v>33.39</v>
      </c>
      <c r="I11290" s="138">
        <v>24.44</v>
      </c>
      <c r="J11290" s="138">
        <v>43.72</v>
      </c>
      <c r="K11290" s="138">
        <v>14.884696016771487</v>
      </c>
    </row>
    <row r="11291" spans="1:11" ht="14.5">
      <c r="A11291" s="39" t="s">
        <v>572</v>
      </c>
      <c r="B11291" s="39" t="s">
        <v>542</v>
      </c>
      <c r="C11291" s="39" t="s">
        <v>165</v>
      </c>
      <c r="D11291" s="92">
        <f t="shared" si="552"/>
        <v>37.049999999999997</v>
      </c>
      <c r="E11291" s="92">
        <f t="shared" si="553"/>
        <v>28.25</v>
      </c>
      <c r="F11291" s="92">
        <f t="shared" si="554"/>
        <v>46.81</v>
      </c>
      <c r="H11291" s="138">
        <v>37.049999999999997</v>
      </c>
      <c r="I11291" s="138">
        <v>28.25</v>
      </c>
      <c r="J11291" s="138">
        <v>46.81</v>
      </c>
      <c r="K11291" s="138">
        <v>12.901484480431852</v>
      </c>
    </row>
    <row r="11292" spans="1:11" ht="14.5">
      <c r="A11292" s="39" t="s">
        <v>572</v>
      </c>
      <c r="B11292" s="39" t="s">
        <v>542</v>
      </c>
      <c r="C11292" s="39" t="s">
        <v>166</v>
      </c>
      <c r="D11292" s="92">
        <f t="shared" si="552"/>
        <v>34.200000000000003</v>
      </c>
      <c r="E11292" s="92">
        <f t="shared" si="553"/>
        <v>26.95</v>
      </c>
      <c r="F11292" s="92">
        <f t="shared" si="554"/>
        <v>42.27</v>
      </c>
      <c r="H11292" s="138">
        <v>34.200000000000003</v>
      </c>
      <c r="I11292" s="138">
        <v>26.95</v>
      </c>
      <c r="J11292" s="138">
        <v>42.27</v>
      </c>
      <c r="K11292" s="138">
        <v>11.491228070175438</v>
      </c>
    </row>
    <row r="11293" spans="1:11" ht="14.5">
      <c r="A11293" s="39" t="s">
        <v>572</v>
      </c>
      <c r="B11293" s="39" t="s">
        <v>542</v>
      </c>
      <c r="C11293" s="39" t="s">
        <v>170</v>
      </c>
      <c r="D11293" s="92">
        <f t="shared" ref="D11293:D11356" si="555">IF(K11293&gt;=50," ",H11293)</f>
        <v>49.67</v>
      </c>
      <c r="E11293" s="92">
        <f t="shared" ref="E11293:E11356" si="556">IF(K11293&gt;=50," ",I11293)</f>
        <v>43.82</v>
      </c>
      <c r="F11293" s="92">
        <f t="shared" ref="F11293:F11356" si="557">IF(K11293&gt;=50," ",J11293)</f>
        <v>55.52</v>
      </c>
      <c r="H11293" s="138">
        <v>49.67</v>
      </c>
      <c r="I11293" s="138">
        <v>43.82</v>
      </c>
      <c r="J11293" s="138">
        <v>55.52</v>
      </c>
      <c r="K11293" s="138">
        <v>6.0398630964364806</v>
      </c>
    </row>
    <row r="11294" spans="1:11" ht="14.5">
      <c r="A11294" s="39" t="s">
        <v>572</v>
      </c>
      <c r="B11294" s="39" t="s">
        <v>542</v>
      </c>
      <c r="C11294" s="39" t="s">
        <v>172</v>
      </c>
      <c r="D11294" s="92">
        <f t="shared" si="555"/>
        <v>34.94</v>
      </c>
      <c r="E11294" s="92">
        <f t="shared" si="556"/>
        <v>28.61</v>
      </c>
      <c r="F11294" s="92">
        <f t="shared" si="557"/>
        <v>41.86</v>
      </c>
      <c r="H11294" s="138">
        <v>34.94</v>
      </c>
      <c r="I11294" s="138">
        <v>28.61</v>
      </c>
      <c r="J11294" s="138">
        <v>41.86</v>
      </c>
      <c r="K11294" s="138">
        <v>9.7309673726388102</v>
      </c>
    </row>
    <row r="11295" spans="1:11" ht="14.5">
      <c r="A11295" s="39" t="s">
        <v>572</v>
      </c>
      <c r="B11295" s="39" t="s">
        <v>542</v>
      </c>
      <c r="C11295" s="39" t="s">
        <v>175</v>
      </c>
      <c r="D11295" s="92">
        <f t="shared" si="555"/>
        <v>32.68</v>
      </c>
      <c r="E11295" s="92">
        <f t="shared" si="556"/>
        <v>27.28</v>
      </c>
      <c r="F11295" s="92">
        <f t="shared" si="557"/>
        <v>38.590000000000003</v>
      </c>
      <c r="H11295" s="138">
        <v>32.68</v>
      </c>
      <c r="I11295" s="138">
        <v>27.28</v>
      </c>
      <c r="J11295" s="138">
        <v>38.590000000000003</v>
      </c>
      <c r="K11295" s="138">
        <v>8.8739290085679308</v>
      </c>
    </row>
    <row r="11296" spans="1:11" ht="14.5">
      <c r="A11296" s="39" t="s">
        <v>572</v>
      </c>
      <c r="B11296" s="39" t="s">
        <v>573</v>
      </c>
      <c r="C11296" s="39" t="s">
        <v>98</v>
      </c>
      <c r="D11296" s="92">
        <f t="shared" si="555"/>
        <v>35.020000000000003</v>
      </c>
      <c r="E11296" s="92">
        <f t="shared" si="556"/>
        <v>27.14</v>
      </c>
      <c r="F11296" s="92">
        <f t="shared" si="557"/>
        <v>43.81</v>
      </c>
      <c r="H11296" s="138">
        <v>35.020000000000003</v>
      </c>
      <c r="I11296" s="138">
        <v>27.14</v>
      </c>
      <c r="J11296" s="138">
        <v>43.81</v>
      </c>
      <c r="K11296" s="138">
        <v>12.250142775556824</v>
      </c>
    </row>
    <row r="11297" spans="1:11" ht="14.5">
      <c r="A11297" s="39" t="s">
        <v>572</v>
      </c>
      <c r="B11297" s="39" t="s">
        <v>573</v>
      </c>
      <c r="C11297" s="39" t="s">
        <v>105</v>
      </c>
      <c r="D11297" s="92">
        <f t="shared" si="555"/>
        <v>34.44</v>
      </c>
      <c r="E11297" s="92">
        <f t="shared" si="556"/>
        <v>25.91</v>
      </c>
      <c r="F11297" s="92">
        <f t="shared" si="557"/>
        <v>44.1</v>
      </c>
      <c r="H11297" s="138">
        <v>34.44</v>
      </c>
      <c r="I11297" s="138">
        <v>25.91</v>
      </c>
      <c r="J11297" s="138">
        <v>44.1</v>
      </c>
      <c r="K11297" s="138">
        <v>13.588850174216027</v>
      </c>
    </row>
    <row r="11298" spans="1:11" ht="14.5">
      <c r="A11298" s="39" t="s">
        <v>572</v>
      </c>
      <c r="B11298" s="39" t="s">
        <v>573</v>
      </c>
      <c r="C11298" s="39" t="s">
        <v>106</v>
      </c>
      <c r="D11298" s="92">
        <f t="shared" si="555"/>
        <v>32.42</v>
      </c>
      <c r="E11298" s="92">
        <f t="shared" si="556"/>
        <v>27.63</v>
      </c>
      <c r="F11298" s="92">
        <f t="shared" si="557"/>
        <v>37.61</v>
      </c>
      <c r="H11298" s="138">
        <v>32.42</v>
      </c>
      <c r="I11298" s="138">
        <v>27.63</v>
      </c>
      <c r="J11298" s="138">
        <v>37.61</v>
      </c>
      <c r="K11298" s="138">
        <v>7.8655151141270805</v>
      </c>
    </row>
    <row r="11299" spans="1:11" ht="14.5">
      <c r="A11299" s="39" t="s">
        <v>572</v>
      </c>
      <c r="B11299" s="39" t="s">
        <v>573</v>
      </c>
      <c r="C11299" s="39" t="s">
        <v>125</v>
      </c>
      <c r="D11299" s="92">
        <f t="shared" si="555"/>
        <v>35.17</v>
      </c>
      <c r="E11299" s="92">
        <f t="shared" si="556"/>
        <v>29.26</v>
      </c>
      <c r="F11299" s="92">
        <f t="shared" si="557"/>
        <v>41.56</v>
      </c>
      <c r="H11299" s="138">
        <v>35.17</v>
      </c>
      <c r="I11299" s="138">
        <v>29.26</v>
      </c>
      <c r="J11299" s="138">
        <v>41.56</v>
      </c>
      <c r="K11299" s="138">
        <v>8.9564970145009948</v>
      </c>
    </row>
    <row r="11300" spans="1:11" ht="14.5">
      <c r="A11300" s="39" t="s">
        <v>572</v>
      </c>
      <c r="B11300" s="39" t="s">
        <v>573</v>
      </c>
      <c r="C11300" s="39" t="s">
        <v>131</v>
      </c>
      <c r="D11300" s="92">
        <f t="shared" si="555"/>
        <v>35.35</v>
      </c>
      <c r="E11300" s="92">
        <f t="shared" si="556"/>
        <v>28.25</v>
      </c>
      <c r="F11300" s="92">
        <f t="shared" si="557"/>
        <v>43.17</v>
      </c>
      <c r="H11300" s="138">
        <v>35.35</v>
      </c>
      <c r="I11300" s="138">
        <v>28.25</v>
      </c>
      <c r="J11300" s="138">
        <v>43.17</v>
      </c>
      <c r="K11300" s="138">
        <v>10.834512022630834</v>
      </c>
    </row>
    <row r="11301" spans="1:11" ht="14.5">
      <c r="A11301" s="39" t="s">
        <v>572</v>
      </c>
      <c r="B11301" s="39" t="s">
        <v>573</v>
      </c>
      <c r="C11301" s="39" t="s">
        <v>133</v>
      </c>
      <c r="D11301" s="92">
        <f t="shared" si="555"/>
        <v>33.71</v>
      </c>
      <c r="E11301" s="92">
        <f t="shared" si="556"/>
        <v>28.55</v>
      </c>
      <c r="F11301" s="92">
        <f t="shared" si="557"/>
        <v>39.29</v>
      </c>
      <c r="H11301" s="138">
        <v>33.71</v>
      </c>
      <c r="I11301" s="138">
        <v>28.55</v>
      </c>
      <c r="J11301" s="138">
        <v>39.29</v>
      </c>
      <c r="K11301" s="138">
        <v>8.1578166716107976</v>
      </c>
    </row>
    <row r="11302" spans="1:11" ht="14.5">
      <c r="A11302" s="39" t="s">
        <v>572</v>
      </c>
      <c r="B11302" s="39" t="s">
        <v>573</v>
      </c>
      <c r="C11302" s="39" t="s">
        <v>137</v>
      </c>
      <c r="D11302" s="92">
        <f t="shared" si="555"/>
        <v>29.63</v>
      </c>
      <c r="E11302" s="92">
        <f t="shared" si="556"/>
        <v>23.84</v>
      </c>
      <c r="F11302" s="92">
        <f t="shared" si="557"/>
        <v>36.17</v>
      </c>
      <c r="H11302" s="138">
        <v>29.63</v>
      </c>
      <c r="I11302" s="138">
        <v>23.84</v>
      </c>
      <c r="J11302" s="138">
        <v>36.17</v>
      </c>
      <c r="K11302" s="138">
        <v>10.664866689166386</v>
      </c>
    </row>
    <row r="11303" spans="1:11" ht="14.5">
      <c r="A11303" s="39" t="s">
        <v>572</v>
      </c>
      <c r="B11303" s="39" t="s">
        <v>573</v>
      </c>
      <c r="C11303" s="39" t="s">
        <v>138</v>
      </c>
      <c r="D11303" s="92">
        <f t="shared" si="555"/>
        <v>28.23</v>
      </c>
      <c r="E11303" s="92">
        <f t="shared" si="556"/>
        <v>20.29</v>
      </c>
      <c r="F11303" s="92">
        <f t="shared" si="557"/>
        <v>37.799999999999997</v>
      </c>
      <c r="H11303" s="138">
        <v>28.23</v>
      </c>
      <c r="I11303" s="138">
        <v>20.29</v>
      </c>
      <c r="J11303" s="138">
        <v>37.799999999999997</v>
      </c>
      <c r="K11303" s="138">
        <v>15.94048884165781</v>
      </c>
    </row>
    <row r="11304" spans="1:11" ht="14.5">
      <c r="A11304" s="39" t="s">
        <v>572</v>
      </c>
      <c r="B11304" s="39" t="s">
        <v>573</v>
      </c>
      <c r="C11304" s="39" t="s">
        <v>140</v>
      </c>
      <c r="D11304" s="92">
        <f t="shared" si="555"/>
        <v>30.89</v>
      </c>
      <c r="E11304" s="92">
        <f t="shared" si="556"/>
        <v>25.19</v>
      </c>
      <c r="F11304" s="92">
        <f t="shared" si="557"/>
        <v>37.229999999999997</v>
      </c>
      <c r="H11304" s="138">
        <v>30.89</v>
      </c>
      <c r="I11304" s="138">
        <v>25.19</v>
      </c>
      <c r="J11304" s="138">
        <v>37.229999999999997</v>
      </c>
      <c r="K11304" s="138">
        <v>9.9708643573972164</v>
      </c>
    </row>
    <row r="11305" spans="1:11" ht="14.5">
      <c r="A11305" s="39" t="s">
        <v>572</v>
      </c>
      <c r="B11305" s="39" t="s">
        <v>573</v>
      </c>
      <c r="C11305" s="39" t="s">
        <v>144</v>
      </c>
      <c r="D11305" s="92">
        <f t="shared" si="555"/>
        <v>38.299999999999997</v>
      </c>
      <c r="E11305" s="92">
        <f t="shared" si="556"/>
        <v>31.63</v>
      </c>
      <c r="F11305" s="92">
        <f t="shared" si="557"/>
        <v>45.43</v>
      </c>
      <c r="H11305" s="138">
        <v>38.299999999999997</v>
      </c>
      <c r="I11305" s="138">
        <v>31.63</v>
      </c>
      <c r="J11305" s="138">
        <v>45.43</v>
      </c>
      <c r="K11305" s="138">
        <v>9.242819843342037</v>
      </c>
    </row>
    <row r="11306" spans="1:11" ht="14.5">
      <c r="A11306" s="39" t="s">
        <v>572</v>
      </c>
      <c r="B11306" s="39" t="s">
        <v>573</v>
      </c>
      <c r="C11306" s="39" t="s">
        <v>145</v>
      </c>
      <c r="D11306" s="92">
        <f t="shared" si="555"/>
        <v>30.21</v>
      </c>
      <c r="E11306" s="92">
        <f t="shared" si="556"/>
        <v>24.11</v>
      </c>
      <c r="F11306" s="92">
        <f t="shared" si="557"/>
        <v>37.08</v>
      </c>
      <c r="H11306" s="138">
        <v>30.21</v>
      </c>
      <c r="I11306" s="138">
        <v>24.11</v>
      </c>
      <c r="J11306" s="138">
        <v>37.08</v>
      </c>
      <c r="K11306" s="138">
        <v>10.989738497186362</v>
      </c>
    </row>
    <row r="11307" spans="1:11" ht="14.5">
      <c r="A11307" s="39" t="s">
        <v>572</v>
      </c>
      <c r="B11307" s="39" t="s">
        <v>573</v>
      </c>
      <c r="C11307" s="39" t="s">
        <v>146</v>
      </c>
      <c r="D11307" s="92">
        <f t="shared" si="555"/>
        <v>27.48</v>
      </c>
      <c r="E11307" s="92">
        <f t="shared" si="556"/>
        <v>22.75</v>
      </c>
      <c r="F11307" s="92">
        <f t="shared" si="557"/>
        <v>32.78</v>
      </c>
      <c r="H11307" s="138">
        <v>27.48</v>
      </c>
      <c r="I11307" s="138">
        <v>22.75</v>
      </c>
      <c r="J11307" s="138">
        <v>32.78</v>
      </c>
      <c r="K11307" s="138">
        <v>9.3158660844250374</v>
      </c>
    </row>
    <row r="11308" spans="1:11" ht="14.5">
      <c r="A11308" s="39" t="s">
        <v>572</v>
      </c>
      <c r="B11308" s="39" t="s">
        <v>573</v>
      </c>
      <c r="C11308" s="39" t="s">
        <v>153</v>
      </c>
      <c r="D11308" s="92">
        <f t="shared" si="555"/>
        <v>37.119999999999997</v>
      </c>
      <c r="E11308" s="92">
        <f t="shared" si="556"/>
        <v>24.97</v>
      </c>
      <c r="F11308" s="92">
        <f t="shared" si="557"/>
        <v>51.15</v>
      </c>
      <c r="H11308" s="138">
        <v>37.119999999999997</v>
      </c>
      <c r="I11308" s="138">
        <v>24.97</v>
      </c>
      <c r="J11308" s="138">
        <v>51.15</v>
      </c>
      <c r="K11308" s="138">
        <v>18.37284482758621</v>
      </c>
    </row>
    <row r="11309" spans="1:11" ht="14.5">
      <c r="A11309" s="39" t="s">
        <v>572</v>
      </c>
      <c r="B11309" s="39" t="s">
        <v>573</v>
      </c>
      <c r="C11309" s="39" t="s">
        <v>162</v>
      </c>
      <c r="D11309" s="92">
        <f t="shared" si="555"/>
        <v>37.85</v>
      </c>
      <c r="E11309" s="92">
        <f t="shared" si="556"/>
        <v>28.71</v>
      </c>
      <c r="F11309" s="92">
        <f t="shared" si="557"/>
        <v>47.93</v>
      </c>
      <c r="H11309" s="138">
        <v>37.85</v>
      </c>
      <c r="I11309" s="138">
        <v>28.71</v>
      </c>
      <c r="J11309" s="138">
        <v>47.93</v>
      </c>
      <c r="K11309" s="138">
        <v>13.104359313077937</v>
      </c>
    </row>
    <row r="11310" spans="1:11" ht="14.5">
      <c r="A11310" s="39" t="s">
        <v>572</v>
      </c>
      <c r="B11310" s="39" t="s">
        <v>573</v>
      </c>
      <c r="C11310" s="39" t="s">
        <v>165</v>
      </c>
      <c r="D11310" s="92">
        <f t="shared" si="555"/>
        <v>34.479999999999997</v>
      </c>
      <c r="E11310" s="92">
        <f t="shared" si="556"/>
        <v>27.39</v>
      </c>
      <c r="F11310" s="92">
        <f t="shared" si="557"/>
        <v>42.34</v>
      </c>
      <c r="H11310" s="138">
        <v>34.479999999999997</v>
      </c>
      <c r="I11310" s="138">
        <v>27.39</v>
      </c>
      <c r="J11310" s="138">
        <v>42.34</v>
      </c>
      <c r="K11310" s="138">
        <v>11.136890951276103</v>
      </c>
    </row>
    <row r="11311" spans="1:11" ht="14.5">
      <c r="A11311" s="39" t="s">
        <v>572</v>
      </c>
      <c r="B11311" s="39" t="s">
        <v>573</v>
      </c>
      <c r="C11311" s="39" t="s">
        <v>166</v>
      </c>
      <c r="D11311" s="92">
        <f t="shared" si="555"/>
        <v>38.340000000000003</v>
      </c>
      <c r="E11311" s="92">
        <f t="shared" si="556"/>
        <v>31.14</v>
      </c>
      <c r="F11311" s="92">
        <f t="shared" si="557"/>
        <v>46.09</v>
      </c>
      <c r="H11311" s="138">
        <v>38.340000000000003</v>
      </c>
      <c r="I11311" s="138">
        <v>31.14</v>
      </c>
      <c r="J11311" s="138">
        <v>46.09</v>
      </c>
      <c r="K11311" s="138">
        <v>10.015649452269169</v>
      </c>
    </row>
    <row r="11312" spans="1:11" ht="14.5">
      <c r="A11312" s="39" t="s">
        <v>572</v>
      </c>
      <c r="B11312" s="39" t="s">
        <v>573</v>
      </c>
      <c r="C11312" s="39" t="s">
        <v>170</v>
      </c>
      <c r="D11312" s="92">
        <f t="shared" si="555"/>
        <v>27.76</v>
      </c>
      <c r="E11312" s="92">
        <f t="shared" si="556"/>
        <v>22.85</v>
      </c>
      <c r="F11312" s="92">
        <f t="shared" si="557"/>
        <v>33.270000000000003</v>
      </c>
      <c r="H11312" s="138">
        <v>27.76</v>
      </c>
      <c r="I11312" s="138">
        <v>22.85</v>
      </c>
      <c r="J11312" s="138">
        <v>33.270000000000003</v>
      </c>
      <c r="K11312" s="138">
        <v>9.5821325648414994</v>
      </c>
    </row>
    <row r="11313" spans="1:11" ht="14.5">
      <c r="A11313" s="39" t="s">
        <v>572</v>
      </c>
      <c r="B11313" s="39" t="s">
        <v>573</v>
      </c>
      <c r="C11313" s="39" t="s">
        <v>172</v>
      </c>
      <c r="D11313" s="92">
        <f t="shared" si="555"/>
        <v>32.76</v>
      </c>
      <c r="E11313" s="92">
        <f t="shared" si="556"/>
        <v>26.54</v>
      </c>
      <c r="F11313" s="92">
        <f t="shared" si="557"/>
        <v>39.65</v>
      </c>
      <c r="H11313" s="138">
        <v>32.76</v>
      </c>
      <c r="I11313" s="138">
        <v>26.54</v>
      </c>
      <c r="J11313" s="138">
        <v>39.65</v>
      </c>
      <c r="K11313" s="138">
        <v>10.256410256410255</v>
      </c>
    </row>
    <row r="11314" spans="1:11" ht="14.5">
      <c r="A11314" s="39" t="s">
        <v>572</v>
      </c>
      <c r="B11314" s="39" t="s">
        <v>573</v>
      </c>
      <c r="C11314" s="39" t="s">
        <v>175</v>
      </c>
      <c r="D11314" s="92">
        <f t="shared" si="555"/>
        <v>38.22</v>
      </c>
      <c r="E11314" s="92">
        <f t="shared" si="556"/>
        <v>32.43</v>
      </c>
      <c r="F11314" s="92">
        <f t="shared" si="557"/>
        <v>44.37</v>
      </c>
      <c r="H11314" s="138">
        <v>38.22</v>
      </c>
      <c r="I11314" s="138">
        <v>32.43</v>
      </c>
      <c r="J11314" s="138">
        <v>44.37</v>
      </c>
      <c r="K11314" s="138">
        <v>8.0062794348508639</v>
      </c>
    </row>
    <row r="11315" spans="1:11" ht="14.5">
      <c r="A11315" s="39" t="s">
        <v>572</v>
      </c>
      <c r="B11315" s="39" t="s">
        <v>574</v>
      </c>
      <c r="C11315" s="39" t="s">
        <v>98</v>
      </c>
      <c r="D11315" s="92">
        <f t="shared" si="555"/>
        <v>22.06</v>
      </c>
      <c r="E11315" s="92">
        <f t="shared" si="556"/>
        <v>18.510000000000002</v>
      </c>
      <c r="F11315" s="92">
        <f t="shared" si="557"/>
        <v>26.07</v>
      </c>
      <c r="H11315" s="138">
        <v>22.06</v>
      </c>
      <c r="I11315" s="138">
        <v>18.510000000000002</v>
      </c>
      <c r="J11315" s="138">
        <v>26.07</v>
      </c>
      <c r="K11315" s="138">
        <v>8.7488667271078882</v>
      </c>
    </row>
    <row r="11316" spans="1:11" ht="14.5">
      <c r="A11316" s="39" t="s">
        <v>572</v>
      </c>
      <c r="B11316" s="39" t="s">
        <v>574</v>
      </c>
      <c r="C11316" s="39" t="s">
        <v>105</v>
      </c>
      <c r="D11316" s="92">
        <f t="shared" si="555"/>
        <v>30.73</v>
      </c>
      <c r="E11316" s="92">
        <f t="shared" si="556"/>
        <v>24.24</v>
      </c>
      <c r="F11316" s="92">
        <f t="shared" si="557"/>
        <v>38.090000000000003</v>
      </c>
      <c r="H11316" s="138">
        <v>30.73</v>
      </c>
      <c r="I11316" s="138">
        <v>24.24</v>
      </c>
      <c r="J11316" s="138">
        <v>38.090000000000003</v>
      </c>
      <c r="K11316" s="138">
        <v>11.552229092092418</v>
      </c>
    </row>
    <row r="11317" spans="1:11" ht="14.5">
      <c r="A11317" s="39" t="s">
        <v>572</v>
      </c>
      <c r="B11317" s="39" t="s">
        <v>574</v>
      </c>
      <c r="C11317" s="39" t="s">
        <v>106</v>
      </c>
      <c r="D11317" s="92">
        <f t="shared" si="555"/>
        <v>18.309999999999999</v>
      </c>
      <c r="E11317" s="92">
        <f t="shared" si="556"/>
        <v>15.01</v>
      </c>
      <c r="F11317" s="92">
        <f t="shared" si="557"/>
        <v>22.15</v>
      </c>
      <c r="H11317" s="138">
        <v>18.309999999999999</v>
      </c>
      <c r="I11317" s="138">
        <v>15.01</v>
      </c>
      <c r="J11317" s="138">
        <v>22.15</v>
      </c>
      <c r="K11317" s="138">
        <v>9.9399235390497012</v>
      </c>
    </row>
    <row r="11318" spans="1:11" ht="14.5">
      <c r="A11318" s="39" t="s">
        <v>572</v>
      </c>
      <c r="B11318" s="39" t="s">
        <v>574</v>
      </c>
      <c r="C11318" s="39" t="s">
        <v>125</v>
      </c>
      <c r="D11318" s="92">
        <f t="shared" si="555"/>
        <v>34.29</v>
      </c>
      <c r="E11318" s="92">
        <f t="shared" si="556"/>
        <v>29.01</v>
      </c>
      <c r="F11318" s="92">
        <f t="shared" si="557"/>
        <v>39.99</v>
      </c>
      <c r="H11318" s="138">
        <v>34.29</v>
      </c>
      <c r="I11318" s="138">
        <v>29.01</v>
      </c>
      <c r="J11318" s="138">
        <v>39.99</v>
      </c>
      <c r="K11318" s="138">
        <v>8.1948089822105583</v>
      </c>
    </row>
    <row r="11319" spans="1:11" ht="14.5">
      <c r="A11319" s="39" t="s">
        <v>572</v>
      </c>
      <c r="B11319" s="39" t="s">
        <v>574</v>
      </c>
      <c r="C11319" s="39" t="s">
        <v>131</v>
      </c>
      <c r="D11319" s="92">
        <f t="shared" si="555"/>
        <v>32.93</v>
      </c>
      <c r="E11319" s="92">
        <f t="shared" si="556"/>
        <v>26.2</v>
      </c>
      <c r="F11319" s="92">
        <f t="shared" si="557"/>
        <v>40.43</v>
      </c>
      <c r="H11319" s="138">
        <v>32.93</v>
      </c>
      <c r="I11319" s="138">
        <v>26.2</v>
      </c>
      <c r="J11319" s="138">
        <v>40.43</v>
      </c>
      <c r="K11319" s="138">
        <v>11.084117825690859</v>
      </c>
    </row>
    <row r="11320" spans="1:11" ht="14.5">
      <c r="A11320" s="39" t="s">
        <v>572</v>
      </c>
      <c r="B11320" s="39" t="s">
        <v>574</v>
      </c>
      <c r="C11320" s="39" t="s">
        <v>133</v>
      </c>
      <c r="D11320" s="92">
        <f t="shared" si="555"/>
        <v>21.44</v>
      </c>
      <c r="E11320" s="92">
        <f t="shared" si="556"/>
        <v>17.93</v>
      </c>
      <c r="F11320" s="92">
        <f t="shared" si="557"/>
        <v>25.41</v>
      </c>
      <c r="H11320" s="138">
        <v>21.44</v>
      </c>
      <c r="I11320" s="138">
        <v>17.93</v>
      </c>
      <c r="J11320" s="138">
        <v>25.41</v>
      </c>
      <c r="K11320" s="138">
        <v>8.9085820895522367</v>
      </c>
    </row>
    <row r="11321" spans="1:11" ht="14.5">
      <c r="A11321" s="39" t="s">
        <v>572</v>
      </c>
      <c r="B11321" s="39" t="s">
        <v>574</v>
      </c>
      <c r="C11321" s="39" t="s">
        <v>137</v>
      </c>
      <c r="D11321" s="92">
        <f t="shared" si="555"/>
        <v>17.5</v>
      </c>
      <c r="E11321" s="92">
        <f t="shared" si="556"/>
        <v>14.35</v>
      </c>
      <c r="F11321" s="92">
        <f t="shared" si="557"/>
        <v>21.17</v>
      </c>
      <c r="H11321" s="138">
        <v>17.5</v>
      </c>
      <c r="I11321" s="138">
        <v>14.35</v>
      </c>
      <c r="J11321" s="138">
        <v>21.17</v>
      </c>
      <c r="K11321" s="138">
        <v>9.9428571428571431</v>
      </c>
    </row>
    <row r="11322" spans="1:11" ht="14.5">
      <c r="A11322" s="39" t="s">
        <v>572</v>
      </c>
      <c r="B11322" s="39" t="s">
        <v>574</v>
      </c>
      <c r="C11322" s="39" t="s">
        <v>138</v>
      </c>
      <c r="D11322" s="92">
        <f t="shared" si="555"/>
        <v>22.5</v>
      </c>
      <c r="E11322" s="92">
        <f t="shared" si="556"/>
        <v>17.21</v>
      </c>
      <c r="F11322" s="92">
        <f t="shared" si="557"/>
        <v>28.85</v>
      </c>
      <c r="H11322" s="138">
        <v>22.5</v>
      </c>
      <c r="I11322" s="138">
        <v>17.21</v>
      </c>
      <c r="J11322" s="138">
        <v>28.85</v>
      </c>
      <c r="K11322" s="138">
        <v>13.200000000000001</v>
      </c>
    </row>
    <row r="11323" spans="1:11" ht="14.5">
      <c r="A11323" s="39" t="s">
        <v>572</v>
      </c>
      <c r="B11323" s="39" t="s">
        <v>574</v>
      </c>
      <c r="C11323" s="39" t="s">
        <v>140</v>
      </c>
      <c r="D11323" s="92">
        <f t="shared" si="555"/>
        <v>25.04</v>
      </c>
      <c r="E11323" s="92">
        <f t="shared" si="556"/>
        <v>20.55</v>
      </c>
      <c r="F11323" s="92">
        <f t="shared" si="557"/>
        <v>30.15</v>
      </c>
      <c r="H11323" s="138">
        <v>25.04</v>
      </c>
      <c r="I11323" s="138">
        <v>20.55</v>
      </c>
      <c r="J11323" s="138">
        <v>30.15</v>
      </c>
      <c r="K11323" s="138">
        <v>9.784345047923324</v>
      </c>
    </row>
    <row r="11324" spans="1:11" ht="14.5">
      <c r="A11324" s="39" t="s">
        <v>572</v>
      </c>
      <c r="B11324" s="39" t="s">
        <v>574</v>
      </c>
      <c r="C11324" s="39" t="s">
        <v>144</v>
      </c>
      <c r="D11324" s="92">
        <f t="shared" si="555"/>
        <v>30.72</v>
      </c>
      <c r="E11324" s="92">
        <f t="shared" si="556"/>
        <v>26.22</v>
      </c>
      <c r="F11324" s="92">
        <f t="shared" si="557"/>
        <v>35.619999999999997</v>
      </c>
      <c r="H11324" s="138">
        <v>30.72</v>
      </c>
      <c r="I11324" s="138">
        <v>26.22</v>
      </c>
      <c r="J11324" s="138">
        <v>35.619999999999997</v>
      </c>
      <c r="K11324" s="138">
        <v>7.8125</v>
      </c>
    </row>
    <row r="11325" spans="1:11" ht="14.5">
      <c r="A11325" s="39" t="s">
        <v>572</v>
      </c>
      <c r="B11325" s="39" t="s">
        <v>574</v>
      </c>
      <c r="C11325" s="39" t="s">
        <v>145</v>
      </c>
      <c r="D11325" s="92">
        <f t="shared" si="555"/>
        <v>35.950000000000003</v>
      </c>
      <c r="E11325" s="92">
        <f t="shared" si="556"/>
        <v>30.05</v>
      </c>
      <c r="F11325" s="92">
        <f t="shared" si="557"/>
        <v>42.32</v>
      </c>
      <c r="H11325" s="138">
        <v>35.950000000000003</v>
      </c>
      <c r="I11325" s="138">
        <v>30.05</v>
      </c>
      <c r="J11325" s="138">
        <v>42.32</v>
      </c>
      <c r="K11325" s="138">
        <v>8.7621696801112652</v>
      </c>
    </row>
    <row r="11326" spans="1:11" ht="14.5">
      <c r="A11326" s="39" t="s">
        <v>572</v>
      </c>
      <c r="B11326" s="39" t="s">
        <v>574</v>
      </c>
      <c r="C11326" s="39" t="s">
        <v>146</v>
      </c>
      <c r="D11326" s="92">
        <f t="shared" si="555"/>
        <v>22.55</v>
      </c>
      <c r="E11326" s="92">
        <f t="shared" si="556"/>
        <v>18.36</v>
      </c>
      <c r="F11326" s="92">
        <f t="shared" si="557"/>
        <v>27.37</v>
      </c>
      <c r="H11326" s="138">
        <v>22.55</v>
      </c>
      <c r="I11326" s="138">
        <v>18.36</v>
      </c>
      <c r="J11326" s="138">
        <v>27.37</v>
      </c>
      <c r="K11326" s="138">
        <v>10.199556541019955</v>
      </c>
    </row>
    <row r="11327" spans="1:11" ht="14.5">
      <c r="A11327" s="39" t="s">
        <v>572</v>
      </c>
      <c r="B11327" s="39" t="s">
        <v>574</v>
      </c>
      <c r="C11327" s="39" t="s">
        <v>153</v>
      </c>
      <c r="D11327" s="92">
        <f t="shared" si="555"/>
        <v>32.22</v>
      </c>
      <c r="E11327" s="92">
        <f t="shared" si="556"/>
        <v>25.51</v>
      </c>
      <c r="F11327" s="92">
        <f t="shared" si="557"/>
        <v>39.75</v>
      </c>
      <c r="H11327" s="138">
        <v>32.22</v>
      </c>
      <c r="I11327" s="138">
        <v>25.51</v>
      </c>
      <c r="J11327" s="138">
        <v>39.75</v>
      </c>
      <c r="K11327" s="138">
        <v>11.32836747361887</v>
      </c>
    </row>
    <row r="11328" spans="1:11" ht="14.5">
      <c r="A11328" s="39" t="s">
        <v>572</v>
      </c>
      <c r="B11328" s="39" t="s">
        <v>574</v>
      </c>
      <c r="C11328" s="39" t="s">
        <v>162</v>
      </c>
      <c r="D11328" s="92">
        <f t="shared" si="555"/>
        <v>28.76</v>
      </c>
      <c r="E11328" s="92">
        <f t="shared" si="556"/>
        <v>23.83</v>
      </c>
      <c r="F11328" s="92">
        <f t="shared" si="557"/>
        <v>34.26</v>
      </c>
      <c r="H11328" s="138">
        <v>28.76</v>
      </c>
      <c r="I11328" s="138">
        <v>23.83</v>
      </c>
      <c r="J11328" s="138">
        <v>34.26</v>
      </c>
      <c r="K11328" s="138">
        <v>9.2837273991655067</v>
      </c>
    </row>
    <row r="11329" spans="1:11" ht="14.5">
      <c r="A11329" s="39" t="s">
        <v>572</v>
      </c>
      <c r="B11329" s="39" t="s">
        <v>574</v>
      </c>
      <c r="C11329" s="39" t="s">
        <v>165</v>
      </c>
      <c r="D11329" s="92">
        <f t="shared" si="555"/>
        <v>28.47</v>
      </c>
      <c r="E11329" s="92">
        <f t="shared" si="556"/>
        <v>20.38</v>
      </c>
      <c r="F11329" s="92">
        <f t="shared" si="557"/>
        <v>38.229999999999997</v>
      </c>
      <c r="H11329" s="138">
        <v>28.47</v>
      </c>
      <c r="I11329" s="138">
        <v>20.38</v>
      </c>
      <c r="J11329" s="138">
        <v>38.229999999999997</v>
      </c>
      <c r="K11329" s="138">
        <v>16.12223393045311</v>
      </c>
    </row>
    <row r="11330" spans="1:11" ht="14.5">
      <c r="A11330" s="39" t="s">
        <v>572</v>
      </c>
      <c r="B11330" s="39" t="s">
        <v>574</v>
      </c>
      <c r="C11330" s="39" t="s">
        <v>166</v>
      </c>
      <c r="D11330" s="92">
        <f t="shared" si="555"/>
        <v>27.46</v>
      </c>
      <c r="E11330" s="92">
        <f t="shared" si="556"/>
        <v>23.03</v>
      </c>
      <c r="F11330" s="92">
        <f t="shared" si="557"/>
        <v>32.4</v>
      </c>
      <c r="H11330" s="138">
        <v>27.46</v>
      </c>
      <c r="I11330" s="138">
        <v>23.03</v>
      </c>
      <c r="J11330" s="138">
        <v>32.4</v>
      </c>
      <c r="K11330" s="138">
        <v>8.703568827385288</v>
      </c>
    </row>
    <row r="11331" spans="1:11" ht="14.5">
      <c r="A11331" s="39" t="s">
        <v>572</v>
      </c>
      <c r="B11331" s="39" t="s">
        <v>574</v>
      </c>
      <c r="C11331" s="39" t="s">
        <v>170</v>
      </c>
      <c r="D11331" s="92">
        <f t="shared" si="555"/>
        <v>22.57</v>
      </c>
      <c r="E11331" s="92">
        <f t="shared" si="556"/>
        <v>18.77</v>
      </c>
      <c r="F11331" s="92">
        <f t="shared" si="557"/>
        <v>26.89</v>
      </c>
      <c r="H11331" s="138">
        <v>22.57</v>
      </c>
      <c r="I11331" s="138">
        <v>18.77</v>
      </c>
      <c r="J11331" s="138">
        <v>26.89</v>
      </c>
      <c r="K11331" s="138">
        <v>9.1714665485157276</v>
      </c>
    </row>
    <row r="11332" spans="1:11" ht="14.5">
      <c r="A11332" s="39" t="s">
        <v>572</v>
      </c>
      <c r="B11332" s="39" t="s">
        <v>574</v>
      </c>
      <c r="C11332" s="39" t="s">
        <v>172</v>
      </c>
      <c r="D11332" s="92">
        <f t="shared" si="555"/>
        <v>32.299999999999997</v>
      </c>
      <c r="E11332" s="92">
        <f t="shared" si="556"/>
        <v>28.03</v>
      </c>
      <c r="F11332" s="92">
        <f t="shared" si="557"/>
        <v>36.880000000000003</v>
      </c>
      <c r="H11332" s="138">
        <v>32.299999999999997</v>
      </c>
      <c r="I11332" s="138">
        <v>28.03</v>
      </c>
      <c r="J11332" s="138">
        <v>36.880000000000003</v>
      </c>
      <c r="K11332" s="138">
        <v>6.9969040247678009</v>
      </c>
    </row>
    <row r="11333" spans="1:11" ht="14.5">
      <c r="A11333" s="39" t="s">
        <v>572</v>
      </c>
      <c r="B11333" s="39" t="s">
        <v>574</v>
      </c>
      <c r="C11333" s="39" t="s">
        <v>175</v>
      </c>
      <c r="D11333" s="92">
        <f t="shared" si="555"/>
        <v>29.1</v>
      </c>
      <c r="E11333" s="92">
        <f t="shared" si="556"/>
        <v>23.65</v>
      </c>
      <c r="F11333" s="92">
        <f t="shared" si="557"/>
        <v>35.21</v>
      </c>
      <c r="H11333" s="138">
        <v>29.1</v>
      </c>
      <c r="I11333" s="138">
        <v>23.65</v>
      </c>
      <c r="J11333" s="138">
        <v>35.21</v>
      </c>
      <c r="K11333" s="138">
        <v>10.171821305841924</v>
      </c>
    </row>
    <row r="11334" spans="1:11" ht="14.5">
      <c r="A11334" s="39" t="s">
        <v>572</v>
      </c>
      <c r="B11334" s="39" t="s">
        <v>542</v>
      </c>
      <c r="C11334" s="39" t="s">
        <v>99</v>
      </c>
      <c r="D11334" s="92">
        <f t="shared" si="555"/>
        <v>32.46</v>
      </c>
      <c r="E11334" s="92">
        <f t="shared" si="556"/>
        <v>24.23</v>
      </c>
      <c r="F11334" s="92">
        <f t="shared" si="557"/>
        <v>41.95</v>
      </c>
      <c r="H11334" s="138">
        <v>32.46</v>
      </c>
      <c r="I11334" s="138">
        <v>24.23</v>
      </c>
      <c r="J11334" s="138">
        <v>41.95</v>
      </c>
      <c r="K11334" s="138">
        <v>14.048059149722732</v>
      </c>
    </row>
    <row r="11335" spans="1:11" ht="14.5">
      <c r="A11335" s="39" t="s">
        <v>572</v>
      </c>
      <c r="B11335" s="39" t="s">
        <v>542</v>
      </c>
      <c r="C11335" s="39" t="s">
        <v>100</v>
      </c>
      <c r="D11335" s="92">
        <f t="shared" si="555"/>
        <v>31.25</v>
      </c>
      <c r="E11335" s="92">
        <f t="shared" si="556"/>
        <v>25.87</v>
      </c>
      <c r="F11335" s="92">
        <f t="shared" si="557"/>
        <v>37.18</v>
      </c>
      <c r="H11335" s="138">
        <v>31.25</v>
      </c>
      <c r="I11335" s="138">
        <v>25.87</v>
      </c>
      <c r="J11335" s="138">
        <v>37.18</v>
      </c>
      <c r="K11335" s="138">
        <v>9.2480000000000011</v>
      </c>
    </row>
    <row r="11336" spans="1:11" ht="14.5">
      <c r="A11336" s="39" t="s">
        <v>572</v>
      </c>
      <c r="B11336" s="39" t="s">
        <v>542</v>
      </c>
      <c r="C11336" s="39" t="s">
        <v>107</v>
      </c>
      <c r="D11336" s="92">
        <f t="shared" si="555"/>
        <v>42.36</v>
      </c>
      <c r="E11336" s="92">
        <f t="shared" si="556"/>
        <v>37.24</v>
      </c>
      <c r="F11336" s="92">
        <f t="shared" si="557"/>
        <v>47.65</v>
      </c>
      <c r="H11336" s="138">
        <v>42.36</v>
      </c>
      <c r="I11336" s="138">
        <v>37.24</v>
      </c>
      <c r="J11336" s="138">
        <v>47.65</v>
      </c>
      <c r="K11336" s="138">
        <v>6.3031161473087822</v>
      </c>
    </row>
    <row r="11337" spans="1:11" ht="14.5">
      <c r="A11337" s="39" t="s">
        <v>572</v>
      </c>
      <c r="B11337" s="39" t="s">
        <v>542</v>
      </c>
      <c r="C11337" s="39" t="s">
        <v>113</v>
      </c>
      <c r="D11337" s="92">
        <f t="shared" si="555"/>
        <v>34.39</v>
      </c>
      <c r="E11337" s="92">
        <f t="shared" si="556"/>
        <v>26.44</v>
      </c>
      <c r="F11337" s="92">
        <f t="shared" si="557"/>
        <v>43.33</v>
      </c>
      <c r="H11337" s="138">
        <v>34.39</v>
      </c>
      <c r="I11337" s="138">
        <v>26.44</v>
      </c>
      <c r="J11337" s="138">
        <v>43.33</v>
      </c>
      <c r="K11337" s="138">
        <v>12.649025879616167</v>
      </c>
    </row>
    <row r="11338" spans="1:11" ht="14.5">
      <c r="A11338" s="39" t="s">
        <v>572</v>
      </c>
      <c r="B11338" s="39" t="s">
        <v>542</v>
      </c>
      <c r="C11338" s="39" t="s">
        <v>114</v>
      </c>
      <c r="D11338" s="92">
        <f t="shared" si="555"/>
        <v>35.5</v>
      </c>
      <c r="E11338" s="92">
        <f t="shared" si="556"/>
        <v>28.29</v>
      </c>
      <c r="F11338" s="92">
        <f t="shared" si="557"/>
        <v>43.43</v>
      </c>
      <c r="H11338" s="138">
        <v>35.5</v>
      </c>
      <c r="I11338" s="138">
        <v>28.29</v>
      </c>
      <c r="J11338" s="138">
        <v>43.43</v>
      </c>
      <c r="K11338" s="138">
        <v>10.95774647887324</v>
      </c>
    </row>
    <row r="11339" spans="1:11" ht="14.5">
      <c r="A11339" s="39" t="s">
        <v>572</v>
      </c>
      <c r="B11339" s="39" t="s">
        <v>542</v>
      </c>
      <c r="C11339" s="39" t="s">
        <v>120</v>
      </c>
      <c r="D11339" s="92">
        <f t="shared" si="555"/>
        <v>38.82</v>
      </c>
      <c r="E11339" s="92">
        <f t="shared" si="556"/>
        <v>30.03</v>
      </c>
      <c r="F11339" s="92">
        <f t="shared" si="557"/>
        <v>48.4</v>
      </c>
      <c r="H11339" s="138">
        <v>38.82</v>
      </c>
      <c r="I11339" s="138">
        <v>30.03</v>
      </c>
      <c r="J11339" s="138">
        <v>48.4</v>
      </c>
      <c r="K11339" s="138">
        <v>12.210200927357032</v>
      </c>
    </row>
    <row r="11340" spans="1:11" ht="14.5">
      <c r="A11340" s="39" t="s">
        <v>572</v>
      </c>
      <c r="B11340" s="39" t="s">
        <v>542</v>
      </c>
      <c r="C11340" s="39" t="s">
        <v>121</v>
      </c>
      <c r="D11340" s="92">
        <f t="shared" si="555"/>
        <v>34.32</v>
      </c>
      <c r="E11340" s="92">
        <f t="shared" si="556"/>
        <v>26.81</v>
      </c>
      <c r="F11340" s="92">
        <f t="shared" si="557"/>
        <v>42.72</v>
      </c>
      <c r="H11340" s="138">
        <v>34.32</v>
      </c>
      <c r="I11340" s="138">
        <v>26.81</v>
      </c>
      <c r="J11340" s="138">
        <v>42.72</v>
      </c>
      <c r="K11340" s="138">
        <v>11.917249417249415</v>
      </c>
    </row>
    <row r="11341" spans="1:11" ht="14.5">
      <c r="A11341" s="39" t="s">
        <v>572</v>
      </c>
      <c r="B11341" s="39" t="s">
        <v>542</v>
      </c>
      <c r="C11341" s="39" t="s">
        <v>124</v>
      </c>
      <c r="D11341" s="92">
        <f t="shared" si="555"/>
        <v>40.200000000000003</v>
      </c>
      <c r="E11341" s="92">
        <f t="shared" si="556"/>
        <v>34.07</v>
      </c>
      <c r="F11341" s="92">
        <f t="shared" si="557"/>
        <v>46.64</v>
      </c>
      <c r="H11341" s="138">
        <v>40.200000000000003</v>
      </c>
      <c r="I11341" s="138">
        <v>34.07</v>
      </c>
      <c r="J11341" s="138">
        <v>46.64</v>
      </c>
      <c r="K11341" s="138">
        <v>8.0099502487562191</v>
      </c>
    </row>
    <row r="11342" spans="1:11" ht="14.5">
      <c r="A11342" s="39" t="s">
        <v>572</v>
      </c>
      <c r="B11342" s="39" t="s">
        <v>542</v>
      </c>
      <c r="C11342" s="39" t="s">
        <v>126</v>
      </c>
      <c r="D11342" s="92">
        <f t="shared" si="555"/>
        <v>32.69</v>
      </c>
      <c r="E11342" s="92">
        <f t="shared" si="556"/>
        <v>24.41</v>
      </c>
      <c r="F11342" s="92">
        <f t="shared" si="557"/>
        <v>42.2</v>
      </c>
      <c r="H11342" s="138">
        <v>32.69</v>
      </c>
      <c r="I11342" s="138">
        <v>24.41</v>
      </c>
      <c r="J11342" s="138">
        <v>42.2</v>
      </c>
      <c r="K11342" s="138">
        <v>14.010400734169473</v>
      </c>
    </row>
    <row r="11343" spans="1:11" ht="14.5">
      <c r="A11343" s="39" t="s">
        <v>572</v>
      </c>
      <c r="B11343" s="39" t="s">
        <v>542</v>
      </c>
      <c r="C11343" s="39" t="s">
        <v>127</v>
      </c>
      <c r="D11343" s="92">
        <f t="shared" si="555"/>
        <v>37.520000000000003</v>
      </c>
      <c r="E11343" s="92">
        <f t="shared" si="556"/>
        <v>30.34</v>
      </c>
      <c r="F11343" s="92">
        <f t="shared" si="557"/>
        <v>45.3</v>
      </c>
      <c r="H11343" s="138">
        <v>37.520000000000003</v>
      </c>
      <c r="I11343" s="138">
        <v>30.34</v>
      </c>
      <c r="J11343" s="138">
        <v>45.3</v>
      </c>
      <c r="K11343" s="138">
        <v>10.234541577825158</v>
      </c>
    </row>
    <row r="11344" spans="1:11" ht="14.5">
      <c r="A11344" s="39" t="s">
        <v>572</v>
      </c>
      <c r="B11344" s="39" t="s">
        <v>542</v>
      </c>
      <c r="C11344" s="39" t="s">
        <v>128</v>
      </c>
      <c r="D11344" s="92">
        <f t="shared" si="555"/>
        <v>40.47</v>
      </c>
      <c r="E11344" s="92">
        <f t="shared" si="556"/>
        <v>34.520000000000003</v>
      </c>
      <c r="F11344" s="92">
        <f t="shared" si="557"/>
        <v>46.72</v>
      </c>
      <c r="H11344" s="138">
        <v>40.47</v>
      </c>
      <c r="I11344" s="138">
        <v>34.520000000000003</v>
      </c>
      <c r="J11344" s="138">
        <v>46.72</v>
      </c>
      <c r="K11344" s="138">
        <v>7.7341240425006177</v>
      </c>
    </row>
    <row r="11345" spans="1:11" ht="14.5">
      <c r="A11345" s="39" t="s">
        <v>572</v>
      </c>
      <c r="B11345" s="39" t="s">
        <v>542</v>
      </c>
      <c r="C11345" s="39" t="s">
        <v>129</v>
      </c>
      <c r="D11345" s="92">
        <f t="shared" si="555"/>
        <v>31.61</v>
      </c>
      <c r="E11345" s="92">
        <f t="shared" si="556"/>
        <v>24.39</v>
      </c>
      <c r="F11345" s="92">
        <f t="shared" si="557"/>
        <v>39.840000000000003</v>
      </c>
      <c r="H11345" s="138">
        <v>31.61</v>
      </c>
      <c r="I11345" s="138">
        <v>24.39</v>
      </c>
      <c r="J11345" s="138">
        <v>39.840000000000003</v>
      </c>
      <c r="K11345" s="138">
        <v>12.559316671939261</v>
      </c>
    </row>
    <row r="11346" spans="1:11" ht="14.5">
      <c r="A11346" s="39" t="s">
        <v>572</v>
      </c>
      <c r="B11346" s="39" t="s">
        <v>542</v>
      </c>
      <c r="C11346" s="39" t="s">
        <v>139</v>
      </c>
      <c r="D11346" s="92">
        <f t="shared" si="555"/>
        <v>43.94</v>
      </c>
      <c r="E11346" s="92">
        <f t="shared" si="556"/>
        <v>38.85</v>
      </c>
      <c r="F11346" s="92">
        <f t="shared" si="557"/>
        <v>49.16</v>
      </c>
      <c r="H11346" s="138">
        <v>43.94</v>
      </c>
      <c r="I11346" s="138">
        <v>38.85</v>
      </c>
      <c r="J11346" s="138">
        <v>49.16</v>
      </c>
      <c r="K11346" s="138">
        <v>6.0081929904415121</v>
      </c>
    </row>
    <row r="11347" spans="1:11" ht="14.5">
      <c r="A11347" s="39" t="s">
        <v>572</v>
      </c>
      <c r="B11347" s="39" t="s">
        <v>542</v>
      </c>
      <c r="C11347" s="39" t="s">
        <v>141</v>
      </c>
      <c r="D11347" s="92">
        <f t="shared" si="555"/>
        <v>56.83</v>
      </c>
      <c r="E11347" s="92">
        <f t="shared" si="556"/>
        <v>48.63</v>
      </c>
      <c r="F11347" s="92">
        <f t="shared" si="557"/>
        <v>64.67</v>
      </c>
      <c r="H11347" s="138">
        <v>56.83</v>
      </c>
      <c r="I11347" s="138">
        <v>48.63</v>
      </c>
      <c r="J11347" s="138">
        <v>64.67</v>
      </c>
      <c r="K11347" s="138">
        <v>7.267288404011965</v>
      </c>
    </row>
    <row r="11348" spans="1:11" ht="14.5">
      <c r="A11348" s="39" t="s">
        <v>572</v>
      </c>
      <c r="B11348" s="39" t="s">
        <v>542</v>
      </c>
      <c r="C11348" s="39" t="s">
        <v>142</v>
      </c>
      <c r="D11348" s="92">
        <f t="shared" si="555"/>
        <v>40.06</v>
      </c>
      <c r="E11348" s="92">
        <f t="shared" si="556"/>
        <v>34.65</v>
      </c>
      <c r="F11348" s="92">
        <f t="shared" si="557"/>
        <v>45.73</v>
      </c>
      <c r="H11348" s="138">
        <v>40.06</v>
      </c>
      <c r="I11348" s="138">
        <v>34.65</v>
      </c>
      <c r="J11348" s="138">
        <v>45.73</v>
      </c>
      <c r="K11348" s="138">
        <v>7.0893659510733897</v>
      </c>
    </row>
    <row r="11349" spans="1:11" ht="14.5">
      <c r="A11349" s="39" t="s">
        <v>572</v>
      </c>
      <c r="B11349" s="39" t="s">
        <v>542</v>
      </c>
      <c r="C11349" s="39" t="s">
        <v>147</v>
      </c>
      <c r="D11349" s="92">
        <f t="shared" si="555"/>
        <v>43.29</v>
      </c>
      <c r="E11349" s="92">
        <f t="shared" si="556"/>
        <v>37.57</v>
      </c>
      <c r="F11349" s="92">
        <f t="shared" si="557"/>
        <v>49.19</v>
      </c>
      <c r="H11349" s="138">
        <v>43.29</v>
      </c>
      <c r="I11349" s="138">
        <v>37.57</v>
      </c>
      <c r="J11349" s="138">
        <v>49.19</v>
      </c>
      <c r="K11349" s="138">
        <v>6.8838068838068835</v>
      </c>
    </row>
    <row r="11350" spans="1:11" ht="14.5">
      <c r="A11350" s="39" t="s">
        <v>572</v>
      </c>
      <c r="B11350" s="39" t="s">
        <v>542</v>
      </c>
      <c r="C11350" s="39" t="s">
        <v>148</v>
      </c>
      <c r="D11350" s="92">
        <f t="shared" si="555"/>
        <v>35.71</v>
      </c>
      <c r="E11350" s="92">
        <f t="shared" si="556"/>
        <v>29.19</v>
      </c>
      <c r="F11350" s="92">
        <f t="shared" si="557"/>
        <v>42.81</v>
      </c>
      <c r="H11350" s="138">
        <v>35.71</v>
      </c>
      <c r="I11350" s="138">
        <v>29.19</v>
      </c>
      <c r="J11350" s="138">
        <v>42.81</v>
      </c>
      <c r="K11350" s="138">
        <v>9.7731727807336881</v>
      </c>
    </row>
    <row r="11351" spans="1:11" ht="14.5">
      <c r="A11351" s="39" t="s">
        <v>572</v>
      </c>
      <c r="B11351" s="39" t="s">
        <v>542</v>
      </c>
      <c r="C11351" s="39" t="s">
        <v>152</v>
      </c>
      <c r="D11351" s="92">
        <f t="shared" si="555"/>
        <v>44.18</v>
      </c>
      <c r="E11351" s="92">
        <f t="shared" si="556"/>
        <v>36.68</v>
      </c>
      <c r="F11351" s="92">
        <f t="shared" si="557"/>
        <v>51.95</v>
      </c>
      <c r="H11351" s="138">
        <v>44.18</v>
      </c>
      <c r="I11351" s="138">
        <v>36.68</v>
      </c>
      <c r="J11351" s="138">
        <v>51.95</v>
      </c>
      <c r="K11351" s="138">
        <v>8.8727931190583966</v>
      </c>
    </row>
    <row r="11352" spans="1:11" ht="14.5">
      <c r="A11352" s="39" t="s">
        <v>572</v>
      </c>
      <c r="B11352" s="39" t="s">
        <v>542</v>
      </c>
      <c r="C11352" s="39" t="s">
        <v>155</v>
      </c>
      <c r="D11352" s="92">
        <f t="shared" si="555"/>
        <v>31.86</v>
      </c>
      <c r="E11352" s="92">
        <f t="shared" si="556"/>
        <v>23.33</v>
      </c>
      <c r="F11352" s="92">
        <f t="shared" si="557"/>
        <v>41.8</v>
      </c>
      <c r="H11352" s="138">
        <v>31.86</v>
      </c>
      <c r="I11352" s="138">
        <v>23.33</v>
      </c>
      <c r="J11352" s="138">
        <v>41.8</v>
      </c>
      <c r="K11352" s="138">
        <v>14.940364092906467</v>
      </c>
    </row>
    <row r="11353" spans="1:11" ht="14.5">
      <c r="A11353" s="39" t="s">
        <v>572</v>
      </c>
      <c r="B11353" s="39" t="s">
        <v>542</v>
      </c>
      <c r="C11353" s="39" t="s">
        <v>157</v>
      </c>
      <c r="D11353" s="92">
        <f t="shared" si="555"/>
        <v>41.05</v>
      </c>
      <c r="E11353" s="92">
        <f t="shared" si="556"/>
        <v>29.3</v>
      </c>
      <c r="F11353" s="92">
        <f t="shared" si="557"/>
        <v>53.93</v>
      </c>
      <c r="H11353" s="138">
        <v>41.05</v>
      </c>
      <c r="I11353" s="138">
        <v>29.3</v>
      </c>
      <c r="J11353" s="138">
        <v>53.93</v>
      </c>
      <c r="K11353" s="138">
        <v>15.615103532277711</v>
      </c>
    </row>
    <row r="11354" spans="1:11" ht="14.5">
      <c r="A11354" s="39" t="s">
        <v>572</v>
      </c>
      <c r="B11354" s="39" t="s">
        <v>542</v>
      </c>
      <c r="C11354" s="39" t="s">
        <v>158</v>
      </c>
      <c r="D11354" s="92">
        <f t="shared" si="555"/>
        <v>42.7</v>
      </c>
      <c r="E11354" s="92">
        <f t="shared" si="556"/>
        <v>27.34</v>
      </c>
      <c r="F11354" s="92">
        <f t="shared" si="557"/>
        <v>59.6</v>
      </c>
      <c r="H11354" s="138">
        <v>42.7</v>
      </c>
      <c r="I11354" s="138">
        <v>27.34</v>
      </c>
      <c r="J11354" s="138">
        <v>59.6</v>
      </c>
      <c r="K11354" s="138">
        <v>19.976580796252925</v>
      </c>
    </row>
    <row r="11355" spans="1:11" ht="14.5">
      <c r="A11355" s="39" t="s">
        <v>572</v>
      </c>
      <c r="B11355" s="39" t="s">
        <v>542</v>
      </c>
      <c r="C11355" s="39" t="s">
        <v>160</v>
      </c>
      <c r="D11355" s="92">
        <f t="shared" si="555"/>
        <v>47.75</v>
      </c>
      <c r="E11355" s="92">
        <f t="shared" si="556"/>
        <v>41.49</v>
      </c>
      <c r="F11355" s="92">
        <f t="shared" si="557"/>
        <v>54.08</v>
      </c>
      <c r="H11355" s="138">
        <v>47.75</v>
      </c>
      <c r="I11355" s="138">
        <v>41.49</v>
      </c>
      <c r="J11355" s="138">
        <v>54.08</v>
      </c>
      <c r="K11355" s="138">
        <v>6.7643979057591617</v>
      </c>
    </row>
    <row r="11356" spans="1:11" ht="14.5">
      <c r="A11356" s="39" t="s">
        <v>572</v>
      </c>
      <c r="B11356" s="39" t="s">
        <v>542</v>
      </c>
      <c r="C11356" s="39" t="s">
        <v>163</v>
      </c>
      <c r="D11356" s="92">
        <f t="shared" si="555"/>
        <v>50.56</v>
      </c>
      <c r="E11356" s="92">
        <f t="shared" si="556"/>
        <v>42</v>
      </c>
      <c r="F11356" s="92">
        <f t="shared" si="557"/>
        <v>59.1</v>
      </c>
      <c r="H11356" s="138">
        <v>50.56</v>
      </c>
      <c r="I11356" s="138">
        <v>42</v>
      </c>
      <c r="J11356" s="138">
        <v>59.1</v>
      </c>
      <c r="K11356" s="138">
        <v>8.7025316455696213</v>
      </c>
    </row>
    <row r="11357" spans="1:11" ht="14.5">
      <c r="A11357" s="39" t="s">
        <v>572</v>
      </c>
      <c r="B11357" s="39" t="s">
        <v>542</v>
      </c>
      <c r="C11357" s="39" t="s">
        <v>167</v>
      </c>
      <c r="D11357" s="92">
        <f t="shared" ref="D11357:D11420" si="558">IF(K11357&gt;=50," ",H11357)</f>
        <v>37.880000000000003</v>
      </c>
      <c r="E11357" s="92">
        <f t="shared" ref="E11357:E11420" si="559">IF(K11357&gt;=50," ",I11357)</f>
        <v>31.53</v>
      </c>
      <c r="F11357" s="92">
        <f t="shared" ref="F11357:F11420" si="560">IF(K11357&gt;=50," ",J11357)</f>
        <v>44.67</v>
      </c>
      <c r="H11357" s="138">
        <v>37.880000000000003</v>
      </c>
      <c r="I11357" s="138">
        <v>31.53</v>
      </c>
      <c r="J11357" s="138">
        <v>44.67</v>
      </c>
      <c r="K11357" s="138">
        <v>8.8965153115100311</v>
      </c>
    </row>
    <row r="11358" spans="1:11" ht="14.5">
      <c r="A11358" s="39" t="s">
        <v>572</v>
      </c>
      <c r="B11358" s="39" t="s">
        <v>542</v>
      </c>
      <c r="C11358" s="39" t="s">
        <v>169</v>
      </c>
      <c r="D11358" s="92">
        <f t="shared" si="558"/>
        <v>39.74</v>
      </c>
      <c r="E11358" s="92">
        <f t="shared" si="559"/>
        <v>29.46</v>
      </c>
      <c r="F11358" s="92">
        <f t="shared" si="560"/>
        <v>51.01</v>
      </c>
      <c r="H11358" s="138">
        <v>39.74</v>
      </c>
      <c r="I11358" s="138">
        <v>29.46</v>
      </c>
      <c r="J11358" s="138">
        <v>51.01</v>
      </c>
      <c r="K11358" s="138">
        <v>14.041268243583291</v>
      </c>
    </row>
    <row r="11359" spans="1:11" ht="14.5">
      <c r="A11359" s="39" t="s">
        <v>572</v>
      </c>
      <c r="B11359" s="39" t="s">
        <v>542</v>
      </c>
      <c r="C11359" s="39" t="s">
        <v>173</v>
      </c>
      <c r="D11359" s="92">
        <f t="shared" si="558"/>
        <v>46.83</v>
      </c>
      <c r="E11359" s="92">
        <f t="shared" si="559"/>
        <v>41.82</v>
      </c>
      <c r="F11359" s="92">
        <f t="shared" si="560"/>
        <v>51.91</v>
      </c>
      <c r="H11359" s="138">
        <v>46.83</v>
      </c>
      <c r="I11359" s="138">
        <v>41.82</v>
      </c>
      <c r="J11359" s="138">
        <v>51.91</v>
      </c>
      <c r="K11359" s="138">
        <v>5.5092889173606663</v>
      </c>
    </row>
    <row r="11360" spans="1:11" ht="14.5">
      <c r="A11360" s="39" t="s">
        <v>572</v>
      </c>
      <c r="B11360" s="39" t="s">
        <v>542</v>
      </c>
      <c r="C11360" s="39" t="s">
        <v>176</v>
      </c>
      <c r="D11360" s="92">
        <f t="shared" si="558"/>
        <v>31.96</v>
      </c>
      <c r="E11360" s="92">
        <f t="shared" si="559"/>
        <v>22.61</v>
      </c>
      <c r="F11360" s="92">
        <f t="shared" si="560"/>
        <v>43.02</v>
      </c>
      <c r="H11360" s="138">
        <v>31.96</v>
      </c>
      <c r="I11360" s="138">
        <v>22.61</v>
      </c>
      <c r="J11360" s="138">
        <v>43.02</v>
      </c>
      <c r="K11360" s="138">
        <v>16.458072590738421</v>
      </c>
    </row>
    <row r="11361" spans="1:11" ht="14.5">
      <c r="A11361" s="39" t="s">
        <v>572</v>
      </c>
      <c r="B11361" s="39" t="s">
        <v>573</v>
      </c>
      <c r="C11361" s="39" t="s">
        <v>99</v>
      </c>
      <c r="D11361" s="92">
        <f t="shared" si="558"/>
        <v>33.28</v>
      </c>
      <c r="E11361" s="92">
        <f t="shared" si="559"/>
        <v>25.5</v>
      </c>
      <c r="F11361" s="92">
        <f t="shared" si="560"/>
        <v>42.11</v>
      </c>
      <c r="H11361" s="138">
        <v>33.28</v>
      </c>
      <c r="I11361" s="138">
        <v>25.5</v>
      </c>
      <c r="J11361" s="138">
        <v>42.11</v>
      </c>
      <c r="K11361" s="138">
        <v>12.830528846153843</v>
      </c>
    </row>
    <row r="11362" spans="1:11" ht="14.5">
      <c r="A11362" s="39" t="s">
        <v>572</v>
      </c>
      <c r="B11362" s="39" t="s">
        <v>573</v>
      </c>
      <c r="C11362" s="39" t="s">
        <v>100</v>
      </c>
      <c r="D11362" s="92">
        <f t="shared" si="558"/>
        <v>41.37</v>
      </c>
      <c r="E11362" s="92">
        <f t="shared" si="559"/>
        <v>35.6</v>
      </c>
      <c r="F11362" s="92">
        <f t="shared" si="560"/>
        <v>47.39</v>
      </c>
      <c r="H11362" s="138">
        <v>41.37</v>
      </c>
      <c r="I11362" s="138">
        <v>35.6</v>
      </c>
      <c r="J11362" s="138">
        <v>47.39</v>
      </c>
      <c r="K11362" s="138">
        <v>7.2999758278946096</v>
      </c>
    </row>
    <row r="11363" spans="1:11" ht="14.5">
      <c r="A11363" s="39" t="s">
        <v>572</v>
      </c>
      <c r="B11363" s="39" t="s">
        <v>573</v>
      </c>
      <c r="C11363" s="39" t="s">
        <v>107</v>
      </c>
      <c r="D11363" s="92">
        <f t="shared" si="558"/>
        <v>29.19</v>
      </c>
      <c r="E11363" s="92">
        <f t="shared" si="559"/>
        <v>24.44</v>
      </c>
      <c r="F11363" s="92">
        <f t="shared" si="560"/>
        <v>34.450000000000003</v>
      </c>
      <c r="H11363" s="138">
        <v>29.19</v>
      </c>
      <c r="I11363" s="138">
        <v>24.44</v>
      </c>
      <c r="J11363" s="138">
        <v>34.450000000000003</v>
      </c>
      <c r="K11363" s="138">
        <v>8.7701267557382661</v>
      </c>
    </row>
    <row r="11364" spans="1:11" ht="14.5">
      <c r="A11364" s="39" t="s">
        <v>572</v>
      </c>
      <c r="B11364" s="39" t="s">
        <v>573</v>
      </c>
      <c r="C11364" s="39" t="s">
        <v>113</v>
      </c>
      <c r="D11364" s="92">
        <f t="shared" si="558"/>
        <v>36.89</v>
      </c>
      <c r="E11364" s="92">
        <f t="shared" si="559"/>
        <v>29.27</v>
      </c>
      <c r="F11364" s="92">
        <f t="shared" si="560"/>
        <v>45.23</v>
      </c>
      <c r="H11364" s="138">
        <v>36.89</v>
      </c>
      <c r="I11364" s="138">
        <v>29.27</v>
      </c>
      <c r="J11364" s="138">
        <v>45.23</v>
      </c>
      <c r="K11364" s="138">
        <v>11.141230685822718</v>
      </c>
    </row>
    <row r="11365" spans="1:11" ht="14.5">
      <c r="A11365" s="39" t="s">
        <v>572</v>
      </c>
      <c r="B11365" s="39" t="s">
        <v>573</v>
      </c>
      <c r="C11365" s="39" t="s">
        <v>114</v>
      </c>
      <c r="D11365" s="92">
        <f t="shared" si="558"/>
        <v>36.35</v>
      </c>
      <c r="E11365" s="92">
        <f t="shared" si="559"/>
        <v>29.18</v>
      </c>
      <c r="F11365" s="92">
        <f t="shared" si="560"/>
        <v>44.18</v>
      </c>
      <c r="H11365" s="138">
        <v>36.35</v>
      </c>
      <c r="I11365" s="138">
        <v>29.18</v>
      </c>
      <c r="J11365" s="138">
        <v>44.18</v>
      </c>
      <c r="K11365" s="138">
        <v>10.591471801925723</v>
      </c>
    </row>
    <row r="11366" spans="1:11" ht="14.5">
      <c r="A11366" s="39" t="s">
        <v>572</v>
      </c>
      <c r="B11366" s="39" t="s">
        <v>573</v>
      </c>
      <c r="C11366" s="39" t="s">
        <v>120</v>
      </c>
      <c r="D11366" s="92">
        <f t="shared" si="558"/>
        <v>34.67</v>
      </c>
      <c r="E11366" s="92">
        <f t="shared" si="559"/>
        <v>26.39</v>
      </c>
      <c r="F11366" s="92">
        <f t="shared" si="560"/>
        <v>44</v>
      </c>
      <c r="H11366" s="138">
        <v>34.67</v>
      </c>
      <c r="I11366" s="138">
        <v>26.39</v>
      </c>
      <c r="J11366" s="138">
        <v>44</v>
      </c>
      <c r="K11366" s="138">
        <v>13.066051341217191</v>
      </c>
    </row>
    <row r="11367" spans="1:11" ht="14.5">
      <c r="A11367" s="39" t="s">
        <v>572</v>
      </c>
      <c r="B11367" s="39" t="s">
        <v>573</v>
      </c>
      <c r="C11367" s="39" t="s">
        <v>121</v>
      </c>
      <c r="D11367" s="92">
        <f t="shared" si="558"/>
        <v>39.369999999999997</v>
      </c>
      <c r="E11367" s="92">
        <f t="shared" si="559"/>
        <v>31.52</v>
      </c>
      <c r="F11367" s="92">
        <f t="shared" si="560"/>
        <v>47.81</v>
      </c>
      <c r="H11367" s="138">
        <v>39.369999999999997</v>
      </c>
      <c r="I11367" s="138">
        <v>31.52</v>
      </c>
      <c r="J11367" s="138">
        <v>47.81</v>
      </c>
      <c r="K11367" s="138">
        <v>10.642621285242573</v>
      </c>
    </row>
    <row r="11368" spans="1:11" ht="14.5">
      <c r="A11368" s="39" t="s">
        <v>572</v>
      </c>
      <c r="B11368" s="39" t="s">
        <v>573</v>
      </c>
      <c r="C11368" s="39" t="s">
        <v>124</v>
      </c>
      <c r="D11368" s="92">
        <f t="shared" si="558"/>
        <v>35.71</v>
      </c>
      <c r="E11368" s="92">
        <f t="shared" si="559"/>
        <v>29.78</v>
      </c>
      <c r="F11368" s="92">
        <f t="shared" si="560"/>
        <v>42.1</v>
      </c>
      <c r="H11368" s="138">
        <v>35.71</v>
      </c>
      <c r="I11368" s="138">
        <v>29.78</v>
      </c>
      <c r="J11368" s="138">
        <v>42.1</v>
      </c>
      <c r="K11368" s="138">
        <v>8.8490618874264921</v>
      </c>
    </row>
    <row r="11369" spans="1:11" ht="14.5">
      <c r="A11369" s="39" t="s">
        <v>572</v>
      </c>
      <c r="B11369" s="39" t="s">
        <v>573</v>
      </c>
      <c r="C11369" s="39" t="s">
        <v>126</v>
      </c>
      <c r="D11369" s="92">
        <f t="shared" si="558"/>
        <v>32.82</v>
      </c>
      <c r="E11369" s="92">
        <f t="shared" si="559"/>
        <v>24.7</v>
      </c>
      <c r="F11369" s="92">
        <f t="shared" si="560"/>
        <v>42.11</v>
      </c>
      <c r="H11369" s="138">
        <v>32.82</v>
      </c>
      <c r="I11369" s="138">
        <v>24.7</v>
      </c>
      <c r="J11369" s="138">
        <v>42.11</v>
      </c>
      <c r="K11369" s="138">
        <v>13.650213284582573</v>
      </c>
    </row>
    <row r="11370" spans="1:11" ht="14.5">
      <c r="A11370" s="39" t="s">
        <v>572</v>
      </c>
      <c r="B11370" s="39" t="s">
        <v>573</v>
      </c>
      <c r="C11370" s="39" t="s">
        <v>127</v>
      </c>
      <c r="D11370" s="92">
        <f t="shared" si="558"/>
        <v>26.95</v>
      </c>
      <c r="E11370" s="92">
        <f t="shared" si="559"/>
        <v>20.72</v>
      </c>
      <c r="F11370" s="92">
        <f t="shared" si="560"/>
        <v>34.24</v>
      </c>
      <c r="H11370" s="138">
        <v>26.95</v>
      </c>
      <c r="I11370" s="138">
        <v>20.72</v>
      </c>
      <c r="J11370" s="138">
        <v>34.24</v>
      </c>
      <c r="K11370" s="138">
        <v>12.838589981447123</v>
      </c>
    </row>
    <row r="11371" spans="1:11" ht="14.5">
      <c r="A11371" s="39" t="s">
        <v>572</v>
      </c>
      <c r="B11371" s="39" t="s">
        <v>573</v>
      </c>
      <c r="C11371" s="39" t="s">
        <v>128</v>
      </c>
      <c r="D11371" s="92">
        <f t="shared" si="558"/>
        <v>33.33</v>
      </c>
      <c r="E11371" s="92">
        <f t="shared" si="559"/>
        <v>27.66</v>
      </c>
      <c r="F11371" s="92">
        <f t="shared" si="560"/>
        <v>39.53</v>
      </c>
      <c r="H11371" s="138">
        <v>33.33</v>
      </c>
      <c r="I11371" s="138">
        <v>27.66</v>
      </c>
      <c r="J11371" s="138">
        <v>39.53</v>
      </c>
      <c r="K11371" s="138">
        <v>9.1209120912091208</v>
      </c>
    </row>
    <row r="11372" spans="1:11" ht="14.5">
      <c r="A11372" s="39" t="s">
        <v>572</v>
      </c>
      <c r="B11372" s="39" t="s">
        <v>573</v>
      </c>
      <c r="C11372" s="39" t="s">
        <v>129</v>
      </c>
      <c r="D11372" s="92">
        <f t="shared" si="558"/>
        <v>36.590000000000003</v>
      </c>
      <c r="E11372" s="92">
        <f t="shared" si="559"/>
        <v>28.1</v>
      </c>
      <c r="F11372" s="92">
        <f t="shared" si="560"/>
        <v>46</v>
      </c>
      <c r="H11372" s="138">
        <v>36.590000000000003</v>
      </c>
      <c r="I11372" s="138">
        <v>28.1</v>
      </c>
      <c r="J11372" s="138">
        <v>46</v>
      </c>
      <c r="K11372" s="138">
        <v>12.599070784367314</v>
      </c>
    </row>
    <row r="11373" spans="1:11" ht="14.5">
      <c r="A11373" s="39" t="s">
        <v>572</v>
      </c>
      <c r="B11373" s="39" t="s">
        <v>573</v>
      </c>
      <c r="C11373" s="39" t="s">
        <v>139</v>
      </c>
      <c r="D11373" s="92">
        <f t="shared" si="558"/>
        <v>28.43</v>
      </c>
      <c r="E11373" s="92">
        <f t="shared" si="559"/>
        <v>23.72</v>
      </c>
      <c r="F11373" s="92">
        <f t="shared" si="560"/>
        <v>33.659999999999997</v>
      </c>
      <c r="H11373" s="138">
        <v>28.43</v>
      </c>
      <c r="I11373" s="138">
        <v>23.72</v>
      </c>
      <c r="J11373" s="138">
        <v>33.659999999999997</v>
      </c>
      <c r="K11373" s="138">
        <v>8.9342244108336271</v>
      </c>
    </row>
    <row r="11374" spans="1:11" ht="14.5">
      <c r="A11374" s="39" t="s">
        <v>572</v>
      </c>
      <c r="B11374" s="39" t="s">
        <v>573</v>
      </c>
      <c r="C11374" s="39" t="s">
        <v>141</v>
      </c>
      <c r="D11374" s="92">
        <f t="shared" si="558"/>
        <v>25.4</v>
      </c>
      <c r="E11374" s="92">
        <f t="shared" si="559"/>
        <v>19.45</v>
      </c>
      <c r="F11374" s="92">
        <f t="shared" si="560"/>
        <v>32.44</v>
      </c>
      <c r="H11374" s="138">
        <v>25.4</v>
      </c>
      <c r="I11374" s="138">
        <v>19.45</v>
      </c>
      <c r="J11374" s="138">
        <v>32.44</v>
      </c>
      <c r="K11374" s="138">
        <v>13.070866141732285</v>
      </c>
    </row>
    <row r="11375" spans="1:11" ht="14.5">
      <c r="A11375" s="39" t="s">
        <v>572</v>
      </c>
      <c r="B11375" s="39" t="s">
        <v>573</v>
      </c>
      <c r="C11375" s="39" t="s">
        <v>142</v>
      </c>
      <c r="D11375" s="92">
        <f t="shared" si="558"/>
        <v>33.51</v>
      </c>
      <c r="E11375" s="92">
        <f t="shared" si="559"/>
        <v>28.06</v>
      </c>
      <c r="F11375" s="92">
        <f t="shared" si="560"/>
        <v>39.44</v>
      </c>
      <c r="H11375" s="138">
        <v>33.51</v>
      </c>
      <c r="I11375" s="138">
        <v>28.06</v>
      </c>
      <c r="J11375" s="138">
        <v>39.44</v>
      </c>
      <c r="K11375" s="138">
        <v>8.6839749328558646</v>
      </c>
    </row>
    <row r="11376" spans="1:11" ht="14.5">
      <c r="A11376" s="39" t="s">
        <v>572</v>
      </c>
      <c r="B11376" s="39" t="s">
        <v>573</v>
      </c>
      <c r="C11376" s="39" t="s">
        <v>147</v>
      </c>
      <c r="D11376" s="92">
        <f t="shared" si="558"/>
        <v>33.69</v>
      </c>
      <c r="E11376" s="92">
        <f t="shared" si="559"/>
        <v>28.25</v>
      </c>
      <c r="F11376" s="92">
        <f t="shared" si="560"/>
        <v>39.6</v>
      </c>
      <c r="H11376" s="138">
        <v>33.69</v>
      </c>
      <c r="I11376" s="138">
        <v>28.25</v>
      </c>
      <c r="J11376" s="138">
        <v>39.6</v>
      </c>
      <c r="K11376" s="138">
        <v>8.637577916295637</v>
      </c>
    </row>
    <row r="11377" spans="1:11" ht="14.5">
      <c r="A11377" s="39" t="s">
        <v>572</v>
      </c>
      <c r="B11377" s="39" t="s">
        <v>573</v>
      </c>
      <c r="C11377" s="39" t="s">
        <v>148</v>
      </c>
      <c r="D11377" s="92">
        <f t="shared" si="558"/>
        <v>33.369999999999997</v>
      </c>
      <c r="E11377" s="92">
        <f t="shared" si="559"/>
        <v>27.18</v>
      </c>
      <c r="F11377" s="92">
        <f t="shared" si="560"/>
        <v>40.18</v>
      </c>
      <c r="H11377" s="138">
        <v>33.369999999999997</v>
      </c>
      <c r="I11377" s="138">
        <v>27.18</v>
      </c>
      <c r="J11377" s="138">
        <v>40.18</v>
      </c>
      <c r="K11377" s="138">
        <v>9.9790230746179205</v>
      </c>
    </row>
    <row r="11378" spans="1:11" ht="14.5">
      <c r="A11378" s="39" t="s">
        <v>572</v>
      </c>
      <c r="B11378" s="39" t="s">
        <v>573</v>
      </c>
      <c r="C11378" s="39" t="s">
        <v>152</v>
      </c>
      <c r="D11378" s="92">
        <f t="shared" si="558"/>
        <v>32.85</v>
      </c>
      <c r="E11378" s="92">
        <f t="shared" si="559"/>
        <v>25.52</v>
      </c>
      <c r="F11378" s="92">
        <f t="shared" si="560"/>
        <v>41.12</v>
      </c>
      <c r="H11378" s="138">
        <v>32.85</v>
      </c>
      <c r="I11378" s="138">
        <v>25.52</v>
      </c>
      <c r="J11378" s="138">
        <v>41.12</v>
      </c>
      <c r="K11378" s="138">
        <v>12.207001522070014</v>
      </c>
    </row>
    <row r="11379" spans="1:11" ht="14.5">
      <c r="A11379" s="39" t="s">
        <v>572</v>
      </c>
      <c r="B11379" s="39" t="s">
        <v>573</v>
      </c>
      <c r="C11379" s="39" t="s">
        <v>155</v>
      </c>
      <c r="D11379" s="92">
        <f t="shared" si="558"/>
        <v>35.42</v>
      </c>
      <c r="E11379" s="92">
        <f t="shared" si="559"/>
        <v>26.8</v>
      </c>
      <c r="F11379" s="92">
        <f t="shared" si="560"/>
        <v>45.1</v>
      </c>
      <c r="H11379" s="138">
        <v>35.42</v>
      </c>
      <c r="I11379" s="138">
        <v>26.8</v>
      </c>
      <c r="J11379" s="138">
        <v>45.1</v>
      </c>
      <c r="K11379" s="138">
        <v>13.325804630152454</v>
      </c>
    </row>
    <row r="11380" spans="1:11" ht="14.5">
      <c r="A11380" s="39" t="s">
        <v>572</v>
      </c>
      <c r="B11380" s="39" t="s">
        <v>573</v>
      </c>
      <c r="C11380" s="39" t="s">
        <v>157</v>
      </c>
      <c r="D11380" s="92">
        <f t="shared" si="558"/>
        <v>36.42</v>
      </c>
      <c r="E11380" s="92">
        <f t="shared" si="559"/>
        <v>24.9</v>
      </c>
      <c r="F11380" s="92">
        <f t="shared" si="560"/>
        <v>49.74</v>
      </c>
      <c r="H11380" s="138">
        <v>36.42</v>
      </c>
      <c r="I11380" s="138">
        <v>24.9</v>
      </c>
      <c r="J11380" s="138">
        <v>49.74</v>
      </c>
      <c r="K11380" s="138">
        <v>17.737506864360242</v>
      </c>
    </row>
    <row r="11381" spans="1:11" ht="14.5">
      <c r="A11381" s="39" t="s">
        <v>572</v>
      </c>
      <c r="B11381" s="39" t="s">
        <v>573</v>
      </c>
      <c r="C11381" s="39" t="s">
        <v>158</v>
      </c>
      <c r="D11381" s="92">
        <f t="shared" si="558"/>
        <v>25.12</v>
      </c>
      <c r="E11381" s="92">
        <f t="shared" si="559"/>
        <v>16.350000000000001</v>
      </c>
      <c r="F11381" s="92">
        <f t="shared" si="560"/>
        <v>36.54</v>
      </c>
      <c r="H11381" s="138">
        <v>25.12</v>
      </c>
      <c r="I11381" s="138">
        <v>16.350000000000001</v>
      </c>
      <c r="J11381" s="138">
        <v>36.54</v>
      </c>
      <c r="K11381" s="138">
        <v>20.621019108280255</v>
      </c>
    </row>
    <row r="11382" spans="1:11" ht="14.5">
      <c r="A11382" s="39" t="s">
        <v>572</v>
      </c>
      <c r="B11382" s="39" t="s">
        <v>573</v>
      </c>
      <c r="C11382" s="39" t="s">
        <v>160</v>
      </c>
      <c r="D11382" s="92">
        <f t="shared" si="558"/>
        <v>27.89</v>
      </c>
      <c r="E11382" s="92">
        <f t="shared" si="559"/>
        <v>21.8</v>
      </c>
      <c r="F11382" s="92">
        <f t="shared" si="560"/>
        <v>34.93</v>
      </c>
      <c r="H11382" s="138">
        <v>27.89</v>
      </c>
      <c r="I11382" s="138">
        <v>21.8</v>
      </c>
      <c r="J11382" s="138">
        <v>34.93</v>
      </c>
      <c r="K11382" s="138">
        <v>12.047328791681606</v>
      </c>
    </row>
    <row r="11383" spans="1:11" ht="14.5">
      <c r="A11383" s="39" t="s">
        <v>572</v>
      </c>
      <c r="B11383" s="39" t="s">
        <v>573</v>
      </c>
      <c r="C11383" s="39" t="s">
        <v>163</v>
      </c>
      <c r="D11383" s="92">
        <f t="shared" si="558"/>
        <v>31.71</v>
      </c>
      <c r="E11383" s="92">
        <f t="shared" si="559"/>
        <v>24.23</v>
      </c>
      <c r="F11383" s="92">
        <f t="shared" si="560"/>
        <v>40.270000000000003</v>
      </c>
      <c r="H11383" s="138">
        <v>31.71</v>
      </c>
      <c r="I11383" s="138">
        <v>24.23</v>
      </c>
      <c r="J11383" s="138">
        <v>40.270000000000003</v>
      </c>
      <c r="K11383" s="138">
        <v>12.992746767581204</v>
      </c>
    </row>
    <row r="11384" spans="1:11" ht="14.5">
      <c r="A11384" s="39" t="s">
        <v>572</v>
      </c>
      <c r="B11384" s="39" t="s">
        <v>573</v>
      </c>
      <c r="C11384" s="39" t="s">
        <v>167</v>
      </c>
      <c r="D11384" s="92">
        <f t="shared" si="558"/>
        <v>32.549999999999997</v>
      </c>
      <c r="E11384" s="92">
        <f t="shared" si="559"/>
        <v>26.46</v>
      </c>
      <c r="F11384" s="92">
        <f t="shared" si="560"/>
        <v>39.28</v>
      </c>
      <c r="H11384" s="138">
        <v>32.549999999999997</v>
      </c>
      <c r="I11384" s="138">
        <v>26.46</v>
      </c>
      <c r="J11384" s="138">
        <v>39.28</v>
      </c>
      <c r="K11384" s="138">
        <v>10.107526881720432</v>
      </c>
    </row>
    <row r="11385" spans="1:11" ht="14.5">
      <c r="A11385" s="39" t="s">
        <v>572</v>
      </c>
      <c r="B11385" s="39" t="s">
        <v>573</v>
      </c>
      <c r="C11385" s="39" t="s">
        <v>169</v>
      </c>
      <c r="D11385" s="92">
        <f t="shared" si="558"/>
        <v>36.22</v>
      </c>
      <c r="E11385" s="92">
        <f t="shared" si="559"/>
        <v>26.56</v>
      </c>
      <c r="F11385" s="92">
        <f t="shared" si="560"/>
        <v>47.14</v>
      </c>
      <c r="H11385" s="138">
        <v>36.22</v>
      </c>
      <c r="I11385" s="138">
        <v>26.56</v>
      </c>
      <c r="J11385" s="138">
        <v>47.14</v>
      </c>
      <c r="K11385" s="138">
        <v>14.688017669795695</v>
      </c>
    </row>
    <row r="11386" spans="1:11" ht="14.5">
      <c r="A11386" s="39" t="s">
        <v>572</v>
      </c>
      <c r="B11386" s="39" t="s">
        <v>573</v>
      </c>
      <c r="C11386" s="39" t="s">
        <v>173</v>
      </c>
      <c r="D11386" s="92">
        <f t="shared" si="558"/>
        <v>29.63</v>
      </c>
      <c r="E11386" s="92">
        <f t="shared" si="559"/>
        <v>24.43</v>
      </c>
      <c r="F11386" s="92">
        <f t="shared" si="560"/>
        <v>35.409999999999997</v>
      </c>
      <c r="H11386" s="138">
        <v>29.63</v>
      </c>
      <c r="I11386" s="138">
        <v>24.43</v>
      </c>
      <c r="J11386" s="138">
        <v>35.409999999999997</v>
      </c>
      <c r="K11386" s="138">
        <v>9.4836314546068188</v>
      </c>
    </row>
    <row r="11387" spans="1:11" ht="14.5">
      <c r="A11387" s="39" t="s">
        <v>572</v>
      </c>
      <c r="B11387" s="39" t="s">
        <v>573</v>
      </c>
      <c r="C11387" s="39" t="s">
        <v>176</v>
      </c>
      <c r="D11387" s="92">
        <f t="shared" si="558"/>
        <v>34.39</v>
      </c>
      <c r="E11387" s="92">
        <f t="shared" si="559"/>
        <v>24.67</v>
      </c>
      <c r="F11387" s="92">
        <f t="shared" si="560"/>
        <v>45.61</v>
      </c>
      <c r="H11387" s="138">
        <v>34.39</v>
      </c>
      <c r="I11387" s="138">
        <v>24.67</v>
      </c>
      <c r="J11387" s="138">
        <v>45.61</v>
      </c>
      <c r="K11387" s="138">
        <v>15.731317243384705</v>
      </c>
    </row>
    <row r="11388" spans="1:11" ht="14.5">
      <c r="A11388" s="39" t="s">
        <v>572</v>
      </c>
      <c r="B11388" s="39" t="s">
        <v>574</v>
      </c>
      <c r="C11388" s="39" t="s">
        <v>99</v>
      </c>
      <c r="D11388" s="92">
        <f t="shared" si="558"/>
        <v>34.25</v>
      </c>
      <c r="E11388" s="92">
        <f t="shared" si="559"/>
        <v>27.81</v>
      </c>
      <c r="F11388" s="92">
        <f t="shared" si="560"/>
        <v>41.33</v>
      </c>
      <c r="H11388" s="138">
        <v>34.25</v>
      </c>
      <c r="I11388" s="138">
        <v>27.81</v>
      </c>
      <c r="J11388" s="138">
        <v>41.33</v>
      </c>
      <c r="K11388" s="138">
        <v>10.131386861313869</v>
      </c>
    </row>
    <row r="11389" spans="1:11" ht="14.5">
      <c r="A11389" s="39" t="s">
        <v>572</v>
      </c>
      <c r="B11389" s="39" t="s">
        <v>574</v>
      </c>
      <c r="C11389" s="39" t="s">
        <v>100</v>
      </c>
      <c r="D11389" s="92">
        <f t="shared" si="558"/>
        <v>27.38</v>
      </c>
      <c r="E11389" s="92">
        <f t="shared" si="559"/>
        <v>23.25</v>
      </c>
      <c r="F11389" s="92">
        <f t="shared" si="560"/>
        <v>31.95</v>
      </c>
      <c r="H11389" s="138">
        <v>27.38</v>
      </c>
      <c r="I11389" s="138">
        <v>23.25</v>
      </c>
      <c r="J11389" s="138">
        <v>31.95</v>
      </c>
      <c r="K11389" s="138">
        <v>8.1081081081081088</v>
      </c>
    </row>
    <row r="11390" spans="1:11" ht="14.5">
      <c r="A11390" s="39" t="s">
        <v>572</v>
      </c>
      <c r="B11390" s="39" t="s">
        <v>574</v>
      </c>
      <c r="C11390" s="39" t="s">
        <v>107</v>
      </c>
      <c r="D11390" s="92">
        <f t="shared" si="558"/>
        <v>28.45</v>
      </c>
      <c r="E11390" s="92">
        <f t="shared" si="559"/>
        <v>24.01</v>
      </c>
      <c r="F11390" s="92">
        <f t="shared" si="560"/>
        <v>33.35</v>
      </c>
      <c r="H11390" s="138">
        <v>28.45</v>
      </c>
      <c r="I11390" s="138">
        <v>24.01</v>
      </c>
      <c r="J11390" s="138">
        <v>33.35</v>
      </c>
      <c r="K11390" s="138">
        <v>8.4007029876977146</v>
      </c>
    </row>
    <row r="11391" spans="1:11" ht="14.5">
      <c r="A11391" s="39" t="s">
        <v>572</v>
      </c>
      <c r="B11391" s="39" t="s">
        <v>574</v>
      </c>
      <c r="C11391" s="39" t="s">
        <v>113</v>
      </c>
      <c r="D11391" s="92">
        <f t="shared" si="558"/>
        <v>28.72</v>
      </c>
      <c r="E11391" s="92">
        <f t="shared" si="559"/>
        <v>22.49</v>
      </c>
      <c r="F11391" s="92">
        <f t="shared" si="560"/>
        <v>35.869999999999997</v>
      </c>
      <c r="H11391" s="138">
        <v>28.72</v>
      </c>
      <c r="I11391" s="138">
        <v>22.49</v>
      </c>
      <c r="J11391" s="138">
        <v>35.869999999999997</v>
      </c>
      <c r="K11391" s="138">
        <v>11.942896935933149</v>
      </c>
    </row>
    <row r="11392" spans="1:11" ht="14.5">
      <c r="A11392" s="39" t="s">
        <v>572</v>
      </c>
      <c r="B11392" s="39" t="s">
        <v>574</v>
      </c>
      <c r="C11392" s="39" t="s">
        <v>114</v>
      </c>
      <c r="D11392" s="92">
        <f t="shared" si="558"/>
        <v>28.15</v>
      </c>
      <c r="E11392" s="92">
        <f t="shared" si="559"/>
        <v>22.73</v>
      </c>
      <c r="F11392" s="92">
        <f t="shared" si="560"/>
        <v>34.29</v>
      </c>
      <c r="H11392" s="138">
        <v>28.15</v>
      </c>
      <c r="I11392" s="138">
        <v>22.73</v>
      </c>
      <c r="J11392" s="138">
        <v>34.29</v>
      </c>
      <c r="K11392" s="138">
        <v>10.515097690941385</v>
      </c>
    </row>
    <row r="11393" spans="1:11" ht="14.5">
      <c r="A11393" s="39" t="s">
        <v>572</v>
      </c>
      <c r="B11393" s="39" t="s">
        <v>574</v>
      </c>
      <c r="C11393" s="39" t="s">
        <v>120</v>
      </c>
      <c r="D11393" s="92">
        <f t="shared" si="558"/>
        <v>26.51</v>
      </c>
      <c r="E11393" s="92">
        <f t="shared" si="559"/>
        <v>21.99</v>
      </c>
      <c r="F11393" s="92">
        <f t="shared" si="560"/>
        <v>31.59</v>
      </c>
      <c r="H11393" s="138">
        <v>26.51</v>
      </c>
      <c r="I11393" s="138">
        <v>21.99</v>
      </c>
      <c r="J11393" s="138">
        <v>31.59</v>
      </c>
      <c r="K11393" s="138">
        <v>9.2417955488494901</v>
      </c>
    </row>
    <row r="11394" spans="1:11" ht="14.5">
      <c r="A11394" s="39" t="s">
        <v>572</v>
      </c>
      <c r="B11394" s="39" t="s">
        <v>574</v>
      </c>
      <c r="C11394" s="39" t="s">
        <v>121</v>
      </c>
      <c r="D11394" s="92">
        <f t="shared" si="558"/>
        <v>26.31</v>
      </c>
      <c r="E11394" s="92">
        <f t="shared" si="559"/>
        <v>21.76</v>
      </c>
      <c r="F11394" s="92">
        <f t="shared" si="560"/>
        <v>31.43</v>
      </c>
      <c r="H11394" s="138">
        <v>26.31</v>
      </c>
      <c r="I11394" s="138">
        <v>21.76</v>
      </c>
      <c r="J11394" s="138">
        <v>31.43</v>
      </c>
      <c r="K11394" s="138">
        <v>9.3880653743823643</v>
      </c>
    </row>
    <row r="11395" spans="1:11" ht="14.5">
      <c r="A11395" s="39" t="s">
        <v>572</v>
      </c>
      <c r="B11395" s="39" t="s">
        <v>574</v>
      </c>
      <c r="C11395" s="39" t="s">
        <v>124</v>
      </c>
      <c r="D11395" s="92">
        <f t="shared" si="558"/>
        <v>24.1</v>
      </c>
      <c r="E11395" s="92">
        <f t="shared" si="559"/>
        <v>20.04</v>
      </c>
      <c r="F11395" s="92">
        <f t="shared" si="560"/>
        <v>28.68</v>
      </c>
      <c r="H11395" s="138">
        <v>24.1</v>
      </c>
      <c r="I11395" s="138">
        <v>20.04</v>
      </c>
      <c r="J11395" s="138">
        <v>28.68</v>
      </c>
      <c r="K11395" s="138">
        <v>9.1286307053941922</v>
      </c>
    </row>
    <row r="11396" spans="1:11" ht="14.5">
      <c r="A11396" s="39" t="s">
        <v>572</v>
      </c>
      <c r="B11396" s="39" t="s">
        <v>574</v>
      </c>
      <c r="C11396" s="39" t="s">
        <v>126</v>
      </c>
      <c r="D11396" s="92">
        <f t="shared" si="558"/>
        <v>34.5</v>
      </c>
      <c r="E11396" s="92">
        <f t="shared" si="559"/>
        <v>25.85</v>
      </c>
      <c r="F11396" s="92">
        <f t="shared" si="560"/>
        <v>44.31</v>
      </c>
      <c r="H11396" s="138">
        <v>34.5</v>
      </c>
      <c r="I11396" s="138">
        <v>25.85</v>
      </c>
      <c r="J11396" s="138">
        <v>44.31</v>
      </c>
      <c r="K11396" s="138">
        <v>13.797101449275361</v>
      </c>
    </row>
    <row r="11397" spans="1:11" ht="14.5">
      <c r="A11397" s="39" t="s">
        <v>572</v>
      </c>
      <c r="B11397" s="39" t="s">
        <v>574</v>
      </c>
      <c r="C11397" s="39" t="s">
        <v>127</v>
      </c>
      <c r="D11397" s="92">
        <f t="shared" si="558"/>
        <v>35.520000000000003</v>
      </c>
      <c r="E11397" s="92">
        <f t="shared" si="559"/>
        <v>28.82</v>
      </c>
      <c r="F11397" s="92">
        <f t="shared" si="560"/>
        <v>42.85</v>
      </c>
      <c r="H11397" s="138">
        <v>35.520000000000003</v>
      </c>
      <c r="I11397" s="138">
        <v>28.82</v>
      </c>
      <c r="J11397" s="138">
        <v>42.85</v>
      </c>
      <c r="K11397" s="138">
        <v>10.135135135135135</v>
      </c>
    </row>
    <row r="11398" spans="1:11" ht="14.5">
      <c r="A11398" s="39" t="s">
        <v>572</v>
      </c>
      <c r="B11398" s="39" t="s">
        <v>574</v>
      </c>
      <c r="C11398" s="39" t="s">
        <v>128</v>
      </c>
      <c r="D11398" s="92">
        <f t="shared" si="558"/>
        <v>26.2</v>
      </c>
      <c r="E11398" s="92">
        <f t="shared" si="559"/>
        <v>21.82</v>
      </c>
      <c r="F11398" s="92">
        <f t="shared" si="560"/>
        <v>31.1</v>
      </c>
      <c r="H11398" s="138">
        <v>26.2</v>
      </c>
      <c r="I11398" s="138">
        <v>21.82</v>
      </c>
      <c r="J11398" s="138">
        <v>31.1</v>
      </c>
      <c r="K11398" s="138">
        <v>9.0458015267175576</v>
      </c>
    </row>
    <row r="11399" spans="1:11" ht="14.5">
      <c r="A11399" s="39" t="s">
        <v>572</v>
      </c>
      <c r="B11399" s="39" t="s">
        <v>574</v>
      </c>
      <c r="C11399" s="39" t="s">
        <v>129</v>
      </c>
      <c r="D11399" s="92">
        <f t="shared" si="558"/>
        <v>31.8</v>
      </c>
      <c r="E11399" s="92">
        <f t="shared" si="559"/>
        <v>25.09</v>
      </c>
      <c r="F11399" s="92">
        <f t="shared" si="560"/>
        <v>39.36</v>
      </c>
      <c r="H11399" s="138">
        <v>31.8</v>
      </c>
      <c r="I11399" s="138">
        <v>25.09</v>
      </c>
      <c r="J11399" s="138">
        <v>39.36</v>
      </c>
      <c r="K11399" s="138">
        <v>11.509433962264151</v>
      </c>
    </row>
    <row r="11400" spans="1:11" ht="14.5">
      <c r="A11400" s="39" t="s">
        <v>572</v>
      </c>
      <c r="B11400" s="39" t="s">
        <v>574</v>
      </c>
      <c r="C11400" s="39" t="s">
        <v>139</v>
      </c>
      <c r="D11400" s="92">
        <f t="shared" si="558"/>
        <v>27.63</v>
      </c>
      <c r="E11400" s="92">
        <f t="shared" si="559"/>
        <v>23.31</v>
      </c>
      <c r="F11400" s="92">
        <f t="shared" si="560"/>
        <v>32.42</v>
      </c>
      <c r="H11400" s="138">
        <v>27.63</v>
      </c>
      <c r="I11400" s="138">
        <v>23.31</v>
      </c>
      <c r="J11400" s="138">
        <v>32.42</v>
      </c>
      <c r="K11400" s="138">
        <v>8.4328628302569673</v>
      </c>
    </row>
    <row r="11401" spans="1:11" ht="14.5">
      <c r="A11401" s="39" t="s">
        <v>572</v>
      </c>
      <c r="B11401" s="39" t="s">
        <v>574</v>
      </c>
      <c r="C11401" s="39" t="s">
        <v>141</v>
      </c>
      <c r="D11401" s="92">
        <f t="shared" si="558"/>
        <v>17.78</v>
      </c>
      <c r="E11401" s="92">
        <f t="shared" si="559"/>
        <v>12.76</v>
      </c>
      <c r="F11401" s="92">
        <f t="shared" si="560"/>
        <v>24.21</v>
      </c>
      <c r="H11401" s="138">
        <v>17.78</v>
      </c>
      <c r="I11401" s="138">
        <v>12.76</v>
      </c>
      <c r="J11401" s="138">
        <v>24.21</v>
      </c>
      <c r="K11401" s="138">
        <v>16.366704161979754</v>
      </c>
    </row>
    <row r="11402" spans="1:11" ht="14.5">
      <c r="A11402" s="39" t="s">
        <v>572</v>
      </c>
      <c r="B11402" s="39" t="s">
        <v>574</v>
      </c>
      <c r="C11402" s="39" t="s">
        <v>142</v>
      </c>
      <c r="D11402" s="92">
        <f t="shared" si="558"/>
        <v>26.42</v>
      </c>
      <c r="E11402" s="92">
        <f t="shared" si="559"/>
        <v>21.87</v>
      </c>
      <c r="F11402" s="92">
        <f t="shared" si="560"/>
        <v>31.55</v>
      </c>
      <c r="H11402" s="138">
        <v>26.42</v>
      </c>
      <c r="I11402" s="138">
        <v>21.87</v>
      </c>
      <c r="J11402" s="138">
        <v>31.55</v>
      </c>
      <c r="K11402" s="138">
        <v>9.3489780469341408</v>
      </c>
    </row>
    <row r="11403" spans="1:11" ht="14.5">
      <c r="A11403" s="39" t="s">
        <v>572</v>
      </c>
      <c r="B11403" s="39" t="s">
        <v>574</v>
      </c>
      <c r="C11403" s="39" t="s">
        <v>147</v>
      </c>
      <c r="D11403" s="92">
        <f t="shared" si="558"/>
        <v>23.03</v>
      </c>
      <c r="E11403" s="92">
        <f t="shared" si="559"/>
        <v>19.03</v>
      </c>
      <c r="F11403" s="92">
        <f t="shared" si="560"/>
        <v>27.58</v>
      </c>
      <c r="H11403" s="138">
        <v>23.03</v>
      </c>
      <c r="I11403" s="138">
        <v>19.03</v>
      </c>
      <c r="J11403" s="138">
        <v>27.58</v>
      </c>
      <c r="K11403" s="138">
        <v>9.4659140251845422</v>
      </c>
    </row>
    <row r="11404" spans="1:11" ht="14.5">
      <c r="A11404" s="39" t="s">
        <v>572</v>
      </c>
      <c r="B11404" s="39" t="s">
        <v>574</v>
      </c>
      <c r="C11404" s="39" t="s">
        <v>148</v>
      </c>
      <c r="D11404" s="92">
        <f t="shared" si="558"/>
        <v>30.92</v>
      </c>
      <c r="E11404" s="92">
        <f t="shared" si="559"/>
        <v>25.04</v>
      </c>
      <c r="F11404" s="92">
        <f t="shared" si="560"/>
        <v>37.49</v>
      </c>
      <c r="H11404" s="138">
        <v>30.92</v>
      </c>
      <c r="I11404" s="138">
        <v>25.04</v>
      </c>
      <c r="J11404" s="138">
        <v>37.49</v>
      </c>
      <c r="K11404" s="138">
        <v>10.316946959896505</v>
      </c>
    </row>
    <row r="11405" spans="1:11" ht="14.5">
      <c r="A11405" s="39" t="s">
        <v>572</v>
      </c>
      <c r="B11405" s="39" t="s">
        <v>574</v>
      </c>
      <c r="C11405" s="39" t="s">
        <v>152</v>
      </c>
      <c r="D11405" s="92">
        <f t="shared" si="558"/>
        <v>22.98</v>
      </c>
      <c r="E11405" s="92">
        <f t="shared" si="559"/>
        <v>19.43</v>
      </c>
      <c r="F11405" s="92">
        <f t="shared" si="560"/>
        <v>26.95</v>
      </c>
      <c r="H11405" s="138">
        <v>22.98</v>
      </c>
      <c r="I11405" s="138">
        <v>19.43</v>
      </c>
      <c r="J11405" s="138">
        <v>26.95</v>
      </c>
      <c r="K11405" s="138">
        <v>8.3550913838120113</v>
      </c>
    </row>
    <row r="11406" spans="1:11" ht="14.5">
      <c r="A11406" s="39" t="s">
        <v>572</v>
      </c>
      <c r="B11406" s="39" t="s">
        <v>574</v>
      </c>
      <c r="C11406" s="39" t="s">
        <v>155</v>
      </c>
      <c r="D11406" s="92">
        <f t="shared" si="558"/>
        <v>32.729999999999997</v>
      </c>
      <c r="E11406" s="92">
        <f t="shared" si="559"/>
        <v>27.82</v>
      </c>
      <c r="F11406" s="92">
        <f t="shared" si="560"/>
        <v>38.049999999999997</v>
      </c>
      <c r="H11406" s="138">
        <v>32.729999999999997</v>
      </c>
      <c r="I11406" s="138">
        <v>27.82</v>
      </c>
      <c r="J11406" s="138">
        <v>38.049999999999997</v>
      </c>
      <c r="K11406" s="138">
        <v>8.0048884815154313</v>
      </c>
    </row>
    <row r="11407" spans="1:11" ht="14.5">
      <c r="A11407" s="39" t="s">
        <v>572</v>
      </c>
      <c r="B11407" s="39" t="s">
        <v>574</v>
      </c>
      <c r="C11407" s="39" t="s">
        <v>157</v>
      </c>
      <c r="D11407" s="92">
        <f t="shared" si="558"/>
        <v>22.53</v>
      </c>
      <c r="E11407" s="92">
        <f t="shared" si="559"/>
        <v>18.739999999999998</v>
      </c>
      <c r="F11407" s="92">
        <f t="shared" si="560"/>
        <v>26.83</v>
      </c>
      <c r="H11407" s="138">
        <v>22.53</v>
      </c>
      <c r="I11407" s="138">
        <v>18.739999999999998</v>
      </c>
      <c r="J11407" s="138">
        <v>26.83</v>
      </c>
      <c r="K11407" s="138">
        <v>9.1877496671105181</v>
      </c>
    </row>
    <row r="11408" spans="1:11" ht="14.5">
      <c r="A11408" s="39" t="s">
        <v>572</v>
      </c>
      <c r="B11408" s="39" t="s">
        <v>574</v>
      </c>
      <c r="C11408" s="39" t="s">
        <v>158</v>
      </c>
      <c r="D11408" s="92">
        <f t="shared" si="558"/>
        <v>32.18</v>
      </c>
      <c r="E11408" s="92">
        <f t="shared" si="559"/>
        <v>18.329999999999998</v>
      </c>
      <c r="F11408" s="92">
        <f t="shared" si="560"/>
        <v>50.09</v>
      </c>
      <c r="H11408" s="138">
        <v>32.18</v>
      </c>
      <c r="I11408" s="138">
        <v>18.329999999999998</v>
      </c>
      <c r="J11408" s="138">
        <v>50.09</v>
      </c>
      <c r="K11408" s="138">
        <v>25.91671845866998</v>
      </c>
    </row>
    <row r="11409" spans="1:11" ht="14.5">
      <c r="A11409" s="39" t="s">
        <v>572</v>
      </c>
      <c r="B11409" s="39" t="s">
        <v>574</v>
      </c>
      <c r="C11409" s="39" t="s">
        <v>160</v>
      </c>
      <c r="D11409" s="92">
        <f t="shared" si="558"/>
        <v>24.36</v>
      </c>
      <c r="E11409" s="92">
        <f t="shared" si="559"/>
        <v>20.6</v>
      </c>
      <c r="F11409" s="92">
        <f t="shared" si="560"/>
        <v>28.56</v>
      </c>
      <c r="H11409" s="138">
        <v>24.36</v>
      </c>
      <c r="I11409" s="138">
        <v>20.6</v>
      </c>
      <c r="J11409" s="138">
        <v>28.56</v>
      </c>
      <c r="K11409" s="138">
        <v>8.3333333333333321</v>
      </c>
    </row>
    <row r="11410" spans="1:11" ht="14.5">
      <c r="A11410" s="39" t="s">
        <v>572</v>
      </c>
      <c r="B11410" s="39" t="s">
        <v>574</v>
      </c>
      <c r="C11410" s="39" t="s">
        <v>163</v>
      </c>
      <c r="D11410" s="92">
        <f t="shared" si="558"/>
        <v>17.73</v>
      </c>
      <c r="E11410" s="92">
        <f t="shared" si="559"/>
        <v>13.98</v>
      </c>
      <c r="F11410" s="92">
        <f t="shared" si="560"/>
        <v>22.22</v>
      </c>
      <c r="H11410" s="138">
        <v>17.73</v>
      </c>
      <c r="I11410" s="138">
        <v>13.98</v>
      </c>
      <c r="J11410" s="138">
        <v>22.22</v>
      </c>
      <c r="K11410" s="138">
        <v>11.844331641285956</v>
      </c>
    </row>
    <row r="11411" spans="1:11" ht="14.5">
      <c r="A11411" s="39" t="s">
        <v>572</v>
      </c>
      <c r="B11411" s="39" t="s">
        <v>574</v>
      </c>
      <c r="C11411" s="39" t="s">
        <v>167</v>
      </c>
      <c r="D11411" s="92">
        <f t="shared" si="558"/>
        <v>29.57</v>
      </c>
      <c r="E11411" s="92">
        <f t="shared" si="559"/>
        <v>24.37</v>
      </c>
      <c r="F11411" s="92">
        <f t="shared" si="560"/>
        <v>35.380000000000003</v>
      </c>
      <c r="H11411" s="138">
        <v>29.57</v>
      </c>
      <c r="I11411" s="138">
        <v>24.37</v>
      </c>
      <c r="J11411" s="138">
        <v>35.380000000000003</v>
      </c>
      <c r="K11411" s="138">
        <v>9.5366925938451121</v>
      </c>
    </row>
    <row r="11412" spans="1:11" ht="14.5">
      <c r="A11412" s="39" t="s">
        <v>572</v>
      </c>
      <c r="B11412" s="39" t="s">
        <v>574</v>
      </c>
      <c r="C11412" s="39" t="s">
        <v>169</v>
      </c>
      <c r="D11412" s="92">
        <f t="shared" si="558"/>
        <v>24.04</v>
      </c>
      <c r="E11412" s="92">
        <f t="shared" si="559"/>
        <v>18.690000000000001</v>
      </c>
      <c r="F11412" s="92">
        <f t="shared" si="560"/>
        <v>30.35</v>
      </c>
      <c r="H11412" s="138">
        <v>24.04</v>
      </c>
      <c r="I11412" s="138">
        <v>18.690000000000001</v>
      </c>
      <c r="J11412" s="138">
        <v>30.35</v>
      </c>
      <c r="K11412" s="138">
        <v>12.396006655574043</v>
      </c>
    </row>
    <row r="11413" spans="1:11" ht="14.5">
      <c r="A11413" s="39" t="s">
        <v>572</v>
      </c>
      <c r="B11413" s="39" t="s">
        <v>574</v>
      </c>
      <c r="C11413" s="39" t="s">
        <v>173</v>
      </c>
      <c r="D11413" s="92">
        <f t="shared" si="558"/>
        <v>23.54</v>
      </c>
      <c r="E11413" s="92">
        <f t="shared" si="559"/>
        <v>18.88</v>
      </c>
      <c r="F11413" s="92">
        <f t="shared" si="560"/>
        <v>28.94</v>
      </c>
      <c r="H11413" s="138">
        <v>23.54</v>
      </c>
      <c r="I11413" s="138">
        <v>18.88</v>
      </c>
      <c r="J11413" s="138">
        <v>28.94</v>
      </c>
      <c r="K11413" s="138">
        <v>10.917587085811386</v>
      </c>
    </row>
    <row r="11414" spans="1:11" ht="14.5">
      <c r="A11414" s="39" t="s">
        <v>572</v>
      </c>
      <c r="B11414" s="39" t="s">
        <v>574</v>
      </c>
      <c r="C11414" s="39" t="s">
        <v>176</v>
      </c>
      <c r="D11414" s="92">
        <f t="shared" si="558"/>
        <v>33.659999999999997</v>
      </c>
      <c r="E11414" s="92">
        <f t="shared" si="559"/>
        <v>26.72</v>
      </c>
      <c r="F11414" s="92">
        <f t="shared" si="560"/>
        <v>41.37</v>
      </c>
      <c r="H11414" s="138">
        <v>33.659999999999997</v>
      </c>
      <c r="I11414" s="138">
        <v>26.72</v>
      </c>
      <c r="J11414" s="138">
        <v>41.37</v>
      </c>
      <c r="K11414" s="138">
        <v>11.170528817587641</v>
      </c>
    </row>
    <row r="11415" spans="1:11" ht="14.5">
      <c r="A11415" s="39" t="s">
        <v>572</v>
      </c>
      <c r="B11415" s="39" t="s">
        <v>542</v>
      </c>
      <c r="C11415" s="39" t="s">
        <v>363</v>
      </c>
      <c r="D11415" s="92">
        <f t="shared" si="558"/>
        <v>43.71</v>
      </c>
      <c r="E11415" s="92">
        <f t="shared" si="559"/>
        <v>40.21</v>
      </c>
      <c r="F11415" s="92">
        <f t="shared" si="560"/>
        <v>47.26</v>
      </c>
      <c r="H11415" s="138">
        <v>43.71</v>
      </c>
      <c r="I11415" s="138">
        <v>40.21</v>
      </c>
      <c r="J11415" s="138">
        <v>47.26</v>
      </c>
      <c r="K11415" s="138">
        <v>4.1180507892930676</v>
      </c>
    </row>
    <row r="11416" spans="1:11" ht="14.5">
      <c r="A11416" s="39" t="s">
        <v>572</v>
      </c>
      <c r="B11416" s="39" t="s">
        <v>542</v>
      </c>
      <c r="C11416" s="39" t="s">
        <v>364</v>
      </c>
      <c r="D11416" s="92">
        <f t="shared" si="558"/>
        <v>30.74</v>
      </c>
      <c r="E11416" s="92">
        <f t="shared" si="559"/>
        <v>27.48</v>
      </c>
      <c r="F11416" s="92">
        <f t="shared" si="560"/>
        <v>34.200000000000003</v>
      </c>
      <c r="H11416" s="138">
        <v>30.74</v>
      </c>
      <c r="I11416" s="138">
        <v>27.48</v>
      </c>
      <c r="J11416" s="138">
        <v>34.200000000000003</v>
      </c>
      <c r="K11416" s="138">
        <v>5.595315549772284</v>
      </c>
    </row>
    <row r="11417" spans="1:11" ht="14.5">
      <c r="A11417" s="39" t="s">
        <v>572</v>
      </c>
      <c r="B11417" s="39" t="s">
        <v>542</v>
      </c>
      <c r="C11417" s="39" t="s">
        <v>365</v>
      </c>
      <c r="D11417" s="92">
        <f t="shared" si="558"/>
        <v>32.72</v>
      </c>
      <c r="E11417" s="92">
        <f t="shared" si="559"/>
        <v>28.02</v>
      </c>
      <c r="F11417" s="92">
        <f t="shared" si="560"/>
        <v>37.79</v>
      </c>
      <c r="H11417" s="138">
        <v>32.72</v>
      </c>
      <c r="I11417" s="138">
        <v>28.02</v>
      </c>
      <c r="J11417" s="138">
        <v>37.79</v>
      </c>
      <c r="K11417" s="138">
        <v>7.6405867970660148</v>
      </c>
    </row>
    <row r="11418" spans="1:11" ht="14.5">
      <c r="A11418" s="39" t="s">
        <v>572</v>
      </c>
      <c r="B11418" s="39" t="s">
        <v>542</v>
      </c>
      <c r="C11418" s="39" t="s">
        <v>366</v>
      </c>
      <c r="D11418" s="92">
        <f t="shared" si="558"/>
        <v>41.5</v>
      </c>
      <c r="E11418" s="92">
        <f t="shared" si="559"/>
        <v>38.85</v>
      </c>
      <c r="F11418" s="92">
        <f t="shared" si="560"/>
        <v>44.2</v>
      </c>
      <c r="H11418" s="138">
        <v>41.5</v>
      </c>
      <c r="I11418" s="138">
        <v>38.85</v>
      </c>
      <c r="J11418" s="138">
        <v>44.2</v>
      </c>
      <c r="K11418" s="138">
        <v>3.3012048192771086</v>
      </c>
    </row>
    <row r="11419" spans="1:11" ht="14.5">
      <c r="A11419" s="39" t="s">
        <v>572</v>
      </c>
      <c r="B11419" s="39" t="s">
        <v>542</v>
      </c>
      <c r="C11419" s="39" t="s">
        <v>356</v>
      </c>
      <c r="D11419" s="92">
        <f t="shared" si="558"/>
        <v>40.04</v>
      </c>
      <c r="E11419" s="92">
        <f t="shared" si="559"/>
        <v>38.28</v>
      </c>
      <c r="F11419" s="92">
        <f t="shared" si="560"/>
        <v>41.82</v>
      </c>
      <c r="H11419" s="138">
        <v>40.04</v>
      </c>
      <c r="I11419" s="138">
        <v>38.28</v>
      </c>
      <c r="J11419" s="138">
        <v>41.82</v>
      </c>
      <c r="K11419" s="138">
        <v>2.2477522477522478</v>
      </c>
    </row>
    <row r="11420" spans="1:11" ht="14.5">
      <c r="A11420" s="39" t="s">
        <v>572</v>
      </c>
      <c r="B11420" s="39" t="s">
        <v>542</v>
      </c>
      <c r="C11420" s="39" t="s">
        <v>367</v>
      </c>
      <c r="D11420" s="92">
        <f t="shared" si="558"/>
        <v>43.81</v>
      </c>
      <c r="E11420" s="92">
        <f t="shared" si="559"/>
        <v>41.5</v>
      </c>
      <c r="F11420" s="92">
        <f t="shared" si="560"/>
        <v>46.14</v>
      </c>
      <c r="H11420" s="138">
        <v>43.81</v>
      </c>
      <c r="I11420" s="138">
        <v>41.5</v>
      </c>
      <c r="J11420" s="138">
        <v>46.14</v>
      </c>
      <c r="K11420" s="138">
        <v>2.6934489842501708</v>
      </c>
    </row>
    <row r="11421" spans="1:11" ht="14.5">
      <c r="A11421" s="39" t="s">
        <v>572</v>
      </c>
      <c r="B11421" s="39" t="s">
        <v>542</v>
      </c>
      <c r="C11421" s="39" t="s">
        <v>368</v>
      </c>
      <c r="D11421" s="92">
        <f t="shared" ref="D11421:D11480" si="561">IF(K11421&gt;=50," ",H11421)</f>
        <v>35.21</v>
      </c>
      <c r="E11421" s="92">
        <f t="shared" ref="E11421:E11480" si="562">IF(K11421&gt;=50," ",I11421)</f>
        <v>31.36</v>
      </c>
      <c r="F11421" s="92">
        <f t="shared" ref="F11421:F11480" si="563">IF(K11421&gt;=50," ",J11421)</f>
        <v>39.270000000000003</v>
      </c>
      <c r="H11421" s="138">
        <v>35.21</v>
      </c>
      <c r="I11421" s="138">
        <v>31.36</v>
      </c>
      <c r="J11421" s="138">
        <v>39.270000000000003</v>
      </c>
      <c r="K11421" s="138">
        <v>5.73700653223516</v>
      </c>
    </row>
    <row r="11422" spans="1:11" ht="14.5">
      <c r="A11422" s="39" t="s">
        <v>572</v>
      </c>
      <c r="B11422" s="39" t="s">
        <v>542</v>
      </c>
      <c r="C11422" s="39" t="s">
        <v>369</v>
      </c>
      <c r="D11422" s="92">
        <f t="shared" si="561"/>
        <v>39.64</v>
      </c>
      <c r="E11422" s="92">
        <f t="shared" si="562"/>
        <v>33.93</v>
      </c>
      <c r="F11422" s="92">
        <f t="shared" si="563"/>
        <v>45.65</v>
      </c>
      <c r="H11422" s="138">
        <v>39.64</v>
      </c>
      <c r="I11422" s="138">
        <v>33.93</v>
      </c>
      <c r="J11422" s="138">
        <v>45.65</v>
      </c>
      <c r="K11422" s="138">
        <v>7.5681130171543893</v>
      </c>
    </row>
    <row r="11423" spans="1:11" ht="14.5">
      <c r="A11423" s="39" t="s">
        <v>572</v>
      </c>
      <c r="B11423" s="39" t="s">
        <v>542</v>
      </c>
      <c r="C11423" s="39" t="s">
        <v>370</v>
      </c>
      <c r="D11423" s="92">
        <f t="shared" si="561"/>
        <v>41.52</v>
      </c>
      <c r="E11423" s="92">
        <f t="shared" si="562"/>
        <v>38.33</v>
      </c>
      <c r="F11423" s="92">
        <f t="shared" si="563"/>
        <v>44.79</v>
      </c>
      <c r="H11423" s="138">
        <v>41.52</v>
      </c>
      <c r="I11423" s="138">
        <v>38.33</v>
      </c>
      <c r="J11423" s="138">
        <v>44.79</v>
      </c>
      <c r="K11423" s="138">
        <v>3.9739884393063578</v>
      </c>
    </row>
    <row r="11424" spans="1:11" ht="14.5">
      <c r="A11424" s="39" t="s">
        <v>572</v>
      </c>
      <c r="B11424" s="39" t="s">
        <v>542</v>
      </c>
      <c r="C11424" s="39" t="s">
        <v>357</v>
      </c>
      <c r="D11424" s="92">
        <f t="shared" si="561"/>
        <v>42.2</v>
      </c>
      <c r="E11424" s="92">
        <f t="shared" si="562"/>
        <v>40.53</v>
      </c>
      <c r="F11424" s="92">
        <f t="shared" si="563"/>
        <v>43.9</v>
      </c>
      <c r="H11424" s="138">
        <v>42.2</v>
      </c>
      <c r="I11424" s="138">
        <v>40.53</v>
      </c>
      <c r="J11424" s="138">
        <v>43.9</v>
      </c>
      <c r="K11424" s="138">
        <v>2.0379146919431279</v>
      </c>
    </row>
    <row r="11425" spans="1:11" ht="14.5">
      <c r="A11425" s="39" t="s">
        <v>572</v>
      </c>
      <c r="B11425" s="39" t="s">
        <v>542</v>
      </c>
      <c r="C11425" s="39" t="s">
        <v>371</v>
      </c>
      <c r="D11425" s="92">
        <f t="shared" si="561"/>
        <v>31.36</v>
      </c>
      <c r="E11425" s="92">
        <f t="shared" si="562"/>
        <v>27.93</v>
      </c>
      <c r="F11425" s="92">
        <f t="shared" si="563"/>
        <v>35.01</v>
      </c>
      <c r="H11425" s="138">
        <v>31.36</v>
      </c>
      <c r="I11425" s="138">
        <v>27.93</v>
      </c>
      <c r="J11425" s="138">
        <v>35.01</v>
      </c>
      <c r="K11425" s="138">
        <v>5.7716836734693882</v>
      </c>
    </row>
    <row r="11426" spans="1:11" ht="14.5">
      <c r="A11426" s="39" t="s">
        <v>572</v>
      </c>
      <c r="B11426" s="39" t="s">
        <v>542</v>
      </c>
      <c r="C11426" s="39" t="s">
        <v>372</v>
      </c>
      <c r="D11426" s="92">
        <f t="shared" si="561"/>
        <v>50.2</v>
      </c>
      <c r="E11426" s="92">
        <f t="shared" si="562"/>
        <v>47.32</v>
      </c>
      <c r="F11426" s="92">
        <f t="shared" si="563"/>
        <v>53.07</v>
      </c>
      <c r="H11426" s="138">
        <v>50.2</v>
      </c>
      <c r="I11426" s="138">
        <v>47.32</v>
      </c>
      <c r="J11426" s="138">
        <v>53.07</v>
      </c>
      <c r="K11426" s="138">
        <v>2.9282868525896415</v>
      </c>
    </row>
    <row r="11427" spans="1:11" ht="14.5">
      <c r="A11427" s="39" t="s">
        <v>572</v>
      </c>
      <c r="B11427" s="39" t="s">
        <v>542</v>
      </c>
      <c r="C11427" s="39" t="s">
        <v>373</v>
      </c>
      <c r="D11427" s="92">
        <f t="shared" si="561"/>
        <v>40.39</v>
      </c>
      <c r="E11427" s="92">
        <f t="shared" si="562"/>
        <v>36.950000000000003</v>
      </c>
      <c r="F11427" s="92">
        <f t="shared" si="563"/>
        <v>43.94</v>
      </c>
      <c r="H11427" s="138">
        <v>40.39</v>
      </c>
      <c r="I11427" s="138">
        <v>36.950000000000003</v>
      </c>
      <c r="J11427" s="138">
        <v>43.94</v>
      </c>
      <c r="K11427" s="138">
        <v>4.4070314434265905</v>
      </c>
    </row>
    <row r="11428" spans="1:11" ht="14.5">
      <c r="A11428" s="39" t="s">
        <v>572</v>
      </c>
      <c r="B11428" s="39" t="s">
        <v>542</v>
      </c>
      <c r="C11428" s="39" t="s">
        <v>374</v>
      </c>
      <c r="D11428" s="92">
        <f t="shared" si="561"/>
        <v>36.39</v>
      </c>
      <c r="E11428" s="92">
        <f t="shared" si="562"/>
        <v>32.880000000000003</v>
      </c>
      <c r="F11428" s="92">
        <f t="shared" si="563"/>
        <v>40.06</v>
      </c>
      <c r="H11428" s="138">
        <v>36.39</v>
      </c>
      <c r="I11428" s="138">
        <v>32.880000000000003</v>
      </c>
      <c r="J11428" s="138">
        <v>40.06</v>
      </c>
      <c r="K11428" s="138">
        <v>5.0288540807914259</v>
      </c>
    </row>
    <row r="11429" spans="1:11" ht="14.5">
      <c r="A11429" s="39" t="s">
        <v>572</v>
      </c>
      <c r="B11429" s="39" t="s">
        <v>542</v>
      </c>
      <c r="C11429" s="39" t="s">
        <v>358</v>
      </c>
      <c r="D11429" s="92">
        <f t="shared" si="561"/>
        <v>43.78</v>
      </c>
      <c r="E11429" s="92">
        <f t="shared" si="562"/>
        <v>41.93</v>
      </c>
      <c r="F11429" s="92">
        <f t="shared" si="563"/>
        <v>45.65</v>
      </c>
      <c r="H11429" s="138">
        <v>43.78</v>
      </c>
      <c r="I11429" s="138">
        <v>41.93</v>
      </c>
      <c r="J11429" s="138">
        <v>45.65</v>
      </c>
      <c r="K11429" s="138">
        <v>2.1699406121516671</v>
      </c>
    </row>
    <row r="11430" spans="1:11" ht="14.5">
      <c r="A11430" s="39" t="s">
        <v>572</v>
      </c>
      <c r="B11430" s="39" t="s">
        <v>542</v>
      </c>
      <c r="C11430" s="39" t="s">
        <v>375</v>
      </c>
      <c r="D11430" s="92">
        <f t="shared" si="561"/>
        <v>41.04</v>
      </c>
      <c r="E11430" s="92">
        <f t="shared" si="562"/>
        <v>35.799999999999997</v>
      </c>
      <c r="F11430" s="92">
        <f t="shared" si="563"/>
        <v>46.49</v>
      </c>
      <c r="H11430" s="138">
        <v>41.04</v>
      </c>
      <c r="I11430" s="138">
        <v>35.799999999999997</v>
      </c>
      <c r="J11430" s="138">
        <v>46.49</v>
      </c>
      <c r="K11430" s="138">
        <v>6.6764132553606252</v>
      </c>
    </row>
    <row r="11431" spans="1:11" ht="14.5">
      <c r="A11431" s="39" t="s">
        <v>572</v>
      </c>
      <c r="B11431" s="39" t="s">
        <v>542</v>
      </c>
      <c r="C11431" s="39" t="s">
        <v>376</v>
      </c>
      <c r="D11431" s="92">
        <f t="shared" si="561"/>
        <v>41.2</v>
      </c>
      <c r="E11431" s="92">
        <f t="shared" si="562"/>
        <v>37.42</v>
      </c>
      <c r="F11431" s="92">
        <f t="shared" si="563"/>
        <v>45.08</v>
      </c>
      <c r="H11431" s="138">
        <v>41.2</v>
      </c>
      <c r="I11431" s="138">
        <v>37.42</v>
      </c>
      <c r="J11431" s="138">
        <v>45.08</v>
      </c>
      <c r="K11431" s="138">
        <v>4.7572815533980579</v>
      </c>
    </row>
    <row r="11432" spans="1:11" ht="14.5">
      <c r="A11432" s="39" t="s">
        <v>572</v>
      </c>
      <c r="B11432" s="39" t="s">
        <v>542</v>
      </c>
      <c r="C11432" s="39" t="s">
        <v>377</v>
      </c>
      <c r="D11432" s="92">
        <f t="shared" si="561"/>
        <v>32.880000000000003</v>
      </c>
      <c r="E11432" s="92">
        <f t="shared" si="562"/>
        <v>29.34</v>
      </c>
      <c r="F11432" s="92">
        <f t="shared" si="563"/>
        <v>36.61</v>
      </c>
      <c r="H11432" s="138">
        <v>32.880000000000003</v>
      </c>
      <c r="I11432" s="138">
        <v>29.34</v>
      </c>
      <c r="J11432" s="138">
        <v>36.61</v>
      </c>
      <c r="K11432" s="138">
        <v>5.6569343065693429</v>
      </c>
    </row>
    <row r="11433" spans="1:11" ht="14.5">
      <c r="A11433" s="39" t="s">
        <v>572</v>
      </c>
      <c r="B11433" s="39" t="s">
        <v>542</v>
      </c>
      <c r="C11433" s="39" t="s">
        <v>386</v>
      </c>
      <c r="D11433" s="92">
        <f t="shared" si="561"/>
        <v>37.68</v>
      </c>
      <c r="E11433" s="92">
        <f t="shared" si="562"/>
        <v>34.369999999999997</v>
      </c>
      <c r="F11433" s="92">
        <f t="shared" si="563"/>
        <v>41.11</v>
      </c>
      <c r="H11433" s="138">
        <v>37.68</v>
      </c>
      <c r="I11433" s="138">
        <v>34.369999999999997</v>
      </c>
      <c r="J11433" s="138">
        <v>41.11</v>
      </c>
      <c r="K11433" s="138">
        <v>4.5647558386411884</v>
      </c>
    </row>
    <row r="11434" spans="1:11" ht="14.5">
      <c r="A11434" s="39" t="s">
        <v>572</v>
      </c>
      <c r="B11434" s="39" t="s">
        <v>542</v>
      </c>
      <c r="C11434" s="39" t="s">
        <v>379</v>
      </c>
      <c r="D11434" s="92">
        <f t="shared" si="561"/>
        <v>47.01</v>
      </c>
      <c r="E11434" s="92">
        <f t="shared" si="562"/>
        <v>44.27</v>
      </c>
      <c r="F11434" s="92">
        <f t="shared" si="563"/>
        <v>49.78</v>
      </c>
      <c r="H11434" s="138">
        <v>47.01</v>
      </c>
      <c r="I11434" s="138">
        <v>44.27</v>
      </c>
      <c r="J11434" s="138">
        <v>49.78</v>
      </c>
      <c r="K11434" s="138">
        <v>2.9993618379068283</v>
      </c>
    </row>
    <row r="11435" spans="1:11" ht="14.5">
      <c r="A11435" s="39" t="s">
        <v>572</v>
      </c>
      <c r="B11435" s="39" t="s">
        <v>542</v>
      </c>
      <c r="C11435" s="39" t="s">
        <v>360</v>
      </c>
      <c r="D11435" s="92">
        <f t="shared" si="561"/>
        <v>42.74</v>
      </c>
      <c r="E11435" s="92">
        <f t="shared" si="562"/>
        <v>41.02</v>
      </c>
      <c r="F11435" s="92">
        <f t="shared" si="563"/>
        <v>44.48</v>
      </c>
      <c r="H11435" s="138">
        <v>42.74</v>
      </c>
      <c r="I11435" s="138">
        <v>41.02</v>
      </c>
      <c r="J11435" s="138">
        <v>44.48</v>
      </c>
      <c r="K11435" s="138">
        <v>2.0589611605053815</v>
      </c>
    </row>
    <row r="11436" spans="1:11" ht="14.5">
      <c r="A11436" s="39" t="s">
        <v>572</v>
      </c>
      <c r="B11436" s="39" t="s">
        <v>542</v>
      </c>
      <c r="C11436" s="39" t="s">
        <v>0</v>
      </c>
      <c r="D11436" s="92">
        <f t="shared" si="561"/>
        <v>42.24</v>
      </c>
      <c r="E11436" s="92">
        <f t="shared" si="562"/>
        <v>41.36</v>
      </c>
      <c r="F11436" s="92">
        <f t="shared" si="563"/>
        <v>43.13</v>
      </c>
      <c r="H11436" s="138">
        <v>42.24</v>
      </c>
      <c r="I11436" s="138">
        <v>41.36</v>
      </c>
      <c r="J11436" s="138">
        <v>43.13</v>
      </c>
      <c r="K11436" s="138">
        <v>1.0653409090909089</v>
      </c>
    </row>
    <row r="11437" spans="1:11" ht="14.5">
      <c r="A11437" s="39" t="s">
        <v>572</v>
      </c>
      <c r="B11437" s="39" t="s">
        <v>573</v>
      </c>
      <c r="C11437" s="39" t="s">
        <v>363</v>
      </c>
      <c r="D11437" s="92">
        <f t="shared" si="561"/>
        <v>28.98</v>
      </c>
      <c r="E11437" s="92">
        <f t="shared" si="562"/>
        <v>25.67</v>
      </c>
      <c r="F11437" s="92">
        <f t="shared" si="563"/>
        <v>32.53</v>
      </c>
      <c r="H11437" s="138">
        <v>28.98</v>
      </c>
      <c r="I11437" s="138">
        <v>25.67</v>
      </c>
      <c r="J11437" s="138">
        <v>32.53</v>
      </c>
      <c r="K11437" s="138">
        <v>6.0386473429951693</v>
      </c>
    </row>
    <row r="11438" spans="1:11" ht="14.5">
      <c r="A11438" s="39" t="s">
        <v>572</v>
      </c>
      <c r="B11438" s="39" t="s">
        <v>573</v>
      </c>
      <c r="C11438" s="39" t="s">
        <v>364</v>
      </c>
      <c r="D11438" s="92">
        <f t="shared" si="561"/>
        <v>38.159999999999997</v>
      </c>
      <c r="E11438" s="92">
        <f t="shared" si="562"/>
        <v>34.659999999999997</v>
      </c>
      <c r="F11438" s="92">
        <f t="shared" si="563"/>
        <v>41.78</v>
      </c>
      <c r="H11438" s="138">
        <v>38.159999999999997</v>
      </c>
      <c r="I11438" s="138">
        <v>34.659999999999997</v>
      </c>
      <c r="J11438" s="138">
        <v>41.78</v>
      </c>
      <c r="K11438" s="138">
        <v>4.7693920335429771</v>
      </c>
    </row>
    <row r="11439" spans="1:11" ht="14.5">
      <c r="A11439" s="39" t="s">
        <v>572</v>
      </c>
      <c r="B11439" s="39" t="s">
        <v>573</v>
      </c>
      <c r="C11439" s="39" t="s">
        <v>365</v>
      </c>
      <c r="D11439" s="92">
        <f t="shared" si="561"/>
        <v>36.17</v>
      </c>
      <c r="E11439" s="92">
        <f t="shared" si="562"/>
        <v>31.36</v>
      </c>
      <c r="F11439" s="92">
        <f t="shared" si="563"/>
        <v>41.27</v>
      </c>
      <c r="H11439" s="138">
        <v>36.17</v>
      </c>
      <c r="I11439" s="138">
        <v>31.36</v>
      </c>
      <c r="J11439" s="138">
        <v>41.27</v>
      </c>
      <c r="K11439" s="138">
        <v>7.0223942493779372</v>
      </c>
    </row>
    <row r="11440" spans="1:11" ht="14.5">
      <c r="A11440" s="39" t="s">
        <v>572</v>
      </c>
      <c r="B11440" s="39" t="s">
        <v>573</v>
      </c>
      <c r="C11440" s="39" t="s">
        <v>366</v>
      </c>
      <c r="D11440" s="92">
        <f t="shared" si="561"/>
        <v>32.94</v>
      </c>
      <c r="E11440" s="92">
        <f t="shared" si="562"/>
        <v>30.42</v>
      </c>
      <c r="F11440" s="92">
        <f t="shared" si="563"/>
        <v>35.56</v>
      </c>
      <c r="H11440" s="138">
        <v>32.94</v>
      </c>
      <c r="I11440" s="138">
        <v>30.42</v>
      </c>
      <c r="J11440" s="138">
        <v>35.56</v>
      </c>
      <c r="K11440" s="138">
        <v>3.976927747419551</v>
      </c>
    </row>
    <row r="11441" spans="1:11" ht="14.5">
      <c r="A11441" s="39" t="s">
        <v>572</v>
      </c>
      <c r="B11441" s="39" t="s">
        <v>573</v>
      </c>
      <c r="C11441" s="39" t="s">
        <v>356</v>
      </c>
      <c r="D11441" s="92">
        <f t="shared" si="561"/>
        <v>32.67</v>
      </c>
      <c r="E11441" s="92">
        <f t="shared" si="562"/>
        <v>30.99</v>
      </c>
      <c r="F11441" s="92">
        <f t="shared" si="563"/>
        <v>34.4</v>
      </c>
      <c r="H11441" s="138">
        <v>32.67</v>
      </c>
      <c r="I11441" s="138">
        <v>30.99</v>
      </c>
      <c r="J11441" s="138">
        <v>34.4</v>
      </c>
      <c r="K11441" s="138">
        <v>2.6629935720844813</v>
      </c>
    </row>
    <row r="11442" spans="1:11" ht="14.5">
      <c r="A11442" s="39" t="s">
        <v>572</v>
      </c>
      <c r="B11442" s="39" t="s">
        <v>573</v>
      </c>
      <c r="C11442" s="39" t="s">
        <v>367</v>
      </c>
      <c r="D11442" s="92">
        <f t="shared" si="561"/>
        <v>33.01</v>
      </c>
      <c r="E11442" s="92">
        <f t="shared" si="562"/>
        <v>30.8</v>
      </c>
      <c r="F11442" s="92">
        <f t="shared" si="563"/>
        <v>35.29</v>
      </c>
      <c r="H11442" s="138">
        <v>33.01</v>
      </c>
      <c r="I11442" s="138">
        <v>30.8</v>
      </c>
      <c r="J11442" s="138">
        <v>35.29</v>
      </c>
      <c r="K11442" s="138">
        <v>3.4837927900636165</v>
      </c>
    </row>
    <row r="11443" spans="1:11" ht="14.5">
      <c r="A11443" s="39" t="s">
        <v>572</v>
      </c>
      <c r="B11443" s="39" t="s">
        <v>573</v>
      </c>
      <c r="C11443" s="39" t="s">
        <v>368</v>
      </c>
      <c r="D11443" s="92">
        <f t="shared" si="561"/>
        <v>33.380000000000003</v>
      </c>
      <c r="E11443" s="92">
        <f t="shared" si="562"/>
        <v>29.66</v>
      </c>
      <c r="F11443" s="92">
        <f t="shared" si="563"/>
        <v>37.32</v>
      </c>
      <c r="H11443" s="138">
        <v>33.380000000000003</v>
      </c>
      <c r="I11443" s="138">
        <v>29.66</v>
      </c>
      <c r="J11443" s="138">
        <v>37.32</v>
      </c>
      <c r="K11443" s="138">
        <v>5.8717795086878359</v>
      </c>
    </row>
    <row r="11444" spans="1:11" ht="14.5">
      <c r="A11444" s="39" t="s">
        <v>572</v>
      </c>
      <c r="B11444" s="39" t="s">
        <v>573</v>
      </c>
      <c r="C11444" s="39" t="s">
        <v>369</v>
      </c>
      <c r="D11444" s="92">
        <f t="shared" si="561"/>
        <v>32.979999999999997</v>
      </c>
      <c r="E11444" s="92">
        <f t="shared" si="562"/>
        <v>27.6</v>
      </c>
      <c r="F11444" s="92">
        <f t="shared" si="563"/>
        <v>38.85</v>
      </c>
      <c r="H11444" s="138">
        <v>32.979999999999997</v>
      </c>
      <c r="I11444" s="138">
        <v>27.6</v>
      </c>
      <c r="J11444" s="138">
        <v>38.85</v>
      </c>
      <c r="K11444" s="138">
        <v>8.7325651910248645</v>
      </c>
    </row>
    <row r="11445" spans="1:11" ht="14.5">
      <c r="A11445" s="39" t="s">
        <v>572</v>
      </c>
      <c r="B11445" s="39" t="s">
        <v>573</v>
      </c>
      <c r="C11445" s="39" t="s">
        <v>370</v>
      </c>
      <c r="D11445" s="92">
        <f t="shared" si="561"/>
        <v>31.51</v>
      </c>
      <c r="E11445" s="92">
        <f t="shared" si="562"/>
        <v>28.36</v>
      </c>
      <c r="F11445" s="92">
        <f t="shared" si="563"/>
        <v>34.83</v>
      </c>
      <c r="H11445" s="138">
        <v>31.51</v>
      </c>
      <c r="I11445" s="138">
        <v>28.36</v>
      </c>
      <c r="J11445" s="138">
        <v>34.83</v>
      </c>
      <c r="K11445" s="138">
        <v>5.2364328784512848</v>
      </c>
    </row>
    <row r="11446" spans="1:11" ht="14.5">
      <c r="A11446" s="39" t="s">
        <v>572</v>
      </c>
      <c r="B11446" s="39" t="s">
        <v>573</v>
      </c>
      <c r="C11446" s="39" t="s">
        <v>357</v>
      </c>
      <c r="D11446" s="92">
        <f t="shared" si="561"/>
        <v>32.58</v>
      </c>
      <c r="E11446" s="92">
        <f t="shared" si="562"/>
        <v>30.95</v>
      </c>
      <c r="F11446" s="92">
        <f t="shared" si="563"/>
        <v>34.25</v>
      </c>
      <c r="H11446" s="138">
        <v>32.58</v>
      </c>
      <c r="I11446" s="138">
        <v>30.95</v>
      </c>
      <c r="J11446" s="138">
        <v>34.25</v>
      </c>
      <c r="K11446" s="138">
        <v>2.5782688766114181</v>
      </c>
    </row>
    <row r="11447" spans="1:11" ht="14.5">
      <c r="A11447" s="39" t="s">
        <v>572</v>
      </c>
      <c r="B11447" s="39" t="s">
        <v>573</v>
      </c>
      <c r="C11447" s="39" t="s">
        <v>371</v>
      </c>
      <c r="D11447" s="92">
        <f t="shared" si="561"/>
        <v>35.35</v>
      </c>
      <c r="E11447" s="92">
        <f t="shared" si="562"/>
        <v>31.79</v>
      </c>
      <c r="F11447" s="92">
        <f t="shared" si="563"/>
        <v>39.090000000000003</v>
      </c>
      <c r="H11447" s="138">
        <v>35.35</v>
      </c>
      <c r="I11447" s="138">
        <v>31.79</v>
      </c>
      <c r="J11447" s="138">
        <v>39.090000000000003</v>
      </c>
      <c r="K11447" s="138">
        <v>5.2899575671852901</v>
      </c>
    </row>
    <row r="11448" spans="1:11" ht="14.5">
      <c r="A11448" s="39" t="s">
        <v>572</v>
      </c>
      <c r="B11448" s="39" t="s">
        <v>573</v>
      </c>
      <c r="C11448" s="39" t="s">
        <v>372</v>
      </c>
      <c r="D11448" s="92">
        <f t="shared" si="561"/>
        <v>29.3</v>
      </c>
      <c r="E11448" s="92">
        <f t="shared" si="562"/>
        <v>26.69</v>
      </c>
      <c r="F11448" s="92">
        <f t="shared" si="563"/>
        <v>32.049999999999997</v>
      </c>
      <c r="H11448" s="138">
        <v>29.3</v>
      </c>
      <c r="I11448" s="138">
        <v>26.69</v>
      </c>
      <c r="J11448" s="138">
        <v>32.049999999999997</v>
      </c>
      <c r="K11448" s="138">
        <v>4.6757679180887379</v>
      </c>
    </row>
    <row r="11449" spans="1:11" ht="14.5">
      <c r="A11449" s="39" t="s">
        <v>572</v>
      </c>
      <c r="B11449" s="39" t="s">
        <v>573</v>
      </c>
      <c r="C11449" s="39" t="s">
        <v>373</v>
      </c>
      <c r="D11449" s="92">
        <f t="shared" si="561"/>
        <v>34.700000000000003</v>
      </c>
      <c r="E11449" s="92">
        <f t="shared" si="562"/>
        <v>31.37</v>
      </c>
      <c r="F11449" s="92">
        <f t="shared" si="563"/>
        <v>38.19</v>
      </c>
      <c r="H11449" s="138">
        <v>34.700000000000003</v>
      </c>
      <c r="I11449" s="138">
        <v>31.37</v>
      </c>
      <c r="J11449" s="138">
        <v>38.19</v>
      </c>
      <c r="K11449" s="138">
        <v>5.0144092219020173</v>
      </c>
    </row>
    <row r="11450" spans="1:11" ht="14.5">
      <c r="A11450" s="39" t="s">
        <v>572</v>
      </c>
      <c r="B11450" s="39" t="s">
        <v>573</v>
      </c>
      <c r="C11450" s="39" t="s">
        <v>374</v>
      </c>
      <c r="D11450" s="92">
        <f t="shared" si="561"/>
        <v>34.75</v>
      </c>
      <c r="E11450" s="92">
        <f t="shared" si="562"/>
        <v>31.41</v>
      </c>
      <c r="F11450" s="92">
        <f t="shared" si="563"/>
        <v>38.25</v>
      </c>
      <c r="H11450" s="138">
        <v>34.75</v>
      </c>
      <c r="I11450" s="138">
        <v>31.41</v>
      </c>
      <c r="J11450" s="138">
        <v>38.25</v>
      </c>
      <c r="K11450" s="138">
        <v>5.0359712230215825</v>
      </c>
    </row>
    <row r="11451" spans="1:11" ht="14.5">
      <c r="A11451" s="39" t="s">
        <v>572</v>
      </c>
      <c r="B11451" s="39" t="s">
        <v>573</v>
      </c>
      <c r="C11451" s="39" t="s">
        <v>358</v>
      </c>
      <c r="D11451" s="92">
        <f t="shared" si="561"/>
        <v>32.01</v>
      </c>
      <c r="E11451" s="92">
        <f t="shared" si="562"/>
        <v>30.27</v>
      </c>
      <c r="F11451" s="92">
        <f t="shared" si="563"/>
        <v>33.79</v>
      </c>
      <c r="H11451" s="138">
        <v>32.01</v>
      </c>
      <c r="I11451" s="138">
        <v>30.27</v>
      </c>
      <c r="J11451" s="138">
        <v>33.79</v>
      </c>
      <c r="K11451" s="138">
        <v>2.8116213683223994</v>
      </c>
    </row>
    <row r="11452" spans="1:11" ht="14.5">
      <c r="A11452" s="39" t="s">
        <v>572</v>
      </c>
      <c r="B11452" s="39" t="s">
        <v>573</v>
      </c>
      <c r="C11452" s="39" t="s">
        <v>375</v>
      </c>
      <c r="D11452" s="92">
        <f t="shared" si="561"/>
        <v>35.340000000000003</v>
      </c>
      <c r="E11452" s="92">
        <f t="shared" si="562"/>
        <v>30.3</v>
      </c>
      <c r="F11452" s="92">
        <f t="shared" si="563"/>
        <v>40.72</v>
      </c>
      <c r="H11452" s="138">
        <v>35.340000000000003</v>
      </c>
      <c r="I11452" s="138">
        <v>30.3</v>
      </c>
      <c r="J11452" s="138">
        <v>40.72</v>
      </c>
      <c r="K11452" s="138">
        <v>7.5551782682512725</v>
      </c>
    </row>
    <row r="11453" spans="1:11" ht="14.5">
      <c r="A11453" s="39" t="s">
        <v>572</v>
      </c>
      <c r="B11453" s="39" t="s">
        <v>573</v>
      </c>
      <c r="C11453" s="39" t="s">
        <v>376</v>
      </c>
      <c r="D11453" s="92">
        <f t="shared" si="561"/>
        <v>30.78</v>
      </c>
      <c r="E11453" s="92">
        <f t="shared" si="562"/>
        <v>27.14</v>
      </c>
      <c r="F11453" s="92">
        <f t="shared" si="563"/>
        <v>34.69</v>
      </c>
      <c r="H11453" s="138">
        <v>30.78</v>
      </c>
      <c r="I11453" s="138">
        <v>27.14</v>
      </c>
      <c r="J11453" s="138">
        <v>34.69</v>
      </c>
      <c r="K11453" s="138">
        <v>6.2703053931124106</v>
      </c>
    </row>
    <row r="11454" spans="1:11" ht="14.5">
      <c r="A11454" s="39" t="s">
        <v>572</v>
      </c>
      <c r="B11454" s="39" t="s">
        <v>573</v>
      </c>
      <c r="C11454" s="39" t="s">
        <v>377</v>
      </c>
      <c r="D11454" s="92">
        <f t="shared" si="561"/>
        <v>38.630000000000003</v>
      </c>
      <c r="E11454" s="92">
        <f t="shared" si="562"/>
        <v>34.89</v>
      </c>
      <c r="F11454" s="92">
        <f t="shared" si="563"/>
        <v>42.52</v>
      </c>
      <c r="H11454" s="138">
        <v>38.630000000000003</v>
      </c>
      <c r="I11454" s="138">
        <v>34.89</v>
      </c>
      <c r="J11454" s="138">
        <v>42.52</v>
      </c>
      <c r="K11454" s="138">
        <v>5.0478902407455344</v>
      </c>
    </row>
    <row r="11455" spans="1:11" ht="14.5">
      <c r="A11455" s="39" t="s">
        <v>572</v>
      </c>
      <c r="B11455" s="39" t="s">
        <v>573</v>
      </c>
      <c r="C11455" s="39" t="s">
        <v>386</v>
      </c>
      <c r="D11455" s="92">
        <f t="shared" si="561"/>
        <v>33.409999999999997</v>
      </c>
      <c r="E11455" s="92">
        <f t="shared" si="562"/>
        <v>30.31</v>
      </c>
      <c r="F11455" s="92">
        <f t="shared" si="563"/>
        <v>36.659999999999997</v>
      </c>
      <c r="H11455" s="138">
        <v>33.409999999999997</v>
      </c>
      <c r="I11455" s="138">
        <v>30.31</v>
      </c>
      <c r="J11455" s="138">
        <v>36.659999999999997</v>
      </c>
      <c r="K11455" s="138">
        <v>4.8488476504040712</v>
      </c>
    </row>
    <row r="11456" spans="1:11" ht="14.5">
      <c r="A11456" s="39" t="s">
        <v>572</v>
      </c>
      <c r="B11456" s="39" t="s">
        <v>573</v>
      </c>
      <c r="C11456" s="39" t="s">
        <v>379</v>
      </c>
      <c r="D11456" s="92">
        <f t="shared" si="561"/>
        <v>29.98</v>
      </c>
      <c r="E11456" s="92">
        <f t="shared" si="562"/>
        <v>27.42</v>
      </c>
      <c r="F11456" s="92">
        <f t="shared" si="563"/>
        <v>32.659999999999997</v>
      </c>
      <c r="H11456" s="138">
        <v>29.98</v>
      </c>
      <c r="I11456" s="138">
        <v>27.42</v>
      </c>
      <c r="J11456" s="138">
        <v>32.659999999999997</v>
      </c>
      <c r="K11456" s="138">
        <v>4.4696464309539694</v>
      </c>
    </row>
    <row r="11457" spans="1:11" ht="14.5">
      <c r="A11457" s="39" t="s">
        <v>572</v>
      </c>
      <c r="B11457" s="39" t="s">
        <v>573</v>
      </c>
      <c r="C11457" s="39" t="s">
        <v>360</v>
      </c>
      <c r="D11457" s="92">
        <f t="shared" si="561"/>
        <v>31.86</v>
      </c>
      <c r="E11457" s="92">
        <f t="shared" si="562"/>
        <v>30.22</v>
      </c>
      <c r="F11457" s="92">
        <f t="shared" si="563"/>
        <v>33.549999999999997</v>
      </c>
      <c r="H11457" s="138">
        <v>31.86</v>
      </c>
      <c r="I11457" s="138">
        <v>30.22</v>
      </c>
      <c r="J11457" s="138">
        <v>33.549999999999997</v>
      </c>
      <c r="K11457" s="138">
        <v>2.667922159447583</v>
      </c>
    </row>
    <row r="11458" spans="1:11" ht="14.5">
      <c r="A11458" s="39" t="s">
        <v>572</v>
      </c>
      <c r="B11458" s="39" t="s">
        <v>573</v>
      </c>
      <c r="C11458" s="39" t="s">
        <v>0</v>
      </c>
      <c r="D11458" s="92">
        <f t="shared" si="561"/>
        <v>32.270000000000003</v>
      </c>
      <c r="E11458" s="92">
        <f t="shared" si="562"/>
        <v>31.42</v>
      </c>
      <c r="F11458" s="92">
        <f t="shared" si="563"/>
        <v>33.119999999999997</v>
      </c>
      <c r="H11458" s="138">
        <v>32.270000000000003</v>
      </c>
      <c r="I11458" s="138">
        <v>31.42</v>
      </c>
      <c r="J11458" s="138">
        <v>33.119999999999997</v>
      </c>
      <c r="K11458" s="138">
        <v>1.3325069724202043</v>
      </c>
    </row>
    <row r="11459" spans="1:11" ht="14.5">
      <c r="A11459" s="39" t="s">
        <v>572</v>
      </c>
      <c r="B11459" s="39" t="s">
        <v>574</v>
      </c>
      <c r="C11459" s="39" t="s">
        <v>363</v>
      </c>
      <c r="D11459" s="92">
        <f t="shared" si="561"/>
        <v>27.31</v>
      </c>
      <c r="E11459" s="92">
        <f t="shared" si="562"/>
        <v>24.41</v>
      </c>
      <c r="F11459" s="92">
        <f t="shared" si="563"/>
        <v>30.42</v>
      </c>
      <c r="H11459" s="138">
        <v>27.31</v>
      </c>
      <c r="I11459" s="138">
        <v>24.41</v>
      </c>
      <c r="J11459" s="138">
        <v>30.42</v>
      </c>
      <c r="K11459" s="138">
        <v>5.6023434639326259</v>
      </c>
    </row>
    <row r="11460" spans="1:11" ht="14.5">
      <c r="A11460" s="39" t="s">
        <v>572</v>
      </c>
      <c r="B11460" s="39" t="s">
        <v>574</v>
      </c>
      <c r="C11460" s="39" t="s">
        <v>364</v>
      </c>
      <c r="D11460" s="92">
        <f t="shared" si="561"/>
        <v>31.1</v>
      </c>
      <c r="E11460" s="92">
        <f t="shared" si="562"/>
        <v>28.3</v>
      </c>
      <c r="F11460" s="92">
        <f t="shared" si="563"/>
        <v>34.049999999999997</v>
      </c>
      <c r="H11460" s="138">
        <v>31.1</v>
      </c>
      <c r="I11460" s="138">
        <v>28.3</v>
      </c>
      <c r="J11460" s="138">
        <v>34.049999999999997</v>
      </c>
      <c r="K11460" s="138">
        <v>4.7266881028938901</v>
      </c>
    </row>
    <row r="11461" spans="1:11" ht="14.5">
      <c r="A11461" s="39" t="s">
        <v>572</v>
      </c>
      <c r="B11461" s="39" t="s">
        <v>574</v>
      </c>
      <c r="C11461" s="39" t="s">
        <v>365</v>
      </c>
      <c r="D11461" s="92">
        <f t="shared" si="561"/>
        <v>31.11</v>
      </c>
      <c r="E11461" s="92">
        <f t="shared" si="562"/>
        <v>27.03</v>
      </c>
      <c r="F11461" s="92">
        <f t="shared" si="563"/>
        <v>35.51</v>
      </c>
      <c r="H11461" s="138">
        <v>31.11</v>
      </c>
      <c r="I11461" s="138">
        <v>27.03</v>
      </c>
      <c r="J11461" s="138">
        <v>35.51</v>
      </c>
      <c r="K11461" s="138">
        <v>6.9752491160398584</v>
      </c>
    </row>
    <row r="11462" spans="1:11" ht="14.5">
      <c r="A11462" s="39" t="s">
        <v>572</v>
      </c>
      <c r="B11462" s="39" t="s">
        <v>574</v>
      </c>
      <c r="C11462" s="39" t="s">
        <v>366</v>
      </c>
      <c r="D11462" s="92">
        <f t="shared" si="561"/>
        <v>25.57</v>
      </c>
      <c r="E11462" s="92">
        <f t="shared" si="562"/>
        <v>23.38</v>
      </c>
      <c r="F11462" s="92">
        <f t="shared" si="563"/>
        <v>27.89</v>
      </c>
      <c r="H11462" s="138">
        <v>25.57</v>
      </c>
      <c r="I11462" s="138">
        <v>23.38</v>
      </c>
      <c r="J11462" s="138">
        <v>27.89</v>
      </c>
      <c r="K11462" s="138">
        <v>4.4974579585451693</v>
      </c>
    </row>
    <row r="11463" spans="1:11" ht="14.5">
      <c r="A11463" s="39" t="s">
        <v>572</v>
      </c>
      <c r="B11463" s="39" t="s">
        <v>574</v>
      </c>
      <c r="C11463" s="39" t="s">
        <v>356</v>
      </c>
      <c r="D11463" s="92">
        <f t="shared" si="561"/>
        <v>27.29</v>
      </c>
      <c r="E11463" s="92">
        <f t="shared" si="562"/>
        <v>25.85</v>
      </c>
      <c r="F11463" s="92">
        <f t="shared" si="563"/>
        <v>28.78</v>
      </c>
      <c r="H11463" s="138">
        <v>27.29</v>
      </c>
      <c r="I11463" s="138">
        <v>25.85</v>
      </c>
      <c r="J11463" s="138">
        <v>28.78</v>
      </c>
      <c r="K11463" s="138">
        <v>2.7482594356907293</v>
      </c>
    </row>
    <row r="11464" spans="1:11" ht="14.5">
      <c r="A11464" s="39" t="s">
        <v>572</v>
      </c>
      <c r="B11464" s="39" t="s">
        <v>574</v>
      </c>
      <c r="C11464" s="39" t="s">
        <v>367</v>
      </c>
      <c r="D11464" s="92">
        <f t="shared" si="561"/>
        <v>23.18</v>
      </c>
      <c r="E11464" s="92">
        <f t="shared" si="562"/>
        <v>21.43</v>
      </c>
      <c r="F11464" s="92">
        <f t="shared" si="563"/>
        <v>25.03</v>
      </c>
      <c r="H11464" s="138">
        <v>23.18</v>
      </c>
      <c r="I11464" s="138">
        <v>21.43</v>
      </c>
      <c r="J11464" s="138">
        <v>25.03</v>
      </c>
      <c r="K11464" s="138">
        <v>3.9689387402933569</v>
      </c>
    </row>
    <row r="11465" spans="1:11" ht="14.5">
      <c r="A11465" s="39" t="s">
        <v>572</v>
      </c>
      <c r="B11465" s="39" t="s">
        <v>574</v>
      </c>
      <c r="C11465" s="39" t="s">
        <v>368</v>
      </c>
      <c r="D11465" s="92">
        <f t="shared" si="561"/>
        <v>31.41</v>
      </c>
      <c r="E11465" s="92">
        <f t="shared" si="562"/>
        <v>28.06</v>
      </c>
      <c r="F11465" s="92">
        <f t="shared" si="563"/>
        <v>34.950000000000003</v>
      </c>
      <c r="H11465" s="138">
        <v>31.41</v>
      </c>
      <c r="I11465" s="138">
        <v>28.06</v>
      </c>
      <c r="J11465" s="138">
        <v>34.950000000000003</v>
      </c>
      <c r="K11465" s="138">
        <v>5.6033110474371224</v>
      </c>
    </row>
    <row r="11466" spans="1:11" ht="14.5">
      <c r="A11466" s="39" t="s">
        <v>572</v>
      </c>
      <c r="B11466" s="39" t="s">
        <v>574</v>
      </c>
      <c r="C11466" s="39" t="s">
        <v>369</v>
      </c>
      <c r="D11466" s="92">
        <f t="shared" si="561"/>
        <v>27.38</v>
      </c>
      <c r="E11466" s="92">
        <f t="shared" si="562"/>
        <v>23.75</v>
      </c>
      <c r="F11466" s="92">
        <f t="shared" si="563"/>
        <v>31.34</v>
      </c>
      <c r="H11466" s="138">
        <v>27.38</v>
      </c>
      <c r="I11466" s="138">
        <v>23.75</v>
      </c>
      <c r="J11466" s="138">
        <v>31.34</v>
      </c>
      <c r="K11466" s="138">
        <v>7.0854638422205989</v>
      </c>
    </row>
    <row r="11467" spans="1:11" ht="14.5">
      <c r="A11467" s="39" t="s">
        <v>572</v>
      </c>
      <c r="B11467" s="39" t="s">
        <v>574</v>
      </c>
      <c r="C11467" s="39" t="s">
        <v>370</v>
      </c>
      <c r="D11467" s="92">
        <f t="shared" si="561"/>
        <v>26.97</v>
      </c>
      <c r="E11467" s="92">
        <f t="shared" si="562"/>
        <v>24.34</v>
      </c>
      <c r="F11467" s="92">
        <f t="shared" si="563"/>
        <v>29.77</v>
      </c>
      <c r="H11467" s="138">
        <v>26.97</v>
      </c>
      <c r="I11467" s="138">
        <v>24.34</v>
      </c>
      <c r="J11467" s="138">
        <v>29.77</v>
      </c>
      <c r="K11467" s="138">
        <v>5.1538746755654428</v>
      </c>
    </row>
    <row r="11468" spans="1:11" ht="14.5">
      <c r="A11468" s="39" t="s">
        <v>572</v>
      </c>
      <c r="B11468" s="39" t="s">
        <v>574</v>
      </c>
      <c r="C11468" s="39" t="s">
        <v>357</v>
      </c>
      <c r="D11468" s="92">
        <f t="shared" si="561"/>
        <v>25.22</v>
      </c>
      <c r="E11468" s="92">
        <f t="shared" si="562"/>
        <v>23.9</v>
      </c>
      <c r="F11468" s="92">
        <f t="shared" si="563"/>
        <v>26.58</v>
      </c>
      <c r="H11468" s="138">
        <v>25.22</v>
      </c>
      <c r="I11468" s="138">
        <v>23.9</v>
      </c>
      <c r="J11468" s="138">
        <v>26.58</v>
      </c>
      <c r="K11468" s="138">
        <v>2.6962727993655835</v>
      </c>
    </row>
    <row r="11469" spans="1:11" ht="14.5">
      <c r="A11469" s="39" t="s">
        <v>572</v>
      </c>
      <c r="B11469" s="39" t="s">
        <v>574</v>
      </c>
      <c r="C11469" s="39" t="s">
        <v>371</v>
      </c>
      <c r="D11469" s="92">
        <f t="shared" si="561"/>
        <v>33.29</v>
      </c>
      <c r="E11469" s="92">
        <f t="shared" si="562"/>
        <v>30.35</v>
      </c>
      <c r="F11469" s="92">
        <f t="shared" si="563"/>
        <v>36.369999999999997</v>
      </c>
      <c r="H11469" s="138">
        <v>33.29</v>
      </c>
      <c r="I11469" s="138">
        <v>30.35</v>
      </c>
      <c r="J11469" s="138">
        <v>36.369999999999997</v>
      </c>
      <c r="K11469" s="138">
        <v>4.6260138179633525</v>
      </c>
    </row>
    <row r="11470" spans="1:11" ht="14.5">
      <c r="A11470" s="39" t="s">
        <v>572</v>
      </c>
      <c r="B11470" s="39" t="s">
        <v>574</v>
      </c>
      <c r="C11470" s="39" t="s">
        <v>372</v>
      </c>
      <c r="D11470" s="92">
        <f t="shared" si="561"/>
        <v>20.5</v>
      </c>
      <c r="E11470" s="92">
        <f t="shared" si="562"/>
        <v>18.53</v>
      </c>
      <c r="F11470" s="92">
        <f t="shared" si="563"/>
        <v>22.63</v>
      </c>
      <c r="H11470" s="138">
        <v>20.5</v>
      </c>
      <c r="I11470" s="138">
        <v>18.53</v>
      </c>
      <c r="J11470" s="138">
        <v>22.63</v>
      </c>
      <c r="K11470" s="138">
        <v>5.0731707317073171</v>
      </c>
    </row>
    <row r="11471" spans="1:11" ht="14.5">
      <c r="A11471" s="39" t="s">
        <v>572</v>
      </c>
      <c r="B11471" s="39" t="s">
        <v>574</v>
      </c>
      <c r="C11471" s="39" t="s">
        <v>373</v>
      </c>
      <c r="D11471" s="92">
        <f t="shared" si="561"/>
        <v>24.91</v>
      </c>
      <c r="E11471" s="92">
        <f t="shared" si="562"/>
        <v>22.16</v>
      </c>
      <c r="F11471" s="92">
        <f t="shared" si="563"/>
        <v>27.87</v>
      </c>
      <c r="H11471" s="138">
        <v>24.91</v>
      </c>
      <c r="I11471" s="138">
        <v>22.16</v>
      </c>
      <c r="J11471" s="138">
        <v>27.87</v>
      </c>
      <c r="K11471" s="138">
        <v>5.8610999598554789</v>
      </c>
    </row>
    <row r="11472" spans="1:11" ht="14.5">
      <c r="A11472" s="39" t="s">
        <v>572</v>
      </c>
      <c r="B11472" s="39" t="s">
        <v>574</v>
      </c>
      <c r="C11472" s="39" t="s">
        <v>374</v>
      </c>
      <c r="D11472" s="92">
        <f t="shared" si="561"/>
        <v>28.85</v>
      </c>
      <c r="E11472" s="92">
        <f t="shared" si="562"/>
        <v>26.61</v>
      </c>
      <c r="F11472" s="92">
        <f t="shared" si="563"/>
        <v>31.2</v>
      </c>
      <c r="H11472" s="138">
        <v>28.85</v>
      </c>
      <c r="I11472" s="138">
        <v>26.61</v>
      </c>
      <c r="J11472" s="138">
        <v>31.2</v>
      </c>
      <c r="K11472" s="138">
        <v>4.0554592720970533</v>
      </c>
    </row>
    <row r="11473" spans="1:11" ht="14.5">
      <c r="A11473" s="39" t="s">
        <v>572</v>
      </c>
      <c r="B11473" s="39" t="s">
        <v>574</v>
      </c>
      <c r="C11473" s="39" t="s">
        <v>358</v>
      </c>
      <c r="D11473" s="92">
        <f t="shared" si="561"/>
        <v>24.21</v>
      </c>
      <c r="E11473" s="92">
        <f t="shared" si="562"/>
        <v>22.86</v>
      </c>
      <c r="F11473" s="92">
        <f t="shared" si="563"/>
        <v>25.63</v>
      </c>
      <c r="H11473" s="138">
        <v>24.21</v>
      </c>
      <c r="I11473" s="138">
        <v>22.86</v>
      </c>
      <c r="J11473" s="138">
        <v>25.63</v>
      </c>
      <c r="K11473" s="138">
        <v>2.9326724494010739</v>
      </c>
    </row>
    <row r="11474" spans="1:11" ht="14.5">
      <c r="A11474" s="39" t="s">
        <v>572</v>
      </c>
      <c r="B11474" s="39" t="s">
        <v>574</v>
      </c>
      <c r="C11474" s="39" t="s">
        <v>375</v>
      </c>
      <c r="D11474" s="92">
        <f t="shared" si="561"/>
        <v>23.62</v>
      </c>
      <c r="E11474" s="92">
        <f t="shared" si="562"/>
        <v>20.23</v>
      </c>
      <c r="F11474" s="92">
        <f t="shared" si="563"/>
        <v>27.38</v>
      </c>
      <c r="H11474" s="138">
        <v>23.62</v>
      </c>
      <c r="I11474" s="138">
        <v>20.23</v>
      </c>
      <c r="J11474" s="138">
        <v>27.38</v>
      </c>
      <c r="K11474" s="138">
        <v>7.7053344623200681</v>
      </c>
    </row>
    <row r="11475" spans="1:11" ht="14.5">
      <c r="A11475" s="39" t="s">
        <v>572</v>
      </c>
      <c r="B11475" s="39" t="s">
        <v>574</v>
      </c>
      <c r="C11475" s="39" t="s">
        <v>376</v>
      </c>
      <c r="D11475" s="92">
        <f t="shared" si="561"/>
        <v>28.02</v>
      </c>
      <c r="E11475" s="92">
        <f t="shared" si="562"/>
        <v>24.74</v>
      </c>
      <c r="F11475" s="92">
        <f t="shared" si="563"/>
        <v>31.55</v>
      </c>
      <c r="H11475" s="138">
        <v>28.02</v>
      </c>
      <c r="I11475" s="138">
        <v>24.74</v>
      </c>
      <c r="J11475" s="138">
        <v>31.55</v>
      </c>
      <c r="K11475" s="138">
        <v>6.2098501070663819</v>
      </c>
    </row>
    <row r="11476" spans="1:11" ht="14.5">
      <c r="A11476" s="39" t="s">
        <v>572</v>
      </c>
      <c r="B11476" s="39" t="s">
        <v>574</v>
      </c>
      <c r="C11476" s="39" t="s">
        <v>377</v>
      </c>
      <c r="D11476" s="92">
        <f t="shared" si="561"/>
        <v>28.49</v>
      </c>
      <c r="E11476" s="92">
        <f t="shared" si="562"/>
        <v>25.79</v>
      </c>
      <c r="F11476" s="92">
        <f t="shared" si="563"/>
        <v>31.35</v>
      </c>
      <c r="H11476" s="138">
        <v>28.49</v>
      </c>
      <c r="I11476" s="138">
        <v>25.79</v>
      </c>
      <c r="J11476" s="138">
        <v>31.35</v>
      </c>
      <c r="K11476" s="138">
        <v>4.9842049842049843</v>
      </c>
    </row>
    <row r="11477" spans="1:11" ht="14.5">
      <c r="A11477" s="39" t="s">
        <v>572</v>
      </c>
      <c r="B11477" s="39" t="s">
        <v>574</v>
      </c>
      <c r="C11477" s="39" t="s">
        <v>386</v>
      </c>
      <c r="D11477" s="92">
        <f t="shared" si="561"/>
        <v>28.91</v>
      </c>
      <c r="E11477" s="92">
        <f t="shared" si="562"/>
        <v>26.73</v>
      </c>
      <c r="F11477" s="92">
        <f t="shared" si="563"/>
        <v>31.19</v>
      </c>
      <c r="H11477" s="138">
        <v>28.91</v>
      </c>
      <c r="I11477" s="138">
        <v>26.73</v>
      </c>
      <c r="J11477" s="138">
        <v>31.19</v>
      </c>
      <c r="K11477" s="138">
        <v>3.943272224143894</v>
      </c>
    </row>
    <row r="11478" spans="1:11" ht="14.5">
      <c r="A11478" s="39" t="s">
        <v>572</v>
      </c>
      <c r="B11478" s="39" t="s">
        <v>574</v>
      </c>
      <c r="C11478" s="39" t="s">
        <v>379</v>
      </c>
      <c r="D11478" s="92">
        <f t="shared" si="561"/>
        <v>23.01</v>
      </c>
      <c r="E11478" s="92">
        <f t="shared" si="562"/>
        <v>20.85</v>
      </c>
      <c r="F11478" s="92">
        <f t="shared" si="563"/>
        <v>25.32</v>
      </c>
      <c r="H11478" s="138">
        <v>23.01</v>
      </c>
      <c r="I11478" s="138">
        <v>20.85</v>
      </c>
      <c r="J11478" s="138">
        <v>25.32</v>
      </c>
      <c r="K11478" s="138">
        <v>4.9543676662320717</v>
      </c>
    </row>
    <row r="11479" spans="1:11" ht="14.5">
      <c r="A11479" s="39" t="s">
        <v>572</v>
      </c>
      <c r="B11479" s="39" t="s">
        <v>574</v>
      </c>
      <c r="C11479" s="39" t="s">
        <v>360</v>
      </c>
      <c r="D11479" s="92">
        <f t="shared" si="561"/>
        <v>25.4</v>
      </c>
      <c r="E11479" s="92">
        <f t="shared" si="562"/>
        <v>24.07</v>
      </c>
      <c r="F11479" s="92">
        <f t="shared" si="563"/>
        <v>26.77</v>
      </c>
      <c r="H11479" s="138">
        <v>25.4</v>
      </c>
      <c r="I11479" s="138">
        <v>24.07</v>
      </c>
      <c r="J11479" s="138">
        <v>26.77</v>
      </c>
      <c r="K11479" s="138">
        <v>2.7165354330708662</v>
      </c>
    </row>
    <row r="11480" spans="1:11" ht="14.5">
      <c r="A11480" s="39" t="s">
        <v>572</v>
      </c>
      <c r="B11480" s="39" t="s">
        <v>574</v>
      </c>
      <c r="C11480" s="39" t="s">
        <v>0</v>
      </c>
      <c r="D11480" s="92">
        <f t="shared" si="561"/>
        <v>25.49</v>
      </c>
      <c r="E11480" s="92">
        <f t="shared" si="562"/>
        <v>24.8</v>
      </c>
      <c r="F11480" s="92">
        <f t="shared" si="563"/>
        <v>26.19</v>
      </c>
      <c r="H11480" s="138">
        <v>25.49</v>
      </c>
      <c r="I11480" s="138">
        <v>24.8</v>
      </c>
      <c r="J11480" s="138">
        <v>26.19</v>
      </c>
      <c r="K11480" s="138">
        <v>1.3730874852883483</v>
      </c>
    </row>
  </sheetData>
  <autoFilter ref="A1:F11480" xr:uid="{052776EF-FA39-4EBB-9FBB-4CFC05E8EC85}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1">
    <tabColor rgb="FF92D050"/>
  </sheetPr>
  <dimension ref="A1:H3939"/>
  <sheetViews>
    <sheetView workbookViewId="0">
      <selection activeCell="M22" sqref="M22"/>
    </sheetView>
  </sheetViews>
  <sheetFormatPr defaultColWidth="9.1796875" defaultRowHeight="12.5"/>
  <cols>
    <col min="1" max="1" width="78.7265625" style="39" bestFit="1" customWidth="1"/>
    <col min="2" max="4" width="31.7265625" style="39" customWidth="1"/>
    <col min="5" max="16384" width="9.1796875" style="39"/>
  </cols>
  <sheetData>
    <row r="1" spans="1:8" ht="13">
      <c r="A1" s="3" t="s">
        <v>93</v>
      </c>
      <c r="B1" s="3" t="s">
        <v>92</v>
      </c>
      <c r="C1" s="3" t="s">
        <v>389</v>
      </c>
      <c r="D1" s="3" t="s">
        <v>390</v>
      </c>
      <c r="E1" s="95" t="s">
        <v>91</v>
      </c>
      <c r="F1" s="96" t="s">
        <v>90</v>
      </c>
      <c r="G1" s="96" t="s">
        <v>89</v>
      </c>
      <c r="H1" s="96" t="s">
        <v>88</v>
      </c>
    </row>
    <row r="2" spans="1:8" ht="12.75" customHeight="1">
      <c r="A2" s="39" t="s">
        <v>415</v>
      </c>
      <c r="B2" s="39" t="s">
        <v>101</v>
      </c>
      <c r="C2" s="39" t="s">
        <v>366</v>
      </c>
      <c r="D2" s="39" t="s">
        <v>356</v>
      </c>
      <c r="E2" s="39">
        <v>30.8</v>
      </c>
      <c r="F2" s="39">
        <v>25.5</v>
      </c>
      <c r="G2" s="39">
        <v>36.6</v>
      </c>
      <c r="H2" s="39">
        <v>9.1999999999999993</v>
      </c>
    </row>
    <row r="3" spans="1:8" ht="12.75" customHeight="1">
      <c r="A3" s="39" t="s">
        <v>415</v>
      </c>
      <c r="B3" s="39" t="s">
        <v>108</v>
      </c>
      <c r="C3" s="39" t="s">
        <v>365</v>
      </c>
      <c r="D3" s="39" t="s">
        <v>356</v>
      </c>
      <c r="E3" s="39">
        <v>23.9</v>
      </c>
      <c r="F3" s="39">
        <v>17.600000000000001</v>
      </c>
      <c r="G3" s="39">
        <v>31.6</v>
      </c>
      <c r="H3" s="39">
        <v>15</v>
      </c>
    </row>
    <row r="4" spans="1:8" ht="12.75" customHeight="1">
      <c r="A4" s="39" t="s">
        <v>415</v>
      </c>
      <c r="B4" s="39" t="s">
        <v>109</v>
      </c>
      <c r="C4" s="39" t="s">
        <v>364</v>
      </c>
      <c r="D4" s="39" t="s">
        <v>356</v>
      </c>
      <c r="E4" s="39">
        <v>29.7</v>
      </c>
      <c r="F4" s="39">
        <v>23.9</v>
      </c>
      <c r="G4" s="39">
        <v>36.299999999999997</v>
      </c>
      <c r="H4" s="39">
        <v>10.6</v>
      </c>
    </row>
    <row r="5" spans="1:8" ht="12.75" customHeight="1">
      <c r="A5" s="39" t="s">
        <v>415</v>
      </c>
      <c r="B5" s="39" t="s">
        <v>112</v>
      </c>
      <c r="C5" s="39" t="s">
        <v>364</v>
      </c>
      <c r="D5" s="39" t="s">
        <v>356</v>
      </c>
      <c r="E5" s="39">
        <v>33.5</v>
      </c>
      <c r="F5" s="39">
        <v>25.2</v>
      </c>
      <c r="G5" s="39">
        <v>42.9</v>
      </c>
      <c r="H5" s="39">
        <v>13.6</v>
      </c>
    </row>
    <row r="6" spans="1:8" ht="12.75" customHeight="1">
      <c r="A6" s="39" t="s">
        <v>415</v>
      </c>
      <c r="B6" s="39" t="s">
        <v>115</v>
      </c>
      <c r="C6" s="39" t="s">
        <v>366</v>
      </c>
      <c r="D6" s="39" t="s">
        <v>356</v>
      </c>
      <c r="E6" s="39">
        <v>30.9</v>
      </c>
      <c r="F6" s="39">
        <v>25.9</v>
      </c>
      <c r="G6" s="39">
        <v>36.4</v>
      </c>
      <c r="H6" s="39">
        <v>8.6</v>
      </c>
    </row>
    <row r="7" spans="1:8" ht="12.75" customHeight="1">
      <c r="A7" s="39" t="s">
        <v>415</v>
      </c>
      <c r="B7" s="39" t="s">
        <v>118</v>
      </c>
      <c r="C7" s="39" t="s">
        <v>365</v>
      </c>
      <c r="D7" s="39" t="s">
        <v>356</v>
      </c>
      <c r="E7" s="39">
        <v>32.700000000000003</v>
      </c>
      <c r="F7" s="39">
        <v>24.3</v>
      </c>
      <c r="G7" s="39">
        <v>42.3</v>
      </c>
      <c r="H7" s="39">
        <v>14.2</v>
      </c>
    </row>
    <row r="8" spans="1:8" ht="12.75" customHeight="1">
      <c r="A8" s="39" t="s">
        <v>415</v>
      </c>
      <c r="B8" s="39" t="s">
        <v>122</v>
      </c>
      <c r="C8" s="39" t="s">
        <v>364</v>
      </c>
      <c r="D8" s="39" t="s">
        <v>356</v>
      </c>
      <c r="E8" s="39">
        <v>37.9</v>
      </c>
      <c r="F8" s="39">
        <v>32.200000000000003</v>
      </c>
      <c r="G8" s="39">
        <v>44</v>
      </c>
      <c r="H8" s="39">
        <v>8</v>
      </c>
    </row>
    <row r="9" spans="1:8" ht="12.75" customHeight="1">
      <c r="A9" s="39" t="s">
        <v>415</v>
      </c>
      <c r="B9" s="39" t="s">
        <v>130</v>
      </c>
      <c r="C9" s="39" t="s">
        <v>363</v>
      </c>
      <c r="D9" s="39" t="s">
        <v>356</v>
      </c>
      <c r="E9" s="39">
        <v>35.5</v>
      </c>
      <c r="F9" s="39">
        <v>30.4</v>
      </c>
      <c r="G9" s="39">
        <v>40.799999999999997</v>
      </c>
      <c r="H9" s="39">
        <v>7.5</v>
      </c>
    </row>
    <row r="10" spans="1:8" ht="12.75" customHeight="1">
      <c r="A10" s="39" t="s">
        <v>415</v>
      </c>
      <c r="B10" s="39" t="s">
        <v>135</v>
      </c>
      <c r="C10" s="39" t="s">
        <v>364</v>
      </c>
      <c r="D10" s="39" t="s">
        <v>356</v>
      </c>
      <c r="E10" s="39">
        <v>23.6</v>
      </c>
      <c r="F10" s="39">
        <v>15.2</v>
      </c>
      <c r="G10" s="39">
        <v>34.799999999999997</v>
      </c>
      <c r="H10" s="39">
        <v>21.3</v>
      </c>
    </row>
    <row r="11" spans="1:8" ht="12.75" customHeight="1">
      <c r="A11" s="39" t="s">
        <v>415</v>
      </c>
      <c r="B11" s="39" t="s">
        <v>136</v>
      </c>
      <c r="C11" s="39" t="s">
        <v>364</v>
      </c>
      <c r="D11" s="39" t="s">
        <v>356</v>
      </c>
      <c r="E11" s="39">
        <v>40.299999999999997</v>
      </c>
      <c r="F11" s="39">
        <v>33.299999999999997</v>
      </c>
      <c r="G11" s="39">
        <v>47.7</v>
      </c>
      <c r="H11" s="39">
        <v>9.1999999999999993</v>
      </c>
    </row>
    <row r="12" spans="1:8" ht="12.75" customHeight="1">
      <c r="A12" s="39" t="s">
        <v>415</v>
      </c>
      <c r="B12" s="39" t="s">
        <v>143</v>
      </c>
      <c r="C12" s="39" t="s">
        <v>365</v>
      </c>
      <c r="D12" s="39" t="s">
        <v>356</v>
      </c>
      <c r="E12" s="39">
        <v>26.3</v>
      </c>
      <c r="F12" s="39">
        <v>21.8</v>
      </c>
      <c r="G12" s="39">
        <v>31.3</v>
      </c>
      <c r="H12" s="39">
        <v>9.3000000000000007</v>
      </c>
    </row>
    <row r="13" spans="1:8" ht="12.75" customHeight="1">
      <c r="A13" s="39" t="s">
        <v>415</v>
      </c>
      <c r="B13" s="39" t="s">
        <v>149</v>
      </c>
      <c r="C13" s="39" t="s">
        <v>363</v>
      </c>
      <c r="D13" s="39" t="s">
        <v>356</v>
      </c>
      <c r="E13" s="39">
        <v>34.200000000000003</v>
      </c>
      <c r="F13" s="39">
        <v>29.2</v>
      </c>
      <c r="G13" s="39">
        <v>39.6</v>
      </c>
      <c r="H13" s="39">
        <v>7.8</v>
      </c>
    </row>
    <row r="14" spans="1:8" ht="12.75" customHeight="1">
      <c r="A14" s="39" t="s">
        <v>415</v>
      </c>
      <c r="B14" s="39" t="s">
        <v>151</v>
      </c>
      <c r="C14" s="39" t="s">
        <v>364</v>
      </c>
      <c r="D14" s="39" t="s">
        <v>356</v>
      </c>
      <c r="E14" s="39">
        <v>29.9</v>
      </c>
      <c r="F14" s="39">
        <v>23.3</v>
      </c>
      <c r="G14" s="39">
        <v>37.4</v>
      </c>
      <c r="H14" s="39">
        <v>12.1</v>
      </c>
    </row>
    <row r="15" spans="1:8" ht="12.75" customHeight="1">
      <c r="A15" s="39" t="s">
        <v>415</v>
      </c>
      <c r="B15" s="39" t="s">
        <v>154</v>
      </c>
      <c r="C15" s="39" t="s">
        <v>366</v>
      </c>
      <c r="D15" s="39" t="s">
        <v>356</v>
      </c>
      <c r="E15" s="39">
        <v>30.5</v>
      </c>
      <c r="F15" s="39">
        <v>25.1</v>
      </c>
      <c r="G15" s="39">
        <v>36.4</v>
      </c>
      <c r="H15" s="39">
        <v>9.4</v>
      </c>
    </row>
    <row r="16" spans="1:8" ht="12.75" customHeight="1">
      <c r="A16" s="39" t="s">
        <v>415</v>
      </c>
      <c r="B16" s="39" t="s">
        <v>164</v>
      </c>
      <c r="C16" s="39" t="s">
        <v>365</v>
      </c>
      <c r="D16" s="39" t="s">
        <v>356</v>
      </c>
      <c r="E16" s="39">
        <v>21.3</v>
      </c>
      <c r="F16" s="39">
        <v>16.3</v>
      </c>
      <c r="G16" s="39">
        <v>27.3</v>
      </c>
      <c r="H16" s="39">
        <v>13.1</v>
      </c>
    </row>
    <row r="17" spans="1:8" ht="12.75" customHeight="1">
      <c r="A17" s="39" t="s">
        <v>415</v>
      </c>
      <c r="B17" s="39" t="s">
        <v>171</v>
      </c>
      <c r="C17" s="39" t="s">
        <v>366</v>
      </c>
      <c r="D17" s="39" t="s">
        <v>356</v>
      </c>
      <c r="E17" s="39">
        <v>34.9</v>
      </c>
      <c r="F17" s="39">
        <v>29.7</v>
      </c>
      <c r="G17" s="39">
        <v>40.6</v>
      </c>
      <c r="H17" s="39">
        <v>8</v>
      </c>
    </row>
    <row r="18" spans="1:8" ht="12.75" customHeight="1">
      <c r="A18" s="39" t="s">
        <v>415</v>
      </c>
      <c r="B18" s="39" t="s">
        <v>174</v>
      </c>
      <c r="C18" s="39" t="s">
        <v>366</v>
      </c>
      <c r="D18" s="39" t="s">
        <v>356</v>
      </c>
      <c r="E18" s="39">
        <v>26</v>
      </c>
      <c r="F18" s="39">
        <v>20.8</v>
      </c>
      <c r="G18" s="39">
        <v>31.9</v>
      </c>
      <c r="H18" s="39">
        <v>11</v>
      </c>
    </row>
    <row r="19" spans="1:8" ht="12.75" customHeight="1">
      <c r="A19" s="39" t="s">
        <v>415</v>
      </c>
      <c r="B19" s="39" t="s">
        <v>356</v>
      </c>
      <c r="C19" s="39" t="s">
        <v>356</v>
      </c>
      <c r="D19" s="39" t="s">
        <v>356</v>
      </c>
      <c r="E19" s="39">
        <v>32.9</v>
      </c>
      <c r="F19" s="39">
        <v>31.2</v>
      </c>
      <c r="G19" s="39">
        <v>34.6</v>
      </c>
      <c r="H19" s="39">
        <v>2.7</v>
      </c>
    </row>
    <row r="20" spans="1:8" ht="12.75" customHeight="1">
      <c r="A20" s="39" t="s">
        <v>416</v>
      </c>
      <c r="B20" s="39" t="s">
        <v>101</v>
      </c>
      <c r="C20" s="39" t="s">
        <v>366</v>
      </c>
      <c r="D20" s="39" t="s">
        <v>356</v>
      </c>
      <c r="E20" s="39">
        <v>18.5</v>
      </c>
      <c r="F20" s="39">
        <v>14.3</v>
      </c>
      <c r="G20" s="39">
        <v>23.6</v>
      </c>
      <c r="H20" s="39">
        <v>12.9</v>
      </c>
    </row>
    <row r="21" spans="1:8" ht="12.75" customHeight="1">
      <c r="A21" s="39" t="s">
        <v>416</v>
      </c>
      <c r="B21" s="39" t="s">
        <v>108</v>
      </c>
      <c r="C21" s="39" t="s">
        <v>365</v>
      </c>
      <c r="D21" s="39" t="s">
        <v>356</v>
      </c>
      <c r="E21" s="39">
        <v>24.5</v>
      </c>
      <c r="F21" s="39">
        <v>15.4</v>
      </c>
      <c r="G21" s="39">
        <v>36.700000000000003</v>
      </c>
      <c r="H21" s="39">
        <v>22.3</v>
      </c>
    </row>
    <row r="22" spans="1:8" ht="12.75" customHeight="1">
      <c r="A22" s="39" t="s">
        <v>416</v>
      </c>
      <c r="B22" s="39" t="s">
        <v>109</v>
      </c>
      <c r="C22" s="39" t="s">
        <v>364</v>
      </c>
      <c r="D22" s="39" t="s">
        <v>356</v>
      </c>
      <c r="E22" s="39">
        <v>25.7</v>
      </c>
      <c r="F22" s="39">
        <v>20.6</v>
      </c>
      <c r="G22" s="39">
        <v>31.6</v>
      </c>
      <c r="H22" s="39">
        <v>11</v>
      </c>
    </row>
    <row r="23" spans="1:8" ht="12.75" customHeight="1">
      <c r="A23" s="39" t="s">
        <v>416</v>
      </c>
      <c r="B23" s="39" t="s">
        <v>112</v>
      </c>
      <c r="C23" s="39" t="s">
        <v>364</v>
      </c>
      <c r="D23" s="39" t="s">
        <v>356</v>
      </c>
      <c r="E23" s="39">
        <v>30.6</v>
      </c>
      <c r="F23" s="39">
        <v>23.5</v>
      </c>
      <c r="G23" s="39">
        <v>38.799999999999997</v>
      </c>
      <c r="H23" s="39">
        <v>12.8</v>
      </c>
    </row>
    <row r="24" spans="1:8" ht="12.75" customHeight="1">
      <c r="A24" s="39" t="s">
        <v>416</v>
      </c>
      <c r="B24" s="39" t="s">
        <v>115</v>
      </c>
      <c r="C24" s="39" t="s">
        <v>366</v>
      </c>
      <c r="D24" s="39" t="s">
        <v>356</v>
      </c>
      <c r="E24" s="39">
        <v>16.7</v>
      </c>
      <c r="F24" s="39">
        <v>12.9</v>
      </c>
      <c r="G24" s="39">
        <v>21.3</v>
      </c>
      <c r="H24" s="39">
        <v>12.8</v>
      </c>
    </row>
    <row r="25" spans="1:8" ht="12.75" customHeight="1">
      <c r="A25" s="39" t="s">
        <v>416</v>
      </c>
      <c r="B25" s="39" t="s">
        <v>118</v>
      </c>
      <c r="C25" s="39" t="s">
        <v>365</v>
      </c>
      <c r="D25" s="39" t="s">
        <v>356</v>
      </c>
      <c r="E25" s="39">
        <v>31.6</v>
      </c>
      <c r="F25" s="39">
        <v>21.1</v>
      </c>
      <c r="G25" s="39">
        <v>44.3</v>
      </c>
      <c r="H25" s="39">
        <v>19</v>
      </c>
    </row>
    <row r="26" spans="1:8" ht="12.75" customHeight="1">
      <c r="A26" s="39" t="s">
        <v>416</v>
      </c>
      <c r="B26" s="39" t="s">
        <v>122</v>
      </c>
      <c r="C26" s="39" t="s">
        <v>364</v>
      </c>
      <c r="D26" s="39" t="s">
        <v>356</v>
      </c>
      <c r="E26" s="39">
        <v>22.4</v>
      </c>
      <c r="F26" s="39">
        <v>18.100000000000001</v>
      </c>
      <c r="G26" s="39">
        <v>27.5</v>
      </c>
      <c r="H26" s="39">
        <v>10.7</v>
      </c>
    </row>
    <row r="27" spans="1:8" ht="12.75" customHeight="1">
      <c r="A27" s="39" t="s">
        <v>416</v>
      </c>
      <c r="B27" s="39" t="s">
        <v>130</v>
      </c>
      <c r="C27" s="39" t="s">
        <v>363</v>
      </c>
      <c r="D27" s="39" t="s">
        <v>356</v>
      </c>
      <c r="E27" s="39">
        <v>22.9</v>
      </c>
      <c r="F27" s="39">
        <v>18.8</v>
      </c>
      <c r="G27" s="39">
        <v>27.5</v>
      </c>
      <c r="H27" s="39">
        <v>9.6</v>
      </c>
    </row>
    <row r="28" spans="1:8" ht="12.75" customHeight="1">
      <c r="A28" s="39" t="s">
        <v>416</v>
      </c>
      <c r="B28" s="39" t="s">
        <v>135</v>
      </c>
      <c r="C28" s="39" t="s">
        <v>364</v>
      </c>
      <c r="D28" s="39" t="s">
        <v>356</v>
      </c>
      <c r="E28" s="39">
        <v>26.5</v>
      </c>
      <c r="F28" s="39">
        <v>20.5</v>
      </c>
      <c r="G28" s="39">
        <v>33.5</v>
      </c>
      <c r="H28" s="39">
        <v>12.6</v>
      </c>
    </row>
    <row r="29" spans="1:8" ht="12.75" customHeight="1">
      <c r="A29" s="39" t="s">
        <v>416</v>
      </c>
      <c r="B29" s="39" t="s">
        <v>136</v>
      </c>
      <c r="C29" s="39" t="s">
        <v>364</v>
      </c>
      <c r="D29" s="39" t="s">
        <v>356</v>
      </c>
      <c r="E29" s="39">
        <v>15.3</v>
      </c>
      <c r="F29" s="39">
        <v>11.3</v>
      </c>
      <c r="G29" s="39">
        <v>20.399999999999999</v>
      </c>
      <c r="H29" s="39">
        <v>15.1</v>
      </c>
    </row>
    <row r="30" spans="1:8" ht="12.75" customHeight="1">
      <c r="A30" s="39" t="s">
        <v>416</v>
      </c>
      <c r="B30" s="39" t="s">
        <v>143</v>
      </c>
      <c r="C30" s="39" t="s">
        <v>365</v>
      </c>
      <c r="D30" s="39" t="s">
        <v>356</v>
      </c>
      <c r="E30" s="39">
        <v>31.6</v>
      </c>
      <c r="F30" s="39">
        <v>25.1</v>
      </c>
      <c r="G30" s="39">
        <v>39</v>
      </c>
      <c r="H30" s="39">
        <v>11.2</v>
      </c>
    </row>
    <row r="31" spans="1:8" ht="12.75" customHeight="1">
      <c r="A31" s="39" t="s">
        <v>416</v>
      </c>
      <c r="B31" s="39" t="s">
        <v>149</v>
      </c>
      <c r="C31" s="39" t="s">
        <v>363</v>
      </c>
      <c r="D31" s="39" t="s">
        <v>356</v>
      </c>
      <c r="E31" s="39">
        <v>16</v>
      </c>
      <c r="F31" s="39">
        <v>12.3</v>
      </c>
      <c r="G31" s="39">
        <v>20.7</v>
      </c>
      <c r="H31" s="39">
        <v>13.4</v>
      </c>
    </row>
    <row r="32" spans="1:8" ht="12.75" customHeight="1">
      <c r="A32" s="39" t="s">
        <v>416</v>
      </c>
      <c r="B32" s="39" t="s">
        <v>151</v>
      </c>
      <c r="C32" s="39" t="s">
        <v>364</v>
      </c>
      <c r="D32" s="39" t="s">
        <v>356</v>
      </c>
      <c r="E32" s="39">
        <v>19.100000000000001</v>
      </c>
      <c r="F32" s="39">
        <v>13.3</v>
      </c>
      <c r="G32" s="39">
        <v>26.7</v>
      </c>
      <c r="H32" s="39">
        <v>17.899999999999999</v>
      </c>
    </row>
    <row r="33" spans="1:8" ht="12.75" customHeight="1">
      <c r="A33" s="39" t="s">
        <v>416</v>
      </c>
      <c r="B33" s="39" t="s">
        <v>154</v>
      </c>
      <c r="C33" s="39" t="s">
        <v>366</v>
      </c>
      <c r="D33" s="39" t="s">
        <v>356</v>
      </c>
      <c r="E33" s="39">
        <v>14.2</v>
      </c>
      <c r="F33" s="39">
        <v>10.4</v>
      </c>
      <c r="G33" s="39">
        <v>19.100000000000001</v>
      </c>
      <c r="H33" s="39">
        <v>15.4</v>
      </c>
    </row>
    <row r="34" spans="1:8" ht="12.75" customHeight="1">
      <c r="A34" s="39" t="s">
        <v>416</v>
      </c>
      <c r="B34" s="39" t="s">
        <v>164</v>
      </c>
      <c r="C34" s="39" t="s">
        <v>365</v>
      </c>
      <c r="D34" s="39" t="s">
        <v>356</v>
      </c>
      <c r="E34" s="39">
        <v>28.6</v>
      </c>
      <c r="F34" s="39">
        <v>22.2</v>
      </c>
      <c r="G34" s="39">
        <v>35.9</v>
      </c>
      <c r="H34" s="39">
        <v>12.3</v>
      </c>
    </row>
    <row r="35" spans="1:8" ht="12.75" customHeight="1">
      <c r="A35" s="39" t="s">
        <v>416</v>
      </c>
      <c r="B35" s="39" t="s">
        <v>171</v>
      </c>
      <c r="C35" s="39" t="s">
        <v>366</v>
      </c>
      <c r="D35" s="39" t="s">
        <v>356</v>
      </c>
      <c r="E35" s="39">
        <v>22.6</v>
      </c>
      <c r="F35" s="39">
        <v>18.399999999999999</v>
      </c>
      <c r="G35" s="39">
        <v>27.5</v>
      </c>
      <c r="H35" s="39">
        <v>10.3</v>
      </c>
    </row>
    <row r="36" spans="1:8" ht="12.75" customHeight="1">
      <c r="A36" s="39" t="s">
        <v>416</v>
      </c>
      <c r="B36" s="39" t="s">
        <v>174</v>
      </c>
      <c r="C36" s="39" t="s">
        <v>366</v>
      </c>
      <c r="D36" s="39" t="s">
        <v>356</v>
      </c>
      <c r="E36" s="39">
        <v>13.2</v>
      </c>
      <c r="F36" s="39">
        <v>9.5</v>
      </c>
      <c r="G36" s="39">
        <v>18</v>
      </c>
      <c r="H36" s="39">
        <v>16.3</v>
      </c>
    </row>
    <row r="37" spans="1:8" ht="12.75" customHeight="1">
      <c r="A37" s="39" t="s">
        <v>416</v>
      </c>
      <c r="B37" s="39" t="s">
        <v>356</v>
      </c>
      <c r="C37" s="39" t="s">
        <v>356</v>
      </c>
      <c r="D37" s="39" t="s">
        <v>356</v>
      </c>
      <c r="E37" s="39">
        <v>19.7</v>
      </c>
      <c r="F37" s="39">
        <v>18.399999999999999</v>
      </c>
      <c r="G37" s="39">
        <v>21.2</v>
      </c>
      <c r="H37" s="39">
        <v>3.6</v>
      </c>
    </row>
    <row r="38" spans="1:8" ht="12.75" customHeight="1">
      <c r="A38" s="39" t="s">
        <v>415</v>
      </c>
      <c r="B38" s="39" t="s">
        <v>102</v>
      </c>
      <c r="C38" s="39" t="s">
        <v>368</v>
      </c>
      <c r="D38" s="39" t="s">
        <v>357</v>
      </c>
      <c r="E38" s="39">
        <v>30.7</v>
      </c>
      <c r="F38" s="39">
        <v>24</v>
      </c>
      <c r="G38" s="39">
        <v>38.299999999999997</v>
      </c>
      <c r="H38" s="39">
        <v>12</v>
      </c>
    </row>
    <row r="39" spans="1:8" ht="12.75" customHeight="1">
      <c r="A39" s="39" t="s">
        <v>415</v>
      </c>
      <c r="B39" s="39" t="s">
        <v>103</v>
      </c>
      <c r="C39" s="39" t="s">
        <v>368</v>
      </c>
      <c r="D39" s="39" t="s">
        <v>357</v>
      </c>
      <c r="E39" s="39">
        <v>32.1</v>
      </c>
      <c r="F39" s="39">
        <v>25.4</v>
      </c>
      <c r="G39" s="39">
        <v>39.6</v>
      </c>
      <c r="H39" s="39">
        <v>11.4</v>
      </c>
    </row>
    <row r="40" spans="1:8" ht="12.75" customHeight="1">
      <c r="A40" s="39" t="s">
        <v>415</v>
      </c>
      <c r="B40" s="39" t="s">
        <v>104</v>
      </c>
      <c r="C40" s="39" t="s">
        <v>367</v>
      </c>
      <c r="D40" s="39" t="s">
        <v>357</v>
      </c>
      <c r="E40" s="39">
        <v>32.6</v>
      </c>
      <c r="F40" s="39">
        <v>26.9</v>
      </c>
      <c r="G40" s="39">
        <v>38.9</v>
      </c>
      <c r="H40" s="39">
        <v>9.4</v>
      </c>
    </row>
    <row r="41" spans="1:8" ht="12.75" customHeight="1">
      <c r="A41" s="39" t="s">
        <v>415</v>
      </c>
      <c r="B41" s="39" t="s">
        <v>110</v>
      </c>
      <c r="C41" s="39" t="s">
        <v>370</v>
      </c>
      <c r="D41" s="39" t="s">
        <v>357</v>
      </c>
      <c r="E41" s="39">
        <v>34.4</v>
      </c>
      <c r="F41" s="39">
        <v>28.7</v>
      </c>
      <c r="G41" s="39">
        <v>40.6</v>
      </c>
      <c r="H41" s="39">
        <v>8.8000000000000007</v>
      </c>
    </row>
    <row r="42" spans="1:8" ht="12.75" customHeight="1">
      <c r="A42" s="39" t="s">
        <v>415</v>
      </c>
      <c r="B42" s="39" t="s">
        <v>111</v>
      </c>
      <c r="C42" s="39" t="s">
        <v>370</v>
      </c>
      <c r="D42" s="39" t="s">
        <v>357</v>
      </c>
      <c r="E42" s="39">
        <v>34.5</v>
      </c>
      <c r="F42" s="39">
        <v>29.5</v>
      </c>
      <c r="G42" s="39">
        <v>39.799999999999997</v>
      </c>
      <c r="H42" s="39">
        <v>7.6</v>
      </c>
    </row>
    <row r="43" spans="1:8" ht="12.75" customHeight="1">
      <c r="A43" s="39" t="s">
        <v>415</v>
      </c>
      <c r="B43" s="39" t="s">
        <v>116</v>
      </c>
      <c r="C43" s="39" t="s">
        <v>369</v>
      </c>
      <c r="D43" s="39" t="s">
        <v>357</v>
      </c>
      <c r="E43" s="39">
        <v>38.9</v>
      </c>
      <c r="F43" s="39">
        <v>31</v>
      </c>
      <c r="G43" s="39">
        <v>47.3</v>
      </c>
      <c r="H43" s="39">
        <v>10.8</v>
      </c>
    </row>
    <row r="44" spans="1:8" ht="12.75" customHeight="1">
      <c r="A44" s="39" t="s">
        <v>415</v>
      </c>
      <c r="B44" s="39" t="s">
        <v>117</v>
      </c>
      <c r="C44" s="39" t="s">
        <v>367</v>
      </c>
      <c r="D44" s="39" t="s">
        <v>357</v>
      </c>
      <c r="E44" s="39">
        <v>32.1</v>
      </c>
      <c r="F44" s="39">
        <v>26.7</v>
      </c>
      <c r="G44" s="39">
        <v>38</v>
      </c>
      <c r="H44" s="39">
        <v>9</v>
      </c>
    </row>
    <row r="45" spans="1:8" ht="12.75" customHeight="1">
      <c r="A45" s="39" t="s">
        <v>415</v>
      </c>
      <c r="B45" s="39" t="s">
        <v>119</v>
      </c>
      <c r="C45" s="39" t="s">
        <v>367</v>
      </c>
      <c r="D45" s="39" t="s">
        <v>357</v>
      </c>
      <c r="E45" s="39">
        <v>31.6</v>
      </c>
      <c r="F45" s="39">
        <v>26.4</v>
      </c>
      <c r="G45" s="39">
        <v>37.299999999999997</v>
      </c>
      <c r="H45" s="39">
        <v>8.8000000000000007</v>
      </c>
    </row>
    <row r="46" spans="1:8" ht="12.75" customHeight="1">
      <c r="A46" s="39" t="s">
        <v>415</v>
      </c>
      <c r="B46" s="39" t="s">
        <v>123</v>
      </c>
      <c r="C46" s="39" t="s">
        <v>370</v>
      </c>
      <c r="D46" s="39" t="s">
        <v>357</v>
      </c>
      <c r="E46" s="39">
        <v>31.9</v>
      </c>
      <c r="F46" s="39">
        <v>26.7</v>
      </c>
      <c r="G46" s="39">
        <v>37.6</v>
      </c>
      <c r="H46" s="39">
        <v>8.6999999999999993</v>
      </c>
    </row>
    <row r="47" spans="1:8" ht="12.75" customHeight="1">
      <c r="A47" s="39" t="s">
        <v>415</v>
      </c>
      <c r="B47" s="39" t="s">
        <v>132</v>
      </c>
      <c r="C47" s="39" t="s">
        <v>367</v>
      </c>
      <c r="D47" s="39" t="s">
        <v>357</v>
      </c>
      <c r="E47" s="39">
        <v>29.1</v>
      </c>
      <c r="F47" s="39">
        <v>24.5</v>
      </c>
      <c r="G47" s="39">
        <v>34.200000000000003</v>
      </c>
      <c r="H47" s="39">
        <v>8.6</v>
      </c>
    </row>
    <row r="48" spans="1:8" ht="12.75" customHeight="1">
      <c r="A48" s="39" t="s">
        <v>415</v>
      </c>
      <c r="B48" s="39" t="s">
        <v>134</v>
      </c>
      <c r="C48" s="39" t="s">
        <v>368</v>
      </c>
      <c r="D48" s="39" t="s">
        <v>357</v>
      </c>
      <c r="E48" s="39">
        <v>34.1</v>
      </c>
      <c r="F48" s="39">
        <v>27.8</v>
      </c>
      <c r="G48" s="39">
        <v>40.9</v>
      </c>
      <c r="H48" s="39">
        <v>9.9</v>
      </c>
    </row>
    <row r="49" spans="1:8" ht="12.75" customHeight="1">
      <c r="A49" s="39" t="s">
        <v>415</v>
      </c>
      <c r="B49" s="39" t="s">
        <v>150</v>
      </c>
      <c r="C49" s="39" t="s">
        <v>367</v>
      </c>
      <c r="D49" s="39" t="s">
        <v>357</v>
      </c>
      <c r="E49" s="39">
        <v>33</v>
      </c>
      <c r="F49" s="39">
        <v>26.6</v>
      </c>
      <c r="G49" s="39">
        <v>40</v>
      </c>
      <c r="H49" s="39">
        <v>10.4</v>
      </c>
    </row>
    <row r="50" spans="1:8" ht="12.75" customHeight="1">
      <c r="A50" s="39" t="s">
        <v>415</v>
      </c>
      <c r="B50" s="39" t="s">
        <v>156</v>
      </c>
      <c r="C50" s="39" t="s">
        <v>367</v>
      </c>
      <c r="D50" s="39" t="s">
        <v>357</v>
      </c>
      <c r="E50" s="39">
        <v>29.3</v>
      </c>
      <c r="F50" s="39">
        <v>23.7</v>
      </c>
      <c r="G50" s="39">
        <v>35.5</v>
      </c>
      <c r="H50" s="39">
        <v>10.3</v>
      </c>
    </row>
    <row r="51" spans="1:8" ht="12.75" customHeight="1">
      <c r="A51" s="39" t="s">
        <v>415</v>
      </c>
      <c r="B51" s="39" t="s">
        <v>159</v>
      </c>
      <c r="C51" s="39" t="s">
        <v>368</v>
      </c>
      <c r="D51" s="39" t="s">
        <v>357</v>
      </c>
      <c r="E51" s="39">
        <v>30.6</v>
      </c>
      <c r="F51" s="39">
        <v>24.1</v>
      </c>
      <c r="G51" s="39">
        <v>38</v>
      </c>
      <c r="H51" s="39">
        <v>11.6</v>
      </c>
    </row>
    <row r="52" spans="1:8" ht="12.75" customHeight="1">
      <c r="A52" s="39" t="s">
        <v>415</v>
      </c>
      <c r="B52" s="39" t="s">
        <v>161</v>
      </c>
      <c r="C52" s="39" t="s">
        <v>367</v>
      </c>
      <c r="D52" s="39" t="s">
        <v>357</v>
      </c>
      <c r="E52" s="39">
        <v>25</v>
      </c>
      <c r="F52" s="39">
        <v>20.3</v>
      </c>
      <c r="G52" s="39">
        <v>30.4</v>
      </c>
      <c r="H52" s="39">
        <v>10.3</v>
      </c>
    </row>
    <row r="53" spans="1:8" ht="12.75" customHeight="1">
      <c r="A53" s="39" t="s">
        <v>415</v>
      </c>
      <c r="B53" s="39" t="s">
        <v>168</v>
      </c>
      <c r="C53" s="39" t="s">
        <v>369</v>
      </c>
      <c r="D53" s="39" t="s">
        <v>357</v>
      </c>
      <c r="E53" s="39">
        <v>33</v>
      </c>
      <c r="F53" s="39">
        <v>26</v>
      </c>
      <c r="G53" s="39">
        <v>40.9</v>
      </c>
      <c r="H53" s="39">
        <v>11.6</v>
      </c>
    </row>
    <row r="54" spans="1:8" ht="12.75" customHeight="1">
      <c r="A54" s="39" t="s">
        <v>415</v>
      </c>
      <c r="B54" s="39" t="s">
        <v>357</v>
      </c>
      <c r="C54" s="39" t="s">
        <v>357</v>
      </c>
      <c r="D54" s="39" t="s">
        <v>357</v>
      </c>
      <c r="E54" s="39">
        <v>32.200000000000003</v>
      </c>
      <c r="F54" s="39">
        <v>30.6</v>
      </c>
      <c r="G54" s="39">
        <v>33.9</v>
      </c>
      <c r="H54" s="39">
        <v>2.6</v>
      </c>
    </row>
    <row r="55" spans="1:8" ht="12.75" customHeight="1">
      <c r="A55" s="39" t="s">
        <v>416</v>
      </c>
      <c r="B55" s="39" t="s">
        <v>102</v>
      </c>
      <c r="C55" s="39" t="s">
        <v>368</v>
      </c>
      <c r="D55" s="39" t="s">
        <v>357</v>
      </c>
      <c r="E55" s="39">
        <v>20.3</v>
      </c>
      <c r="F55" s="39">
        <v>15.2</v>
      </c>
      <c r="G55" s="39">
        <v>26.5</v>
      </c>
      <c r="H55" s="39">
        <v>14.3</v>
      </c>
    </row>
    <row r="56" spans="1:8" ht="12.75" customHeight="1">
      <c r="A56" s="39" t="s">
        <v>416</v>
      </c>
      <c r="B56" s="39" t="s">
        <v>103</v>
      </c>
      <c r="C56" s="39" t="s">
        <v>368</v>
      </c>
      <c r="D56" s="39" t="s">
        <v>357</v>
      </c>
      <c r="E56" s="39">
        <v>23.6</v>
      </c>
      <c r="F56" s="39">
        <v>18.2</v>
      </c>
      <c r="G56" s="39">
        <v>30.1</v>
      </c>
      <c r="H56" s="39">
        <v>12.8</v>
      </c>
    </row>
    <row r="57" spans="1:8" ht="12.75" customHeight="1">
      <c r="A57" s="39" t="s">
        <v>416</v>
      </c>
      <c r="B57" s="39" t="s">
        <v>104</v>
      </c>
      <c r="C57" s="39" t="s">
        <v>367</v>
      </c>
      <c r="D57" s="39" t="s">
        <v>357</v>
      </c>
      <c r="E57" s="39">
        <v>10.6</v>
      </c>
      <c r="F57" s="39">
        <v>6.7</v>
      </c>
      <c r="G57" s="39">
        <v>16.2</v>
      </c>
      <c r="H57" s="39">
        <v>22.4</v>
      </c>
    </row>
    <row r="58" spans="1:8" ht="12.75" customHeight="1">
      <c r="A58" s="39" t="s">
        <v>416</v>
      </c>
      <c r="B58" s="39" t="s">
        <v>110</v>
      </c>
      <c r="C58" s="39" t="s">
        <v>370</v>
      </c>
      <c r="D58" s="39" t="s">
        <v>357</v>
      </c>
      <c r="E58" s="39">
        <v>23.4</v>
      </c>
      <c r="F58" s="39">
        <v>19</v>
      </c>
      <c r="G58" s="39">
        <v>28.3</v>
      </c>
      <c r="H58" s="39">
        <v>10.199999999999999</v>
      </c>
    </row>
    <row r="59" spans="1:8" ht="12.75" customHeight="1">
      <c r="A59" s="39" t="s">
        <v>416</v>
      </c>
      <c r="B59" s="39" t="s">
        <v>111</v>
      </c>
      <c r="C59" s="39" t="s">
        <v>370</v>
      </c>
      <c r="D59" s="39" t="s">
        <v>357</v>
      </c>
      <c r="E59" s="39">
        <v>23.9</v>
      </c>
      <c r="F59" s="39">
        <v>19.3</v>
      </c>
      <c r="G59" s="39">
        <v>29.2</v>
      </c>
      <c r="H59" s="39">
        <v>10.6</v>
      </c>
    </row>
    <row r="60" spans="1:8" ht="12.75" customHeight="1">
      <c r="A60" s="39" t="s">
        <v>416</v>
      </c>
      <c r="B60" s="39" t="s">
        <v>116</v>
      </c>
      <c r="C60" s="39" t="s">
        <v>369</v>
      </c>
      <c r="D60" s="39" t="s">
        <v>357</v>
      </c>
      <c r="E60" s="39">
        <v>20.9</v>
      </c>
      <c r="F60" s="39">
        <v>16.5</v>
      </c>
      <c r="G60" s="39">
        <v>26.2</v>
      </c>
      <c r="H60" s="39">
        <v>11.9</v>
      </c>
    </row>
    <row r="61" spans="1:8" ht="12.75" customHeight="1">
      <c r="A61" s="39" t="s">
        <v>416</v>
      </c>
      <c r="B61" s="39" t="s">
        <v>117</v>
      </c>
      <c r="C61" s="39" t="s">
        <v>367</v>
      </c>
      <c r="D61" s="39" t="s">
        <v>357</v>
      </c>
      <c r="E61" s="39">
        <v>24.9</v>
      </c>
      <c r="F61" s="39">
        <v>20.3</v>
      </c>
      <c r="G61" s="39">
        <v>30.2</v>
      </c>
      <c r="H61" s="39">
        <v>10.199999999999999</v>
      </c>
    </row>
    <row r="62" spans="1:8" ht="12.75" customHeight="1">
      <c r="A62" s="39" t="s">
        <v>416</v>
      </c>
      <c r="B62" s="39" t="s">
        <v>119</v>
      </c>
      <c r="C62" s="39" t="s">
        <v>367</v>
      </c>
      <c r="D62" s="39" t="s">
        <v>357</v>
      </c>
      <c r="E62" s="39">
        <v>14.4</v>
      </c>
      <c r="F62" s="39">
        <v>10.9</v>
      </c>
      <c r="G62" s="39">
        <v>18.600000000000001</v>
      </c>
      <c r="H62" s="39">
        <v>13.7</v>
      </c>
    </row>
    <row r="63" spans="1:8" ht="12.75" customHeight="1">
      <c r="A63" s="39" t="s">
        <v>416</v>
      </c>
      <c r="B63" s="39" t="s">
        <v>123</v>
      </c>
      <c r="C63" s="39" t="s">
        <v>370</v>
      </c>
      <c r="D63" s="39" t="s">
        <v>357</v>
      </c>
      <c r="E63" s="39">
        <v>14.9</v>
      </c>
      <c r="F63" s="39">
        <v>11.2</v>
      </c>
      <c r="G63" s="39">
        <v>19.5</v>
      </c>
      <c r="H63" s="39">
        <v>14.2</v>
      </c>
    </row>
    <row r="64" spans="1:8" ht="12.75" customHeight="1">
      <c r="A64" s="39" t="s">
        <v>416</v>
      </c>
      <c r="B64" s="39" t="s">
        <v>132</v>
      </c>
      <c r="C64" s="39" t="s">
        <v>367</v>
      </c>
      <c r="D64" s="39" t="s">
        <v>357</v>
      </c>
      <c r="E64" s="39">
        <v>17.399999999999999</v>
      </c>
      <c r="F64" s="39">
        <v>13.4</v>
      </c>
      <c r="G64" s="39">
        <v>22.2</v>
      </c>
      <c r="H64" s="39">
        <v>13</v>
      </c>
    </row>
    <row r="65" spans="1:8" ht="12.75" customHeight="1">
      <c r="A65" s="39" t="s">
        <v>416</v>
      </c>
      <c r="B65" s="39" t="s">
        <v>134</v>
      </c>
      <c r="C65" s="39" t="s">
        <v>368</v>
      </c>
      <c r="D65" s="39" t="s">
        <v>357</v>
      </c>
      <c r="E65" s="39">
        <v>20.399999999999999</v>
      </c>
      <c r="F65" s="39">
        <v>16.5</v>
      </c>
      <c r="G65" s="39">
        <v>25</v>
      </c>
      <c r="H65" s="39">
        <v>10.7</v>
      </c>
    </row>
    <row r="66" spans="1:8" ht="12.75" customHeight="1">
      <c r="A66" s="39" t="s">
        <v>416</v>
      </c>
      <c r="B66" s="39" t="s">
        <v>150</v>
      </c>
      <c r="C66" s="39" t="s">
        <v>367</v>
      </c>
      <c r="D66" s="39" t="s">
        <v>357</v>
      </c>
      <c r="E66" s="39">
        <v>23.1</v>
      </c>
      <c r="F66" s="39">
        <v>17.7</v>
      </c>
      <c r="G66" s="39">
        <v>29.6</v>
      </c>
      <c r="H66" s="39">
        <v>13.2</v>
      </c>
    </row>
    <row r="67" spans="1:8" ht="12.75" customHeight="1">
      <c r="A67" s="39" t="s">
        <v>416</v>
      </c>
      <c r="B67" s="39" t="s">
        <v>156</v>
      </c>
      <c r="C67" s="39" t="s">
        <v>367</v>
      </c>
      <c r="D67" s="39" t="s">
        <v>357</v>
      </c>
      <c r="E67" s="39">
        <v>10.199999999999999</v>
      </c>
      <c r="F67" s="39">
        <v>7</v>
      </c>
      <c r="G67" s="39">
        <v>14.5</v>
      </c>
      <c r="H67" s="39">
        <v>18.399999999999999</v>
      </c>
    </row>
    <row r="68" spans="1:8" ht="12.75" customHeight="1">
      <c r="A68" s="39" t="s">
        <v>416</v>
      </c>
      <c r="B68" s="39" t="s">
        <v>159</v>
      </c>
      <c r="C68" s="39" t="s">
        <v>368</v>
      </c>
      <c r="D68" s="39" t="s">
        <v>357</v>
      </c>
      <c r="E68" s="39">
        <v>24.6</v>
      </c>
      <c r="F68" s="39">
        <v>19.3</v>
      </c>
      <c r="G68" s="39">
        <v>30.7</v>
      </c>
      <c r="H68" s="39">
        <v>11.8</v>
      </c>
    </row>
    <row r="69" spans="1:8" ht="12.75" customHeight="1">
      <c r="A69" s="39" t="s">
        <v>416</v>
      </c>
      <c r="B69" s="39" t="s">
        <v>161</v>
      </c>
      <c r="C69" s="39" t="s">
        <v>367</v>
      </c>
      <c r="D69" s="39" t="s">
        <v>357</v>
      </c>
      <c r="E69" s="39">
        <v>10.199999999999999</v>
      </c>
      <c r="F69" s="39">
        <v>7.5</v>
      </c>
      <c r="G69" s="39">
        <v>13.9</v>
      </c>
      <c r="H69" s="39">
        <v>15.9</v>
      </c>
    </row>
    <row r="70" spans="1:8" ht="12.75" customHeight="1">
      <c r="A70" s="39" t="s">
        <v>416</v>
      </c>
      <c r="B70" s="39" t="s">
        <v>168</v>
      </c>
      <c r="C70" s="39" t="s">
        <v>369</v>
      </c>
      <c r="D70" s="39" t="s">
        <v>357</v>
      </c>
      <c r="E70" s="39">
        <v>24.1</v>
      </c>
      <c r="F70" s="39">
        <v>18.8</v>
      </c>
      <c r="G70" s="39">
        <v>30.3</v>
      </c>
      <c r="H70" s="39">
        <v>12.2</v>
      </c>
    </row>
    <row r="71" spans="1:8" ht="12.75" customHeight="1">
      <c r="A71" s="39" t="s">
        <v>416</v>
      </c>
      <c r="B71" s="39" t="s">
        <v>357</v>
      </c>
      <c r="C71" s="39" t="s">
        <v>357</v>
      </c>
      <c r="D71" s="39" t="s">
        <v>357</v>
      </c>
      <c r="E71" s="39">
        <v>18.399999999999999</v>
      </c>
      <c r="F71" s="39">
        <v>17.2</v>
      </c>
      <c r="G71" s="39">
        <v>19.8</v>
      </c>
      <c r="H71" s="39">
        <v>3.6</v>
      </c>
    </row>
    <row r="72" spans="1:8" ht="12.75" customHeight="1">
      <c r="A72" s="39" t="s">
        <v>415</v>
      </c>
      <c r="B72" s="39" t="s">
        <v>98</v>
      </c>
      <c r="C72" s="39" t="s">
        <v>374</v>
      </c>
      <c r="D72" s="39" t="s">
        <v>358</v>
      </c>
      <c r="E72" s="39">
        <v>33.200000000000003</v>
      </c>
      <c r="F72" s="39">
        <v>25</v>
      </c>
      <c r="G72" s="39">
        <v>42.5</v>
      </c>
      <c r="H72" s="39">
        <v>13.5</v>
      </c>
    </row>
    <row r="73" spans="1:8" ht="12.75" customHeight="1">
      <c r="A73" s="39" t="s">
        <v>415</v>
      </c>
      <c r="B73" s="39" t="s">
        <v>105</v>
      </c>
      <c r="C73" s="39" t="s">
        <v>374</v>
      </c>
      <c r="D73" s="39" t="s">
        <v>358</v>
      </c>
      <c r="E73" s="39">
        <v>30.3</v>
      </c>
      <c r="F73" s="39">
        <v>24.1</v>
      </c>
      <c r="G73" s="39">
        <v>37.299999999999997</v>
      </c>
      <c r="H73" s="39">
        <v>11.1</v>
      </c>
    </row>
    <row r="74" spans="1:8" ht="12.75" customHeight="1">
      <c r="A74" s="39" t="s">
        <v>415</v>
      </c>
      <c r="B74" s="39" t="s">
        <v>106</v>
      </c>
      <c r="C74" s="39" t="s">
        <v>372</v>
      </c>
      <c r="D74" s="39" t="s">
        <v>358</v>
      </c>
      <c r="E74" s="39">
        <v>27.5</v>
      </c>
      <c r="F74" s="39">
        <v>23.1</v>
      </c>
      <c r="G74" s="39">
        <v>32.4</v>
      </c>
      <c r="H74" s="39">
        <v>8.6999999999999993</v>
      </c>
    </row>
    <row r="75" spans="1:8" ht="12.75" customHeight="1">
      <c r="A75" s="39" t="s">
        <v>415</v>
      </c>
      <c r="B75" s="39" t="s">
        <v>125</v>
      </c>
      <c r="C75" s="39" t="s">
        <v>371</v>
      </c>
      <c r="D75" s="39" t="s">
        <v>358</v>
      </c>
      <c r="E75" s="39">
        <v>34.1</v>
      </c>
      <c r="F75" s="39">
        <v>28.1</v>
      </c>
      <c r="G75" s="39">
        <v>40.700000000000003</v>
      </c>
      <c r="H75" s="39">
        <v>9.4</v>
      </c>
    </row>
    <row r="76" spans="1:8" ht="12.75" customHeight="1">
      <c r="A76" s="39" t="s">
        <v>415</v>
      </c>
      <c r="B76" s="39" t="s">
        <v>131</v>
      </c>
      <c r="C76" s="39" t="s">
        <v>374</v>
      </c>
      <c r="D76" s="39" t="s">
        <v>358</v>
      </c>
      <c r="E76" s="39">
        <v>28.5</v>
      </c>
      <c r="F76" s="39">
        <v>22.5</v>
      </c>
      <c r="G76" s="39">
        <v>35.299999999999997</v>
      </c>
      <c r="H76" s="39">
        <v>11.5</v>
      </c>
    </row>
    <row r="77" spans="1:8" ht="12.75" customHeight="1">
      <c r="A77" s="39" t="s">
        <v>415</v>
      </c>
      <c r="B77" s="39" t="s">
        <v>133</v>
      </c>
      <c r="C77" s="39" t="s">
        <v>373</v>
      </c>
      <c r="D77" s="39" t="s">
        <v>358</v>
      </c>
      <c r="E77" s="39">
        <v>32.200000000000003</v>
      </c>
      <c r="F77" s="39">
        <v>27.2</v>
      </c>
      <c r="G77" s="39">
        <v>37.700000000000003</v>
      </c>
      <c r="H77" s="39">
        <v>8.3000000000000007</v>
      </c>
    </row>
    <row r="78" spans="1:8" ht="12.75" customHeight="1">
      <c r="A78" s="39" t="s">
        <v>415</v>
      </c>
      <c r="B78" s="39" t="s">
        <v>137</v>
      </c>
      <c r="C78" s="39" t="s">
        <v>372</v>
      </c>
      <c r="D78" s="39" t="s">
        <v>358</v>
      </c>
      <c r="E78" s="39">
        <v>28.2</v>
      </c>
      <c r="F78" s="39">
        <v>22.7</v>
      </c>
      <c r="G78" s="39">
        <v>34.4</v>
      </c>
      <c r="H78" s="39">
        <v>10.6</v>
      </c>
    </row>
    <row r="79" spans="1:8" ht="12.75" customHeight="1">
      <c r="A79" s="39" t="s">
        <v>415</v>
      </c>
      <c r="B79" s="39" t="s">
        <v>138</v>
      </c>
      <c r="C79" s="39" t="s">
        <v>374</v>
      </c>
      <c r="D79" s="39" t="s">
        <v>358</v>
      </c>
      <c r="E79" s="39">
        <v>39.9</v>
      </c>
      <c r="F79" s="39">
        <v>29.7</v>
      </c>
      <c r="G79" s="39">
        <v>51</v>
      </c>
      <c r="H79" s="39">
        <v>13.8</v>
      </c>
    </row>
    <row r="80" spans="1:8" ht="12.75" customHeight="1">
      <c r="A80" s="39" t="s">
        <v>415</v>
      </c>
      <c r="B80" s="39" t="s">
        <v>140</v>
      </c>
      <c r="C80" s="39" t="s">
        <v>373</v>
      </c>
      <c r="D80" s="39" t="s">
        <v>358</v>
      </c>
      <c r="E80" s="39">
        <v>37.6</v>
      </c>
      <c r="F80" s="39">
        <v>31.3</v>
      </c>
      <c r="G80" s="39">
        <v>44.3</v>
      </c>
      <c r="H80" s="39">
        <v>8.9</v>
      </c>
    </row>
    <row r="81" spans="1:8" ht="12.75" customHeight="1">
      <c r="A81" s="39" t="s">
        <v>415</v>
      </c>
      <c r="B81" s="39" t="s">
        <v>144</v>
      </c>
      <c r="C81" s="39" t="s">
        <v>371</v>
      </c>
      <c r="D81" s="39" t="s">
        <v>358</v>
      </c>
      <c r="E81" s="39">
        <v>30.5</v>
      </c>
      <c r="F81" s="39">
        <v>24</v>
      </c>
      <c r="G81" s="39">
        <v>37.799999999999997</v>
      </c>
      <c r="H81" s="39">
        <v>11.6</v>
      </c>
    </row>
    <row r="82" spans="1:8" ht="12.75" customHeight="1">
      <c r="A82" s="39" t="s">
        <v>415</v>
      </c>
      <c r="B82" s="39" t="s">
        <v>145</v>
      </c>
      <c r="C82" s="39" t="s">
        <v>371</v>
      </c>
      <c r="D82" s="39" t="s">
        <v>358</v>
      </c>
      <c r="E82" s="39">
        <v>33.6</v>
      </c>
      <c r="F82" s="39">
        <v>26.7</v>
      </c>
      <c r="G82" s="39">
        <v>41.1</v>
      </c>
      <c r="H82" s="39">
        <v>11</v>
      </c>
    </row>
    <row r="83" spans="1:8" ht="12.75" customHeight="1">
      <c r="A83" s="39" t="s">
        <v>415</v>
      </c>
      <c r="B83" s="39" t="s">
        <v>146</v>
      </c>
      <c r="C83" s="39" t="s">
        <v>372</v>
      </c>
      <c r="D83" s="39" t="s">
        <v>358</v>
      </c>
      <c r="E83" s="39">
        <v>29.5</v>
      </c>
      <c r="F83" s="39">
        <v>24.6</v>
      </c>
      <c r="G83" s="39">
        <v>34.9</v>
      </c>
      <c r="H83" s="39">
        <v>9</v>
      </c>
    </row>
    <row r="84" spans="1:8" ht="12.75" customHeight="1">
      <c r="A84" s="39" t="s">
        <v>415</v>
      </c>
      <c r="B84" s="39" t="s">
        <v>153</v>
      </c>
      <c r="C84" s="39" t="s">
        <v>371</v>
      </c>
      <c r="D84" s="39" t="s">
        <v>358</v>
      </c>
      <c r="E84" s="39">
        <v>29.9</v>
      </c>
      <c r="F84" s="39">
        <v>22.4</v>
      </c>
      <c r="G84" s="39">
        <v>38.6</v>
      </c>
      <c r="H84" s="39">
        <v>13.9</v>
      </c>
    </row>
    <row r="85" spans="1:8" ht="12.75" customHeight="1">
      <c r="A85" s="39" t="s">
        <v>415</v>
      </c>
      <c r="B85" s="39" t="s">
        <v>162</v>
      </c>
      <c r="C85" s="39" t="s">
        <v>371</v>
      </c>
      <c r="D85" s="39" t="s">
        <v>358</v>
      </c>
      <c r="E85" s="39">
        <v>34.9</v>
      </c>
      <c r="F85" s="39">
        <v>26.8</v>
      </c>
      <c r="G85" s="39">
        <v>43.9</v>
      </c>
      <c r="H85" s="39">
        <v>12.6</v>
      </c>
    </row>
    <row r="86" spans="1:8" ht="12.75" customHeight="1">
      <c r="A86" s="39" t="s">
        <v>415</v>
      </c>
      <c r="B86" s="39" t="s">
        <v>165</v>
      </c>
      <c r="C86" s="39" t="s">
        <v>374</v>
      </c>
      <c r="D86" s="39" t="s">
        <v>358</v>
      </c>
      <c r="E86" s="39">
        <v>35.700000000000003</v>
      </c>
      <c r="F86" s="39">
        <v>27.1</v>
      </c>
      <c r="G86" s="39">
        <v>45.3</v>
      </c>
      <c r="H86" s="39">
        <v>13.1</v>
      </c>
    </row>
    <row r="87" spans="1:8" ht="12.75" customHeight="1">
      <c r="A87" s="39" t="s">
        <v>415</v>
      </c>
      <c r="B87" s="39" t="s">
        <v>166</v>
      </c>
      <c r="C87" s="39" t="s">
        <v>374</v>
      </c>
      <c r="D87" s="39" t="s">
        <v>358</v>
      </c>
      <c r="E87" s="39">
        <v>39.299999999999997</v>
      </c>
      <c r="F87" s="39">
        <v>32.4</v>
      </c>
      <c r="G87" s="39">
        <v>46.6</v>
      </c>
      <c r="H87" s="39">
        <v>9.1999999999999993</v>
      </c>
    </row>
    <row r="88" spans="1:8" ht="12.75" customHeight="1">
      <c r="A88" s="39" t="s">
        <v>415</v>
      </c>
      <c r="B88" s="39" t="s">
        <v>170</v>
      </c>
      <c r="C88" s="39" t="s">
        <v>372</v>
      </c>
      <c r="D88" s="39" t="s">
        <v>358</v>
      </c>
      <c r="E88" s="39">
        <v>30.8</v>
      </c>
      <c r="F88" s="39">
        <v>25.6</v>
      </c>
      <c r="G88" s="39">
        <v>36.6</v>
      </c>
      <c r="H88" s="39">
        <v>9.1999999999999993</v>
      </c>
    </row>
    <row r="89" spans="1:8" ht="12.75" customHeight="1">
      <c r="A89" s="39" t="s">
        <v>415</v>
      </c>
      <c r="B89" s="39" t="s">
        <v>172</v>
      </c>
      <c r="C89" s="39" t="s">
        <v>374</v>
      </c>
      <c r="D89" s="39" t="s">
        <v>358</v>
      </c>
      <c r="E89" s="39">
        <v>34.5</v>
      </c>
      <c r="F89" s="39">
        <v>28.1</v>
      </c>
      <c r="G89" s="39">
        <v>41.5</v>
      </c>
      <c r="H89" s="39">
        <v>10</v>
      </c>
    </row>
    <row r="90" spans="1:8" ht="12.75" customHeight="1">
      <c r="A90" s="39" t="s">
        <v>415</v>
      </c>
      <c r="B90" s="39" t="s">
        <v>175</v>
      </c>
      <c r="C90" s="39" t="s">
        <v>373</v>
      </c>
      <c r="D90" s="39" t="s">
        <v>358</v>
      </c>
      <c r="E90" s="39">
        <v>32.6</v>
      </c>
      <c r="F90" s="39">
        <v>27.1</v>
      </c>
      <c r="G90" s="39">
        <v>38.5</v>
      </c>
      <c r="H90" s="39">
        <v>9</v>
      </c>
    </row>
    <row r="91" spans="1:8" ht="12.75" customHeight="1">
      <c r="A91" s="39" t="s">
        <v>415</v>
      </c>
      <c r="B91" s="39" t="s">
        <v>358</v>
      </c>
      <c r="C91" s="39" t="s">
        <v>358</v>
      </c>
      <c r="D91" s="39" t="s">
        <v>358</v>
      </c>
      <c r="E91" s="39">
        <v>31.3</v>
      </c>
      <c r="F91" s="39">
        <v>29.6</v>
      </c>
      <c r="G91" s="39">
        <v>33.1</v>
      </c>
      <c r="H91" s="39">
        <v>2.8</v>
      </c>
    </row>
    <row r="92" spans="1:8" ht="12.75" customHeight="1">
      <c r="A92" s="39" t="s">
        <v>416</v>
      </c>
      <c r="B92" s="39" t="s">
        <v>98</v>
      </c>
      <c r="C92" s="39" t="s">
        <v>374</v>
      </c>
      <c r="D92" s="39" t="s">
        <v>358</v>
      </c>
      <c r="E92" s="39">
        <v>25.6</v>
      </c>
      <c r="F92" s="39">
        <v>17.600000000000001</v>
      </c>
      <c r="G92" s="39">
        <v>35.700000000000003</v>
      </c>
      <c r="H92" s="39">
        <v>18.100000000000001</v>
      </c>
    </row>
    <row r="93" spans="1:8" ht="12.75" customHeight="1">
      <c r="A93" s="39" t="s">
        <v>416</v>
      </c>
      <c r="B93" s="39" t="s">
        <v>105</v>
      </c>
      <c r="C93" s="39" t="s">
        <v>374</v>
      </c>
      <c r="D93" s="39" t="s">
        <v>358</v>
      </c>
      <c r="E93" s="39">
        <v>31</v>
      </c>
      <c r="F93" s="39">
        <v>21.1</v>
      </c>
      <c r="G93" s="39">
        <v>43.1</v>
      </c>
      <c r="H93" s="39">
        <v>18.3</v>
      </c>
    </row>
    <row r="94" spans="1:8" ht="12.75" customHeight="1">
      <c r="A94" s="39" t="s">
        <v>416</v>
      </c>
      <c r="B94" s="39" t="s">
        <v>106</v>
      </c>
      <c r="C94" s="39" t="s">
        <v>372</v>
      </c>
      <c r="D94" s="39" t="s">
        <v>358</v>
      </c>
      <c r="E94" s="39">
        <v>10.5</v>
      </c>
      <c r="F94" s="39">
        <v>7.7</v>
      </c>
      <c r="G94" s="39">
        <v>14.3</v>
      </c>
      <c r="H94" s="39">
        <v>15.9</v>
      </c>
    </row>
    <row r="95" spans="1:8" ht="12.75" customHeight="1">
      <c r="A95" s="39" t="s">
        <v>416</v>
      </c>
      <c r="B95" s="39" t="s">
        <v>125</v>
      </c>
      <c r="C95" s="39" t="s">
        <v>371</v>
      </c>
      <c r="D95" s="39" t="s">
        <v>358</v>
      </c>
      <c r="E95" s="39">
        <v>30.9</v>
      </c>
      <c r="F95" s="39">
        <v>25.7</v>
      </c>
      <c r="G95" s="39">
        <v>36.6</v>
      </c>
      <c r="H95" s="39">
        <v>9</v>
      </c>
    </row>
    <row r="96" spans="1:8" ht="12.75" customHeight="1">
      <c r="A96" s="39" t="s">
        <v>416</v>
      </c>
      <c r="B96" s="39" t="s">
        <v>131</v>
      </c>
      <c r="C96" s="39" t="s">
        <v>374</v>
      </c>
      <c r="D96" s="39" t="s">
        <v>358</v>
      </c>
      <c r="E96" s="39">
        <v>23.1</v>
      </c>
      <c r="F96" s="39">
        <v>17.7</v>
      </c>
      <c r="G96" s="39">
        <v>29.5</v>
      </c>
      <c r="H96" s="39">
        <v>13</v>
      </c>
    </row>
    <row r="97" spans="1:8" ht="12.75" customHeight="1">
      <c r="A97" s="39" t="s">
        <v>416</v>
      </c>
      <c r="B97" s="39" t="s">
        <v>133</v>
      </c>
      <c r="C97" s="39" t="s">
        <v>373</v>
      </c>
      <c r="D97" s="39" t="s">
        <v>358</v>
      </c>
      <c r="E97" s="39">
        <v>23.3</v>
      </c>
      <c r="F97" s="39">
        <v>18.7</v>
      </c>
      <c r="G97" s="39">
        <v>28.5</v>
      </c>
      <c r="H97" s="39">
        <v>10.7</v>
      </c>
    </row>
    <row r="98" spans="1:8" ht="12.75" customHeight="1">
      <c r="A98" s="39" t="s">
        <v>416</v>
      </c>
      <c r="B98" s="39" t="s">
        <v>137</v>
      </c>
      <c r="C98" s="39" t="s">
        <v>372</v>
      </c>
      <c r="D98" s="39" t="s">
        <v>358</v>
      </c>
      <c r="E98" s="39">
        <v>16.600000000000001</v>
      </c>
      <c r="F98" s="39">
        <v>12.4</v>
      </c>
      <c r="G98" s="39">
        <v>21.8</v>
      </c>
      <c r="H98" s="39">
        <v>14.3</v>
      </c>
    </row>
    <row r="99" spans="1:8" ht="12.75" customHeight="1">
      <c r="A99" s="39" t="s">
        <v>416</v>
      </c>
      <c r="B99" s="39" t="s">
        <v>138</v>
      </c>
      <c r="C99" s="39" t="s">
        <v>374</v>
      </c>
      <c r="D99" s="39" t="s">
        <v>358</v>
      </c>
      <c r="E99" s="39">
        <v>17.100000000000001</v>
      </c>
      <c r="F99" s="39">
        <v>11.7</v>
      </c>
      <c r="G99" s="39">
        <v>24.4</v>
      </c>
      <c r="H99" s="39">
        <v>18.8</v>
      </c>
    </row>
    <row r="100" spans="1:8" ht="12.75" customHeight="1">
      <c r="A100" s="39" t="s">
        <v>416</v>
      </c>
      <c r="B100" s="39" t="s">
        <v>140</v>
      </c>
      <c r="C100" s="39" t="s">
        <v>373</v>
      </c>
      <c r="D100" s="39" t="s">
        <v>358</v>
      </c>
      <c r="E100" s="39">
        <v>14.6</v>
      </c>
      <c r="F100" s="39">
        <v>11</v>
      </c>
      <c r="G100" s="39">
        <v>19.100000000000001</v>
      </c>
      <c r="H100" s="39">
        <v>14</v>
      </c>
    </row>
    <row r="101" spans="1:8" ht="12.75" customHeight="1">
      <c r="A101" s="39" t="s">
        <v>416</v>
      </c>
      <c r="B101" s="39" t="s">
        <v>144</v>
      </c>
      <c r="C101" s="39" t="s">
        <v>371</v>
      </c>
      <c r="D101" s="39" t="s">
        <v>358</v>
      </c>
      <c r="E101" s="39">
        <v>32.200000000000003</v>
      </c>
      <c r="F101" s="39">
        <v>26.7</v>
      </c>
      <c r="G101" s="39">
        <v>38.200000000000003</v>
      </c>
      <c r="H101" s="39">
        <v>9.1</v>
      </c>
    </row>
    <row r="102" spans="1:8" ht="12.75" customHeight="1">
      <c r="A102" s="39" t="s">
        <v>416</v>
      </c>
      <c r="B102" s="39" t="s">
        <v>145</v>
      </c>
      <c r="C102" s="39" t="s">
        <v>371</v>
      </c>
      <c r="D102" s="39" t="s">
        <v>358</v>
      </c>
      <c r="E102" s="39">
        <v>25.8</v>
      </c>
      <c r="F102" s="39">
        <v>19.5</v>
      </c>
      <c r="G102" s="39">
        <v>33.299999999999997</v>
      </c>
      <c r="H102" s="39">
        <v>13.8</v>
      </c>
    </row>
    <row r="103" spans="1:8" ht="12.75" customHeight="1">
      <c r="A103" s="39" t="s">
        <v>416</v>
      </c>
      <c r="B103" s="39" t="s">
        <v>146</v>
      </c>
      <c r="C103" s="39" t="s">
        <v>372</v>
      </c>
      <c r="D103" s="39" t="s">
        <v>358</v>
      </c>
      <c r="E103" s="39">
        <v>13.1</v>
      </c>
      <c r="F103" s="39">
        <v>9.6</v>
      </c>
      <c r="G103" s="39">
        <v>17.600000000000001</v>
      </c>
      <c r="H103" s="39">
        <v>15.6</v>
      </c>
    </row>
    <row r="104" spans="1:8" ht="12.75" customHeight="1">
      <c r="A104" s="39" t="s">
        <v>416</v>
      </c>
      <c r="B104" s="39" t="s">
        <v>153</v>
      </c>
      <c r="C104" s="39" t="s">
        <v>371</v>
      </c>
      <c r="D104" s="39" t="s">
        <v>358</v>
      </c>
      <c r="E104" s="39">
        <v>15.2</v>
      </c>
      <c r="F104" s="39">
        <v>10.199999999999999</v>
      </c>
      <c r="G104" s="39">
        <v>22</v>
      </c>
      <c r="H104" s="39">
        <v>19.7</v>
      </c>
    </row>
    <row r="105" spans="1:8" ht="12.75" customHeight="1">
      <c r="A105" s="39" t="s">
        <v>416</v>
      </c>
      <c r="B105" s="39" t="s">
        <v>162</v>
      </c>
      <c r="C105" s="39" t="s">
        <v>371</v>
      </c>
      <c r="D105" s="39" t="s">
        <v>358</v>
      </c>
      <c r="E105" s="39">
        <v>24.3</v>
      </c>
      <c r="F105" s="39">
        <v>18</v>
      </c>
      <c r="G105" s="39">
        <v>31.9</v>
      </c>
      <c r="H105" s="39">
        <v>14.6</v>
      </c>
    </row>
    <row r="106" spans="1:8" ht="12.75" customHeight="1">
      <c r="A106" s="39" t="s">
        <v>416</v>
      </c>
      <c r="B106" s="39" t="s">
        <v>165</v>
      </c>
      <c r="C106" s="39" t="s">
        <v>374</v>
      </c>
      <c r="D106" s="39" t="s">
        <v>358</v>
      </c>
      <c r="E106" s="39">
        <v>23.9</v>
      </c>
      <c r="F106" s="39">
        <v>17.399999999999999</v>
      </c>
      <c r="G106" s="39">
        <v>32</v>
      </c>
      <c r="H106" s="39">
        <v>15.6</v>
      </c>
    </row>
    <row r="107" spans="1:8" ht="12.75" customHeight="1">
      <c r="A107" s="39" t="s">
        <v>416</v>
      </c>
      <c r="B107" s="39" t="s">
        <v>166</v>
      </c>
      <c r="C107" s="39" t="s">
        <v>374</v>
      </c>
      <c r="D107" s="39" t="s">
        <v>358</v>
      </c>
      <c r="E107" s="39">
        <v>21.6</v>
      </c>
      <c r="F107" s="39">
        <v>16.600000000000001</v>
      </c>
      <c r="G107" s="39">
        <v>27.5</v>
      </c>
      <c r="H107" s="39">
        <v>12.9</v>
      </c>
    </row>
    <row r="108" spans="1:8" ht="12.75" customHeight="1">
      <c r="A108" s="39" t="s">
        <v>416</v>
      </c>
      <c r="B108" s="39" t="s">
        <v>170</v>
      </c>
      <c r="C108" s="39" t="s">
        <v>372</v>
      </c>
      <c r="D108" s="39" t="s">
        <v>358</v>
      </c>
      <c r="E108" s="39">
        <v>16</v>
      </c>
      <c r="F108" s="39">
        <v>11.2</v>
      </c>
      <c r="G108" s="39">
        <v>22.5</v>
      </c>
      <c r="H108" s="39">
        <v>17.899999999999999</v>
      </c>
    </row>
    <row r="109" spans="1:8" ht="12.75" customHeight="1">
      <c r="A109" s="39" t="s">
        <v>416</v>
      </c>
      <c r="B109" s="39" t="s">
        <v>172</v>
      </c>
      <c r="C109" s="39" t="s">
        <v>374</v>
      </c>
      <c r="D109" s="39" t="s">
        <v>358</v>
      </c>
      <c r="E109" s="39">
        <v>26.9</v>
      </c>
      <c r="F109" s="39">
        <v>21.5</v>
      </c>
      <c r="G109" s="39">
        <v>33.1</v>
      </c>
      <c r="H109" s="39">
        <v>11</v>
      </c>
    </row>
    <row r="110" spans="1:8" ht="12.75" customHeight="1">
      <c r="A110" s="39" t="s">
        <v>416</v>
      </c>
      <c r="B110" s="39" t="s">
        <v>175</v>
      </c>
      <c r="C110" s="39" t="s">
        <v>373</v>
      </c>
      <c r="D110" s="39" t="s">
        <v>358</v>
      </c>
      <c r="E110" s="39">
        <v>17.899999999999999</v>
      </c>
      <c r="F110" s="39">
        <v>14</v>
      </c>
      <c r="G110" s="39">
        <v>22.5</v>
      </c>
      <c r="H110" s="39">
        <v>12.1</v>
      </c>
    </row>
    <row r="111" spans="1:8" ht="12.75" customHeight="1">
      <c r="A111" s="39" t="s">
        <v>416</v>
      </c>
      <c r="B111" s="39" t="s">
        <v>358</v>
      </c>
      <c r="C111" s="39" t="s">
        <v>358</v>
      </c>
      <c r="D111" s="39" t="s">
        <v>358</v>
      </c>
      <c r="E111" s="39">
        <v>18.2</v>
      </c>
      <c r="F111" s="39">
        <v>16.7</v>
      </c>
      <c r="G111" s="39">
        <v>19.7</v>
      </c>
      <c r="H111" s="39">
        <v>4.0999999999999996</v>
      </c>
    </row>
    <row r="112" spans="1:8" ht="12.75" customHeight="1">
      <c r="A112" s="39" t="s">
        <v>415</v>
      </c>
      <c r="B112" s="39" t="s">
        <v>99</v>
      </c>
      <c r="C112" s="39" t="s">
        <v>377</v>
      </c>
      <c r="D112" s="39" t="s">
        <v>360</v>
      </c>
      <c r="E112" s="39">
        <v>33.799999999999997</v>
      </c>
      <c r="F112" s="39">
        <v>26</v>
      </c>
      <c r="G112" s="39">
        <v>42.7</v>
      </c>
      <c r="H112" s="39">
        <v>12.7</v>
      </c>
    </row>
    <row r="113" spans="1:8" ht="12.75" customHeight="1">
      <c r="A113" s="39" t="s">
        <v>415</v>
      </c>
      <c r="B113" s="39" t="s">
        <v>100</v>
      </c>
      <c r="C113" s="39" t="s">
        <v>377</v>
      </c>
      <c r="D113" s="39" t="s">
        <v>360</v>
      </c>
      <c r="E113" s="39">
        <v>28.3</v>
      </c>
      <c r="F113" s="39">
        <v>23.3</v>
      </c>
      <c r="G113" s="39">
        <v>33.799999999999997</v>
      </c>
      <c r="H113" s="39">
        <v>9.5</v>
      </c>
    </row>
    <row r="114" spans="1:8" ht="12.75" customHeight="1">
      <c r="A114" s="39" t="s">
        <v>415</v>
      </c>
      <c r="B114" s="39" t="s">
        <v>107</v>
      </c>
      <c r="C114" s="39" t="s">
        <v>376</v>
      </c>
      <c r="D114" s="39" t="s">
        <v>360</v>
      </c>
      <c r="E114" s="39">
        <v>26.7</v>
      </c>
      <c r="F114" s="39">
        <v>22.4</v>
      </c>
      <c r="G114" s="39">
        <v>31.6</v>
      </c>
      <c r="H114" s="39">
        <v>8.8000000000000007</v>
      </c>
    </row>
    <row r="115" spans="1:8" ht="12.75" customHeight="1">
      <c r="A115" s="39" t="s">
        <v>415</v>
      </c>
      <c r="B115" s="39" t="s">
        <v>113</v>
      </c>
      <c r="C115" s="39" t="s">
        <v>375</v>
      </c>
      <c r="D115" s="39" t="s">
        <v>360</v>
      </c>
      <c r="E115" s="39">
        <v>30.1</v>
      </c>
      <c r="F115" s="39">
        <v>23</v>
      </c>
      <c r="G115" s="39">
        <v>38.4</v>
      </c>
      <c r="H115" s="39">
        <v>13.2</v>
      </c>
    </row>
    <row r="116" spans="1:8">
      <c r="A116" s="39" t="s">
        <v>415</v>
      </c>
      <c r="B116" s="39" t="s">
        <v>114</v>
      </c>
      <c r="C116" s="39" t="s">
        <v>386</v>
      </c>
      <c r="D116" s="39" t="s">
        <v>360</v>
      </c>
      <c r="E116" s="39">
        <v>31.5</v>
      </c>
      <c r="F116" s="39">
        <v>25.2</v>
      </c>
      <c r="G116" s="39">
        <v>38.6</v>
      </c>
      <c r="H116" s="39">
        <v>10.9</v>
      </c>
    </row>
    <row r="117" spans="1:8">
      <c r="A117" s="39" t="s">
        <v>415</v>
      </c>
      <c r="B117" s="39" t="s">
        <v>120</v>
      </c>
      <c r="C117" s="39" t="s">
        <v>386</v>
      </c>
      <c r="D117" s="39" t="s">
        <v>360</v>
      </c>
      <c r="E117" s="39">
        <v>26.4</v>
      </c>
      <c r="F117" s="39">
        <v>19.3</v>
      </c>
      <c r="G117" s="39">
        <v>35.1</v>
      </c>
      <c r="H117" s="39">
        <v>15.3</v>
      </c>
    </row>
    <row r="118" spans="1:8" ht="12.75" customHeight="1">
      <c r="A118" s="39" t="s">
        <v>415</v>
      </c>
      <c r="B118" s="39" t="s">
        <v>121</v>
      </c>
      <c r="C118" s="39" t="s">
        <v>377</v>
      </c>
      <c r="D118" s="39" t="s">
        <v>360</v>
      </c>
      <c r="E118" s="39">
        <v>30.5</v>
      </c>
      <c r="F118" s="39">
        <v>25.2</v>
      </c>
      <c r="G118" s="39">
        <v>36.5</v>
      </c>
      <c r="H118" s="39">
        <v>9.5</v>
      </c>
    </row>
    <row r="119" spans="1:8" ht="12.75" customHeight="1">
      <c r="A119" s="39" t="s">
        <v>415</v>
      </c>
      <c r="B119" s="39" t="s">
        <v>124</v>
      </c>
      <c r="C119" s="39" t="s">
        <v>375</v>
      </c>
      <c r="D119" s="39" t="s">
        <v>360</v>
      </c>
      <c r="E119" s="39">
        <v>28.2</v>
      </c>
      <c r="F119" s="39">
        <v>23</v>
      </c>
      <c r="G119" s="39">
        <v>34</v>
      </c>
      <c r="H119" s="39">
        <v>9.9</v>
      </c>
    </row>
    <row r="120" spans="1:8" ht="12.75" customHeight="1">
      <c r="A120" s="39" t="s">
        <v>415</v>
      </c>
      <c r="B120" s="39" t="s">
        <v>126</v>
      </c>
      <c r="C120" s="39" t="s">
        <v>377</v>
      </c>
      <c r="D120" s="39" t="s">
        <v>360</v>
      </c>
      <c r="E120" s="39">
        <v>27.3</v>
      </c>
      <c r="F120" s="39">
        <v>21.4</v>
      </c>
      <c r="G120" s="39">
        <v>34.200000000000003</v>
      </c>
      <c r="H120" s="39">
        <v>12</v>
      </c>
    </row>
    <row r="121" spans="1:8">
      <c r="A121" s="39" t="s">
        <v>415</v>
      </c>
      <c r="B121" s="39" t="s">
        <v>127</v>
      </c>
      <c r="C121" s="39" t="s">
        <v>386</v>
      </c>
      <c r="D121" s="39" t="s">
        <v>360</v>
      </c>
      <c r="E121" s="39">
        <v>26.7</v>
      </c>
      <c r="F121" s="39">
        <v>20.2</v>
      </c>
      <c r="G121" s="39">
        <v>34.4</v>
      </c>
      <c r="H121" s="39">
        <v>13.7</v>
      </c>
    </row>
    <row r="122" spans="1:8" ht="12.75" customHeight="1">
      <c r="A122" s="39" t="s">
        <v>415</v>
      </c>
      <c r="B122" s="39" t="s">
        <v>128</v>
      </c>
      <c r="C122" s="39" t="s">
        <v>379</v>
      </c>
      <c r="D122" s="39" t="s">
        <v>360</v>
      </c>
      <c r="E122" s="39">
        <v>36.799999999999997</v>
      </c>
      <c r="F122" s="39">
        <v>30.9</v>
      </c>
      <c r="G122" s="39">
        <v>43.1</v>
      </c>
      <c r="H122" s="39">
        <v>8.5</v>
      </c>
    </row>
    <row r="123" spans="1:8">
      <c r="A123" s="39" t="s">
        <v>415</v>
      </c>
      <c r="B123" s="39" t="s">
        <v>129</v>
      </c>
      <c r="C123" s="39" t="s">
        <v>386</v>
      </c>
      <c r="D123" s="39" t="s">
        <v>360</v>
      </c>
      <c r="E123" s="39">
        <v>27.4</v>
      </c>
      <c r="F123" s="39">
        <v>21</v>
      </c>
      <c r="G123" s="39">
        <v>34.9</v>
      </c>
      <c r="H123" s="39">
        <v>13</v>
      </c>
    </row>
    <row r="124" spans="1:8" ht="12.75" customHeight="1">
      <c r="A124" s="39" t="s">
        <v>415</v>
      </c>
      <c r="B124" s="39" t="s">
        <v>139</v>
      </c>
      <c r="C124" s="39" t="s">
        <v>379</v>
      </c>
      <c r="D124" s="39" t="s">
        <v>360</v>
      </c>
      <c r="E124" s="39">
        <v>29.7</v>
      </c>
      <c r="F124" s="39">
        <v>24.5</v>
      </c>
      <c r="G124" s="39">
        <v>35.5</v>
      </c>
      <c r="H124" s="39">
        <v>9.4</v>
      </c>
    </row>
    <row r="125" spans="1:8" ht="12.75" customHeight="1">
      <c r="A125" s="39" t="s">
        <v>415</v>
      </c>
      <c r="B125" s="39" t="s">
        <v>141</v>
      </c>
      <c r="C125" s="39" t="s">
        <v>379</v>
      </c>
      <c r="D125" s="39" t="s">
        <v>360</v>
      </c>
      <c r="E125" s="39">
        <v>22.2</v>
      </c>
      <c r="F125" s="39">
        <v>16.8</v>
      </c>
      <c r="G125" s="39">
        <v>28.6</v>
      </c>
      <c r="H125" s="39">
        <v>13.6</v>
      </c>
    </row>
    <row r="126" spans="1:8" ht="12.75" customHeight="1">
      <c r="A126" s="39" t="s">
        <v>415</v>
      </c>
      <c r="B126" s="39" t="s">
        <v>142</v>
      </c>
      <c r="C126" s="39" t="s">
        <v>376</v>
      </c>
      <c r="D126" s="39" t="s">
        <v>360</v>
      </c>
      <c r="E126" s="39">
        <v>27.7</v>
      </c>
      <c r="F126" s="39">
        <v>23</v>
      </c>
      <c r="G126" s="39">
        <v>33</v>
      </c>
      <c r="H126" s="39">
        <v>9.1</v>
      </c>
    </row>
    <row r="127" spans="1:8" ht="12.75" customHeight="1">
      <c r="A127" s="39" t="s">
        <v>415</v>
      </c>
      <c r="B127" s="39" t="s">
        <v>147</v>
      </c>
      <c r="C127" s="39" t="s">
        <v>379</v>
      </c>
      <c r="D127" s="39" t="s">
        <v>360</v>
      </c>
      <c r="E127" s="39">
        <v>35.1</v>
      </c>
      <c r="F127" s="39">
        <v>29.5</v>
      </c>
      <c r="G127" s="39">
        <v>41.2</v>
      </c>
      <c r="H127" s="39">
        <v>8.5</v>
      </c>
    </row>
    <row r="128" spans="1:8" ht="12.75" customHeight="1">
      <c r="A128" s="39" t="s">
        <v>415</v>
      </c>
      <c r="B128" s="39" t="s">
        <v>148</v>
      </c>
      <c r="C128" s="39" t="s">
        <v>377</v>
      </c>
      <c r="D128" s="39" t="s">
        <v>360</v>
      </c>
      <c r="E128" s="39">
        <v>28.9</v>
      </c>
      <c r="F128" s="39">
        <v>23.4</v>
      </c>
      <c r="G128" s="39">
        <v>35.1</v>
      </c>
      <c r="H128" s="39">
        <v>10.4</v>
      </c>
    </row>
    <row r="129" spans="1:8">
      <c r="A129" s="39" t="s">
        <v>415</v>
      </c>
      <c r="B129" s="39" t="s">
        <v>152</v>
      </c>
      <c r="C129" s="39" t="s">
        <v>386</v>
      </c>
      <c r="D129" s="39" t="s">
        <v>360</v>
      </c>
      <c r="E129" s="39">
        <v>32.799999999999997</v>
      </c>
      <c r="F129" s="39">
        <v>23.4</v>
      </c>
      <c r="G129" s="39">
        <v>43.7</v>
      </c>
      <c r="H129" s="39">
        <v>16</v>
      </c>
    </row>
    <row r="130" spans="1:8">
      <c r="A130" s="39" t="s">
        <v>415</v>
      </c>
      <c r="B130" s="39" t="s">
        <v>155</v>
      </c>
      <c r="C130" s="39" t="s">
        <v>386</v>
      </c>
      <c r="D130" s="39" t="s">
        <v>360</v>
      </c>
      <c r="E130" s="39">
        <v>31.5</v>
      </c>
      <c r="F130" s="39">
        <v>23.5</v>
      </c>
      <c r="G130" s="39">
        <v>40.9</v>
      </c>
      <c r="H130" s="39">
        <v>14.2</v>
      </c>
    </row>
    <row r="131" spans="1:8" ht="12.75" customHeight="1">
      <c r="A131" s="39" t="s">
        <v>415</v>
      </c>
      <c r="B131" s="39" t="s">
        <v>157</v>
      </c>
      <c r="C131" s="39" t="s">
        <v>377</v>
      </c>
      <c r="D131" s="39" t="s">
        <v>360</v>
      </c>
      <c r="E131" s="39">
        <v>31.6</v>
      </c>
      <c r="F131" s="39">
        <v>22.1</v>
      </c>
      <c r="G131" s="39">
        <v>42.8</v>
      </c>
      <c r="H131" s="39">
        <v>17</v>
      </c>
    </row>
    <row r="132" spans="1:8" ht="12.75" customHeight="1">
      <c r="A132" s="39" t="s">
        <v>415</v>
      </c>
      <c r="B132" s="39" t="s">
        <v>158</v>
      </c>
      <c r="C132" s="39" t="s">
        <v>375</v>
      </c>
      <c r="D132" s="39" t="s">
        <v>360</v>
      </c>
      <c r="E132" s="39">
        <v>28.4</v>
      </c>
      <c r="F132" s="39">
        <v>17.5</v>
      </c>
      <c r="G132" s="39">
        <v>42.6</v>
      </c>
      <c r="H132" s="39">
        <v>22.8</v>
      </c>
    </row>
    <row r="133" spans="1:8">
      <c r="A133" s="39" t="s">
        <v>415</v>
      </c>
      <c r="B133" s="39" t="s">
        <v>160</v>
      </c>
      <c r="C133" s="39" t="s">
        <v>386</v>
      </c>
      <c r="D133" s="39" t="s">
        <v>360</v>
      </c>
      <c r="E133" s="39">
        <v>31</v>
      </c>
      <c r="F133" s="39">
        <v>20.9</v>
      </c>
      <c r="G133" s="39">
        <v>43.2</v>
      </c>
      <c r="H133" s="39">
        <v>18.600000000000001</v>
      </c>
    </row>
    <row r="134" spans="1:8" ht="12.75" customHeight="1">
      <c r="A134" s="39" t="s">
        <v>415</v>
      </c>
      <c r="B134" s="39" t="s">
        <v>163</v>
      </c>
      <c r="C134" s="39" t="s">
        <v>375</v>
      </c>
      <c r="D134" s="39" t="s">
        <v>360</v>
      </c>
      <c r="E134" s="39">
        <v>39.9</v>
      </c>
      <c r="F134" s="39">
        <v>30.6</v>
      </c>
      <c r="G134" s="39">
        <v>50.1</v>
      </c>
      <c r="H134" s="39">
        <v>12.6</v>
      </c>
    </row>
    <row r="135" spans="1:8">
      <c r="A135" s="39" t="s">
        <v>415</v>
      </c>
      <c r="B135" s="39" t="s">
        <v>167</v>
      </c>
      <c r="C135" s="39" t="s">
        <v>386</v>
      </c>
      <c r="D135" s="39" t="s">
        <v>360</v>
      </c>
      <c r="E135" s="39">
        <v>32.700000000000003</v>
      </c>
      <c r="F135" s="39">
        <v>26.9</v>
      </c>
      <c r="G135" s="39">
        <v>39</v>
      </c>
      <c r="H135" s="39">
        <v>9.5</v>
      </c>
    </row>
    <row r="136" spans="1:8">
      <c r="A136" s="39" t="s">
        <v>415</v>
      </c>
      <c r="B136" s="39" t="s">
        <v>169</v>
      </c>
      <c r="C136" s="39" t="s">
        <v>386</v>
      </c>
      <c r="D136" s="39" t="s">
        <v>360</v>
      </c>
      <c r="E136" s="39">
        <v>39.799999999999997</v>
      </c>
      <c r="F136" s="39">
        <v>30.2</v>
      </c>
      <c r="G136" s="39">
        <v>50.3</v>
      </c>
      <c r="H136" s="39">
        <v>13</v>
      </c>
    </row>
    <row r="137" spans="1:8" ht="12.75" customHeight="1">
      <c r="A137" s="39" t="s">
        <v>415</v>
      </c>
      <c r="B137" s="39" t="s">
        <v>173</v>
      </c>
      <c r="C137" s="39" t="s">
        <v>379</v>
      </c>
      <c r="D137" s="39" t="s">
        <v>360</v>
      </c>
      <c r="E137" s="39">
        <v>32.799999999999997</v>
      </c>
      <c r="F137" s="39">
        <v>27.9</v>
      </c>
      <c r="G137" s="39">
        <v>38.1</v>
      </c>
      <c r="H137" s="39">
        <v>7.9</v>
      </c>
    </row>
    <row r="138" spans="1:8">
      <c r="A138" s="39" t="s">
        <v>415</v>
      </c>
      <c r="B138" s="39" t="s">
        <v>176</v>
      </c>
      <c r="C138" s="39" t="s">
        <v>386</v>
      </c>
      <c r="D138" s="39" t="s">
        <v>360</v>
      </c>
      <c r="E138" s="39">
        <v>28.2</v>
      </c>
      <c r="F138" s="39">
        <v>22</v>
      </c>
      <c r="G138" s="39">
        <v>35.299999999999997</v>
      </c>
      <c r="H138" s="39">
        <v>12</v>
      </c>
    </row>
    <row r="139" spans="1:8" ht="12.75" customHeight="1">
      <c r="A139" s="39" t="s">
        <v>415</v>
      </c>
      <c r="B139" s="39" t="s">
        <v>360</v>
      </c>
      <c r="C139" s="39" t="s">
        <v>360</v>
      </c>
      <c r="D139" s="39" t="s">
        <v>360</v>
      </c>
      <c r="E139" s="39">
        <v>29.8</v>
      </c>
      <c r="F139" s="39">
        <v>28.2</v>
      </c>
      <c r="G139" s="39">
        <v>31.4</v>
      </c>
      <c r="H139" s="39">
        <v>2.7</v>
      </c>
    </row>
    <row r="140" spans="1:8" ht="12.75" customHeight="1">
      <c r="A140" s="39" t="s">
        <v>415</v>
      </c>
      <c r="B140" s="39" t="s">
        <v>0</v>
      </c>
      <c r="C140" s="39" t="s">
        <v>0</v>
      </c>
      <c r="D140" s="39" t="s">
        <v>0</v>
      </c>
      <c r="E140" s="39">
        <v>31.5</v>
      </c>
      <c r="F140" s="39">
        <v>30.7</v>
      </c>
      <c r="G140" s="39">
        <v>32.4</v>
      </c>
      <c r="H140" s="39">
        <v>1.3</v>
      </c>
    </row>
    <row r="141" spans="1:8" ht="12.75" customHeight="1">
      <c r="A141" s="39" t="s">
        <v>416</v>
      </c>
      <c r="B141" s="39" t="s">
        <v>99</v>
      </c>
      <c r="C141" s="39" t="s">
        <v>377</v>
      </c>
      <c r="D141" s="39" t="s">
        <v>360</v>
      </c>
      <c r="E141" s="39">
        <v>20.8</v>
      </c>
      <c r="F141" s="39">
        <v>16.2</v>
      </c>
      <c r="G141" s="39">
        <v>26.4</v>
      </c>
      <c r="H141" s="39">
        <v>12.5</v>
      </c>
    </row>
    <row r="142" spans="1:8" ht="12.75" customHeight="1">
      <c r="A142" s="39" t="s">
        <v>416</v>
      </c>
      <c r="B142" s="39" t="s">
        <v>100</v>
      </c>
      <c r="C142" s="39" t="s">
        <v>377</v>
      </c>
      <c r="D142" s="39" t="s">
        <v>360</v>
      </c>
      <c r="E142" s="39">
        <v>23.6</v>
      </c>
      <c r="F142" s="39">
        <v>18.899999999999999</v>
      </c>
      <c r="G142" s="39">
        <v>28.9</v>
      </c>
      <c r="H142" s="39">
        <v>10.8</v>
      </c>
    </row>
    <row r="143" spans="1:8" ht="12.75" customHeight="1">
      <c r="A143" s="39" t="s">
        <v>416</v>
      </c>
      <c r="B143" s="39" t="s">
        <v>107</v>
      </c>
      <c r="C143" s="39" t="s">
        <v>376</v>
      </c>
      <c r="D143" s="39" t="s">
        <v>360</v>
      </c>
      <c r="E143" s="39">
        <v>20.7</v>
      </c>
      <c r="F143" s="39">
        <v>16.8</v>
      </c>
      <c r="G143" s="39">
        <v>25.3</v>
      </c>
      <c r="H143" s="39">
        <v>10.6</v>
      </c>
    </row>
    <row r="144" spans="1:8" ht="12.75" customHeight="1">
      <c r="A144" s="39" t="s">
        <v>416</v>
      </c>
      <c r="B144" s="39" t="s">
        <v>113</v>
      </c>
      <c r="C144" s="39" t="s">
        <v>375</v>
      </c>
      <c r="D144" s="39" t="s">
        <v>360</v>
      </c>
      <c r="E144" s="39">
        <v>28.4</v>
      </c>
      <c r="F144" s="39">
        <v>22.4</v>
      </c>
      <c r="G144" s="39">
        <v>35.200000000000003</v>
      </c>
      <c r="H144" s="39">
        <v>11.6</v>
      </c>
    </row>
    <row r="145" spans="1:8">
      <c r="A145" s="39" t="s">
        <v>416</v>
      </c>
      <c r="B145" s="39" t="s">
        <v>114</v>
      </c>
      <c r="C145" s="39" t="s">
        <v>386</v>
      </c>
      <c r="D145" s="39" t="s">
        <v>360</v>
      </c>
      <c r="E145" s="39">
        <v>31.7</v>
      </c>
      <c r="F145" s="39">
        <v>24.8</v>
      </c>
      <c r="G145" s="39">
        <v>39.4</v>
      </c>
      <c r="H145" s="39">
        <v>11.9</v>
      </c>
    </row>
    <row r="146" spans="1:8">
      <c r="A146" s="39" t="s">
        <v>416</v>
      </c>
      <c r="B146" s="39" t="s">
        <v>120</v>
      </c>
      <c r="C146" s="39" t="s">
        <v>386</v>
      </c>
      <c r="D146" s="39" t="s">
        <v>360</v>
      </c>
      <c r="E146" s="39">
        <v>26.3</v>
      </c>
      <c r="F146" s="39">
        <v>20.100000000000001</v>
      </c>
      <c r="G146" s="39">
        <v>33.700000000000003</v>
      </c>
      <c r="H146" s="39">
        <v>13.2</v>
      </c>
    </row>
    <row r="147" spans="1:8" ht="12.75" customHeight="1">
      <c r="A147" s="39" t="s">
        <v>416</v>
      </c>
      <c r="B147" s="39" t="s">
        <v>121</v>
      </c>
      <c r="C147" s="39" t="s">
        <v>377</v>
      </c>
      <c r="D147" s="39" t="s">
        <v>360</v>
      </c>
      <c r="E147" s="39">
        <v>24.4</v>
      </c>
      <c r="F147" s="39">
        <v>19</v>
      </c>
      <c r="G147" s="39">
        <v>30.9</v>
      </c>
      <c r="H147" s="39">
        <v>12.5</v>
      </c>
    </row>
    <row r="148" spans="1:8" ht="12.75" customHeight="1">
      <c r="A148" s="39" t="s">
        <v>416</v>
      </c>
      <c r="B148" s="39" t="s">
        <v>124</v>
      </c>
      <c r="C148" s="39" t="s">
        <v>375</v>
      </c>
      <c r="D148" s="39" t="s">
        <v>360</v>
      </c>
      <c r="E148" s="39">
        <v>21.7</v>
      </c>
      <c r="F148" s="39">
        <v>16.899999999999999</v>
      </c>
      <c r="G148" s="39">
        <v>27.5</v>
      </c>
      <c r="H148" s="39">
        <v>12.5</v>
      </c>
    </row>
    <row r="149" spans="1:8" ht="12.75" customHeight="1">
      <c r="A149" s="39" t="s">
        <v>416</v>
      </c>
      <c r="B149" s="39" t="s">
        <v>126</v>
      </c>
      <c r="C149" s="39" t="s">
        <v>377</v>
      </c>
      <c r="D149" s="39" t="s">
        <v>360</v>
      </c>
      <c r="E149" s="39">
        <v>18.600000000000001</v>
      </c>
      <c r="F149" s="39">
        <v>13.6</v>
      </c>
      <c r="G149" s="39">
        <v>24.9</v>
      </c>
      <c r="H149" s="39">
        <v>15.5</v>
      </c>
    </row>
    <row r="150" spans="1:8">
      <c r="A150" s="39" t="s">
        <v>416</v>
      </c>
      <c r="B150" s="39" t="s">
        <v>127</v>
      </c>
      <c r="C150" s="39" t="s">
        <v>386</v>
      </c>
      <c r="D150" s="39" t="s">
        <v>360</v>
      </c>
      <c r="E150" s="39">
        <v>28.6</v>
      </c>
      <c r="F150" s="39">
        <v>20.8</v>
      </c>
      <c r="G150" s="39">
        <v>37.9</v>
      </c>
      <c r="H150" s="39">
        <v>15.4</v>
      </c>
    </row>
    <row r="151" spans="1:8" ht="12.75" customHeight="1">
      <c r="A151" s="39" t="s">
        <v>416</v>
      </c>
      <c r="B151" s="39" t="s">
        <v>128</v>
      </c>
      <c r="C151" s="39" t="s">
        <v>379</v>
      </c>
      <c r="D151" s="39" t="s">
        <v>360</v>
      </c>
      <c r="E151" s="39">
        <v>16.899999999999999</v>
      </c>
      <c r="F151" s="39">
        <v>13.2</v>
      </c>
      <c r="G151" s="39">
        <v>21.4</v>
      </c>
      <c r="H151" s="39">
        <v>12.3</v>
      </c>
    </row>
    <row r="152" spans="1:8">
      <c r="A152" s="39" t="s">
        <v>416</v>
      </c>
      <c r="B152" s="39" t="s">
        <v>129</v>
      </c>
      <c r="C152" s="39" t="s">
        <v>386</v>
      </c>
      <c r="D152" s="39" t="s">
        <v>360</v>
      </c>
      <c r="E152" s="39">
        <v>23.7</v>
      </c>
      <c r="F152" s="39">
        <v>18.5</v>
      </c>
      <c r="G152" s="39">
        <v>29.7</v>
      </c>
      <c r="H152" s="39">
        <v>12.1</v>
      </c>
    </row>
    <row r="153" spans="1:8" ht="12.75" customHeight="1">
      <c r="A153" s="39" t="s">
        <v>416</v>
      </c>
      <c r="B153" s="39" t="s">
        <v>139</v>
      </c>
      <c r="C153" s="39" t="s">
        <v>379</v>
      </c>
      <c r="D153" s="39" t="s">
        <v>360</v>
      </c>
      <c r="E153" s="39">
        <v>15.3</v>
      </c>
      <c r="F153" s="39">
        <v>11.8</v>
      </c>
      <c r="G153" s="39">
        <v>19.600000000000001</v>
      </c>
      <c r="H153" s="39">
        <v>13</v>
      </c>
    </row>
    <row r="154" spans="1:8" ht="12.75" customHeight="1">
      <c r="A154" s="39" t="s">
        <v>416</v>
      </c>
      <c r="B154" s="39" t="s">
        <v>141</v>
      </c>
      <c r="C154" s="39" t="s">
        <v>379</v>
      </c>
      <c r="D154" s="39" t="s">
        <v>360</v>
      </c>
      <c r="E154" s="39">
        <v>8.6</v>
      </c>
      <c r="F154" s="39">
        <v>5.4</v>
      </c>
      <c r="G154" s="39">
        <v>13.6</v>
      </c>
      <c r="H154" s="39">
        <v>23.6</v>
      </c>
    </row>
    <row r="155" spans="1:8" ht="12.75" customHeight="1">
      <c r="A155" s="39" t="s">
        <v>416</v>
      </c>
      <c r="B155" s="39" t="s">
        <v>142</v>
      </c>
      <c r="C155" s="39" t="s">
        <v>376</v>
      </c>
      <c r="D155" s="39" t="s">
        <v>360</v>
      </c>
      <c r="E155" s="39">
        <v>29.6</v>
      </c>
      <c r="F155" s="39">
        <v>24.7</v>
      </c>
      <c r="G155" s="39">
        <v>35.1</v>
      </c>
      <c r="H155" s="39">
        <v>9</v>
      </c>
    </row>
    <row r="156" spans="1:8" ht="12.75" customHeight="1">
      <c r="A156" s="39" t="s">
        <v>416</v>
      </c>
      <c r="B156" s="39" t="s">
        <v>147</v>
      </c>
      <c r="C156" s="39" t="s">
        <v>379</v>
      </c>
      <c r="D156" s="39" t="s">
        <v>360</v>
      </c>
      <c r="E156" s="39">
        <v>12.5</v>
      </c>
      <c r="F156" s="39">
        <v>9.3000000000000007</v>
      </c>
      <c r="G156" s="39">
        <v>16.8</v>
      </c>
      <c r="H156" s="39">
        <v>15.2</v>
      </c>
    </row>
    <row r="157" spans="1:8" ht="12.75" customHeight="1">
      <c r="A157" s="39" t="s">
        <v>416</v>
      </c>
      <c r="B157" s="39" t="s">
        <v>148</v>
      </c>
      <c r="C157" s="39" t="s">
        <v>377</v>
      </c>
      <c r="D157" s="39" t="s">
        <v>360</v>
      </c>
      <c r="E157" s="39">
        <v>30.7</v>
      </c>
      <c r="F157" s="39">
        <v>24.6</v>
      </c>
      <c r="G157" s="39">
        <v>37.6</v>
      </c>
      <c r="H157" s="39">
        <v>10.9</v>
      </c>
    </row>
    <row r="158" spans="1:8">
      <c r="A158" s="39" t="s">
        <v>416</v>
      </c>
      <c r="B158" s="39" t="s">
        <v>152</v>
      </c>
      <c r="C158" s="39" t="s">
        <v>386</v>
      </c>
      <c r="D158" s="39" t="s">
        <v>360</v>
      </c>
      <c r="E158" s="39">
        <v>25.3</v>
      </c>
      <c r="F158" s="39">
        <v>19</v>
      </c>
      <c r="G158" s="39">
        <v>32.9</v>
      </c>
      <c r="H158" s="39">
        <v>14.1</v>
      </c>
    </row>
    <row r="159" spans="1:8">
      <c r="A159" s="39" t="s">
        <v>416</v>
      </c>
      <c r="B159" s="39" t="s">
        <v>155</v>
      </c>
      <c r="C159" s="39" t="s">
        <v>386</v>
      </c>
      <c r="D159" s="39" t="s">
        <v>360</v>
      </c>
      <c r="E159" s="39">
        <v>27.9</v>
      </c>
      <c r="F159" s="39">
        <v>20.8</v>
      </c>
      <c r="G159" s="39">
        <v>36.4</v>
      </c>
      <c r="H159" s="39">
        <v>14.4</v>
      </c>
    </row>
    <row r="160" spans="1:8" ht="12.75" customHeight="1">
      <c r="A160" s="39" t="s">
        <v>416</v>
      </c>
      <c r="B160" s="39" t="s">
        <v>157</v>
      </c>
      <c r="C160" s="39" t="s">
        <v>377</v>
      </c>
      <c r="D160" s="39" t="s">
        <v>360</v>
      </c>
      <c r="E160" s="39">
        <v>29.9</v>
      </c>
      <c r="F160" s="39">
        <v>19.2</v>
      </c>
      <c r="G160" s="39">
        <v>43.3</v>
      </c>
      <c r="H160" s="39">
        <v>20.8</v>
      </c>
    </row>
    <row r="161" spans="1:8" ht="12.75" customHeight="1">
      <c r="A161" s="39" t="s">
        <v>416</v>
      </c>
      <c r="B161" s="39" t="s">
        <v>158</v>
      </c>
      <c r="C161" s="39" t="s">
        <v>375</v>
      </c>
      <c r="D161" s="39" t="s">
        <v>360</v>
      </c>
      <c r="E161" s="39">
        <v>15.9</v>
      </c>
      <c r="F161" s="39">
        <v>7.3</v>
      </c>
      <c r="G161" s="39">
        <v>31.2</v>
      </c>
      <c r="H161" s="39">
        <v>37.5</v>
      </c>
    </row>
    <row r="162" spans="1:8">
      <c r="A162" s="39" t="s">
        <v>416</v>
      </c>
      <c r="B162" s="39" t="s">
        <v>160</v>
      </c>
      <c r="C162" s="39" t="s">
        <v>386</v>
      </c>
      <c r="D162" s="39" t="s">
        <v>360</v>
      </c>
      <c r="E162" s="39">
        <v>19.399999999999999</v>
      </c>
      <c r="F162" s="39">
        <v>14.8</v>
      </c>
      <c r="G162" s="39">
        <v>25.1</v>
      </c>
      <c r="H162" s="39">
        <v>13.4</v>
      </c>
    </row>
    <row r="163" spans="1:8" ht="12.75" customHeight="1">
      <c r="A163" s="39" t="s">
        <v>416</v>
      </c>
      <c r="B163" s="39" t="s">
        <v>163</v>
      </c>
      <c r="C163" s="39" t="s">
        <v>375</v>
      </c>
      <c r="D163" s="39" t="s">
        <v>360</v>
      </c>
      <c r="E163" s="39">
        <v>18.7</v>
      </c>
      <c r="F163" s="39">
        <v>11.5</v>
      </c>
      <c r="G163" s="39">
        <v>29</v>
      </c>
      <c r="H163" s="39">
        <v>23.7</v>
      </c>
    </row>
    <row r="164" spans="1:8">
      <c r="A164" s="39" t="s">
        <v>416</v>
      </c>
      <c r="B164" s="39" t="s">
        <v>167</v>
      </c>
      <c r="C164" s="39" t="s">
        <v>386</v>
      </c>
      <c r="D164" s="39" t="s">
        <v>360</v>
      </c>
      <c r="E164" s="39">
        <v>24.1</v>
      </c>
      <c r="F164" s="39">
        <v>19</v>
      </c>
      <c r="G164" s="39">
        <v>30</v>
      </c>
      <c r="H164" s="39">
        <v>11.7</v>
      </c>
    </row>
    <row r="165" spans="1:8">
      <c r="A165" s="39" t="s">
        <v>416</v>
      </c>
      <c r="B165" s="39" t="s">
        <v>169</v>
      </c>
      <c r="C165" s="39" t="s">
        <v>386</v>
      </c>
      <c r="D165" s="39" t="s">
        <v>360</v>
      </c>
      <c r="E165" s="39">
        <v>22.7</v>
      </c>
      <c r="F165" s="39">
        <v>15.9</v>
      </c>
      <c r="G165" s="39">
        <v>31.4</v>
      </c>
      <c r="H165" s="39">
        <v>17.5</v>
      </c>
    </row>
    <row r="166" spans="1:8" ht="12.75" customHeight="1">
      <c r="A166" s="39" t="s">
        <v>416</v>
      </c>
      <c r="B166" s="39" t="s">
        <v>173</v>
      </c>
      <c r="C166" s="39" t="s">
        <v>379</v>
      </c>
      <c r="D166" s="39" t="s">
        <v>360</v>
      </c>
      <c r="E166" s="39">
        <v>25</v>
      </c>
      <c r="F166" s="39">
        <v>20.6</v>
      </c>
      <c r="G166" s="39">
        <v>30</v>
      </c>
      <c r="H166" s="39">
        <v>9.6</v>
      </c>
    </row>
    <row r="167" spans="1:8">
      <c r="A167" s="39" t="s">
        <v>416</v>
      </c>
      <c r="B167" s="39" t="s">
        <v>176</v>
      </c>
      <c r="C167" s="39" t="s">
        <v>386</v>
      </c>
      <c r="D167" s="39" t="s">
        <v>360</v>
      </c>
      <c r="E167" s="39">
        <v>27</v>
      </c>
      <c r="F167" s="39">
        <v>18.2</v>
      </c>
      <c r="G167" s="39">
        <v>38.200000000000003</v>
      </c>
      <c r="H167" s="39">
        <v>19</v>
      </c>
    </row>
    <row r="168" spans="1:8" ht="12.75" customHeight="1">
      <c r="A168" s="39" t="s">
        <v>416</v>
      </c>
      <c r="B168" s="39" t="s">
        <v>360</v>
      </c>
      <c r="C168" s="39" t="s">
        <v>360</v>
      </c>
      <c r="D168" s="39" t="s">
        <v>360</v>
      </c>
      <c r="E168" s="39">
        <v>20.6</v>
      </c>
      <c r="F168" s="39">
        <v>19.2</v>
      </c>
      <c r="G168" s="39">
        <v>22</v>
      </c>
      <c r="H168" s="39">
        <v>3.4</v>
      </c>
    </row>
    <row r="169" spans="1:8" ht="12.75" customHeight="1">
      <c r="A169" s="39" t="s">
        <v>416</v>
      </c>
      <c r="B169" s="39" t="s">
        <v>0</v>
      </c>
      <c r="C169" s="39" t="s">
        <v>0</v>
      </c>
      <c r="D169" s="39" t="s">
        <v>0</v>
      </c>
      <c r="E169" s="39">
        <v>19.3</v>
      </c>
      <c r="F169" s="39">
        <v>18.600000000000001</v>
      </c>
      <c r="G169" s="39">
        <v>20</v>
      </c>
      <c r="H169" s="39">
        <v>1.8</v>
      </c>
    </row>
    <row r="170" spans="1:8" ht="12.75" customHeight="1">
      <c r="A170" s="39" t="s">
        <v>415</v>
      </c>
      <c r="B170" s="39" t="s">
        <v>363</v>
      </c>
      <c r="C170" s="39" t="s">
        <v>363</v>
      </c>
      <c r="D170" s="39" t="s">
        <v>363</v>
      </c>
      <c r="E170" s="39">
        <v>34.6</v>
      </c>
      <c r="F170" s="39">
        <v>31</v>
      </c>
      <c r="G170" s="39">
        <v>38.4</v>
      </c>
      <c r="H170" s="39">
        <v>5.5</v>
      </c>
    </row>
    <row r="171" spans="1:8" ht="12.75" customHeight="1">
      <c r="A171" s="39" t="s">
        <v>415</v>
      </c>
      <c r="B171" s="39" t="s">
        <v>364</v>
      </c>
      <c r="C171" s="39" t="s">
        <v>364</v>
      </c>
      <c r="D171" s="39" t="s">
        <v>364</v>
      </c>
      <c r="E171" s="39">
        <v>36</v>
      </c>
      <c r="F171" s="39">
        <v>32.5</v>
      </c>
      <c r="G171" s="39">
        <v>39.6</v>
      </c>
      <c r="H171" s="39">
        <v>5</v>
      </c>
    </row>
    <row r="172" spans="1:8" ht="12.75" customHeight="1">
      <c r="A172" s="39" t="s">
        <v>415</v>
      </c>
      <c r="B172" s="39" t="s">
        <v>365</v>
      </c>
      <c r="C172" s="39" t="s">
        <v>365</v>
      </c>
      <c r="D172" s="39" t="s">
        <v>365</v>
      </c>
      <c r="E172" s="39">
        <v>25.8</v>
      </c>
      <c r="F172" s="39">
        <v>22.6</v>
      </c>
      <c r="G172" s="39">
        <v>29.3</v>
      </c>
      <c r="H172" s="39">
        <v>6.7</v>
      </c>
    </row>
    <row r="173" spans="1:8" ht="12.75" customHeight="1">
      <c r="A173" s="39" t="s">
        <v>415</v>
      </c>
      <c r="B173" s="39" t="s">
        <v>366</v>
      </c>
      <c r="C173" s="39" t="s">
        <v>366</v>
      </c>
      <c r="D173" s="39" t="s">
        <v>366</v>
      </c>
      <c r="E173" s="39">
        <v>31.6</v>
      </c>
      <c r="F173" s="39">
        <v>29.1</v>
      </c>
      <c r="G173" s="39">
        <v>34.200000000000003</v>
      </c>
      <c r="H173" s="39">
        <v>4.2</v>
      </c>
    </row>
    <row r="174" spans="1:8" ht="12.75" customHeight="1">
      <c r="A174" s="39" t="s">
        <v>415</v>
      </c>
      <c r="B174" s="39" t="s">
        <v>367</v>
      </c>
      <c r="C174" s="39" t="s">
        <v>367</v>
      </c>
      <c r="D174" s="39" t="s">
        <v>367</v>
      </c>
      <c r="E174" s="39">
        <v>30.6</v>
      </c>
      <c r="F174" s="39">
        <v>28.4</v>
      </c>
      <c r="G174" s="39">
        <v>32.799999999999997</v>
      </c>
      <c r="H174" s="39">
        <v>3.6</v>
      </c>
    </row>
    <row r="175" spans="1:8" ht="12.75" customHeight="1">
      <c r="A175" s="39" t="s">
        <v>415</v>
      </c>
      <c r="B175" s="39" t="s">
        <v>368</v>
      </c>
      <c r="C175" s="39" t="s">
        <v>368</v>
      </c>
      <c r="D175" s="39" t="s">
        <v>368</v>
      </c>
      <c r="E175" s="39">
        <v>32.799999999999997</v>
      </c>
      <c r="F175" s="39">
        <v>29.1</v>
      </c>
      <c r="G175" s="39">
        <v>36.700000000000003</v>
      </c>
      <c r="H175" s="39">
        <v>6</v>
      </c>
    </row>
    <row r="176" spans="1:8" ht="12.75" customHeight="1">
      <c r="A176" s="39" t="s">
        <v>415</v>
      </c>
      <c r="B176" s="39" t="s">
        <v>369</v>
      </c>
      <c r="C176" s="39" t="s">
        <v>369</v>
      </c>
      <c r="D176" s="39" t="s">
        <v>369</v>
      </c>
      <c r="E176" s="39">
        <v>35.799999999999997</v>
      </c>
      <c r="F176" s="39">
        <v>30.4</v>
      </c>
      <c r="G176" s="39">
        <v>41.6</v>
      </c>
      <c r="H176" s="39">
        <v>8</v>
      </c>
    </row>
    <row r="177" spans="1:8" ht="12.75" customHeight="1">
      <c r="A177" s="39" t="s">
        <v>415</v>
      </c>
      <c r="B177" s="39" t="s">
        <v>370</v>
      </c>
      <c r="C177" s="39" t="s">
        <v>370</v>
      </c>
      <c r="D177" s="39" t="s">
        <v>370</v>
      </c>
      <c r="E177" s="39">
        <v>33.9</v>
      </c>
      <c r="F177" s="39">
        <v>30.7</v>
      </c>
      <c r="G177" s="39">
        <v>37.299999999999997</v>
      </c>
      <c r="H177" s="39">
        <v>5</v>
      </c>
    </row>
    <row r="178" spans="1:8" ht="12.75" customHeight="1">
      <c r="A178" s="39" t="s">
        <v>415</v>
      </c>
      <c r="B178" s="39" t="s">
        <v>371</v>
      </c>
      <c r="C178" s="39" t="s">
        <v>371</v>
      </c>
      <c r="D178" s="39" t="s">
        <v>371</v>
      </c>
      <c r="E178" s="39">
        <v>33.299999999999997</v>
      </c>
      <c r="F178" s="39">
        <v>29.8</v>
      </c>
      <c r="G178" s="39">
        <v>37</v>
      </c>
      <c r="H178" s="39">
        <v>5.5</v>
      </c>
    </row>
    <row r="179" spans="1:8" ht="12.75" customHeight="1">
      <c r="A179" s="39" t="s">
        <v>415</v>
      </c>
      <c r="B179" s="39" t="s">
        <v>372</v>
      </c>
      <c r="C179" s="39" t="s">
        <v>372</v>
      </c>
      <c r="D179" s="39" t="s">
        <v>372</v>
      </c>
      <c r="E179" s="39">
        <v>29.1</v>
      </c>
      <c r="F179" s="39">
        <v>26.6</v>
      </c>
      <c r="G179" s="39">
        <v>31.9</v>
      </c>
      <c r="H179" s="39">
        <v>4.5999999999999996</v>
      </c>
    </row>
    <row r="180" spans="1:8" ht="12.75" customHeight="1">
      <c r="A180" s="39" t="s">
        <v>415</v>
      </c>
      <c r="B180" s="39" t="s">
        <v>373</v>
      </c>
      <c r="C180" s="39" t="s">
        <v>373</v>
      </c>
      <c r="D180" s="39" t="s">
        <v>373</v>
      </c>
      <c r="E180" s="39">
        <v>33.6</v>
      </c>
      <c r="F180" s="39">
        <v>30.3</v>
      </c>
      <c r="G180" s="39">
        <v>37</v>
      </c>
      <c r="H180" s="39">
        <v>5.0999999999999996</v>
      </c>
    </row>
    <row r="181" spans="1:8" ht="12.75" customHeight="1">
      <c r="A181" s="39" t="s">
        <v>415</v>
      </c>
      <c r="B181" s="39" t="s">
        <v>374</v>
      </c>
      <c r="C181" s="39" t="s">
        <v>374</v>
      </c>
      <c r="D181" s="39" t="s">
        <v>374</v>
      </c>
      <c r="E181" s="39">
        <v>34.9</v>
      </c>
      <c r="F181" s="39">
        <v>31.5</v>
      </c>
      <c r="G181" s="39">
        <v>38.299999999999997</v>
      </c>
      <c r="H181" s="39">
        <v>5</v>
      </c>
    </row>
    <row r="182" spans="1:8" ht="12.75" customHeight="1">
      <c r="A182" s="39" t="s">
        <v>415</v>
      </c>
      <c r="B182" s="39" t="s">
        <v>375</v>
      </c>
      <c r="C182" s="39" t="s">
        <v>375</v>
      </c>
      <c r="D182" s="39" t="s">
        <v>375</v>
      </c>
      <c r="E182" s="39">
        <v>29.5</v>
      </c>
      <c r="F182" s="39">
        <v>25</v>
      </c>
      <c r="G182" s="39">
        <v>34.299999999999997</v>
      </c>
      <c r="H182" s="39">
        <v>8.1</v>
      </c>
    </row>
    <row r="183" spans="1:8" ht="12.75" customHeight="1">
      <c r="A183" s="39" t="s">
        <v>415</v>
      </c>
      <c r="B183" s="39" t="s">
        <v>376</v>
      </c>
      <c r="C183" s="39" t="s">
        <v>376</v>
      </c>
      <c r="D183" s="39" t="s">
        <v>376</v>
      </c>
      <c r="E183" s="39">
        <v>26.7</v>
      </c>
      <c r="F183" s="39">
        <v>23.4</v>
      </c>
      <c r="G183" s="39">
        <v>30.3</v>
      </c>
      <c r="H183" s="39">
        <v>6.6</v>
      </c>
    </row>
    <row r="184" spans="1:8" ht="12.75" customHeight="1">
      <c r="A184" s="39" t="s">
        <v>415</v>
      </c>
      <c r="B184" s="39" t="s">
        <v>377</v>
      </c>
      <c r="C184" s="39" t="s">
        <v>377</v>
      </c>
      <c r="D184" s="39" t="s">
        <v>377</v>
      </c>
      <c r="E184" s="39">
        <v>29.3</v>
      </c>
      <c r="F184" s="39">
        <v>26.1</v>
      </c>
      <c r="G184" s="39">
        <v>32.700000000000003</v>
      </c>
      <c r="H184" s="39">
        <v>5.7</v>
      </c>
    </row>
    <row r="185" spans="1:8" ht="12.75" customHeight="1">
      <c r="A185" s="39" t="s">
        <v>415</v>
      </c>
      <c r="B185" s="39" t="s">
        <v>386</v>
      </c>
      <c r="C185" s="39" t="s">
        <v>386</v>
      </c>
      <c r="D185" s="39" t="s">
        <v>378</v>
      </c>
      <c r="E185" s="39">
        <v>30.5</v>
      </c>
      <c r="F185" s="39">
        <v>27.8</v>
      </c>
      <c r="G185" s="39">
        <v>33.4</v>
      </c>
      <c r="H185" s="39">
        <v>4.5999999999999996</v>
      </c>
    </row>
    <row r="186" spans="1:8" ht="12.75" customHeight="1">
      <c r="A186" s="39" t="s">
        <v>415</v>
      </c>
      <c r="B186" s="39" t="s">
        <v>379</v>
      </c>
      <c r="C186" s="39" t="s">
        <v>379</v>
      </c>
      <c r="D186" s="39" t="s">
        <v>379</v>
      </c>
      <c r="E186" s="39">
        <v>31.3</v>
      </c>
      <c r="F186" s="39">
        <v>28.8</v>
      </c>
      <c r="G186" s="39">
        <v>34</v>
      </c>
      <c r="H186" s="39">
        <v>4.2</v>
      </c>
    </row>
    <row r="187" spans="1:8" ht="12.75" customHeight="1">
      <c r="A187" s="39" t="s">
        <v>416</v>
      </c>
      <c r="B187" s="39" t="s">
        <v>363</v>
      </c>
      <c r="C187" s="39" t="s">
        <v>363</v>
      </c>
      <c r="D187" s="39" t="s">
        <v>363</v>
      </c>
      <c r="E187" s="39">
        <v>19.7</v>
      </c>
      <c r="F187" s="39">
        <v>16.8</v>
      </c>
      <c r="G187" s="39">
        <v>23</v>
      </c>
      <c r="H187" s="39">
        <v>8</v>
      </c>
    </row>
    <row r="188" spans="1:8" ht="12.75" customHeight="1">
      <c r="A188" s="39" t="s">
        <v>416</v>
      </c>
      <c r="B188" s="39" t="s">
        <v>364</v>
      </c>
      <c r="C188" s="39" t="s">
        <v>364</v>
      </c>
      <c r="D188" s="39" t="s">
        <v>364</v>
      </c>
      <c r="E188" s="39">
        <v>21.7</v>
      </c>
      <c r="F188" s="39">
        <v>19.2</v>
      </c>
      <c r="G188" s="39">
        <v>24.6</v>
      </c>
      <c r="H188" s="39">
        <v>6.3</v>
      </c>
    </row>
    <row r="189" spans="1:8" ht="12.75" customHeight="1">
      <c r="A189" s="39" t="s">
        <v>416</v>
      </c>
      <c r="B189" s="39" t="s">
        <v>365</v>
      </c>
      <c r="C189" s="39" t="s">
        <v>365</v>
      </c>
      <c r="D189" s="39" t="s">
        <v>365</v>
      </c>
      <c r="E189" s="39">
        <v>30.1</v>
      </c>
      <c r="F189" s="39">
        <v>25.6</v>
      </c>
      <c r="G189" s="39">
        <v>35.1</v>
      </c>
      <c r="H189" s="39">
        <v>8.1</v>
      </c>
    </row>
    <row r="190" spans="1:8" ht="12.75" customHeight="1">
      <c r="A190" s="39" t="s">
        <v>416</v>
      </c>
      <c r="B190" s="39" t="s">
        <v>366</v>
      </c>
      <c r="C190" s="39" t="s">
        <v>366</v>
      </c>
      <c r="D190" s="39" t="s">
        <v>366</v>
      </c>
      <c r="E190" s="39">
        <v>17.899999999999999</v>
      </c>
      <c r="F190" s="39">
        <v>15.9</v>
      </c>
      <c r="G190" s="39">
        <v>20.100000000000001</v>
      </c>
      <c r="H190" s="39">
        <v>5.9</v>
      </c>
    </row>
    <row r="191" spans="1:8" ht="12.75" customHeight="1">
      <c r="A191" s="39" t="s">
        <v>416</v>
      </c>
      <c r="B191" s="39" t="s">
        <v>367</v>
      </c>
      <c r="C191" s="39" t="s">
        <v>367</v>
      </c>
      <c r="D191" s="39" t="s">
        <v>367</v>
      </c>
      <c r="E191" s="39">
        <v>16.100000000000001</v>
      </c>
      <c r="F191" s="39">
        <v>14.5</v>
      </c>
      <c r="G191" s="39">
        <v>17.899999999999999</v>
      </c>
      <c r="H191" s="39">
        <v>5.4</v>
      </c>
    </row>
    <row r="192" spans="1:8" ht="12.75" customHeight="1">
      <c r="A192" s="39" t="s">
        <v>416</v>
      </c>
      <c r="B192" s="39" t="s">
        <v>368</v>
      </c>
      <c r="C192" s="39" t="s">
        <v>368</v>
      </c>
      <c r="D192" s="39" t="s">
        <v>368</v>
      </c>
      <c r="E192" s="39">
        <v>21.7</v>
      </c>
      <c r="F192" s="39">
        <v>19.100000000000001</v>
      </c>
      <c r="G192" s="39">
        <v>24.6</v>
      </c>
      <c r="H192" s="39">
        <v>6.5</v>
      </c>
    </row>
    <row r="193" spans="1:8" ht="12.75" customHeight="1">
      <c r="A193" s="39" t="s">
        <v>416</v>
      </c>
      <c r="B193" s="39" t="s">
        <v>369</v>
      </c>
      <c r="C193" s="39" t="s">
        <v>369</v>
      </c>
      <c r="D193" s="39" t="s">
        <v>369</v>
      </c>
      <c r="E193" s="39">
        <v>22.7</v>
      </c>
      <c r="F193" s="39">
        <v>18.899999999999999</v>
      </c>
      <c r="G193" s="39">
        <v>27</v>
      </c>
      <c r="H193" s="39">
        <v>9.1</v>
      </c>
    </row>
    <row r="194" spans="1:8" ht="12.75" customHeight="1">
      <c r="A194" s="39" t="s">
        <v>416</v>
      </c>
      <c r="B194" s="39" t="s">
        <v>370</v>
      </c>
      <c r="C194" s="39" t="s">
        <v>370</v>
      </c>
      <c r="D194" s="39" t="s">
        <v>370</v>
      </c>
      <c r="E194" s="39">
        <v>21</v>
      </c>
      <c r="F194" s="39">
        <v>18.2</v>
      </c>
      <c r="G194" s="39">
        <v>24</v>
      </c>
      <c r="H194" s="39">
        <v>7.2</v>
      </c>
    </row>
    <row r="195" spans="1:8" ht="12.75" customHeight="1">
      <c r="A195" s="39" t="s">
        <v>416</v>
      </c>
      <c r="B195" s="39" t="s">
        <v>371</v>
      </c>
      <c r="C195" s="39" t="s">
        <v>371</v>
      </c>
      <c r="D195" s="39" t="s">
        <v>371</v>
      </c>
      <c r="E195" s="39">
        <v>28.4</v>
      </c>
      <c r="F195" s="39">
        <v>25.4</v>
      </c>
      <c r="G195" s="39">
        <v>31.6</v>
      </c>
      <c r="H195" s="39">
        <v>5.6</v>
      </c>
    </row>
    <row r="196" spans="1:8" ht="12.75" customHeight="1">
      <c r="A196" s="39" t="s">
        <v>416</v>
      </c>
      <c r="B196" s="39" t="s">
        <v>372</v>
      </c>
      <c r="C196" s="39" t="s">
        <v>372</v>
      </c>
      <c r="D196" s="39" t="s">
        <v>372</v>
      </c>
      <c r="E196" s="39">
        <v>13.9</v>
      </c>
      <c r="F196" s="39">
        <v>11.7</v>
      </c>
      <c r="G196" s="39">
        <v>16.5</v>
      </c>
      <c r="H196" s="39">
        <v>8.6999999999999993</v>
      </c>
    </row>
    <row r="197" spans="1:8" ht="12.75" customHeight="1">
      <c r="A197" s="39" t="s">
        <v>416</v>
      </c>
      <c r="B197" s="39" t="s">
        <v>373</v>
      </c>
      <c r="C197" s="39" t="s">
        <v>373</v>
      </c>
      <c r="D197" s="39" t="s">
        <v>373</v>
      </c>
      <c r="E197" s="39">
        <v>19</v>
      </c>
      <c r="F197" s="39">
        <v>16.5</v>
      </c>
      <c r="G197" s="39">
        <v>21.8</v>
      </c>
      <c r="H197" s="39">
        <v>7.1</v>
      </c>
    </row>
    <row r="198" spans="1:8" ht="12.75" customHeight="1">
      <c r="A198" s="39" t="s">
        <v>416</v>
      </c>
      <c r="B198" s="39" t="s">
        <v>374</v>
      </c>
      <c r="C198" s="39" t="s">
        <v>374</v>
      </c>
      <c r="D198" s="39" t="s">
        <v>374</v>
      </c>
      <c r="E198" s="39">
        <v>24.6</v>
      </c>
      <c r="F198" s="39">
        <v>21.7</v>
      </c>
      <c r="G198" s="39">
        <v>27.8</v>
      </c>
      <c r="H198" s="39">
        <v>6.3</v>
      </c>
    </row>
    <row r="199" spans="1:8" ht="12.75" customHeight="1">
      <c r="A199" s="39" t="s">
        <v>416</v>
      </c>
      <c r="B199" s="39" t="s">
        <v>375</v>
      </c>
      <c r="C199" s="39" t="s">
        <v>375</v>
      </c>
      <c r="D199" s="39" t="s">
        <v>375</v>
      </c>
      <c r="E199" s="39">
        <v>21.9</v>
      </c>
      <c r="F199" s="39">
        <v>17.7</v>
      </c>
      <c r="G199" s="39">
        <v>26.8</v>
      </c>
      <c r="H199" s="39">
        <v>10.5</v>
      </c>
    </row>
    <row r="200" spans="1:8" ht="12.75" customHeight="1">
      <c r="A200" s="39" t="s">
        <v>416</v>
      </c>
      <c r="B200" s="39" t="s">
        <v>376</v>
      </c>
      <c r="C200" s="39" t="s">
        <v>376</v>
      </c>
      <c r="D200" s="39" t="s">
        <v>376</v>
      </c>
      <c r="E200" s="39">
        <v>24.3</v>
      </c>
      <c r="F200" s="39">
        <v>21.2</v>
      </c>
      <c r="G200" s="39">
        <v>27.8</v>
      </c>
      <c r="H200" s="39">
        <v>7</v>
      </c>
    </row>
    <row r="201" spans="1:8" ht="12.75" customHeight="1">
      <c r="A201" s="39" t="s">
        <v>416</v>
      </c>
      <c r="B201" s="39" t="s">
        <v>377</v>
      </c>
      <c r="C201" s="39" t="s">
        <v>377</v>
      </c>
      <c r="D201" s="39" t="s">
        <v>377</v>
      </c>
      <c r="E201" s="39">
        <v>24.7</v>
      </c>
      <c r="F201" s="39">
        <v>21.7</v>
      </c>
      <c r="G201" s="39">
        <v>28</v>
      </c>
      <c r="H201" s="39">
        <v>6.5</v>
      </c>
    </row>
    <row r="202" spans="1:8" ht="12.75" customHeight="1">
      <c r="A202" s="39" t="s">
        <v>416</v>
      </c>
      <c r="B202" s="39" t="s">
        <v>386</v>
      </c>
      <c r="C202" s="39" t="s">
        <v>386</v>
      </c>
      <c r="D202" s="39" t="s">
        <v>378</v>
      </c>
      <c r="E202" s="39">
        <v>25.4</v>
      </c>
      <c r="F202" s="39">
        <v>23</v>
      </c>
      <c r="G202" s="39">
        <v>27.9</v>
      </c>
      <c r="H202" s="39">
        <v>5</v>
      </c>
    </row>
    <row r="203" spans="1:8" ht="12.75" customHeight="1">
      <c r="A203" s="39" t="s">
        <v>416</v>
      </c>
      <c r="B203" s="39" t="s">
        <v>379</v>
      </c>
      <c r="C203" s="39" t="s">
        <v>379</v>
      </c>
      <c r="D203" s="39" t="s">
        <v>379</v>
      </c>
      <c r="E203" s="39">
        <v>16.600000000000001</v>
      </c>
      <c r="F203" s="39">
        <v>14.7</v>
      </c>
      <c r="G203" s="39">
        <v>18.7</v>
      </c>
      <c r="H203" s="39">
        <v>6.1</v>
      </c>
    </row>
    <row r="204" spans="1:8" ht="12.75" customHeight="1">
      <c r="A204" s="39" t="s">
        <v>417</v>
      </c>
      <c r="B204" s="39" t="s">
        <v>101</v>
      </c>
      <c r="C204" s="39" t="s">
        <v>366</v>
      </c>
      <c r="D204" s="39" t="s">
        <v>356</v>
      </c>
      <c r="E204" s="39">
        <v>49.3</v>
      </c>
      <c r="F204" s="39">
        <v>43.3</v>
      </c>
      <c r="G204" s="39">
        <v>55.2</v>
      </c>
      <c r="H204" s="39">
        <v>6.2</v>
      </c>
    </row>
    <row r="205" spans="1:8" ht="12.75" customHeight="1">
      <c r="A205" s="39" t="s">
        <v>417</v>
      </c>
      <c r="B205" s="39" t="s">
        <v>108</v>
      </c>
      <c r="C205" s="39" t="s">
        <v>365</v>
      </c>
      <c r="D205" s="39" t="s">
        <v>356</v>
      </c>
      <c r="E205" s="39">
        <v>48.5</v>
      </c>
      <c r="F205" s="39">
        <v>37.1</v>
      </c>
      <c r="G205" s="39">
        <v>59.9</v>
      </c>
      <c r="H205" s="39">
        <v>12.2</v>
      </c>
    </row>
    <row r="206" spans="1:8" ht="12.75" customHeight="1">
      <c r="A206" s="39" t="s">
        <v>417</v>
      </c>
      <c r="B206" s="39" t="s">
        <v>109</v>
      </c>
      <c r="C206" s="39" t="s">
        <v>364</v>
      </c>
      <c r="D206" s="39" t="s">
        <v>356</v>
      </c>
      <c r="E206" s="39">
        <v>55.4</v>
      </c>
      <c r="F206" s="39">
        <v>48.4</v>
      </c>
      <c r="G206" s="39">
        <v>62.3</v>
      </c>
      <c r="H206" s="39">
        <v>6.4</v>
      </c>
    </row>
    <row r="207" spans="1:8" ht="12.75" customHeight="1">
      <c r="A207" s="39" t="s">
        <v>417</v>
      </c>
      <c r="B207" s="39" t="s">
        <v>112</v>
      </c>
      <c r="C207" s="39" t="s">
        <v>364</v>
      </c>
      <c r="D207" s="39" t="s">
        <v>356</v>
      </c>
      <c r="E207" s="39">
        <v>64.099999999999994</v>
      </c>
      <c r="F207" s="39">
        <v>55</v>
      </c>
      <c r="G207" s="39">
        <v>72.3</v>
      </c>
      <c r="H207" s="39">
        <v>7</v>
      </c>
    </row>
    <row r="208" spans="1:8" ht="12.75" customHeight="1">
      <c r="A208" s="39" t="s">
        <v>417</v>
      </c>
      <c r="B208" s="39" t="s">
        <v>115</v>
      </c>
      <c r="C208" s="39" t="s">
        <v>366</v>
      </c>
      <c r="D208" s="39" t="s">
        <v>356</v>
      </c>
      <c r="E208" s="39">
        <v>47.6</v>
      </c>
      <c r="F208" s="39">
        <v>42.1</v>
      </c>
      <c r="G208" s="39">
        <v>53.1</v>
      </c>
      <c r="H208" s="39">
        <v>5.9</v>
      </c>
    </row>
    <row r="209" spans="1:8" ht="12.75" customHeight="1">
      <c r="A209" s="39" t="s">
        <v>417</v>
      </c>
      <c r="B209" s="39" t="s">
        <v>118</v>
      </c>
      <c r="C209" s="39" t="s">
        <v>365</v>
      </c>
      <c r="D209" s="39" t="s">
        <v>356</v>
      </c>
      <c r="E209" s="39">
        <v>64.2</v>
      </c>
      <c r="F209" s="39">
        <v>53.9</v>
      </c>
      <c r="G209" s="39">
        <v>73.400000000000006</v>
      </c>
      <c r="H209" s="39">
        <v>7.9</v>
      </c>
    </row>
    <row r="210" spans="1:8" ht="12.75" customHeight="1">
      <c r="A210" s="39" t="s">
        <v>417</v>
      </c>
      <c r="B210" s="39" t="s">
        <v>122</v>
      </c>
      <c r="C210" s="39" t="s">
        <v>364</v>
      </c>
      <c r="D210" s="39" t="s">
        <v>356</v>
      </c>
      <c r="E210" s="39">
        <v>60.3</v>
      </c>
      <c r="F210" s="39">
        <v>54.4</v>
      </c>
      <c r="G210" s="39">
        <v>66</v>
      </c>
      <c r="H210" s="39">
        <v>4.9000000000000004</v>
      </c>
    </row>
    <row r="211" spans="1:8" ht="12.75" customHeight="1">
      <c r="A211" s="39" t="s">
        <v>417</v>
      </c>
      <c r="B211" s="39" t="s">
        <v>130</v>
      </c>
      <c r="C211" s="39" t="s">
        <v>363</v>
      </c>
      <c r="D211" s="39" t="s">
        <v>356</v>
      </c>
      <c r="E211" s="39">
        <v>58.3</v>
      </c>
      <c r="F211" s="39">
        <v>53</v>
      </c>
      <c r="G211" s="39">
        <v>63.4</v>
      </c>
      <c r="H211" s="39">
        <v>4.5999999999999996</v>
      </c>
    </row>
    <row r="212" spans="1:8" ht="12.75" customHeight="1">
      <c r="A212" s="39" t="s">
        <v>417</v>
      </c>
      <c r="B212" s="39" t="s">
        <v>135</v>
      </c>
      <c r="C212" s="39" t="s">
        <v>364</v>
      </c>
      <c r="D212" s="39" t="s">
        <v>356</v>
      </c>
      <c r="E212" s="39">
        <v>50.1</v>
      </c>
      <c r="F212" s="39">
        <v>39</v>
      </c>
      <c r="G212" s="39">
        <v>61.2</v>
      </c>
      <c r="H212" s="39">
        <v>11.5</v>
      </c>
    </row>
    <row r="213" spans="1:8" ht="12.75" customHeight="1">
      <c r="A213" s="39" t="s">
        <v>417</v>
      </c>
      <c r="B213" s="39" t="s">
        <v>136</v>
      </c>
      <c r="C213" s="39" t="s">
        <v>364</v>
      </c>
      <c r="D213" s="39" t="s">
        <v>356</v>
      </c>
      <c r="E213" s="39">
        <v>55.6</v>
      </c>
      <c r="F213" s="39">
        <v>48.2</v>
      </c>
      <c r="G213" s="39">
        <v>62.8</v>
      </c>
      <c r="H213" s="39">
        <v>6.8</v>
      </c>
    </row>
    <row r="214" spans="1:8" ht="12.75" customHeight="1">
      <c r="A214" s="39" t="s">
        <v>417</v>
      </c>
      <c r="B214" s="39" t="s">
        <v>143</v>
      </c>
      <c r="C214" s="39" t="s">
        <v>365</v>
      </c>
      <c r="D214" s="39" t="s">
        <v>356</v>
      </c>
      <c r="E214" s="39">
        <v>57.9</v>
      </c>
      <c r="F214" s="39">
        <v>50.5</v>
      </c>
      <c r="G214" s="39">
        <v>64.900000000000006</v>
      </c>
      <c r="H214" s="39">
        <v>6.4</v>
      </c>
    </row>
    <row r="215" spans="1:8" ht="12.75" customHeight="1">
      <c r="A215" s="39" t="s">
        <v>417</v>
      </c>
      <c r="B215" s="39" t="s">
        <v>149</v>
      </c>
      <c r="C215" s="39" t="s">
        <v>363</v>
      </c>
      <c r="D215" s="39" t="s">
        <v>356</v>
      </c>
      <c r="E215" s="39">
        <v>50.2</v>
      </c>
      <c r="F215" s="39">
        <v>44.6</v>
      </c>
      <c r="G215" s="39">
        <v>55.8</v>
      </c>
      <c r="H215" s="39">
        <v>5.7</v>
      </c>
    </row>
    <row r="216" spans="1:8" ht="12.75" customHeight="1">
      <c r="A216" s="39" t="s">
        <v>417</v>
      </c>
      <c r="B216" s="39" t="s">
        <v>151</v>
      </c>
      <c r="C216" s="39" t="s">
        <v>364</v>
      </c>
      <c r="D216" s="39" t="s">
        <v>356</v>
      </c>
      <c r="E216" s="39">
        <v>48.9</v>
      </c>
      <c r="F216" s="39">
        <v>41.7</v>
      </c>
      <c r="G216" s="39">
        <v>56.2</v>
      </c>
      <c r="H216" s="39">
        <v>7.6</v>
      </c>
    </row>
    <row r="217" spans="1:8" ht="12.75" customHeight="1">
      <c r="A217" s="39" t="s">
        <v>417</v>
      </c>
      <c r="B217" s="39" t="s">
        <v>154</v>
      </c>
      <c r="C217" s="39" t="s">
        <v>366</v>
      </c>
      <c r="D217" s="39" t="s">
        <v>356</v>
      </c>
      <c r="E217" s="39">
        <v>44.7</v>
      </c>
      <c r="F217" s="39">
        <v>38.5</v>
      </c>
      <c r="G217" s="39">
        <v>51.1</v>
      </c>
      <c r="H217" s="39">
        <v>7.2</v>
      </c>
    </row>
    <row r="218" spans="1:8" ht="12.75" customHeight="1">
      <c r="A218" s="39" t="s">
        <v>417</v>
      </c>
      <c r="B218" s="39" t="s">
        <v>164</v>
      </c>
      <c r="C218" s="39" t="s">
        <v>365</v>
      </c>
      <c r="D218" s="39" t="s">
        <v>356</v>
      </c>
      <c r="E218" s="39">
        <v>49.8</v>
      </c>
      <c r="F218" s="39">
        <v>42.4</v>
      </c>
      <c r="G218" s="39">
        <v>57.2</v>
      </c>
      <c r="H218" s="39">
        <v>7.6</v>
      </c>
    </row>
    <row r="219" spans="1:8" ht="12.75" customHeight="1">
      <c r="A219" s="39" t="s">
        <v>417</v>
      </c>
      <c r="B219" s="39" t="s">
        <v>171</v>
      </c>
      <c r="C219" s="39" t="s">
        <v>366</v>
      </c>
      <c r="D219" s="39" t="s">
        <v>356</v>
      </c>
      <c r="E219" s="39">
        <v>57.6</v>
      </c>
      <c r="F219" s="39">
        <v>51.7</v>
      </c>
      <c r="G219" s="39">
        <v>63.2</v>
      </c>
      <c r="H219" s="39">
        <v>5.0999999999999996</v>
      </c>
    </row>
    <row r="220" spans="1:8" ht="12.75" customHeight="1">
      <c r="A220" s="39" t="s">
        <v>417</v>
      </c>
      <c r="B220" s="39" t="s">
        <v>174</v>
      </c>
      <c r="C220" s="39" t="s">
        <v>366</v>
      </c>
      <c r="D220" s="39" t="s">
        <v>356</v>
      </c>
      <c r="E220" s="39">
        <v>39.200000000000003</v>
      </c>
      <c r="F220" s="39">
        <v>33.299999999999997</v>
      </c>
      <c r="G220" s="39">
        <v>45.4</v>
      </c>
      <c r="H220" s="39">
        <v>7.9</v>
      </c>
    </row>
    <row r="221" spans="1:8" ht="12.75" customHeight="1">
      <c r="A221" s="39" t="s">
        <v>417</v>
      </c>
      <c r="B221" s="39" t="s">
        <v>356</v>
      </c>
      <c r="C221" s="39" t="s">
        <v>356</v>
      </c>
      <c r="D221" s="39" t="s">
        <v>356</v>
      </c>
      <c r="E221" s="39">
        <v>52.6</v>
      </c>
      <c r="F221" s="39">
        <v>50.8</v>
      </c>
      <c r="G221" s="39">
        <v>54.4</v>
      </c>
      <c r="H221" s="39">
        <v>1.8</v>
      </c>
    </row>
    <row r="222" spans="1:8" ht="12.75" customHeight="1">
      <c r="A222" s="39" t="s">
        <v>417</v>
      </c>
      <c r="B222" s="39" t="s">
        <v>102</v>
      </c>
      <c r="C222" s="39" t="s">
        <v>368</v>
      </c>
      <c r="D222" s="39" t="s">
        <v>357</v>
      </c>
      <c r="E222" s="39">
        <v>50.9</v>
      </c>
      <c r="F222" s="39">
        <v>42.7</v>
      </c>
      <c r="G222" s="39">
        <v>59.1</v>
      </c>
      <c r="H222" s="39">
        <v>8.3000000000000007</v>
      </c>
    </row>
    <row r="223" spans="1:8" ht="12.75" customHeight="1">
      <c r="A223" s="39" t="s">
        <v>417</v>
      </c>
      <c r="B223" s="39" t="s">
        <v>103</v>
      </c>
      <c r="C223" s="39" t="s">
        <v>368</v>
      </c>
      <c r="D223" s="39" t="s">
        <v>357</v>
      </c>
      <c r="E223" s="39">
        <v>55.7</v>
      </c>
      <c r="F223" s="39">
        <v>48.3</v>
      </c>
      <c r="G223" s="39">
        <v>62.8</v>
      </c>
      <c r="H223" s="39">
        <v>6.7</v>
      </c>
    </row>
    <row r="224" spans="1:8" ht="12.75" customHeight="1">
      <c r="A224" s="39" t="s">
        <v>417</v>
      </c>
      <c r="B224" s="39" t="s">
        <v>104</v>
      </c>
      <c r="C224" s="39" t="s">
        <v>367</v>
      </c>
      <c r="D224" s="39" t="s">
        <v>357</v>
      </c>
      <c r="E224" s="39">
        <v>43.2</v>
      </c>
      <c r="F224" s="39">
        <v>36.5</v>
      </c>
      <c r="G224" s="39">
        <v>50.2</v>
      </c>
      <c r="H224" s="39">
        <v>8.1999999999999993</v>
      </c>
    </row>
    <row r="225" spans="1:8" ht="12.75" customHeight="1">
      <c r="A225" s="39" t="s">
        <v>417</v>
      </c>
      <c r="B225" s="39" t="s">
        <v>110</v>
      </c>
      <c r="C225" s="39" t="s">
        <v>370</v>
      </c>
      <c r="D225" s="39" t="s">
        <v>357</v>
      </c>
      <c r="E225" s="39">
        <v>57.8</v>
      </c>
      <c r="F225" s="39">
        <v>52</v>
      </c>
      <c r="G225" s="39">
        <v>63.3</v>
      </c>
      <c r="H225" s="39">
        <v>5</v>
      </c>
    </row>
    <row r="226" spans="1:8" ht="12.75" customHeight="1">
      <c r="A226" s="39" t="s">
        <v>417</v>
      </c>
      <c r="B226" s="39" t="s">
        <v>111</v>
      </c>
      <c r="C226" s="39" t="s">
        <v>370</v>
      </c>
      <c r="D226" s="39" t="s">
        <v>357</v>
      </c>
      <c r="E226" s="39">
        <v>58.3</v>
      </c>
      <c r="F226" s="39">
        <v>52.5</v>
      </c>
      <c r="G226" s="39">
        <v>63.9</v>
      </c>
      <c r="H226" s="39">
        <v>5</v>
      </c>
    </row>
    <row r="227" spans="1:8" ht="12.75" customHeight="1">
      <c r="A227" s="39" t="s">
        <v>417</v>
      </c>
      <c r="B227" s="39" t="s">
        <v>116</v>
      </c>
      <c r="C227" s="39" t="s">
        <v>369</v>
      </c>
      <c r="D227" s="39" t="s">
        <v>357</v>
      </c>
      <c r="E227" s="39">
        <v>59.8</v>
      </c>
      <c r="F227" s="39">
        <v>52.1</v>
      </c>
      <c r="G227" s="39">
        <v>67</v>
      </c>
      <c r="H227" s="39">
        <v>6.4</v>
      </c>
    </row>
    <row r="228" spans="1:8" ht="12.75" customHeight="1">
      <c r="A228" s="39" t="s">
        <v>417</v>
      </c>
      <c r="B228" s="39" t="s">
        <v>117</v>
      </c>
      <c r="C228" s="39" t="s">
        <v>367</v>
      </c>
      <c r="D228" s="39" t="s">
        <v>357</v>
      </c>
      <c r="E228" s="39">
        <v>57</v>
      </c>
      <c r="F228" s="39">
        <v>51</v>
      </c>
      <c r="G228" s="39">
        <v>62.8</v>
      </c>
      <c r="H228" s="39">
        <v>5.3</v>
      </c>
    </row>
    <row r="229" spans="1:8" ht="12.75" customHeight="1">
      <c r="A229" s="39" t="s">
        <v>417</v>
      </c>
      <c r="B229" s="39" t="s">
        <v>119</v>
      </c>
      <c r="C229" s="39" t="s">
        <v>367</v>
      </c>
      <c r="D229" s="39" t="s">
        <v>357</v>
      </c>
      <c r="E229" s="39">
        <v>45.9</v>
      </c>
      <c r="F229" s="39">
        <v>40.4</v>
      </c>
      <c r="G229" s="39">
        <v>51.6</v>
      </c>
      <c r="H229" s="39">
        <v>6.3</v>
      </c>
    </row>
    <row r="230" spans="1:8" ht="12.75" customHeight="1">
      <c r="A230" s="39" t="s">
        <v>417</v>
      </c>
      <c r="B230" s="39" t="s">
        <v>123</v>
      </c>
      <c r="C230" s="39" t="s">
        <v>370</v>
      </c>
      <c r="D230" s="39" t="s">
        <v>357</v>
      </c>
      <c r="E230" s="39">
        <v>46.8</v>
      </c>
      <c r="F230" s="39">
        <v>41.2</v>
      </c>
      <c r="G230" s="39">
        <v>52.5</v>
      </c>
      <c r="H230" s="39">
        <v>6.2</v>
      </c>
    </row>
    <row r="231" spans="1:8" ht="12.75" customHeight="1">
      <c r="A231" s="39" t="s">
        <v>417</v>
      </c>
      <c r="B231" s="39" t="s">
        <v>132</v>
      </c>
      <c r="C231" s="39" t="s">
        <v>367</v>
      </c>
      <c r="D231" s="39" t="s">
        <v>357</v>
      </c>
      <c r="E231" s="39">
        <v>46.5</v>
      </c>
      <c r="F231" s="39">
        <v>41</v>
      </c>
      <c r="G231" s="39">
        <v>52</v>
      </c>
      <c r="H231" s="39">
        <v>6.1</v>
      </c>
    </row>
    <row r="232" spans="1:8" ht="12.75" customHeight="1">
      <c r="A232" s="39" t="s">
        <v>417</v>
      </c>
      <c r="B232" s="39" t="s">
        <v>134</v>
      </c>
      <c r="C232" s="39" t="s">
        <v>368</v>
      </c>
      <c r="D232" s="39" t="s">
        <v>357</v>
      </c>
      <c r="E232" s="39">
        <v>54.5</v>
      </c>
      <c r="F232" s="39">
        <v>47.7</v>
      </c>
      <c r="G232" s="39">
        <v>61.1</v>
      </c>
      <c r="H232" s="39">
        <v>6.3</v>
      </c>
    </row>
    <row r="233" spans="1:8" ht="12.75" customHeight="1">
      <c r="A233" s="39" t="s">
        <v>417</v>
      </c>
      <c r="B233" s="39" t="s">
        <v>150</v>
      </c>
      <c r="C233" s="39" t="s">
        <v>367</v>
      </c>
      <c r="D233" s="39" t="s">
        <v>357</v>
      </c>
      <c r="E233" s="39">
        <v>56.1</v>
      </c>
      <c r="F233" s="39">
        <v>49</v>
      </c>
      <c r="G233" s="39">
        <v>63</v>
      </c>
      <c r="H233" s="39">
        <v>6.4</v>
      </c>
    </row>
    <row r="234" spans="1:8" ht="12.75" customHeight="1">
      <c r="A234" s="39" t="s">
        <v>417</v>
      </c>
      <c r="B234" s="39" t="s">
        <v>156</v>
      </c>
      <c r="C234" s="39" t="s">
        <v>367</v>
      </c>
      <c r="D234" s="39" t="s">
        <v>357</v>
      </c>
      <c r="E234" s="39">
        <v>39.4</v>
      </c>
      <c r="F234" s="39">
        <v>33.299999999999997</v>
      </c>
      <c r="G234" s="39">
        <v>45.9</v>
      </c>
      <c r="H234" s="39">
        <v>8.1999999999999993</v>
      </c>
    </row>
    <row r="235" spans="1:8" ht="12.75" customHeight="1">
      <c r="A235" s="39" t="s">
        <v>417</v>
      </c>
      <c r="B235" s="39" t="s">
        <v>159</v>
      </c>
      <c r="C235" s="39" t="s">
        <v>368</v>
      </c>
      <c r="D235" s="39" t="s">
        <v>357</v>
      </c>
      <c r="E235" s="39">
        <v>55.2</v>
      </c>
      <c r="F235" s="39">
        <v>47</v>
      </c>
      <c r="G235" s="39">
        <v>63.1</v>
      </c>
      <c r="H235" s="39">
        <v>7.5</v>
      </c>
    </row>
    <row r="236" spans="1:8" ht="12.75" customHeight="1">
      <c r="A236" s="39" t="s">
        <v>417</v>
      </c>
      <c r="B236" s="39" t="s">
        <v>161</v>
      </c>
      <c r="C236" s="39" t="s">
        <v>367</v>
      </c>
      <c r="D236" s="39" t="s">
        <v>357</v>
      </c>
      <c r="E236" s="39">
        <v>35.299999999999997</v>
      </c>
      <c r="F236" s="39">
        <v>30.1</v>
      </c>
      <c r="G236" s="39">
        <v>40.799999999999997</v>
      </c>
      <c r="H236" s="39">
        <v>7.8</v>
      </c>
    </row>
    <row r="237" spans="1:8" ht="12.75" customHeight="1">
      <c r="A237" s="39" t="s">
        <v>417</v>
      </c>
      <c r="B237" s="39" t="s">
        <v>168</v>
      </c>
      <c r="C237" s="39" t="s">
        <v>369</v>
      </c>
      <c r="D237" s="39" t="s">
        <v>357</v>
      </c>
      <c r="E237" s="39">
        <v>57.1</v>
      </c>
      <c r="F237" s="39">
        <v>49</v>
      </c>
      <c r="G237" s="39">
        <v>64.8</v>
      </c>
      <c r="H237" s="39">
        <v>7.1</v>
      </c>
    </row>
    <row r="238" spans="1:8" ht="12.75" customHeight="1">
      <c r="A238" s="39" t="s">
        <v>417</v>
      </c>
      <c r="B238" s="39" t="s">
        <v>357</v>
      </c>
      <c r="C238" s="39" t="s">
        <v>357</v>
      </c>
      <c r="D238" s="39" t="s">
        <v>357</v>
      </c>
      <c r="E238" s="39">
        <v>50.7</v>
      </c>
      <c r="F238" s="39">
        <v>49</v>
      </c>
      <c r="G238" s="39">
        <v>52.4</v>
      </c>
      <c r="H238" s="39">
        <v>1.7</v>
      </c>
    </row>
    <row r="239" spans="1:8" ht="12.75" customHeight="1">
      <c r="A239" s="39" t="s">
        <v>417</v>
      </c>
      <c r="B239" s="39" t="s">
        <v>98</v>
      </c>
      <c r="C239" s="39" t="s">
        <v>374</v>
      </c>
      <c r="D239" s="39" t="s">
        <v>358</v>
      </c>
      <c r="E239" s="39">
        <v>58.8</v>
      </c>
      <c r="F239" s="39">
        <v>49.5</v>
      </c>
      <c r="G239" s="39">
        <v>67.5</v>
      </c>
      <c r="H239" s="39">
        <v>7.9</v>
      </c>
    </row>
    <row r="240" spans="1:8" ht="12.75" customHeight="1">
      <c r="A240" s="39" t="s">
        <v>417</v>
      </c>
      <c r="B240" s="39" t="s">
        <v>105</v>
      </c>
      <c r="C240" s="39" t="s">
        <v>374</v>
      </c>
      <c r="D240" s="39" t="s">
        <v>358</v>
      </c>
      <c r="E240" s="39">
        <v>61.3</v>
      </c>
      <c r="F240" s="39">
        <v>50.3</v>
      </c>
      <c r="G240" s="39">
        <v>71.3</v>
      </c>
      <c r="H240" s="39">
        <v>8.8000000000000007</v>
      </c>
    </row>
    <row r="241" spans="1:8" ht="12.75" customHeight="1">
      <c r="A241" s="39" t="s">
        <v>417</v>
      </c>
      <c r="B241" s="39" t="s">
        <v>106</v>
      </c>
      <c r="C241" s="39" t="s">
        <v>372</v>
      </c>
      <c r="D241" s="39" t="s">
        <v>358</v>
      </c>
      <c r="E241" s="39">
        <v>38</v>
      </c>
      <c r="F241" s="39">
        <v>33.200000000000003</v>
      </c>
      <c r="G241" s="39">
        <v>43.1</v>
      </c>
      <c r="H241" s="39">
        <v>6.6</v>
      </c>
    </row>
    <row r="242" spans="1:8" ht="12.75" customHeight="1">
      <c r="A242" s="39" t="s">
        <v>417</v>
      </c>
      <c r="B242" s="39" t="s">
        <v>125</v>
      </c>
      <c r="C242" s="39" t="s">
        <v>371</v>
      </c>
      <c r="D242" s="39" t="s">
        <v>358</v>
      </c>
      <c r="E242" s="39">
        <v>65</v>
      </c>
      <c r="F242" s="39">
        <v>58.8</v>
      </c>
      <c r="G242" s="39">
        <v>70.7</v>
      </c>
      <c r="H242" s="39">
        <v>4.7</v>
      </c>
    </row>
    <row r="243" spans="1:8" ht="12.75" customHeight="1">
      <c r="A243" s="39" t="s">
        <v>417</v>
      </c>
      <c r="B243" s="39" t="s">
        <v>131</v>
      </c>
      <c r="C243" s="39" t="s">
        <v>374</v>
      </c>
      <c r="D243" s="39" t="s">
        <v>358</v>
      </c>
      <c r="E243" s="39">
        <v>51.6</v>
      </c>
      <c r="F243" s="39">
        <v>44.3</v>
      </c>
      <c r="G243" s="39">
        <v>58.8</v>
      </c>
      <c r="H243" s="39">
        <v>7.2</v>
      </c>
    </row>
    <row r="244" spans="1:8" ht="12.75" customHeight="1">
      <c r="A244" s="39" t="s">
        <v>417</v>
      </c>
      <c r="B244" s="39" t="s">
        <v>133</v>
      </c>
      <c r="C244" s="39" t="s">
        <v>373</v>
      </c>
      <c r="D244" s="39" t="s">
        <v>358</v>
      </c>
      <c r="E244" s="39">
        <v>55.5</v>
      </c>
      <c r="F244" s="39">
        <v>49.8</v>
      </c>
      <c r="G244" s="39">
        <v>61</v>
      </c>
      <c r="H244" s="39">
        <v>5.0999999999999996</v>
      </c>
    </row>
    <row r="245" spans="1:8" ht="12.75" customHeight="1">
      <c r="A245" s="39" t="s">
        <v>417</v>
      </c>
      <c r="B245" s="39" t="s">
        <v>137</v>
      </c>
      <c r="C245" s="39" t="s">
        <v>372</v>
      </c>
      <c r="D245" s="39" t="s">
        <v>358</v>
      </c>
      <c r="E245" s="39">
        <v>44.8</v>
      </c>
      <c r="F245" s="39">
        <v>38.299999999999997</v>
      </c>
      <c r="G245" s="39">
        <v>51.5</v>
      </c>
      <c r="H245" s="39">
        <v>7.5</v>
      </c>
    </row>
    <row r="246" spans="1:8" ht="12.75" customHeight="1">
      <c r="A246" s="39" t="s">
        <v>417</v>
      </c>
      <c r="B246" s="39" t="s">
        <v>138</v>
      </c>
      <c r="C246" s="39" t="s">
        <v>374</v>
      </c>
      <c r="D246" s="39" t="s">
        <v>358</v>
      </c>
      <c r="E246" s="39">
        <v>57</v>
      </c>
      <c r="F246" s="39">
        <v>46</v>
      </c>
      <c r="G246" s="39">
        <v>67.3</v>
      </c>
      <c r="H246" s="39">
        <v>9.6999999999999993</v>
      </c>
    </row>
    <row r="247" spans="1:8" ht="12.75" customHeight="1">
      <c r="A247" s="39" t="s">
        <v>417</v>
      </c>
      <c r="B247" s="39" t="s">
        <v>140</v>
      </c>
      <c r="C247" s="39" t="s">
        <v>373</v>
      </c>
      <c r="D247" s="39" t="s">
        <v>358</v>
      </c>
      <c r="E247" s="39">
        <v>52.2</v>
      </c>
      <c r="F247" s="39">
        <v>45.6</v>
      </c>
      <c r="G247" s="39">
        <v>58.7</v>
      </c>
      <c r="H247" s="39">
        <v>6.5</v>
      </c>
    </row>
    <row r="248" spans="1:8" ht="12.75" customHeight="1">
      <c r="A248" s="39" t="s">
        <v>417</v>
      </c>
      <c r="B248" s="39" t="s">
        <v>144</v>
      </c>
      <c r="C248" s="39" t="s">
        <v>371</v>
      </c>
      <c r="D248" s="39" t="s">
        <v>358</v>
      </c>
      <c r="E248" s="39">
        <v>62.7</v>
      </c>
      <c r="F248" s="39">
        <v>55.6</v>
      </c>
      <c r="G248" s="39">
        <v>69.2</v>
      </c>
      <c r="H248" s="39">
        <v>5.6</v>
      </c>
    </row>
    <row r="249" spans="1:8" ht="12.75" customHeight="1">
      <c r="A249" s="39" t="s">
        <v>417</v>
      </c>
      <c r="B249" s="39" t="s">
        <v>145</v>
      </c>
      <c r="C249" s="39" t="s">
        <v>371</v>
      </c>
      <c r="D249" s="39" t="s">
        <v>358</v>
      </c>
      <c r="E249" s="39">
        <v>59.4</v>
      </c>
      <c r="F249" s="39">
        <v>51.5</v>
      </c>
      <c r="G249" s="39">
        <v>66.8</v>
      </c>
      <c r="H249" s="39">
        <v>6.6</v>
      </c>
    </row>
    <row r="250" spans="1:8" ht="12.75" customHeight="1">
      <c r="A250" s="39" t="s">
        <v>417</v>
      </c>
      <c r="B250" s="39" t="s">
        <v>146</v>
      </c>
      <c r="C250" s="39" t="s">
        <v>372</v>
      </c>
      <c r="D250" s="39" t="s">
        <v>358</v>
      </c>
      <c r="E250" s="39">
        <v>42.5</v>
      </c>
      <c r="F250" s="39">
        <v>37</v>
      </c>
      <c r="G250" s="39">
        <v>48.3</v>
      </c>
      <c r="H250" s="39">
        <v>6.8</v>
      </c>
    </row>
    <row r="251" spans="1:8" ht="12.75" customHeight="1">
      <c r="A251" s="39" t="s">
        <v>417</v>
      </c>
      <c r="B251" s="39" t="s">
        <v>153</v>
      </c>
      <c r="C251" s="39" t="s">
        <v>371</v>
      </c>
      <c r="D251" s="39" t="s">
        <v>358</v>
      </c>
      <c r="E251" s="39">
        <v>45.1</v>
      </c>
      <c r="F251" s="39">
        <v>36.6</v>
      </c>
      <c r="G251" s="39">
        <v>53.8</v>
      </c>
      <c r="H251" s="39">
        <v>9.8000000000000007</v>
      </c>
    </row>
    <row r="252" spans="1:8" ht="12.75" customHeight="1">
      <c r="A252" s="39" t="s">
        <v>417</v>
      </c>
      <c r="B252" s="39" t="s">
        <v>162</v>
      </c>
      <c r="C252" s="39" t="s">
        <v>371</v>
      </c>
      <c r="D252" s="39" t="s">
        <v>358</v>
      </c>
      <c r="E252" s="39">
        <v>59.1</v>
      </c>
      <c r="F252" s="39">
        <v>49.8</v>
      </c>
      <c r="G252" s="39">
        <v>67.8</v>
      </c>
      <c r="H252" s="39">
        <v>7.8</v>
      </c>
    </row>
    <row r="253" spans="1:8" ht="12.75" customHeight="1">
      <c r="A253" s="39" t="s">
        <v>417</v>
      </c>
      <c r="B253" s="39" t="s">
        <v>165</v>
      </c>
      <c r="C253" s="39" t="s">
        <v>374</v>
      </c>
      <c r="D253" s="39" t="s">
        <v>358</v>
      </c>
      <c r="E253" s="39">
        <v>59.6</v>
      </c>
      <c r="F253" s="39">
        <v>50</v>
      </c>
      <c r="G253" s="39">
        <v>68.5</v>
      </c>
      <c r="H253" s="39">
        <v>8</v>
      </c>
    </row>
    <row r="254" spans="1:8" ht="12.75" customHeight="1">
      <c r="A254" s="39" t="s">
        <v>417</v>
      </c>
      <c r="B254" s="39" t="s">
        <v>166</v>
      </c>
      <c r="C254" s="39" t="s">
        <v>374</v>
      </c>
      <c r="D254" s="39" t="s">
        <v>358</v>
      </c>
      <c r="E254" s="39">
        <v>60.8</v>
      </c>
      <c r="F254" s="39">
        <v>53.6</v>
      </c>
      <c r="G254" s="39">
        <v>67.7</v>
      </c>
      <c r="H254" s="39">
        <v>5.9</v>
      </c>
    </row>
    <row r="255" spans="1:8" ht="12.75" customHeight="1">
      <c r="A255" s="39" t="s">
        <v>417</v>
      </c>
      <c r="B255" s="39" t="s">
        <v>170</v>
      </c>
      <c r="C255" s="39" t="s">
        <v>372</v>
      </c>
      <c r="D255" s="39" t="s">
        <v>358</v>
      </c>
      <c r="E255" s="39">
        <v>46.9</v>
      </c>
      <c r="F255" s="39">
        <v>41.2</v>
      </c>
      <c r="G255" s="39">
        <v>52.7</v>
      </c>
      <c r="H255" s="39">
        <v>6.3</v>
      </c>
    </row>
    <row r="256" spans="1:8" ht="12.75" customHeight="1">
      <c r="A256" s="39" t="s">
        <v>417</v>
      </c>
      <c r="B256" s="39" t="s">
        <v>172</v>
      </c>
      <c r="C256" s="39" t="s">
        <v>374</v>
      </c>
      <c r="D256" s="39" t="s">
        <v>358</v>
      </c>
      <c r="E256" s="39">
        <v>61.4</v>
      </c>
      <c r="F256" s="39">
        <v>54</v>
      </c>
      <c r="G256" s="39">
        <v>68.3</v>
      </c>
      <c r="H256" s="39">
        <v>5.9</v>
      </c>
    </row>
    <row r="257" spans="1:8" ht="12.75" customHeight="1">
      <c r="A257" s="39" t="s">
        <v>417</v>
      </c>
      <c r="B257" s="39" t="s">
        <v>175</v>
      </c>
      <c r="C257" s="39" t="s">
        <v>373</v>
      </c>
      <c r="D257" s="39" t="s">
        <v>358</v>
      </c>
      <c r="E257" s="39">
        <v>50.4</v>
      </c>
      <c r="F257" s="39">
        <v>44.4</v>
      </c>
      <c r="G257" s="39">
        <v>56.4</v>
      </c>
      <c r="H257" s="39">
        <v>6.1</v>
      </c>
    </row>
    <row r="258" spans="1:8" ht="12.75" customHeight="1">
      <c r="A258" s="39" t="s">
        <v>417</v>
      </c>
      <c r="B258" s="39" t="s">
        <v>358</v>
      </c>
      <c r="C258" s="39" t="s">
        <v>358</v>
      </c>
      <c r="D258" s="39" t="s">
        <v>358</v>
      </c>
      <c r="E258" s="39">
        <v>49.5</v>
      </c>
      <c r="F258" s="39">
        <v>47.6</v>
      </c>
      <c r="G258" s="39">
        <v>51.4</v>
      </c>
      <c r="H258" s="39">
        <v>1.9</v>
      </c>
    </row>
    <row r="259" spans="1:8" ht="12.75" customHeight="1">
      <c r="A259" s="39" t="s">
        <v>417</v>
      </c>
      <c r="B259" s="39" t="s">
        <v>99</v>
      </c>
      <c r="C259" s="39" t="s">
        <v>377</v>
      </c>
      <c r="D259" s="39" t="s">
        <v>360</v>
      </c>
      <c r="E259" s="39">
        <v>54.6</v>
      </c>
      <c r="F259" s="39">
        <v>46.2</v>
      </c>
      <c r="G259" s="39">
        <v>62.8</v>
      </c>
      <c r="H259" s="39">
        <v>7.8</v>
      </c>
    </row>
    <row r="260" spans="1:8" ht="12.75" customHeight="1">
      <c r="A260" s="39" t="s">
        <v>417</v>
      </c>
      <c r="B260" s="39" t="s">
        <v>100</v>
      </c>
      <c r="C260" s="39" t="s">
        <v>377</v>
      </c>
      <c r="D260" s="39" t="s">
        <v>360</v>
      </c>
      <c r="E260" s="39">
        <v>51.8</v>
      </c>
      <c r="F260" s="39">
        <v>45.9</v>
      </c>
      <c r="G260" s="39">
        <v>57.7</v>
      </c>
      <c r="H260" s="39">
        <v>5.8</v>
      </c>
    </row>
    <row r="261" spans="1:8" ht="12.75" customHeight="1">
      <c r="A261" s="39" t="s">
        <v>417</v>
      </c>
      <c r="B261" s="39" t="s">
        <v>107</v>
      </c>
      <c r="C261" s="39" t="s">
        <v>376</v>
      </c>
      <c r="D261" s="39" t="s">
        <v>360</v>
      </c>
      <c r="E261" s="39">
        <v>47.5</v>
      </c>
      <c r="F261" s="39">
        <v>42.2</v>
      </c>
      <c r="G261" s="39">
        <v>52.8</v>
      </c>
      <c r="H261" s="39">
        <v>5.7</v>
      </c>
    </row>
    <row r="262" spans="1:8" ht="12.75" customHeight="1">
      <c r="A262" s="39" t="s">
        <v>417</v>
      </c>
      <c r="B262" s="39" t="s">
        <v>113</v>
      </c>
      <c r="C262" s="39" t="s">
        <v>375</v>
      </c>
      <c r="D262" s="39" t="s">
        <v>360</v>
      </c>
      <c r="E262" s="39">
        <v>58.5</v>
      </c>
      <c r="F262" s="39">
        <v>50.2</v>
      </c>
      <c r="G262" s="39">
        <v>66.400000000000006</v>
      </c>
      <c r="H262" s="39">
        <v>7.1</v>
      </c>
    </row>
    <row r="263" spans="1:8">
      <c r="A263" s="39" t="s">
        <v>417</v>
      </c>
      <c r="B263" s="39" t="s">
        <v>114</v>
      </c>
      <c r="C263" s="39" t="s">
        <v>386</v>
      </c>
      <c r="D263" s="39" t="s">
        <v>360</v>
      </c>
      <c r="E263" s="39">
        <v>63.2</v>
      </c>
      <c r="F263" s="39">
        <v>56</v>
      </c>
      <c r="G263" s="39">
        <v>69.900000000000006</v>
      </c>
      <c r="H263" s="39">
        <v>5.7</v>
      </c>
    </row>
    <row r="264" spans="1:8">
      <c r="A264" s="39" t="s">
        <v>417</v>
      </c>
      <c r="B264" s="39" t="s">
        <v>120</v>
      </c>
      <c r="C264" s="39" t="s">
        <v>386</v>
      </c>
      <c r="D264" s="39" t="s">
        <v>360</v>
      </c>
      <c r="E264" s="39">
        <v>52.7</v>
      </c>
      <c r="F264" s="39">
        <v>44.3</v>
      </c>
      <c r="G264" s="39">
        <v>61.1</v>
      </c>
      <c r="H264" s="39">
        <v>8.1999999999999993</v>
      </c>
    </row>
    <row r="265" spans="1:8" ht="12.75" customHeight="1">
      <c r="A265" s="39" t="s">
        <v>417</v>
      </c>
      <c r="B265" s="39" t="s">
        <v>121</v>
      </c>
      <c r="C265" s="39" t="s">
        <v>377</v>
      </c>
      <c r="D265" s="39" t="s">
        <v>360</v>
      </c>
      <c r="E265" s="39">
        <v>55</v>
      </c>
      <c r="F265" s="39">
        <v>48.2</v>
      </c>
      <c r="G265" s="39">
        <v>61.6</v>
      </c>
      <c r="H265" s="39">
        <v>6.2</v>
      </c>
    </row>
    <row r="266" spans="1:8" ht="12.75" customHeight="1">
      <c r="A266" s="39" t="s">
        <v>417</v>
      </c>
      <c r="B266" s="39" t="s">
        <v>124</v>
      </c>
      <c r="C266" s="39" t="s">
        <v>375</v>
      </c>
      <c r="D266" s="39" t="s">
        <v>360</v>
      </c>
      <c r="E266" s="39">
        <v>49.9</v>
      </c>
      <c r="F266" s="39">
        <v>43.6</v>
      </c>
      <c r="G266" s="39">
        <v>56.2</v>
      </c>
      <c r="H266" s="39">
        <v>6.5</v>
      </c>
    </row>
    <row r="267" spans="1:8" ht="12.75" customHeight="1">
      <c r="A267" s="39" t="s">
        <v>417</v>
      </c>
      <c r="B267" s="39" t="s">
        <v>126</v>
      </c>
      <c r="C267" s="39" t="s">
        <v>377</v>
      </c>
      <c r="D267" s="39" t="s">
        <v>360</v>
      </c>
      <c r="E267" s="39">
        <v>46</v>
      </c>
      <c r="F267" s="39">
        <v>38.9</v>
      </c>
      <c r="G267" s="39">
        <v>53.2</v>
      </c>
      <c r="H267" s="39">
        <v>8</v>
      </c>
    </row>
    <row r="268" spans="1:8">
      <c r="A268" s="39" t="s">
        <v>417</v>
      </c>
      <c r="B268" s="39" t="s">
        <v>127</v>
      </c>
      <c r="C268" s="39" t="s">
        <v>386</v>
      </c>
      <c r="D268" s="39" t="s">
        <v>360</v>
      </c>
      <c r="E268" s="39">
        <v>55.3</v>
      </c>
      <c r="F268" s="39">
        <v>46.4</v>
      </c>
      <c r="G268" s="39">
        <v>63.9</v>
      </c>
      <c r="H268" s="39">
        <v>8.1</v>
      </c>
    </row>
    <row r="269" spans="1:8" ht="12.75" customHeight="1">
      <c r="A269" s="39" t="s">
        <v>417</v>
      </c>
      <c r="B269" s="39" t="s">
        <v>128</v>
      </c>
      <c r="C269" s="39" t="s">
        <v>379</v>
      </c>
      <c r="D269" s="39" t="s">
        <v>360</v>
      </c>
      <c r="E269" s="39">
        <v>53.7</v>
      </c>
      <c r="F269" s="39">
        <v>47.6</v>
      </c>
      <c r="G269" s="39">
        <v>59.6</v>
      </c>
      <c r="H269" s="39">
        <v>5.7</v>
      </c>
    </row>
    <row r="270" spans="1:8">
      <c r="A270" s="39" t="s">
        <v>417</v>
      </c>
      <c r="B270" s="39" t="s">
        <v>129</v>
      </c>
      <c r="C270" s="39" t="s">
        <v>386</v>
      </c>
      <c r="D270" s="39" t="s">
        <v>360</v>
      </c>
      <c r="E270" s="39">
        <v>51.1</v>
      </c>
      <c r="F270" s="39">
        <v>42.9</v>
      </c>
      <c r="G270" s="39">
        <v>59.3</v>
      </c>
      <c r="H270" s="39">
        <v>8.1999999999999993</v>
      </c>
    </row>
    <row r="271" spans="1:8" ht="12.75" customHeight="1">
      <c r="A271" s="39" t="s">
        <v>417</v>
      </c>
      <c r="B271" s="39" t="s">
        <v>139</v>
      </c>
      <c r="C271" s="39" t="s">
        <v>379</v>
      </c>
      <c r="D271" s="39" t="s">
        <v>360</v>
      </c>
      <c r="E271" s="39">
        <v>45</v>
      </c>
      <c r="F271" s="39">
        <v>39.200000000000003</v>
      </c>
      <c r="G271" s="39">
        <v>50.9</v>
      </c>
      <c r="H271" s="39">
        <v>6.7</v>
      </c>
    </row>
    <row r="272" spans="1:8" ht="12.75" customHeight="1">
      <c r="A272" s="39" t="s">
        <v>417</v>
      </c>
      <c r="B272" s="39" t="s">
        <v>141</v>
      </c>
      <c r="C272" s="39" t="s">
        <v>379</v>
      </c>
      <c r="D272" s="39" t="s">
        <v>360</v>
      </c>
      <c r="E272" s="39">
        <v>30.8</v>
      </c>
      <c r="F272" s="39">
        <v>24.2</v>
      </c>
      <c r="G272" s="39">
        <v>38.299999999999997</v>
      </c>
      <c r="H272" s="39">
        <v>11.7</v>
      </c>
    </row>
    <row r="273" spans="1:8" ht="12.75" customHeight="1">
      <c r="A273" s="39" t="s">
        <v>417</v>
      </c>
      <c r="B273" s="39" t="s">
        <v>142</v>
      </c>
      <c r="C273" s="39" t="s">
        <v>376</v>
      </c>
      <c r="D273" s="39" t="s">
        <v>360</v>
      </c>
      <c r="E273" s="39">
        <v>57.4</v>
      </c>
      <c r="F273" s="39">
        <v>51.5</v>
      </c>
      <c r="G273" s="39">
        <v>63</v>
      </c>
      <c r="H273" s="39">
        <v>5.0999999999999996</v>
      </c>
    </row>
    <row r="274" spans="1:8" ht="12.75" customHeight="1">
      <c r="A274" s="39" t="s">
        <v>417</v>
      </c>
      <c r="B274" s="39" t="s">
        <v>147</v>
      </c>
      <c r="C274" s="39" t="s">
        <v>379</v>
      </c>
      <c r="D274" s="39" t="s">
        <v>360</v>
      </c>
      <c r="E274" s="39">
        <v>47.6</v>
      </c>
      <c r="F274" s="39">
        <v>41.7</v>
      </c>
      <c r="G274" s="39">
        <v>53.7</v>
      </c>
      <c r="H274" s="39">
        <v>6.5</v>
      </c>
    </row>
    <row r="275" spans="1:8" ht="12.75" customHeight="1">
      <c r="A275" s="39" t="s">
        <v>417</v>
      </c>
      <c r="B275" s="39" t="s">
        <v>148</v>
      </c>
      <c r="C275" s="39" t="s">
        <v>377</v>
      </c>
      <c r="D275" s="39" t="s">
        <v>360</v>
      </c>
      <c r="E275" s="39">
        <v>59.6</v>
      </c>
      <c r="F275" s="39">
        <v>52.7</v>
      </c>
      <c r="G275" s="39">
        <v>66.2</v>
      </c>
      <c r="H275" s="39">
        <v>5.8</v>
      </c>
    </row>
    <row r="276" spans="1:8">
      <c r="A276" s="39" t="s">
        <v>417</v>
      </c>
      <c r="B276" s="39" t="s">
        <v>152</v>
      </c>
      <c r="C276" s="39" t="s">
        <v>386</v>
      </c>
      <c r="D276" s="39" t="s">
        <v>360</v>
      </c>
      <c r="E276" s="39">
        <v>58.1</v>
      </c>
      <c r="F276" s="39">
        <v>46.7</v>
      </c>
      <c r="G276" s="39">
        <v>68.7</v>
      </c>
      <c r="H276" s="39">
        <v>9.8000000000000007</v>
      </c>
    </row>
    <row r="277" spans="1:8">
      <c r="A277" s="39" t="s">
        <v>417</v>
      </c>
      <c r="B277" s="39" t="s">
        <v>155</v>
      </c>
      <c r="C277" s="39" t="s">
        <v>386</v>
      </c>
      <c r="D277" s="39" t="s">
        <v>360</v>
      </c>
      <c r="E277" s="39">
        <v>59.5</v>
      </c>
      <c r="F277" s="39">
        <v>49.9</v>
      </c>
      <c r="G277" s="39">
        <v>68.400000000000006</v>
      </c>
      <c r="H277" s="39">
        <v>8</v>
      </c>
    </row>
    <row r="278" spans="1:8" ht="12.75" customHeight="1">
      <c r="A278" s="39" t="s">
        <v>417</v>
      </c>
      <c r="B278" s="39" t="s">
        <v>157</v>
      </c>
      <c r="C278" s="39" t="s">
        <v>377</v>
      </c>
      <c r="D278" s="39" t="s">
        <v>360</v>
      </c>
      <c r="E278" s="39">
        <v>61.5</v>
      </c>
      <c r="F278" s="39">
        <v>49.4</v>
      </c>
      <c r="G278" s="39">
        <v>72.3</v>
      </c>
      <c r="H278" s="39">
        <v>9.6999999999999993</v>
      </c>
    </row>
    <row r="279" spans="1:8" ht="12.75" customHeight="1">
      <c r="A279" s="39" t="s">
        <v>417</v>
      </c>
      <c r="B279" s="39" t="s">
        <v>158</v>
      </c>
      <c r="C279" s="39" t="s">
        <v>375</v>
      </c>
      <c r="D279" s="39" t="s">
        <v>360</v>
      </c>
      <c r="E279" s="39">
        <v>44.3</v>
      </c>
      <c r="F279" s="39">
        <v>35.5</v>
      </c>
      <c r="G279" s="39">
        <v>53.4</v>
      </c>
      <c r="H279" s="39">
        <v>10.4</v>
      </c>
    </row>
    <row r="280" spans="1:8">
      <c r="A280" s="39" t="s">
        <v>417</v>
      </c>
      <c r="B280" s="39" t="s">
        <v>160</v>
      </c>
      <c r="C280" s="39" t="s">
        <v>386</v>
      </c>
      <c r="D280" s="39" t="s">
        <v>360</v>
      </c>
      <c r="E280" s="39">
        <v>50.4</v>
      </c>
      <c r="F280" s="39">
        <v>38.299999999999997</v>
      </c>
      <c r="G280" s="39">
        <v>62.6</v>
      </c>
      <c r="H280" s="39">
        <v>12.5</v>
      </c>
    </row>
    <row r="281" spans="1:8" ht="12.75" customHeight="1">
      <c r="A281" s="39" t="s">
        <v>417</v>
      </c>
      <c r="B281" s="39" t="s">
        <v>163</v>
      </c>
      <c r="C281" s="39" t="s">
        <v>375</v>
      </c>
      <c r="D281" s="39" t="s">
        <v>360</v>
      </c>
      <c r="E281" s="39">
        <v>58.7</v>
      </c>
      <c r="F281" s="39">
        <v>49.3</v>
      </c>
      <c r="G281" s="39">
        <v>67.400000000000006</v>
      </c>
      <c r="H281" s="39">
        <v>7.9</v>
      </c>
    </row>
    <row r="282" spans="1:8">
      <c r="A282" s="39" t="s">
        <v>417</v>
      </c>
      <c r="B282" s="39" t="s">
        <v>167</v>
      </c>
      <c r="C282" s="39" t="s">
        <v>386</v>
      </c>
      <c r="D282" s="39" t="s">
        <v>360</v>
      </c>
      <c r="E282" s="39">
        <v>56.8</v>
      </c>
      <c r="F282" s="39">
        <v>50.2</v>
      </c>
      <c r="G282" s="39">
        <v>63.2</v>
      </c>
      <c r="H282" s="39">
        <v>5.9</v>
      </c>
    </row>
    <row r="283" spans="1:8">
      <c r="A283" s="39" t="s">
        <v>417</v>
      </c>
      <c r="B283" s="39" t="s">
        <v>169</v>
      </c>
      <c r="C283" s="39" t="s">
        <v>386</v>
      </c>
      <c r="D283" s="39" t="s">
        <v>360</v>
      </c>
      <c r="E283" s="39">
        <v>62.6</v>
      </c>
      <c r="F283" s="39">
        <v>51.4</v>
      </c>
      <c r="G283" s="39">
        <v>72.5</v>
      </c>
      <c r="H283" s="39">
        <v>8.6999999999999993</v>
      </c>
    </row>
    <row r="284" spans="1:8" ht="12.75" customHeight="1">
      <c r="A284" s="39" t="s">
        <v>417</v>
      </c>
      <c r="B284" s="39" t="s">
        <v>173</v>
      </c>
      <c r="C284" s="39" t="s">
        <v>379</v>
      </c>
      <c r="D284" s="39" t="s">
        <v>360</v>
      </c>
      <c r="E284" s="39">
        <v>57.9</v>
      </c>
      <c r="F284" s="39">
        <v>52.8</v>
      </c>
      <c r="G284" s="39">
        <v>62.8</v>
      </c>
      <c r="H284" s="39">
        <v>4.4000000000000004</v>
      </c>
    </row>
    <row r="285" spans="1:8">
      <c r="A285" s="39" t="s">
        <v>417</v>
      </c>
      <c r="B285" s="39" t="s">
        <v>176</v>
      </c>
      <c r="C285" s="39" t="s">
        <v>386</v>
      </c>
      <c r="D285" s="39" t="s">
        <v>360</v>
      </c>
      <c r="E285" s="39">
        <v>55.2</v>
      </c>
      <c r="F285" s="39">
        <v>44</v>
      </c>
      <c r="G285" s="39">
        <v>65.900000000000006</v>
      </c>
      <c r="H285" s="39">
        <v>10.3</v>
      </c>
    </row>
    <row r="286" spans="1:8" ht="12.75" customHeight="1">
      <c r="A286" s="39" t="s">
        <v>417</v>
      </c>
      <c r="B286" s="39" t="s">
        <v>360</v>
      </c>
      <c r="C286" s="39" t="s">
        <v>360</v>
      </c>
      <c r="D286" s="39" t="s">
        <v>360</v>
      </c>
      <c r="E286" s="39">
        <v>50.4</v>
      </c>
      <c r="F286" s="39">
        <v>48.6</v>
      </c>
      <c r="G286" s="39">
        <v>52.1</v>
      </c>
      <c r="H286" s="39">
        <v>1.8</v>
      </c>
    </row>
    <row r="287" spans="1:8" ht="12.75" customHeight="1">
      <c r="A287" s="39" t="s">
        <v>417</v>
      </c>
      <c r="B287" s="39" t="s">
        <v>0</v>
      </c>
      <c r="C287" s="39" t="s">
        <v>0</v>
      </c>
      <c r="D287" s="39" t="s">
        <v>0</v>
      </c>
      <c r="E287" s="39">
        <v>50.8</v>
      </c>
      <c r="F287" s="39">
        <v>49.9</v>
      </c>
      <c r="G287" s="39">
        <v>51.7</v>
      </c>
      <c r="H287" s="39">
        <v>0.9</v>
      </c>
    </row>
    <row r="288" spans="1:8" ht="12.75" customHeight="1">
      <c r="A288" s="39" t="s">
        <v>417</v>
      </c>
      <c r="B288" s="39" t="s">
        <v>363</v>
      </c>
      <c r="C288" s="39" t="s">
        <v>363</v>
      </c>
      <c r="D288" s="39" t="s">
        <v>363</v>
      </c>
      <c r="E288" s="39">
        <v>54.4</v>
      </c>
      <c r="F288" s="39">
        <v>50.4</v>
      </c>
      <c r="G288" s="39">
        <v>58.3</v>
      </c>
      <c r="H288" s="39">
        <v>3.7</v>
      </c>
    </row>
    <row r="289" spans="1:8" ht="12.75" customHeight="1">
      <c r="A289" s="39" t="s">
        <v>417</v>
      </c>
      <c r="B289" s="39" t="s">
        <v>364</v>
      </c>
      <c r="C289" s="39" t="s">
        <v>364</v>
      </c>
      <c r="D289" s="39" t="s">
        <v>364</v>
      </c>
      <c r="E289" s="39">
        <v>57.7</v>
      </c>
      <c r="F289" s="39">
        <v>54.1</v>
      </c>
      <c r="G289" s="39">
        <v>61.2</v>
      </c>
      <c r="H289" s="39">
        <v>3.1</v>
      </c>
    </row>
    <row r="290" spans="1:8" ht="12.75" customHeight="1">
      <c r="A290" s="39" t="s">
        <v>417</v>
      </c>
      <c r="B290" s="39" t="s">
        <v>365</v>
      </c>
      <c r="C290" s="39" t="s">
        <v>365</v>
      </c>
      <c r="D290" s="39" t="s">
        <v>365</v>
      </c>
      <c r="E290" s="39">
        <v>55.9</v>
      </c>
      <c r="F290" s="39">
        <v>50.9</v>
      </c>
      <c r="G290" s="39">
        <v>60.8</v>
      </c>
      <c r="H290" s="39">
        <v>4.5999999999999996</v>
      </c>
    </row>
    <row r="291" spans="1:8" ht="12.75" customHeight="1">
      <c r="A291" s="39" t="s">
        <v>417</v>
      </c>
      <c r="B291" s="39" t="s">
        <v>366</v>
      </c>
      <c r="C291" s="39" t="s">
        <v>366</v>
      </c>
      <c r="D291" s="39" t="s">
        <v>366</v>
      </c>
      <c r="E291" s="39">
        <v>49.5</v>
      </c>
      <c r="F291" s="39">
        <v>46.8</v>
      </c>
      <c r="G291" s="39">
        <v>52.2</v>
      </c>
      <c r="H291" s="39">
        <v>2.8</v>
      </c>
    </row>
    <row r="292" spans="1:8" ht="12.75" customHeight="1">
      <c r="A292" s="39" t="s">
        <v>417</v>
      </c>
      <c r="B292" s="39" t="s">
        <v>367</v>
      </c>
      <c r="C292" s="39" t="s">
        <v>367</v>
      </c>
      <c r="D292" s="39" t="s">
        <v>367</v>
      </c>
      <c r="E292" s="39">
        <v>46.7</v>
      </c>
      <c r="F292" s="39">
        <v>44.4</v>
      </c>
      <c r="G292" s="39">
        <v>49</v>
      </c>
      <c r="H292" s="39">
        <v>2.5</v>
      </c>
    </row>
    <row r="293" spans="1:8" ht="12.75" customHeight="1">
      <c r="A293" s="39" t="s">
        <v>417</v>
      </c>
      <c r="B293" s="39" t="s">
        <v>368</v>
      </c>
      <c r="C293" s="39" t="s">
        <v>368</v>
      </c>
      <c r="D293" s="39" t="s">
        <v>368</v>
      </c>
      <c r="E293" s="39">
        <v>54.5</v>
      </c>
      <c r="F293" s="39">
        <v>50.5</v>
      </c>
      <c r="G293" s="39">
        <v>58.4</v>
      </c>
      <c r="H293" s="39">
        <v>3.7</v>
      </c>
    </row>
    <row r="294" spans="1:8" ht="12.75" customHeight="1">
      <c r="A294" s="39" t="s">
        <v>417</v>
      </c>
      <c r="B294" s="39" t="s">
        <v>369</v>
      </c>
      <c r="C294" s="39" t="s">
        <v>369</v>
      </c>
      <c r="D294" s="39" t="s">
        <v>369</v>
      </c>
      <c r="E294" s="39">
        <v>58.6</v>
      </c>
      <c r="F294" s="39">
        <v>52.9</v>
      </c>
      <c r="G294" s="39">
        <v>64</v>
      </c>
      <c r="H294" s="39">
        <v>4.9000000000000004</v>
      </c>
    </row>
    <row r="295" spans="1:8" ht="12.75" customHeight="1">
      <c r="A295" s="39" t="s">
        <v>417</v>
      </c>
      <c r="B295" s="39" t="s">
        <v>370</v>
      </c>
      <c r="C295" s="39" t="s">
        <v>370</v>
      </c>
      <c r="D295" s="39" t="s">
        <v>370</v>
      </c>
      <c r="E295" s="39">
        <v>54.9</v>
      </c>
      <c r="F295" s="39">
        <v>51.3</v>
      </c>
      <c r="G295" s="39">
        <v>58.4</v>
      </c>
      <c r="H295" s="39">
        <v>3.3</v>
      </c>
    </row>
    <row r="296" spans="1:8" ht="12.75" customHeight="1">
      <c r="A296" s="39" t="s">
        <v>417</v>
      </c>
      <c r="B296" s="39" t="s">
        <v>371</v>
      </c>
      <c r="C296" s="39" t="s">
        <v>371</v>
      </c>
      <c r="D296" s="39" t="s">
        <v>371</v>
      </c>
      <c r="E296" s="39">
        <v>61.7</v>
      </c>
      <c r="F296" s="39">
        <v>58</v>
      </c>
      <c r="G296" s="39">
        <v>65.2</v>
      </c>
      <c r="H296" s="39">
        <v>3</v>
      </c>
    </row>
    <row r="297" spans="1:8" ht="12.75" customHeight="1">
      <c r="A297" s="39" t="s">
        <v>417</v>
      </c>
      <c r="B297" s="39" t="s">
        <v>372</v>
      </c>
      <c r="C297" s="39" t="s">
        <v>372</v>
      </c>
      <c r="D297" s="39" t="s">
        <v>372</v>
      </c>
      <c r="E297" s="39">
        <v>43.1</v>
      </c>
      <c r="F297" s="39">
        <v>40.1</v>
      </c>
      <c r="G297" s="39">
        <v>46</v>
      </c>
      <c r="H297" s="39">
        <v>3.5</v>
      </c>
    </row>
    <row r="298" spans="1:8" ht="12.75" customHeight="1">
      <c r="A298" s="39" t="s">
        <v>417</v>
      </c>
      <c r="B298" s="39" t="s">
        <v>373</v>
      </c>
      <c r="C298" s="39" t="s">
        <v>373</v>
      </c>
      <c r="D298" s="39" t="s">
        <v>373</v>
      </c>
      <c r="E298" s="39">
        <v>52.6</v>
      </c>
      <c r="F298" s="39">
        <v>49.1</v>
      </c>
      <c r="G298" s="39">
        <v>56.1</v>
      </c>
      <c r="H298" s="39">
        <v>3.4</v>
      </c>
    </row>
    <row r="299" spans="1:8" ht="12.75" customHeight="1">
      <c r="A299" s="39" t="s">
        <v>417</v>
      </c>
      <c r="B299" s="39" t="s">
        <v>374</v>
      </c>
      <c r="C299" s="39" t="s">
        <v>374</v>
      </c>
      <c r="D299" s="39" t="s">
        <v>374</v>
      </c>
      <c r="E299" s="39">
        <v>59.4</v>
      </c>
      <c r="F299" s="39">
        <v>55.8</v>
      </c>
      <c r="G299" s="39">
        <v>63</v>
      </c>
      <c r="H299" s="39">
        <v>3.1</v>
      </c>
    </row>
    <row r="300" spans="1:8" ht="12.75" customHeight="1">
      <c r="A300" s="39" t="s">
        <v>417</v>
      </c>
      <c r="B300" s="39" t="s">
        <v>375</v>
      </c>
      <c r="C300" s="39" t="s">
        <v>375</v>
      </c>
      <c r="D300" s="39" t="s">
        <v>375</v>
      </c>
      <c r="E300" s="39">
        <v>51.4</v>
      </c>
      <c r="F300" s="39">
        <v>46</v>
      </c>
      <c r="G300" s="39">
        <v>56.7</v>
      </c>
      <c r="H300" s="39">
        <v>5.3</v>
      </c>
    </row>
    <row r="301" spans="1:8" ht="12.75" customHeight="1">
      <c r="A301" s="39" t="s">
        <v>417</v>
      </c>
      <c r="B301" s="39" t="s">
        <v>376</v>
      </c>
      <c r="C301" s="39" t="s">
        <v>376</v>
      </c>
      <c r="D301" s="39" t="s">
        <v>376</v>
      </c>
      <c r="E301" s="39">
        <v>51.1</v>
      </c>
      <c r="F301" s="39">
        <v>47.1</v>
      </c>
      <c r="G301" s="39">
        <v>55</v>
      </c>
      <c r="H301" s="39">
        <v>4</v>
      </c>
    </row>
    <row r="302" spans="1:8" ht="12.75" customHeight="1">
      <c r="A302" s="39" t="s">
        <v>417</v>
      </c>
      <c r="B302" s="39" t="s">
        <v>377</v>
      </c>
      <c r="C302" s="39" t="s">
        <v>377</v>
      </c>
      <c r="D302" s="39" t="s">
        <v>377</v>
      </c>
      <c r="E302" s="39">
        <v>54</v>
      </c>
      <c r="F302" s="39">
        <v>50.3</v>
      </c>
      <c r="G302" s="39">
        <v>57.7</v>
      </c>
      <c r="H302" s="39">
        <v>3.5</v>
      </c>
    </row>
    <row r="303" spans="1:8" ht="12.75" customHeight="1">
      <c r="A303" s="39" t="s">
        <v>417</v>
      </c>
      <c r="B303" s="39" t="s">
        <v>386</v>
      </c>
      <c r="C303" s="39" t="s">
        <v>386</v>
      </c>
      <c r="D303" s="39" t="s">
        <v>378</v>
      </c>
      <c r="E303" s="39">
        <v>55.9</v>
      </c>
      <c r="F303" s="39">
        <v>52.6</v>
      </c>
      <c r="G303" s="39">
        <v>59.1</v>
      </c>
      <c r="H303" s="39">
        <v>3</v>
      </c>
    </row>
    <row r="304" spans="1:8" ht="12.75" customHeight="1">
      <c r="A304" s="39" t="s">
        <v>417</v>
      </c>
      <c r="B304" s="39" t="s">
        <v>379</v>
      </c>
      <c r="C304" s="39" t="s">
        <v>379</v>
      </c>
      <c r="D304" s="39" t="s">
        <v>379</v>
      </c>
      <c r="E304" s="39">
        <v>47.9</v>
      </c>
      <c r="F304" s="39">
        <v>45.2</v>
      </c>
      <c r="G304" s="39">
        <v>50.7</v>
      </c>
      <c r="H304" s="39">
        <v>3</v>
      </c>
    </row>
    <row r="305" spans="1:8" ht="12.75" customHeight="1">
      <c r="A305" s="39" t="s">
        <v>418</v>
      </c>
      <c r="B305" s="39" t="s">
        <v>101</v>
      </c>
      <c r="C305" s="39" t="s">
        <v>366</v>
      </c>
      <c r="D305" s="39" t="s">
        <v>356</v>
      </c>
      <c r="E305" s="39">
        <v>7.3</v>
      </c>
      <c r="F305" s="39">
        <v>4.8</v>
      </c>
      <c r="G305" s="39">
        <v>11</v>
      </c>
      <c r="H305" s="39">
        <v>21.3</v>
      </c>
    </row>
    <row r="306" spans="1:8" ht="12.75" customHeight="1">
      <c r="A306" s="39" t="s">
        <v>418</v>
      </c>
      <c r="B306" s="39" t="s">
        <v>108</v>
      </c>
      <c r="C306" s="39" t="s">
        <v>365</v>
      </c>
      <c r="D306" s="39" t="s">
        <v>356</v>
      </c>
      <c r="E306" s="39">
        <v>4.9000000000000004</v>
      </c>
      <c r="F306" s="39">
        <v>2.9</v>
      </c>
      <c r="G306" s="39">
        <v>8.1</v>
      </c>
      <c r="H306" s="39">
        <v>26.3</v>
      </c>
    </row>
    <row r="307" spans="1:8" ht="12.75" customHeight="1">
      <c r="A307" s="39" t="s">
        <v>418</v>
      </c>
      <c r="B307" s="39" t="s">
        <v>109</v>
      </c>
      <c r="C307" s="39" t="s">
        <v>364</v>
      </c>
      <c r="D307" s="39" t="s">
        <v>356</v>
      </c>
      <c r="E307" s="39">
        <v>18</v>
      </c>
      <c r="F307" s="39">
        <v>12.2</v>
      </c>
      <c r="G307" s="39">
        <v>25.8</v>
      </c>
      <c r="H307" s="39">
        <v>19.100000000000001</v>
      </c>
    </row>
    <row r="308" spans="1:8" ht="12.75" customHeight="1">
      <c r="A308" s="39" t="s">
        <v>418</v>
      </c>
      <c r="B308" s="39" t="s">
        <v>112</v>
      </c>
      <c r="C308" s="39" t="s">
        <v>364</v>
      </c>
      <c r="D308" s="39" t="s">
        <v>356</v>
      </c>
      <c r="E308" s="39">
        <v>17.5</v>
      </c>
      <c r="F308" s="39">
        <v>11</v>
      </c>
      <c r="G308" s="39">
        <v>26.6</v>
      </c>
      <c r="H308" s="39">
        <v>22.6</v>
      </c>
    </row>
    <row r="309" spans="1:8" ht="12.75" customHeight="1">
      <c r="A309" s="39" t="s">
        <v>418</v>
      </c>
      <c r="B309" s="39" t="s">
        <v>115</v>
      </c>
      <c r="C309" s="39" t="s">
        <v>366</v>
      </c>
      <c r="D309" s="39" t="s">
        <v>356</v>
      </c>
      <c r="E309" s="39">
        <v>6.3</v>
      </c>
      <c r="F309" s="39">
        <v>4</v>
      </c>
      <c r="G309" s="39">
        <v>9.9</v>
      </c>
      <c r="H309" s="39">
        <v>23.3</v>
      </c>
    </row>
    <row r="310" spans="1:8" ht="12.75" customHeight="1">
      <c r="A310" s="39" t="s">
        <v>418</v>
      </c>
      <c r="B310" s="39" t="s">
        <v>118</v>
      </c>
      <c r="C310" s="39" t="s">
        <v>365</v>
      </c>
      <c r="D310" s="39" t="s">
        <v>356</v>
      </c>
      <c r="E310" s="39">
        <v>17.7</v>
      </c>
      <c r="F310" s="39">
        <v>11.5</v>
      </c>
      <c r="G310" s="39">
        <v>26.4</v>
      </c>
      <c r="H310" s="39">
        <v>21.3</v>
      </c>
    </row>
    <row r="311" spans="1:8" ht="12.75" customHeight="1">
      <c r="A311" s="39" t="s">
        <v>418</v>
      </c>
      <c r="B311" s="39" t="s">
        <v>122</v>
      </c>
      <c r="C311" s="39" t="s">
        <v>364</v>
      </c>
      <c r="D311" s="39" t="s">
        <v>356</v>
      </c>
      <c r="E311" s="39">
        <v>10.199999999999999</v>
      </c>
      <c r="F311" s="39">
        <v>7.1</v>
      </c>
      <c r="G311" s="39">
        <v>14.4</v>
      </c>
      <c r="H311" s="39">
        <v>18.100000000000001</v>
      </c>
    </row>
    <row r="312" spans="1:8" ht="12.75" customHeight="1">
      <c r="A312" s="39" t="s">
        <v>418</v>
      </c>
      <c r="B312" s="39" t="s">
        <v>130</v>
      </c>
      <c r="C312" s="39" t="s">
        <v>363</v>
      </c>
      <c r="D312" s="39" t="s">
        <v>356</v>
      </c>
      <c r="E312" s="39">
        <v>14.4</v>
      </c>
      <c r="F312" s="39">
        <v>10.9</v>
      </c>
      <c r="G312" s="39">
        <v>18.8</v>
      </c>
      <c r="H312" s="39">
        <v>13.8</v>
      </c>
    </row>
    <row r="313" spans="1:8" ht="12.75" customHeight="1">
      <c r="A313" s="39" t="s">
        <v>418</v>
      </c>
      <c r="B313" s="39" t="s">
        <v>135</v>
      </c>
      <c r="C313" s="39" t="s">
        <v>364</v>
      </c>
      <c r="D313" s="39" t="s">
        <v>356</v>
      </c>
      <c r="E313" s="39">
        <v>25.6</v>
      </c>
      <c r="F313" s="39">
        <v>16</v>
      </c>
      <c r="G313" s="39">
        <v>38.200000000000003</v>
      </c>
      <c r="H313" s="39">
        <v>22.4</v>
      </c>
    </row>
    <row r="314" spans="1:8" ht="12.75" customHeight="1">
      <c r="A314" s="39" t="s">
        <v>418</v>
      </c>
      <c r="B314" s="39" t="s">
        <v>136</v>
      </c>
      <c r="C314" s="39" t="s">
        <v>364</v>
      </c>
      <c r="D314" s="39" t="s">
        <v>356</v>
      </c>
      <c r="E314" s="39">
        <v>7.5</v>
      </c>
      <c r="F314" s="39">
        <v>4.5</v>
      </c>
      <c r="G314" s="39">
        <v>12.4</v>
      </c>
      <c r="H314" s="39">
        <v>26.2</v>
      </c>
    </row>
    <row r="315" spans="1:8" ht="12.75" customHeight="1">
      <c r="A315" s="39" t="s">
        <v>418</v>
      </c>
      <c r="B315" s="39" t="s">
        <v>143</v>
      </c>
      <c r="C315" s="39" t="s">
        <v>365</v>
      </c>
      <c r="D315" s="39" t="s">
        <v>356</v>
      </c>
      <c r="E315" s="39">
        <v>16.100000000000001</v>
      </c>
      <c r="F315" s="39">
        <v>11.6</v>
      </c>
      <c r="G315" s="39">
        <v>21.9</v>
      </c>
      <c r="H315" s="39">
        <v>16.2</v>
      </c>
    </row>
    <row r="316" spans="1:8" ht="12.75" customHeight="1">
      <c r="A316" s="39" t="s">
        <v>418</v>
      </c>
      <c r="B316" s="39" t="s">
        <v>149</v>
      </c>
      <c r="C316" s="39" t="s">
        <v>363</v>
      </c>
      <c r="D316" s="39" t="s">
        <v>356</v>
      </c>
      <c r="E316" s="39">
        <v>9.6</v>
      </c>
      <c r="F316" s="39">
        <v>6.6</v>
      </c>
      <c r="G316" s="39">
        <v>13.9</v>
      </c>
      <c r="H316" s="39">
        <v>19</v>
      </c>
    </row>
    <row r="317" spans="1:8" ht="12.75" customHeight="1">
      <c r="A317" s="39" t="s">
        <v>418</v>
      </c>
      <c r="B317" s="39" t="s">
        <v>151</v>
      </c>
      <c r="C317" s="39" t="s">
        <v>364</v>
      </c>
      <c r="D317" s="39" t="s">
        <v>356</v>
      </c>
      <c r="E317" s="39">
        <v>10.4</v>
      </c>
      <c r="F317" s="39">
        <v>5.7</v>
      </c>
      <c r="G317" s="39">
        <v>18.2</v>
      </c>
      <c r="H317" s="39">
        <v>29.9</v>
      </c>
    </row>
    <row r="318" spans="1:8" ht="12.75" customHeight="1">
      <c r="A318" s="39" t="s">
        <v>418</v>
      </c>
      <c r="B318" s="39" t="s">
        <v>154</v>
      </c>
      <c r="C318" s="39" t="s">
        <v>366</v>
      </c>
      <c r="D318" s="39" t="s">
        <v>356</v>
      </c>
      <c r="E318" s="39">
        <v>6.2</v>
      </c>
      <c r="F318" s="39">
        <v>3.8</v>
      </c>
      <c r="G318" s="39">
        <v>9.9</v>
      </c>
      <c r="H318" s="39">
        <v>24.6</v>
      </c>
    </row>
    <row r="319" spans="1:8" ht="12.75" customHeight="1">
      <c r="A319" s="39" t="s">
        <v>418</v>
      </c>
      <c r="B319" s="39" t="s">
        <v>164</v>
      </c>
      <c r="C319" s="39" t="s">
        <v>365</v>
      </c>
      <c r="D319" s="39" t="s">
        <v>356</v>
      </c>
      <c r="E319" s="39">
        <v>15.1</v>
      </c>
      <c r="F319" s="39">
        <v>10.199999999999999</v>
      </c>
      <c r="G319" s="39">
        <v>21.8</v>
      </c>
      <c r="H319" s="39">
        <v>19.399999999999999</v>
      </c>
    </row>
    <row r="320" spans="1:8" ht="12.75" customHeight="1">
      <c r="A320" s="39" t="s">
        <v>418</v>
      </c>
      <c r="B320" s="39" t="s">
        <v>171</v>
      </c>
      <c r="C320" s="39" t="s">
        <v>366</v>
      </c>
      <c r="D320" s="39" t="s">
        <v>356</v>
      </c>
      <c r="E320" s="39">
        <v>13</v>
      </c>
      <c r="F320" s="39">
        <v>9.5</v>
      </c>
      <c r="G320" s="39">
        <v>17.600000000000001</v>
      </c>
      <c r="H320" s="39">
        <v>15.7</v>
      </c>
    </row>
    <row r="321" spans="1:8" ht="12.75" customHeight="1">
      <c r="A321" s="39" t="s">
        <v>418</v>
      </c>
      <c r="B321" s="39" t="s">
        <v>174</v>
      </c>
      <c r="C321" s="39" t="s">
        <v>366</v>
      </c>
      <c r="D321" s="39" t="s">
        <v>356</v>
      </c>
      <c r="E321" s="39">
        <v>4.7</v>
      </c>
      <c r="F321" s="39">
        <v>2.2000000000000002</v>
      </c>
      <c r="G321" s="39">
        <v>9.6999999999999993</v>
      </c>
      <c r="H321" s="39">
        <v>38.299999999999997</v>
      </c>
    </row>
    <row r="322" spans="1:8" ht="12.75" customHeight="1">
      <c r="A322" s="39" t="s">
        <v>418</v>
      </c>
      <c r="B322" s="39" t="s">
        <v>356</v>
      </c>
      <c r="C322" s="39" t="s">
        <v>356</v>
      </c>
      <c r="D322" s="39" t="s">
        <v>356</v>
      </c>
      <c r="E322" s="39">
        <v>10.5</v>
      </c>
      <c r="F322" s="39">
        <v>9.3000000000000007</v>
      </c>
      <c r="G322" s="39">
        <v>11.8</v>
      </c>
      <c r="H322" s="39">
        <v>5.9</v>
      </c>
    </row>
    <row r="323" spans="1:8" ht="12.75" customHeight="1">
      <c r="A323" s="39" t="s">
        <v>418</v>
      </c>
      <c r="B323" s="39" t="s">
        <v>102</v>
      </c>
      <c r="C323" s="39" t="s">
        <v>368</v>
      </c>
      <c r="D323" s="39" t="s">
        <v>357</v>
      </c>
      <c r="E323" s="39">
        <v>8.4</v>
      </c>
      <c r="F323" s="39">
        <v>5.3</v>
      </c>
      <c r="G323" s="39">
        <v>13.1</v>
      </c>
      <c r="H323" s="39">
        <v>23.1</v>
      </c>
    </row>
    <row r="324" spans="1:8" ht="12.75" customHeight="1">
      <c r="A324" s="39" t="s">
        <v>418</v>
      </c>
      <c r="B324" s="39" t="s">
        <v>103</v>
      </c>
      <c r="C324" s="39" t="s">
        <v>368</v>
      </c>
      <c r="D324" s="39" t="s">
        <v>357</v>
      </c>
      <c r="E324" s="39">
        <v>10.3</v>
      </c>
      <c r="F324" s="39">
        <v>6.5</v>
      </c>
      <c r="G324" s="39">
        <v>16</v>
      </c>
      <c r="H324" s="39">
        <v>23.1</v>
      </c>
    </row>
    <row r="325" spans="1:8" ht="12.75" customHeight="1">
      <c r="A325" s="39" t="s">
        <v>418</v>
      </c>
      <c r="B325" s="39" t="s">
        <v>104</v>
      </c>
      <c r="C325" s="39" t="s">
        <v>367</v>
      </c>
      <c r="D325" s="39" t="s">
        <v>357</v>
      </c>
      <c r="E325" s="39">
        <v>6.6</v>
      </c>
      <c r="F325" s="39">
        <v>4</v>
      </c>
      <c r="G325" s="39">
        <v>10.9</v>
      </c>
      <c r="H325" s="39">
        <v>25.8</v>
      </c>
    </row>
    <row r="326" spans="1:8" ht="12.75" customHeight="1">
      <c r="A326" s="39" t="s">
        <v>418</v>
      </c>
      <c r="B326" s="39" t="s">
        <v>110</v>
      </c>
      <c r="C326" s="39" t="s">
        <v>370</v>
      </c>
      <c r="D326" s="39" t="s">
        <v>357</v>
      </c>
      <c r="E326" s="39">
        <v>14.7</v>
      </c>
      <c r="F326" s="39">
        <v>10.7</v>
      </c>
      <c r="G326" s="39">
        <v>19.8</v>
      </c>
      <c r="H326" s="39">
        <v>15.7</v>
      </c>
    </row>
    <row r="327" spans="1:8" ht="12.75" customHeight="1">
      <c r="A327" s="39" t="s">
        <v>418</v>
      </c>
      <c r="B327" s="39" t="s">
        <v>111</v>
      </c>
      <c r="C327" s="39" t="s">
        <v>370</v>
      </c>
      <c r="D327" s="39" t="s">
        <v>357</v>
      </c>
      <c r="E327" s="39">
        <v>9.4</v>
      </c>
      <c r="F327" s="39">
        <v>6.6</v>
      </c>
      <c r="G327" s="39">
        <v>13.3</v>
      </c>
      <c r="H327" s="39">
        <v>18.100000000000001</v>
      </c>
    </row>
    <row r="328" spans="1:8" ht="12.75" customHeight="1">
      <c r="A328" s="39" t="s">
        <v>418</v>
      </c>
      <c r="B328" s="39" t="s">
        <v>116</v>
      </c>
      <c r="C328" s="39" t="s">
        <v>369</v>
      </c>
      <c r="D328" s="39" t="s">
        <v>357</v>
      </c>
      <c r="E328" s="39">
        <v>9.8000000000000007</v>
      </c>
      <c r="F328" s="39">
        <v>5.8</v>
      </c>
      <c r="G328" s="39">
        <v>16.2</v>
      </c>
      <c r="H328" s="39">
        <v>26.5</v>
      </c>
    </row>
    <row r="329" spans="1:8" ht="12.75" customHeight="1">
      <c r="A329" s="39" t="s">
        <v>418</v>
      </c>
      <c r="B329" s="39" t="s">
        <v>117</v>
      </c>
      <c r="C329" s="39" t="s">
        <v>367</v>
      </c>
      <c r="D329" s="39" t="s">
        <v>357</v>
      </c>
      <c r="E329" s="39">
        <v>14.4</v>
      </c>
      <c r="F329" s="39">
        <v>10.3</v>
      </c>
      <c r="G329" s="39">
        <v>19.8</v>
      </c>
      <c r="H329" s="39">
        <v>16.7</v>
      </c>
    </row>
    <row r="330" spans="1:8" ht="12.75" customHeight="1">
      <c r="A330" s="39" t="s">
        <v>418</v>
      </c>
      <c r="B330" s="39" t="s">
        <v>119</v>
      </c>
      <c r="C330" s="39" t="s">
        <v>367</v>
      </c>
      <c r="D330" s="39" t="s">
        <v>357</v>
      </c>
      <c r="E330" s="39">
        <v>4.0999999999999996</v>
      </c>
      <c r="F330" s="39">
        <v>2.5</v>
      </c>
      <c r="G330" s="39">
        <v>6.8</v>
      </c>
      <c r="H330" s="39">
        <v>25.7</v>
      </c>
    </row>
    <row r="331" spans="1:8" ht="12.75" customHeight="1">
      <c r="A331" s="39" t="s">
        <v>418</v>
      </c>
      <c r="B331" s="39" t="s">
        <v>123</v>
      </c>
      <c r="C331" s="39" t="s">
        <v>370</v>
      </c>
      <c r="D331" s="39" t="s">
        <v>357</v>
      </c>
      <c r="E331" s="39">
        <v>11.3</v>
      </c>
      <c r="F331" s="39">
        <v>7.9</v>
      </c>
      <c r="G331" s="39">
        <v>15.9</v>
      </c>
      <c r="H331" s="39">
        <v>17.8</v>
      </c>
    </row>
    <row r="332" spans="1:8" ht="12.75" customHeight="1">
      <c r="A332" s="39" t="s">
        <v>418</v>
      </c>
      <c r="B332" s="39" t="s">
        <v>132</v>
      </c>
      <c r="C332" s="39" t="s">
        <v>367</v>
      </c>
      <c r="D332" s="39" t="s">
        <v>357</v>
      </c>
      <c r="E332" s="39">
        <v>8.1</v>
      </c>
      <c r="F332" s="39">
        <v>5.3</v>
      </c>
      <c r="G332" s="39">
        <v>12.4</v>
      </c>
      <c r="H332" s="39">
        <v>21.9</v>
      </c>
    </row>
    <row r="333" spans="1:8" ht="12.75" customHeight="1">
      <c r="A333" s="39" t="s">
        <v>418</v>
      </c>
      <c r="B333" s="39" t="s">
        <v>134</v>
      </c>
      <c r="C333" s="39" t="s">
        <v>368</v>
      </c>
      <c r="D333" s="39" t="s">
        <v>357</v>
      </c>
      <c r="E333" s="39">
        <v>13.9</v>
      </c>
      <c r="F333" s="39">
        <v>9.6</v>
      </c>
      <c r="G333" s="39">
        <v>19.8</v>
      </c>
      <c r="H333" s="39">
        <v>18.5</v>
      </c>
    </row>
    <row r="334" spans="1:8" ht="12.75" customHeight="1">
      <c r="A334" s="39" t="s">
        <v>418</v>
      </c>
      <c r="B334" s="39" t="s">
        <v>150</v>
      </c>
      <c r="C334" s="39" t="s">
        <v>367</v>
      </c>
      <c r="D334" s="39" t="s">
        <v>357</v>
      </c>
      <c r="E334" s="39">
        <v>9.6999999999999993</v>
      </c>
      <c r="F334" s="39">
        <v>5.5</v>
      </c>
      <c r="G334" s="39">
        <v>16.5</v>
      </c>
      <c r="H334" s="39">
        <v>28</v>
      </c>
    </row>
    <row r="335" spans="1:8" ht="12.75" customHeight="1">
      <c r="A335" s="39" t="s">
        <v>418</v>
      </c>
      <c r="B335" s="39" t="s">
        <v>156</v>
      </c>
      <c r="C335" s="39" t="s">
        <v>367</v>
      </c>
      <c r="D335" s="39" t="s">
        <v>357</v>
      </c>
      <c r="E335" s="39">
        <v>6.6</v>
      </c>
      <c r="F335" s="39">
        <v>3.6</v>
      </c>
      <c r="G335" s="39">
        <v>11.6</v>
      </c>
      <c r="H335" s="39">
        <v>29.9</v>
      </c>
    </row>
    <row r="336" spans="1:8" ht="12.75" customHeight="1">
      <c r="A336" s="39" t="s">
        <v>418</v>
      </c>
      <c r="B336" s="39" t="s">
        <v>159</v>
      </c>
      <c r="C336" s="39" t="s">
        <v>368</v>
      </c>
      <c r="D336" s="39" t="s">
        <v>357</v>
      </c>
      <c r="E336" s="39">
        <v>16.600000000000001</v>
      </c>
      <c r="F336" s="39">
        <v>9.1999999999999993</v>
      </c>
      <c r="G336" s="39">
        <v>28.2</v>
      </c>
      <c r="H336" s="39">
        <v>28.7</v>
      </c>
    </row>
    <row r="337" spans="1:8" ht="12.75" customHeight="1">
      <c r="A337" s="39" t="s">
        <v>418</v>
      </c>
      <c r="B337" s="39" t="s">
        <v>161</v>
      </c>
      <c r="C337" s="39" t="s">
        <v>367</v>
      </c>
      <c r="D337" s="39" t="s">
        <v>357</v>
      </c>
      <c r="E337" s="39">
        <v>5.2</v>
      </c>
      <c r="F337" s="39">
        <v>3</v>
      </c>
      <c r="G337" s="39">
        <v>8.8000000000000007</v>
      </c>
      <c r="H337" s="39">
        <v>27.3</v>
      </c>
    </row>
    <row r="338" spans="1:8" ht="12.75" customHeight="1">
      <c r="A338" s="39" t="s">
        <v>418</v>
      </c>
      <c r="B338" s="39" t="s">
        <v>168</v>
      </c>
      <c r="C338" s="39" t="s">
        <v>369</v>
      </c>
      <c r="D338" s="39" t="s">
        <v>357</v>
      </c>
      <c r="E338" s="39">
        <v>14.2</v>
      </c>
      <c r="F338" s="39">
        <v>9</v>
      </c>
      <c r="G338" s="39">
        <v>21.6</v>
      </c>
      <c r="H338" s="39">
        <v>22.3</v>
      </c>
    </row>
    <row r="339" spans="1:8" ht="12.75" customHeight="1">
      <c r="A339" s="39" t="s">
        <v>418</v>
      </c>
      <c r="B339" s="39" t="s">
        <v>357</v>
      </c>
      <c r="C339" s="39" t="s">
        <v>357</v>
      </c>
      <c r="D339" s="39" t="s">
        <v>357</v>
      </c>
      <c r="E339" s="39">
        <v>9.5</v>
      </c>
      <c r="F339" s="39">
        <v>8.4</v>
      </c>
      <c r="G339" s="39">
        <v>10.6</v>
      </c>
      <c r="H339" s="39">
        <v>6</v>
      </c>
    </row>
    <row r="340" spans="1:8" ht="12.75" customHeight="1">
      <c r="A340" s="39" t="s">
        <v>418</v>
      </c>
      <c r="B340" s="39" t="s">
        <v>98</v>
      </c>
      <c r="C340" s="39" t="s">
        <v>374</v>
      </c>
      <c r="D340" s="39" t="s">
        <v>358</v>
      </c>
      <c r="E340" s="39">
        <v>7.5</v>
      </c>
      <c r="F340" s="39">
        <v>4.4000000000000004</v>
      </c>
      <c r="G340" s="39">
        <v>12.7</v>
      </c>
      <c r="H340" s="39">
        <v>27.4</v>
      </c>
    </row>
    <row r="341" spans="1:8" ht="12.75" customHeight="1">
      <c r="A341" s="39" t="s">
        <v>418</v>
      </c>
      <c r="B341" s="39" t="s">
        <v>105</v>
      </c>
      <c r="C341" s="39" t="s">
        <v>374</v>
      </c>
      <c r="D341" s="39" t="s">
        <v>358</v>
      </c>
      <c r="E341" s="39">
        <v>19.3</v>
      </c>
      <c r="F341" s="39">
        <v>12.9</v>
      </c>
      <c r="G341" s="39">
        <v>27.8</v>
      </c>
      <c r="H341" s="39">
        <v>19.7</v>
      </c>
    </row>
    <row r="342" spans="1:8" ht="12.75" customHeight="1">
      <c r="A342" s="39" t="s">
        <v>418</v>
      </c>
      <c r="B342" s="39" t="s">
        <v>106</v>
      </c>
      <c r="C342" s="39" t="s">
        <v>372</v>
      </c>
      <c r="D342" s="39" t="s">
        <v>358</v>
      </c>
      <c r="E342" s="39">
        <v>4.5999999999999996</v>
      </c>
      <c r="F342" s="39">
        <v>2.5</v>
      </c>
      <c r="G342" s="39">
        <v>8.3000000000000007</v>
      </c>
      <c r="H342" s="39">
        <v>30.5</v>
      </c>
    </row>
    <row r="343" spans="1:8" ht="12.75" customHeight="1">
      <c r="A343" s="39" t="s">
        <v>418</v>
      </c>
      <c r="B343" s="39" t="s">
        <v>125</v>
      </c>
      <c r="C343" s="39" t="s">
        <v>371</v>
      </c>
      <c r="D343" s="39" t="s">
        <v>358</v>
      </c>
      <c r="E343" s="39">
        <v>12.5</v>
      </c>
      <c r="F343" s="39">
        <v>8.3000000000000007</v>
      </c>
      <c r="G343" s="39">
        <v>18.3</v>
      </c>
      <c r="H343" s="39">
        <v>20.2</v>
      </c>
    </row>
    <row r="344" spans="1:8" ht="12.75" customHeight="1">
      <c r="A344" s="39" t="s">
        <v>418</v>
      </c>
      <c r="B344" s="39" t="s">
        <v>131</v>
      </c>
      <c r="C344" s="39" t="s">
        <v>374</v>
      </c>
      <c r="D344" s="39" t="s">
        <v>358</v>
      </c>
      <c r="E344" s="39">
        <v>11.7</v>
      </c>
      <c r="F344" s="39">
        <v>6.9</v>
      </c>
      <c r="G344" s="39">
        <v>19.2</v>
      </c>
      <c r="H344" s="39">
        <v>26.4</v>
      </c>
    </row>
    <row r="345" spans="1:8" ht="12.75" customHeight="1">
      <c r="A345" s="39" t="s">
        <v>418</v>
      </c>
      <c r="B345" s="39" t="s">
        <v>133</v>
      </c>
      <c r="C345" s="39" t="s">
        <v>373</v>
      </c>
      <c r="D345" s="39" t="s">
        <v>358</v>
      </c>
      <c r="E345" s="39">
        <v>8.6999999999999993</v>
      </c>
      <c r="F345" s="39">
        <v>5.9</v>
      </c>
      <c r="G345" s="39">
        <v>12.7</v>
      </c>
      <c r="H345" s="39">
        <v>19.399999999999999</v>
      </c>
    </row>
    <row r="346" spans="1:8" ht="12.75" customHeight="1">
      <c r="A346" s="39" t="s">
        <v>418</v>
      </c>
      <c r="B346" s="39" t="s">
        <v>137</v>
      </c>
      <c r="C346" s="39" t="s">
        <v>372</v>
      </c>
      <c r="D346" s="39" t="s">
        <v>358</v>
      </c>
      <c r="E346" s="39">
        <v>2.7</v>
      </c>
      <c r="F346" s="39">
        <v>1.2</v>
      </c>
      <c r="G346" s="39">
        <v>5.7</v>
      </c>
      <c r="H346" s="39">
        <v>39</v>
      </c>
    </row>
    <row r="347" spans="1:8" ht="12.75" customHeight="1">
      <c r="A347" s="39" t="s">
        <v>418</v>
      </c>
      <c r="B347" s="39" t="s">
        <v>138</v>
      </c>
      <c r="C347" s="39" t="s">
        <v>374</v>
      </c>
      <c r="D347" s="39" t="s">
        <v>358</v>
      </c>
      <c r="E347" s="39">
        <v>15.1</v>
      </c>
      <c r="F347" s="39">
        <v>7.8</v>
      </c>
      <c r="G347" s="39">
        <v>27</v>
      </c>
      <c r="H347" s="39">
        <v>31.8</v>
      </c>
    </row>
    <row r="348" spans="1:8" ht="12.75" customHeight="1">
      <c r="A348" s="39" t="s">
        <v>418</v>
      </c>
      <c r="B348" s="39" t="s">
        <v>140</v>
      </c>
      <c r="C348" s="39" t="s">
        <v>373</v>
      </c>
      <c r="D348" s="39" t="s">
        <v>358</v>
      </c>
      <c r="E348" s="39">
        <v>12.7</v>
      </c>
      <c r="F348" s="39">
        <v>8.6</v>
      </c>
      <c r="G348" s="39">
        <v>18.3</v>
      </c>
      <c r="H348" s="39">
        <v>19.399999999999999</v>
      </c>
    </row>
    <row r="349" spans="1:8" ht="12.75" customHeight="1">
      <c r="A349" s="39" t="s">
        <v>418</v>
      </c>
      <c r="B349" s="39" t="s">
        <v>144</v>
      </c>
      <c r="C349" s="39" t="s">
        <v>371</v>
      </c>
      <c r="D349" s="39" t="s">
        <v>358</v>
      </c>
      <c r="E349" s="39">
        <v>21.7</v>
      </c>
      <c r="F349" s="39">
        <v>15.8</v>
      </c>
      <c r="G349" s="39">
        <v>29</v>
      </c>
      <c r="H349" s="39">
        <v>15.5</v>
      </c>
    </row>
    <row r="350" spans="1:8" ht="12.75" customHeight="1">
      <c r="A350" s="39" t="s">
        <v>418</v>
      </c>
      <c r="B350" s="39" t="s">
        <v>145</v>
      </c>
      <c r="C350" s="39" t="s">
        <v>371</v>
      </c>
      <c r="D350" s="39" t="s">
        <v>358</v>
      </c>
      <c r="E350" s="39">
        <v>21.6</v>
      </c>
      <c r="F350" s="39">
        <v>14.9</v>
      </c>
      <c r="G350" s="39">
        <v>30.2</v>
      </c>
      <c r="H350" s="39">
        <v>18</v>
      </c>
    </row>
    <row r="351" spans="1:8" ht="12.75" customHeight="1">
      <c r="A351" s="39" t="s">
        <v>418</v>
      </c>
      <c r="B351" s="39" t="s">
        <v>146</v>
      </c>
      <c r="C351" s="39" t="s">
        <v>372</v>
      </c>
      <c r="D351" s="39" t="s">
        <v>358</v>
      </c>
      <c r="E351" s="39">
        <v>6.5</v>
      </c>
      <c r="F351" s="39">
        <v>4.2</v>
      </c>
      <c r="G351" s="39">
        <v>10</v>
      </c>
      <c r="H351" s="39">
        <v>22.4</v>
      </c>
    </row>
    <row r="352" spans="1:8" ht="12.75" customHeight="1">
      <c r="A352" s="39" t="s">
        <v>418</v>
      </c>
      <c r="B352" s="39" t="s">
        <v>153</v>
      </c>
      <c r="C352" s="39" t="s">
        <v>371</v>
      </c>
      <c r="D352" s="39" t="s">
        <v>358</v>
      </c>
      <c r="E352" s="39">
        <v>18.7</v>
      </c>
      <c r="F352" s="39">
        <v>9.5</v>
      </c>
      <c r="G352" s="39">
        <v>33.6</v>
      </c>
      <c r="H352" s="39">
        <v>32.6</v>
      </c>
    </row>
    <row r="353" spans="1:8" ht="12.75" customHeight="1">
      <c r="A353" s="39" t="s">
        <v>418</v>
      </c>
      <c r="B353" s="39" t="s">
        <v>162</v>
      </c>
      <c r="C353" s="39" t="s">
        <v>371</v>
      </c>
      <c r="D353" s="39" t="s">
        <v>358</v>
      </c>
      <c r="E353" s="39">
        <v>19.3</v>
      </c>
      <c r="F353" s="39">
        <v>11.9</v>
      </c>
      <c r="G353" s="39">
        <v>29.7</v>
      </c>
      <c r="H353" s="39">
        <v>23.4</v>
      </c>
    </row>
    <row r="354" spans="1:8" ht="12.75" customHeight="1">
      <c r="A354" s="39" t="s">
        <v>418</v>
      </c>
      <c r="B354" s="39" t="s">
        <v>165</v>
      </c>
      <c r="C354" s="39" t="s">
        <v>374</v>
      </c>
      <c r="D354" s="39" t="s">
        <v>358</v>
      </c>
      <c r="E354" s="39">
        <v>13.4</v>
      </c>
      <c r="F354" s="39">
        <v>8.1</v>
      </c>
      <c r="G354" s="39">
        <v>21.4</v>
      </c>
      <c r="H354" s="39">
        <v>24.9</v>
      </c>
    </row>
    <row r="355" spans="1:8" ht="12.75" customHeight="1">
      <c r="A355" s="39" t="s">
        <v>418</v>
      </c>
      <c r="B355" s="39" t="s">
        <v>166</v>
      </c>
      <c r="C355" s="39" t="s">
        <v>374</v>
      </c>
      <c r="D355" s="39" t="s">
        <v>358</v>
      </c>
      <c r="E355" s="39">
        <v>12.4</v>
      </c>
      <c r="F355" s="39">
        <v>7.6</v>
      </c>
      <c r="G355" s="39">
        <v>19.600000000000001</v>
      </c>
      <c r="H355" s="39">
        <v>24.2</v>
      </c>
    </row>
    <row r="356" spans="1:8" ht="12.75" customHeight="1">
      <c r="A356" s="39" t="s">
        <v>418</v>
      </c>
      <c r="B356" s="39" t="s">
        <v>170</v>
      </c>
      <c r="C356" s="39" t="s">
        <v>372</v>
      </c>
      <c r="D356" s="39" t="s">
        <v>358</v>
      </c>
      <c r="E356" s="39">
        <v>6.1</v>
      </c>
      <c r="F356" s="39">
        <v>3.9</v>
      </c>
      <c r="G356" s="39">
        <v>9.5</v>
      </c>
      <c r="H356" s="39">
        <v>22.5</v>
      </c>
    </row>
    <row r="357" spans="1:8" ht="12.75" customHeight="1">
      <c r="A357" s="39" t="s">
        <v>418</v>
      </c>
      <c r="B357" s="39" t="s">
        <v>172</v>
      </c>
      <c r="C357" s="39" t="s">
        <v>374</v>
      </c>
      <c r="D357" s="39" t="s">
        <v>358</v>
      </c>
      <c r="E357" s="39">
        <v>13.9</v>
      </c>
      <c r="F357" s="39">
        <v>9.5</v>
      </c>
      <c r="G357" s="39">
        <v>19.8</v>
      </c>
      <c r="H357" s="39">
        <v>18.8</v>
      </c>
    </row>
    <row r="358" spans="1:8" ht="12.75" customHeight="1">
      <c r="A358" s="39" t="s">
        <v>418</v>
      </c>
      <c r="B358" s="39" t="s">
        <v>175</v>
      </c>
      <c r="C358" s="39" t="s">
        <v>373</v>
      </c>
      <c r="D358" s="39" t="s">
        <v>358</v>
      </c>
      <c r="E358" s="39">
        <v>14.6</v>
      </c>
      <c r="F358" s="39">
        <v>10.4</v>
      </c>
      <c r="G358" s="39">
        <v>20</v>
      </c>
      <c r="H358" s="39">
        <v>16.8</v>
      </c>
    </row>
    <row r="359" spans="1:8" ht="12.75" customHeight="1">
      <c r="A359" s="39" t="s">
        <v>418</v>
      </c>
      <c r="B359" s="39" t="s">
        <v>358</v>
      </c>
      <c r="C359" s="39" t="s">
        <v>358</v>
      </c>
      <c r="D359" s="39" t="s">
        <v>358</v>
      </c>
      <c r="E359" s="39">
        <v>9.4</v>
      </c>
      <c r="F359" s="39">
        <v>8.3000000000000007</v>
      </c>
      <c r="G359" s="39">
        <v>10.6</v>
      </c>
      <c r="H359" s="39">
        <v>6.4</v>
      </c>
    </row>
    <row r="360" spans="1:8" ht="12.75" customHeight="1">
      <c r="A360" s="39" t="s">
        <v>418</v>
      </c>
      <c r="B360" s="39" t="s">
        <v>99</v>
      </c>
      <c r="C360" s="39" t="s">
        <v>377</v>
      </c>
      <c r="D360" s="39" t="s">
        <v>360</v>
      </c>
      <c r="E360" s="39">
        <v>14.4</v>
      </c>
      <c r="F360" s="39">
        <v>8.9</v>
      </c>
      <c r="G360" s="39">
        <v>22.4</v>
      </c>
      <c r="H360" s="39">
        <v>23.7</v>
      </c>
    </row>
    <row r="361" spans="1:8" ht="12.75" customHeight="1">
      <c r="A361" s="39" t="s">
        <v>418</v>
      </c>
      <c r="B361" s="39" t="s">
        <v>100</v>
      </c>
      <c r="C361" s="39" t="s">
        <v>377</v>
      </c>
      <c r="D361" s="39" t="s">
        <v>360</v>
      </c>
      <c r="E361" s="39">
        <v>11.2</v>
      </c>
      <c r="F361" s="39">
        <v>7.7</v>
      </c>
      <c r="G361" s="39">
        <v>15.9</v>
      </c>
      <c r="H361" s="39">
        <v>18.5</v>
      </c>
    </row>
    <row r="362" spans="1:8" ht="12.75" customHeight="1">
      <c r="A362" s="39" t="s">
        <v>418</v>
      </c>
      <c r="B362" s="39" t="s">
        <v>107</v>
      </c>
      <c r="C362" s="39" t="s">
        <v>376</v>
      </c>
      <c r="D362" s="39" t="s">
        <v>360</v>
      </c>
      <c r="E362" s="39">
        <v>10</v>
      </c>
      <c r="F362" s="39">
        <v>7.1</v>
      </c>
      <c r="G362" s="39">
        <v>13.7</v>
      </c>
      <c r="H362" s="39">
        <v>16.7</v>
      </c>
    </row>
    <row r="363" spans="1:8" ht="12.75" customHeight="1">
      <c r="A363" s="39" t="s">
        <v>418</v>
      </c>
      <c r="B363" s="39" t="s">
        <v>113</v>
      </c>
      <c r="C363" s="39" t="s">
        <v>375</v>
      </c>
      <c r="D363" s="39" t="s">
        <v>360</v>
      </c>
      <c r="E363" s="39">
        <v>17.100000000000001</v>
      </c>
      <c r="F363" s="39">
        <v>10.3</v>
      </c>
      <c r="G363" s="39">
        <v>27.1</v>
      </c>
      <c r="H363" s="39">
        <v>24.9</v>
      </c>
    </row>
    <row r="364" spans="1:8">
      <c r="A364" s="39" t="s">
        <v>418</v>
      </c>
      <c r="B364" s="39" t="s">
        <v>114</v>
      </c>
      <c r="C364" s="39" t="s">
        <v>386</v>
      </c>
      <c r="D364" s="39" t="s">
        <v>360</v>
      </c>
      <c r="E364" s="39">
        <v>11.8</v>
      </c>
      <c r="F364" s="39">
        <v>8.1</v>
      </c>
      <c r="G364" s="39">
        <v>16.899999999999999</v>
      </c>
      <c r="H364" s="39">
        <v>18.899999999999999</v>
      </c>
    </row>
    <row r="365" spans="1:8">
      <c r="A365" s="39" t="s">
        <v>418</v>
      </c>
      <c r="B365" s="39" t="s">
        <v>120</v>
      </c>
      <c r="C365" s="39" t="s">
        <v>386</v>
      </c>
      <c r="D365" s="39" t="s">
        <v>360</v>
      </c>
      <c r="E365" s="39">
        <v>8</v>
      </c>
      <c r="F365" s="39">
        <v>4.9000000000000004</v>
      </c>
      <c r="G365" s="39">
        <v>12.7</v>
      </c>
      <c r="H365" s="39">
        <v>24.2</v>
      </c>
    </row>
    <row r="366" spans="1:8" ht="12.75" customHeight="1">
      <c r="A366" s="39" t="s">
        <v>418</v>
      </c>
      <c r="B366" s="39" t="s">
        <v>121</v>
      </c>
      <c r="C366" s="39" t="s">
        <v>377</v>
      </c>
      <c r="D366" s="39" t="s">
        <v>360</v>
      </c>
      <c r="E366" s="39">
        <v>13.1</v>
      </c>
      <c r="F366" s="39">
        <v>7.7</v>
      </c>
      <c r="G366" s="39">
        <v>21.5</v>
      </c>
      <c r="H366" s="39">
        <v>26.4</v>
      </c>
    </row>
    <row r="367" spans="1:8" ht="12.75" customHeight="1">
      <c r="A367" s="39" t="s">
        <v>418</v>
      </c>
      <c r="B367" s="39" t="s">
        <v>124</v>
      </c>
      <c r="C367" s="39" t="s">
        <v>375</v>
      </c>
      <c r="D367" s="39" t="s">
        <v>360</v>
      </c>
      <c r="E367" s="39">
        <v>8.6999999999999993</v>
      </c>
      <c r="F367" s="39">
        <v>5.7</v>
      </c>
      <c r="G367" s="39">
        <v>13.1</v>
      </c>
      <c r="H367" s="39">
        <v>21.1</v>
      </c>
    </row>
    <row r="368" spans="1:8" ht="12.75" customHeight="1">
      <c r="A368" s="39" t="s">
        <v>418</v>
      </c>
      <c r="B368" s="39" t="s">
        <v>126</v>
      </c>
      <c r="C368" s="39" t="s">
        <v>377</v>
      </c>
      <c r="D368" s="39" t="s">
        <v>360</v>
      </c>
      <c r="E368" s="39">
        <v>9.1</v>
      </c>
      <c r="F368" s="39">
        <v>5.2</v>
      </c>
      <c r="G368" s="39">
        <v>15.4</v>
      </c>
      <c r="H368" s="39">
        <v>28</v>
      </c>
    </row>
    <row r="369" spans="1:8">
      <c r="A369" s="39" t="s">
        <v>418</v>
      </c>
      <c r="B369" s="39" t="s">
        <v>127</v>
      </c>
      <c r="C369" s="39" t="s">
        <v>386</v>
      </c>
      <c r="D369" s="39" t="s">
        <v>360</v>
      </c>
      <c r="E369" s="39">
        <v>15.2</v>
      </c>
      <c r="F369" s="39">
        <v>9.5</v>
      </c>
      <c r="G369" s="39">
        <v>23.4</v>
      </c>
      <c r="H369" s="39">
        <v>23.3</v>
      </c>
    </row>
    <row r="370" spans="1:8" ht="12.75" customHeight="1">
      <c r="A370" s="39" t="s">
        <v>418</v>
      </c>
      <c r="B370" s="39" t="s">
        <v>128</v>
      </c>
      <c r="C370" s="39" t="s">
        <v>379</v>
      </c>
      <c r="D370" s="39" t="s">
        <v>360</v>
      </c>
      <c r="E370" s="39">
        <v>7.6</v>
      </c>
      <c r="F370" s="39">
        <v>4.7</v>
      </c>
      <c r="G370" s="39">
        <v>11.9</v>
      </c>
      <c r="H370" s="39">
        <v>23.8</v>
      </c>
    </row>
    <row r="371" spans="1:8">
      <c r="A371" s="39" t="s">
        <v>418</v>
      </c>
      <c r="B371" s="39" t="s">
        <v>129</v>
      </c>
      <c r="C371" s="39" t="s">
        <v>386</v>
      </c>
      <c r="D371" s="39" t="s">
        <v>360</v>
      </c>
      <c r="E371" s="39">
        <v>16.5</v>
      </c>
      <c r="F371" s="39">
        <v>10.1</v>
      </c>
      <c r="G371" s="39">
        <v>25.8</v>
      </c>
      <c r="H371" s="39">
        <v>24</v>
      </c>
    </row>
    <row r="372" spans="1:8" ht="12.75" customHeight="1">
      <c r="A372" s="39" t="s">
        <v>418</v>
      </c>
      <c r="B372" s="39" t="s">
        <v>139</v>
      </c>
      <c r="C372" s="39" t="s">
        <v>379</v>
      </c>
      <c r="D372" s="39" t="s">
        <v>360</v>
      </c>
      <c r="E372" s="39">
        <v>6.5</v>
      </c>
      <c r="F372" s="39">
        <v>3.8</v>
      </c>
      <c r="G372" s="39">
        <v>10.9</v>
      </c>
      <c r="H372" s="39">
        <v>27.1</v>
      </c>
    </row>
    <row r="373" spans="1:8" ht="12.75" customHeight="1">
      <c r="A373" s="39" t="s">
        <v>418</v>
      </c>
      <c r="B373" s="39" t="s">
        <v>141</v>
      </c>
      <c r="C373" s="39" t="s">
        <v>379</v>
      </c>
      <c r="D373" s="39" t="s">
        <v>360</v>
      </c>
      <c r="E373" s="39">
        <v>11.5</v>
      </c>
      <c r="F373" s="39">
        <v>5.8</v>
      </c>
      <c r="G373" s="39">
        <v>21.5</v>
      </c>
      <c r="H373" s="39">
        <v>33.799999999999997</v>
      </c>
    </row>
    <row r="374" spans="1:8" ht="12.75" customHeight="1">
      <c r="A374" s="39" t="s">
        <v>418</v>
      </c>
      <c r="B374" s="39" t="s">
        <v>142</v>
      </c>
      <c r="C374" s="39" t="s">
        <v>376</v>
      </c>
      <c r="D374" s="39" t="s">
        <v>360</v>
      </c>
      <c r="E374" s="39">
        <v>17.399999999999999</v>
      </c>
      <c r="F374" s="39">
        <v>13.3</v>
      </c>
      <c r="G374" s="39">
        <v>22.4</v>
      </c>
      <c r="H374" s="39">
        <v>13.5</v>
      </c>
    </row>
    <row r="375" spans="1:8" ht="12.75" customHeight="1">
      <c r="A375" s="39" t="s">
        <v>418</v>
      </c>
      <c r="B375" s="39" t="s">
        <v>147</v>
      </c>
      <c r="C375" s="39" t="s">
        <v>379</v>
      </c>
      <c r="D375" s="39" t="s">
        <v>360</v>
      </c>
      <c r="E375" s="39">
        <v>6.4</v>
      </c>
      <c r="F375" s="39">
        <v>4.3</v>
      </c>
      <c r="G375" s="39">
        <v>9.4</v>
      </c>
      <c r="H375" s="39">
        <v>20.2</v>
      </c>
    </row>
    <row r="376" spans="1:8" ht="12.75" customHeight="1">
      <c r="A376" s="39" t="s">
        <v>418</v>
      </c>
      <c r="B376" s="39" t="s">
        <v>148</v>
      </c>
      <c r="C376" s="39" t="s">
        <v>377</v>
      </c>
      <c r="D376" s="39" t="s">
        <v>360</v>
      </c>
      <c r="E376" s="39">
        <v>17.7</v>
      </c>
      <c r="F376" s="39">
        <v>12.6</v>
      </c>
      <c r="G376" s="39">
        <v>24.2</v>
      </c>
      <c r="H376" s="39">
        <v>16.8</v>
      </c>
    </row>
    <row r="377" spans="1:8">
      <c r="A377" s="39" t="s">
        <v>418</v>
      </c>
      <c r="B377" s="39" t="s">
        <v>152</v>
      </c>
      <c r="C377" s="39" t="s">
        <v>386</v>
      </c>
      <c r="D377" s="39" t="s">
        <v>360</v>
      </c>
      <c r="E377" s="39">
        <v>8.1</v>
      </c>
      <c r="F377" s="39">
        <v>5.4</v>
      </c>
      <c r="G377" s="39">
        <v>12</v>
      </c>
      <c r="H377" s="39">
        <v>20.7</v>
      </c>
    </row>
    <row r="378" spans="1:8">
      <c r="A378" s="39" t="s">
        <v>418</v>
      </c>
      <c r="B378" s="39" t="s">
        <v>155</v>
      </c>
      <c r="C378" s="39" t="s">
        <v>386</v>
      </c>
      <c r="D378" s="39" t="s">
        <v>360</v>
      </c>
      <c r="E378" s="39">
        <v>19.3</v>
      </c>
      <c r="F378" s="39">
        <v>12.5</v>
      </c>
      <c r="G378" s="39">
        <v>28.6</v>
      </c>
      <c r="H378" s="39">
        <v>21.3</v>
      </c>
    </row>
    <row r="379" spans="1:8" ht="12.75" customHeight="1">
      <c r="A379" s="39" t="s">
        <v>418</v>
      </c>
      <c r="B379" s="39" t="s">
        <v>157</v>
      </c>
      <c r="C379" s="39" t="s">
        <v>377</v>
      </c>
      <c r="D379" s="39" t="s">
        <v>360</v>
      </c>
      <c r="E379" s="39">
        <v>25.4</v>
      </c>
      <c r="F379" s="39">
        <v>15.7</v>
      </c>
      <c r="G379" s="39">
        <v>38.4</v>
      </c>
      <c r="H379" s="39">
        <v>22.9</v>
      </c>
    </row>
    <row r="380" spans="1:8" ht="12.75" customHeight="1">
      <c r="A380" s="39" t="s">
        <v>418</v>
      </c>
      <c r="B380" s="39" t="s">
        <v>158</v>
      </c>
      <c r="C380" s="39" t="s">
        <v>375</v>
      </c>
      <c r="D380" s="39" t="s">
        <v>360</v>
      </c>
      <c r="E380" s="39">
        <v>7.1</v>
      </c>
      <c r="F380" s="39">
        <v>2.4</v>
      </c>
      <c r="G380" s="39">
        <v>18.7</v>
      </c>
      <c r="H380" s="39">
        <v>52.7</v>
      </c>
    </row>
    <row r="381" spans="1:8">
      <c r="A381" s="39" t="s">
        <v>418</v>
      </c>
      <c r="B381" s="39" t="s">
        <v>160</v>
      </c>
      <c r="C381" s="39" t="s">
        <v>386</v>
      </c>
      <c r="D381" s="39" t="s">
        <v>360</v>
      </c>
      <c r="E381" s="39">
        <v>12.2</v>
      </c>
      <c r="F381" s="39">
        <v>7.2</v>
      </c>
      <c r="G381" s="39">
        <v>20.100000000000001</v>
      </c>
      <c r="H381" s="39">
        <v>26.4</v>
      </c>
    </row>
    <row r="382" spans="1:8" ht="12.75" customHeight="1">
      <c r="A382" s="39" t="s">
        <v>418</v>
      </c>
      <c r="B382" s="39" t="s">
        <v>163</v>
      </c>
      <c r="C382" s="39" t="s">
        <v>375</v>
      </c>
      <c r="D382" s="39" t="s">
        <v>360</v>
      </c>
      <c r="E382" s="39">
        <v>5.3</v>
      </c>
      <c r="F382" s="39">
        <v>3.4</v>
      </c>
      <c r="G382" s="39">
        <v>8.1</v>
      </c>
      <c r="H382" s="39">
        <v>22.3</v>
      </c>
    </row>
    <row r="383" spans="1:8">
      <c r="A383" s="39" t="s">
        <v>418</v>
      </c>
      <c r="B383" s="39" t="s">
        <v>167</v>
      </c>
      <c r="C383" s="39" t="s">
        <v>386</v>
      </c>
      <c r="D383" s="39" t="s">
        <v>360</v>
      </c>
      <c r="E383" s="39">
        <v>12</v>
      </c>
      <c r="F383" s="39">
        <v>7.9</v>
      </c>
      <c r="G383" s="39">
        <v>17.899999999999999</v>
      </c>
      <c r="H383" s="39">
        <v>21.1</v>
      </c>
    </row>
    <row r="384" spans="1:8">
      <c r="A384" s="39" t="s">
        <v>418</v>
      </c>
      <c r="B384" s="39" t="s">
        <v>169</v>
      </c>
      <c r="C384" s="39" t="s">
        <v>386</v>
      </c>
      <c r="D384" s="39" t="s">
        <v>360</v>
      </c>
      <c r="E384" s="39">
        <v>18.7</v>
      </c>
      <c r="F384" s="39">
        <v>10.6</v>
      </c>
      <c r="G384" s="39">
        <v>30.8</v>
      </c>
      <c r="H384" s="39">
        <v>27.3</v>
      </c>
    </row>
    <row r="385" spans="1:8" ht="12.75" customHeight="1">
      <c r="A385" s="39" t="s">
        <v>418</v>
      </c>
      <c r="B385" s="39" t="s">
        <v>173</v>
      </c>
      <c r="C385" s="39" t="s">
        <v>379</v>
      </c>
      <c r="D385" s="39" t="s">
        <v>360</v>
      </c>
      <c r="E385" s="39">
        <v>15.8</v>
      </c>
      <c r="F385" s="39">
        <v>11.9</v>
      </c>
      <c r="G385" s="39">
        <v>20.7</v>
      </c>
      <c r="H385" s="39">
        <v>14.2</v>
      </c>
    </row>
    <row r="386" spans="1:8">
      <c r="A386" s="39" t="s">
        <v>418</v>
      </c>
      <c r="B386" s="39" t="s">
        <v>176</v>
      </c>
      <c r="C386" s="39" t="s">
        <v>386</v>
      </c>
      <c r="D386" s="39" t="s">
        <v>360</v>
      </c>
      <c r="E386" s="39">
        <v>13.3</v>
      </c>
      <c r="F386" s="39">
        <v>7.2</v>
      </c>
      <c r="G386" s="39">
        <v>23.3</v>
      </c>
      <c r="H386" s="39">
        <v>30.1</v>
      </c>
    </row>
    <row r="387" spans="1:8" ht="12.75" customHeight="1">
      <c r="A387" s="39" t="s">
        <v>418</v>
      </c>
      <c r="B387" s="39" t="s">
        <v>360</v>
      </c>
      <c r="C387" s="39" t="s">
        <v>360</v>
      </c>
      <c r="D387" s="39" t="s">
        <v>360</v>
      </c>
      <c r="E387" s="39">
        <v>11.3</v>
      </c>
      <c r="F387" s="39">
        <v>10.1</v>
      </c>
      <c r="G387" s="39">
        <v>12.6</v>
      </c>
      <c r="H387" s="39">
        <v>5.7</v>
      </c>
    </row>
    <row r="388" spans="1:8" ht="12.75" customHeight="1">
      <c r="A388" s="39" t="s">
        <v>418</v>
      </c>
      <c r="B388" s="39" t="s">
        <v>0</v>
      </c>
      <c r="C388" s="39" t="s">
        <v>0</v>
      </c>
      <c r="D388" s="39" t="s">
        <v>0</v>
      </c>
      <c r="E388" s="39">
        <v>10.1</v>
      </c>
      <c r="F388" s="39">
        <v>9.5</v>
      </c>
      <c r="G388" s="39">
        <v>10.7</v>
      </c>
      <c r="H388" s="39">
        <v>3</v>
      </c>
    </row>
    <row r="389" spans="1:8" ht="12.75" customHeight="1">
      <c r="A389" s="39" t="s">
        <v>418</v>
      </c>
      <c r="B389" s="39" t="s">
        <v>363</v>
      </c>
      <c r="C389" s="39" t="s">
        <v>363</v>
      </c>
      <c r="D389" s="39" t="s">
        <v>363</v>
      </c>
      <c r="E389" s="39">
        <v>11.8</v>
      </c>
      <c r="F389" s="39">
        <v>9.5</v>
      </c>
      <c r="G389" s="39">
        <v>14.7</v>
      </c>
      <c r="H389" s="39">
        <v>11.2</v>
      </c>
    </row>
    <row r="390" spans="1:8" ht="12.75" customHeight="1">
      <c r="A390" s="39" t="s">
        <v>418</v>
      </c>
      <c r="B390" s="39" t="s">
        <v>364</v>
      </c>
      <c r="C390" s="39" t="s">
        <v>364</v>
      </c>
      <c r="D390" s="39" t="s">
        <v>364</v>
      </c>
      <c r="E390" s="39">
        <v>11.6</v>
      </c>
      <c r="F390" s="39">
        <v>9.4</v>
      </c>
      <c r="G390" s="39">
        <v>14.2</v>
      </c>
      <c r="H390" s="39">
        <v>10.5</v>
      </c>
    </row>
    <row r="391" spans="1:8" ht="12.75" customHeight="1">
      <c r="A391" s="39" t="s">
        <v>418</v>
      </c>
      <c r="B391" s="39" t="s">
        <v>365</v>
      </c>
      <c r="C391" s="39" t="s">
        <v>365</v>
      </c>
      <c r="D391" s="39" t="s">
        <v>365</v>
      </c>
      <c r="E391" s="39">
        <v>15.6</v>
      </c>
      <c r="F391" s="39">
        <v>12.4</v>
      </c>
      <c r="G391" s="39">
        <v>19.399999999999999</v>
      </c>
      <c r="H391" s="39">
        <v>11.5</v>
      </c>
    </row>
    <row r="392" spans="1:8" ht="12.75" customHeight="1">
      <c r="A392" s="39" t="s">
        <v>418</v>
      </c>
      <c r="B392" s="39" t="s">
        <v>366</v>
      </c>
      <c r="C392" s="39" t="s">
        <v>366</v>
      </c>
      <c r="D392" s="39" t="s">
        <v>366</v>
      </c>
      <c r="E392" s="39">
        <v>8.6999999999999993</v>
      </c>
      <c r="F392" s="39">
        <v>7.1</v>
      </c>
      <c r="G392" s="39">
        <v>10.7</v>
      </c>
      <c r="H392" s="39">
        <v>10.4</v>
      </c>
    </row>
    <row r="393" spans="1:8" ht="12.75" customHeight="1">
      <c r="A393" s="39" t="s">
        <v>418</v>
      </c>
      <c r="B393" s="39" t="s">
        <v>367</v>
      </c>
      <c r="C393" s="39" t="s">
        <v>367</v>
      </c>
      <c r="D393" s="39" t="s">
        <v>367</v>
      </c>
      <c r="E393" s="39">
        <v>7.9</v>
      </c>
      <c r="F393" s="39">
        <v>6.6</v>
      </c>
      <c r="G393" s="39">
        <v>9.5</v>
      </c>
      <c r="H393" s="39">
        <v>9.3000000000000007</v>
      </c>
    </row>
    <row r="394" spans="1:8" ht="12.75" customHeight="1">
      <c r="A394" s="39" t="s">
        <v>418</v>
      </c>
      <c r="B394" s="39" t="s">
        <v>368</v>
      </c>
      <c r="C394" s="39" t="s">
        <v>368</v>
      </c>
      <c r="D394" s="39" t="s">
        <v>368</v>
      </c>
      <c r="E394" s="39">
        <v>12.6</v>
      </c>
      <c r="F394" s="39">
        <v>9.8000000000000007</v>
      </c>
      <c r="G394" s="39">
        <v>16.100000000000001</v>
      </c>
      <c r="H394" s="39">
        <v>12.6</v>
      </c>
    </row>
    <row r="395" spans="1:8" ht="12.75" customHeight="1">
      <c r="A395" s="39" t="s">
        <v>418</v>
      </c>
      <c r="B395" s="39" t="s">
        <v>369</v>
      </c>
      <c r="C395" s="39" t="s">
        <v>369</v>
      </c>
      <c r="D395" s="39" t="s">
        <v>369</v>
      </c>
      <c r="E395" s="39">
        <v>11.8</v>
      </c>
      <c r="F395" s="39">
        <v>8.3000000000000007</v>
      </c>
      <c r="G395" s="39">
        <v>16.600000000000001</v>
      </c>
      <c r="H395" s="39">
        <v>17.7</v>
      </c>
    </row>
    <row r="396" spans="1:8" ht="12.75" customHeight="1">
      <c r="A396" s="39" t="s">
        <v>418</v>
      </c>
      <c r="B396" s="39" t="s">
        <v>370</v>
      </c>
      <c r="C396" s="39" t="s">
        <v>370</v>
      </c>
      <c r="D396" s="39" t="s">
        <v>370</v>
      </c>
      <c r="E396" s="39">
        <v>10.8</v>
      </c>
      <c r="F396" s="39">
        <v>8.6999999999999993</v>
      </c>
      <c r="G396" s="39">
        <v>13.3</v>
      </c>
      <c r="H396" s="39">
        <v>10.7</v>
      </c>
    </row>
    <row r="397" spans="1:8" ht="12.75" customHeight="1">
      <c r="A397" s="39" t="s">
        <v>418</v>
      </c>
      <c r="B397" s="39" t="s">
        <v>371</v>
      </c>
      <c r="C397" s="39" t="s">
        <v>371</v>
      </c>
      <c r="D397" s="39" t="s">
        <v>371</v>
      </c>
      <c r="E397" s="39">
        <v>17.2</v>
      </c>
      <c r="F397" s="39">
        <v>14.2</v>
      </c>
      <c r="G397" s="39">
        <v>20.8</v>
      </c>
      <c r="H397" s="39">
        <v>9.6999999999999993</v>
      </c>
    </row>
    <row r="398" spans="1:8" ht="12.75" customHeight="1">
      <c r="A398" s="39" t="s">
        <v>418</v>
      </c>
      <c r="B398" s="39" t="s">
        <v>372</v>
      </c>
      <c r="C398" s="39" t="s">
        <v>372</v>
      </c>
      <c r="D398" s="39" t="s">
        <v>372</v>
      </c>
      <c r="E398" s="39">
        <v>5.4</v>
      </c>
      <c r="F398" s="39">
        <v>4.0999999999999996</v>
      </c>
      <c r="G398" s="39">
        <v>7.1</v>
      </c>
      <c r="H398" s="39">
        <v>13.7</v>
      </c>
    </row>
    <row r="399" spans="1:8" ht="12.75" customHeight="1">
      <c r="A399" s="39" t="s">
        <v>418</v>
      </c>
      <c r="B399" s="39" t="s">
        <v>373</v>
      </c>
      <c r="C399" s="39" t="s">
        <v>373</v>
      </c>
      <c r="D399" s="39" t="s">
        <v>373</v>
      </c>
      <c r="E399" s="39">
        <v>11.9</v>
      </c>
      <c r="F399" s="39">
        <v>9.6</v>
      </c>
      <c r="G399" s="39">
        <v>14.7</v>
      </c>
      <c r="H399" s="39">
        <v>10.9</v>
      </c>
    </row>
    <row r="400" spans="1:8" ht="12.75" customHeight="1">
      <c r="A400" s="39" t="s">
        <v>418</v>
      </c>
      <c r="B400" s="39" t="s">
        <v>374</v>
      </c>
      <c r="C400" s="39" t="s">
        <v>374</v>
      </c>
      <c r="D400" s="39" t="s">
        <v>374</v>
      </c>
      <c r="E400" s="39">
        <v>13.7</v>
      </c>
      <c r="F400" s="39">
        <v>11.2</v>
      </c>
      <c r="G400" s="39">
        <v>16.7</v>
      </c>
      <c r="H400" s="39">
        <v>10.1</v>
      </c>
    </row>
    <row r="401" spans="1:8" ht="12.75" customHeight="1">
      <c r="A401" s="39" t="s">
        <v>418</v>
      </c>
      <c r="B401" s="39" t="s">
        <v>375</v>
      </c>
      <c r="C401" s="39" t="s">
        <v>375</v>
      </c>
      <c r="D401" s="39" t="s">
        <v>375</v>
      </c>
      <c r="E401" s="39">
        <v>9</v>
      </c>
      <c r="F401" s="39">
        <v>6.4</v>
      </c>
      <c r="G401" s="39">
        <v>12.7</v>
      </c>
      <c r="H401" s="39">
        <v>17.600000000000001</v>
      </c>
    </row>
    <row r="402" spans="1:8" ht="12.75" customHeight="1">
      <c r="A402" s="39" t="s">
        <v>418</v>
      </c>
      <c r="B402" s="39" t="s">
        <v>376</v>
      </c>
      <c r="C402" s="39" t="s">
        <v>376</v>
      </c>
      <c r="D402" s="39" t="s">
        <v>376</v>
      </c>
      <c r="E402" s="39">
        <v>13.1</v>
      </c>
      <c r="F402" s="39">
        <v>10.5</v>
      </c>
      <c r="G402" s="39">
        <v>16.100000000000001</v>
      </c>
      <c r="H402" s="39">
        <v>10.7</v>
      </c>
    </row>
    <row r="403" spans="1:8" ht="12.75" customHeight="1">
      <c r="A403" s="39" t="s">
        <v>418</v>
      </c>
      <c r="B403" s="39" t="s">
        <v>377</v>
      </c>
      <c r="C403" s="39" t="s">
        <v>377</v>
      </c>
      <c r="D403" s="39" t="s">
        <v>377</v>
      </c>
      <c r="E403" s="39">
        <v>13.1</v>
      </c>
      <c r="F403" s="39">
        <v>10.6</v>
      </c>
      <c r="G403" s="39">
        <v>16</v>
      </c>
      <c r="H403" s="39">
        <v>10.6</v>
      </c>
    </row>
    <row r="404" spans="1:8" ht="12.75" customHeight="1">
      <c r="A404" s="39" t="s">
        <v>418</v>
      </c>
      <c r="B404" s="39" t="s">
        <v>386</v>
      </c>
      <c r="C404" s="39" t="s">
        <v>386</v>
      </c>
      <c r="D404" s="39" t="s">
        <v>378</v>
      </c>
      <c r="E404" s="39">
        <v>12.9</v>
      </c>
      <c r="F404" s="39">
        <v>10.8</v>
      </c>
      <c r="G404" s="39">
        <v>15.3</v>
      </c>
      <c r="H404" s="39">
        <v>9</v>
      </c>
    </row>
    <row r="405" spans="1:8" ht="12.75" customHeight="1">
      <c r="A405" s="39" t="s">
        <v>418</v>
      </c>
      <c r="B405" s="39" t="s">
        <v>379</v>
      </c>
      <c r="C405" s="39" t="s">
        <v>379</v>
      </c>
      <c r="D405" s="39" t="s">
        <v>379</v>
      </c>
      <c r="E405" s="39">
        <v>10.8</v>
      </c>
      <c r="F405" s="39">
        <v>8.6999999999999993</v>
      </c>
      <c r="G405" s="39">
        <v>13.2</v>
      </c>
      <c r="H405" s="39">
        <v>10.8</v>
      </c>
    </row>
    <row r="406" spans="1:8" ht="12.75" customHeight="1">
      <c r="A406" s="39" t="s">
        <v>419</v>
      </c>
      <c r="B406" s="39" t="s">
        <v>101</v>
      </c>
      <c r="C406" s="39" t="s">
        <v>366</v>
      </c>
      <c r="D406" s="39" t="s">
        <v>356</v>
      </c>
      <c r="E406" s="39">
        <v>18.2</v>
      </c>
      <c r="F406" s="39">
        <v>13.7</v>
      </c>
      <c r="G406" s="39">
        <v>23.7</v>
      </c>
      <c r="H406" s="39">
        <v>14</v>
      </c>
    </row>
    <row r="407" spans="1:8" ht="12.75" customHeight="1">
      <c r="A407" s="39" t="s">
        <v>419</v>
      </c>
      <c r="B407" s="39" t="s">
        <v>108</v>
      </c>
      <c r="C407" s="39" t="s">
        <v>365</v>
      </c>
      <c r="D407" s="39" t="s">
        <v>356</v>
      </c>
      <c r="E407" s="39">
        <v>8.1999999999999993</v>
      </c>
      <c r="F407" s="39">
        <v>2.8</v>
      </c>
      <c r="G407" s="39">
        <v>21.7</v>
      </c>
      <c r="H407" s="39">
        <v>52.8</v>
      </c>
    </row>
    <row r="408" spans="1:8" ht="12.75" customHeight="1">
      <c r="A408" s="39" t="s">
        <v>419</v>
      </c>
      <c r="B408" s="39" t="s">
        <v>109</v>
      </c>
      <c r="C408" s="39" t="s">
        <v>364</v>
      </c>
      <c r="D408" s="39" t="s">
        <v>356</v>
      </c>
      <c r="E408" s="39">
        <v>12.1</v>
      </c>
      <c r="F408" s="39">
        <v>7</v>
      </c>
      <c r="G408" s="39">
        <v>20.100000000000001</v>
      </c>
      <c r="H408" s="39">
        <v>27.1</v>
      </c>
    </row>
    <row r="409" spans="1:8" ht="12.75" customHeight="1">
      <c r="A409" s="39" t="s">
        <v>419</v>
      </c>
      <c r="B409" s="39" t="s">
        <v>112</v>
      </c>
      <c r="C409" s="39" t="s">
        <v>364</v>
      </c>
      <c r="D409" s="39" t="s">
        <v>356</v>
      </c>
      <c r="E409" s="39">
        <v>10</v>
      </c>
      <c r="F409" s="39">
        <v>6.4</v>
      </c>
      <c r="G409" s="39">
        <v>15.3</v>
      </c>
      <c r="H409" s="39">
        <v>22.4</v>
      </c>
    </row>
    <row r="410" spans="1:8" ht="12.75" customHeight="1">
      <c r="A410" s="39" t="s">
        <v>419</v>
      </c>
      <c r="B410" s="39" t="s">
        <v>115</v>
      </c>
      <c r="C410" s="39" t="s">
        <v>366</v>
      </c>
      <c r="D410" s="39" t="s">
        <v>356</v>
      </c>
      <c r="E410" s="39">
        <v>11.5</v>
      </c>
      <c r="F410" s="39">
        <v>8.5</v>
      </c>
      <c r="G410" s="39">
        <v>15.4</v>
      </c>
      <c r="H410" s="39">
        <v>15.2</v>
      </c>
    </row>
    <row r="411" spans="1:8" ht="12.75" customHeight="1">
      <c r="A411" s="39" t="s">
        <v>419</v>
      </c>
      <c r="B411" s="39" t="s">
        <v>118</v>
      </c>
      <c r="C411" s="39" t="s">
        <v>365</v>
      </c>
      <c r="D411" s="39" t="s">
        <v>356</v>
      </c>
      <c r="E411" s="39">
        <v>2.2999999999999998</v>
      </c>
      <c r="F411" s="39">
        <v>1.2</v>
      </c>
      <c r="G411" s="39">
        <v>4.4000000000000004</v>
      </c>
      <c r="H411" s="39">
        <v>33.4</v>
      </c>
    </row>
    <row r="412" spans="1:8" ht="12.75" customHeight="1">
      <c r="A412" s="39" t="s">
        <v>419</v>
      </c>
      <c r="B412" s="39" t="s">
        <v>122</v>
      </c>
      <c r="C412" s="39" t="s">
        <v>364</v>
      </c>
      <c r="D412" s="39" t="s">
        <v>356</v>
      </c>
      <c r="E412" s="39">
        <v>14.3</v>
      </c>
      <c r="F412" s="39">
        <v>10.6</v>
      </c>
      <c r="G412" s="39">
        <v>19.100000000000001</v>
      </c>
      <c r="H412" s="39">
        <v>15.1</v>
      </c>
    </row>
    <row r="413" spans="1:8" ht="12.75" customHeight="1">
      <c r="A413" s="39" t="s">
        <v>419</v>
      </c>
      <c r="B413" s="39" t="s">
        <v>130</v>
      </c>
      <c r="C413" s="39" t="s">
        <v>363</v>
      </c>
      <c r="D413" s="39" t="s">
        <v>356</v>
      </c>
      <c r="E413" s="39">
        <v>17.399999999999999</v>
      </c>
      <c r="F413" s="39">
        <v>13.8</v>
      </c>
      <c r="G413" s="39">
        <v>21.6</v>
      </c>
      <c r="H413" s="39">
        <v>11.4</v>
      </c>
    </row>
    <row r="414" spans="1:8" ht="12.75" customHeight="1">
      <c r="A414" s="39" t="s">
        <v>419</v>
      </c>
      <c r="B414" s="39" t="s">
        <v>135</v>
      </c>
      <c r="C414" s="39" t="s">
        <v>364</v>
      </c>
      <c r="D414" s="39" t="s">
        <v>356</v>
      </c>
      <c r="E414" s="39">
        <v>9.1999999999999993</v>
      </c>
      <c r="F414" s="39">
        <v>4.5</v>
      </c>
      <c r="G414" s="39">
        <v>17.899999999999999</v>
      </c>
      <c r="H414" s="39">
        <v>35.299999999999997</v>
      </c>
    </row>
    <row r="415" spans="1:8" ht="12.75" customHeight="1">
      <c r="A415" s="39" t="s">
        <v>419</v>
      </c>
      <c r="B415" s="39" t="s">
        <v>136</v>
      </c>
      <c r="C415" s="39" t="s">
        <v>364</v>
      </c>
      <c r="D415" s="39" t="s">
        <v>356</v>
      </c>
      <c r="E415" s="39">
        <v>8.8000000000000007</v>
      </c>
      <c r="F415" s="39">
        <v>4.9000000000000004</v>
      </c>
      <c r="G415" s="39">
        <v>15.3</v>
      </c>
      <c r="H415" s="39">
        <v>29.1</v>
      </c>
    </row>
    <row r="416" spans="1:8" ht="12.75" customHeight="1">
      <c r="A416" s="39" t="s">
        <v>419</v>
      </c>
      <c r="B416" s="39" t="s">
        <v>143</v>
      </c>
      <c r="C416" s="39" t="s">
        <v>365</v>
      </c>
      <c r="D416" s="39" t="s">
        <v>356</v>
      </c>
      <c r="E416" s="39">
        <v>12.8</v>
      </c>
      <c r="F416" s="39">
        <v>8.1</v>
      </c>
      <c r="G416" s="39">
        <v>19.5</v>
      </c>
      <c r="H416" s="39">
        <v>22.6</v>
      </c>
    </row>
    <row r="417" spans="1:8" ht="12.75" customHeight="1">
      <c r="A417" s="39" t="s">
        <v>419</v>
      </c>
      <c r="B417" s="39" t="s">
        <v>149</v>
      </c>
      <c r="C417" s="39" t="s">
        <v>363</v>
      </c>
      <c r="D417" s="39" t="s">
        <v>356</v>
      </c>
      <c r="E417" s="39">
        <v>15.2</v>
      </c>
      <c r="F417" s="39">
        <v>11.7</v>
      </c>
      <c r="G417" s="39">
        <v>19.600000000000001</v>
      </c>
      <c r="H417" s="39">
        <v>13.2</v>
      </c>
    </row>
    <row r="418" spans="1:8" ht="12.75" customHeight="1">
      <c r="A418" s="39" t="s">
        <v>419</v>
      </c>
      <c r="B418" s="39" t="s">
        <v>151</v>
      </c>
      <c r="C418" s="39" t="s">
        <v>364</v>
      </c>
      <c r="D418" s="39" t="s">
        <v>356</v>
      </c>
      <c r="E418" s="39">
        <v>14.4</v>
      </c>
      <c r="F418" s="39">
        <v>7.9</v>
      </c>
      <c r="G418" s="39">
        <v>24.7</v>
      </c>
      <c r="H418" s="39">
        <v>29.2</v>
      </c>
    </row>
    <row r="419" spans="1:8" ht="12.75" customHeight="1">
      <c r="A419" s="39" t="s">
        <v>419</v>
      </c>
      <c r="B419" s="39" t="s">
        <v>154</v>
      </c>
      <c r="C419" s="39" t="s">
        <v>366</v>
      </c>
      <c r="D419" s="39" t="s">
        <v>356</v>
      </c>
      <c r="E419" s="39">
        <v>15.9</v>
      </c>
      <c r="F419" s="39">
        <v>11.1</v>
      </c>
      <c r="G419" s="39">
        <v>22.3</v>
      </c>
      <c r="H419" s="39">
        <v>17.899999999999999</v>
      </c>
    </row>
    <row r="420" spans="1:8" ht="12.75" customHeight="1">
      <c r="A420" s="39" t="s">
        <v>419</v>
      </c>
      <c r="B420" s="39" t="s">
        <v>164</v>
      </c>
      <c r="C420" s="39" t="s">
        <v>365</v>
      </c>
      <c r="D420" s="39" t="s">
        <v>356</v>
      </c>
      <c r="E420" s="39">
        <v>6.8</v>
      </c>
      <c r="F420" s="39">
        <v>3.4</v>
      </c>
      <c r="G420" s="39">
        <v>13.1</v>
      </c>
      <c r="H420" s="39">
        <v>34.200000000000003</v>
      </c>
    </row>
    <row r="421" spans="1:8" ht="12.75" customHeight="1">
      <c r="A421" s="39" t="s">
        <v>419</v>
      </c>
      <c r="B421" s="39" t="s">
        <v>171</v>
      </c>
      <c r="C421" s="39" t="s">
        <v>366</v>
      </c>
      <c r="D421" s="39" t="s">
        <v>356</v>
      </c>
      <c r="E421" s="39">
        <v>17.3</v>
      </c>
      <c r="F421" s="39">
        <v>13.5</v>
      </c>
      <c r="G421" s="39">
        <v>22</v>
      </c>
      <c r="H421" s="39">
        <v>12.5</v>
      </c>
    </row>
    <row r="422" spans="1:8" ht="12.75" customHeight="1">
      <c r="A422" s="39" t="s">
        <v>419</v>
      </c>
      <c r="B422" s="39" t="s">
        <v>174</v>
      </c>
      <c r="C422" s="39" t="s">
        <v>366</v>
      </c>
      <c r="D422" s="39" t="s">
        <v>356</v>
      </c>
      <c r="E422" s="39">
        <v>14.3</v>
      </c>
      <c r="F422" s="39">
        <v>10.1</v>
      </c>
      <c r="G422" s="39">
        <v>19.899999999999999</v>
      </c>
      <c r="H422" s="39">
        <v>17.5</v>
      </c>
    </row>
    <row r="423" spans="1:8" ht="12.75" customHeight="1">
      <c r="A423" s="39" t="s">
        <v>419</v>
      </c>
      <c r="B423" s="39" t="s">
        <v>356</v>
      </c>
      <c r="C423" s="39" t="s">
        <v>356</v>
      </c>
      <c r="D423" s="39" t="s">
        <v>356</v>
      </c>
      <c r="E423" s="39">
        <v>15</v>
      </c>
      <c r="F423" s="39">
        <v>13.6</v>
      </c>
      <c r="G423" s="39">
        <v>16.399999999999999</v>
      </c>
      <c r="H423" s="39">
        <v>4.8</v>
      </c>
    </row>
    <row r="424" spans="1:8" ht="12.75" customHeight="1">
      <c r="A424" s="39" t="s">
        <v>419</v>
      </c>
      <c r="B424" s="39" t="s">
        <v>102</v>
      </c>
      <c r="C424" s="39" t="s">
        <v>368</v>
      </c>
      <c r="D424" s="39" t="s">
        <v>357</v>
      </c>
      <c r="E424" s="39">
        <v>10.199999999999999</v>
      </c>
      <c r="F424" s="39">
        <v>5.9</v>
      </c>
      <c r="G424" s="39">
        <v>17.2</v>
      </c>
      <c r="H424" s="39">
        <v>27.5</v>
      </c>
    </row>
    <row r="425" spans="1:8" ht="12.75" customHeight="1">
      <c r="A425" s="39" t="s">
        <v>419</v>
      </c>
      <c r="B425" s="39" t="s">
        <v>103</v>
      </c>
      <c r="C425" s="39" t="s">
        <v>368</v>
      </c>
      <c r="D425" s="39" t="s">
        <v>357</v>
      </c>
      <c r="E425" s="39">
        <v>11.8</v>
      </c>
      <c r="F425" s="39">
        <v>7.6</v>
      </c>
      <c r="G425" s="39">
        <v>17.899999999999999</v>
      </c>
      <c r="H425" s="39">
        <v>21.9</v>
      </c>
    </row>
    <row r="426" spans="1:8" ht="12.75" customHeight="1">
      <c r="A426" s="39" t="s">
        <v>419</v>
      </c>
      <c r="B426" s="39" t="s">
        <v>104</v>
      </c>
      <c r="C426" s="39" t="s">
        <v>367</v>
      </c>
      <c r="D426" s="39" t="s">
        <v>357</v>
      </c>
      <c r="E426" s="39">
        <v>14.2</v>
      </c>
      <c r="F426" s="39">
        <v>8.6999999999999993</v>
      </c>
      <c r="G426" s="39">
        <v>22.3</v>
      </c>
      <c r="H426" s="39">
        <v>24.1</v>
      </c>
    </row>
    <row r="427" spans="1:8" ht="12.75" customHeight="1">
      <c r="A427" s="39" t="s">
        <v>419</v>
      </c>
      <c r="B427" s="39" t="s">
        <v>110</v>
      </c>
      <c r="C427" s="39" t="s">
        <v>370</v>
      </c>
      <c r="D427" s="39" t="s">
        <v>357</v>
      </c>
      <c r="E427" s="39">
        <v>13.5</v>
      </c>
      <c r="F427" s="39">
        <v>9.6999999999999993</v>
      </c>
      <c r="G427" s="39">
        <v>18.5</v>
      </c>
      <c r="H427" s="39">
        <v>16.5</v>
      </c>
    </row>
    <row r="428" spans="1:8" ht="12.75" customHeight="1">
      <c r="A428" s="39" t="s">
        <v>419</v>
      </c>
      <c r="B428" s="39" t="s">
        <v>111</v>
      </c>
      <c r="C428" s="39" t="s">
        <v>370</v>
      </c>
      <c r="D428" s="39" t="s">
        <v>357</v>
      </c>
      <c r="E428" s="39">
        <v>19.5</v>
      </c>
      <c r="F428" s="39">
        <v>15.8</v>
      </c>
      <c r="G428" s="39">
        <v>23.9</v>
      </c>
      <c r="H428" s="39">
        <v>10.5</v>
      </c>
    </row>
    <row r="429" spans="1:8" ht="12.75" customHeight="1">
      <c r="A429" s="39" t="s">
        <v>419</v>
      </c>
      <c r="B429" s="39" t="s">
        <v>116</v>
      </c>
      <c r="C429" s="39" t="s">
        <v>369</v>
      </c>
      <c r="D429" s="39" t="s">
        <v>357</v>
      </c>
      <c r="E429" s="39">
        <v>19.600000000000001</v>
      </c>
      <c r="F429" s="39">
        <v>12.8</v>
      </c>
      <c r="G429" s="39">
        <v>28.8</v>
      </c>
      <c r="H429" s="39">
        <v>20.8</v>
      </c>
    </row>
    <row r="430" spans="1:8" ht="12.75" customHeight="1">
      <c r="A430" s="39" t="s">
        <v>419</v>
      </c>
      <c r="B430" s="39" t="s">
        <v>117</v>
      </c>
      <c r="C430" s="39" t="s">
        <v>367</v>
      </c>
      <c r="D430" s="39" t="s">
        <v>357</v>
      </c>
      <c r="E430" s="39">
        <v>15.6</v>
      </c>
      <c r="F430" s="39">
        <v>11.4</v>
      </c>
      <c r="G430" s="39">
        <v>20.8</v>
      </c>
      <c r="H430" s="39">
        <v>15.3</v>
      </c>
    </row>
    <row r="431" spans="1:8" ht="12.75" customHeight="1">
      <c r="A431" s="39" t="s">
        <v>419</v>
      </c>
      <c r="B431" s="39" t="s">
        <v>119</v>
      </c>
      <c r="C431" s="39" t="s">
        <v>367</v>
      </c>
      <c r="D431" s="39" t="s">
        <v>357</v>
      </c>
      <c r="E431" s="39">
        <v>11.3</v>
      </c>
      <c r="F431" s="39">
        <v>7.9</v>
      </c>
      <c r="G431" s="39">
        <v>16</v>
      </c>
      <c r="H431" s="39">
        <v>18.100000000000001</v>
      </c>
    </row>
    <row r="432" spans="1:8" ht="12.75" customHeight="1">
      <c r="A432" s="39" t="s">
        <v>419</v>
      </c>
      <c r="B432" s="39" t="s">
        <v>123</v>
      </c>
      <c r="C432" s="39" t="s">
        <v>370</v>
      </c>
      <c r="D432" s="39" t="s">
        <v>357</v>
      </c>
      <c r="E432" s="39">
        <v>15.3</v>
      </c>
      <c r="F432" s="39">
        <v>11.7</v>
      </c>
      <c r="G432" s="39">
        <v>19.8</v>
      </c>
      <c r="H432" s="39">
        <v>13.3</v>
      </c>
    </row>
    <row r="433" spans="1:8" ht="12.75" customHeight="1">
      <c r="A433" s="39" t="s">
        <v>419</v>
      </c>
      <c r="B433" s="39" t="s">
        <v>132</v>
      </c>
      <c r="C433" s="39" t="s">
        <v>367</v>
      </c>
      <c r="D433" s="39" t="s">
        <v>357</v>
      </c>
      <c r="E433" s="39">
        <v>12.7</v>
      </c>
      <c r="F433" s="39">
        <v>9</v>
      </c>
      <c r="G433" s="39">
        <v>17.7</v>
      </c>
      <c r="H433" s="39">
        <v>17.100000000000001</v>
      </c>
    </row>
    <row r="434" spans="1:8" ht="12.75" customHeight="1">
      <c r="A434" s="39" t="s">
        <v>419</v>
      </c>
      <c r="B434" s="39" t="s">
        <v>134</v>
      </c>
      <c r="C434" s="39" t="s">
        <v>368</v>
      </c>
      <c r="D434" s="39" t="s">
        <v>357</v>
      </c>
      <c r="E434" s="39">
        <v>15.8</v>
      </c>
      <c r="F434" s="39">
        <v>11.1</v>
      </c>
      <c r="G434" s="39">
        <v>22</v>
      </c>
      <c r="H434" s="39">
        <v>17.5</v>
      </c>
    </row>
    <row r="435" spans="1:8" ht="12.75" customHeight="1">
      <c r="A435" s="39" t="s">
        <v>419</v>
      </c>
      <c r="B435" s="39" t="s">
        <v>150</v>
      </c>
      <c r="C435" s="39" t="s">
        <v>367</v>
      </c>
      <c r="D435" s="39" t="s">
        <v>357</v>
      </c>
      <c r="E435" s="39">
        <v>16.8</v>
      </c>
      <c r="F435" s="39">
        <v>11.5</v>
      </c>
      <c r="G435" s="39">
        <v>23.8</v>
      </c>
      <c r="H435" s="39">
        <v>18.5</v>
      </c>
    </row>
    <row r="436" spans="1:8" ht="12.75" customHeight="1">
      <c r="A436" s="39" t="s">
        <v>419</v>
      </c>
      <c r="B436" s="39" t="s">
        <v>156</v>
      </c>
      <c r="C436" s="39" t="s">
        <v>367</v>
      </c>
      <c r="D436" s="39" t="s">
        <v>357</v>
      </c>
      <c r="E436" s="39">
        <v>9.4</v>
      </c>
      <c r="F436" s="39">
        <v>6.2</v>
      </c>
      <c r="G436" s="39">
        <v>14</v>
      </c>
      <c r="H436" s="39">
        <v>21</v>
      </c>
    </row>
    <row r="437" spans="1:8" ht="12.75" customHeight="1">
      <c r="A437" s="39" t="s">
        <v>419</v>
      </c>
      <c r="B437" s="39" t="s">
        <v>159</v>
      </c>
      <c r="C437" s="39" t="s">
        <v>368</v>
      </c>
      <c r="D437" s="39" t="s">
        <v>357</v>
      </c>
      <c r="E437" s="39">
        <v>12.8</v>
      </c>
      <c r="F437" s="39">
        <v>7.4</v>
      </c>
      <c r="G437" s="39">
        <v>21.2</v>
      </c>
      <c r="H437" s="39">
        <v>27.2</v>
      </c>
    </row>
    <row r="438" spans="1:8" ht="12.75" customHeight="1">
      <c r="A438" s="39" t="s">
        <v>419</v>
      </c>
      <c r="B438" s="39" t="s">
        <v>161</v>
      </c>
      <c r="C438" s="39" t="s">
        <v>367</v>
      </c>
      <c r="D438" s="39" t="s">
        <v>357</v>
      </c>
      <c r="E438" s="39">
        <v>10.1</v>
      </c>
      <c r="F438" s="39">
        <v>7.1</v>
      </c>
      <c r="G438" s="39">
        <v>14.3</v>
      </c>
      <c r="H438" s="39">
        <v>18</v>
      </c>
    </row>
    <row r="439" spans="1:8" ht="12.75" customHeight="1">
      <c r="A439" s="39" t="s">
        <v>419</v>
      </c>
      <c r="B439" s="39" t="s">
        <v>168</v>
      </c>
      <c r="C439" s="39" t="s">
        <v>369</v>
      </c>
      <c r="D439" s="39" t="s">
        <v>357</v>
      </c>
      <c r="E439" s="39">
        <v>12.9</v>
      </c>
      <c r="F439" s="39">
        <v>7.5</v>
      </c>
      <c r="G439" s="39">
        <v>21.3</v>
      </c>
      <c r="H439" s="39">
        <v>26.7</v>
      </c>
    </row>
    <row r="440" spans="1:8" ht="12.75" customHeight="1">
      <c r="A440" s="39" t="s">
        <v>419</v>
      </c>
      <c r="B440" s="39" t="s">
        <v>357</v>
      </c>
      <c r="C440" s="39" t="s">
        <v>357</v>
      </c>
      <c r="D440" s="39" t="s">
        <v>357</v>
      </c>
      <c r="E440" s="39">
        <v>14.4</v>
      </c>
      <c r="F440" s="39">
        <v>13.2</v>
      </c>
      <c r="G440" s="39">
        <v>15.8</v>
      </c>
      <c r="H440" s="39">
        <v>4.7</v>
      </c>
    </row>
    <row r="441" spans="1:8" ht="12.75" customHeight="1">
      <c r="A441" s="39" t="s">
        <v>419</v>
      </c>
      <c r="B441" s="39" t="s">
        <v>98</v>
      </c>
      <c r="C441" s="39" t="s">
        <v>374</v>
      </c>
      <c r="D441" s="39" t="s">
        <v>358</v>
      </c>
      <c r="E441" s="39">
        <v>7.5</v>
      </c>
      <c r="F441" s="39">
        <v>3</v>
      </c>
      <c r="G441" s="39">
        <v>17.5</v>
      </c>
      <c r="H441" s="39">
        <v>45.7</v>
      </c>
    </row>
    <row r="442" spans="1:8" ht="12.75" customHeight="1">
      <c r="A442" s="39" t="s">
        <v>419</v>
      </c>
      <c r="B442" s="39" t="s">
        <v>105</v>
      </c>
      <c r="C442" s="39" t="s">
        <v>374</v>
      </c>
      <c r="D442" s="39" t="s">
        <v>358</v>
      </c>
      <c r="E442" s="39">
        <v>14</v>
      </c>
      <c r="F442" s="39">
        <v>7.9</v>
      </c>
      <c r="G442" s="39">
        <v>23.5</v>
      </c>
      <c r="H442" s="39">
        <v>28</v>
      </c>
    </row>
    <row r="443" spans="1:8" ht="12.75" customHeight="1">
      <c r="A443" s="39" t="s">
        <v>419</v>
      </c>
      <c r="B443" s="39" t="s">
        <v>106</v>
      </c>
      <c r="C443" s="39" t="s">
        <v>372</v>
      </c>
      <c r="D443" s="39" t="s">
        <v>358</v>
      </c>
      <c r="E443" s="39">
        <v>12.8</v>
      </c>
      <c r="F443" s="39">
        <v>9.6</v>
      </c>
      <c r="G443" s="39">
        <v>16.8</v>
      </c>
      <c r="H443" s="39">
        <v>14.4</v>
      </c>
    </row>
    <row r="444" spans="1:8" ht="12.75" customHeight="1">
      <c r="A444" s="39" t="s">
        <v>419</v>
      </c>
      <c r="B444" s="39" t="s">
        <v>125</v>
      </c>
      <c r="C444" s="39" t="s">
        <v>371</v>
      </c>
      <c r="D444" s="39" t="s">
        <v>358</v>
      </c>
      <c r="E444" s="39">
        <v>12</v>
      </c>
      <c r="F444" s="39">
        <v>8.1999999999999993</v>
      </c>
      <c r="G444" s="39">
        <v>17.2</v>
      </c>
      <c r="H444" s="39">
        <v>18.899999999999999</v>
      </c>
    </row>
    <row r="445" spans="1:8" ht="12.75" customHeight="1">
      <c r="A445" s="39" t="s">
        <v>419</v>
      </c>
      <c r="B445" s="39" t="s">
        <v>131</v>
      </c>
      <c r="C445" s="39" t="s">
        <v>374</v>
      </c>
      <c r="D445" s="39" t="s">
        <v>358</v>
      </c>
      <c r="E445" s="39">
        <v>8.8000000000000007</v>
      </c>
      <c r="F445" s="39">
        <v>4.4000000000000004</v>
      </c>
      <c r="G445" s="39">
        <v>16.8</v>
      </c>
      <c r="H445" s="39">
        <v>34.200000000000003</v>
      </c>
    </row>
    <row r="446" spans="1:8" ht="12.75" customHeight="1">
      <c r="A446" s="39" t="s">
        <v>419</v>
      </c>
      <c r="B446" s="39" t="s">
        <v>133</v>
      </c>
      <c r="C446" s="39" t="s">
        <v>373</v>
      </c>
      <c r="D446" s="39" t="s">
        <v>358</v>
      </c>
      <c r="E446" s="39">
        <v>14.9</v>
      </c>
      <c r="F446" s="39">
        <v>11.1</v>
      </c>
      <c r="G446" s="39">
        <v>19.600000000000001</v>
      </c>
      <c r="H446" s="39">
        <v>14.4</v>
      </c>
    </row>
    <row r="447" spans="1:8" ht="12.75" customHeight="1">
      <c r="A447" s="39" t="s">
        <v>419</v>
      </c>
      <c r="B447" s="39" t="s">
        <v>137</v>
      </c>
      <c r="C447" s="39" t="s">
        <v>372</v>
      </c>
      <c r="D447" s="39" t="s">
        <v>358</v>
      </c>
      <c r="E447" s="39">
        <v>11.4</v>
      </c>
      <c r="F447" s="39">
        <v>7.7</v>
      </c>
      <c r="G447" s="39">
        <v>16.600000000000001</v>
      </c>
      <c r="H447" s="39">
        <v>19.7</v>
      </c>
    </row>
    <row r="448" spans="1:8" ht="12.75" customHeight="1">
      <c r="A448" s="39" t="s">
        <v>419</v>
      </c>
      <c r="B448" s="39" t="s">
        <v>138</v>
      </c>
      <c r="C448" s="39" t="s">
        <v>374</v>
      </c>
      <c r="D448" s="39" t="s">
        <v>358</v>
      </c>
      <c r="E448" s="39">
        <v>17</v>
      </c>
      <c r="F448" s="39">
        <v>9.6999999999999993</v>
      </c>
      <c r="G448" s="39">
        <v>28.3</v>
      </c>
      <c r="H448" s="39">
        <v>27.5</v>
      </c>
    </row>
    <row r="449" spans="1:8" ht="12.75" customHeight="1">
      <c r="A449" s="39" t="s">
        <v>419</v>
      </c>
      <c r="B449" s="39" t="s">
        <v>140</v>
      </c>
      <c r="C449" s="39" t="s">
        <v>373</v>
      </c>
      <c r="D449" s="39" t="s">
        <v>358</v>
      </c>
      <c r="E449" s="39">
        <v>15.1</v>
      </c>
      <c r="F449" s="39">
        <v>10.6</v>
      </c>
      <c r="G449" s="39">
        <v>21</v>
      </c>
      <c r="H449" s="39">
        <v>17.5</v>
      </c>
    </row>
    <row r="450" spans="1:8" ht="12.75" customHeight="1">
      <c r="A450" s="39" t="s">
        <v>419</v>
      </c>
      <c r="B450" s="39" t="s">
        <v>144</v>
      </c>
      <c r="C450" s="39" t="s">
        <v>371</v>
      </c>
      <c r="D450" s="39" t="s">
        <v>358</v>
      </c>
      <c r="E450" s="39">
        <v>17.399999999999999</v>
      </c>
      <c r="F450" s="39">
        <v>11.8</v>
      </c>
      <c r="G450" s="39">
        <v>24.8</v>
      </c>
      <c r="H450" s="39">
        <v>19</v>
      </c>
    </row>
    <row r="451" spans="1:8" ht="12.75" customHeight="1">
      <c r="A451" s="39" t="s">
        <v>419</v>
      </c>
      <c r="B451" s="39" t="s">
        <v>145</v>
      </c>
      <c r="C451" s="39" t="s">
        <v>371</v>
      </c>
      <c r="D451" s="39" t="s">
        <v>358</v>
      </c>
      <c r="E451" s="39">
        <v>16.5</v>
      </c>
      <c r="F451" s="39">
        <v>10.199999999999999</v>
      </c>
      <c r="G451" s="39">
        <v>25.5</v>
      </c>
      <c r="H451" s="39">
        <v>23.6</v>
      </c>
    </row>
    <row r="452" spans="1:8" ht="12.75" customHeight="1">
      <c r="A452" s="39" t="s">
        <v>419</v>
      </c>
      <c r="B452" s="39" t="s">
        <v>146</v>
      </c>
      <c r="C452" s="39" t="s">
        <v>372</v>
      </c>
      <c r="D452" s="39" t="s">
        <v>358</v>
      </c>
      <c r="E452" s="39">
        <v>14.5</v>
      </c>
      <c r="F452" s="39">
        <v>11.2</v>
      </c>
      <c r="G452" s="39">
        <v>18.7</v>
      </c>
      <c r="H452" s="39">
        <v>13.1</v>
      </c>
    </row>
    <row r="453" spans="1:8" ht="12.75" customHeight="1">
      <c r="A453" s="39" t="s">
        <v>419</v>
      </c>
      <c r="B453" s="39" t="s">
        <v>153</v>
      </c>
      <c r="C453" s="39" t="s">
        <v>371</v>
      </c>
      <c r="D453" s="39" t="s">
        <v>358</v>
      </c>
      <c r="E453" s="39">
        <v>9.8000000000000007</v>
      </c>
      <c r="F453" s="39">
        <v>4.0999999999999996</v>
      </c>
      <c r="G453" s="39">
        <v>21.6</v>
      </c>
      <c r="H453" s="39">
        <v>42.7</v>
      </c>
    </row>
    <row r="454" spans="1:8" ht="12.75" customHeight="1">
      <c r="A454" s="39" t="s">
        <v>419</v>
      </c>
      <c r="B454" s="39" t="s">
        <v>162</v>
      </c>
      <c r="C454" s="39" t="s">
        <v>371</v>
      </c>
      <c r="D454" s="39" t="s">
        <v>358</v>
      </c>
      <c r="E454" s="39">
        <v>10.9</v>
      </c>
      <c r="F454" s="39">
        <v>6.2</v>
      </c>
      <c r="G454" s="39">
        <v>18.600000000000001</v>
      </c>
      <c r="H454" s="39">
        <v>28.2</v>
      </c>
    </row>
    <row r="455" spans="1:8" ht="12.75" customHeight="1">
      <c r="A455" s="39" t="s">
        <v>419</v>
      </c>
      <c r="B455" s="39" t="s">
        <v>165</v>
      </c>
      <c r="C455" s="39" t="s">
        <v>374</v>
      </c>
      <c r="D455" s="39" t="s">
        <v>358</v>
      </c>
      <c r="E455" s="39">
        <v>6.2</v>
      </c>
      <c r="F455" s="39">
        <v>3</v>
      </c>
      <c r="G455" s="39">
        <v>12.3</v>
      </c>
      <c r="H455" s="39">
        <v>36.299999999999997</v>
      </c>
    </row>
    <row r="456" spans="1:8" ht="12.75" customHeight="1">
      <c r="A456" s="39" t="s">
        <v>419</v>
      </c>
      <c r="B456" s="39" t="s">
        <v>166</v>
      </c>
      <c r="C456" s="39" t="s">
        <v>374</v>
      </c>
      <c r="D456" s="39" t="s">
        <v>358</v>
      </c>
      <c r="E456" s="39">
        <v>14.6</v>
      </c>
      <c r="F456" s="39">
        <v>9.3000000000000007</v>
      </c>
      <c r="G456" s="39">
        <v>22.2</v>
      </c>
      <c r="H456" s="39">
        <v>22.2</v>
      </c>
    </row>
    <row r="457" spans="1:8" ht="12.75" customHeight="1">
      <c r="A457" s="39" t="s">
        <v>419</v>
      </c>
      <c r="B457" s="39" t="s">
        <v>170</v>
      </c>
      <c r="C457" s="39" t="s">
        <v>372</v>
      </c>
      <c r="D457" s="39" t="s">
        <v>358</v>
      </c>
      <c r="E457" s="39">
        <v>15.3</v>
      </c>
      <c r="F457" s="39">
        <v>11.7</v>
      </c>
      <c r="G457" s="39">
        <v>19.8</v>
      </c>
      <c r="H457" s="39">
        <v>13.4</v>
      </c>
    </row>
    <row r="458" spans="1:8" ht="12.75" customHeight="1">
      <c r="A458" s="39" t="s">
        <v>419</v>
      </c>
      <c r="B458" s="39" t="s">
        <v>172</v>
      </c>
      <c r="C458" s="39" t="s">
        <v>374</v>
      </c>
      <c r="D458" s="39" t="s">
        <v>358</v>
      </c>
      <c r="E458" s="39">
        <v>15.9</v>
      </c>
      <c r="F458" s="39">
        <v>10.8</v>
      </c>
      <c r="G458" s="39">
        <v>22.8</v>
      </c>
      <c r="H458" s="39">
        <v>19.2</v>
      </c>
    </row>
    <row r="459" spans="1:8" ht="12.75" customHeight="1">
      <c r="A459" s="39" t="s">
        <v>419</v>
      </c>
      <c r="B459" s="39" t="s">
        <v>175</v>
      </c>
      <c r="C459" s="39" t="s">
        <v>373</v>
      </c>
      <c r="D459" s="39" t="s">
        <v>358</v>
      </c>
      <c r="E459" s="39">
        <v>16.3</v>
      </c>
      <c r="F459" s="39">
        <v>12</v>
      </c>
      <c r="G459" s="39">
        <v>21.6</v>
      </c>
      <c r="H459" s="39">
        <v>14.9</v>
      </c>
    </row>
    <row r="460" spans="1:8" ht="12.75" customHeight="1">
      <c r="A460" s="39" t="s">
        <v>419</v>
      </c>
      <c r="B460" s="39" t="s">
        <v>358</v>
      </c>
      <c r="C460" s="39" t="s">
        <v>358</v>
      </c>
      <c r="D460" s="39" t="s">
        <v>358</v>
      </c>
      <c r="E460" s="39">
        <v>14.4</v>
      </c>
      <c r="F460" s="39">
        <v>13.1</v>
      </c>
      <c r="G460" s="39">
        <v>15.8</v>
      </c>
      <c r="H460" s="39">
        <v>4.9000000000000004</v>
      </c>
    </row>
    <row r="461" spans="1:8" ht="12.75" customHeight="1">
      <c r="A461" s="39" t="s">
        <v>419</v>
      </c>
      <c r="B461" s="39" t="s">
        <v>99</v>
      </c>
      <c r="C461" s="39" t="s">
        <v>377</v>
      </c>
      <c r="D461" s="39" t="s">
        <v>360</v>
      </c>
      <c r="E461" s="39">
        <v>13.7</v>
      </c>
      <c r="F461" s="39">
        <v>8.5</v>
      </c>
      <c r="G461" s="39">
        <v>21.2</v>
      </c>
      <c r="H461" s="39">
        <v>23.4</v>
      </c>
    </row>
    <row r="462" spans="1:8" ht="12.75" customHeight="1">
      <c r="A462" s="39" t="s">
        <v>419</v>
      </c>
      <c r="B462" s="39" t="s">
        <v>100</v>
      </c>
      <c r="C462" s="39" t="s">
        <v>377</v>
      </c>
      <c r="D462" s="39" t="s">
        <v>360</v>
      </c>
      <c r="E462" s="39">
        <v>16.7</v>
      </c>
      <c r="F462" s="39">
        <v>12.4</v>
      </c>
      <c r="G462" s="39">
        <v>22</v>
      </c>
      <c r="H462" s="39">
        <v>14.6</v>
      </c>
    </row>
    <row r="463" spans="1:8" ht="12.75" customHeight="1">
      <c r="A463" s="39" t="s">
        <v>419</v>
      </c>
      <c r="B463" s="39" t="s">
        <v>107</v>
      </c>
      <c r="C463" s="39" t="s">
        <v>376</v>
      </c>
      <c r="D463" s="39" t="s">
        <v>360</v>
      </c>
      <c r="E463" s="39">
        <v>18.8</v>
      </c>
      <c r="F463" s="39">
        <v>15</v>
      </c>
      <c r="G463" s="39">
        <v>23.3</v>
      </c>
      <c r="H463" s="39">
        <v>11.2</v>
      </c>
    </row>
    <row r="464" spans="1:8" ht="12.75" customHeight="1">
      <c r="A464" s="39" t="s">
        <v>419</v>
      </c>
      <c r="B464" s="39" t="s">
        <v>113</v>
      </c>
      <c r="C464" s="39" t="s">
        <v>375</v>
      </c>
      <c r="D464" s="39" t="s">
        <v>360</v>
      </c>
      <c r="E464" s="39">
        <v>17.600000000000001</v>
      </c>
      <c r="F464" s="39">
        <v>11.2</v>
      </c>
      <c r="G464" s="39">
        <v>26.6</v>
      </c>
      <c r="H464" s="39">
        <v>22.1</v>
      </c>
    </row>
    <row r="465" spans="1:8">
      <c r="A465" s="39" t="s">
        <v>419</v>
      </c>
      <c r="B465" s="39" t="s">
        <v>114</v>
      </c>
      <c r="C465" s="39" t="s">
        <v>386</v>
      </c>
      <c r="D465" s="39" t="s">
        <v>360</v>
      </c>
      <c r="E465" s="39">
        <v>12.2</v>
      </c>
      <c r="F465" s="39">
        <v>7.2</v>
      </c>
      <c r="G465" s="39">
        <v>20.2</v>
      </c>
      <c r="H465" s="39">
        <v>26.6</v>
      </c>
    </row>
    <row r="466" spans="1:8">
      <c r="A466" s="39" t="s">
        <v>419</v>
      </c>
      <c r="B466" s="39" t="s">
        <v>120</v>
      </c>
      <c r="C466" s="39" t="s">
        <v>386</v>
      </c>
      <c r="D466" s="39" t="s">
        <v>360</v>
      </c>
      <c r="E466" s="39">
        <v>18.2</v>
      </c>
      <c r="F466" s="39">
        <v>11.3</v>
      </c>
      <c r="G466" s="39">
        <v>28</v>
      </c>
      <c r="H466" s="39">
        <v>23.3</v>
      </c>
    </row>
    <row r="467" spans="1:8" ht="12.75" customHeight="1">
      <c r="A467" s="39" t="s">
        <v>419</v>
      </c>
      <c r="B467" s="39" t="s">
        <v>121</v>
      </c>
      <c r="C467" s="39" t="s">
        <v>377</v>
      </c>
      <c r="D467" s="39" t="s">
        <v>360</v>
      </c>
      <c r="E467" s="39">
        <v>16.100000000000001</v>
      </c>
      <c r="F467" s="39">
        <v>9.6999999999999993</v>
      </c>
      <c r="G467" s="39">
        <v>25.5</v>
      </c>
      <c r="H467" s="39">
        <v>24.7</v>
      </c>
    </row>
    <row r="468" spans="1:8" ht="12.75" customHeight="1">
      <c r="A468" s="39" t="s">
        <v>419</v>
      </c>
      <c r="B468" s="39" t="s">
        <v>124</v>
      </c>
      <c r="C468" s="39" t="s">
        <v>375</v>
      </c>
      <c r="D468" s="39" t="s">
        <v>360</v>
      </c>
      <c r="E468" s="39">
        <v>15.6</v>
      </c>
      <c r="F468" s="39">
        <v>11.1</v>
      </c>
      <c r="G468" s="39">
        <v>21.5</v>
      </c>
      <c r="H468" s="39">
        <v>17</v>
      </c>
    </row>
    <row r="469" spans="1:8" ht="12.75" customHeight="1">
      <c r="A469" s="39" t="s">
        <v>419</v>
      </c>
      <c r="B469" s="39" t="s">
        <v>126</v>
      </c>
      <c r="C469" s="39" t="s">
        <v>377</v>
      </c>
      <c r="D469" s="39" t="s">
        <v>360</v>
      </c>
      <c r="E469" s="39">
        <v>4.5999999999999996</v>
      </c>
      <c r="F469" s="39">
        <v>1.8</v>
      </c>
      <c r="G469" s="39">
        <v>11.1</v>
      </c>
      <c r="H469" s="39">
        <v>46.8</v>
      </c>
    </row>
    <row r="470" spans="1:8">
      <c r="A470" s="39" t="s">
        <v>419</v>
      </c>
      <c r="B470" s="39" t="s">
        <v>127</v>
      </c>
      <c r="C470" s="39" t="s">
        <v>386</v>
      </c>
      <c r="D470" s="39" t="s">
        <v>360</v>
      </c>
      <c r="E470" s="39">
        <v>9.6</v>
      </c>
      <c r="F470" s="39">
        <v>4.3</v>
      </c>
      <c r="G470" s="39">
        <v>20.2</v>
      </c>
      <c r="H470" s="39">
        <v>39.9</v>
      </c>
    </row>
    <row r="471" spans="1:8" ht="12.75" customHeight="1">
      <c r="A471" s="39" t="s">
        <v>419</v>
      </c>
      <c r="B471" s="39" t="s">
        <v>128</v>
      </c>
      <c r="C471" s="39" t="s">
        <v>379</v>
      </c>
      <c r="D471" s="39" t="s">
        <v>360</v>
      </c>
      <c r="E471" s="39">
        <v>16.8</v>
      </c>
      <c r="F471" s="39">
        <v>12</v>
      </c>
      <c r="G471" s="39">
        <v>23</v>
      </c>
      <c r="H471" s="39">
        <v>16.8</v>
      </c>
    </row>
    <row r="472" spans="1:8">
      <c r="A472" s="39" t="s">
        <v>419</v>
      </c>
      <c r="B472" s="39" t="s">
        <v>129</v>
      </c>
      <c r="C472" s="39" t="s">
        <v>386</v>
      </c>
      <c r="D472" s="39" t="s">
        <v>360</v>
      </c>
      <c r="E472" s="39">
        <v>14.5</v>
      </c>
      <c r="F472" s="39">
        <v>8.1999999999999993</v>
      </c>
      <c r="G472" s="39">
        <v>24.3</v>
      </c>
      <c r="H472" s="39">
        <v>27.9</v>
      </c>
    </row>
    <row r="473" spans="1:8" ht="12.75" customHeight="1">
      <c r="A473" s="39" t="s">
        <v>419</v>
      </c>
      <c r="B473" s="39" t="s">
        <v>139</v>
      </c>
      <c r="C473" s="39" t="s">
        <v>379</v>
      </c>
      <c r="D473" s="39" t="s">
        <v>360</v>
      </c>
      <c r="E473" s="39">
        <v>16.100000000000001</v>
      </c>
      <c r="F473" s="39">
        <v>12.3</v>
      </c>
      <c r="G473" s="39">
        <v>20.7</v>
      </c>
      <c r="H473" s="39">
        <v>13.3</v>
      </c>
    </row>
    <row r="474" spans="1:8" ht="12.75" customHeight="1">
      <c r="A474" s="39" t="s">
        <v>419</v>
      </c>
      <c r="B474" s="39" t="s">
        <v>141</v>
      </c>
      <c r="C474" s="39" t="s">
        <v>379</v>
      </c>
      <c r="D474" s="39" t="s">
        <v>360</v>
      </c>
      <c r="E474" s="39">
        <v>17.100000000000001</v>
      </c>
      <c r="F474" s="39">
        <v>10.7</v>
      </c>
      <c r="G474" s="39">
        <v>26.1</v>
      </c>
      <c r="H474" s="39">
        <v>22.8</v>
      </c>
    </row>
    <row r="475" spans="1:8" ht="12.75" customHeight="1">
      <c r="A475" s="39" t="s">
        <v>419</v>
      </c>
      <c r="B475" s="39" t="s">
        <v>142</v>
      </c>
      <c r="C475" s="39" t="s">
        <v>376</v>
      </c>
      <c r="D475" s="39" t="s">
        <v>360</v>
      </c>
      <c r="E475" s="39">
        <v>22.4</v>
      </c>
      <c r="F475" s="39">
        <v>17.899999999999999</v>
      </c>
      <c r="G475" s="39">
        <v>27.6</v>
      </c>
      <c r="H475" s="39">
        <v>11</v>
      </c>
    </row>
    <row r="476" spans="1:8" ht="12.75" customHeight="1">
      <c r="A476" s="39" t="s">
        <v>419</v>
      </c>
      <c r="B476" s="39" t="s">
        <v>147</v>
      </c>
      <c r="C476" s="39" t="s">
        <v>379</v>
      </c>
      <c r="D476" s="39" t="s">
        <v>360</v>
      </c>
      <c r="E476" s="39">
        <v>14.1</v>
      </c>
      <c r="F476" s="39">
        <v>10.1</v>
      </c>
      <c r="G476" s="39">
        <v>19.2</v>
      </c>
      <c r="H476" s="39">
        <v>16.399999999999999</v>
      </c>
    </row>
    <row r="477" spans="1:8" ht="12.75" customHeight="1">
      <c r="A477" s="39" t="s">
        <v>419</v>
      </c>
      <c r="B477" s="39" t="s">
        <v>148</v>
      </c>
      <c r="C477" s="39" t="s">
        <v>377</v>
      </c>
      <c r="D477" s="39" t="s">
        <v>360</v>
      </c>
      <c r="E477" s="39">
        <v>23.7</v>
      </c>
      <c r="F477" s="39">
        <v>17.899999999999999</v>
      </c>
      <c r="G477" s="39">
        <v>30.7</v>
      </c>
      <c r="H477" s="39">
        <v>13.8</v>
      </c>
    </row>
    <row r="478" spans="1:8">
      <c r="A478" s="39" t="s">
        <v>419</v>
      </c>
      <c r="B478" s="39" t="s">
        <v>152</v>
      </c>
      <c r="C478" s="39" t="s">
        <v>386</v>
      </c>
      <c r="D478" s="39" t="s">
        <v>360</v>
      </c>
      <c r="E478" s="39">
        <v>17.3</v>
      </c>
      <c r="F478" s="39">
        <v>8.6</v>
      </c>
      <c r="G478" s="39">
        <v>31.7</v>
      </c>
      <c r="H478" s="39">
        <v>33.799999999999997</v>
      </c>
    </row>
    <row r="479" spans="1:8">
      <c r="A479" s="39" t="s">
        <v>419</v>
      </c>
      <c r="B479" s="39" t="s">
        <v>155</v>
      </c>
      <c r="C479" s="39" t="s">
        <v>386</v>
      </c>
      <c r="D479" s="39" t="s">
        <v>360</v>
      </c>
      <c r="E479" s="39">
        <v>12.6</v>
      </c>
      <c r="F479" s="39">
        <v>7</v>
      </c>
      <c r="G479" s="39">
        <v>21.8</v>
      </c>
      <c r="H479" s="39">
        <v>29.1</v>
      </c>
    </row>
    <row r="480" spans="1:8" ht="12.75" customHeight="1">
      <c r="A480" s="39" t="s">
        <v>419</v>
      </c>
      <c r="B480" s="39" t="s">
        <v>157</v>
      </c>
      <c r="C480" s="39" t="s">
        <v>377</v>
      </c>
      <c r="D480" s="39" t="s">
        <v>360</v>
      </c>
      <c r="E480" s="39">
        <v>17.899999999999999</v>
      </c>
      <c r="F480" s="39">
        <v>8.9</v>
      </c>
      <c r="G480" s="39">
        <v>33</v>
      </c>
      <c r="H480" s="39">
        <v>34</v>
      </c>
    </row>
    <row r="481" spans="1:8" ht="12.75" customHeight="1">
      <c r="A481" s="39" t="s">
        <v>419</v>
      </c>
      <c r="B481" s="39" t="s">
        <v>158</v>
      </c>
      <c r="C481" s="39" t="s">
        <v>375</v>
      </c>
      <c r="D481" s="39" t="s">
        <v>360</v>
      </c>
      <c r="E481" s="39">
        <v>9</v>
      </c>
      <c r="F481" s="39">
        <v>3</v>
      </c>
      <c r="G481" s="39">
        <v>23.9</v>
      </c>
      <c r="H481" s="39">
        <v>53.7</v>
      </c>
    </row>
    <row r="482" spans="1:8">
      <c r="A482" s="39" t="s">
        <v>419</v>
      </c>
      <c r="B482" s="39" t="s">
        <v>160</v>
      </c>
      <c r="C482" s="39" t="s">
        <v>386</v>
      </c>
      <c r="D482" s="39" t="s">
        <v>360</v>
      </c>
      <c r="E482" s="39">
        <v>11.7</v>
      </c>
      <c r="F482" s="39">
        <v>6.7</v>
      </c>
      <c r="G482" s="39">
        <v>19.7</v>
      </c>
      <c r="H482" s="39">
        <v>27.5</v>
      </c>
    </row>
    <row r="483" spans="1:8" ht="12.75" customHeight="1">
      <c r="A483" s="39" t="s">
        <v>419</v>
      </c>
      <c r="B483" s="39" t="s">
        <v>163</v>
      </c>
      <c r="C483" s="39" t="s">
        <v>375</v>
      </c>
      <c r="D483" s="39" t="s">
        <v>360</v>
      </c>
      <c r="E483" s="39">
        <v>17.100000000000001</v>
      </c>
      <c r="F483" s="39">
        <v>9.3000000000000007</v>
      </c>
      <c r="G483" s="39">
        <v>29.3</v>
      </c>
      <c r="H483" s="39">
        <v>29.5</v>
      </c>
    </row>
    <row r="484" spans="1:8">
      <c r="A484" s="39" t="s">
        <v>419</v>
      </c>
      <c r="B484" s="39" t="s">
        <v>167</v>
      </c>
      <c r="C484" s="39" t="s">
        <v>386</v>
      </c>
      <c r="D484" s="39" t="s">
        <v>360</v>
      </c>
      <c r="E484" s="39">
        <v>16.100000000000001</v>
      </c>
      <c r="F484" s="39">
        <v>11.1</v>
      </c>
      <c r="G484" s="39">
        <v>22.7</v>
      </c>
      <c r="H484" s="39">
        <v>18.2</v>
      </c>
    </row>
    <row r="485" spans="1:8">
      <c r="A485" s="39" t="s">
        <v>419</v>
      </c>
      <c r="B485" s="39" t="s">
        <v>169</v>
      </c>
      <c r="C485" s="39" t="s">
        <v>386</v>
      </c>
      <c r="D485" s="39" t="s">
        <v>360</v>
      </c>
      <c r="E485" s="39">
        <v>6.5</v>
      </c>
      <c r="F485" s="39">
        <v>2.1</v>
      </c>
      <c r="G485" s="39">
        <v>18.5</v>
      </c>
      <c r="H485" s="39">
        <v>56.3</v>
      </c>
    </row>
    <row r="486" spans="1:8" ht="12.75" customHeight="1">
      <c r="A486" s="39" t="s">
        <v>419</v>
      </c>
      <c r="B486" s="39" t="s">
        <v>173</v>
      </c>
      <c r="C486" s="39" t="s">
        <v>379</v>
      </c>
      <c r="D486" s="39" t="s">
        <v>360</v>
      </c>
      <c r="E486" s="39">
        <v>18</v>
      </c>
      <c r="F486" s="39">
        <v>14.2</v>
      </c>
      <c r="G486" s="39">
        <v>22.4</v>
      </c>
      <c r="H486" s="39">
        <v>11.7</v>
      </c>
    </row>
    <row r="487" spans="1:8">
      <c r="A487" s="39" t="s">
        <v>419</v>
      </c>
      <c r="B487" s="39" t="s">
        <v>176</v>
      </c>
      <c r="C487" s="39" t="s">
        <v>386</v>
      </c>
      <c r="D487" s="39" t="s">
        <v>360</v>
      </c>
      <c r="E487" s="39">
        <v>10.4</v>
      </c>
      <c r="F487" s="39">
        <v>4.7</v>
      </c>
      <c r="G487" s="39">
        <v>21.6</v>
      </c>
      <c r="H487" s="39">
        <v>39.299999999999997</v>
      </c>
    </row>
    <row r="488" spans="1:8" ht="12.75" customHeight="1">
      <c r="A488" s="39" t="s">
        <v>419</v>
      </c>
      <c r="B488" s="39" t="s">
        <v>360</v>
      </c>
      <c r="C488" s="39" t="s">
        <v>360</v>
      </c>
      <c r="D488" s="39" t="s">
        <v>360</v>
      </c>
      <c r="E488" s="39">
        <v>17.100000000000001</v>
      </c>
      <c r="F488" s="39">
        <v>15.7</v>
      </c>
      <c r="G488" s="39">
        <v>18.7</v>
      </c>
      <c r="H488" s="39">
        <v>4.5</v>
      </c>
    </row>
    <row r="489" spans="1:8" ht="12.75" customHeight="1">
      <c r="A489" s="39" t="s">
        <v>419</v>
      </c>
      <c r="B489" s="39" t="s">
        <v>0</v>
      </c>
      <c r="C489" s="39" t="s">
        <v>0</v>
      </c>
      <c r="D489" s="39" t="s">
        <v>0</v>
      </c>
      <c r="E489" s="39">
        <v>15.3</v>
      </c>
      <c r="F489" s="39">
        <v>14.6</v>
      </c>
      <c r="G489" s="39">
        <v>16</v>
      </c>
      <c r="H489" s="39">
        <v>2.4</v>
      </c>
    </row>
    <row r="490" spans="1:8" ht="12.75" customHeight="1">
      <c r="A490" s="39" t="s">
        <v>419</v>
      </c>
      <c r="B490" s="39" t="s">
        <v>363</v>
      </c>
      <c r="C490" s="39" t="s">
        <v>363</v>
      </c>
      <c r="D490" s="39" t="s">
        <v>363</v>
      </c>
      <c r="E490" s="39">
        <v>16.399999999999999</v>
      </c>
      <c r="F490" s="39">
        <v>13.8</v>
      </c>
      <c r="G490" s="39">
        <v>19.399999999999999</v>
      </c>
      <c r="H490" s="39">
        <v>8.6999999999999993</v>
      </c>
    </row>
    <row r="491" spans="1:8" ht="12.75" customHeight="1">
      <c r="A491" s="39" t="s">
        <v>419</v>
      </c>
      <c r="B491" s="39" t="s">
        <v>364</v>
      </c>
      <c r="C491" s="39" t="s">
        <v>364</v>
      </c>
      <c r="D491" s="39" t="s">
        <v>364</v>
      </c>
      <c r="E491" s="39">
        <v>12.8</v>
      </c>
      <c r="F491" s="39">
        <v>10.3</v>
      </c>
      <c r="G491" s="39">
        <v>15.7</v>
      </c>
      <c r="H491" s="39">
        <v>10.8</v>
      </c>
    </row>
    <row r="492" spans="1:8" ht="12.75" customHeight="1">
      <c r="A492" s="39" t="s">
        <v>419</v>
      </c>
      <c r="B492" s="39" t="s">
        <v>365</v>
      </c>
      <c r="C492" s="39" t="s">
        <v>365</v>
      </c>
      <c r="D492" s="39" t="s">
        <v>365</v>
      </c>
      <c r="E492" s="39">
        <v>10</v>
      </c>
      <c r="F492" s="39">
        <v>6.8</v>
      </c>
      <c r="G492" s="39">
        <v>14.4</v>
      </c>
      <c r="H492" s="39">
        <v>19</v>
      </c>
    </row>
    <row r="493" spans="1:8" ht="12.75" customHeight="1">
      <c r="A493" s="39" t="s">
        <v>419</v>
      </c>
      <c r="B493" s="39" t="s">
        <v>366</v>
      </c>
      <c r="C493" s="39" t="s">
        <v>366</v>
      </c>
      <c r="D493" s="39" t="s">
        <v>366</v>
      </c>
      <c r="E493" s="39">
        <v>15.3</v>
      </c>
      <c r="F493" s="39">
        <v>13.4</v>
      </c>
      <c r="G493" s="39">
        <v>17.5</v>
      </c>
      <c r="H493" s="39">
        <v>6.9</v>
      </c>
    </row>
    <row r="494" spans="1:8" ht="12.75" customHeight="1">
      <c r="A494" s="39" t="s">
        <v>419</v>
      </c>
      <c r="B494" s="39" t="s">
        <v>367</v>
      </c>
      <c r="C494" s="39" t="s">
        <v>367</v>
      </c>
      <c r="D494" s="39" t="s">
        <v>367</v>
      </c>
      <c r="E494" s="39">
        <v>12.7</v>
      </c>
      <c r="F494" s="39">
        <v>11</v>
      </c>
      <c r="G494" s="39">
        <v>14.6</v>
      </c>
      <c r="H494" s="39">
        <v>7.1</v>
      </c>
    </row>
    <row r="495" spans="1:8" ht="12.75" customHeight="1">
      <c r="A495" s="39" t="s">
        <v>419</v>
      </c>
      <c r="B495" s="39" t="s">
        <v>368</v>
      </c>
      <c r="C495" s="39" t="s">
        <v>368</v>
      </c>
      <c r="D495" s="39" t="s">
        <v>368</v>
      </c>
      <c r="E495" s="39">
        <v>13.3</v>
      </c>
      <c r="F495" s="39">
        <v>10.5</v>
      </c>
      <c r="G495" s="39">
        <v>16.7</v>
      </c>
      <c r="H495" s="39">
        <v>11.7</v>
      </c>
    </row>
    <row r="496" spans="1:8" ht="12.75" customHeight="1">
      <c r="A496" s="39" t="s">
        <v>419</v>
      </c>
      <c r="B496" s="39" t="s">
        <v>369</v>
      </c>
      <c r="C496" s="39" t="s">
        <v>369</v>
      </c>
      <c r="D496" s="39" t="s">
        <v>369</v>
      </c>
      <c r="E496" s="39">
        <v>15.8</v>
      </c>
      <c r="F496" s="39">
        <v>11.3</v>
      </c>
      <c r="G496" s="39">
        <v>21.8</v>
      </c>
      <c r="H496" s="39">
        <v>16.8</v>
      </c>
    </row>
    <row r="497" spans="1:8" ht="12.75" customHeight="1">
      <c r="A497" s="39" t="s">
        <v>419</v>
      </c>
      <c r="B497" s="39" t="s">
        <v>370</v>
      </c>
      <c r="C497" s="39" t="s">
        <v>370</v>
      </c>
      <c r="D497" s="39" t="s">
        <v>370</v>
      </c>
      <c r="E497" s="39">
        <v>17.3</v>
      </c>
      <c r="F497" s="39">
        <v>14.9</v>
      </c>
      <c r="G497" s="39">
        <v>20</v>
      </c>
      <c r="H497" s="39">
        <v>7.6</v>
      </c>
    </row>
    <row r="498" spans="1:8" ht="12.75" customHeight="1">
      <c r="A498" s="39" t="s">
        <v>419</v>
      </c>
      <c r="B498" s="39" t="s">
        <v>371</v>
      </c>
      <c r="C498" s="39" t="s">
        <v>371</v>
      </c>
      <c r="D498" s="39" t="s">
        <v>371</v>
      </c>
      <c r="E498" s="39">
        <v>14</v>
      </c>
      <c r="F498" s="39">
        <v>11.2</v>
      </c>
      <c r="G498" s="39">
        <v>17.399999999999999</v>
      </c>
      <c r="H498" s="39">
        <v>11.3</v>
      </c>
    </row>
    <row r="499" spans="1:8" ht="12.75" customHeight="1">
      <c r="A499" s="39" t="s">
        <v>419</v>
      </c>
      <c r="B499" s="39" t="s">
        <v>372</v>
      </c>
      <c r="C499" s="39" t="s">
        <v>372</v>
      </c>
      <c r="D499" s="39" t="s">
        <v>372</v>
      </c>
      <c r="E499" s="39">
        <v>13.8</v>
      </c>
      <c r="F499" s="39">
        <v>12</v>
      </c>
      <c r="G499" s="39">
        <v>15.9</v>
      </c>
      <c r="H499" s="39">
        <v>7.3</v>
      </c>
    </row>
    <row r="500" spans="1:8" ht="12.75" customHeight="1">
      <c r="A500" s="39" t="s">
        <v>419</v>
      </c>
      <c r="B500" s="39" t="s">
        <v>373</v>
      </c>
      <c r="C500" s="39" t="s">
        <v>373</v>
      </c>
      <c r="D500" s="39" t="s">
        <v>373</v>
      </c>
      <c r="E500" s="39">
        <v>15.3</v>
      </c>
      <c r="F500" s="39">
        <v>12.8</v>
      </c>
      <c r="G500" s="39">
        <v>18.3</v>
      </c>
      <c r="H500" s="39">
        <v>9</v>
      </c>
    </row>
    <row r="501" spans="1:8" ht="12.75" customHeight="1">
      <c r="A501" s="39" t="s">
        <v>419</v>
      </c>
      <c r="B501" s="39" t="s">
        <v>374</v>
      </c>
      <c r="C501" s="39" t="s">
        <v>374</v>
      </c>
      <c r="D501" s="39" t="s">
        <v>374</v>
      </c>
      <c r="E501" s="39">
        <v>13.8</v>
      </c>
      <c r="F501" s="39">
        <v>10.9</v>
      </c>
      <c r="G501" s="39">
        <v>17.2</v>
      </c>
      <c r="H501" s="39">
        <v>11.5</v>
      </c>
    </row>
    <row r="502" spans="1:8" ht="12.75" customHeight="1">
      <c r="A502" s="39" t="s">
        <v>419</v>
      </c>
      <c r="B502" s="39" t="s">
        <v>375</v>
      </c>
      <c r="C502" s="39" t="s">
        <v>375</v>
      </c>
      <c r="D502" s="39" t="s">
        <v>375</v>
      </c>
      <c r="E502" s="39">
        <v>15.8</v>
      </c>
      <c r="F502" s="39">
        <v>11.8</v>
      </c>
      <c r="G502" s="39">
        <v>20.8</v>
      </c>
      <c r="H502" s="39">
        <v>14.4</v>
      </c>
    </row>
    <row r="503" spans="1:8" ht="12.75" customHeight="1">
      <c r="A503" s="39" t="s">
        <v>419</v>
      </c>
      <c r="B503" s="39" t="s">
        <v>376</v>
      </c>
      <c r="C503" s="39" t="s">
        <v>376</v>
      </c>
      <c r="D503" s="39" t="s">
        <v>376</v>
      </c>
      <c r="E503" s="39">
        <v>20.5</v>
      </c>
      <c r="F503" s="39">
        <v>17.5</v>
      </c>
      <c r="G503" s="39">
        <v>23.8</v>
      </c>
      <c r="H503" s="39">
        <v>7.9</v>
      </c>
    </row>
    <row r="504" spans="1:8" ht="12.75" customHeight="1">
      <c r="A504" s="39" t="s">
        <v>419</v>
      </c>
      <c r="B504" s="39" t="s">
        <v>377</v>
      </c>
      <c r="C504" s="39" t="s">
        <v>377</v>
      </c>
      <c r="D504" s="39" t="s">
        <v>377</v>
      </c>
      <c r="E504" s="39">
        <v>17</v>
      </c>
      <c r="F504" s="39">
        <v>14</v>
      </c>
      <c r="G504" s="39">
        <v>20.399999999999999</v>
      </c>
      <c r="H504" s="39">
        <v>9.6</v>
      </c>
    </row>
    <row r="505" spans="1:8" ht="12.75" customHeight="1">
      <c r="A505" s="39" t="s">
        <v>419</v>
      </c>
      <c r="B505" s="39" t="s">
        <v>386</v>
      </c>
      <c r="C505" s="39" t="s">
        <v>386</v>
      </c>
      <c r="D505" s="39" t="s">
        <v>378</v>
      </c>
      <c r="E505" s="39">
        <v>14.7</v>
      </c>
      <c r="F505" s="39">
        <v>12</v>
      </c>
      <c r="G505" s="39">
        <v>18</v>
      </c>
      <c r="H505" s="39">
        <v>10.5</v>
      </c>
    </row>
    <row r="506" spans="1:8" ht="12.75" customHeight="1">
      <c r="A506" s="39" t="s">
        <v>419</v>
      </c>
      <c r="B506" s="39" t="s">
        <v>379</v>
      </c>
      <c r="C506" s="39" t="s">
        <v>379</v>
      </c>
      <c r="D506" s="39" t="s">
        <v>379</v>
      </c>
      <c r="E506" s="39">
        <v>16.3</v>
      </c>
      <c r="F506" s="39">
        <v>14.1</v>
      </c>
      <c r="G506" s="39">
        <v>18.899999999999999</v>
      </c>
      <c r="H506" s="39">
        <v>7.5</v>
      </c>
    </row>
    <row r="507" spans="1:8">
      <c r="A507" s="39" t="s">
        <v>224</v>
      </c>
      <c r="B507" s="39" t="s">
        <v>101</v>
      </c>
      <c r="C507" s="39" t="s">
        <v>366</v>
      </c>
      <c r="D507" s="39" t="s">
        <v>356</v>
      </c>
      <c r="E507" s="138">
        <v>6.65</v>
      </c>
      <c r="F507" s="138">
        <v>4.49</v>
      </c>
      <c r="G507" s="138">
        <v>9.74</v>
      </c>
      <c r="H507" s="138">
        <v>19.849624060150376</v>
      </c>
    </row>
    <row r="508" spans="1:8">
      <c r="A508" s="39" t="s">
        <v>224</v>
      </c>
      <c r="B508" s="39" t="s">
        <v>108</v>
      </c>
      <c r="C508" s="39" t="s">
        <v>365</v>
      </c>
      <c r="D508" s="39" t="s">
        <v>356</v>
      </c>
      <c r="E508" s="138">
        <v>4.9000000000000004</v>
      </c>
      <c r="F508" s="138">
        <v>2.84</v>
      </c>
      <c r="G508" s="138">
        <v>8.34</v>
      </c>
      <c r="H508" s="138">
        <v>27.551020408163261</v>
      </c>
    </row>
    <row r="509" spans="1:8">
      <c r="A509" s="39" t="s">
        <v>224</v>
      </c>
      <c r="B509" s="39" t="s">
        <v>109</v>
      </c>
      <c r="C509" s="39" t="s">
        <v>364</v>
      </c>
      <c r="D509" s="39" t="s">
        <v>356</v>
      </c>
      <c r="E509" s="138">
        <v>5.41</v>
      </c>
      <c r="F509" s="138">
        <v>3.71</v>
      </c>
      <c r="G509" s="138">
        <v>7.84</v>
      </c>
      <c r="H509" s="138">
        <v>19.038817005545287</v>
      </c>
    </row>
    <row r="510" spans="1:8">
      <c r="A510" s="39" t="s">
        <v>224</v>
      </c>
      <c r="B510" s="39" t="s">
        <v>112</v>
      </c>
      <c r="C510" s="39" t="s">
        <v>364</v>
      </c>
      <c r="D510" s="39" t="s">
        <v>356</v>
      </c>
      <c r="E510" s="138">
        <v>4.74</v>
      </c>
      <c r="F510" s="138">
        <v>2.72</v>
      </c>
      <c r="G510" s="138">
        <v>8.15</v>
      </c>
      <c r="H510" s="138">
        <v>28.059071729957807</v>
      </c>
    </row>
    <row r="511" spans="1:8">
      <c r="A511" s="39" t="s">
        <v>224</v>
      </c>
      <c r="B511" s="39" t="s">
        <v>115</v>
      </c>
      <c r="C511" s="39" t="s">
        <v>366</v>
      </c>
      <c r="D511" s="39" t="s">
        <v>356</v>
      </c>
      <c r="E511" s="138">
        <v>5.0599999999999996</v>
      </c>
      <c r="F511" s="138">
        <v>3.42</v>
      </c>
      <c r="G511" s="138">
        <v>7.42</v>
      </c>
      <c r="H511" s="138">
        <v>19.762845849802375</v>
      </c>
    </row>
    <row r="512" spans="1:8">
      <c r="A512" s="39" t="s">
        <v>224</v>
      </c>
      <c r="B512" s="39" t="s">
        <v>118</v>
      </c>
      <c r="C512" s="39" t="s">
        <v>365</v>
      </c>
      <c r="D512" s="39" t="s">
        <v>356</v>
      </c>
      <c r="E512" s="138">
        <v>2.95</v>
      </c>
      <c r="F512" s="138">
        <v>1.88</v>
      </c>
      <c r="G512" s="138">
        <v>4.6100000000000003</v>
      </c>
      <c r="H512" s="138">
        <v>23.050847457627118</v>
      </c>
    </row>
    <row r="513" spans="1:8">
      <c r="A513" s="39" t="s">
        <v>224</v>
      </c>
      <c r="B513" s="39" t="s">
        <v>122</v>
      </c>
      <c r="C513" s="39" t="s">
        <v>364</v>
      </c>
      <c r="D513" s="39" t="s">
        <v>356</v>
      </c>
      <c r="E513" s="138">
        <v>8.24</v>
      </c>
      <c r="F513" s="138">
        <v>5.61</v>
      </c>
      <c r="G513" s="138">
        <v>11.94</v>
      </c>
      <c r="H513" s="138">
        <v>19.296116504854368</v>
      </c>
    </row>
    <row r="514" spans="1:8">
      <c r="A514" s="39" t="s">
        <v>224</v>
      </c>
      <c r="B514" s="39" t="s">
        <v>130</v>
      </c>
      <c r="C514" s="39" t="s">
        <v>363</v>
      </c>
      <c r="D514" s="39" t="s">
        <v>356</v>
      </c>
      <c r="E514" s="138">
        <v>2.33</v>
      </c>
      <c r="F514" s="138">
        <v>1.31</v>
      </c>
      <c r="G514" s="138">
        <v>4.12</v>
      </c>
      <c r="H514" s="138">
        <v>29.184549356223176</v>
      </c>
    </row>
    <row r="515" spans="1:8">
      <c r="A515" s="39" t="s">
        <v>224</v>
      </c>
      <c r="B515" s="39" t="s">
        <v>135</v>
      </c>
      <c r="C515" s="39" t="s">
        <v>364</v>
      </c>
      <c r="D515" s="39" t="s">
        <v>356</v>
      </c>
      <c r="E515" s="138">
        <v>4.4800000000000004</v>
      </c>
      <c r="F515" s="138">
        <v>2.68</v>
      </c>
      <c r="G515" s="138">
        <v>7.4</v>
      </c>
      <c r="H515" s="138">
        <v>25.892857142857139</v>
      </c>
    </row>
    <row r="516" spans="1:8">
      <c r="A516" s="39" t="s">
        <v>224</v>
      </c>
      <c r="B516" s="39" t="s">
        <v>136</v>
      </c>
      <c r="C516" s="39" t="s">
        <v>364</v>
      </c>
      <c r="D516" s="39" t="s">
        <v>356</v>
      </c>
      <c r="E516" s="138">
        <v>5.04</v>
      </c>
      <c r="F516" s="138">
        <v>3.23</v>
      </c>
      <c r="G516" s="138">
        <v>7.79</v>
      </c>
      <c r="H516" s="138">
        <v>22.420634920634917</v>
      </c>
    </row>
    <row r="517" spans="1:8">
      <c r="A517" s="39" t="s">
        <v>224</v>
      </c>
      <c r="B517" s="39" t="s">
        <v>143</v>
      </c>
      <c r="C517" s="39" t="s">
        <v>365</v>
      </c>
      <c r="D517" s="39" t="s">
        <v>356</v>
      </c>
      <c r="E517" s="138">
        <v>2.92</v>
      </c>
      <c r="F517" s="138">
        <v>1.85</v>
      </c>
      <c r="G517" s="138">
        <v>4.58</v>
      </c>
      <c r="H517" s="138">
        <v>23.287671232876715</v>
      </c>
    </row>
    <row r="518" spans="1:8">
      <c r="A518" s="39" t="s">
        <v>224</v>
      </c>
      <c r="B518" s="39" t="s">
        <v>149</v>
      </c>
      <c r="C518" s="39" t="s">
        <v>363</v>
      </c>
      <c r="D518" s="39" t="s">
        <v>356</v>
      </c>
      <c r="E518" s="138">
        <v>7.19</v>
      </c>
      <c r="F518" s="138">
        <v>4.82</v>
      </c>
      <c r="G518" s="138">
        <v>10.6</v>
      </c>
      <c r="H518" s="138">
        <v>20.166898470097355</v>
      </c>
    </row>
    <row r="519" spans="1:8">
      <c r="A519" s="39" t="s">
        <v>224</v>
      </c>
      <c r="B519" s="39" t="s">
        <v>151</v>
      </c>
      <c r="C519" s="39" t="s">
        <v>364</v>
      </c>
      <c r="D519" s="39" t="s">
        <v>356</v>
      </c>
      <c r="E519" s="138">
        <v>10.68</v>
      </c>
      <c r="F519" s="138">
        <v>6.78</v>
      </c>
      <c r="G519" s="138">
        <v>16.43</v>
      </c>
      <c r="H519" s="138">
        <v>22.659176029962545</v>
      </c>
    </row>
    <row r="520" spans="1:8">
      <c r="A520" s="39" t="s">
        <v>224</v>
      </c>
      <c r="B520" s="39" t="s">
        <v>154</v>
      </c>
      <c r="C520" s="39" t="s">
        <v>366</v>
      </c>
      <c r="D520" s="39" t="s">
        <v>356</v>
      </c>
      <c r="E520" s="138">
        <v>6.58</v>
      </c>
      <c r="F520" s="138">
        <v>4.07</v>
      </c>
      <c r="G520" s="138">
        <v>10.48</v>
      </c>
      <c r="H520" s="138">
        <v>24.164133738601826</v>
      </c>
    </row>
    <row r="521" spans="1:8">
      <c r="A521" s="39" t="s">
        <v>224</v>
      </c>
      <c r="B521" s="39" t="s">
        <v>164</v>
      </c>
      <c r="C521" s="39" t="s">
        <v>365</v>
      </c>
      <c r="D521" s="39" t="s">
        <v>356</v>
      </c>
      <c r="E521" s="138">
        <v>8.18</v>
      </c>
      <c r="F521" s="138">
        <v>4.8499999999999996</v>
      </c>
      <c r="G521" s="138">
        <v>13.48</v>
      </c>
      <c r="H521" s="138">
        <v>26.161369193154037</v>
      </c>
    </row>
    <row r="522" spans="1:8">
      <c r="A522" s="39" t="s">
        <v>224</v>
      </c>
      <c r="B522" s="39" t="s">
        <v>171</v>
      </c>
      <c r="C522" s="39" t="s">
        <v>366</v>
      </c>
      <c r="D522" s="39" t="s">
        <v>356</v>
      </c>
      <c r="E522" s="138">
        <v>2.4500000000000002</v>
      </c>
      <c r="F522" s="138">
        <v>1.31</v>
      </c>
      <c r="G522" s="138">
        <v>4.54</v>
      </c>
      <c r="H522" s="138">
        <v>31.836734693877549</v>
      </c>
    </row>
    <row r="523" spans="1:8">
      <c r="A523" s="39" t="s">
        <v>224</v>
      </c>
      <c r="B523" s="39" t="s">
        <v>174</v>
      </c>
      <c r="C523" s="39" t="s">
        <v>366</v>
      </c>
      <c r="D523" s="39" t="s">
        <v>356</v>
      </c>
      <c r="E523" s="138">
        <v>7.8</v>
      </c>
      <c r="F523" s="138">
        <v>4.96</v>
      </c>
      <c r="G523" s="138">
        <v>12.07</v>
      </c>
      <c r="H523" s="138">
        <v>22.820512820512821</v>
      </c>
    </row>
    <row r="524" spans="1:8">
      <c r="A524" s="39" t="s">
        <v>224</v>
      </c>
      <c r="B524" s="39" t="s">
        <v>356</v>
      </c>
      <c r="C524" s="39" t="s">
        <v>356</v>
      </c>
      <c r="D524" s="39" t="s">
        <v>356</v>
      </c>
      <c r="E524" s="138">
        <v>5.63</v>
      </c>
      <c r="F524" s="138">
        <v>4.9000000000000004</v>
      </c>
      <c r="G524" s="138">
        <v>6.47</v>
      </c>
      <c r="H524" s="138">
        <v>7.1047957371225587</v>
      </c>
    </row>
    <row r="525" spans="1:8">
      <c r="A525" s="39" t="s">
        <v>225</v>
      </c>
      <c r="B525" s="39" t="s">
        <v>101</v>
      </c>
      <c r="C525" s="39" t="s">
        <v>366</v>
      </c>
      <c r="D525" s="39" t="s">
        <v>356</v>
      </c>
      <c r="E525" s="138">
        <v>48.37</v>
      </c>
      <c r="F525" s="138">
        <v>42.47</v>
      </c>
      <c r="G525" s="138">
        <v>54.32</v>
      </c>
      <c r="H525" s="138">
        <v>6.2848873268554897</v>
      </c>
    </row>
    <row r="526" spans="1:8">
      <c r="A526" s="39" t="s">
        <v>225</v>
      </c>
      <c r="B526" s="39" t="s">
        <v>108</v>
      </c>
      <c r="C526" s="39" t="s">
        <v>365</v>
      </c>
      <c r="D526" s="39" t="s">
        <v>356</v>
      </c>
      <c r="E526" s="138">
        <v>39.72</v>
      </c>
      <c r="F526" s="138">
        <v>29.61</v>
      </c>
      <c r="G526" s="138">
        <v>50.8</v>
      </c>
      <c r="H526" s="138">
        <v>13.821752265861029</v>
      </c>
    </row>
    <row r="527" spans="1:8">
      <c r="A527" s="39" t="s">
        <v>225</v>
      </c>
      <c r="B527" s="39" t="s">
        <v>109</v>
      </c>
      <c r="C527" s="39" t="s">
        <v>364</v>
      </c>
      <c r="D527" s="39" t="s">
        <v>356</v>
      </c>
      <c r="E527" s="138">
        <v>42.82</v>
      </c>
      <c r="F527" s="138">
        <v>35.78</v>
      </c>
      <c r="G527" s="138">
        <v>50.17</v>
      </c>
      <c r="H527" s="138">
        <v>8.61746847267632</v>
      </c>
    </row>
    <row r="528" spans="1:8">
      <c r="A528" s="39" t="s">
        <v>225</v>
      </c>
      <c r="B528" s="39" t="s">
        <v>112</v>
      </c>
      <c r="C528" s="39" t="s">
        <v>364</v>
      </c>
      <c r="D528" s="39" t="s">
        <v>356</v>
      </c>
      <c r="E528" s="138">
        <v>33.43</v>
      </c>
      <c r="F528" s="138">
        <v>27.58</v>
      </c>
      <c r="G528" s="138">
        <v>39.840000000000003</v>
      </c>
      <c r="H528" s="138">
        <v>9.3927609931199534</v>
      </c>
    </row>
    <row r="529" spans="1:8">
      <c r="A529" s="39" t="s">
        <v>225</v>
      </c>
      <c r="B529" s="39" t="s">
        <v>115</v>
      </c>
      <c r="C529" s="39" t="s">
        <v>366</v>
      </c>
      <c r="D529" s="39" t="s">
        <v>356</v>
      </c>
      <c r="E529" s="138">
        <v>42.75</v>
      </c>
      <c r="F529" s="138">
        <v>37.46</v>
      </c>
      <c r="G529" s="138">
        <v>48.22</v>
      </c>
      <c r="H529" s="138">
        <v>6.4561403508771935</v>
      </c>
    </row>
    <row r="530" spans="1:8">
      <c r="A530" s="39" t="s">
        <v>225</v>
      </c>
      <c r="B530" s="39" t="s">
        <v>118</v>
      </c>
      <c r="C530" s="39" t="s">
        <v>365</v>
      </c>
      <c r="D530" s="39" t="s">
        <v>356</v>
      </c>
      <c r="E530" s="138">
        <v>33.479999999999997</v>
      </c>
      <c r="F530" s="138">
        <v>25.76</v>
      </c>
      <c r="G530" s="138">
        <v>42.2</v>
      </c>
      <c r="H530" s="138">
        <v>12.63440860215054</v>
      </c>
    </row>
    <row r="531" spans="1:8">
      <c r="A531" s="39" t="s">
        <v>225</v>
      </c>
      <c r="B531" s="39" t="s">
        <v>122</v>
      </c>
      <c r="C531" s="39" t="s">
        <v>364</v>
      </c>
      <c r="D531" s="39" t="s">
        <v>356</v>
      </c>
      <c r="E531" s="138">
        <v>43.31</v>
      </c>
      <c r="F531" s="138">
        <v>37.57</v>
      </c>
      <c r="G531" s="138">
        <v>49.23</v>
      </c>
      <c r="H531" s="138">
        <v>6.9037173862849226</v>
      </c>
    </row>
    <row r="532" spans="1:8">
      <c r="A532" s="39" t="s">
        <v>225</v>
      </c>
      <c r="B532" s="39" t="s">
        <v>130</v>
      </c>
      <c r="C532" s="39" t="s">
        <v>363</v>
      </c>
      <c r="D532" s="39" t="s">
        <v>356</v>
      </c>
      <c r="E532" s="138">
        <v>36.01</v>
      </c>
      <c r="F532" s="138">
        <v>31.09</v>
      </c>
      <c r="G532" s="138">
        <v>41.23</v>
      </c>
      <c r="H532" s="138">
        <v>7.1924465426270485</v>
      </c>
    </row>
    <row r="533" spans="1:8">
      <c r="A533" s="39" t="s">
        <v>225</v>
      </c>
      <c r="B533" s="39" t="s">
        <v>135</v>
      </c>
      <c r="C533" s="39" t="s">
        <v>364</v>
      </c>
      <c r="D533" s="39" t="s">
        <v>356</v>
      </c>
      <c r="E533" s="138">
        <v>32.92</v>
      </c>
      <c r="F533" s="138">
        <v>23.04</v>
      </c>
      <c r="G533" s="138">
        <v>44.58</v>
      </c>
      <c r="H533" s="138">
        <v>16.919805589307412</v>
      </c>
    </row>
    <row r="534" spans="1:8">
      <c r="A534" s="39" t="s">
        <v>225</v>
      </c>
      <c r="B534" s="39" t="s">
        <v>136</v>
      </c>
      <c r="C534" s="39" t="s">
        <v>364</v>
      </c>
      <c r="D534" s="39" t="s">
        <v>356</v>
      </c>
      <c r="E534" s="138">
        <v>49.32</v>
      </c>
      <c r="F534" s="138">
        <v>41.97</v>
      </c>
      <c r="G534" s="138">
        <v>56.69</v>
      </c>
      <c r="H534" s="138">
        <v>7.6642335766423351</v>
      </c>
    </row>
    <row r="535" spans="1:8">
      <c r="A535" s="39" t="s">
        <v>225</v>
      </c>
      <c r="B535" s="39" t="s">
        <v>143</v>
      </c>
      <c r="C535" s="39" t="s">
        <v>365</v>
      </c>
      <c r="D535" s="39" t="s">
        <v>356</v>
      </c>
      <c r="E535" s="138">
        <v>39.619999999999997</v>
      </c>
      <c r="F535" s="138">
        <v>32.770000000000003</v>
      </c>
      <c r="G535" s="138">
        <v>46.9</v>
      </c>
      <c r="H535" s="138">
        <v>9.1620393740535082</v>
      </c>
    </row>
    <row r="536" spans="1:8">
      <c r="A536" s="39" t="s">
        <v>225</v>
      </c>
      <c r="B536" s="39" t="s">
        <v>149</v>
      </c>
      <c r="C536" s="39" t="s">
        <v>363</v>
      </c>
      <c r="D536" s="39" t="s">
        <v>356</v>
      </c>
      <c r="E536" s="138">
        <v>45.25</v>
      </c>
      <c r="F536" s="138">
        <v>40.04</v>
      </c>
      <c r="G536" s="138">
        <v>50.57</v>
      </c>
      <c r="H536" s="138">
        <v>5.9668508287292825</v>
      </c>
    </row>
    <row r="537" spans="1:8">
      <c r="A537" s="39" t="s">
        <v>225</v>
      </c>
      <c r="B537" s="39" t="s">
        <v>151</v>
      </c>
      <c r="C537" s="39" t="s">
        <v>364</v>
      </c>
      <c r="D537" s="39" t="s">
        <v>356</v>
      </c>
      <c r="E537" s="138">
        <v>49.18</v>
      </c>
      <c r="F537" s="138">
        <v>40.1</v>
      </c>
      <c r="G537" s="138">
        <v>58.32</v>
      </c>
      <c r="H537" s="138">
        <v>9.5567303782025217</v>
      </c>
    </row>
    <row r="538" spans="1:8">
      <c r="A538" s="39" t="s">
        <v>225</v>
      </c>
      <c r="B538" s="39" t="s">
        <v>154</v>
      </c>
      <c r="C538" s="39" t="s">
        <v>366</v>
      </c>
      <c r="D538" s="39" t="s">
        <v>356</v>
      </c>
      <c r="E538" s="138">
        <v>48.42</v>
      </c>
      <c r="F538" s="138">
        <v>41.64</v>
      </c>
      <c r="G538" s="138">
        <v>55.26</v>
      </c>
      <c r="H538" s="138">
        <v>7.2284180090871537</v>
      </c>
    </row>
    <row r="539" spans="1:8">
      <c r="A539" s="39" t="s">
        <v>225</v>
      </c>
      <c r="B539" s="39" t="s">
        <v>164</v>
      </c>
      <c r="C539" s="39" t="s">
        <v>365</v>
      </c>
      <c r="D539" s="39" t="s">
        <v>356</v>
      </c>
      <c r="E539" s="138">
        <v>43.76</v>
      </c>
      <c r="F539" s="138">
        <v>35.21</v>
      </c>
      <c r="G539" s="138">
        <v>52.7</v>
      </c>
      <c r="H539" s="138">
        <v>10.306215722120658</v>
      </c>
    </row>
    <row r="540" spans="1:8">
      <c r="A540" s="39" t="s">
        <v>225</v>
      </c>
      <c r="B540" s="39" t="s">
        <v>171</v>
      </c>
      <c r="C540" s="39" t="s">
        <v>366</v>
      </c>
      <c r="D540" s="39" t="s">
        <v>356</v>
      </c>
      <c r="E540" s="138">
        <v>44.22</v>
      </c>
      <c r="F540" s="138">
        <v>38.61</v>
      </c>
      <c r="G540" s="138">
        <v>49.98</v>
      </c>
      <c r="H540" s="138">
        <v>6.5807327001356857</v>
      </c>
    </row>
    <row r="541" spans="1:8">
      <c r="A541" s="39" t="s">
        <v>225</v>
      </c>
      <c r="B541" s="39" t="s">
        <v>174</v>
      </c>
      <c r="C541" s="39" t="s">
        <v>366</v>
      </c>
      <c r="D541" s="39" t="s">
        <v>356</v>
      </c>
      <c r="E541" s="138">
        <v>48</v>
      </c>
      <c r="F541" s="138">
        <v>41.59</v>
      </c>
      <c r="G541" s="138">
        <v>54.48</v>
      </c>
      <c r="H541" s="138">
        <v>6.895833333333333</v>
      </c>
    </row>
    <row r="542" spans="1:8">
      <c r="A542" s="39" t="s">
        <v>225</v>
      </c>
      <c r="B542" s="39" t="s">
        <v>356</v>
      </c>
      <c r="C542" s="39" t="s">
        <v>356</v>
      </c>
      <c r="D542" s="39" t="s">
        <v>356</v>
      </c>
      <c r="E542" s="138">
        <v>43.08</v>
      </c>
      <c r="F542" s="138">
        <v>41.26</v>
      </c>
      <c r="G542" s="138">
        <v>44.91</v>
      </c>
      <c r="H542" s="138">
        <v>2.1587743732590532</v>
      </c>
    </row>
    <row r="543" spans="1:8">
      <c r="A543" s="39" t="s">
        <v>223</v>
      </c>
      <c r="B543" s="39" t="s">
        <v>101</v>
      </c>
      <c r="C543" s="39" t="s">
        <v>366</v>
      </c>
      <c r="D543" s="39" t="s">
        <v>356</v>
      </c>
      <c r="E543" s="138">
        <v>48.05</v>
      </c>
      <c r="F543" s="138">
        <v>42.16</v>
      </c>
      <c r="G543" s="138">
        <v>53.99</v>
      </c>
      <c r="H543" s="138">
        <v>6.3059313215400623</v>
      </c>
    </row>
    <row r="544" spans="1:8">
      <c r="A544" s="39" t="s">
        <v>223</v>
      </c>
      <c r="B544" s="39" t="s">
        <v>108</v>
      </c>
      <c r="C544" s="39" t="s">
        <v>365</v>
      </c>
      <c r="D544" s="39" t="s">
        <v>356</v>
      </c>
      <c r="E544" s="138">
        <v>55.13</v>
      </c>
      <c r="F544" s="138">
        <v>44.1</v>
      </c>
      <c r="G544" s="138">
        <v>65.680000000000007</v>
      </c>
      <c r="H544" s="138">
        <v>10.139669871213494</v>
      </c>
    </row>
    <row r="545" spans="1:8">
      <c r="A545" s="39" t="s">
        <v>223</v>
      </c>
      <c r="B545" s="39" t="s">
        <v>109</v>
      </c>
      <c r="C545" s="39" t="s">
        <v>364</v>
      </c>
      <c r="D545" s="39" t="s">
        <v>356</v>
      </c>
      <c r="E545" s="138">
        <v>53.86</v>
      </c>
      <c r="F545" s="138">
        <v>46.58</v>
      </c>
      <c r="G545" s="138">
        <v>60.99</v>
      </c>
      <c r="H545" s="138">
        <v>6.8696620868919425</v>
      </c>
    </row>
    <row r="546" spans="1:8">
      <c r="A546" s="39" t="s">
        <v>223</v>
      </c>
      <c r="B546" s="39" t="s">
        <v>112</v>
      </c>
      <c r="C546" s="39" t="s">
        <v>364</v>
      </c>
      <c r="D546" s="39" t="s">
        <v>356</v>
      </c>
      <c r="E546" s="138">
        <v>61.36</v>
      </c>
      <c r="F546" s="138">
        <v>54.52</v>
      </c>
      <c r="G546" s="138">
        <v>67.77</v>
      </c>
      <c r="H546" s="138">
        <v>5.5410691003911339</v>
      </c>
    </row>
    <row r="547" spans="1:8">
      <c r="A547" s="39" t="s">
        <v>223</v>
      </c>
      <c r="B547" s="39" t="s">
        <v>115</v>
      </c>
      <c r="C547" s="39" t="s">
        <v>366</v>
      </c>
      <c r="D547" s="39" t="s">
        <v>356</v>
      </c>
      <c r="E547" s="138">
        <v>52.89</v>
      </c>
      <c r="F547" s="138">
        <v>47.43</v>
      </c>
      <c r="G547" s="138">
        <v>58.29</v>
      </c>
      <c r="H547" s="138">
        <v>5.2561920968046882</v>
      </c>
    </row>
    <row r="548" spans="1:8">
      <c r="A548" s="39" t="s">
        <v>223</v>
      </c>
      <c r="B548" s="39" t="s">
        <v>118</v>
      </c>
      <c r="C548" s="39" t="s">
        <v>365</v>
      </c>
      <c r="D548" s="39" t="s">
        <v>356</v>
      </c>
      <c r="E548" s="138">
        <v>62.67</v>
      </c>
      <c r="F548" s="138">
        <v>53.78</v>
      </c>
      <c r="G548" s="138">
        <v>70.77</v>
      </c>
      <c r="H548" s="138">
        <v>6.9730333492899312</v>
      </c>
    </row>
    <row r="549" spans="1:8">
      <c r="A549" s="39" t="s">
        <v>223</v>
      </c>
      <c r="B549" s="39" t="s">
        <v>122</v>
      </c>
      <c r="C549" s="39" t="s">
        <v>364</v>
      </c>
      <c r="D549" s="39" t="s">
        <v>356</v>
      </c>
      <c r="E549" s="138">
        <v>52.47</v>
      </c>
      <c r="F549" s="138">
        <v>46.5</v>
      </c>
      <c r="G549" s="138">
        <v>58.37</v>
      </c>
      <c r="H549" s="138">
        <v>5.7937869258623982</v>
      </c>
    </row>
    <row r="550" spans="1:8">
      <c r="A550" s="39" t="s">
        <v>223</v>
      </c>
      <c r="B550" s="39" t="s">
        <v>130</v>
      </c>
      <c r="C550" s="39" t="s">
        <v>363</v>
      </c>
      <c r="D550" s="39" t="s">
        <v>356</v>
      </c>
      <c r="E550" s="138">
        <v>58.03</v>
      </c>
      <c r="F550" s="138">
        <v>52.67</v>
      </c>
      <c r="G550" s="138">
        <v>63.21</v>
      </c>
      <c r="H550" s="138">
        <v>4.6527658107875238</v>
      </c>
    </row>
    <row r="551" spans="1:8">
      <c r="A551" s="39" t="s">
        <v>223</v>
      </c>
      <c r="B551" s="39" t="s">
        <v>135</v>
      </c>
      <c r="C551" s="39" t="s">
        <v>364</v>
      </c>
      <c r="D551" s="39" t="s">
        <v>356</v>
      </c>
      <c r="E551" s="138">
        <v>60.37</v>
      </c>
      <c r="F551" s="138">
        <v>48.36</v>
      </c>
      <c r="G551" s="138">
        <v>71.25</v>
      </c>
      <c r="H551" s="138">
        <v>9.8393241676329311</v>
      </c>
    </row>
    <row r="552" spans="1:8">
      <c r="A552" s="39" t="s">
        <v>223</v>
      </c>
      <c r="B552" s="39" t="s">
        <v>136</v>
      </c>
      <c r="C552" s="39" t="s">
        <v>364</v>
      </c>
      <c r="D552" s="39" t="s">
        <v>356</v>
      </c>
      <c r="E552" s="138">
        <v>46.77</v>
      </c>
      <c r="F552" s="138">
        <v>39.51</v>
      </c>
      <c r="G552" s="138">
        <v>54.17</v>
      </c>
      <c r="H552" s="138">
        <v>8.0607226854821477</v>
      </c>
    </row>
    <row r="553" spans="1:8">
      <c r="A553" s="39" t="s">
        <v>223</v>
      </c>
      <c r="B553" s="39" t="s">
        <v>143</v>
      </c>
      <c r="C553" s="39" t="s">
        <v>365</v>
      </c>
      <c r="D553" s="39" t="s">
        <v>356</v>
      </c>
      <c r="E553" s="138">
        <v>53.95</v>
      </c>
      <c r="F553" s="138">
        <v>46.66</v>
      </c>
      <c r="G553" s="138">
        <v>61.07</v>
      </c>
      <c r="H553" s="138">
        <v>6.8582020389249303</v>
      </c>
    </row>
    <row r="554" spans="1:8">
      <c r="A554" s="39" t="s">
        <v>223</v>
      </c>
      <c r="B554" s="39" t="s">
        <v>149</v>
      </c>
      <c r="C554" s="39" t="s">
        <v>363</v>
      </c>
      <c r="D554" s="39" t="s">
        <v>356</v>
      </c>
      <c r="E554" s="138">
        <v>50.03</v>
      </c>
      <c r="F554" s="138">
        <v>44.69</v>
      </c>
      <c r="G554" s="138">
        <v>55.36</v>
      </c>
      <c r="H554" s="138">
        <v>5.4567259644213468</v>
      </c>
    </row>
    <row r="555" spans="1:8">
      <c r="A555" s="39" t="s">
        <v>223</v>
      </c>
      <c r="B555" s="39" t="s">
        <v>151</v>
      </c>
      <c r="C555" s="39" t="s">
        <v>364</v>
      </c>
      <c r="D555" s="39" t="s">
        <v>356</v>
      </c>
      <c r="E555" s="138">
        <v>45.37</v>
      </c>
      <c r="F555" s="138">
        <v>36.43</v>
      </c>
      <c r="G555" s="138">
        <v>54.63</v>
      </c>
      <c r="H555" s="138">
        <v>10.3592682389244</v>
      </c>
    </row>
    <row r="556" spans="1:8">
      <c r="A556" s="39" t="s">
        <v>223</v>
      </c>
      <c r="B556" s="39" t="s">
        <v>154</v>
      </c>
      <c r="C556" s="39" t="s">
        <v>366</v>
      </c>
      <c r="D556" s="39" t="s">
        <v>356</v>
      </c>
      <c r="E556" s="138">
        <v>45.84</v>
      </c>
      <c r="F556" s="138">
        <v>39.18</v>
      </c>
      <c r="G556" s="138">
        <v>52.66</v>
      </c>
      <c r="H556" s="138">
        <v>7.5479930191972064</v>
      </c>
    </row>
    <row r="557" spans="1:8">
      <c r="A557" s="39" t="s">
        <v>223</v>
      </c>
      <c r="B557" s="39" t="s">
        <v>164</v>
      </c>
      <c r="C557" s="39" t="s">
        <v>365</v>
      </c>
      <c r="D557" s="39" t="s">
        <v>356</v>
      </c>
      <c r="E557" s="138">
        <v>50.99</v>
      </c>
      <c r="F557" s="138">
        <v>42.23</v>
      </c>
      <c r="G557" s="138">
        <v>59.68</v>
      </c>
      <c r="H557" s="138">
        <v>8.8252598548735044</v>
      </c>
    </row>
    <row r="558" spans="1:8">
      <c r="A558" s="39" t="s">
        <v>223</v>
      </c>
      <c r="B558" s="39" t="s">
        <v>171</v>
      </c>
      <c r="C558" s="39" t="s">
        <v>366</v>
      </c>
      <c r="D558" s="39" t="s">
        <v>356</v>
      </c>
      <c r="E558" s="138">
        <v>52</v>
      </c>
      <c r="F558" s="138">
        <v>46.26</v>
      </c>
      <c r="G558" s="138">
        <v>57.68</v>
      </c>
      <c r="H558" s="138">
        <v>5.634615384615385</v>
      </c>
    </row>
    <row r="559" spans="1:8">
      <c r="A559" s="39" t="s">
        <v>223</v>
      </c>
      <c r="B559" s="39" t="s">
        <v>174</v>
      </c>
      <c r="C559" s="39" t="s">
        <v>366</v>
      </c>
      <c r="D559" s="39" t="s">
        <v>356</v>
      </c>
      <c r="E559" s="138">
        <v>47.19</v>
      </c>
      <c r="F559" s="138">
        <v>40.770000000000003</v>
      </c>
      <c r="G559" s="138">
        <v>53.69</v>
      </c>
      <c r="H559" s="138">
        <v>7.0141979232888323</v>
      </c>
    </row>
    <row r="560" spans="1:8">
      <c r="A560" s="39" t="s">
        <v>223</v>
      </c>
      <c r="B560" s="39" t="s">
        <v>356</v>
      </c>
      <c r="C560" s="39" t="s">
        <v>356</v>
      </c>
      <c r="D560" s="39" t="s">
        <v>356</v>
      </c>
      <c r="E560" s="138">
        <v>52.15</v>
      </c>
      <c r="F560" s="138">
        <v>50.31</v>
      </c>
      <c r="G560" s="138">
        <v>53.99</v>
      </c>
      <c r="H560" s="138">
        <v>1.8024928092042185</v>
      </c>
    </row>
    <row r="561" spans="1:8">
      <c r="A561" s="39" t="s">
        <v>224</v>
      </c>
      <c r="B561" s="39" t="s">
        <v>102</v>
      </c>
      <c r="C561" s="39" t="s">
        <v>368</v>
      </c>
      <c r="D561" s="39" t="s">
        <v>357</v>
      </c>
      <c r="E561" s="138">
        <v>7.8</v>
      </c>
      <c r="F561" s="138">
        <v>3.74</v>
      </c>
      <c r="G561" s="138">
        <v>15.55</v>
      </c>
      <c r="H561" s="138">
        <v>36.53846153846154</v>
      </c>
    </row>
    <row r="562" spans="1:8">
      <c r="A562" s="39" t="s">
        <v>224</v>
      </c>
      <c r="B562" s="39" t="s">
        <v>103</v>
      </c>
      <c r="C562" s="39" t="s">
        <v>368</v>
      </c>
      <c r="D562" s="39" t="s">
        <v>357</v>
      </c>
      <c r="E562" s="138">
        <v>6.79</v>
      </c>
      <c r="F562" s="138">
        <v>4.18</v>
      </c>
      <c r="G562" s="138">
        <v>10.84</v>
      </c>
      <c r="H562" s="138">
        <v>24.300441826215021</v>
      </c>
    </row>
    <row r="563" spans="1:8">
      <c r="A563" s="39" t="s">
        <v>224</v>
      </c>
      <c r="B563" s="39" t="s">
        <v>104</v>
      </c>
      <c r="C563" s="39" t="s">
        <v>367</v>
      </c>
      <c r="D563" s="39" t="s">
        <v>357</v>
      </c>
      <c r="E563" s="138">
        <v>6.68</v>
      </c>
      <c r="F563" s="138">
        <v>3.5</v>
      </c>
      <c r="G563" s="138">
        <v>12.4</v>
      </c>
      <c r="H563" s="138">
        <v>32.485029940119759</v>
      </c>
    </row>
    <row r="564" spans="1:8">
      <c r="A564" s="39" t="s">
        <v>224</v>
      </c>
      <c r="B564" s="39" t="s">
        <v>110</v>
      </c>
      <c r="C564" s="39" t="s">
        <v>370</v>
      </c>
      <c r="D564" s="39" t="s">
        <v>357</v>
      </c>
      <c r="E564" s="138">
        <v>4.8499999999999996</v>
      </c>
      <c r="F564" s="138">
        <v>2.88</v>
      </c>
      <c r="G564" s="138">
        <v>8.0399999999999991</v>
      </c>
      <c r="H564" s="138">
        <v>26.185567010309281</v>
      </c>
    </row>
    <row r="565" spans="1:8">
      <c r="A565" s="39" t="s">
        <v>224</v>
      </c>
      <c r="B565" s="39" t="s">
        <v>111</v>
      </c>
      <c r="C565" s="39" t="s">
        <v>370</v>
      </c>
      <c r="D565" s="39" t="s">
        <v>357</v>
      </c>
      <c r="E565" s="138">
        <v>3.47</v>
      </c>
      <c r="F565" s="138">
        <v>2.1</v>
      </c>
      <c r="G565" s="138">
        <v>5.7</v>
      </c>
      <c r="H565" s="138">
        <v>25.648414985590779</v>
      </c>
    </row>
    <row r="566" spans="1:8">
      <c r="A566" s="39" t="s">
        <v>224</v>
      </c>
      <c r="B566" s="39" t="s">
        <v>116</v>
      </c>
      <c r="C566" s="39" t="s">
        <v>369</v>
      </c>
      <c r="D566" s="39" t="s">
        <v>357</v>
      </c>
      <c r="E566" s="138">
        <v>6.7</v>
      </c>
      <c r="F566" s="138">
        <v>4.71</v>
      </c>
      <c r="G566" s="138">
        <v>9.4499999999999993</v>
      </c>
      <c r="H566" s="138">
        <v>17.761194029850742</v>
      </c>
    </row>
    <row r="567" spans="1:8">
      <c r="A567" s="39" t="s">
        <v>224</v>
      </c>
      <c r="B567" s="39" t="s">
        <v>117</v>
      </c>
      <c r="C567" s="39" t="s">
        <v>367</v>
      </c>
      <c r="D567" s="39" t="s">
        <v>357</v>
      </c>
      <c r="E567" s="138">
        <v>7.65</v>
      </c>
      <c r="F567" s="138">
        <v>4.9000000000000004</v>
      </c>
      <c r="G567" s="138">
        <v>11.76</v>
      </c>
      <c r="H567" s="138">
        <v>22.352941176470587</v>
      </c>
    </row>
    <row r="568" spans="1:8">
      <c r="A568" s="39" t="s">
        <v>224</v>
      </c>
      <c r="B568" s="39" t="s">
        <v>119</v>
      </c>
      <c r="C568" s="39" t="s">
        <v>367</v>
      </c>
      <c r="D568" s="39" t="s">
        <v>357</v>
      </c>
      <c r="E568" s="138">
        <v>4.84</v>
      </c>
      <c r="F568" s="138">
        <v>3.09</v>
      </c>
      <c r="G568" s="138">
        <v>7.5</v>
      </c>
      <c r="H568" s="138">
        <v>22.520661157024797</v>
      </c>
    </row>
    <row r="569" spans="1:8">
      <c r="A569" s="39" t="s">
        <v>224</v>
      </c>
      <c r="B569" s="39" t="s">
        <v>123</v>
      </c>
      <c r="C569" s="39" t="s">
        <v>370</v>
      </c>
      <c r="D569" s="39" t="s">
        <v>357</v>
      </c>
      <c r="E569" s="138">
        <v>1.49</v>
      </c>
      <c r="F569" s="138">
        <v>0.71</v>
      </c>
      <c r="G569" s="138">
        <v>3.07</v>
      </c>
      <c r="H569" s="138">
        <v>36.912751677852349</v>
      </c>
    </row>
    <row r="570" spans="1:8">
      <c r="A570" s="39" t="s">
        <v>224</v>
      </c>
      <c r="B570" s="39" t="s">
        <v>132</v>
      </c>
      <c r="C570" s="39" t="s">
        <v>367</v>
      </c>
      <c r="D570" s="39" t="s">
        <v>357</v>
      </c>
      <c r="E570" s="138">
        <v>5.56</v>
      </c>
      <c r="F570" s="138">
        <v>3.59</v>
      </c>
      <c r="G570" s="138">
        <v>8.51</v>
      </c>
      <c r="H570" s="138">
        <v>21.942446043165472</v>
      </c>
    </row>
    <row r="571" spans="1:8">
      <c r="A571" s="39" t="s">
        <v>224</v>
      </c>
      <c r="B571" s="39" t="s">
        <v>134</v>
      </c>
      <c r="C571" s="39" t="s">
        <v>368</v>
      </c>
      <c r="D571" s="39" t="s">
        <v>357</v>
      </c>
      <c r="E571" s="138">
        <v>4.3099999999999996</v>
      </c>
      <c r="F571" s="138">
        <v>2.67</v>
      </c>
      <c r="G571" s="138">
        <v>6.89</v>
      </c>
      <c r="H571" s="138">
        <v>24.361948955916475</v>
      </c>
    </row>
    <row r="572" spans="1:8">
      <c r="A572" s="39" t="s">
        <v>224</v>
      </c>
      <c r="B572" s="39" t="s">
        <v>150</v>
      </c>
      <c r="C572" s="39" t="s">
        <v>367</v>
      </c>
      <c r="D572" s="39" t="s">
        <v>357</v>
      </c>
      <c r="E572" s="138">
        <v>4.87</v>
      </c>
      <c r="F572" s="138">
        <v>3.07</v>
      </c>
      <c r="G572" s="138">
        <v>7.64</v>
      </c>
      <c r="H572" s="138">
        <v>23.203285420944557</v>
      </c>
    </row>
    <row r="573" spans="1:8">
      <c r="A573" s="39" t="s">
        <v>224</v>
      </c>
      <c r="B573" s="39" t="s">
        <v>156</v>
      </c>
      <c r="C573" s="39" t="s">
        <v>367</v>
      </c>
      <c r="D573" s="39" t="s">
        <v>357</v>
      </c>
      <c r="E573" s="138">
        <v>5.2</v>
      </c>
      <c r="F573" s="138">
        <v>3.5</v>
      </c>
      <c r="G573" s="138">
        <v>7.66</v>
      </c>
      <c r="H573" s="138">
        <v>20</v>
      </c>
    </row>
    <row r="574" spans="1:8">
      <c r="A574" s="39" t="s">
        <v>224</v>
      </c>
      <c r="B574" s="39" t="s">
        <v>159</v>
      </c>
      <c r="C574" s="39" t="s">
        <v>368</v>
      </c>
      <c r="D574" s="39" t="s">
        <v>357</v>
      </c>
      <c r="E574" s="138">
        <v>4.84</v>
      </c>
      <c r="F574" s="138">
        <v>3.18</v>
      </c>
      <c r="G574" s="138">
        <v>7.29</v>
      </c>
      <c r="H574" s="138">
        <v>21.280991735537192</v>
      </c>
    </row>
    <row r="575" spans="1:8">
      <c r="A575" s="39" t="s">
        <v>224</v>
      </c>
      <c r="B575" s="39" t="s">
        <v>161</v>
      </c>
      <c r="C575" s="39" t="s">
        <v>367</v>
      </c>
      <c r="D575" s="39" t="s">
        <v>357</v>
      </c>
      <c r="E575" s="138">
        <v>8.9499999999999993</v>
      </c>
      <c r="F575" s="138">
        <v>5.88</v>
      </c>
      <c r="G575" s="138">
        <v>13.38</v>
      </c>
      <c r="H575" s="138">
        <v>21.005586592178773</v>
      </c>
    </row>
    <row r="576" spans="1:8">
      <c r="A576" s="39" t="s">
        <v>224</v>
      </c>
      <c r="B576" s="39" t="s">
        <v>168</v>
      </c>
      <c r="C576" s="39" t="s">
        <v>369</v>
      </c>
      <c r="D576" s="39" t="s">
        <v>357</v>
      </c>
      <c r="E576" s="138">
        <v>4.1100000000000003</v>
      </c>
      <c r="F576" s="138">
        <v>2.87</v>
      </c>
      <c r="G576" s="138">
        <v>5.86</v>
      </c>
      <c r="H576" s="138">
        <v>18.248175182481752</v>
      </c>
    </row>
    <row r="577" spans="1:8">
      <c r="A577" s="39" t="s">
        <v>224</v>
      </c>
      <c r="B577" s="39" t="s">
        <v>357</v>
      </c>
      <c r="C577" s="39" t="s">
        <v>357</v>
      </c>
      <c r="D577" s="39" t="s">
        <v>357</v>
      </c>
      <c r="E577" s="138">
        <v>5.21</v>
      </c>
      <c r="F577" s="138">
        <v>4.57</v>
      </c>
      <c r="G577" s="138">
        <v>5.94</v>
      </c>
      <c r="H577" s="138">
        <v>6.7178502879078685</v>
      </c>
    </row>
    <row r="578" spans="1:8">
      <c r="A578" s="39" t="s">
        <v>225</v>
      </c>
      <c r="B578" s="39" t="s">
        <v>102</v>
      </c>
      <c r="C578" s="39" t="s">
        <v>368</v>
      </c>
      <c r="D578" s="39" t="s">
        <v>357</v>
      </c>
      <c r="E578" s="138">
        <v>42.88</v>
      </c>
      <c r="F578" s="138">
        <v>34.729999999999997</v>
      </c>
      <c r="G578" s="138">
        <v>51.44</v>
      </c>
      <c r="H578" s="138">
        <v>10.027985074626864</v>
      </c>
    </row>
    <row r="579" spans="1:8">
      <c r="A579" s="39" t="s">
        <v>225</v>
      </c>
      <c r="B579" s="39" t="s">
        <v>103</v>
      </c>
      <c r="C579" s="39" t="s">
        <v>368</v>
      </c>
      <c r="D579" s="39" t="s">
        <v>357</v>
      </c>
      <c r="E579" s="138">
        <v>52.09</v>
      </c>
      <c r="F579" s="138">
        <v>44.8</v>
      </c>
      <c r="G579" s="138">
        <v>59.29</v>
      </c>
      <c r="H579" s="138">
        <v>7.1414858898061055</v>
      </c>
    </row>
    <row r="580" spans="1:8">
      <c r="A580" s="39" t="s">
        <v>225</v>
      </c>
      <c r="B580" s="39" t="s">
        <v>104</v>
      </c>
      <c r="C580" s="39" t="s">
        <v>367</v>
      </c>
      <c r="D580" s="39" t="s">
        <v>357</v>
      </c>
      <c r="E580" s="138">
        <v>47.99</v>
      </c>
      <c r="F580" s="138">
        <v>40.659999999999997</v>
      </c>
      <c r="G580" s="138">
        <v>55.4</v>
      </c>
      <c r="H580" s="138">
        <v>7.8974786413836204</v>
      </c>
    </row>
    <row r="581" spans="1:8">
      <c r="A581" s="39" t="s">
        <v>225</v>
      </c>
      <c r="B581" s="39" t="s">
        <v>110</v>
      </c>
      <c r="C581" s="39" t="s">
        <v>370</v>
      </c>
      <c r="D581" s="39" t="s">
        <v>357</v>
      </c>
      <c r="E581" s="138">
        <v>43.28</v>
      </c>
      <c r="F581" s="138">
        <v>37.31</v>
      </c>
      <c r="G581" s="138">
        <v>49.45</v>
      </c>
      <c r="H581" s="138">
        <v>7.1857670979667274</v>
      </c>
    </row>
    <row r="582" spans="1:8">
      <c r="A582" s="39" t="s">
        <v>225</v>
      </c>
      <c r="B582" s="39" t="s">
        <v>111</v>
      </c>
      <c r="C582" s="39" t="s">
        <v>370</v>
      </c>
      <c r="D582" s="39" t="s">
        <v>357</v>
      </c>
      <c r="E582" s="138">
        <v>38.68</v>
      </c>
      <c r="F582" s="138">
        <v>33.33</v>
      </c>
      <c r="G582" s="138">
        <v>44.32</v>
      </c>
      <c r="H582" s="138">
        <v>7.2647362978283354</v>
      </c>
    </row>
    <row r="583" spans="1:8">
      <c r="A583" s="39" t="s">
        <v>225</v>
      </c>
      <c r="B583" s="39" t="s">
        <v>116</v>
      </c>
      <c r="C583" s="39" t="s">
        <v>369</v>
      </c>
      <c r="D583" s="39" t="s">
        <v>357</v>
      </c>
      <c r="E583" s="138">
        <v>44.83</v>
      </c>
      <c r="F583" s="138">
        <v>36.57</v>
      </c>
      <c r="G583" s="138">
        <v>53.38</v>
      </c>
      <c r="H583" s="138">
        <v>9.6587106848092787</v>
      </c>
    </row>
    <row r="584" spans="1:8">
      <c r="A584" s="39" t="s">
        <v>225</v>
      </c>
      <c r="B584" s="39" t="s">
        <v>117</v>
      </c>
      <c r="C584" s="39" t="s">
        <v>367</v>
      </c>
      <c r="D584" s="39" t="s">
        <v>357</v>
      </c>
      <c r="E584" s="138">
        <v>41.54</v>
      </c>
      <c r="F584" s="138">
        <v>35.69</v>
      </c>
      <c r="G584" s="138">
        <v>47.63</v>
      </c>
      <c r="H584" s="138">
        <v>7.3663938372652868</v>
      </c>
    </row>
    <row r="585" spans="1:8">
      <c r="A585" s="39" t="s">
        <v>225</v>
      </c>
      <c r="B585" s="39" t="s">
        <v>119</v>
      </c>
      <c r="C585" s="39" t="s">
        <v>367</v>
      </c>
      <c r="D585" s="39" t="s">
        <v>357</v>
      </c>
      <c r="E585" s="138">
        <v>51.49</v>
      </c>
      <c r="F585" s="138">
        <v>45.81</v>
      </c>
      <c r="G585" s="138">
        <v>57.13</v>
      </c>
      <c r="H585" s="138">
        <v>5.6321615847737423</v>
      </c>
    </row>
    <row r="586" spans="1:8">
      <c r="A586" s="39" t="s">
        <v>225</v>
      </c>
      <c r="B586" s="39" t="s">
        <v>123</v>
      </c>
      <c r="C586" s="39" t="s">
        <v>370</v>
      </c>
      <c r="D586" s="39" t="s">
        <v>357</v>
      </c>
      <c r="E586" s="138">
        <v>37.92</v>
      </c>
      <c r="F586" s="138">
        <v>32.450000000000003</v>
      </c>
      <c r="G586" s="138">
        <v>43.72</v>
      </c>
      <c r="H586" s="138">
        <v>7.621308016877637</v>
      </c>
    </row>
    <row r="587" spans="1:8">
      <c r="A587" s="39" t="s">
        <v>225</v>
      </c>
      <c r="B587" s="39" t="s">
        <v>132</v>
      </c>
      <c r="C587" s="39" t="s">
        <v>367</v>
      </c>
      <c r="D587" s="39" t="s">
        <v>357</v>
      </c>
      <c r="E587" s="138">
        <v>48.74</v>
      </c>
      <c r="F587" s="138">
        <v>42.83</v>
      </c>
      <c r="G587" s="138">
        <v>54.68</v>
      </c>
      <c r="H587" s="138">
        <v>6.2371768567911365</v>
      </c>
    </row>
    <row r="588" spans="1:8">
      <c r="A588" s="39" t="s">
        <v>225</v>
      </c>
      <c r="B588" s="39" t="s">
        <v>134</v>
      </c>
      <c r="C588" s="39" t="s">
        <v>368</v>
      </c>
      <c r="D588" s="39" t="s">
        <v>357</v>
      </c>
      <c r="E588" s="138">
        <v>37.090000000000003</v>
      </c>
      <c r="F588" s="138">
        <v>31.06</v>
      </c>
      <c r="G588" s="138">
        <v>43.55</v>
      </c>
      <c r="H588" s="138">
        <v>8.6276624427069297</v>
      </c>
    </row>
    <row r="589" spans="1:8">
      <c r="A589" s="39" t="s">
        <v>225</v>
      </c>
      <c r="B589" s="39" t="s">
        <v>150</v>
      </c>
      <c r="C589" s="39" t="s">
        <v>367</v>
      </c>
      <c r="D589" s="39" t="s">
        <v>357</v>
      </c>
      <c r="E589" s="138">
        <v>41.5</v>
      </c>
      <c r="F589" s="138">
        <v>34.590000000000003</v>
      </c>
      <c r="G589" s="138">
        <v>48.75</v>
      </c>
      <c r="H589" s="138">
        <v>8.7710843373493983</v>
      </c>
    </row>
    <row r="590" spans="1:8">
      <c r="A590" s="39" t="s">
        <v>225</v>
      </c>
      <c r="B590" s="39" t="s">
        <v>156</v>
      </c>
      <c r="C590" s="39" t="s">
        <v>367</v>
      </c>
      <c r="D590" s="39" t="s">
        <v>357</v>
      </c>
      <c r="E590" s="138">
        <v>50.7</v>
      </c>
      <c r="F590" s="138">
        <v>44.85</v>
      </c>
      <c r="G590" s="138">
        <v>56.53</v>
      </c>
      <c r="H590" s="138">
        <v>5.8974358974358969</v>
      </c>
    </row>
    <row r="591" spans="1:8">
      <c r="A591" s="39" t="s">
        <v>225</v>
      </c>
      <c r="B591" s="39" t="s">
        <v>159</v>
      </c>
      <c r="C591" s="39" t="s">
        <v>368</v>
      </c>
      <c r="D591" s="39" t="s">
        <v>357</v>
      </c>
      <c r="E591" s="138">
        <v>41.05</v>
      </c>
      <c r="F591" s="138">
        <v>33.33</v>
      </c>
      <c r="G591" s="138">
        <v>49.23</v>
      </c>
      <c r="H591" s="138">
        <v>9.9634591961023151</v>
      </c>
    </row>
    <row r="592" spans="1:8">
      <c r="A592" s="39" t="s">
        <v>225</v>
      </c>
      <c r="B592" s="39" t="s">
        <v>161</v>
      </c>
      <c r="C592" s="39" t="s">
        <v>367</v>
      </c>
      <c r="D592" s="39" t="s">
        <v>357</v>
      </c>
      <c r="E592" s="138">
        <v>45.81</v>
      </c>
      <c r="F592" s="138">
        <v>40.1</v>
      </c>
      <c r="G592" s="138">
        <v>51.63</v>
      </c>
      <c r="H592" s="138">
        <v>6.4396419995634142</v>
      </c>
    </row>
    <row r="593" spans="1:8">
      <c r="A593" s="39" t="s">
        <v>225</v>
      </c>
      <c r="B593" s="39" t="s">
        <v>168</v>
      </c>
      <c r="C593" s="39" t="s">
        <v>369</v>
      </c>
      <c r="D593" s="39" t="s">
        <v>357</v>
      </c>
      <c r="E593" s="138">
        <v>42.49</v>
      </c>
      <c r="F593" s="138">
        <v>34.99</v>
      </c>
      <c r="G593" s="138">
        <v>50.35</v>
      </c>
      <c r="H593" s="138">
        <v>9.296305012944222</v>
      </c>
    </row>
    <row r="594" spans="1:8">
      <c r="A594" s="39" t="s">
        <v>225</v>
      </c>
      <c r="B594" s="39" t="s">
        <v>357</v>
      </c>
      <c r="C594" s="39" t="s">
        <v>357</v>
      </c>
      <c r="D594" s="39" t="s">
        <v>357</v>
      </c>
      <c r="E594" s="138">
        <v>44.05</v>
      </c>
      <c r="F594" s="138">
        <v>42.32</v>
      </c>
      <c r="G594" s="138">
        <v>45.8</v>
      </c>
      <c r="H594" s="138">
        <v>2.0204313280363224</v>
      </c>
    </row>
    <row r="595" spans="1:8">
      <c r="A595" s="39" t="s">
        <v>223</v>
      </c>
      <c r="B595" s="39" t="s">
        <v>102</v>
      </c>
      <c r="C595" s="39" t="s">
        <v>368</v>
      </c>
      <c r="D595" s="39" t="s">
        <v>357</v>
      </c>
      <c r="E595" s="138">
        <v>51.46</v>
      </c>
      <c r="F595" s="138">
        <v>43.05</v>
      </c>
      <c r="G595" s="138">
        <v>59.79</v>
      </c>
      <c r="H595" s="138">
        <v>8.3754372328021756</v>
      </c>
    </row>
    <row r="596" spans="1:8">
      <c r="A596" s="39" t="s">
        <v>223</v>
      </c>
      <c r="B596" s="39" t="s">
        <v>103</v>
      </c>
      <c r="C596" s="39" t="s">
        <v>368</v>
      </c>
      <c r="D596" s="39" t="s">
        <v>357</v>
      </c>
      <c r="E596" s="138">
        <v>43.36</v>
      </c>
      <c r="F596" s="138">
        <v>36.39</v>
      </c>
      <c r="G596" s="138">
        <v>50.61</v>
      </c>
      <c r="H596" s="138">
        <v>8.4178966789667893</v>
      </c>
    </row>
    <row r="597" spans="1:8">
      <c r="A597" s="39" t="s">
        <v>223</v>
      </c>
      <c r="B597" s="39" t="s">
        <v>104</v>
      </c>
      <c r="C597" s="39" t="s">
        <v>367</v>
      </c>
      <c r="D597" s="39" t="s">
        <v>357</v>
      </c>
      <c r="E597" s="138">
        <v>45.61</v>
      </c>
      <c r="F597" s="138">
        <v>38.14</v>
      </c>
      <c r="G597" s="138">
        <v>53.28</v>
      </c>
      <c r="H597" s="138">
        <v>8.5288313966235485</v>
      </c>
    </row>
    <row r="598" spans="1:8">
      <c r="A598" s="39" t="s">
        <v>223</v>
      </c>
      <c r="B598" s="39" t="s">
        <v>110</v>
      </c>
      <c r="C598" s="39" t="s">
        <v>370</v>
      </c>
      <c r="D598" s="39" t="s">
        <v>357</v>
      </c>
      <c r="E598" s="138">
        <v>52.21</v>
      </c>
      <c r="F598" s="138">
        <v>46.08</v>
      </c>
      <c r="G598" s="138">
        <v>58.27</v>
      </c>
      <c r="H598" s="138">
        <v>5.9758666922045585</v>
      </c>
    </row>
    <row r="599" spans="1:8">
      <c r="A599" s="39" t="s">
        <v>223</v>
      </c>
      <c r="B599" s="39" t="s">
        <v>111</v>
      </c>
      <c r="C599" s="39" t="s">
        <v>370</v>
      </c>
      <c r="D599" s="39" t="s">
        <v>357</v>
      </c>
      <c r="E599" s="138">
        <v>56.14</v>
      </c>
      <c r="F599" s="138">
        <v>50.48</v>
      </c>
      <c r="G599" s="138">
        <v>61.65</v>
      </c>
      <c r="H599" s="138">
        <v>5.0944068400427502</v>
      </c>
    </row>
    <row r="600" spans="1:8">
      <c r="A600" s="39" t="s">
        <v>223</v>
      </c>
      <c r="B600" s="39" t="s">
        <v>116</v>
      </c>
      <c r="C600" s="39" t="s">
        <v>369</v>
      </c>
      <c r="D600" s="39" t="s">
        <v>357</v>
      </c>
      <c r="E600" s="138">
        <v>50.81</v>
      </c>
      <c r="F600" s="138">
        <v>42.25</v>
      </c>
      <c r="G600" s="138">
        <v>59.33</v>
      </c>
      <c r="H600" s="138">
        <v>8.6597126549891748</v>
      </c>
    </row>
    <row r="601" spans="1:8">
      <c r="A601" s="39" t="s">
        <v>223</v>
      </c>
      <c r="B601" s="39" t="s">
        <v>117</v>
      </c>
      <c r="C601" s="39" t="s">
        <v>367</v>
      </c>
      <c r="D601" s="39" t="s">
        <v>357</v>
      </c>
      <c r="E601" s="138">
        <v>52.1</v>
      </c>
      <c r="F601" s="138">
        <v>45.98</v>
      </c>
      <c r="G601" s="138">
        <v>58.17</v>
      </c>
      <c r="H601" s="138">
        <v>5.9884836852207295</v>
      </c>
    </row>
    <row r="602" spans="1:8">
      <c r="A602" s="39" t="s">
        <v>223</v>
      </c>
      <c r="B602" s="39" t="s">
        <v>119</v>
      </c>
      <c r="C602" s="39" t="s">
        <v>367</v>
      </c>
      <c r="D602" s="39" t="s">
        <v>357</v>
      </c>
      <c r="E602" s="138">
        <v>45.16</v>
      </c>
      <c r="F602" s="138">
        <v>39.619999999999997</v>
      </c>
      <c r="G602" s="138">
        <v>50.83</v>
      </c>
      <c r="H602" s="138">
        <v>6.3551815766164754</v>
      </c>
    </row>
    <row r="603" spans="1:8">
      <c r="A603" s="39" t="s">
        <v>223</v>
      </c>
      <c r="B603" s="39" t="s">
        <v>123</v>
      </c>
      <c r="C603" s="39" t="s">
        <v>370</v>
      </c>
      <c r="D603" s="39" t="s">
        <v>357</v>
      </c>
      <c r="E603" s="138">
        <v>53.71</v>
      </c>
      <c r="F603" s="138">
        <v>47.82</v>
      </c>
      <c r="G603" s="138">
        <v>59.49</v>
      </c>
      <c r="H603" s="138">
        <v>5.5669335319307391</v>
      </c>
    </row>
    <row r="604" spans="1:8">
      <c r="A604" s="39" t="s">
        <v>223</v>
      </c>
      <c r="B604" s="39" t="s">
        <v>132</v>
      </c>
      <c r="C604" s="39" t="s">
        <v>367</v>
      </c>
      <c r="D604" s="39" t="s">
        <v>357</v>
      </c>
      <c r="E604" s="138">
        <v>46.51</v>
      </c>
      <c r="F604" s="138">
        <v>40.65</v>
      </c>
      <c r="G604" s="138">
        <v>52.47</v>
      </c>
      <c r="H604" s="138">
        <v>6.514728015480542</v>
      </c>
    </row>
    <row r="605" spans="1:8">
      <c r="A605" s="39" t="s">
        <v>223</v>
      </c>
      <c r="B605" s="39" t="s">
        <v>134</v>
      </c>
      <c r="C605" s="39" t="s">
        <v>368</v>
      </c>
      <c r="D605" s="39" t="s">
        <v>357</v>
      </c>
      <c r="E605" s="138">
        <v>54</v>
      </c>
      <c r="F605" s="138">
        <v>47.39</v>
      </c>
      <c r="G605" s="138">
        <v>60.48</v>
      </c>
      <c r="H605" s="138">
        <v>6.2222222222222223</v>
      </c>
    </row>
    <row r="606" spans="1:8">
      <c r="A606" s="39" t="s">
        <v>223</v>
      </c>
      <c r="B606" s="39" t="s">
        <v>150</v>
      </c>
      <c r="C606" s="39" t="s">
        <v>367</v>
      </c>
      <c r="D606" s="39" t="s">
        <v>357</v>
      </c>
      <c r="E606" s="138">
        <v>56.13</v>
      </c>
      <c r="F606" s="138">
        <v>48.88</v>
      </c>
      <c r="G606" s="138">
        <v>63.13</v>
      </c>
      <c r="H606" s="138">
        <v>6.520577231427044</v>
      </c>
    </row>
    <row r="607" spans="1:8">
      <c r="A607" s="39" t="s">
        <v>223</v>
      </c>
      <c r="B607" s="39" t="s">
        <v>156</v>
      </c>
      <c r="C607" s="39" t="s">
        <v>367</v>
      </c>
      <c r="D607" s="39" t="s">
        <v>357</v>
      </c>
      <c r="E607" s="138">
        <v>44.35</v>
      </c>
      <c r="F607" s="138">
        <v>38.61</v>
      </c>
      <c r="G607" s="138">
        <v>50.24</v>
      </c>
      <c r="H607" s="138">
        <v>6.7192784667418266</v>
      </c>
    </row>
    <row r="608" spans="1:8">
      <c r="A608" s="39" t="s">
        <v>223</v>
      </c>
      <c r="B608" s="39" t="s">
        <v>159</v>
      </c>
      <c r="C608" s="39" t="s">
        <v>368</v>
      </c>
      <c r="D608" s="39" t="s">
        <v>357</v>
      </c>
      <c r="E608" s="138">
        <v>56.41</v>
      </c>
      <c r="F608" s="138">
        <v>48.04</v>
      </c>
      <c r="G608" s="138">
        <v>64.430000000000007</v>
      </c>
      <c r="H608" s="138">
        <v>7.4809430951958866</v>
      </c>
    </row>
    <row r="609" spans="1:8">
      <c r="A609" s="39" t="s">
        <v>223</v>
      </c>
      <c r="B609" s="39" t="s">
        <v>161</v>
      </c>
      <c r="C609" s="39" t="s">
        <v>367</v>
      </c>
      <c r="D609" s="39" t="s">
        <v>357</v>
      </c>
      <c r="E609" s="138">
        <v>48.51</v>
      </c>
      <c r="F609" s="138">
        <v>42.56</v>
      </c>
      <c r="G609" s="138">
        <v>54.5</v>
      </c>
      <c r="H609" s="138">
        <v>6.3079777365491658</v>
      </c>
    </row>
    <row r="610" spans="1:8">
      <c r="A610" s="39" t="s">
        <v>223</v>
      </c>
      <c r="B610" s="39" t="s">
        <v>168</v>
      </c>
      <c r="C610" s="39" t="s">
        <v>369</v>
      </c>
      <c r="D610" s="39" t="s">
        <v>357</v>
      </c>
      <c r="E610" s="138">
        <v>48.85</v>
      </c>
      <c r="F610" s="138">
        <v>40.89</v>
      </c>
      <c r="G610" s="138">
        <v>56.87</v>
      </c>
      <c r="H610" s="138">
        <v>8.4135107471852617</v>
      </c>
    </row>
    <row r="611" spans="1:8">
      <c r="A611" s="39" t="s">
        <v>223</v>
      </c>
      <c r="B611" s="39" t="s">
        <v>357</v>
      </c>
      <c r="C611" s="39" t="s">
        <v>357</v>
      </c>
      <c r="D611" s="39" t="s">
        <v>357</v>
      </c>
      <c r="E611" s="138">
        <v>50.7</v>
      </c>
      <c r="F611" s="138">
        <v>48.93</v>
      </c>
      <c r="G611" s="138">
        <v>52.46</v>
      </c>
      <c r="H611" s="138">
        <v>1.7751479289940828</v>
      </c>
    </row>
    <row r="612" spans="1:8">
      <c r="A612" s="39" t="s">
        <v>224</v>
      </c>
      <c r="B612" s="39" t="s">
        <v>98</v>
      </c>
      <c r="C612" s="39" t="s">
        <v>374</v>
      </c>
      <c r="D612" s="39" t="s">
        <v>358</v>
      </c>
      <c r="E612" s="138">
        <v>8.15</v>
      </c>
      <c r="F612" s="138">
        <v>4.43</v>
      </c>
      <c r="G612" s="138">
        <v>14.54</v>
      </c>
      <c r="H612" s="138">
        <v>30.552147239263803</v>
      </c>
    </row>
    <row r="613" spans="1:8">
      <c r="A613" s="39" t="s">
        <v>224</v>
      </c>
      <c r="B613" s="39" t="s">
        <v>105</v>
      </c>
      <c r="C613" s="39" t="s">
        <v>374</v>
      </c>
      <c r="D613" s="39" t="s">
        <v>358</v>
      </c>
      <c r="E613" s="138">
        <v>7.68</v>
      </c>
      <c r="F613" s="138">
        <v>4.62</v>
      </c>
      <c r="G613" s="138">
        <v>12.51</v>
      </c>
      <c r="H613" s="138">
        <v>25.520833333333332</v>
      </c>
    </row>
    <row r="614" spans="1:8">
      <c r="A614" s="39" t="s">
        <v>224</v>
      </c>
      <c r="B614" s="39" t="s">
        <v>106</v>
      </c>
      <c r="C614" s="39" t="s">
        <v>372</v>
      </c>
      <c r="D614" s="39" t="s">
        <v>358</v>
      </c>
      <c r="E614" s="138">
        <v>7.99</v>
      </c>
      <c r="F614" s="138">
        <v>5.43</v>
      </c>
      <c r="G614" s="138">
        <v>11.61</v>
      </c>
      <c r="H614" s="138">
        <v>19.39924906132666</v>
      </c>
    </row>
    <row r="615" spans="1:8">
      <c r="A615" s="39" t="s">
        <v>224</v>
      </c>
      <c r="B615" s="39" t="s">
        <v>125</v>
      </c>
      <c r="C615" s="39" t="s">
        <v>371</v>
      </c>
      <c r="D615" s="39" t="s">
        <v>358</v>
      </c>
      <c r="E615" s="138">
        <v>4.24</v>
      </c>
      <c r="F615" s="138">
        <v>2.85</v>
      </c>
      <c r="G615" s="138">
        <v>6.26</v>
      </c>
      <c r="H615" s="138">
        <v>20.047169811320753</v>
      </c>
    </row>
    <row r="616" spans="1:8">
      <c r="A616" s="39" t="s">
        <v>224</v>
      </c>
      <c r="B616" s="39" t="s">
        <v>131</v>
      </c>
      <c r="C616" s="39" t="s">
        <v>374</v>
      </c>
      <c r="D616" s="39" t="s">
        <v>358</v>
      </c>
      <c r="E616" s="138">
        <v>11.3</v>
      </c>
      <c r="F616" s="138">
        <v>7.2</v>
      </c>
      <c r="G616" s="138">
        <v>17.309999999999999</v>
      </c>
      <c r="H616" s="138">
        <v>22.477876106194689</v>
      </c>
    </row>
    <row r="617" spans="1:8">
      <c r="A617" s="39" t="s">
        <v>224</v>
      </c>
      <c r="B617" s="39" t="s">
        <v>133</v>
      </c>
      <c r="C617" s="39" t="s">
        <v>373</v>
      </c>
      <c r="D617" s="39" t="s">
        <v>358</v>
      </c>
      <c r="E617" s="138">
        <v>3.63</v>
      </c>
      <c r="F617" s="138">
        <v>2.04</v>
      </c>
      <c r="G617" s="138">
        <v>6.36</v>
      </c>
      <c r="H617" s="138">
        <v>28.925619834710748</v>
      </c>
    </row>
    <row r="618" spans="1:8">
      <c r="A618" s="39" t="s">
        <v>224</v>
      </c>
      <c r="B618" s="39" t="s">
        <v>137</v>
      </c>
      <c r="C618" s="39" t="s">
        <v>372</v>
      </c>
      <c r="D618" s="39" t="s">
        <v>358</v>
      </c>
      <c r="E618" s="138">
        <v>5.73</v>
      </c>
      <c r="F618" s="138">
        <v>2.88</v>
      </c>
      <c r="G618" s="138">
        <v>11.1</v>
      </c>
      <c r="H618" s="138">
        <v>34.554973821989527</v>
      </c>
    </row>
    <row r="619" spans="1:8">
      <c r="A619" s="39" t="s">
        <v>224</v>
      </c>
      <c r="B619" s="39" t="s">
        <v>138</v>
      </c>
      <c r="C619" s="39" t="s">
        <v>374</v>
      </c>
      <c r="D619" s="39" t="s">
        <v>358</v>
      </c>
      <c r="E619" s="138">
        <v>7.66</v>
      </c>
      <c r="F619" s="138">
        <v>4.25</v>
      </c>
      <c r="G619" s="138">
        <v>13.41</v>
      </c>
      <c r="H619" s="138">
        <v>29.373368146214098</v>
      </c>
    </row>
    <row r="620" spans="1:8">
      <c r="A620" s="39" t="s">
        <v>224</v>
      </c>
      <c r="B620" s="39" t="s">
        <v>140</v>
      </c>
      <c r="C620" s="39" t="s">
        <v>373</v>
      </c>
      <c r="D620" s="39" t="s">
        <v>358</v>
      </c>
      <c r="E620" s="138">
        <v>4.8899999999999997</v>
      </c>
      <c r="F620" s="138">
        <v>2.9</v>
      </c>
      <c r="G620" s="138">
        <v>8.1300000000000008</v>
      </c>
      <c r="H620" s="138">
        <v>26.380368098159511</v>
      </c>
    </row>
    <row r="621" spans="1:8">
      <c r="A621" s="39" t="s">
        <v>224</v>
      </c>
      <c r="B621" s="39" t="s">
        <v>144</v>
      </c>
      <c r="C621" s="39" t="s">
        <v>371</v>
      </c>
      <c r="D621" s="39" t="s">
        <v>358</v>
      </c>
      <c r="E621" s="138">
        <v>5.68</v>
      </c>
      <c r="F621" s="138">
        <v>3.15</v>
      </c>
      <c r="G621" s="138">
        <v>10.039999999999999</v>
      </c>
      <c r="H621" s="138">
        <v>29.577464788732392</v>
      </c>
    </row>
    <row r="622" spans="1:8">
      <c r="A622" s="39" t="s">
        <v>224</v>
      </c>
      <c r="B622" s="39" t="s">
        <v>145</v>
      </c>
      <c r="C622" s="39" t="s">
        <v>371</v>
      </c>
      <c r="D622" s="39" t="s">
        <v>358</v>
      </c>
      <c r="E622" s="138">
        <v>5.15</v>
      </c>
      <c r="F622" s="138">
        <v>3.48</v>
      </c>
      <c r="G622" s="138">
        <v>7.55</v>
      </c>
      <c r="H622" s="138">
        <v>19.805825242718445</v>
      </c>
    </row>
    <row r="623" spans="1:8">
      <c r="A623" s="39" t="s">
        <v>224</v>
      </c>
      <c r="B623" s="39" t="s">
        <v>146</v>
      </c>
      <c r="C623" s="39" t="s">
        <v>372</v>
      </c>
      <c r="D623" s="39" t="s">
        <v>358</v>
      </c>
      <c r="E623" s="138">
        <v>4.1900000000000004</v>
      </c>
      <c r="F623" s="138">
        <v>2.73</v>
      </c>
      <c r="G623" s="138">
        <v>6.36</v>
      </c>
      <c r="H623" s="138">
        <v>21.479713603818613</v>
      </c>
    </row>
    <row r="624" spans="1:8">
      <c r="A624" s="39" t="s">
        <v>224</v>
      </c>
      <c r="B624" s="39" t="s">
        <v>153</v>
      </c>
      <c r="C624" s="39" t="s">
        <v>371</v>
      </c>
      <c r="D624" s="39" t="s">
        <v>358</v>
      </c>
      <c r="E624" s="138">
        <v>4.53</v>
      </c>
      <c r="F624" s="138">
        <v>2.99</v>
      </c>
      <c r="G624" s="138">
        <v>6.79</v>
      </c>
      <c r="H624" s="138">
        <v>20.97130242825607</v>
      </c>
    </row>
    <row r="625" spans="1:8">
      <c r="A625" s="39" t="s">
        <v>224</v>
      </c>
      <c r="B625" s="39" t="s">
        <v>162</v>
      </c>
      <c r="C625" s="39" t="s">
        <v>371</v>
      </c>
      <c r="D625" s="39" t="s">
        <v>358</v>
      </c>
      <c r="E625" s="138">
        <v>6.26</v>
      </c>
      <c r="F625" s="138">
        <v>3.8</v>
      </c>
      <c r="G625" s="138">
        <v>10.14</v>
      </c>
      <c r="H625" s="138">
        <v>25.079872204472846</v>
      </c>
    </row>
    <row r="626" spans="1:8">
      <c r="A626" s="39" t="s">
        <v>224</v>
      </c>
      <c r="B626" s="39" t="s">
        <v>165</v>
      </c>
      <c r="C626" s="39" t="s">
        <v>374</v>
      </c>
      <c r="D626" s="39" t="s">
        <v>358</v>
      </c>
      <c r="E626" s="138">
        <v>9.81</v>
      </c>
      <c r="F626" s="138">
        <v>4.72</v>
      </c>
      <c r="G626" s="138">
        <v>19.27</v>
      </c>
      <c r="H626" s="138">
        <v>36.187563710499489</v>
      </c>
    </row>
    <row r="627" spans="1:8">
      <c r="A627" s="39" t="s">
        <v>224</v>
      </c>
      <c r="B627" s="39" t="s">
        <v>166</v>
      </c>
      <c r="C627" s="39" t="s">
        <v>374</v>
      </c>
      <c r="D627" s="39" t="s">
        <v>358</v>
      </c>
      <c r="E627" s="138">
        <v>7.14</v>
      </c>
      <c r="F627" s="138">
        <v>4.74</v>
      </c>
      <c r="G627" s="138">
        <v>10.62</v>
      </c>
      <c r="H627" s="138">
        <v>20.588235294117649</v>
      </c>
    </row>
    <row r="628" spans="1:8">
      <c r="A628" s="39" t="s">
        <v>224</v>
      </c>
      <c r="B628" s="39" t="s">
        <v>170</v>
      </c>
      <c r="C628" s="39" t="s">
        <v>372</v>
      </c>
      <c r="D628" s="39" t="s">
        <v>358</v>
      </c>
      <c r="E628" s="138">
        <v>5.26</v>
      </c>
      <c r="F628" s="138">
        <v>3.44</v>
      </c>
      <c r="G628" s="138">
        <v>7.97</v>
      </c>
      <c r="H628" s="138">
        <v>21.482889733840302</v>
      </c>
    </row>
    <row r="629" spans="1:8">
      <c r="A629" s="39" t="s">
        <v>224</v>
      </c>
      <c r="B629" s="39" t="s">
        <v>172</v>
      </c>
      <c r="C629" s="39" t="s">
        <v>374</v>
      </c>
      <c r="D629" s="39" t="s">
        <v>358</v>
      </c>
      <c r="E629" s="138">
        <v>5.41</v>
      </c>
      <c r="F629" s="138">
        <v>3.05</v>
      </c>
      <c r="G629" s="138">
        <v>9.41</v>
      </c>
      <c r="H629" s="138">
        <v>28.835489833641404</v>
      </c>
    </row>
    <row r="630" spans="1:8">
      <c r="A630" s="39" t="s">
        <v>224</v>
      </c>
      <c r="B630" s="39" t="s">
        <v>175</v>
      </c>
      <c r="C630" s="39" t="s">
        <v>373</v>
      </c>
      <c r="D630" s="39" t="s">
        <v>358</v>
      </c>
      <c r="E630" s="138">
        <v>6.3</v>
      </c>
      <c r="F630" s="138">
        <v>4.24</v>
      </c>
      <c r="G630" s="138">
        <v>9.26</v>
      </c>
      <c r="H630" s="138">
        <v>20</v>
      </c>
    </row>
    <row r="631" spans="1:8">
      <c r="A631" s="39" t="s">
        <v>224</v>
      </c>
      <c r="B631" s="39" t="s">
        <v>358</v>
      </c>
      <c r="C631" s="39" t="s">
        <v>358</v>
      </c>
      <c r="D631" s="39" t="s">
        <v>358</v>
      </c>
      <c r="E631" s="138">
        <v>5.52</v>
      </c>
      <c r="F631" s="138">
        <v>4.78</v>
      </c>
      <c r="G631" s="138">
        <v>6.36</v>
      </c>
      <c r="H631" s="138">
        <v>7.2463768115942049</v>
      </c>
    </row>
    <row r="632" spans="1:8">
      <c r="A632" s="39" t="s">
        <v>225</v>
      </c>
      <c r="B632" s="39" t="s">
        <v>98</v>
      </c>
      <c r="C632" s="39" t="s">
        <v>374</v>
      </c>
      <c r="D632" s="39" t="s">
        <v>358</v>
      </c>
      <c r="E632" s="138">
        <v>40.549999999999997</v>
      </c>
      <c r="F632" s="138">
        <v>32.81</v>
      </c>
      <c r="G632" s="138">
        <v>48.79</v>
      </c>
      <c r="H632" s="138">
        <v>10.135635018495686</v>
      </c>
    </row>
    <row r="633" spans="1:8">
      <c r="A633" s="39" t="s">
        <v>225</v>
      </c>
      <c r="B633" s="39" t="s">
        <v>105</v>
      </c>
      <c r="C633" s="39" t="s">
        <v>374</v>
      </c>
      <c r="D633" s="39" t="s">
        <v>358</v>
      </c>
      <c r="E633" s="138">
        <v>38.08</v>
      </c>
      <c r="F633" s="138">
        <v>29.59</v>
      </c>
      <c r="G633" s="138">
        <v>47.37</v>
      </c>
      <c r="H633" s="138">
        <v>12.027310924369749</v>
      </c>
    </row>
    <row r="634" spans="1:8">
      <c r="A634" s="39" t="s">
        <v>225</v>
      </c>
      <c r="B634" s="39" t="s">
        <v>106</v>
      </c>
      <c r="C634" s="39" t="s">
        <v>372</v>
      </c>
      <c r="D634" s="39" t="s">
        <v>358</v>
      </c>
      <c r="E634" s="138">
        <v>47.82</v>
      </c>
      <c r="F634" s="138">
        <v>42.57</v>
      </c>
      <c r="G634" s="138">
        <v>53.12</v>
      </c>
      <c r="H634" s="138">
        <v>5.6461731493099121</v>
      </c>
    </row>
    <row r="635" spans="1:8">
      <c r="A635" s="39" t="s">
        <v>225</v>
      </c>
      <c r="B635" s="39" t="s">
        <v>125</v>
      </c>
      <c r="C635" s="39" t="s">
        <v>371</v>
      </c>
      <c r="D635" s="39" t="s">
        <v>358</v>
      </c>
      <c r="E635" s="138">
        <v>33.369999999999997</v>
      </c>
      <c r="F635" s="138">
        <v>28.02</v>
      </c>
      <c r="G635" s="138">
        <v>39.19</v>
      </c>
      <c r="H635" s="138">
        <v>8.5705723703925685</v>
      </c>
    </row>
    <row r="636" spans="1:8">
      <c r="A636" s="39" t="s">
        <v>225</v>
      </c>
      <c r="B636" s="39" t="s">
        <v>131</v>
      </c>
      <c r="C636" s="39" t="s">
        <v>374</v>
      </c>
      <c r="D636" s="39" t="s">
        <v>358</v>
      </c>
      <c r="E636" s="138">
        <v>47.16</v>
      </c>
      <c r="F636" s="138">
        <v>39.82</v>
      </c>
      <c r="G636" s="138">
        <v>54.62</v>
      </c>
      <c r="H636" s="138">
        <v>8.0576759966072942</v>
      </c>
    </row>
    <row r="637" spans="1:8">
      <c r="A637" s="39" t="s">
        <v>225</v>
      </c>
      <c r="B637" s="39" t="s">
        <v>133</v>
      </c>
      <c r="C637" s="39" t="s">
        <v>373</v>
      </c>
      <c r="D637" s="39" t="s">
        <v>358</v>
      </c>
      <c r="E637" s="138">
        <v>40.18</v>
      </c>
      <c r="F637" s="138">
        <v>34.78</v>
      </c>
      <c r="G637" s="138">
        <v>45.82</v>
      </c>
      <c r="H637" s="138">
        <v>7.0433051269288196</v>
      </c>
    </row>
    <row r="638" spans="1:8">
      <c r="A638" s="39" t="s">
        <v>225</v>
      </c>
      <c r="B638" s="39" t="s">
        <v>137</v>
      </c>
      <c r="C638" s="39" t="s">
        <v>372</v>
      </c>
      <c r="D638" s="39" t="s">
        <v>358</v>
      </c>
      <c r="E638" s="138">
        <v>45.11</v>
      </c>
      <c r="F638" s="138">
        <v>38.57</v>
      </c>
      <c r="G638" s="138">
        <v>51.82</v>
      </c>
      <c r="H638" s="138">
        <v>7.5371314564398135</v>
      </c>
    </row>
    <row r="639" spans="1:8">
      <c r="A639" s="39" t="s">
        <v>225</v>
      </c>
      <c r="B639" s="39" t="s">
        <v>138</v>
      </c>
      <c r="C639" s="39" t="s">
        <v>374</v>
      </c>
      <c r="D639" s="39" t="s">
        <v>358</v>
      </c>
      <c r="E639" s="138">
        <v>44.4</v>
      </c>
      <c r="F639" s="138">
        <v>37.19</v>
      </c>
      <c r="G639" s="138">
        <v>51.86</v>
      </c>
      <c r="H639" s="138">
        <v>8.4909909909909924</v>
      </c>
    </row>
    <row r="640" spans="1:8">
      <c r="A640" s="39" t="s">
        <v>225</v>
      </c>
      <c r="B640" s="39" t="s">
        <v>140</v>
      </c>
      <c r="C640" s="39" t="s">
        <v>373</v>
      </c>
      <c r="D640" s="39" t="s">
        <v>358</v>
      </c>
      <c r="E640" s="138">
        <v>42.43</v>
      </c>
      <c r="F640" s="138">
        <v>35.99</v>
      </c>
      <c r="G640" s="138">
        <v>49.13</v>
      </c>
      <c r="H640" s="138">
        <v>7.9424935187367431</v>
      </c>
    </row>
    <row r="641" spans="1:8">
      <c r="A641" s="39" t="s">
        <v>225</v>
      </c>
      <c r="B641" s="39" t="s">
        <v>144</v>
      </c>
      <c r="C641" s="39" t="s">
        <v>371</v>
      </c>
      <c r="D641" s="39" t="s">
        <v>358</v>
      </c>
      <c r="E641" s="138">
        <v>38.49</v>
      </c>
      <c r="F641" s="138">
        <v>32.14</v>
      </c>
      <c r="G641" s="138">
        <v>45.26</v>
      </c>
      <c r="H641" s="138">
        <v>8.7555209145232524</v>
      </c>
    </row>
    <row r="642" spans="1:8">
      <c r="A642" s="39" t="s">
        <v>225</v>
      </c>
      <c r="B642" s="39" t="s">
        <v>145</v>
      </c>
      <c r="C642" s="39" t="s">
        <v>371</v>
      </c>
      <c r="D642" s="39" t="s">
        <v>358</v>
      </c>
      <c r="E642" s="138">
        <v>39.11</v>
      </c>
      <c r="F642" s="138">
        <v>32.25</v>
      </c>
      <c r="G642" s="138">
        <v>46.44</v>
      </c>
      <c r="H642" s="138">
        <v>9.307082587573511</v>
      </c>
    </row>
    <row r="643" spans="1:8">
      <c r="A643" s="39" t="s">
        <v>225</v>
      </c>
      <c r="B643" s="39" t="s">
        <v>146</v>
      </c>
      <c r="C643" s="39" t="s">
        <v>372</v>
      </c>
      <c r="D643" s="39" t="s">
        <v>358</v>
      </c>
      <c r="E643" s="138">
        <v>41.21</v>
      </c>
      <c r="F643" s="138">
        <v>35.78</v>
      </c>
      <c r="G643" s="138">
        <v>46.87</v>
      </c>
      <c r="H643" s="138">
        <v>6.8915311817520015</v>
      </c>
    </row>
    <row r="644" spans="1:8">
      <c r="A644" s="39" t="s">
        <v>225</v>
      </c>
      <c r="B644" s="39" t="s">
        <v>153</v>
      </c>
      <c r="C644" s="39" t="s">
        <v>371</v>
      </c>
      <c r="D644" s="39" t="s">
        <v>358</v>
      </c>
      <c r="E644" s="138">
        <v>48.77</v>
      </c>
      <c r="F644" s="138">
        <v>36.520000000000003</v>
      </c>
      <c r="G644" s="138">
        <v>61.16</v>
      </c>
      <c r="H644" s="138">
        <v>13.163830223498053</v>
      </c>
    </row>
    <row r="645" spans="1:8">
      <c r="A645" s="39" t="s">
        <v>225</v>
      </c>
      <c r="B645" s="39" t="s">
        <v>162</v>
      </c>
      <c r="C645" s="39" t="s">
        <v>371</v>
      </c>
      <c r="D645" s="39" t="s">
        <v>358</v>
      </c>
      <c r="E645" s="138">
        <v>35.26</v>
      </c>
      <c r="F645" s="138">
        <v>27.67</v>
      </c>
      <c r="G645" s="138">
        <v>43.67</v>
      </c>
      <c r="H645" s="138">
        <v>11.656267725467954</v>
      </c>
    </row>
    <row r="646" spans="1:8">
      <c r="A646" s="39" t="s">
        <v>225</v>
      </c>
      <c r="B646" s="39" t="s">
        <v>165</v>
      </c>
      <c r="C646" s="39" t="s">
        <v>374</v>
      </c>
      <c r="D646" s="39" t="s">
        <v>358</v>
      </c>
      <c r="E646" s="138">
        <v>45.49</v>
      </c>
      <c r="F646" s="138">
        <v>36.229999999999997</v>
      </c>
      <c r="G646" s="138">
        <v>55.07</v>
      </c>
      <c r="H646" s="138">
        <v>10.683666739942845</v>
      </c>
    </row>
    <row r="647" spans="1:8">
      <c r="A647" s="39" t="s">
        <v>225</v>
      </c>
      <c r="B647" s="39" t="s">
        <v>166</v>
      </c>
      <c r="C647" s="39" t="s">
        <v>374</v>
      </c>
      <c r="D647" s="39" t="s">
        <v>358</v>
      </c>
      <c r="E647" s="138">
        <v>45.08</v>
      </c>
      <c r="F647" s="138">
        <v>37.85</v>
      </c>
      <c r="G647" s="138">
        <v>52.52</v>
      </c>
      <c r="H647" s="138">
        <v>8.362910381543923</v>
      </c>
    </row>
    <row r="648" spans="1:8">
      <c r="A648" s="39" t="s">
        <v>225</v>
      </c>
      <c r="B648" s="39" t="s">
        <v>170</v>
      </c>
      <c r="C648" s="39" t="s">
        <v>372</v>
      </c>
      <c r="D648" s="39" t="s">
        <v>358</v>
      </c>
      <c r="E648" s="138">
        <v>42.61</v>
      </c>
      <c r="F648" s="138">
        <v>36.450000000000003</v>
      </c>
      <c r="G648" s="138">
        <v>49</v>
      </c>
      <c r="H648" s="138">
        <v>7.5569115231166402</v>
      </c>
    </row>
    <row r="649" spans="1:8">
      <c r="A649" s="39" t="s">
        <v>225</v>
      </c>
      <c r="B649" s="39" t="s">
        <v>172</v>
      </c>
      <c r="C649" s="39" t="s">
        <v>374</v>
      </c>
      <c r="D649" s="39" t="s">
        <v>358</v>
      </c>
      <c r="E649" s="138">
        <v>39.229999999999997</v>
      </c>
      <c r="F649" s="138">
        <v>32.46</v>
      </c>
      <c r="G649" s="138">
        <v>46.43</v>
      </c>
      <c r="H649" s="138">
        <v>9.1511598266632692</v>
      </c>
    </row>
    <row r="650" spans="1:8">
      <c r="A650" s="39" t="s">
        <v>225</v>
      </c>
      <c r="B650" s="39" t="s">
        <v>175</v>
      </c>
      <c r="C650" s="39" t="s">
        <v>373</v>
      </c>
      <c r="D650" s="39" t="s">
        <v>358</v>
      </c>
      <c r="E650" s="138">
        <v>44.5</v>
      </c>
      <c r="F650" s="138">
        <v>38.840000000000003</v>
      </c>
      <c r="G650" s="138">
        <v>50.31</v>
      </c>
      <c r="H650" s="138">
        <v>6.6067415730337071</v>
      </c>
    </row>
    <row r="651" spans="1:8">
      <c r="A651" s="39" t="s">
        <v>225</v>
      </c>
      <c r="B651" s="39" t="s">
        <v>358</v>
      </c>
      <c r="C651" s="39" t="s">
        <v>358</v>
      </c>
      <c r="D651" s="39" t="s">
        <v>358</v>
      </c>
      <c r="E651" s="138">
        <v>42.67</v>
      </c>
      <c r="F651" s="138">
        <v>40.799999999999997</v>
      </c>
      <c r="G651" s="138">
        <v>44.56</v>
      </c>
      <c r="H651" s="138">
        <v>2.2498242324818372</v>
      </c>
    </row>
    <row r="652" spans="1:8">
      <c r="A652" s="39" t="s">
        <v>223</v>
      </c>
      <c r="B652" s="39" t="s">
        <v>98</v>
      </c>
      <c r="C652" s="39" t="s">
        <v>374</v>
      </c>
      <c r="D652" s="39" t="s">
        <v>358</v>
      </c>
      <c r="E652" s="138">
        <v>56.48</v>
      </c>
      <c r="F652" s="138">
        <v>48.11</v>
      </c>
      <c r="G652" s="138">
        <v>64.5</v>
      </c>
      <c r="H652" s="138">
        <v>7.4716713881019832</v>
      </c>
    </row>
    <row r="653" spans="1:8">
      <c r="A653" s="39" t="s">
        <v>223</v>
      </c>
      <c r="B653" s="39" t="s">
        <v>105</v>
      </c>
      <c r="C653" s="39" t="s">
        <v>374</v>
      </c>
      <c r="D653" s="39" t="s">
        <v>358</v>
      </c>
      <c r="E653" s="138">
        <v>58.39</v>
      </c>
      <c r="F653" s="138">
        <v>49.2</v>
      </c>
      <c r="G653" s="138">
        <v>67.040000000000006</v>
      </c>
      <c r="H653" s="138">
        <v>7.8780613118684704</v>
      </c>
    </row>
    <row r="654" spans="1:8">
      <c r="A654" s="39" t="s">
        <v>223</v>
      </c>
      <c r="B654" s="39" t="s">
        <v>106</v>
      </c>
      <c r="C654" s="39" t="s">
        <v>372</v>
      </c>
      <c r="D654" s="39" t="s">
        <v>358</v>
      </c>
      <c r="E654" s="138">
        <v>47.9</v>
      </c>
      <c r="F654" s="138">
        <v>42.63</v>
      </c>
      <c r="G654" s="138">
        <v>53.22</v>
      </c>
      <c r="H654" s="138">
        <v>5.6576200417536535</v>
      </c>
    </row>
    <row r="655" spans="1:8">
      <c r="A655" s="39" t="s">
        <v>223</v>
      </c>
      <c r="B655" s="39" t="s">
        <v>125</v>
      </c>
      <c r="C655" s="39" t="s">
        <v>371</v>
      </c>
      <c r="D655" s="39" t="s">
        <v>358</v>
      </c>
      <c r="E655" s="138">
        <v>63.04</v>
      </c>
      <c r="F655" s="138">
        <v>57.19</v>
      </c>
      <c r="G655" s="138">
        <v>68.52</v>
      </c>
      <c r="H655" s="138">
        <v>4.6002538071065988</v>
      </c>
    </row>
    <row r="656" spans="1:8">
      <c r="A656" s="39" t="s">
        <v>223</v>
      </c>
      <c r="B656" s="39" t="s">
        <v>131</v>
      </c>
      <c r="C656" s="39" t="s">
        <v>374</v>
      </c>
      <c r="D656" s="39" t="s">
        <v>358</v>
      </c>
      <c r="E656" s="138">
        <v>48.94</v>
      </c>
      <c r="F656" s="138">
        <v>41.44</v>
      </c>
      <c r="G656" s="138">
        <v>56.48</v>
      </c>
      <c r="H656" s="138">
        <v>7.9076420106252554</v>
      </c>
    </row>
    <row r="657" spans="1:8">
      <c r="A657" s="39" t="s">
        <v>223</v>
      </c>
      <c r="B657" s="39" t="s">
        <v>133</v>
      </c>
      <c r="C657" s="39" t="s">
        <v>373</v>
      </c>
      <c r="D657" s="39" t="s">
        <v>358</v>
      </c>
      <c r="E657" s="138">
        <v>55.87</v>
      </c>
      <c r="F657" s="138">
        <v>50.18</v>
      </c>
      <c r="G657" s="138">
        <v>61.4</v>
      </c>
      <c r="H657" s="138">
        <v>5.1369250044746737</v>
      </c>
    </row>
    <row r="658" spans="1:8">
      <c r="A658" s="39" t="s">
        <v>223</v>
      </c>
      <c r="B658" s="39" t="s">
        <v>137</v>
      </c>
      <c r="C658" s="39" t="s">
        <v>372</v>
      </c>
      <c r="D658" s="39" t="s">
        <v>358</v>
      </c>
      <c r="E658" s="138">
        <v>50.51</v>
      </c>
      <c r="F658" s="138">
        <v>43.54</v>
      </c>
      <c r="G658" s="138">
        <v>57.46</v>
      </c>
      <c r="H658" s="138">
        <v>7.0679073450801821</v>
      </c>
    </row>
    <row r="659" spans="1:8">
      <c r="A659" s="39" t="s">
        <v>223</v>
      </c>
      <c r="B659" s="39" t="s">
        <v>138</v>
      </c>
      <c r="C659" s="39" t="s">
        <v>374</v>
      </c>
      <c r="D659" s="39" t="s">
        <v>358</v>
      </c>
      <c r="E659" s="138">
        <v>50.29</v>
      </c>
      <c r="F659" s="138">
        <v>41.88</v>
      </c>
      <c r="G659" s="138">
        <v>58.69</v>
      </c>
      <c r="H659" s="138">
        <v>8.6100616424736529</v>
      </c>
    </row>
    <row r="660" spans="1:8">
      <c r="A660" s="39" t="s">
        <v>223</v>
      </c>
      <c r="B660" s="39" t="s">
        <v>140</v>
      </c>
      <c r="C660" s="39" t="s">
        <v>373</v>
      </c>
      <c r="D660" s="39" t="s">
        <v>358</v>
      </c>
      <c r="E660" s="138">
        <v>51.41</v>
      </c>
      <c r="F660" s="138">
        <v>44.69</v>
      </c>
      <c r="G660" s="138">
        <v>58.07</v>
      </c>
      <c r="H660" s="138">
        <v>6.6718537249562351</v>
      </c>
    </row>
    <row r="661" spans="1:8">
      <c r="A661" s="39" t="s">
        <v>223</v>
      </c>
      <c r="B661" s="39" t="s">
        <v>144</v>
      </c>
      <c r="C661" s="39" t="s">
        <v>371</v>
      </c>
      <c r="D661" s="39" t="s">
        <v>358</v>
      </c>
      <c r="E661" s="138">
        <v>58.48</v>
      </c>
      <c r="F661" s="138">
        <v>51.56</v>
      </c>
      <c r="G661" s="138">
        <v>65.08</v>
      </c>
      <c r="H661" s="138">
        <v>5.9336525307797547</v>
      </c>
    </row>
    <row r="662" spans="1:8">
      <c r="A662" s="39" t="s">
        <v>223</v>
      </c>
      <c r="B662" s="39" t="s">
        <v>145</v>
      </c>
      <c r="C662" s="39" t="s">
        <v>371</v>
      </c>
      <c r="D662" s="39" t="s">
        <v>358</v>
      </c>
      <c r="E662" s="138">
        <v>56.66</v>
      </c>
      <c r="F662" s="138">
        <v>49.39</v>
      </c>
      <c r="G662" s="138">
        <v>63.65</v>
      </c>
      <c r="H662" s="138">
        <v>6.4595834804094601</v>
      </c>
    </row>
    <row r="663" spans="1:8">
      <c r="A663" s="39" t="s">
        <v>223</v>
      </c>
      <c r="B663" s="39" t="s">
        <v>146</v>
      </c>
      <c r="C663" s="39" t="s">
        <v>372</v>
      </c>
      <c r="D663" s="39" t="s">
        <v>358</v>
      </c>
      <c r="E663" s="138">
        <v>52.63</v>
      </c>
      <c r="F663" s="138">
        <v>46.85</v>
      </c>
      <c r="G663" s="138">
        <v>58.35</v>
      </c>
      <c r="H663" s="138">
        <v>5.5861675850275505</v>
      </c>
    </row>
    <row r="664" spans="1:8">
      <c r="A664" s="39" t="s">
        <v>223</v>
      </c>
      <c r="B664" s="39" t="s">
        <v>153</v>
      </c>
      <c r="C664" s="39" t="s">
        <v>371</v>
      </c>
      <c r="D664" s="39" t="s">
        <v>358</v>
      </c>
      <c r="E664" s="138">
        <v>47.53</v>
      </c>
      <c r="F664" s="138">
        <v>35.340000000000003</v>
      </c>
      <c r="G664" s="138">
        <v>60.01</v>
      </c>
      <c r="H664" s="138">
        <v>13.528297917104986</v>
      </c>
    </row>
    <row r="665" spans="1:8">
      <c r="A665" s="39" t="s">
        <v>223</v>
      </c>
      <c r="B665" s="39" t="s">
        <v>162</v>
      </c>
      <c r="C665" s="39" t="s">
        <v>371</v>
      </c>
      <c r="D665" s="39" t="s">
        <v>358</v>
      </c>
      <c r="E665" s="138">
        <v>58.32</v>
      </c>
      <c r="F665" s="138">
        <v>49.17</v>
      </c>
      <c r="G665" s="138">
        <v>66.94</v>
      </c>
      <c r="H665" s="138">
        <v>7.8532235939643344</v>
      </c>
    </row>
    <row r="666" spans="1:8">
      <c r="A666" s="39" t="s">
        <v>223</v>
      </c>
      <c r="B666" s="39" t="s">
        <v>165</v>
      </c>
      <c r="C666" s="39" t="s">
        <v>374</v>
      </c>
      <c r="D666" s="39" t="s">
        <v>358</v>
      </c>
      <c r="E666" s="138">
        <v>49.51</v>
      </c>
      <c r="F666" s="138">
        <v>40.1</v>
      </c>
      <c r="G666" s="138">
        <v>58.96</v>
      </c>
      <c r="H666" s="138">
        <v>9.8363966875378708</v>
      </c>
    </row>
    <row r="667" spans="1:8">
      <c r="A667" s="39" t="s">
        <v>223</v>
      </c>
      <c r="B667" s="39" t="s">
        <v>166</v>
      </c>
      <c r="C667" s="39" t="s">
        <v>374</v>
      </c>
      <c r="D667" s="39" t="s">
        <v>358</v>
      </c>
      <c r="E667" s="138">
        <v>51.23</v>
      </c>
      <c r="F667" s="138">
        <v>43.75</v>
      </c>
      <c r="G667" s="138">
        <v>58.67</v>
      </c>
      <c r="H667" s="138">
        <v>7.476088229552996</v>
      </c>
    </row>
    <row r="668" spans="1:8">
      <c r="A668" s="39" t="s">
        <v>223</v>
      </c>
      <c r="B668" s="39" t="s">
        <v>170</v>
      </c>
      <c r="C668" s="39" t="s">
        <v>372</v>
      </c>
      <c r="D668" s="39" t="s">
        <v>358</v>
      </c>
      <c r="E668" s="138">
        <v>52.61</v>
      </c>
      <c r="F668" s="138">
        <v>46.21</v>
      </c>
      <c r="G668" s="138">
        <v>58.92</v>
      </c>
      <c r="H668" s="138">
        <v>6.1965405816384713</v>
      </c>
    </row>
    <row r="669" spans="1:8">
      <c r="A669" s="39" t="s">
        <v>223</v>
      </c>
      <c r="B669" s="39" t="s">
        <v>172</v>
      </c>
      <c r="C669" s="39" t="s">
        <v>374</v>
      </c>
      <c r="D669" s="39" t="s">
        <v>358</v>
      </c>
      <c r="E669" s="138">
        <v>56.9</v>
      </c>
      <c r="F669" s="138">
        <v>49.78</v>
      </c>
      <c r="G669" s="138">
        <v>63.75</v>
      </c>
      <c r="H669" s="138">
        <v>6.3093145869947271</v>
      </c>
    </row>
    <row r="670" spans="1:8">
      <c r="A670" s="39" t="s">
        <v>223</v>
      </c>
      <c r="B670" s="39" t="s">
        <v>175</v>
      </c>
      <c r="C670" s="39" t="s">
        <v>373</v>
      </c>
      <c r="D670" s="39" t="s">
        <v>358</v>
      </c>
      <c r="E670" s="138">
        <v>52.7</v>
      </c>
      <c r="F670" s="138">
        <v>46.85</v>
      </c>
      <c r="G670" s="138">
        <v>58.47</v>
      </c>
      <c r="H670" s="138">
        <v>5.6546489563567359</v>
      </c>
    </row>
    <row r="671" spans="1:8">
      <c r="A671" s="39" t="s">
        <v>223</v>
      </c>
      <c r="B671" s="39" t="s">
        <v>358</v>
      </c>
      <c r="C671" s="39" t="s">
        <v>358</v>
      </c>
      <c r="D671" s="39" t="s">
        <v>358</v>
      </c>
      <c r="E671" s="138">
        <v>52.92</v>
      </c>
      <c r="F671" s="138">
        <v>51</v>
      </c>
      <c r="G671" s="138">
        <v>54.83</v>
      </c>
      <c r="H671" s="138">
        <v>1.8518518518518516</v>
      </c>
    </row>
    <row r="672" spans="1:8">
      <c r="A672" s="39" t="s">
        <v>224</v>
      </c>
      <c r="B672" s="39" t="s">
        <v>99</v>
      </c>
      <c r="C672" s="39" t="s">
        <v>377</v>
      </c>
      <c r="D672" s="39" t="s">
        <v>360</v>
      </c>
      <c r="E672" s="138">
        <v>4.28</v>
      </c>
      <c r="F672" s="138">
        <v>2.52</v>
      </c>
      <c r="G672" s="138">
        <v>7.18</v>
      </c>
      <c r="H672" s="138">
        <v>26.869158878504667</v>
      </c>
    </row>
    <row r="673" spans="1:8">
      <c r="A673" s="39" t="s">
        <v>224</v>
      </c>
      <c r="B673" s="39" t="s">
        <v>100</v>
      </c>
      <c r="C673" s="39" t="s">
        <v>377</v>
      </c>
      <c r="D673" s="39" t="s">
        <v>360</v>
      </c>
      <c r="E673" s="138">
        <v>6.9</v>
      </c>
      <c r="F673" s="138">
        <v>4.37</v>
      </c>
      <c r="G673" s="138">
        <v>10.72</v>
      </c>
      <c r="H673" s="138">
        <v>22.89855072463768</v>
      </c>
    </row>
    <row r="674" spans="1:8">
      <c r="A674" s="39" t="s">
        <v>224</v>
      </c>
      <c r="B674" s="39" t="s">
        <v>107</v>
      </c>
      <c r="C674" s="39" t="s">
        <v>376</v>
      </c>
      <c r="D674" s="39" t="s">
        <v>360</v>
      </c>
      <c r="E674" s="138">
        <v>4.7300000000000004</v>
      </c>
      <c r="F674" s="138">
        <v>2.95</v>
      </c>
      <c r="G674" s="138">
        <v>7.51</v>
      </c>
      <c r="H674" s="138">
        <v>23.89006342494714</v>
      </c>
    </row>
    <row r="675" spans="1:8">
      <c r="A675" s="39" t="s">
        <v>224</v>
      </c>
      <c r="B675" s="39" t="s">
        <v>113</v>
      </c>
      <c r="C675" s="39" t="s">
        <v>375</v>
      </c>
      <c r="D675" s="39" t="s">
        <v>360</v>
      </c>
      <c r="E675" s="138">
        <v>5.49</v>
      </c>
      <c r="F675" s="138">
        <v>3.22</v>
      </c>
      <c r="G675" s="138">
        <v>9.1999999999999993</v>
      </c>
      <c r="H675" s="138">
        <v>26.775956284153001</v>
      </c>
    </row>
    <row r="676" spans="1:8">
      <c r="A676" s="39" t="s">
        <v>224</v>
      </c>
      <c r="B676" s="39" t="s">
        <v>114</v>
      </c>
      <c r="C676" s="39" t="s">
        <v>386</v>
      </c>
      <c r="D676" s="39" t="s">
        <v>360</v>
      </c>
      <c r="E676" s="138">
        <v>8.1300000000000008</v>
      </c>
      <c r="F676" s="138">
        <v>4.91</v>
      </c>
      <c r="G676" s="138">
        <v>13.16</v>
      </c>
      <c r="H676" s="138">
        <v>25.215252152521522</v>
      </c>
    </row>
    <row r="677" spans="1:8">
      <c r="A677" s="39" t="s">
        <v>224</v>
      </c>
      <c r="B677" s="39" t="s">
        <v>120</v>
      </c>
      <c r="C677" s="39" t="s">
        <v>386</v>
      </c>
      <c r="D677" s="39" t="s">
        <v>360</v>
      </c>
      <c r="E677" s="138">
        <v>4.26</v>
      </c>
      <c r="F677" s="138">
        <v>3.02</v>
      </c>
      <c r="G677" s="138">
        <v>5.99</v>
      </c>
      <c r="H677" s="138">
        <v>17.605633802816904</v>
      </c>
    </row>
    <row r="678" spans="1:8">
      <c r="A678" s="39" t="s">
        <v>224</v>
      </c>
      <c r="B678" s="39" t="s">
        <v>121</v>
      </c>
      <c r="C678" s="39" t="s">
        <v>377</v>
      </c>
      <c r="D678" s="39" t="s">
        <v>360</v>
      </c>
      <c r="E678" s="138">
        <v>5.23</v>
      </c>
      <c r="F678" s="138">
        <v>3.55</v>
      </c>
      <c r="G678" s="138">
        <v>7.65</v>
      </c>
      <c r="H678" s="138">
        <v>19.694072657743785</v>
      </c>
    </row>
    <row r="679" spans="1:8">
      <c r="A679" s="39" t="s">
        <v>224</v>
      </c>
      <c r="B679" s="39" t="s">
        <v>124</v>
      </c>
      <c r="C679" s="39" t="s">
        <v>375</v>
      </c>
      <c r="D679" s="39" t="s">
        <v>360</v>
      </c>
      <c r="E679" s="138">
        <v>6.89</v>
      </c>
      <c r="F679" s="138">
        <v>4.3600000000000003</v>
      </c>
      <c r="G679" s="138">
        <v>10.71</v>
      </c>
      <c r="H679" s="138">
        <v>22.93178519593614</v>
      </c>
    </row>
    <row r="680" spans="1:8">
      <c r="A680" s="39" t="s">
        <v>224</v>
      </c>
      <c r="B680" s="39" t="s">
        <v>126</v>
      </c>
      <c r="C680" s="39" t="s">
        <v>377</v>
      </c>
      <c r="D680" s="39" t="s">
        <v>360</v>
      </c>
      <c r="E680" s="138">
        <v>7.07</v>
      </c>
      <c r="F680" s="138">
        <v>4.82</v>
      </c>
      <c r="G680" s="138">
        <v>10.28</v>
      </c>
      <c r="H680" s="138">
        <v>19.377652050919377</v>
      </c>
    </row>
    <row r="681" spans="1:8">
      <c r="A681" s="39" t="s">
        <v>224</v>
      </c>
      <c r="B681" s="39" t="s">
        <v>127</v>
      </c>
      <c r="C681" s="39" t="s">
        <v>386</v>
      </c>
      <c r="D681" s="39" t="s">
        <v>360</v>
      </c>
      <c r="E681" s="138">
        <v>6.21</v>
      </c>
      <c r="F681" s="138">
        <v>3.24</v>
      </c>
      <c r="G681" s="138">
        <v>11.56</v>
      </c>
      <c r="H681" s="138">
        <v>32.528180354267313</v>
      </c>
    </row>
    <row r="682" spans="1:8">
      <c r="A682" s="39" t="s">
        <v>224</v>
      </c>
      <c r="B682" s="39" t="s">
        <v>128</v>
      </c>
      <c r="C682" s="39" t="s">
        <v>379</v>
      </c>
      <c r="D682" s="39" t="s">
        <v>360</v>
      </c>
      <c r="E682" s="138">
        <v>7.22</v>
      </c>
      <c r="F682" s="138">
        <v>4.1399999999999997</v>
      </c>
      <c r="G682" s="138">
        <v>12.3</v>
      </c>
      <c r="H682" s="138">
        <v>27.839335180055404</v>
      </c>
    </row>
    <row r="683" spans="1:8">
      <c r="A683" s="39" t="s">
        <v>224</v>
      </c>
      <c r="B683" s="39" t="s">
        <v>129</v>
      </c>
      <c r="C683" s="39" t="s">
        <v>386</v>
      </c>
      <c r="D683" s="39" t="s">
        <v>360</v>
      </c>
      <c r="E683" s="138">
        <v>4.0199999999999996</v>
      </c>
      <c r="F683" s="138">
        <v>1.93</v>
      </c>
      <c r="G683" s="138">
        <v>8.16</v>
      </c>
      <c r="H683" s="138">
        <v>36.815920398009958</v>
      </c>
    </row>
    <row r="684" spans="1:8">
      <c r="A684" s="39" t="s">
        <v>224</v>
      </c>
      <c r="B684" s="39" t="s">
        <v>139</v>
      </c>
      <c r="C684" s="39" t="s">
        <v>379</v>
      </c>
      <c r="D684" s="39" t="s">
        <v>360</v>
      </c>
      <c r="E684" s="138">
        <v>4.38</v>
      </c>
      <c r="F684" s="138">
        <v>2.69</v>
      </c>
      <c r="G684" s="138">
        <v>7.08</v>
      </c>
      <c r="H684" s="138">
        <v>24.88584474885845</v>
      </c>
    </row>
    <row r="685" spans="1:8">
      <c r="A685" s="39" t="s">
        <v>224</v>
      </c>
      <c r="B685" s="39" t="s">
        <v>141</v>
      </c>
      <c r="C685" s="39" t="s">
        <v>379</v>
      </c>
      <c r="D685" s="39" t="s">
        <v>360</v>
      </c>
      <c r="E685" s="138">
        <v>5.74</v>
      </c>
      <c r="F685" s="138">
        <v>3.54</v>
      </c>
      <c r="G685" s="138">
        <v>9.19</v>
      </c>
      <c r="H685" s="138">
        <v>24.390243902439021</v>
      </c>
    </row>
    <row r="686" spans="1:8">
      <c r="A686" s="39" t="s">
        <v>224</v>
      </c>
      <c r="B686" s="39" t="s">
        <v>142</v>
      </c>
      <c r="C686" s="39" t="s">
        <v>376</v>
      </c>
      <c r="D686" s="39" t="s">
        <v>360</v>
      </c>
      <c r="E686" s="138">
        <v>3.02</v>
      </c>
      <c r="F686" s="138">
        <v>1.55</v>
      </c>
      <c r="G686" s="138">
        <v>5.8</v>
      </c>
      <c r="H686" s="138">
        <v>33.774834437086092</v>
      </c>
    </row>
    <row r="687" spans="1:8">
      <c r="A687" s="39" t="s">
        <v>224</v>
      </c>
      <c r="B687" s="39" t="s">
        <v>147</v>
      </c>
      <c r="C687" s="39" t="s">
        <v>379</v>
      </c>
      <c r="D687" s="39" t="s">
        <v>360</v>
      </c>
      <c r="E687" s="138">
        <v>4.38</v>
      </c>
      <c r="F687" s="138">
        <v>2.76</v>
      </c>
      <c r="G687" s="138">
        <v>6.88</v>
      </c>
      <c r="H687" s="138">
        <v>23.287671232876715</v>
      </c>
    </row>
    <row r="688" spans="1:8">
      <c r="A688" s="39" t="s">
        <v>224</v>
      </c>
      <c r="B688" s="39" t="s">
        <v>148</v>
      </c>
      <c r="C688" s="39" t="s">
        <v>377</v>
      </c>
      <c r="D688" s="39" t="s">
        <v>360</v>
      </c>
      <c r="E688" s="138">
        <v>6.55</v>
      </c>
      <c r="F688" s="138">
        <v>4.0599999999999996</v>
      </c>
      <c r="G688" s="138">
        <v>10.42</v>
      </c>
      <c r="H688" s="138">
        <v>24.122137404580155</v>
      </c>
    </row>
    <row r="689" spans="1:8">
      <c r="A689" s="39" t="s">
        <v>224</v>
      </c>
      <c r="B689" s="39" t="s">
        <v>152</v>
      </c>
      <c r="C689" s="39" t="s">
        <v>386</v>
      </c>
      <c r="D689" s="39" t="s">
        <v>360</v>
      </c>
      <c r="E689" s="138">
        <v>6.28</v>
      </c>
      <c r="F689" s="138">
        <v>4.18</v>
      </c>
      <c r="G689" s="138">
        <v>9.34</v>
      </c>
      <c r="H689" s="138">
        <v>20.541401273885352</v>
      </c>
    </row>
    <row r="690" spans="1:8">
      <c r="A690" s="39" t="s">
        <v>224</v>
      </c>
      <c r="B690" s="39" t="s">
        <v>155</v>
      </c>
      <c r="C690" s="39" t="s">
        <v>386</v>
      </c>
      <c r="D690" s="39" t="s">
        <v>360</v>
      </c>
      <c r="E690" s="138">
        <v>6.12</v>
      </c>
      <c r="F690" s="138">
        <v>3.41</v>
      </c>
      <c r="G690" s="138">
        <v>10.74</v>
      </c>
      <c r="H690" s="138">
        <v>29.411764705882355</v>
      </c>
    </row>
    <row r="691" spans="1:8">
      <c r="A691" s="39" t="s">
        <v>224</v>
      </c>
      <c r="B691" s="39" t="s">
        <v>157</v>
      </c>
      <c r="C691" s="39" t="s">
        <v>377</v>
      </c>
      <c r="D691" s="39" t="s">
        <v>360</v>
      </c>
      <c r="E691" s="138">
        <v>4.67</v>
      </c>
      <c r="F691" s="138">
        <v>2.4</v>
      </c>
      <c r="G691" s="138">
        <v>8.8800000000000008</v>
      </c>
      <c r="H691" s="138">
        <v>33.404710920770881</v>
      </c>
    </row>
    <row r="692" spans="1:8">
      <c r="A692" s="39" t="s">
        <v>224</v>
      </c>
      <c r="B692" s="39" t="s">
        <v>158</v>
      </c>
      <c r="C692" s="39" t="s">
        <v>375</v>
      </c>
      <c r="D692" s="39" t="s">
        <v>360</v>
      </c>
      <c r="E692" s="138">
        <v>10.48</v>
      </c>
      <c r="F692" s="138">
        <v>4.7300000000000004</v>
      </c>
      <c r="G692" s="138">
        <v>21.65</v>
      </c>
      <c r="H692" s="138">
        <v>39.217557251908396</v>
      </c>
    </row>
    <row r="693" spans="1:8">
      <c r="A693" s="39" t="s">
        <v>224</v>
      </c>
      <c r="B693" s="39" t="s">
        <v>160</v>
      </c>
      <c r="C693" s="39" t="s">
        <v>386</v>
      </c>
      <c r="D693" s="39" t="s">
        <v>360</v>
      </c>
      <c r="E693" s="138">
        <v>6.22</v>
      </c>
      <c r="F693" s="138">
        <v>3.87</v>
      </c>
      <c r="G693" s="138">
        <v>9.86</v>
      </c>
      <c r="H693" s="138">
        <v>23.954983922829584</v>
      </c>
    </row>
    <row r="694" spans="1:8">
      <c r="A694" s="39" t="s">
        <v>224</v>
      </c>
      <c r="B694" s="39" t="s">
        <v>163</v>
      </c>
      <c r="C694" s="39" t="s">
        <v>375</v>
      </c>
      <c r="D694" s="39" t="s">
        <v>360</v>
      </c>
      <c r="E694" s="138">
        <v>5.53</v>
      </c>
      <c r="F694" s="138">
        <v>3.81</v>
      </c>
      <c r="G694" s="138">
        <v>7.95</v>
      </c>
      <c r="H694" s="138">
        <v>18.806509945750452</v>
      </c>
    </row>
    <row r="695" spans="1:8">
      <c r="A695" s="39" t="s">
        <v>224</v>
      </c>
      <c r="B695" s="39" t="s">
        <v>167</v>
      </c>
      <c r="C695" s="39" t="s">
        <v>386</v>
      </c>
      <c r="D695" s="39" t="s">
        <v>360</v>
      </c>
      <c r="E695" s="138">
        <v>3.73</v>
      </c>
      <c r="F695" s="138">
        <v>2.41</v>
      </c>
      <c r="G695" s="138">
        <v>5.73</v>
      </c>
      <c r="H695" s="138">
        <v>22.25201072386059</v>
      </c>
    </row>
    <row r="696" spans="1:8">
      <c r="A696" s="39" t="s">
        <v>224</v>
      </c>
      <c r="B696" s="39" t="s">
        <v>169</v>
      </c>
      <c r="C696" s="39" t="s">
        <v>386</v>
      </c>
      <c r="D696" s="39" t="s">
        <v>360</v>
      </c>
      <c r="E696" s="138">
        <v>3.19</v>
      </c>
      <c r="F696" s="138">
        <v>2.17</v>
      </c>
      <c r="G696" s="138">
        <v>4.66</v>
      </c>
      <c r="H696" s="138">
        <v>19.43573667711599</v>
      </c>
    </row>
    <row r="697" spans="1:8">
      <c r="A697" s="39" t="s">
        <v>224</v>
      </c>
      <c r="B697" s="39" t="s">
        <v>173</v>
      </c>
      <c r="C697" s="39" t="s">
        <v>379</v>
      </c>
      <c r="D697" s="39" t="s">
        <v>360</v>
      </c>
      <c r="E697" s="138">
        <v>3.9</v>
      </c>
      <c r="F697" s="138">
        <v>2.36</v>
      </c>
      <c r="G697" s="138">
        <v>6.39</v>
      </c>
      <c r="H697" s="138">
        <v>25.384615384615383</v>
      </c>
    </row>
    <row r="698" spans="1:8">
      <c r="A698" s="39" t="s">
        <v>224</v>
      </c>
      <c r="B698" s="39" t="s">
        <v>176</v>
      </c>
      <c r="C698" s="39" t="s">
        <v>386</v>
      </c>
      <c r="D698" s="39" t="s">
        <v>360</v>
      </c>
      <c r="E698" s="138">
        <v>4.82</v>
      </c>
      <c r="F698" s="138">
        <v>2.66</v>
      </c>
      <c r="G698" s="138">
        <v>8.5500000000000007</v>
      </c>
      <c r="H698" s="138">
        <v>29.875518672199171</v>
      </c>
    </row>
    <row r="699" spans="1:8">
      <c r="A699" s="39" t="s">
        <v>224</v>
      </c>
      <c r="B699" s="39" t="s">
        <v>360</v>
      </c>
      <c r="C699" s="39" t="s">
        <v>360</v>
      </c>
      <c r="D699" s="39" t="s">
        <v>360</v>
      </c>
      <c r="E699" s="138">
        <v>5.17</v>
      </c>
      <c r="F699" s="138">
        <v>4.51</v>
      </c>
      <c r="G699" s="138">
        <v>5.91</v>
      </c>
      <c r="H699" s="138">
        <v>6.9632495164410058</v>
      </c>
    </row>
    <row r="700" spans="1:8">
      <c r="A700" s="39" t="s">
        <v>224</v>
      </c>
      <c r="B700" s="39" t="s">
        <v>0</v>
      </c>
      <c r="C700" s="39" t="s">
        <v>0</v>
      </c>
      <c r="D700" s="39" t="s">
        <v>0</v>
      </c>
      <c r="E700" s="138">
        <v>5.39</v>
      </c>
      <c r="F700" s="138">
        <v>5.03</v>
      </c>
      <c r="G700" s="138">
        <v>5.77</v>
      </c>
      <c r="H700" s="138">
        <v>3.5250463821892399</v>
      </c>
    </row>
    <row r="701" spans="1:8">
      <c r="A701" s="39" t="s">
        <v>225</v>
      </c>
      <c r="B701" s="39" t="s">
        <v>99</v>
      </c>
      <c r="C701" s="39" t="s">
        <v>377</v>
      </c>
      <c r="D701" s="39" t="s">
        <v>360</v>
      </c>
      <c r="E701" s="138">
        <v>36.549999999999997</v>
      </c>
      <c r="F701" s="138">
        <v>29.26</v>
      </c>
      <c r="G701" s="138">
        <v>44.51</v>
      </c>
      <c r="H701" s="138">
        <v>10.725034199726403</v>
      </c>
    </row>
    <row r="702" spans="1:8">
      <c r="A702" s="39" t="s">
        <v>225</v>
      </c>
      <c r="B702" s="39" t="s">
        <v>100</v>
      </c>
      <c r="C702" s="39" t="s">
        <v>377</v>
      </c>
      <c r="D702" s="39" t="s">
        <v>360</v>
      </c>
      <c r="E702" s="138">
        <v>51.25</v>
      </c>
      <c r="F702" s="138">
        <v>45.16</v>
      </c>
      <c r="G702" s="138">
        <v>57.31</v>
      </c>
      <c r="H702" s="138">
        <v>6.0878048780487815</v>
      </c>
    </row>
    <row r="703" spans="1:8">
      <c r="A703" s="39" t="s">
        <v>225</v>
      </c>
      <c r="B703" s="39" t="s">
        <v>107</v>
      </c>
      <c r="C703" s="39" t="s">
        <v>376</v>
      </c>
      <c r="D703" s="39" t="s">
        <v>360</v>
      </c>
      <c r="E703" s="138">
        <v>41.47</v>
      </c>
      <c r="F703" s="138">
        <v>36.200000000000003</v>
      </c>
      <c r="G703" s="138">
        <v>46.95</v>
      </c>
      <c r="H703" s="138">
        <v>6.6312997347480112</v>
      </c>
    </row>
    <row r="704" spans="1:8">
      <c r="A704" s="39" t="s">
        <v>225</v>
      </c>
      <c r="B704" s="39" t="s">
        <v>113</v>
      </c>
      <c r="C704" s="39" t="s">
        <v>375</v>
      </c>
      <c r="D704" s="39" t="s">
        <v>360</v>
      </c>
      <c r="E704" s="138">
        <v>41.2</v>
      </c>
      <c r="F704" s="138">
        <v>33.06</v>
      </c>
      <c r="G704" s="138">
        <v>49.84</v>
      </c>
      <c r="H704" s="138">
        <v>10.485436893203884</v>
      </c>
    </row>
    <row r="705" spans="1:8">
      <c r="A705" s="39" t="s">
        <v>225</v>
      </c>
      <c r="B705" s="39" t="s">
        <v>114</v>
      </c>
      <c r="C705" s="39" t="s">
        <v>386</v>
      </c>
      <c r="D705" s="39" t="s">
        <v>360</v>
      </c>
      <c r="E705" s="138">
        <v>43.56</v>
      </c>
      <c r="F705" s="138">
        <v>35.86</v>
      </c>
      <c r="G705" s="138">
        <v>51.58</v>
      </c>
      <c r="H705" s="138">
        <v>9.2745638200183649</v>
      </c>
    </row>
    <row r="706" spans="1:8">
      <c r="A706" s="39" t="s">
        <v>225</v>
      </c>
      <c r="B706" s="39" t="s">
        <v>120</v>
      </c>
      <c r="C706" s="39" t="s">
        <v>386</v>
      </c>
      <c r="D706" s="39" t="s">
        <v>360</v>
      </c>
      <c r="E706" s="138">
        <v>38.32</v>
      </c>
      <c r="F706" s="138">
        <v>30.18</v>
      </c>
      <c r="G706" s="138">
        <v>47.18</v>
      </c>
      <c r="H706" s="138">
        <v>11.430062630480167</v>
      </c>
    </row>
    <row r="707" spans="1:8">
      <c r="A707" s="39" t="s">
        <v>225</v>
      </c>
      <c r="B707" s="39" t="s">
        <v>121</v>
      </c>
      <c r="C707" s="39" t="s">
        <v>377</v>
      </c>
      <c r="D707" s="39" t="s">
        <v>360</v>
      </c>
      <c r="E707" s="138">
        <v>35.06</v>
      </c>
      <c r="F707" s="138">
        <v>28.2</v>
      </c>
      <c r="G707" s="138">
        <v>42.6</v>
      </c>
      <c r="H707" s="138">
        <v>10.553337136337706</v>
      </c>
    </row>
    <row r="708" spans="1:8">
      <c r="A708" s="39" t="s">
        <v>225</v>
      </c>
      <c r="B708" s="39" t="s">
        <v>124</v>
      </c>
      <c r="C708" s="39" t="s">
        <v>375</v>
      </c>
      <c r="D708" s="39" t="s">
        <v>360</v>
      </c>
      <c r="E708" s="138">
        <v>47.13</v>
      </c>
      <c r="F708" s="138">
        <v>40.659999999999997</v>
      </c>
      <c r="G708" s="138">
        <v>53.69</v>
      </c>
      <c r="H708" s="138">
        <v>7.0867812433694031</v>
      </c>
    </row>
    <row r="709" spans="1:8">
      <c r="A709" s="39" t="s">
        <v>225</v>
      </c>
      <c r="B709" s="39" t="s">
        <v>126</v>
      </c>
      <c r="C709" s="39" t="s">
        <v>377</v>
      </c>
      <c r="D709" s="39" t="s">
        <v>360</v>
      </c>
      <c r="E709" s="138">
        <v>41.06</v>
      </c>
      <c r="F709" s="138">
        <v>32.25</v>
      </c>
      <c r="G709" s="138">
        <v>50.48</v>
      </c>
      <c r="H709" s="138">
        <v>11.446663419386264</v>
      </c>
    </row>
    <row r="710" spans="1:8">
      <c r="A710" s="39" t="s">
        <v>225</v>
      </c>
      <c r="B710" s="39" t="s">
        <v>127</v>
      </c>
      <c r="C710" s="39" t="s">
        <v>386</v>
      </c>
      <c r="D710" s="39" t="s">
        <v>360</v>
      </c>
      <c r="E710" s="138">
        <v>36.86</v>
      </c>
      <c r="F710" s="138">
        <v>28.22</v>
      </c>
      <c r="G710" s="138">
        <v>46.44</v>
      </c>
      <c r="H710" s="138">
        <v>12.723819858925667</v>
      </c>
    </row>
    <row r="711" spans="1:8">
      <c r="A711" s="39" t="s">
        <v>225</v>
      </c>
      <c r="B711" s="39" t="s">
        <v>128</v>
      </c>
      <c r="C711" s="39" t="s">
        <v>379</v>
      </c>
      <c r="D711" s="39" t="s">
        <v>360</v>
      </c>
      <c r="E711" s="138">
        <v>43.8</v>
      </c>
      <c r="F711" s="138">
        <v>37.69</v>
      </c>
      <c r="G711" s="138">
        <v>50.09</v>
      </c>
      <c r="H711" s="138">
        <v>7.2602739726027403</v>
      </c>
    </row>
    <row r="712" spans="1:8">
      <c r="A712" s="39" t="s">
        <v>225</v>
      </c>
      <c r="B712" s="39" t="s">
        <v>129</v>
      </c>
      <c r="C712" s="39" t="s">
        <v>386</v>
      </c>
      <c r="D712" s="39" t="s">
        <v>360</v>
      </c>
      <c r="E712" s="138">
        <v>40.11</v>
      </c>
      <c r="F712" s="138">
        <v>32.75</v>
      </c>
      <c r="G712" s="138">
        <v>47.95</v>
      </c>
      <c r="H712" s="138">
        <v>9.7481924707055612</v>
      </c>
    </row>
    <row r="713" spans="1:8">
      <c r="A713" s="39" t="s">
        <v>225</v>
      </c>
      <c r="B713" s="39" t="s">
        <v>139</v>
      </c>
      <c r="C713" s="39" t="s">
        <v>379</v>
      </c>
      <c r="D713" s="39" t="s">
        <v>360</v>
      </c>
      <c r="E713" s="138">
        <v>39.659999999999997</v>
      </c>
      <c r="F713" s="138">
        <v>34.049999999999997</v>
      </c>
      <c r="G713" s="138">
        <v>45.55</v>
      </c>
      <c r="H713" s="138">
        <v>7.4382249117498747</v>
      </c>
    </row>
    <row r="714" spans="1:8">
      <c r="A714" s="39" t="s">
        <v>225</v>
      </c>
      <c r="B714" s="39" t="s">
        <v>141</v>
      </c>
      <c r="C714" s="39" t="s">
        <v>379</v>
      </c>
      <c r="D714" s="39" t="s">
        <v>360</v>
      </c>
      <c r="E714" s="138">
        <v>49.47</v>
      </c>
      <c r="F714" s="138">
        <v>41.73</v>
      </c>
      <c r="G714" s="138">
        <v>57.23</v>
      </c>
      <c r="H714" s="138">
        <v>8.0654942389326862</v>
      </c>
    </row>
    <row r="715" spans="1:8">
      <c r="A715" s="39" t="s">
        <v>225</v>
      </c>
      <c r="B715" s="39" t="s">
        <v>142</v>
      </c>
      <c r="C715" s="39" t="s">
        <v>376</v>
      </c>
      <c r="D715" s="39" t="s">
        <v>360</v>
      </c>
      <c r="E715" s="138">
        <v>35.549999999999997</v>
      </c>
      <c r="F715" s="138">
        <v>30.22</v>
      </c>
      <c r="G715" s="138">
        <v>41.26</v>
      </c>
      <c r="H715" s="138">
        <v>7.9606188466947971</v>
      </c>
    </row>
    <row r="716" spans="1:8">
      <c r="A716" s="39" t="s">
        <v>225</v>
      </c>
      <c r="B716" s="39" t="s">
        <v>147</v>
      </c>
      <c r="C716" s="39" t="s">
        <v>379</v>
      </c>
      <c r="D716" s="39" t="s">
        <v>360</v>
      </c>
      <c r="E716" s="138">
        <v>47.47</v>
      </c>
      <c r="F716" s="138">
        <v>41.61</v>
      </c>
      <c r="G716" s="138">
        <v>53.4</v>
      </c>
      <c r="H716" s="138">
        <v>6.3619127870233827</v>
      </c>
    </row>
    <row r="717" spans="1:8">
      <c r="A717" s="39" t="s">
        <v>225</v>
      </c>
      <c r="B717" s="39" t="s">
        <v>148</v>
      </c>
      <c r="C717" s="39" t="s">
        <v>377</v>
      </c>
      <c r="D717" s="39" t="s">
        <v>360</v>
      </c>
      <c r="E717" s="138">
        <v>40.72</v>
      </c>
      <c r="F717" s="138">
        <v>34.08</v>
      </c>
      <c r="G717" s="138">
        <v>47.72</v>
      </c>
      <c r="H717" s="138">
        <v>8.5952848722986257</v>
      </c>
    </row>
    <row r="718" spans="1:8">
      <c r="A718" s="39" t="s">
        <v>225</v>
      </c>
      <c r="B718" s="39" t="s">
        <v>152</v>
      </c>
      <c r="C718" s="39" t="s">
        <v>386</v>
      </c>
      <c r="D718" s="39" t="s">
        <v>360</v>
      </c>
      <c r="E718" s="138">
        <v>40.200000000000003</v>
      </c>
      <c r="F718" s="138">
        <v>30.18</v>
      </c>
      <c r="G718" s="138">
        <v>51.1</v>
      </c>
      <c r="H718" s="138">
        <v>13.457711442786069</v>
      </c>
    </row>
    <row r="719" spans="1:8">
      <c r="A719" s="39" t="s">
        <v>225</v>
      </c>
      <c r="B719" s="39" t="s">
        <v>155</v>
      </c>
      <c r="C719" s="39" t="s">
        <v>386</v>
      </c>
      <c r="D719" s="39" t="s">
        <v>360</v>
      </c>
      <c r="E719" s="138">
        <v>37.68</v>
      </c>
      <c r="F719" s="138">
        <v>29.21</v>
      </c>
      <c r="G719" s="138">
        <v>46.98</v>
      </c>
      <c r="H719" s="138">
        <v>12.154989384288747</v>
      </c>
    </row>
    <row r="720" spans="1:8">
      <c r="A720" s="39" t="s">
        <v>225</v>
      </c>
      <c r="B720" s="39" t="s">
        <v>157</v>
      </c>
      <c r="C720" s="39" t="s">
        <v>377</v>
      </c>
      <c r="D720" s="39" t="s">
        <v>360</v>
      </c>
      <c r="E720" s="138">
        <v>36.28</v>
      </c>
      <c r="F720" s="138">
        <v>26.06</v>
      </c>
      <c r="G720" s="138">
        <v>47.92</v>
      </c>
      <c r="H720" s="138">
        <v>15.600882028665932</v>
      </c>
    </row>
    <row r="721" spans="1:8">
      <c r="A721" s="39" t="s">
        <v>225</v>
      </c>
      <c r="B721" s="39" t="s">
        <v>158</v>
      </c>
      <c r="C721" s="39" t="s">
        <v>375</v>
      </c>
      <c r="D721" s="39" t="s">
        <v>360</v>
      </c>
      <c r="E721" s="138">
        <v>36.979999999999997</v>
      </c>
      <c r="F721" s="138">
        <v>26.42</v>
      </c>
      <c r="G721" s="138">
        <v>48.96</v>
      </c>
      <c r="H721" s="138">
        <v>15.792320173066523</v>
      </c>
    </row>
    <row r="722" spans="1:8">
      <c r="A722" s="39" t="s">
        <v>225</v>
      </c>
      <c r="B722" s="39" t="s">
        <v>160</v>
      </c>
      <c r="C722" s="39" t="s">
        <v>386</v>
      </c>
      <c r="D722" s="39" t="s">
        <v>360</v>
      </c>
      <c r="E722" s="138">
        <v>30.52</v>
      </c>
      <c r="F722" s="138">
        <v>24.8</v>
      </c>
      <c r="G722" s="138">
        <v>36.909999999999997</v>
      </c>
      <c r="H722" s="138">
        <v>10.15727391874181</v>
      </c>
    </row>
    <row r="723" spans="1:8">
      <c r="A723" s="39" t="s">
        <v>225</v>
      </c>
      <c r="B723" s="39" t="s">
        <v>163</v>
      </c>
      <c r="C723" s="39" t="s">
        <v>375</v>
      </c>
      <c r="D723" s="39" t="s">
        <v>360</v>
      </c>
      <c r="E723" s="138">
        <v>38.229999999999997</v>
      </c>
      <c r="F723" s="138">
        <v>31</v>
      </c>
      <c r="G723" s="138">
        <v>46.02</v>
      </c>
      <c r="H723" s="138">
        <v>10.096782631441277</v>
      </c>
    </row>
    <row r="724" spans="1:8">
      <c r="A724" s="39" t="s">
        <v>225</v>
      </c>
      <c r="B724" s="39" t="s">
        <v>167</v>
      </c>
      <c r="C724" s="39" t="s">
        <v>386</v>
      </c>
      <c r="D724" s="39" t="s">
        <v>360</v>
      </c>
      <c r="E724" s="138">
        <v>40.090000000000003</v>
      </c>
      <c r="F724" s="138">
        <v>33.61</v>
      </c>
      <c r="G724" s="138">
        <v>46.93</v>
      </c>
      <c r="H724" s="138">
        <v>8.5308056872037916</v>
      </c>
    </row>
    <row r="725" spans="1:8">
      <c r="A725" s="39" t="s">
        <v>225</v>
      </c>
      <c r="B725" s="39" t="s">
        <v>169</v>
      </c>
      <c r="C725" s="39" t="s">
        <v>386</v>
      </c>
      <c r="D725" s="39" t="s">
        <v>360</v>
      </c>
      <c r="E725" s="138">
        <v>40.61</v>
      </c>
      <c r="F725" s="138">
        <v>30.38</v>
      </c>
      <c r="G725" s="138">
        <v>51.72</v>
      </c>
      <c r="H725" s="138">
        <v>13.592711154887956</v>
      </c>
    </row>
    <row r="726" spans="1:8">
      <c r="A726" s="39" t="s">
        <v>225</v>
      </c>
      <c r="B726" s="39" t="s">
        <v>173</v>
      </c>
      <c r="C726" s="39" t="s">
        <v>379</v>
      </c>
      <c r="D726" s="39" t="s">
        <v>360</v>
      </c>
      <c r="E726" s="138">
        <v>36.57</v>
      </c>
      <c r="F726" s="138">
        <v>31.72</v>
      </c>
      <c r="G726" s="138">
        <v>41.71</v>
      </c>
      <c r="H726" s="138">
        <v>7.0002734481815692</v>
      </c>
    </row>
    <row r="727" spans="1:8">
      <c r="A727" s="39" t="s">
        <v>225</v>
      </c>
      <c r="B727" s="39" t="s">
        <v>176</v>
      </c>
      <c r="C727" s="39" t="s">
        <v>386</v>
      </c>
      <c r="D727" s="39" t="s">
        <v>360</v>
      </c>
      <c r="E727" s="138">
        <v>40.840000000000003</v>
      </c>
      <c r="F727" s="138">
        <v>30.82</v>
      </c>
      <c r="G727" s="138">
        <v>51.69</v>
      </c>
      <c r="H727" s="138">
        <v>13.222331047992164</v>
      </c>
    </row>
    <row r="728" spans="1:8">
      <c r="A728" s="39" t="s">
        <v>225</v>
      </c>
      <c r="B728" s="39" t="s">
        <v>360</v>
      </c>
      <c r="C728" s="39" t="s">
        <v>360</v>
      </c>
      <c r="D728" s="39" t="s">
        <v>360</v>
      </c>
      <c r="E728" s="138">
        <v>42.77</v>
      </c>
      <c r="F728" s="138">
        <v>40.99</v>
      </c>
      <c r="G728" s="138">
        <v>44.58</v>
      </c>
      <c r="H728" s="138">
        <v>2.1510404489127892</v>
      </c>
    </row>
    <row r="729" spans="1:8">
      <c r="A729" s="39" t="s">
        <v>225</v>
      </c>
      <c r="B729" s="39" t="s">
        <v>0</v>
      </c>
      <c r="C729" s="39" t="s">
        <v>0</v>
      </c>
      <c r="D729" s="39" t="s">
        <v>0</v>
      </c>
      <c r="E729" s="138">
        <v>43.19</v>
      </c>
      <c r="F729" s="138">
        <v>42.29</v>
      </c>
      <c r="G729" s="138">
        <v>44.1</v>
      </c>
      <c r="H729" s="138">
        <v>1.0650613567955547</v>
      </c>
    </row>
    <row r="730" spans="1:8">
      <c r="A730" s="39" t="s">
        <v>223</v>
      </c>
      <c r="B730" s="39" t="s">
        <v>99</v>
      </c>
      <c r="C730" s="39" t="s">
        <v>377</v>
      </c>
      <c r="D730" s="39" t="s">
        <v>360</v>
      </c>
      <c r="E730" s="138">
        <v>59.69</v>
      </c>
      <c r="F730" s="138">
        <v>51.64</v>
      </c>
      <c r="G730" s="138">
        <v>67.239999999999995</v>
      </c>
      <c r="H730" s="138">
        <v>6.7180432233204881</v>
      </c>
    </row>
    <row r="731" spans="1:8">
      <c r="A731" s="39" t="s">
        <v>223</v>
      </c>
      <c r="B731" s="39" t="s">
        <v>100</v>
      </c>
      <c r="C731" s="39" t="s">
        <v>377</v>
      </c>
      <c r="D731" s="39" t="s">
        <v>360</v>
      </c>
      <c r="E731" s="138">
        <v>45.02</v>
      </c>
      <c r="F731" s="138">
        <v>39.08</v>
      </c>
      <c r="G731" s="138">
        <v>51.1</v>
      </c>
      <c r="H731" s="138">
        <v>6.8414038205242109</v>
      </c>
    </row>
    <row r="732" spans="1:8">
      <c r="A732" s="39" t="s">
        <v>223</v>
      </c>
      <c r="B732" s="39" t="s">
        <v>107</v>
      </c>
      <c r="C732" s="39" t="s">
        <v>376</v>
      </c>
      <c r="D732" s="39" t="s">
        <v>360</v>
      </c>
      <c r="E732" s="138">
        <v>48.64</v>
      </c>
      <c r="F732" s="138">
        <v>43.12</v>
      </c>
      <c r="G732" s="138">
        <v>54.2</v>
      </c>
      <c r="H732" s="138">
        <v>5.8388157894736832</v>
      </c>
    </row>
    <row r="733" spans="1:8">
      <c r="A733" s="39" t="s">
        <v>223</v>
      </c>
      <c r="B733" s="39" t="s">
        <v>113</v>
      </c>
      <c r="C733" s="39" t="s">
        <v>375</v>
      </c>
      <c r="D733" s="39" t="s">
        <v>360</v>
      </c>
      <c r="E733" s="138">
        <v>55.98</v>
      </c>
      <c r="F733" s="138">
        <v>47.36</v>
      </c>
      <c r="G733" s="138">
        <v>64.25</v>
      </c>
      <c r="H733" s="138">
        <v>7.770632368703108</v>
      </c>
    </row>
    <row r="734" spans="1:8">
      <c r="A734" s="39" t="s">
        <v>223</v>
      </c>
      <c r="B734" s="39" t="s">
        <v>114</v>
      </c>
      <c r="C734" s="39" t="s">
        <v>386</v>
      </c>
      <c r="D734" s="39" t="s">
        <v>360</v>
      </c>
      <c r="E734" s="138">
        <v>53.22</v>
      </c>
      <c r="F734" s="138">
        <v>45.23</v>
      </c>
      <c r="G734" s="138">
        <v>61.05</v>
      </c>
      <c r="H734" s="138">
        <v>7.6475009394964308</v>
      </c>
    </row>
    <row r="735" spans="1:8">
      <c r="A735" s="39" t="s">
        <v>223</v>
      </c>
      <c r="B735" s="39" t="s">
        <v>120</v>
      </c>
      <c r="C735" s="39" t="s">
        <v>386</v>
      </c>
      <c r="D735" s="39" t="s">
        <v>360</v>
      </c>
      <c r="E735" s="138">
        <v>57.31</v>
      </c>
      <c r="F735" s="138">
        <v>48.45</v>
      </c>
      <c r="G735" s="138">
        <v>65.72</v>
      </c>
      <c r="H735" s="138">
        <v>7.7647879951142906</v>
      </c>
    </row>
    <row r="736" spans="1:8">
      <c r="A736" s="39" t="s">
        <v>223</v>
      </c>
      <c r="B736" s="39" t="s">
        <v>121</v>
      </c>
      <c r="C736" s="39" t="s">
        <v>377</v>
      </c>
      <c r="D736" s="39" t="s">
        <v>360</v>
      </c>
      <c r="E736" s="138">
        <v>60.64</v>
      </c>
      <c r="F736" s="138">
        <v>52.98</v>
      </c>
      <c r="G736" s="138">
        <v>67.819999999999993</v>
      </c>
      <c r="H736" s="138">
        <v>6.2829815303430081</v>
      </c>
    </row>
    <row r="737" spans="1:8">
      <c r="A737" s="39" t="s">
        <v>223</v>
      </c>
      <c r="B737" s="39" t="s">
        <v>124</v>
      </c>
      <c r="C737" s="39" t="s">
        <v>375</v>
      </c>
      <c r="D737" s="39" t="s">
        <v>360</v>
      </c>
      <c r="E737" s="138">
        <v>47.27</v>
      </c>
      <c r="F737" s="138">
        <v>40.81</v>
      </c>
      <c r="G737" s="138">
        <v>53.81</v>
      </c>
      <c r="H737" s="138">
        <v>7.0657922572456098</v>
      </c>
    </row>
    <row r="738" spans="1:8">
      <c r="A738" s="39" t="s">
        <v>223</v>
      </c>
      <c r="B738" s="39" t="s">
        <v>126</v>
      </c>
      <c r="C738" s="39" t="s">
        <v>377</v>
      </c>
      <c r="D738" s="39" t="s">
        <v>360</v>
      </c>
      <c r="E738" s="138">
        <v>54.71</v>
      </c>
      <c r="F738" s="138">
        <v>45.28</v>
      </c>
      <c r="G738" s="138">
        <v>63.82</v>
      </c>
      <c r="H738" s="138">
        <v>8.7369767866934751</v>
      </c>
    </row>
    <row r="739" spans="1:8">
      <c r="A739" s="39" t="s">
        <v>223</v>
      </c>
      <c r="B739" s="39" t="s">
        <v>127</v>
      </c>
      <c r="C739" s="39" t="s">
        <v>386</v>
      </c>
      <c r="D739" s="39" t="s">
        <v>360</v>
      </c>
      <c r="E739" s="138">
        <v>57.46</v>
      </c>
      <c r="F739" s="138">
        <v>48.03</v>
      </c>
      <c r="G739" s="138">
        <v>66.37</v>
      </c>
      <c r="H739" s="138">
        <v>8.2318134354333452</v>
      </c>
    </row>
    <row r="740" spans="1:8">
      <c r="A740" s="39" t="s">
        <v>223</v>
      </c>
      <c r="B740" s="39" t="s">
        <v>128</v>
      </c>
      <c r="C740" s="39" t="s">
        <v>379</v>
      </c>
      <c r="D740" s="39" t="s">
        <v>360</v>
      </c>
      <c r="E740" s="138">
        <v>51.99</v>
      </c>
      <c r="F740" s="138">
        <v>45.78</v>
      </c>
      <c r="G740" s="138">
        <v>58.15</v>
      </c>
      <c r="H740" s="138">
        <v>6.0973264089247925</v>
      </c>
    </row>
    <row r="741" spans="1:8">
      <c r="A741" s="39" t="s">
        <v>223</v>
      </c>
      <c r="B741" s="39" t="s">
        <v>129</v>
      </c>
      <c r="C741" s="39" t="s">
        <v>386</v>
      </c>
      <c r="D741" s="39" t="s">
        <v>360</v>
      </c>
      <c r="E741" s="138">
        <v>53.35</v>
      </c>
      <c r="F741" s="138">
        <v>44.74</v>
      </c>
      <c r="G741" s="138">
        <v>61.76</v>
      </c>
      <c r="H741" s="138">
        <v>8.2099343955014064</v>
      </c>
    </row>
    <row r="742" spans="1:8">
      <c r="A742" s="39" t="s">
        <v>223</v>
      </c>
      <c r="B742" s="39" t="s">
        <v>139</v>
      </c>
      <c r="C742" s="39" t="s">
        <v>379</v>
      </c>
      <c r="D742" s="39" t="s">
        <v>360</v>
      </c>
      <c r="E742" s="138">
        <v>52.64</v>
      </c>
      <c r="F742" s="138">
        <v>46.93</v>
      </c>
      <c r="G742" s="138">
        <v>58.29</v>
      </c>
      <c r="H742" s="138">
        <v>5.5281155015197569</v>
      </c>
    </row>
    <row r="743" spans="1:8">
      <c r="A743" s="39" t="s">
        <v>223</v>
      </c>
      <c r="B743" s="39" t="s">
        <v>141</v>
      </c>
      <c r="C743" s="39" t="s">
        <v>379</v>
      </c>
      <c r="D743" s="39" t="s">
        <v>360</v>
      </c>
      <c r="E743" s="138">
        <v>45.18</v>
      </c>
      <c r="F743" s="138">
        <v>37.71</v>
      </c>
      <c r="G743" s="138">
        <v>52.88</v>
      </c>
      <c r="H743" s="138">
        <v>8.6321381142098268</v>
      </c>
    </row>
    <row r="744" spans="1:8">
      <c r="A744" s="39" t="s">
        <v>223</v>
      </c>
      <c r="B744" s="39" t="s">
        <v>142</v>
      </c>
      <c r="C744" s="39" t="s">
        <v>376</v>
      </c>
      <c r="D744" s="39" t="s">
        <v>360</v>
      </c>
      <c r="E744" s="138">
        <v>57.85</v>
      </c>
      <c r="F744" s="138">
        <v>52.05</v>
      </c>
      <c r="G744" s="138">
        <v>63.44</v>
      </c>
      <c r="H744" s="138">
        <v>5.0475367329299914</v>
      </c>
    </row>
    <row r="745" spans="1:8">
      <c r="A745" s="39" t="s">
        <v>223</v>
      </c>
      <c r="B745" s="39" t="s">
        <v>147</v>
      </c>
      <c r="C745" s="39" t="s">
        <v>379</v>
      </c>
      <c r="D745" s="39" t="s">
        <v>360</v>
      </c>
      <c r="E745" s="138">
        <v>49.54</v>
      </c>
      <c r="F745" s="138">
        <v>43.66</v>
      </c>
      <c r="G745" s="138">
        <v>55.45</v>
      </c>
      <c r="H745" s="138">
        <v>6.0960839725474365</v>
      </c>
    </row>
    <row r="746" spans="1:8">
      <c r="A746" s="39" t="s">
        <v>223</v>
      </c>
      <c r="B746" s="39" t="s">
        <v>148</v>
      </c>
      <c r="C746" s="39" t="s">
        <v>377</v>
      </c>
      <c r="D746" s="39" t="s">
        <v>360</v>
      </c>
      <c r="E746" s="138">
        <v>55.46</v>
      </c>
      <c r="F746" s="138">
        <v>48.48</v>
      </c>
      <c r="G746" s="138">
        <v>62.22</v>
      </c>
      <c r="H746" s="138">
        <v>6.3649477100613057</v>
      </c>
    </row>
    <row r="747" spans="1:8">
      <c r="A747" s="39" t="s">
        <v>223</v>
      </c>
      <c r="B747" s="39" t="s">
        <v>152</v>
      </c>
      <c r="C747" s="39" t="s">
        <v>386</v>
      </c>
      <c r="D747" s="39" t="s">
        <v>360</v>
      </c>
      <c r="E747" s="138">
        <v>55.13</v>
      </c>
      <c r="F747" s="138">
        <v>44.31</v>
      </c>
      <c r="G747" s="138">
        <v>65.48</v>
      </c>
      <c r="H747" s="138">
        <v>9.940141483765645</v>
      </c>
    </row>
    <row r="748" spans="1:8">
      <c r="A748" s="39" t="s">
        <v>223</v>
      </c>
      <c r="B748" s="39" t="s">
        <v>155</v>
      </c>
      <c r="C748" s="39" t="s">
        <v>386</v>
      </c>
      <c r="D748" s="39" t="s">
        <v>360</v>
      </c>
      <c r="E748" s="138">
        <v>59.22</v>
      </c>
      <c r="F748" s="138">
        <v>49.92</v>
      </c>
      <c r="G748" s="138">
        <v>67.91</v>
      </c>
      <c r="H748" s="138">
        <v>7.8351908139142186</v>
      </c>
    </row>
    <row r="749" spans="1:8">
      <c r="A749" s="39" t="s">
        <v>223</v>
      </c>
      <c r="B749" s="39" t="s">
        <v>157</v>
      </c>
      <c r="C749" s="39" t="s">
        <v>377</v>
      </c>
      <c r="D749" s="39" t="s">
        <v>360</v>
      </c>
      <c r="E749" s="138">
        <v>59.4</v>
      </c>
      <c r="F749" s="138">
        <v>47.33</v>
      </c>
      <c r="G749" s="138">
        <v>70.430000000000007</v>
      </c>
      <c r="H749" s="138">
        <v>10.1010101010101</v>
      </c>
    </row>
    <row r="750" spans="1:8">
      <c r="A750" s="39" t="s">
        <v>223</v>
      </c>
      <c r="B750" s="39" t="s">
        <v>158</v>
      </c>
      <c r="C750" s="39" t="s">
        <v>375</v>
      </c>
      <c r="D750" s="39" t="s">
        <v>360</v>
      </c>
      <c r="E750" s="138">
        <v>61.68</v>
      </c>
      <c r="F750" s="138">
        <v>49.8</v>
      </c>
      <c r="G750" s="138">
        <v>72.31</v>
      </c>
      <c r="H750" s="138">
        <v>9.4520103761348899</v>
      </c>
    </row>
    <row r="751" spans="1:8">
      <c r="A751" s="39" t="s">
        <v>223</v>
      </c>
      <c r="B751" s="39" t="s">
        <v>160</v>
      </c>
      <c r="C751" s="39" t="s">
        <v>386</v>
      </c>
      <c r="D751" s="39" t="s">
        <v>360</v>
      </c>
      <c r="E751" s="138">
        <v>64.459999999999994</v>
      </c>
      <c r="F751" s="138">
        <v>56.43</v>
      </c>
      <c r="G751" s="138">
        <v>71.75</v>
      </c>
      <c r="H751" s="138">
        <v>6.0968042196711147</v>
      </c>
    </row>
    <row r="752" spans="1:8">
      <c r="A752" s="39" t="s">
        <v>223</v>
      </c>
      <c r="B752" s="39" t="s">
        <v>163</v>
      </c>
      <c r="C752" s="39" t="s">
        <v>375</v>
      </c>
      <c r="D752" s="39" t="s">
        <v>360</v>
      </c>
      <c r="E752" s="138">
        <v>58.63</v>
      </c>
      <c r="F752" s="138">
        <v>50.64</v>
      </c>
      <c r="G752" s="138">
        <v>66.19</v>
      </c>
      <c r="H752" s="138">
        <v>6.8224458468360911</v>
      </c>
    </row>
    <row r="753" spans="1:8">
      <c r="A753" s="39" t="s">
        <v>223</v>
      </c>
      <c r="B753" s="39" t="s">
        <v>167</v>
      </c>
      <c r="C753" s="39" t="s">
        <v>386</v>
      </c>
      <c r="D753" s="39" t="s">
        <v>360</v>
      </c>
      <c r="E753" s="138">
        <v>56.43</v>
      </c>
      <c r="F753" s="138">
        <v>49.61</v>
      </c>
      <c r="G753" s="138">
        <v>63.02</v>
      </c>
      <c r="H753" s="138">
        <v>6.0960482013113593</v>
      </c>
    </row>
    <row r="754" spans="1:8">
      <c r="A754" s="39" t="s">
        <v>223</v>
      </c>
      <c r="B754" s="39" t="s">
        <v>169</v>
      </c>
      <c r="C754" s="39" t="s">
        <v>386</v>
      </c>
      <c r="D754" s="39" t="s">
        <v>360</v>
      </c>
      <c r="E754" s="138">
        <v>52.91</v>
      </c>
      <c r="F754" s="138">
        <v>42.08</v>
      </c>
      <c r="G754" s="138">
        <v>63.47</v>
      </c>
      <c r="H754" s="138">
        <v>10.47061047061047</v>
      </c>
    </row>
    <row r="755" spans="1:8">
      <c r="A755" s="39" t="s">
        <v>223</v>
      </c>
      <c r="B755" s="39" t="s">
        <v>173</v>
      </c>
      <c r="C755" s="39" t="s">
        <v>379</v>
      </c>
      <c r="D755" s="39" t="s">
        <v>360</v>
      </c>
      <c r="E755" s="138">
        <v>57.39</v>
      </c>
      <c r="F755" s="138">
        <v>52.12</v>
      </c>
      <c r="G755" s="138">
        <v>62.5</v>
      </c>
      <c r="H755" s="138">
        <v>4.6349538247081368</v>
      </c>
    </row>
    <row r="756" spans="1:8">
      <c r="A756" s="39" t="s">
        <v>223</v>
      </c>
      <c r="B756" s="39" t="s">
        <v>176</v>
      </c>
      <c r="C756" s="39" t="s">
        <v>386</v>
      </c>
      <c r="D756" s="39" t="s">
        <v>360</v>
      </c>
      <c r="E756" s="138">
        <v>55.82</v>
      </c>
      <c r="F756" s="138">
        <v>44.94</v>
      </c>
      <c r="G756" s="138">
        <v>66.16</v>
      </c>
      <c r="H756" s="138">
        <v>9.8530992475815129</v>
      </c>
    </row>
    <row r="757" spans="1:8">
      <c r="A757" s="39" t="s">
        <v>223</v>
      </c>
      <c r="B757" s="39" t="s">
        <v>360</v>
      </c>
      <c r="C757" s="39" t="s">
        <v>360</v>
      </c>
      <c r="D757" s="39" t="s">
        <v>360</v>
      </c>
      <c r="E757" s="138">
        <v>51.28</v>
      </c>
      <c r="F757" s="138">
        <v>49.47</v>
      </c>
      <c r="G757" s="138">
        <v>53.09</v>
      </c>
      <c r="H757" s="138">
        <v>1.794071762870515</v>
      </c>
    </row>
    <row r="758" spans="1:8">
      <c r="A758" s="39" t="s">
        <v>223</v>
      </c>
      <c r="B758" s="39" t="s">
        <v>0</v>
      </c>
      <c r="C758" s="39" t="s">
        <v>0</v>
      </c>
      <c r="D758" s="39" t="s">
        <v>0</v>
      </c>
      <c r="E758" s="138">
        <v>51.67</v>
      </c>
      <c r="F758" s="138">
        <v>50.75</v>
      </c>
      <c r="G758" s="138">
        <v>52.58</v>
      </c>
      <c r="H758" s="138">
        <v>0.90961873427520801</v>
      </c>
    </row>
    <row r="759" spans="1:8">
      <c r="A759" s="39" t="s">
        <v>224</v>
      </c>
      <c r="B759" s="39" t="s">
        <v>363</v>
      </c>
      <c r="C759" s="39" t="s">
        <v>363</v>
      </c>
      <c r="D759" s="39" t="s">
        <v>363</v>
      </c>
      <c r="E759" s="138">
        <v>4.75</v>
      </c>
      <c r="F759" s="138">
        <v>3.4</v>
      </c>
      <c r="G759" s="138">
        <v>6.59</v>
      </c>
      <c r="H759" s="138">
        <v>16.842105263157894</v>
      </c>
    </row>
    <row r="760" spans="1:8">
      <c r="A760" s="39" t="s">
        <v>224</v>
      </c>
      <c r="B760" s="39" t="s">
        <v>364</v>
      </c>
      <c r="C760" s="39" t="s">
        <v>364</v>
      </c>
      <c r="D760" s="39" t="s">
        <v>364</v>
      </c>
      <c r="E760" s="138">
        <v>7.11</v>
      </c>
      <c r="F760" s="138">
        <v>5.59</v>
      </c>
      <c r="G760" s="138">
        <v>9</v>
      </c>
      <c r="H760" s="138">
        <v>12.095639943741208</v>
      </c>
    </row>
    <row r="761" spans="1:8">
      <c r="A761" s="39" t="s">
        <v>224</v>
      </c>
      <c r="B761" s="39" t="s">
        <v>365</v>
      </c>
      <c r="C761" s="39" t="s">
        <v>365</v>
      </c>
      <c r="D761" s="39" t="s">
        <v>365</v>
      </c>
      <c r="E761" s="138">
        <v>4.4400000000000004</v>
      </c>
      <c r="F761" s="138">
        <v>3.19</v>
      </c>
      <c r="G761" s="138">
        <v>6.14</v>
      </c>
      <c r="H761" s="138">
        <v>16.666666666666664</v>
      </c>
    </row>
    <row r="762" spans="1:8">
      <c r="A762" s="39" t="s">
        <v>224</v>
      </c>
      <c r="B762" s="39" t="s">
        <v>366</v>
      </c>
      <c r="C762" s="39" t="s">
        <v>366</v>
      </c>
      <c r="D762" s="39" t="s">
        <v>366</v>
      </c>
      <c r="E762" s="138">
        <v>5.51</v>
      </c>
      <c r="F762" s="138">
        <v>4.4400000000000004</v>
      </c>
      <c r="G762" s="138">
        <v>6.82</v>
      </c>
      <c r="H762" s="138">
        <v>10.88929219600726</v>
      </c>
    </row>
    <row r="763" spans="1:8">
      <c r="A763" s="39" t="s">
        <v>224</v>
      </c>
      <c r="B763" s="39" t="s">
        <v>367</v>
      </c>
      <c r="C763" s="39" t="s">
        <v>367</v>
      </c>
      <c r="D763" s="39" t="s">
        <v>367</v>
      </c>
      <c r="E763" s="138">
        <v>6.24</v>
      </c>
      <c r="F763" s="138">
        <v>5.25</v>
      </c>
      <c r="G763" s="138">
        <v>7.39</v>
      </c>
      <c r="H763" s="138">
        <v>8.6538461538461533</v>
      </c>
    </row>
    <row r="764" spans="1:8">
      <c r="A764" s="39" t="s">
        <v>224</v>
      </c>
      <c r="B764" s="39" t="s">
        <v>368</v>
      </c>
      <c r="C764" s="39" t="s">
        <v>368</v>
      </c>
      <c r="D764" s="39" t="s">
        <v>368</v>
      </c>
      <c r="E764" s="138">
        <v>5.71</v>
      </c>
      <c r="F764" s="138">
        <v>4.3</v>
      </c>
      <c r="G764" s="138">
        <v>7.55</v>
      </c>
      <c r="H764" s="138">
        <v>14.360770577933449</v>
      </c>
    </row>
    <row r="765" spans="1:8">
      <c r="A765" s="39" t="s">
        <v>224</v>
      </c>
      <c r="B765" s="39" t="s">
        <v>369</v>
      </c>
      <c r="C765" s="39" t="s">
        <v>369</v>
      </c>
      <c r="D765" s="39" t="s">
        <v>369</v>
      </c>
      <c r="E765" s="138">
        <v>5.41</v>
      </c>
      <c r="F765" s="138">
        <v>4.1900000000000004</v>
      </c>
      <c r="G765" s="138">
        <v>6.96</v>
      </c>
      <c r="H765" s="138">
        <v>12.939001848428836</v>
      </c>
    </row>
    <row r="766" spans="1:8">
      <c r="A766" s="39" t="s">
        <v>224</v>
      </c>
      <c r="B766" s="39" t="s">
        <v>370</v>
      </c>
      <c r="C766" s="39" t="s">
        <v>370</v>
      </c>
      <c r="D766" s="39" t="s">
        <v>370</v>
      </c>
      <c r="E766" s="138">
        <v>2.97</v>
      </c>
      <c r="F766" s="138">
        <v>2.09</v>
      </c>
      <c r="G766" s="138">
        <v>4.1900000000000004</v>
      </c>
      <c r="H766" s="138">
        <v>17.845117845117844</v>
      </c>
    </row>
    <row r="767" spans="1:8">
      <c r="A767" s="39" t="s">
        <v>224</v>
      </c>
      <c r="B767" s="39" t="s">
        <v>371</v>
      </c>
      <c r="C767" s="39" t="s">
        <v>371</v>
      </c>
      <c r="D767" s="39" t="s">
        <v>371</v>
      </c>
      <c r="E767" s="138">
        <v>5.03</v>
      </c>
      <c r="F767" s="138">
        <v>3.95</v>
      </c>
      <c r="G767" s="138">
        <v>6.37</v>
      </c>
      <c r="H767" s="138">
        <v>12.127236580516898</v>
      </c>
    </row>
    <row r="768" spans="1:8">
      <c r="A768" s="39" t="s">
        <v>224</v>
      </c>
      <c r="B768" s="39" t="s">
        <v>372</v>
      </c>
      <c r="C768" s="39" t="s">
        <v>372</v>
      </c>
      <c r="D768" s="39" t="s">
        <v>372</v>
      </c>
      <c r="E768" s="138">
        <v>5.71</v>
      </c>
      <c r="F768" s="138">
        <v>4.54</v>
      </c>
      <c r="G768" s="138">
        <v>7.17</v>
      </c>
      <c r="H768" s="138">
        <v>11.733800350262698</v>
      </c>
    </row>
    <row r="769" spans="1:8">
      <c r="A769" s="39" t="s">
        <v>224</v>
      </c>
      <c r="B769" s="39" t="s">
        <v>373</v>
      </c>
      <c r="C769" s="39" t="s">
        <v>373</v>
      </c>
      <c r="D769" s="39" t="s">
        <v>373</v>
      </c>
      <c r="E769" s="138">
        <v>4.91</v>
      </c>
      <c r="F769" s="138">
        <v>3.7</v>
      </c>
      <c r="G769" s="138">
        <v>6.48</v>
      </c>
      <c r="H769" s="138">
        <v>14.256619144602849</v>
      </c>
    </row>
    <row r="770" spans="1:8">
      <c r="A770" s="39" t="s">
        <v>224</v>
      </c>
      <c r="B770" s="39" t="s">
        <v>374</v>
      </c>
      <c r="C770" s="39" t="s">
        <v>374</v>
      </c>
      <c r="D770" s="39" t="s">
        <v>374</v>
      </c>
      <c r="E770" s="138">
        <v>7.49</v>
      </c>
      <c r="F770" s="138">
        <v>6.01</v>
      </c>
      <c r="G770" s="138">
        <v>9.2899999999999991</v>
      </c>
      <c r="H770" s="138">
        <v>11.081441922563418</v>
      </c>
    </row>
    <row r="771" spans="1:8">
      <c r="A771" s="39" t="s">
        <v>224</v>
      </c>
      <c r="B771" s="39" t="s">
        <v>375</v>
      </c>
      <c r="C771" s="39" t="s">
        <v>375</v>
      </c>
      <c r="D771" s="39" t="s">
        <v>375</v>
      </c>
      <c r="E771" s="138">
        <v>6.77</v>
      </c>
      <c r="F771" s="138">
        <v>4.54</v>
      </c>
      <c r="G771" s="138">
        <v>9.9600000000000009</v>
      </c>
      <c r="H771" s="138">
        <v>20.088626292466767</v>
      </c>
    </row>
    <row r="772" spans="1:8">
      <c r="A772" s="39" t="s">
        <v>224</v>
      </c>
      <c r="B772" s="39" t="s">
        <v>376</v>
      </c>
      <c r="C772" s="39" t="s">
        <v>376</v>
      </c>
      <c r="D772" s="39" t="s">
        <v>376</v>
      </c>
      <c r="E772" s="138">
        <v>4.0999999999999996</v>
      </c>
      <c r="F772" s="138">
        <v>2.78</v>
      </c>
      <c r="G772" s="138">
        <v>6.01</v>
      </c>
      <c r="H772" s="138">
        <v>19.756097560975615</v>
      </c>
    </row>
    <row r="773" spans="1:8">
      <c r="A773" s="39" t="s">
        <v>224</v>
      </c>
      <c r="B773" s="39" t="s">
        <v>377</v>
      </c>
      <c r="C773" s="39" t="s">
        <v>377</v>
      </c>
      <c r="D773" s="39" t="s">
        <v>377</v>
      </c>
      <c r="E773" s="138">
        <v>6.57</v>
      </c>
      <c r="F773" s="138">
        <v>4.91</v>
      </c>
      <c r="G773" s="138">
        <v>8.74</v>
      </c>
      <c r="H773" s="138">
        <v>14.764079147640791</v>
      </c>
    </row>
    <row r="774" spans="1:8">
      <c r="A774" s="39" t="s">
        <v>224</v>
      </c>
      <c r="B774" s="39" t="s">
        <v>386</v>
      </c>
      <c r="C774" s="39" t="s">
        <v>386</v>
      </c>
      <c r="D774" s="39" t="s">
        <v>378</v>
      </c>
      <c r="E774" s="138">
        <v>5.08</v>
      </c>
      <c r="F774" s="138">
        <v>4.29</v>
      </c>
      <c r="G774" s="138">
        <v>6.02</v>
      </c>
      <c r="H774" s="138">
        <v>8.6614173228346463</v>
      </c>
    </row>
    <row r="775" spans="1:8">
      <c r="A775" s="39" t="s">
        <v>224</v>
      </c>
      <c r="B775" s="39" t="s">
        <v>379</v>
      </c>
      <c r="C775" s="39" t="s">
        <v>379</v>
      </c>
      <c r="D775" s="39" t="s">
        <v>379</v>
      </c>
      <c r="E775" s="138">
        <v>4.5999999999999996</v>
      </c>
      <c r="F775" s="138">
        <v>3.71</v>
      </c>
      <c r="G775" s="138">
        <v>5.69</v>
      </c>
      <c r="H775" s="138">
        <v>10.869565217391305</v>
      </c>
    </row>
    <row r="776" spans="1:8">
      <c r="A776" s="39" t="s">
        <v>225</v>
      </c>
      <c r="B776" s="39" t="s">
        <v>363</v>
      </c>
      <c r="C776" s="39" t="s">
        <v>363</v>
      </c>
      <c r="D776" s="39" t="s">
        <v>363</v>
      </c>
      <c r="E776" s="138">
        <v>40.479999999999997</v>
      </c>
      <c r="F776" s="138">
        <v>36.82</v>
      </c>
      <c r="G776" s="138">
        <v>44.24</v>
      </c>
      <c r="H776" s="138">
        <v>4.6936758893280635</v>
      </c>
    </row>
    <row r="777" spans="1:8">
      <c r="A777" s="39" t="s">
        <v>225</v>
      </c>
      <c r="B777" s="39" t="s">
        <v>364</v>
      </c>
      <c r="C777" s="39" t="s">
        <v>364</v>
      </c>
      <c r="D777" s="39" t="s">
        <v>364</v>
      </c>
      <c r="E777" s="138">
        <v>43.93</v>
      </c>
      <c r="F777" s="138">
        <v>40.380000000000003</v>
      </c>
      <c r="G777" s="138">
        <v>47.55</v>
      </c>
      <c r="H777" s="138">
        <v>4.165718188026406</v>
      </c>
    </row>
    <row r="778" spans="1:8">
      <c r="A778" s="39" t="s">
        <v>225</v>
      </c>
      <c r="B778" s="39" t="s">
        <v>365</v>
      </c>
      <c r="C778" s="39" t="s">
        <v>365</v>
      </c>
      <c r="D778" s="39" t="s">
        <v>365</v>
      </c>
      <c r="E778" s="138">
        <v>39.9</v>
      </c>
      <c r="F778" s="138">
        <v>35.03</v>
      </c>
      <c r="G778" s="138">
        <v>44.99</v>
      </c>
      <c r="H778" s="138">
        <v>6.3909774436090219</v>
      </c>
    </row>
    <row r="779" spans="1:8">
      <c r="A779" s="39" t="s">
        <v>225</v>
      </c>
      <c r="B779" s="39" t="s">
        <v>366</v>
      </c>
      <c r="C779" s="39" t="s">
        <v>366</v>
      </c>
      <c r="D779" s="39" t="s">
        <v>366</v>
      </c>
      <c r="E779" s="138">
        <v>45.68</v>
      </c>
      <c r="F779" s="138">
        <v>42.91</v>
      </c>
      <c r="G779" s="138">
        <v>48.47</v>
      </c>
      <c r="H779" s="138">
        <v>3.1085814360770576</v>
      </c>
    </row>
    <row r="780" spans="1:8">
      <c r="A780" s="39" t="s">
        <v>225</v>
      </c>
      <c r="B780" s="39" t="s">
        <v>367</v>
      </c>
      <c r="C780" s="39" t="s">
        <v>367</v>
      </c>
      <c r="D780" s="39" t="s">
        <v>367</v>
      </c>
      <c r="E780" s="138">
        <v>47.06</v>
      </c>
      <c r="F780" s="138">
        <v>44.68</v>
      </c>
      <c r="G780" s="138">
        <v>49.44</v>
      </c>
      <c r="H780" s="138">
        <v>2.5924351891202719</v>
      </c>
    </row>
    <row r="781" spans="1:8">
      <c r="A781" s="39" t="s">
        <v>225</v>
      </c>
      <c r="B781" s="39" t="s">
        <v>368</v>
      </c>
      <c r="C781" s="39" t="s">
        <v>368</v>
      </c>
      <c r="D781" s="39" t="s">
        <v>368</v>
      </c>
      <c r="E781" s="138">
        <v>42.34</v>
      </c>
      <c r="F781" s="138">
        <v>38.44</v>
      </c>
      <c r="G781" s="138">
        <v>46.34</v>
      </c>
      <c r="H781" s="138">
        <v>4.7709022201228146</v>
      </c>
    </row>
    <row r="782" spans="1:8">
      <c r="A782" s="39" t="s">
        <v>225</v>
      </c>
      <c r="B782" s="39" t="s">
        <v>369</v>
      </c>
      <c r="C782" s="39" t="s">
        <v>369</v>
      </c>
      <c r="D782" s="39" t="s">
        <v>369</v>
      </c>
      <c r="E782" s="138">
        <v>43.24</v>
      </c>
      <c r="F782" s="138">
        <v>37.56</v>
      </c>
      <c r="G782" s="138">
        <v>49.11</v>
      </c>
      <c r="H782" s="138">
        <v>6.8455134135060129</v>
      </c>
    </row>
    <row r="783" spans="1:8">
      <c r="A783" s="39" t="s">
        <v>225</v>
      </c>
      <c r="B783" s="39" t="s">
        <v>370</v>
      </c>
      <c r="C783" s="39" t="s">
        <v>370</v>
      </c>
      <c r="D783" s="39" t="s">
        <v>370</v>
      </c>
      <c r="E783" s="138">
        <v>39.21</v>
      </c>
      <c r="F783" s="138">
        <v>35.76</v>
      </c>
      <c r="G783" s="138">
        <v>42.77</v>
      </c>
      <c r="H783" s="138">
        <v>4.5651619484825305</v>
      </c>
    </row>
    <row r="784" spans="1:8">
      <c r="A784" s="39" t="s">
        <v>225</v>
      </c>
      <c r="B784" s="39" t="s">
        <v>371</v>
      </c>
      <c r="C784" s="39" t="s">
        <v>371</v>
      </c>
      <c r="D784" s="39" t="s">
        <v>371</v>
      </c>
      <c r="E784" s="138">
        <v>36.94</v>
      </c>
      <c r="F784" s="138">
        <v>33.6</v>
      </c>
      <c r="G784" s="138">
        <v>40.409999999999997</v>
      </c>
      <c r="H784" s="138">
        <v>4.710341093665404</v>
      </c>
    </row>
    <row r="785" spans="1:8">
      <c r="A785" s="39" t="s">
        <v>225</v>
      </c>
      <c r="B785" s="39" t="s">
        <v>372</v>
      </c>
      <c r="C785" s="39" t="s">
        <v>372</v>
      </c>
      <c r="D785" s="39" t="s">
        <v>372</v>
      </c>
      <c r="E785" s="138">
        <v>44.17</v>
      </c>
      <c r="F785" s="138">
        <v>41.2</v>
      </c>
      <c r="G785" s="138">
        <v>47.18</v>
      </c>
      <c r="H785" s="138">
        <v>3.4638895177722437</v>
      </c>
    </row>
    <row r="786" spans="1:8">
      <c r="A786" s="39" t="s">
        <v>225</v>
      </c>
      <c r="B786" s="39" t="s">
        <v>373</v>
      </c>
      <c r="C786" s="39" t="s">
        <v>373</v>
      </c>
      <c r="D786" s="39" t="s">
        <v>373</v>
      </c>
      <c r="E786" s="138">
        <v>42.45</v>
      </c>
      <c r="F786" s="138">
        <v>39.03</v>
      </c>
      <c r="G786" s="138">
        <v>45.95</v>
      </c>
      <c r="H786" s="138">
        <v>4.169611307420495</v>
      </c>
    </row>
    <row r="787" spans="1:8">
      <c r="A787" s="39" t="s">
        <v>225</v>
      </c>
      <c r="B787" s="39" t="s">
        <v>374</v>
      </c>
      <c r="C787" s="39" t="s">
        <v>374</v>
      </c>
      <c r="D787" s="39" t="s">
        <v>374</v>
      </c>
      <c r="E787" s="138">
        <v>42.14</v>
      </c>
      <c r="F787" s="138">
        <v>38.6</v>
      </c>
      <c r="G787" s="138">
        <v>45.75</v>
      </c>
      <c r="H787" s="138">
        <v>4.342667299477931</v>
      </c>
    </row>
    <row r="788" spans="1:8">
      <c r="A788" s="39" t="s">
        <v>225</v>
      </c>
      <c r="B788" s="39" t="s">
        <v>375</v>
      </c>
      <c r="C788" s="39" t="s">
        <v>375</v>
      </c>
      <c r="D788" s="39" t="s">
        <v>375</v>
      </c>
      <c r="E788" s="138">
        <v>45.78</v>
      </c>
      <c r="F788" s="138">
        <v>40.31</v>
      </c>
      <c r="G788" s="138">
        <v>51.36</v>
      </c>
      <c r="H788" s="138">
        <v>6.1817387505460895</v>
      </c>
    </row>
    <row r="789" spans="1:8">
      <c r="A789" s="39" t="s">
        <v>225</v>
      </c>
      <c r="B789" s="39" t="s">
        <v>376</v>
      </c>
      <c r="C789" s="39" t="s">
        <v>376</v>
      </c>
      <c r="D789" s="39" t="s">
        <v>376</v>
      </c>
      <c r="E789" s="138">
        <v>39.08</v>
      </c>
      <c r="F789" s="138">
        <v>35.229999999999997</v>
      </c>
      <c r="G789" s="138">
        <v>43.07</v>
      </c>
      <c r="H789" s="138">
        <v>5.1177072671443193</v>
      </c>
    </row>
    <row r="790" spans="1:8">
      <c r="A790" s="39" t="s">
        <v>225</v>
      </c>
      <c r="B790" s="39" t="s">
        <v>377</v>
      </c>
      <c r="C790" s="39" t="s">
        <v>377</v>
      </c>
      <c r="D790" s="39" t="s">
        <v>377</v>
      </c>
      <c r="E790" s="138">
        <v>45.52</v>
      </c>
      <c r="F790" s="138">
        <v>41.67</v>
      </c>
      <c r="G790" s="138">
        <v>49.43</v>
      </c>
      <c r="H790" s="138">
        <v>4.3497363796133568</v>
      </c>
    </row>
    <row r="791" spans="1:8">
      <c r="A791" s="39" t="s">
        <v>225</v>
      </c>
      <c r="B791" s="39" t="s">
        <v>386</v>
      </c>
      <c r="C791" s="39" t="s">
        <v>386</v>
      </c>
      <c r="D791" s="39" t="s">
        <v>378</v>
      </c>
      <c r="E791" s="138">
        <v>39.270000000000003</v>
      </c>
      <c r="F791" s="138">
        <v>36.18</v>
      </c>
      <c r="G791" s="138">
        <v>42.45</v>
      </c>
      <c r="H791" s="138">
        <v>4.0743570155334865</v>
      </c>
    </row>
    <row r="792" spans="1:8">
      <c r="A792" s="39" t="s">
        <v>225</v>
      </c>
      <c r="B792" s="39" t="s">
        <v>379</v>
      </c>
      <c r="C792" s="39" t="s">
        <v>379</v>
      </c>
      <c r="D792" s="39" t="s">
        <v>379</v>
      </c>
      <c r="E792" s="138">
        <v>43.63</v>
      </c>
      <c r="F792" s="138">
        <v>40.79</v>
      </c>
      <c r="G792" s="138">
        <v>46.52</v>
      </c>
      <c r="H792" s="138">
        <v>3.3463213385285351</v>
      </c>
    </row>
    <row r="793" spans="1:8">
      <c r="A793" s="39" t="s">
        <v>223</v>
      </c>
      <c r="B793" s="39" t="s">
        <v>363</v>
      </c>
      <c r="C793" s="39" t="s">
        <v>363</v>
      </c>
      <c r="D793" s="39" t="s">
        <v>363</v>
      </c>
      <c r="E793" s="138">
        <v>54.2</v>
      </c>
      <c r="F793" s="138">
        <v>50.37</v>
      </c>
      <c r="G793" s="138">
        <v>57.98</v>
      </c>
      <c r="H793" s="138">
        <v>3.5977859778597785</v>
      </c>
    </row>
    <row r="794" spans="1:8">
      <c r="A794" s="39" t="s">
        <v>223</v>
      </c>
      <c r="B794" s="39" t="s">
        <v>364</v>
      </c>
      <c r="C794" s="39" t="s">
        <v>364</v>
      </c>
      <c r="D794" s="39" t="s">
        <v>364</v>
      </c>
      <c r="E794" s="138">
        <v>51.74</v>
      </c>
      <c r="F794" s="138">
        <v>48.11</v>
      </c>
      <c r="G794" s="138">
        <v>55.36</v>
      </c>
      <c r="H794" s="138">
        <v>3.5755701584847319</v>
      </c>
    </row>
    <row r="795" spans="1:8">
      <c r="A795" s="39" t="s">
        <v>223</v>
      </c>
      <c r="B795" s="39" t="s">
        <v>365</v>
      </c>
      <c r="C795" s="39" t="s">
        <v>365</v>
      </c>
      <c r="D795" s="39" t="s">
        <v>365</v>
      </c>
      <c r="E795" s="138">
        <v>54.19</v>
      </c>
      <c r="F795" s="138">
        <v>49.09</v>
      </c>
      <c r="G795" s="138">
        <v>59.2</v>
      </c>
      <c r="H795" s="138">
        <v>4.779479608783908</v>
      </c>
    </row>
    <row r="796" spans="1:8">
      <c r="A796" s="39" t="s">
        <v>223</v>
      </c>
      <c r="B796" s="39" t="s">
        <v>366</v>
      </c>
      <c r="C796" s="39" t="s">
        <v>366</v>
      </c>
      <c r="D796" s="39" t="s">
        <v>366</v>
      </c>
      <c r="E796" s="138">
        <v>50</v>
      </c>
      <c r="F796" s="138">
        <v>47.21</v>
      </c>
      <c r="G796" s="138">
        <v>52.78</v>
      </c>
      <c r="H796" s="138">
        <v>2.84</v>
      </c>
    </row>
    <row r="797" spans="1:8">
      <c r="A797" s="39" t="s">
        <v>223</v>
      </c>
      <c r="B797" s="39" t="s">
        <v>367</v>
      </c>
      <c r="C797" s="39" t="s">
        <v>367</v>
      </c>
      <c r="D797" s="39" t="s">
        <v>367</v>
      </c>
      <c r="E797" s="138">
        <v>48.33</v>
      </c>
      <c r="F797" s="138">
        <v>45.95</v>
      </c>
      <c r="G797" s="138">
        <v>50.72</v>
      </c>
      <c r="H797" s="138">
        <v>2.5243120215187256</v>
      </c>
    </row>
    <row r="798" spans="1:8">
      <c r="A798" s="39" t="s">
        <v>223</v>
      </c>
      <c r="B798" s="39" t="s">
        <v>368</v>
      </c>
      <c r="C798" s="39" t="s">
        <v>368</v>
      </c>
      <c r="D798" s="39" t="s">
        <v>368</v>
      </c>
      <c r="E798" s="138">
        <v>51.22</v>
      </c>
      <c r="F798" s="138">
        <v>47.17</v>
      </c>
      <c r="G798" s="138">
        <v>55.26</v>
      </c>
      <c r="H798" s="138">
        <v>4.0413900819992188</v>
      </c>
    </row>
    <row r="799" spans="1:8">
      <c r="A799" s="39" t="s">
        <v>223</v>
      </c>
      <c r="B799" s="39" t="s">
        <v>369</v>
      </c>
      <c r="C799" s="39" t="s">
        <v>369</v>
      </c>
      <c r="D799" s="39" t="s">
        <v>369</v>
      </c>
      <c r="E799" s="138">
        <v>50.1</v>
      </c>
      <c r="F799" s="138">
        <v>44.19</v>
      </c>
      <c r="G799" s="138">
        <v>56.02</v>
      </c>
      <c r="H799" s="138">
        <v>6.047904191616766</v>
      </c>
    </row>
    <row r="800" spans="1:8">
      <c r="A800" s="39" t="s">
        <v>223</v>
      </c>
      <c r="B800" s="39" t="s">
        <v>370</v>
      </c>
      <c r="C800" s="39" t="s">
        <v>370</v>
      </c>
      <c r="D800" s="39" t="s">
        <v>370</v>
      </c>
      <c r="E800" s="138">
        <v>54.85</v>
      </c>
      <c r="F800" s="138">
        <v>51.21</v>
      </c>
      <c r="G800" s="138">
        <v>58.45</v>
      </c>
      <c r="H800" s="138">
        <v>3.372835004557885</v>
      </c>
    </row>
    <row r="801" spans="1:8">
      <c r="A801" s="39" t="s">
        <v>223</v>
      </c>
      <c r="B801" s="39" t="s">
        <v>371</v>
      </c>
      <c r="C801" s="39" t="s">
        <v>371</v>
      </c>
      <c r="D801" s="39" t="s">
        <v>371</v>
      </c>
      <c r="E801" s="138">
        <v>59.24</v>
      </c>
      <c r="F801" s="138">
        <v>55.72</v>
      </c>
      <c r="G801" s="138">
        <v>62.66</v>
      </c>
      <c r="H801" s="138">
        <v>2.9878460499662389</v>
      </c>
    </row>
    <row r="802" spans="1:8">
      <c r="A802" s="39" t="s">
        <v>223</v>
      </c>
      <c r="B802" s="39" t="s">
        <v>372</v>
      </c>
      <c r="C802" s="39" t="s">
        <v>372</v>
      </c>
      <c r="D802" s="39" t="s">
        <v>372</v>
      </c>
      <c r="E802" s="138">
        <v>50.98</v>
      </c>
      <c r="F802" s="138">
        <v>47.94</v>
      </c>
      <c r="G802" s="138">
        <v>54.01</v>
      </c>
      <c r="H802" s="138">
        <v>3.0404080031384861</v>
      </c>
    </row>
    <row r="803" spans="1:8">
      <c r="A803" s="39" t="s">
        <v>223</v>
      </c>
      <c r="B803" s="39" t="s">
        <v>373</v>
      </c>
      <c r="C803" s="39" t="s">
        <v>373</v>
      </c>
      <c r="D803" s="39" t="s">
        <v>373</v>
      </c>
      <c r="E803" s="138">
        <v>53.49</v>
      </c>
      <c r="F803" s="138">
        <v>49.97</v>
      </c>
      <c r="G803" s="138">
        <v>56.97</v>
      </c>
      <c r="H803" s="138">
        <v>3.3464198915685173</v>
      </c>
    </row>
    <row r="804" spans="1:8">
      <c r="A804" s="39" t="s">
        <v>223</v>
      </c>
      <c r="B804" s="39" t="s">
        <v>374</v>
      </c>
      <c r="C804" s="39" t="s">
        <v>374</v>
      </c>
      <c r="D804" s="39" t="s">
        <v>374</v>
      </c>
      <c r="E804" s="138">
        <v>53.89</v>
      </c>
      <c r="F804" s="138">
        <v>50.26</v>
      </c>
      <c r="G804" s="138">
        <v>57.47</v>
      </c>
      <c r="H804" s="138">
        <v>3.4143625904620523</v>
      </c>
    </row>
    <row r="805" spans="1:8">
      <c r="A805" s="39" t="s">
        <v>223</v>
      </c>
      <c r="B805" s="39" t="s">
        <v>375</v>
      </c>
      <c r="C805" s="39" t="s">
        <v>375</v>
      </c>
      <c r="D805" s="39" t="s">
        <v>375</v>
      </c>
      <c r="E805" s="138">
        <v>49.04</v>
      </c>
      <c r="F805" s="138">
        <v>43.54</v>
      </c>
      <c r="G805" s="138">
        <v>54.57</v>
      </c>
      <c r="H805" s="138">
        <v>5.7707993474714527</v>
      </c>
    </row>
    <row r="806" spans="1:8">
      <c r="A806" s="39" t="s">
        <v>223</v>
      </c>
      <c r="B806" s="39" t="s">
        <v>376</v>
      </c>
      <c r="C806" s="39" t="s">
        <v>376</v>
      </c>
      <c r="D806" s="39" t="s">
        <v>376</v>
      </c>
      <c r="E806" s="138">
        <v>52.45</v>
      </c>
      <c r="F806" s="138">
        <v>48.37</v>
      </c>
      <c r="G806" s="138">
        <v>56.49</v>
      </c>
      <c r="H806" s="138">
        <v>3.9466158245948519</v>
      </c>
    </row>
    <row r="807" spans="1:8">
      <c r="A807" s="39" t="s">
        <v>223</v>
      </c>
      <c r="B807" s="39" t="s">
        <v>377</v>
      </c>
      <c r="C807" s="39" t="s">
        <v>377</v>
      </c>
      <c r="D807" s="39" t="s">
        <v>377</v>
      </c>
      <c r="E807" s="138">
        <v>50.45</v>
      </c>
      <c r="F807" s="138">
        <v>46.58</v>
      </c>
      <c r="G807" s="138">
        <v>54.31</v>
      </c>
      <c r="H807" s="138">
        <v>3.924677898909811</v>
      </c>
    </row>
    <row r="808" spans="1:8">
      <c r="A808" s="39" t="s">
        <v>223</v>
      </c>
      <c r="B808" s="39" t="s">
        <v>386</v>
      </c>
      <c r="C808" s="39" t="s">
        <v>386</v>
      </c>
      <c r="D808" s="39" t="s">
        <v>378</v>
      </c>
      <c r="E808" s="138">
        <v>56.38</v>
      </c>
      <c r="F808" s="138">
        <v>53.15</v>
      </c>
      <c r="G808" s="138">
        <v>59.56</v>
      </c>
      <c r="H808" s="138">
        <v>2.9088329194749907</v>
      </c>
    </row>
    <row r="809" spans="1:8">
      <c r="A809" s="39" t="s">
        <v>223</v>
      </c>
      <c r="B809" s="39" t="s">
        <v>379</v>
      </c>
      <c r="C809" s="39" t="s">
        <v>379</v>
      </c>
      <c r="D809" s="39" t="s">
        <v>379</v>
      </c>
      <c r="E809" s="138">
        <v>50.63</v>
      </c>
      <c r="F809" s="138">
        <v>47.76</v>
      </c>
      <c r="G809" s="138">
        <v>53.49</v>
      </c>
      <c r="H809" s="138">
        <v>2.88366581078412</v>
      </c>
    </row>
    <row r="810" spans="1:8">
      <c r="A810" s="39" t="s">
        <v>221</v>
      </c>
      <c r="B810" s="39" t="s">
        <v>101</v>
      </c>
      <c r="C810" s="39" t="s">
        <v>366</v>
      </c>
      <c r="D810" s="39" t="s">
        <v>356</v>
      </c>
      <c r="E810" s="138">
        <v>13.64</v>
      </c>
      <c r="F810" s="138">
        <v>9.76</v>
      </c>
      <c r="G810" s="138">
        <v>18.739999999999998</v>
      </c>
      <c r="H810" s="138">
        <v>16.715542521994134</v>
      </c>
    </row>
    <row r="811" spans="1:8">
      <c r="A811" s="39" t="s">
        <v>221</v>
      </c>
      <c r="B811" s="39" t="s">
        <v>108</v>
      </c>
      <c r="C811" s="39" t="s">
        <v>365</v>
      </c>
      <c r="D811" s="39" t="s">
        <v>356</v>
      </c>
      <c r="E811" s="138">
        <v>13.17</v>
      </c>
      <c r="F811" s="138">
        <v>7.98</v>
      </c>
      <c r="G811" s="138">
        <v>20.96</v>
      </c>
      <c r="H811" s="138">
        <v>24.75322703113136</v>
      </c>
    </row>
    <row r="812" spans="1:8">
      <c r="A812" s="39" t="s">
        <v>221</v>
      </c>
      <c r="B812" s="39" t="s">
        <v>109</v>
      </c>
      <c r="C812" s="39" t="s">
        <v>364</v>
      </c>
      <c r="D812" s="39" t="s">
        <v>356</v>
      </c>
      <c r="E812" s="138">
        <v>15.94</v>
      </c>
      <c r="F812" s="138">
        <v>11.55</v>
      </c>
      <c r="G812" s="138">
        <v>21.6</v>
      </c>
      <c r="H812" s="138">
        <v>15.997490589711417</v>
      </c>
    </row>
    <row r="813" spans="1:8">
      <c r="A813" s="39" t="s">
        <v>221</v>
      </c>
      <c r="B813" s="39" t="s">
        <v>112</v>
      </c>
      <c r="C813" s="39" t="s">
        <v>364</v>
      </c>
      <c r="D813" s="39" t="s">
        <v>356</v>
      </c>
      <c r="E813" s="138">
        <v>22.26</v>
      </c>
      <c r="F813" s="138">
        <v>15.17</v>
      </c>
      <c r="G813" s="138">
        <v>31.44</v>
      </c>
      <c r="H813" s="138">
        <v>18.688230008984725</v>
      </c>
    </row>
    <row r="814" spans="1:8">
      <c r="A814" s="39" t="s">
        <v>221</v>
      </c>
      <c r="B814" s="39" t="s">
        <v>115</v>
      </c>
      <c r="C814" s="39" t="s">
        <v>366</v>
      </c>
      <c r="D814" s="39" t="s">
        <v>356</v>
      </c>
      <c r="E814" s="138">
        <v>19.82</v>
      </c>
      <c r="F814" s="138">
        <v>15.95</v>
      </c>
      <c r="G814" s="138">
        <v>24.36</v>
      </c>
      <c r="H814" s="138">
        <v>10.847628657921291</v>
      </c>
    </row>
    <row r="815" spans="1:8">
      <c r="A815" s="39" t="s">
        <v>221</v>
      </c>
      <c r="B815" s="39" t="s">
        <v>118</v>
      </c>
      <c r="C815" s="39" t="s">
        <v>365</v>
      </c>
      <c r="D815" s="39" t="s">
        <v>356</v>
      </c>
      <c r="E815" s="138">
        <v>21.78</v>
      </c>
      <c r="F815" s="138">
        <v>14.64</v>
      </c>
      <c r="G815" s="138">
        <v>31.15</v>
      </c>
      <c r="H815" s="138">
        <v>19.375573921028462</v>
      </c>
    </row>
    <row r="816" spans="1:8">
      <c r="A816" s="39" t="s">
        <v>221</v>
      </c>
      <c r="B816" s="39" t="s">
        <v>122</v>
      </c>
      <c r="C816" s="39" t="s">
        <v>364</v>
      </c>
      <c r="D816" s="39" t="s">
        <v>356</v>
      </c>
      <c r="E816" s="138">
        <v>14.13</v>
      </c>
      <c r="F816" s="138">
        <v>10.15</v>
      </c>
      <c r="G816" s="138">
        <v>19.350000000000001</v>
      </c>
      <c r="H816" s="138">
        <v>16.489738145789101</v>
      </c>
    </row>
    <row r="817" spans="1:8">
      <c r="A817" s="39" t="s">
        <v>221</v>
      </c>
      <c r="B817" s="39" t="s">
        <v>130</v>
      </c>
      <c r="C817" s="39" t="s">
        <v>363</v>
      </c>
      <c r="D817" s="39" t="s">
        <v>356</v>
      </c>
      <c r="E817" s="138">
        <v>20.74</v>
      </c>
      <c r="F817" s="138">
        <v>16.7</v>
      </c>
      <c r="G817" s="138">
        <v>25.46</v>
      </c>
      <c r="H817" s="138">
        <v>10.752169720347156</v>
      </c>
    </row>
    <row r="818" spans="1:8">
      <c r="A818" s="39" t="s">
        <v>221</v>
      </c>
      <c r="B818" s="39" t="s">
        <v>135</v>
      </c>
      <c r="C818" s="39" t="s">
        <v>364</v>
      </c>
      <c r="D818" s="39" t="s">
        <v>356</v>
      </c>
      <c r="E818" s="138">
        <v>26.88</v>
      </c>
      <c r="F818" s="138">
        <v>19.37</v>
      </c>
      <c r="G818" s="138">
        <v>36</v>
      </c>
      <c r="H818" s="138">
        <v>15.885416666666666</v>
      </c>
    </row>
    <row r="819" spans="1:8">
      <c r="A819" s="39" t="s">
        <v>221</v>
      </c>
      <c r="B819" s="39" t="s">
        <v>136</v>
      </c>
      <c r="C819" s="39" t="s">
        <v>364</v>
      </c>
      <c r="D819" s="39" t="s">
        <v>356</v>
      </c>
      <c r="E819" s="138">
        <v>14.92</v>
      </c>
      <c r="F819" s="138">
        <v>10.15</v>
      </c>
      <c r="G819" s="138">
        <v>21.39</v>
      </c>
      <c r="H819" s="138">
        <v>19.101876675603219</v>
      </c>
    </row>
    <row r="820" spans="1:8">
      <c r="A820" s="39" t="s">
        <v>221</v>
      </c>
      <c r="B820" s="39" t="s">
        <v>143</v>
      </c>
      <c r="C820" s="39" t="s">
        <v>365</v>
      </c>
      <c r="D820" s="39" t="s">
        <v>356</v>
      </c>
      <c r="E820" s="138">
        <v>18.54</v>
      </c>
      <c r="F820" s="138">
        <v>13.58</v>
      </c>
      <c r="G820" s="138">
        <v>24.8</v>
      </c>
      <c r="H820" s="138">
        <v>15.426105717367852</v>
      </c>
    </row>
    <row r="821" spans="1:8">
      <c r="A821" s="39" t="s">
        <v>221</v>
      </c>
      <c r="B821" s="39" t="s">
        <v>149</v>
      </c>
      <c r="C821" s="39" t="s">
        <v>363</v>
      </c>
      <c r="D821" s="39" t="s">
        <v>356</v>
      </c>
      <c r="E821" s="138">
        <v>18.579999999999998</v>
      </c>
      <c r="F821" s="138">
        <v>14.63</v>
      </c>
      <c r="G821" s="138">
        <v>23.3</v>
      </c>
      <c r="H821" s="138">
        <v>11.894510226049517</v>
      </c>
    </row>
    <row r="822" spans="1:8">
      <c r="A822" s="39" t="s">
        <v>221</v>
      </c>
      <c r="B822" s="39" t="s">
        <v>151</v>
      </c>
      <c r="C822" s="39" t="s">
        <v>364</v>
      </c>
      <c r="D822" s="39" t="s">
        <v>356</v>
      </c>
      <c r="E822" s="138">
        <v>20.260000000000002</v>
      </c>
      <c r="F822" s="138">
        <v>14.3</v>
      </c>
      <c r="G822" s="138">
        <v>27.9</v>
      </c>
      <c r="H822" s="138">
        <v>17.127344521224085</v>
      </c>
    </row>
    <row r="823" spans="1:8">
      <c r="A823" s="39" t="s">
        <v>221</v>
      </c>
      <c r="B823" s="39" t="s">
        <v>154</v>
      </c>
      <c r="C823" s="39" t="s">
        <v>366</v>
      </c>
      <c r="D823" s="39" t="s">
        <v>356</v>
      </c>
      <c r="E823" s="138">
        <v>15.36</v>
      </c>
      <c r="F823" s="138">
        <v>10.6</v>
      </c>
      <c r="G823" s="138">
        <v>21.75</v>
      </c>
      <c r="H823" s="138">
        <v>18.424479166666668</v>
      </c>
    </row>
    <row r="824" spans="1:8">
      <c r="A824" s="39" t="s">
        <v>221</v>
      </c>
      <c r="B824" s="39" t="s">
        <v>164</v>
      </c>
      <c r="C824" s="39" t="s">
        <v>365</v>
      </c>
      <c r="D824" s="39" t="s">
        <v>356</v>
      </c>
      <c r="E824" s="138">
        <v>23.23</v>
      </c>
      <c r="F824" s="138">
        <v>16.2</v>
      </c>
      <c r="G824" s="138">
        <v>32.14</v>
      </c>
      <c r="H824" s="138">
        <v>17.56349547998278</v>
      </c>
    </row>
    <row r="825" spans="1:8">
      <c r="A825" s="39" t="s">
        <v>221</v>
      </c>
      <c r="B825" s="39" t="s">
        <v>171</v>
      </c>
      <c r="C825" s="39" t="s">
        <v>366</v>
      </c>
      <c r="D825" s="39" t="s">
        <v>356</v>
      </c>
      <c r="E825" s="138">
        <v>23.03</v>
      </c>
      <c r="F825" s="138">
        <v>18.59</v>
      </c>
      <c r="G825" s="138">
        <v>28.16</v>
      </c>
      <c r="H825" s="138">
        <v>10.594876248371689</v>
      </c>
    </row>
    <row r="826" spans="1:8">
      <c r="A826" s="39" t="s">
        <v>221</v>
      </c>
      <c r="B826" s="39" t="s">
        <v>174</v>
      </c>
      <c r="C826" s="39" t="s">
        <v>366</v>
      </c>
      <c r="D826" s="39" t="s">
        <v>356</v>
      </c>
      <c r="E826" s="138">
        <v>15.81</v>
      </c>
      <c r="F826" s="138">
        <v>11.24</v>
      </c>
      <c r="G826" s="138">
        <v>21.8</v>
      </c>
      <c r="H826" s="138">
        <v>16.951296647691336</v>
      </c>
    </row>
    <row r="827" spans="1:8">
      <c r="A827" s="39" t="s">
        <v>221</v>
      </c>
      <c r="B827" s="39" t="s">
        <v>356</v>
      </c>
      <c r="C827" s="39" t="s">
        <v>356</v>
      </c>
      <c r="D827" s="39" t="s">
        <v>356</v>
      </c>
      <c r="E827" s="138">
        <v>18.71</v>
      </c>
      <c r="F827" s="138">
        <v>17.25</v>
      </c>
      <c r="G827" s="138">
        <v>20.260000000000002</v>
      </c>
      <c r="H827" s="138">
        <v>4.115446285408872</v>
      </c>
    </row>
    <row r="828" spans="1:8">
      <c r="A828" s="39" t="s">
        <v>221</v>
      </c>
      <c r="B828" s="39" t="s">
        <v>102</v>
      </c>
      <c r="C828" s="39" t="s">
        <v>368</v>
      </c>
      <c r="D828" s="39" t="s">
        <v>357</v>
      </c>
      <c r="E828" s="138">
        <v>23.85</v>
      </c>
      <c r="F828" s="138">
        <v>16.850000000000001</v>
      </c>
      <c r="G828" s="138">
        <v>32.61</v>
      </c>
      <c r="H828" s="138">
        <v>16.89727463312369</v>
      </c>
    </row>
    <row r="829" spans="1:8">
      <c r="A829" s="39" t="s">
        <v>221</v>
      </c>
      <c r="B829" s="39" t="s">
        <v>103</v>
      </c>
      <c r="C829" s="39" t="s">
        <v>368</v>
      </c>
      <c r="D829" s="39" t="s">
        <v>357</v>
      </c>
      <c r="E829" s="138">
        <v>23.35</v>
      </c>
      <c r="F829" s="138">
        <v>17.02</v>
      </c>
      <c r="G829" s="138">
        <v>31.17</v>
      </c>
      <c r="H829" s="138">
        <v>15.503211991434689</v>
      </c>
    </row>
    <row r="830" spans="1:8">
      <c r="A830" s="39" t="s">
        <v>221</v>
      </c>
      <c r="B830" s="39" t="s">
        <v>104</v>
      </c>
      <c r="C830" s="39" t="s">
        <v>367</v>
      </c>
      <c r="D830" s="39" t="s">
        <v>357</v>
      </c>
      <c r="E830" s="138">
        <v>9.76</v>
      </c>
      <c r="F830" s="138">
        <v>5.41</v>
      </c>
      <c r="G830" s="138">
        <v>16.98</v>
      </c>
      <c r="H830" s="138">
        <v>29.303278688524593</v>
      </c>
    </row>
    <row r="831" spans="1:8">
      <c r="A831" s="39" t="s">
        <v>221</v>
      </c>
      <c r="B831" s="39" t="s">
        <v>110</v>
      </c>
      <c r="C831" s="39" t="s">
        <v>370</v>
      </c>
      <c r="D831" s="39" t="s">
        <v>357</v>
      </c>
      <c r="E831" s="138">
        <v>14.96</v>
      </c>
      <c r="F831" s="138">
        <v>11.16</v>
      </c>
      <c r="G831" s="138">
        <v>19.75</v>
      </c>
      <c r="H831" s="138">
        <v>14.572192513368984</v>
      </c>
    </row>
    <row r="832" spans="1:8">
      <c r="A832" s="39" t="s">
        <v>221</v>
      </c>
      <c r="B832" s="39" t="s">
        <v>111</v>
      </c>
      <c r="C832" s="39" t="s">
        <v>370</v>
      </c>
      <c r="D832" s="39" t="s">
        <v>357</v>
      </c>
      <c r="E832" s="138">
        <v>16.52</v>
      </c>
      <c r="F832" s="138">
        <v>13.02</v>
      </c>
      <c r="G832" s="138">
        <v>20.72</v>
      </c>
      <c r="H832" s="138">
        <v>11.864406779661017</v>
      </c>
    </row>
    <row r="833" spans="1:8">
      <c r="A833" s="39" t="s">
        <v>221</v>
      </c>
      <c r="B833" s="39" t="s">
        <v>116</v>
      </c>
      <c r="C833" s="39" t="s">
        <v>369</v>
      </c>
      <c r="D833" s="39" t="s">
        <v>357</v>
      </c>
      <c r="E833" s="138">
        <v>15.29</v>
      </c>
      <c r="F833" s="138">
        <v>10.119999999999999</v>
      </c>
      <c r="G833" s="138">
        <v>22.46</v>
      </c>
      <c r="H833" s="138">
        <v>20.405493786788753</v>
      </c>
    </row>
    <row r="834" spans="1:8">
      <c r="A834" s="39" t="s">
        <v>221</v>
      </c>
      <c r="B834" s="39" t="s">
        <v>117</v>
      </c>
      <c r="C834" s="39" t="s">
        <v>367</v>
      </c>
      <c r="D834" s="39" t="s">
        <v>357</v>
      </c>
      <c r="E834" s="138">
        <v>21.6</v>
      </c>
      <c r="F834" s="138">
        <v>16.739999999999998</v>
      </c>
      <c r="G834" s="138">
        <v>27.4</v>
      </c>
      <c r="H834" s="138">
        <v>12.592592592592592</v>
      </c>
    </row>
    <row r="835" spans="1:8">
      <c r="A835" s="39" t="s">
        <v>221</v>
      </c>
      <c r="B835" s="39" t="s">
        <v>119</v>
      </c>
      <c r="C835" s="39" t="s">
        <v>367</v>
      </c>
      <c r="D835" s="39" t="s">
        <v>357</v>
      </c>
      <c r="E835" s="138">
        <v>11.64</v>
      </c>
      <c r="F835" s="138">
        <v>8.2100000000000009</v>
      </c>
      <c r="G835" s="138">
        <v>16.25</v>
      </c>
      <c r="H835" s="138">
        <v>17.439862542955321</v>
      </c>
    </row>
    <row r="836" spans="1:8">
      <c r="A836" s="39" t="s">
        <v>221</v>
      </c>
      <c r="B836" s="39" t="s">
        <v>123</v>
      </c>
      <c r="C836" s="39" t="s">
        <v>370</v>
      </c>
      <c r="D836" s="39" t="s">
        <v>357</v>
      </c>
      <c r="E836" s="138">
        <v>21.07</v>
      </c>
      <c r="F836" s="138">
        <v>16.63</v>
      </c>
      <c r="G836" s="138">
        <v>26.32</v>
      </c>
      <c r="H836" s="138">
        <v>11.722828666350262</v>
      </c>
    </row>
    <row r="837" spans="1:8">
      <c r="A837" s="39" t="s">
        <v>221</v>
      </c>
      <c r="B837" s="39" t="s">
        <v>132</v>
      </c>
      <c r="C837" s="39" t="s">
        <v>367</v>
      </c>
      <c r="D837" s="39" t="s">
        <v>357</v>
      </c>
      <c r="E837" s="138">
        <v>15.38</v>
      </c>
      <c r="F837" s="138">
        <v>11.39</v>
      </c>
      <c r="G837" s="138">
        <v>20.43</v>
      </c>
      <c r="H837" s="138">
        <v>14.889466840052016</v>
      </c>
    </row>
    <row r="838" spans="1:8">
      <c r="A838" s="39" t="s">
        <v>221</v>
      </c>
      <c r="B838" s="39" t="s">
        <v>134</v>
      </c>
      <c r="C838" s="39" t="s">
        <v>368</v>
      </c>
      <c r="D838" s="39" t="s">
        <v>357</v>
      </c>
      <c r="E838" s="138">
        <v>21.55</v>
      </c>
      <c r="F838" s="138">
        <v>16.29</v>
      </c>
      <c r="G838" s="138">
        <v>27.94</v>
      </c>
      <c r="H838" s="138">
        <v>13.781902552204176</v>
      </c>
    </row>
    <row r="839" spans="1:8">
      <c r="A839" s="39" t="s">
        <v>221</v>
      </c>
      <c r="B839" s="39" t="s">
        <v>150</v>
      </c>
      <c r="C839" s="39" t="s">
        <v>367</v>
      </c>
      <c r="D839" s="39" t="s">
        <v>357</v>
      </c>
      <c r="E839" s="138">
        <v>25.81</v>
      </c>
      <c r="F839" s="138">
        <v>19.34</v>
      </c>
      <c r="G839" s="138">
        <v>33.549999999999997</v>
      </c>
      <c r="H839" s="138">
        <v>14.103060829135995</v>
      </c>
    </row>
    <row r="840" spans="1:8">
      <c r="A840" s="39" t="s">
        <v>221</v>
      </c>
      <c r="B840" s="39" t="s">
        <v>156</v>
      </c>
      <c r="C840" s="39" t="s">
        <v>367</v>
      </c>
      <c r="D840" s="39" t="s">
        <v>357</v>
      </c>
      <c r="E840" s="138">
        <v>10.08</v>
      </c>
      <c r="F840" s="138">
        <v>6.6</v>
      </c>
      <c r="G840" s="138">
        <v>15.1</v>
      </c>
      <c r="H840" s="138">
        <v>21.13095238095238</v>
      </c>
    </row>
    <row r="841" spans="1:8">
      <c r="A841" s="39" t="s">
        <v>221</v>
      </c>
      <c r="B841" s="39" t="s">
        <v>159</v>
      </c>
      <c r="C841" s="39" t="s">
        <v>368</v>
      </c>
      <c r="D841" s="39" t="s">
        <v>357</v>
      </c>
      <c r="E841" s="138">
        <v>19.86</v>
      </c>
      <c r="F841" s="138">
        <v>13.17</v>
      </c>
      <c r="G841" s="138">
        <v>28.82</v>
      </c>
      <c r="H841" s="138">
        <v>20.090634441087616</v>
      </c>
    </row>
    <row r="842" spans="1:8">
      <c r="A842" s="39" t="s">
        <v>221</v>
      </c>
      <c r="B842" s="39" t="s">
        <v>161</v>
      </c>
      <c r="C842" s="39" t="s">
        <v>367</v>
      </c>
      <c r="D842" s="39" t="s">
        <v>357</v>
      </c>
      <c r="E842" s="138">
        <v>17.73</v>
      </c>
      <c r="F842" s="138">
        <v>13.41</v>
      </c>
      <c r="G842" s="138">
        <v>23.08</v>
      </c>
      <c r="H842" s="138">
        <v>13.874788494077833</v>
      </c>
    </row>
    <row r="843" spans="1:8">
      <c r="A843" s="39" t="s">
        <v>221</v>
      </c>
      <c r="B843" s="39" t="s">
        <v>168</v>
      </c>
      <c r="C843" s="39" t="s">
        <v>369</v>
      </c>
      <c r="D843" s="39" t="s">
        <v>357</v>
      </c>
      <c r="E843" s="138">
        <v>18.02</v>
      </c>
      <c r="F843" s="138">
        <v>12.49</v>
      </c>
      <c r="G843" s="138">
        <v>25.29</v>
      </c>
      <c r="H843" s="138">
        <v>18.035516093229745</v>
      </c>
    </row>
    <row r="844" spans="1:8">
      <c r="A844" s="39" t="s">
        <v>221</v>
      </c>
      <c r="B844" s="39" t="s">
        <v>357</v>
      </c>
      <c r="C844" s="39" t="s">
        <v>357</v>
      </c>
      <c r="D844" s="39" t="s">
        <v>357</v>
      </c>
      <c r="E844" s="138">
        <v>17.05</v>
      </c>
      <c r="F844" s="138">
        <v>15.7</v>
      </c>
      <c r="G844" s="138">
        <v>18.489999999999998</v>
      </c>
      <c r="H844" s="138">
        <v>4.1642228739002931</v>
      </c>
    </row>
    <row r="845" spans="1:8">
      <c r="A845" s="39" t="s">
        <v>221</v>
      </c>
      <c r="B845" s="39" t="s">
        <v>98</v>
      </c>
      <c r="C845" s="39" t="s">
        <v>374</v>
      </c>
      <c r="D845" s="39" t="s">
        <v>358</v>
      </c>
      <c r="E845" s="138">
        <v>22.05</v>
      </c>
      <c r="F845" s="138">
        <v>14.02</v>
      </c>
      <c r="G845" s="138">
        <v>32.93</v>
      </c>
      <c r="H845" s="138">
        <v>21.904761904761905</v>
      </c>
    </row>
    <row r="846" spans="1:8">
      <c r="A846" s="39" t="s">
        <v>221</v>
      </c>
      <c r="B846" s="39" t="s">
        <v>105</v>
      </c>
      <c r="C846" s="39" t="s">
        <v>374</v>
      </c>
      <c r="D846" s="39" t="s">
        <v>358</v>
      </c>
      <c r="E846" s="138">
        <v>17.809999999999999</v>
      </c>
      <c r="F846" s="138">
        <v>11.37</v>
      </c>
      <c r="G846" s="138">
        <v>26.79</v>
      </c>
      <c r="H846" s="138">
        <v>21.953958450308818</v>
      </c>
    </row>
    <row r="847" spans="1:8">
      <c r="A847" s="39" t="s">
        <v>221</v>
      </c>
      <c r="B847" s="39" t="s">
        <v>106</v>
      </c>
      <c r="C847" s="39" t="s">
        <v>372</v>
      </c>
      <c r="D847" s="39" t="s">
        <v>358</v>
      </c>
      <c r="E847" s="138">
        <v>9.92</v>
      </c>
      <c r="F847" s="138">
        <v>6.91</v>
      </c>
      <c r="G847" s="138">
        <v>14.05</v>
      </c>
      <c r="H847" s="138">
        <v>18.14516129032258</v>
      </c>
    </row>
    <row r="848" spans="1:8">
      <c r="A848" s="39" t="s">
        <v>221</v>
      </c>
      <c r="B848" s="39" t="s">
        <v>125</v>
      </c>
      <c r="C848" s="39" t="s">
        <v>371</v>
      </c>
      <c r="D848" s="39" t="s">
        <v>358</v>
      </c>
      <c r="E848" s="138">
        <v>16.73</v>
      </c>
      <c r="F848" s="138">
        <v>12.19</v>
      </c>
      <c r="G848" s="138">
        <v>22.53</v>
      </c>
      <c r="H848" s="138">
        <v>15.720263000597729</v>
      </c>
    </row>
    <row r="849" spans="1:8">
      <c r="A849" s="39" t="s">
        <v>221</v>
      </c>
      <c r="B849" s="39" t="s">
        <v>131</v>
      </c>
      <c r="C849" s="39" t="s">
        <v>374</v>
      </c>
      <c r="D849" s="39" t="s">
        <v>358</v>
      </c>
      <c r="E849" s="138">
        <v>16.29</v>
      </c>
      <c r="F849" s="138">
        <v>11.03</v>
      </c>
      <c r="G849" s="138">
        <v>23.4</v>
      </c>
      <c r="H849" s="138">
        <v>19.275629220380601</v>
      </c>
    </row>
    <row r="850" spans="1:8">
      <c r="A850" s="39" t="s">
        <v>221</v>
      </c>
      <c r="B850" s="39" t="s">
        <v>133</v>
      </c>
      <c r="C850" s="39" t="s">
        <v>373</v>
      </c>
      <c r="D850" s="39" t="s">
        <v>358</v>
      </c>
      <c r="E850" s="138">
        <v>16.11</v>
      </c>
      <c r="F850" s="138">
        <v>12</v>
      </c>
      <c r="G850" s="138">
        <v>21.29</v>
      </c>
      <c r="H850" s="138">
        <v>14.649286157666044</v>
      </c>
    </row>
    <row r="851" spans="1:8">
      <c r="A851" s="39" t="s">
        <v>221</v>
      </c>
      <c r="B851" s="39" t="s">
        <v>137</v>
      </c>
      <c r="C851" s="39" t="s">
        <v>372</v>
      </c>
      <c r="D851" s="39" t="s">
        <v>358</v>
      </c>
      <c r="E851" s="138">
        <v>8.59</v>
      </c>
      <c r="F851" s="138">
        <v>5.28</v>
      </c>
      <c r="G851" s="138">
        <v>13.68</v>
      </c>
      <c r="H851" s="138">
        <v>24.330616996507565</v>
      </c>
    </row>
    <row r="852" spans="1:8">
      <c r="A852" s="39" t="s">
        <v>221</v>
      </c>
      <c r="B852" s="39" t="s">
        <v>138</v>
      </c>
      <c r="C852" s="39" t="s">
        <v>374</v>
      </c>
      <c r="D852" s="39" t="s">
        <v>358</v>
      </c>
      <c r="E852" s="138">
        <v>21.2</v>
      </c>
      <c r="F852" s="138">
        <v>12.88</v>
      </c>
      <c r="G852" s="138">
        <v>32.85</v>
      </c>
      <c r="H852" s="138">
        <v>24.056603773584907</v>
      </c>
    </row>
    <row r="853" spans="1:8">
      <c r="A853" s="39" t="s">
        <v>221</v>
      </c>
      <c r="B853" s="39" t="s">
        <v>140</v>
      </c>
      <c r="C853" s="39" t="s">
        <v>373</v>
      </c>
      <c r="D853" s="39" t="s">
        <v>358</v>
      </c>
      <c r="E853" s="138">
        <v>15.07</v>
      </c>
      <c r="F853" s="138">
        <v>10.78</v>
      </c>
      <c r="G853" s="138">
        <v>20.67</v>
      </c>
      <c r="H853" s="138">
        <v>16.65560716655607</v>
      </c>
    </row>
    <row r="854" spans="1:8">
      <c r="A854" s="39" t="s">
        <v>221</v>
      </c>
      <c r="B854" s="39" t="s">
        <v>144</v>
      </c>
      <c r="C854" s="39" t="s">
        <v>371</v>
      </c>
      <c r="D854" s="39" t="s">
        <v>358</v>
      </c>
      <c r="E854" s="138">
        <v>23.66</v>
      </c>
      <c r="F854" s="138">
        <v>17.95</v>
      </c>
      <c r="G854" s="138">
        <v>30.52</v>
      </c>
      <c r="H854" s="138">
        <v>13.567202028740491</v>
      </c>
    </row>
    <row r="855" spans="1:8">
      <c r="A855" s="39" t="s">
        <v>221</v>
      </c>
      <c r="B855" s="39" t="s">
        <v>145</v>
      </c>
      <c r="C855" s="39" t="s">
        <v>371</v>
      </c>
      <c r="D855" s="39" t="s">
        <v>358</v>
      </c>
      <c r="E855" s="138">
        <v>24</v>
      </c>
      <c r="F855" s="138">
        <v>18</v>
      </c>
      <c r="G855" s="138">
        <v>31.25</v>
      </c>
      <c r="H855" s="138">
        <v>14.125000000000002</v>
      </c>
    </row>
    <row r="856" spans="1:8">
      <c r="A856" s="39" t="s">
        <v>221</v>
      </c>
      <c r="B856" s="39" t="s">
        <v>146</v>
      </c>
      <c r="C856" s="39" t="s">
        <v>372</v>
      </c>
      <c r="D856" s="39" t="s">
        <v>358</v>
      </c>
      <c r="E856" s="138">
        <v>13.59</v>
      </c>
      <c r="F856" s="138">
        <v>9.9</v>
      </c>
      <c r="G856" s="138">
        <v>18.37</v>
      </c>
      <c r="H856" s="138">
        <v>15.820456217807211</v>
      </c>
    </row>
    <row r="857" spans="1:8">
      <c r="A857" s="39" t="s">
        <v>221</v>
      </c>
      <c r="B857" s="39" t="s">
        <v>153</v>
      </c>
      <c r="C857" s="39" t="s">
        <v>371</v>
      </c>
      <c r="D857" s="39" t="s">
        <v>358</v>
      </c>
      <c r="E857" s="138">
        <v>18.12</v>
      </c>
      <c r="F857" s="138">
        <v>9.61</v>
      </c>
      <c r="G857" s="138">
        <v>31.52</v>
      </c>
      <c r="H857" s="138">
        <v>30.573951434878587</v>
      </c>
    </row>
    <row r="858" spans="1:8">
      <c r="A858" s="39" t="s">
        <v>221</v>
      </c>
      <c r="B858" s="39" t="s">
        <v>162</v>
      </c>
      <c r="C858" s="39" t="s">
        <v>371</v>
      </c>
      <c r="D858" s="39" t="s">
        <v>358</v>
      </c>
      <c r="E858" s="138">
        <v>15.63</v>
      </c>
      <c r="F858" s="138">
        <v>9.99</v>
      </c>
      <c r="G858" s="138">
        <v>23.61</v>
      </c>
      <c r="H858" s="138">
        <v>22.008957133717207</v>
      </c>
    </row>
    <row r="859" spans="1:8">
      <c r="A859" s="39" t="s">
        <v>221</v>
      </c>
      <c r="B859" s="39" t="s">
        <v>165</v>
      </c>
      <c r="C859" s="39" t="s">
        <v>374</v>
      </c>
      <c r="D859" s="39" t="s">
        <v>358</v>
      </c>
      <c r="E859" s="138">
        <v>14.43</v>
      </c>
      <c r="F859" s="138">
        <v>9.67</v>
      </c>
      <c r="G859" s="138">
        <v>20.99</v>
      </c>
      <c r="H859" s="138">
        <v>19.81981981981982</v>
      </c>
    </row>
    <row r="860" spans="1:8">
      <c r="A860" s="39" t="s">
        <v>221</v>
      </c>
      <c r="B860" s="39" t="s">
        <v>166</v>
      </c>
      <c r="C860" s="39" t="s">
        <v>374</v>
      </c>
      <c r="D860" s="39" t="s">
        <v>358</v>
      </c>
      <c r="E860" s="138">
        <v>9.09</v>
      </c>
      <c r="F860" s="138">
        <v>5.94</v>
      </c>
      <c r="G860" s="138">
        <v>13.67</v>
      </c>
      <c r="H860" s="138">
        <v>21.342134213421343</v>
      </c>
    </row>
    <row r="861" spans="1:8">
      <c r="A861" s="39" t="s">
        <v>221</v>
      </c>
      <c r="B861" s="39" t="s">
        <v>170</v>
      </c>
      <c r="C861" s="39" t="s">
        <v>372</v>
      </c>
      <c r="D861" s="39" t="s">
        <v>358</v>
      </c>
      <c r="E861" s="138">
        <v>11.82</v>
      </c>
      <c r="F861" s="138">
        <v>8.6199999999999992</v>
      </c>
      <c r="G861" s="138">
        <v>15.99</v>
      </c>
      <c r="H861" s="138">
        <v>15.820642978003384</v>
      </c>
    </row>
    <row r="862" spans="1:8">
      <c r="A862" s="39" t="s">
        <v>221</v>
      </c>
      <c r="B862" s="39" t="s">
        <v>172</v>
      </c>
      <c r="C862" s="39" t="s">
        <v>374</v>
      </c>
      <c r="D862" s="39" t="s">
        <v>358</v>
      </c>
      <c r="E862" s="138">
        <v>16.16</v>
      </c>
      <c r="F862" s="138">
        <v>11.75</v>
      </c>
      <c r="G862" s="138">
        <v>21.83</v>
      </c>
      <c r="H862" s="138">
        <v>15.841584158415841</v>
      </c>
    </row>
    <row r="863" spans="1:8">
      <c r="A863" s="39" t="s">
        <v>221</v>
      </c>
      <c r="B863" s="39" t="s">
        <v>175</v>
      </c>
      <c r="C863" s="39" t="s">
        <v>373</v>
      </c>
      <c r="D863" s="39" t="s">
        <v>358</v>
      </c>
      <c r="E863" s="138">
        <v>16.53</v>
      </c>
      <c r="F863" s="138">
        <v>12.26</v>
      </c>
      <c r="G863" s="138">
        <v>21.92</v>
      </c>
      <c r="H863" s="138">
        <v>14.882032667876588</v>
      </c>
    </row>
    <row r="864" spans="1:8">
      <c r="A864" s="39" t="s">
        <v>221</v>
      </c>
      <c r="B864" s="39" t="s">
        <v>358</v>
      </c>
      <c r="C864" s="39" t="s">
        <v>358</v>
      </c>
      <c r="D864" s="39" t="s">
        <v>358</v>
      </c>
      <c r="E864" s="138">
        <v>14.25</v>
      </c>
      <c r="F864" s="138">
        <v>12.91</v>
      </c>
      <c r="G864" s="138">
        <v>15.71</v>
      </c>
      <c r="H864" s="138">
        <v>4.9824561403508767</v>
      </c>
    </row>
    <row r="865" spans="1:8">
      <c r="A865" s="39" t="s">
        <v>221</v>
      </c>
      <c r="B865" s="39" t="s">
        <v>99</v>
      </c>
      <c r="C865" s="39" t="s">
        <v>377</v>
      </c>
      <c r="D865" s="39" t="s">
        <v>360</v>
      </c>
      <c r="E865" s="138">
        <v>21.86</v>
      </c>
      <c r="F865" s="138">
        <v>15.52</v>
      </c>
      <c r="G865" s="138">
        <v>29.87</v>
      </c>
      <c r="H865" s="138">
        <v>16.742909423604761</v>
      </c>
    </row>
    <row r="866" spans="1:8">
      <c r="A866" s="39" t="s">
        <v>221</v>
      </c>
      <c r="B866" s="39" t="s">
        <v>100</v>
      </c>
      <c r="C866" s="39" t="s">
        <v>377</v>
      </c>
      <c r="D866" s="39" t="s">
        <v>360</v>
      </c>
      <c r="E866" s="138">
        <v>15.71</v>
      </c>
      <c r="F866" s="138">
        <v>11.79</v>
      </c>
      <c r="G866" s="138">
        <v>20.63</v>
      </c>
      <c r="H866" s="138">
        <v>14.322087842138764</v>
      </c>
    </row>
    <row r="867" spans="1:8">
      <c r="A867" s="39" t="s">
        <v>221</v>
      </c>
      <c r="B867" s="39" t="s">
        <v>107</v>
      </c>
      <c r="C867" s="39" t="s">
        <v>376</v>
      </c>
      <c r="D867" s="39" t="s">
        <v>360</v>
      </c>
      <c r="E867" s="138">
        <v>21</v>
      </c>
      <c r="F867" s="138">
        <v>16.88</v>
      </c>
      <c r="G867" s="138">
        <v>25.82</v>
      </c>
      <c r="H867" s="138">
        <v>10.857142857142858</v>
      </c>
    </row>
    <row r="868" spans="1:8">
      <c r="A868" s="39" t="s">
        <v>221</v>
      </c>
      <c r="B868" s="39" t="s">
        <v>113</v>
      </c>
      <c r="C868" s="39" t="s">
        <v>375</v>
      </c>
      <c r="D868" s="39" t="s">
        <v>360</v>
      </c>
      <c r="E868" s="138">
        <v>17.45</v>
      </c>
      <c r="F868" s="138">
        <v>11.78</v>
      </c>
      <c r="G868" s="138">
        <v>25.08</v>
      </c>
      <c r="H868" s="138">
        <v>19.369627507163322</v>
      </c>
    </row>
    <row r="869" spans="1:8">
      <c r="A869" s="39" t="s">
        <v>221</v>
      </c>
      <c r="B869" s="39" t="s">
        <v>114</v>
      </c>
      <c r="C869" s="39" t="s">
        <v>386</v>
      </c>
      <c r="D869" s="39" t="s">
        <v>360</v>
      </c>
      <c r="E869" s="138">
        <v>10.119999999999999</v>
      </c>
      <c r="F869" s="138">
        <v>6.51</v>
      </c>
      <c r="G869" s="138">
        <v>15.4</v>
      </c>
      <c r="H869" s="138">
        <v>22.035573122529645</v>
      </c>
    </row>
    <row r="870" spans="1:8">
      <c r="A870" s="39" t="s">
        <v>221</v>
      </c>
      <c r="B870" s="39" t="s">
        <v>120</v>
      </c>
      <c r="C870" s="39" t="s">
        <v>386</v>
      </c>
      <c r="D870" s="39" t="s">
        <v>360</v>
      </c>
      <c r="E870" s="138">
        <v>24.42</v>
      </c>
      <c r="F870" s="138">
        <v>16.66</v>
      </c>
      <c r="G870" s="138">
        <v>34.29</v>
      </c>
      <c r="H870" s="138">
        <v>18.509418509418506</v>
      </c>
    </row>
    <row r="871" spans="1:8">
      <c r="A871" s="39" t="s">
        <v>221</v>
      </c>
      <c r="B871" s="39" t="s">
        <v>121</v>
      </c>
      <c r="C871" s="39" t="s">
        <v>377</v>
      </c>
      <c r="D871" s="39" t="s">
        <v>360</v>
      </c>
      <c r="E871" s="138">
        <v>21.07</v>
      </c>
      <c r="F871" s="138">
        <v>13.95</v>
      </c>
      <c r="G871" s="138">
        <v>30.53</v>
      </c>
      <c r="H871" s="138">
        <v>20.07593735168486</v>
      </c>
    </row>
    <row r="872" spans="1:8">
      <c r="A872" s="39" t="s">
        <v>221</v>
      </c>
      <c r="B872" s="39" t="s">
        <v>124</v>
      </c>
      <c r="C872" s="39" t="s">
        <v>375</v>
      </c>
      <c r="D872" s="39" t="s">
        <v>360</v>
      </c>
      <c r="E872" s="138">
        <v>18.059999999999999</v>
      </c>
      <c r="F872" s="138">
        <v>13.23</v>
      </c>
      <c r="G872" s="138">
        <v>24.17</v>
      </c>
      <c r="H872" s="138">
        <v>15.39313399778516</v>
      </c>
    </row>
    <row r="873" spans="1:8">
      <c r="A873" s="39" t="s">
        <v>221</v>
      </c>
      <c r="B873" s="39" t="s">
        <v>126</v>
      </c>
      <c r="C873" s="39" t="s">
        <v>377</v>
      </c>
      <c r="D873" s="39" t="s">
        <v>360</v>
      </c>
      <c r="E873" s="138">
        <v>16.71</v>
      </c>
      <c r="F873" s="138">
        <v>10.7</v>
      </c>
      <c r="G873" s="138">
        <v>25.15</v>
      </c>
      <c r="H873" s="138">
        <v>21.903052064631957</v>
      </c>
    </row>
    <row r="874" spans="1:8">
      <c r="A874" s="39" t="s">
        <v>221</v>
      </c>
      <c r="B874" s="39" t="s">
        <v>127</v>
      </c>
      <c r="C874" s="39" t="s">
        <v>386</v>
      </c>
      <c r="D874" s="39" t="s">
        <v>360</v>
      </c>
      <c r="E874" s="138">
        <v>18.72</v>
      </c>
      <c r="F874" s="138">
        <v>12.53</v>
      </c>
      <c r="G874" s="138">
        <v>27.01</v>
      </c>
      <c r="H874" s="138">
        <v>19.658119658119659</v>
      </c>
    </row>
    <row r="875" spans="1:8">
      <c r="A875" s="39" t="s">
        <v>221</v>
      </c>
      <c r="B875" s="39" t="s">
        <v>128</v>
      </c>
      <c r="C875" s="39" t="s">
        <v>379</v>
      </c>
      <c r="D875" s="39" t="s">
        <v>360</v>
      </c>
      <c r="E875" s="138">
        <v>12.96</v>
      </c>
      <c r="F875" s="138">
        <v>9.43</v>
      </c>
      <c r="G875" s="138">
        <v>17.57</v>
      </c>
      <c r="H875" s="138">
        <v>15.89506172839506</v>
      </c>
    </row>
    <row r="876" spans="1:8">
      <c r="A876" s="39" t="s">
        <v>221</v>
      </c>
      <c r="B876" s="39" t="s">
        <v>129</v>
      </c>
      <c r="C876" s="39" t="s">
        <v>386</v>
      </c>
      <c r="D876" s="39" t="s">
        <v>360</v>
      </c>
      <c r="E876" s="138">
        <v>16.46</v>
      </c>
      <c r="F876" s="138">
        <v>10.55</v>
      </c>
      <c r="G876" s="138">
        <v>24.76</v>
      </c>
      <c r="H876" s="138">
        <v>21.871202916160389</v>
      </c>
    </row>
    <row r="877" spans="1:8">
      <c r="A877" s="39" t="s">
        <v>221</v>
      </c>
      <c r="B877" s="39" t="s">
        <v>139</v>
      </c>
      <c r="C877" s="39" t="s">
        <v>379</v>
      </c>
      <c r="D877" s="39" t="s">
        <v>360</v>
      </c>
      <c r="E877" s="138">
        <v>15.3</v>
      </c>
      <c r="F877" s="138">
        <v>11.39</v>
      </c>
      <c r="G877" s="138">
        <v>20.239999999999998</v>
      </c>
      <c r="H877" s="138">
        <v>14.705882352941178</v>
      </c>
    </row>
    <row r="878" spans="1:8">
      <c r="A878" s="39" t="s">
        <v>221</v>
      </c>
      <c r="B878" s="39" t="s">
        <v>141</v>
      </c>
      <c r="C878" s="39" t="s">
        <v>379</v>
      </c>
      <c r="D878" s="39" t="s">
        <v>360</v>
      </c>
      <c r="E878" s="138">
        <v>9.06</v>
      </c>
      <c r="F878" s="138">
        <v>6.12</v>
      </c>
      <c r="G878" s="138">
        <v>13.23</v>
      </c>
      <c r="H878" s="138">
        <v>19.75717439293598</v>
      </c>
    </row>
    <row r="879" spans="1:8">
      <c r="A879" s="39" t="s">
        <v>221</v>
      </c>
      <c r="B879" s="39" t="s">
        <v>142</v>
      </c>
      <c r="C879" s="39" t="s">
        <v>376</v>
      </c>
      <c r="D879" s="39" t="s">
        <v>360</v>
      </c>
      <c r="E879" s="138">
        <v>21.25</v>
      </c>
      <c r="F879" s="138">
        <v>16.809999999999999</v>
      </c>
      <c r="G879" s="138">
        <v>26.5</v>
      </c>
      <c r="H879" s="138">
        <v>11.623529411764705</v>
      </c>
    </row>
    <row r="880" spans="1:8">
      <c r="A880" s="39" t="s">
        <v>221</v>
      </c>
      <c r="B880" s="39" t="s">
        <v>147</v>
      </c>
      <c r="C880" s="39" t="s">
        <v>379</v>
      </c>
      <c r="D880" s="39" t="s">
        <v>360</v>
      </c>
      <c r="E880" s="138">
        <v>15.35</v>
      </c>
      <c r="F880" s="138">
        <v>11.19</v>
      </c>
      <c r="G880" s="138">
        <v>20.7</v>
      </c>
      <c r="H880" s="138">
        <v>15.765472312703583</v>
      </c>
    </row>
    <row r="881" spans="1:8">
      <c r="A881" s="39" t="s">
        <v>221</v>
      </c>
      <c r="B881" s="39" t="s">
        <v>148</v>
      </c>
      <c r="C881" s="39" t="s">
        <v>377</v>
      </c>
      <c r="D881" s="39" t="s">
        <v>360</v>
      </c>
      <c r="E881" s="138">
        <v>22.47</v>
      </c>
      <c r="F881" s="138">
        <v>16.89</v>
      </c>
      <c r="G881" s="138">
        <v>29.25</v>
      </c>
      <c r="H881" s="138">
        <v>14.063195371606588</v>
      </c>
    </row>
    <row r="882" spans="1:8">
      <c r="A882" s="39" t="s">
        <v>221</v>
      </c>
      <c r="B882" s="39" t="s">
        <v>152</v>
      </c>
      <c r="C882" s="39" t="s">
        <v>386</v>
      </c>
      <c r="D882" s="39" t="s">
        <v>360</v>
      </c>
      <c r="E882" s="138">
        <v>19.329999999999998</v>
      </c>
      <c r="F882" s="138">
        <v>11.33</v>
      </c>
      <c r="G882" s="138">
        <v>31.03</v>
      </c>
      <c r="H882" s="138">
        <v>25.918261769270568</v>
      </c>
    </row>
    <row r="883" spans="1:8">
      <c r="A883" s="39" t="s">
        <v>221</v>
      </c>
      <c r="B883" s="39" t="s">
        <v>155</v>
      </c>
      <c r="C883" s="39" t="s">
        <v>386</v>
      </c>
      <c r="D883" s="39" t="s">
        <v>360</v>
      </c>
      <c r="E883" s="138">
        <v>20.190000000000001</v>
      </c>
      <c r="F883" s="138">
        <v>15</v>
      </c>
      <c r="G883" s="138">
        <v>26.62</v>
      </c>
      <c r="H883" s="138">
        <v>14.660723130262504</v>
      </c>
    </row>
    <row r="884" spans="1:8">
      <c r="A884" s="39" t="s">
        <v>221</v>
      </c>
      <c r="B884" s="39" t="s">
        <v>157</v>
      </c>
      <c r="C884" s="39" t="s">
        <v>377</v>
      </c>
      <c r="D884" s="39" t="s">
        <v>360</v>
      </c>
      <c r="E884" s="138">
        <v>23.48</v>
      </c>
      <c r="F884" s="138">
        <v>13.73</v>
      </c>
      <c r="G884" s="138">
        <v>37.19</v>
      </c>
      <c r="H884" s="138">
        <v>25.638841567291308</v>
      </c>
    </row>
    <row r="885" spans="1:8">
      <c r="A885" s="39" t="s">
        <v>221</v>
      </c>
      <c r="B885" s="39" t="s">
        <v>158</v>
      </c>
      <c r="C885" s="39" t="s">
        <v>375</v>
      </c>
      <c r="D885" s="39" t="s">
        <v>360</v>
      </c>
      <c r="E885" s="138">
        <v>0.83</v>
      </c>
      <c r="F885" s="138">
        <v>0.35</v>
      </c>
      <c r="G885" s="138">
        <v>1.98</v>
      </c>
      <c r="H885" s="138">
        <v>44.578313253012048</v>
      </c>
    </row>
    <row r="886" spans="1:8">
      <c r="A886" s="39" t="s">
        <v>221</v>
      </c>
      <c r="B886" s="39" t="s">
        <v>160</v>
      </c>
      <c r="C886" s="39" t="s">
        <v>386</v>
      </c>
      <c r="D886" s="39" t="s">
        <v>360</v>
      </c>
      <c r="E886" s="138">
        <v>7.67</v>
      </c>
      <c r="F886" s="138">
        <v>4.8600000000000003</v>
      </c>
      <c r="G886" s="138">
        <v>11.92</v>
      </c>
      <c r="H886" s="138">
        <v>22.946544980443289</v>
      </c>
    </row>
    <row r="887" spans="1:8">
      <c r="A887" s="39" t="s">
        <v>221</v>
      </c>
      <c r="B887" s="39" t="s">
        <v>163</v>
      </c>
      <c r="C887" s="39" t="s">
        <v>375</v>
      </c>
      <c r="D887" s="39" t="s">
        <v>360</v>
      </c>
      <c r="E887" s="138">
        <v>17.670000000000002</v>
      </c>
      <c r="F887" s="138">
        <v>11.06</v>
      </c>
      <c r="G887" s="138">
        <v>27.03</v>
      </c>
      <c r="H887" s="138">
        <v>22.920203735144309</v>
      </c>
    </row>
    <row r="888" spans="1:8">
      <c r="A888" s="39" t="s">
        <v>221</v>
      </c>
      <c r="B888" s="39" t="s">
        <v>167</v>
      </c>
      <c r="C888" s="39" t="s">
        <v>386</v>
      </c>
      <c r="D888" s="39" t="s">
        <v>360</v>
      </c>
      <c r="E888" s="138">
        <v>19.809999999999999</v>
      </c>
      <c r="F888" s="138">
        <v>14.74</v>
      </c>
      <c r="G888" s="138">
        <v>26.09</v>
      </c>
      <c r="H888" s="138">
        <v>14.588591620393743</v>
      </c>
    </row>
    <row r="889" spans="1:8">
      <c r="A889" s="39" t="s">
        <v>221</v>
      </c>
      <c r="B889" s="39" t="s">
        <v>169</v>
      </c>
      <c r="C889" s="39" t="s">
        <v>386</v>
      </c>
      <c r="D889" s="39" t="s">
        <v>360</v>
      </c>
      <c r="E889" s="138">
        <v>16.239999999999998</v>
      </c>
      <c r="F889" s="138">
        <v>9.58</v>
      </c>
      <c r="G889" s="138">
        <v>26.18</v>
      </c>
      <c r="H889" s="138">
        <v>25.800492610837445</v>
      </c>
    </row>
    <row r="890" spans="1:8">
      <c r="A890" s="39" t="s">
        <v>221</v>
      </c>
      <c r="B890" s="39" t="s">
        <v>173</v>
      </c>
      <c r="C890" s="39" t="s">
        <v>379</v>
      </c>
      <c r="D890" s="39" t="s">
        <v>360</v>
      </c>
      <c r="E890" s="138">
        <v>20.8</v>
      </c>
      <c r="F890" s="138">
        <v>16.46</v>
      </c>
      <c r="G890" s="138">
        <v>25.92</v>
      </c>
      <c r="H890" s="138">
        <v>11.586538461538462</v>
      </c>
    </row>
    <row r="891" spans="1:8">
      <c r="A891" s="39" t="s">
        <v>221</v>
      </c>
      <c r="B891" s="39" t="s">
        <v>176</v>
      </c>
      <c r="C891" s="39" t="s">
        <v>386</v>
      </c>
      <c r="D891" s="39" t="s">
        <v>360</v>
      </c>
      <c r="E891" s="138">
        <v>22.8</v>
      </c>
      <c r="F891" s="138">
        <v>14.15</v>
      </c>
      <c r="G891" s="138">
        <v>34.6</v>
      </c>
      <c r="H891" s="138">
        <v>22.938596491228072</v>
      </c>
    </row>
    <row r="892" spans="1:8">
      <c r="A892" s="39" t="s">
        <v>221</v>
      </c>
      <c r="B892" s="39" t="s">
        <v>360</v>
      </c>
      <c r="C892" s="39" t="s">
        <v>360</v>
      </c>
      <c r="D892" s="39" t="s">
        <v>360</v>
      </c>
      <c r="E892" s="138">
        <v>17.03</v>
      </c>
      <c r="F892" s="138">
        <v>15.66</v>
      </c>
      <c r="G892" s="138">
        <v>18.489999999999998</v>
      </c>
      <c r="H892" s="138">
        <v>4.2278332354668224</v>
      </c>
    </row>
    <row r="893" spans="1:8">
      <c r="A893" s="39" t="s">
        <v>221</v>
      </c>
      <c r="B893" s="39" t="s">
        <v>0</v>
      </c>
      <c r="C893" s="39" t="s">
        <v>0</v>
      </c>
      <c r="D893" s="39" t="s">
        <v>0</v>
      </c>
      <c r="E893" s="138">
        <v>16.739999999999998</v>
      </c>
      <c r="F893" s="138">
        <v>16.04</v>
      </c>
      <c r="G893" s="138">
        <v>17.47</v>
      </c>
      <c r="H893" s="138">
        <v>2.2102747909199523</v>
      </c>
    </row>
    <row r="894" spans="1:8">
      <c r="A894" s="39" t="s">
        <v>221</v>
      </c>
      <c r="B894" s="39" t="s">
        <v>363</v>
      </c>
      <c r="C894" s="39" t="s">
        <v>363</v>
      </c>
      <c r="D894" s="39" t="s">
        <v>363</v>
      </c>
      <c r="E894" s="138">
        <v>19.5</v>
      </c>
      <c r="F894" s="138">
        <v>16.62</v>
      </c>
      <c r="G894" s="138">
        <v>22.75</v>
      </c>
      <c r="H894" s="138">
        <v>8</v>
      </c>
    </row>
    <row r="895" spans="1:8">
      <c r="A895" s="39" t="s">
        <v>221</v>
      </c>
      <c r="B895" s="39" t="s">
        <v>364</v>
      </c>
      <c r="C895" s="39" t="s">
        <v>364</v>
      </c>
      <c r="D895" s="39" t="s">
        <v>364</v>
      </c>
      <c r="E895" s="138">
        <v>15.94</v>
      </c>
      <c r="F895" s="138">
        <v>13.4</v>
      </c>
      <c r="G895" s="138">
        <v>18.87</v>
      </c>
      <c r="H895" s="138">
        <v>8.7202007528230858</v>
      </c>
    </row>
    <row r="896" spans="1:8">
      <c r="A896" s="39" t="s">
        <v>221</v>
      </c>
      <c r="B896" s="39" t="s">
        <v>365</v>
      </c>
      <c r="C896" s="39" t="s">
        <v>365</v>
      </c>
      <c r="D896" s="39" t="s">
        <v>365</v>
      </c>
      <c r="E896" s="138">
        <v>20.02</v>
      </c>
      <c r="F896" s="138">
        <v>16.170000000000002</v>
      </c>
      <c r="G896" s="138">
        <v>24.51</v>
      </c>
      <c r="H896" s="138">
        <v>10.639360639360639</v>
      </c>
    </row>
    <row r="897" spans="1:8">
      <c r="A897" s="39" t="s">
        <v>221</v>
      </c>
      <c r="B897" s="39" t="s">
        <v>366</v>
      </c>
      <c r="C897" s="39" t="s">
        <v>366</v>
      </c>
      <c r="D897" s="39" t="s">
        <v>366</v>
      </c>
      <c r="E897" s="138">
        <v>18.79</v>
      </c>
      <c r="F897" s="138">
        <v>16.64</v>
      </c>
      <c r="G897" s="138">
        <v>21.14</v>
      </c>
      <c r="H897" s="138">
        <v>6.1202767429483762</v>
      </c>
    </row>
    <row r="898" spans="1:8">
      <c r="A898" s="39" t="s">
        <v>221</v>
      </c>
      <c r="B898" s="39" t="s">
        <v>367</v>
      </c>
      <c r="C898" s="39" t="s">
        <v>367</v>
      </c>
      <c r="D898" s="39" t="s">
        <v>367</v>
      </c>
      <c r="E898" s="138">
        <v>15.95</v>
      </c>
      <c r="F898" s="138">
        <v>14.11</v>
      </c>
      <c r="G898" s="138">
        <v>17.989999999999998</v>
      </c>
      <c r="H898" s="138">
        <v>6.2068965517241379</v>
      </c>
    </row>
    <row r="899" spans="1:8">
      <c r="A899" s="39" t="s">
        <v>221</v>
      </c>
      <c r="B899" s="39" t="s">
        <v>368</v>
      </c>
      <c r="C899" s="39" t="s">
        <v>368</v>
      </c>
      <c r="D899" s="39" t="s">
        <v>368</v>
      </c>
      <c r="E899" s="138">
        <v>22.16</v>
      </c>
      <c r="F899" s="138">
        <v>18.739999999999998</v>
      </c>
      <c r="G899" s="138">
        <v>26.01</v>
      </c>
      <c r="H899" s="138">
        <v>8.3483754512635393</v>
      </c>
    </row>
    <row r="900" spans="1:8">
      <c r="A900" s="39" t="s">
        <v>221</v>
      </c>
      <c r="B900" s="39" t="s">
        <v>369</v>
      </c>
      <c r="C900" s="39" t="s">
        <v>369</v>
      </c>
      <c r="D900" s="39" t="s">
        <v>369</v>
      </c>
      <c r="E900" s="138">
        <v>16.86</v>
      </c>
      <c r="F900" s="138">
        <v>12.78</v>
      </c>
      <c r="G900" s="138">
        <v>21.9</v>
      </c>
      <c r="H900" s="138">
        <v>13.760379596678529</v>
      </c>
    </row>
    <row r="901" spans="1:8">
      <c r="A901" s="39" t="s">
        <v>221</v>
      </c>
      <c r="B901" s="39" t="s">
        <v>370</v>
      </c>
      <c r="C901" s="39" t="s">
        <v>370</v>
      </c>
      <c r="D901" s="39" t="s">
        <v>370</v>
      </c>
      <c r="E901" s="138">
        <v>17.52</v>
      </c>
      <c r="F901" s="138">
        <v>15.06</v>
      </c>
      <c r="G901" s="138">
        <v>20.28</v>
      </c>
      <c r="H901" s="138">
        <v>7.5913242009132427</v>
      </c>
    </row>
    <row r="902" spans="1:8">
      <c r="A902" s="39" t="s">
        <v>221</v>
      </c>
      <c r="B902" s="39" t="s">
        <v>371</v>
      </c>
      <c r="C902" s="39" t="s">
        <v>371</v>
      </c>
      <c r="D902" s="39" t="s">
        <v>371</v>
      </c>
      <c r="E902" s="138">
        <v>19.97</v>
      </c>
      <c r="F902" s="138">
        <v>17.010000000000002</v>
      </c>
      <c r="G902" s="138">
        <v>23.3</v>
      </c>
      <c r="H902" s="138">
        <v>8.0620931397095656</v>
      </c>
    </row>
    <row r="903" spans="1:8">
      <c r="A903" s="39" t="s">
        <v>221</v>
      </c>
      <c r="B903" s="39" t="s">
        <v>372</v>
      </c>
      <c r="C903" s="39" t="s">
        <v>372</v>
      </c>
      <c r="D903" s="39" t="s">
        <v>372</v>
      </c>
      <c r="E903" s="138">
        <v>11.41</v>
      </c>
      <c r="F903" s="138">
        <v>9.56</v>
      </c>
      <c r="G903" s="138">
        <v>13.57</v>
      </c>
      <c r="H903" s="138">
        <v>8.9395267309377751</v>
      </c>
    </row>
    <row r="904" spans="1:8">
      <c r="A904" s="39" t="s">
        <v>221</v>
      </c>
      <c r="B904" s="39" t="s">
        <v>373</v>
      </c>
      <c r="C904" s="39" t="s">
        <v>373</v>
      </c>
      <c r="D904" s="39" t="s">
        <v>373</v>
      </c>
      <c r="E904" s="138">
        <v>15.9</v>
      </c>
      <c r="F904" s="138">
        <v>13.31</v>
      </c>
      <c r="G904" s="138">
        <v>18.89</v>
      </c>
      <c r="H904" s="138">
        <v>8.930817610062892</v>
      </c>
    </row>
    <row r="905" spans="1:8">
      <c r="A905" s="39" t="s">
        <v>221</v>
      </c>
      <c r="B905" s="39" t="s">
        <v>374</v>
      </c>
      <c r="C905" s="39" t="s">
        <v>374</v>
      </c>
      <c r="D905" s="39" t="s">
        <v>374</v>
      </c>
      <c r="E905" s="138">
        <v>15.68</v>
      </c>
      <c r="F905" s="138">
        <v>13.21</v>
      </c>
      <c r="G905" s="138">
        <v>18.52</v>
      </c>
      <c r="H905" s="138">
        <v>8.6096938775510203</v>
      </c>
    </row>
    <row r="906" spans="1:8">
      <c r="A906" s="39" t="s">
        <v>221</v>
      </c>
      <c r="B906" s="39" t="s">
        <v>375</v>
      </c>
      <c r="C906" s="39" t="s">
        <v>375</v>
      </c>
      <c r="D906" s="39" t="s">
        <v>375</v>
      </c>
      <c r="E906" s="138">
        <v>17.52</v>
      </c>
      <c r="F906" s="138">
        <v>13.37</v>
      </c>
      <c r="G906" s="138">
        <v>22.63</v>
      </c>
      <c r="H906" s="138">
        <v>13.470319634703195</v>
      </c>
    </row>
    <row r="907" spans="1:8">
      <c r="A907" s="39" t="s">
        <v>221</v>
      </c>
      <c r="B907" s="39" t="s">
        <v>376</v>
      </c>
      <c r="C907" s="39" t="s">
        <v>376</v>
      </c>
      <c r="D907" s="39" t="s">
        <v>376</v>
      </c>
      <c r="E907" s="138">
        <v>21.15</v>
      </c>
      <c r="F907" s="138">
        <v>18.010000000000002</v>
      </c>
      <c r="G907" s="138">
        <v>24.67</v>
      </c>
      <c r="H907" s="138">
        <v>8.0378250591016549</v>
      </c>
    </row>
    <row r="908" spans="1:8">
      <c r="A908" s="39" t="s">
        <v>221</v>
      </c>
      <c r="B908" s="39" t="s">
        <v>377</v>
      </c>
      <c r="C908" s="39" t="s">
        <v>377</v>
      </c>
      <c r="D908" s="39" t="s">
        <v>377</v>
      </c>
      <c r="E908" s="138">
        <v>17.95</v>
      </c>
      <c r="F908" s="138">
        <v>15.18</v>
      </c>
      <c r="G908" s="138">
        <v>21.1</v>
      </c>
      <c r="H908" s="138">
        <v>8.4122562674094716</v>
      </c>
    </row>
    <row r="909" spans="1:8">
      <c r="A909" s="39" t="s">
        <v>221</v>
      </c>
      <c r="B909" s="39" t="s">
        <v>386</v>
      </c>
      <c r="C909" s="39" t="s">
        <v>386</v>
      </c>
      <c r="D909" s="39" t="s">
        <v>378</v>
      </c>
      <c r="E909" s="138">
        <v>17.420000000000002</v>
      </c>
      <c r="F909" s="138">
        <v>14.94</v>
      </c>
      <c r="G909" s="138">
        <v>20.21</v>
      </c>
      <c r="H909" s="138">
        <v>7.6923076923076916</v>
      </c>
    </row>
    <row r="910" spans="1:8">
      <c r="A910" s="39" t="s">
        <v>221</v>
      </c>
      <c r="B910" s="39" t="s">
        <v>379</v>
      </c>
      <c r="C910" s="39" t="s">
        <v>379</v>
      </c>
      <c r="D910" s="39" t="s">
        <v>379</v>
      </c>
      <c r="E910" s="138">
        <v>15.11</v>
      </c>
      <c r="F910" s="138">
        <v>13.17</v>
      </c>
      <c r="G910" s="138">
        <v>17.28</v>
      </c>
      <c r="H910" s="138">
        <v>6.949040370615486</v>
      </c>
    </row>
    <row r="911" spans="1:8">
      <c r="A911" s="39" t="s">
        <v>222</v>
      </c>
      <c r="B911" s="39" t="s">
        <v>101</v>
      </c>
      <c r="C911" s="39" t="s">
        <v>366</v>
      </c>
      <c r="D911" s="39" t="s">
        <v>356</v>
      </c>
      <c r="E911" s="138">
        <v>10.48</v>
      </c>
      <c r="F911" s="138">
        <v>6.98</v>
      </c>
      <c r="G911" s="138">
        <v>15.44</v>
      </c>
      <c r="H911" s="138">
        <v>20.324427480916029</v>
      </c>
    </row>
    <row r="912" spans="1:8">
      <c r="A912" s="39" t="s">
        <v>222</v>
      </c>
      <c r="B912" s="39" t="s">
        <v>108</v>
      </c>
      <c r="C912" s="39" t="s">
        <v>365</v>
      </c>
      <c r="D912" s="39" t="s">
        <v>356</v>
      </c>
      <c r="E912" s="138">
        <v>10.95</v>
      </c>
      <c r="F912" s="138">
        <v>6.26</v>
      </c>
      <c r="G912" s="138">
        <v>18.47</v>
      </c>
      <c r="H912" s="138">
        <v>27.762557077625573</v>
      </c>
    </row>
    <row r="913" spans="1:8">
      <c r="A913" s="39" t="s">
        <v>222</v>
      </c>
      <c r="B913" s="39" t="s">
        <v>109</v>
      </c>
      <c r="C913" s="39" t="s">
        <v>364</v>
      </c>
      <c r="D913" s="39" t="s">
        <v>356</v>
      </c>
      <c r="E913" s="138">
        <v>12.89</v>
      </c>
      <c r="F913" s="138">
        <v>9.1300000000000008</v>
      </c>
      <c r="G913" s="138">
        <v>17.899999999999999</v>
      </c>
      <c r="H913" s="138">
        <v>17.22265321955004</v>
      </c>
    </row>
    <row r="914" spans="1:8">
      <c r="A914" s="39" t="s">
        <v>222</v>
      </c>
      <c r="B914" s="39" t="s">
        <v>112</v>
      </c>
      <c r="C914" s="39" t="s">
        <v>364</v>
      </c>
      <c r="D914" s="39" t="s">
        <v>356</v>
      </c>
      <c r="E914" s="138">
        <v>16.329999999999998</v>
      </c>
      <c r="F914" s="138">
        <v>11.64</v>
      </c>
      <c r="G914" s="138">
        <v>22.42</v>
      </c>
      <c r="H914" s="138">
        <v>16.778934476423764</v>
      </c>
    </row>
    <row r="915" spans="1:8">
      <c r="A915" s="39" t="s">
        <v>222</v>
      </c>
      <c r="B915" s="39" t="s">
        <v>115</v>
      </c>
      <c r="C915" s="39" t="s">
        <v>366</v>
      </c>
      <c r="D915" s="39" t="s">
        <v>356</v>
      </c>
      <c r="E915" s="138">
        <v>13.35</v>
      </c>
      <c r="F915" s="138">
        <v>10.14</v>
      </c>
      <c r="G915" s="138">
        <v>17.37</v>
      </c>
      <c r="H915" s="138">
        <v>13.782771535580526</v>
      </c>
    </row>
    <row r="916" spans="1:8">
      <c r="A916" s="39" t="s">
        <v>222</v>
      </c>
      <c r="B916" s="39" t="s">
        <v>118</v>
      </c>
      <c r="C916" s="39" t="s">
        <v>365</v>
      </c>
      <c r="D916" s="39" t="s">
        <v>356</v>
      </c>
      <c r="E916" s="138">
        <v>15.33</v>
      </c>
      <c r="F916" s="138">
        <v>10.09</v>
      </c>
      <c r="G916" s="138">
        <v>22.6</v>
      </c>
      <c r="H916" s="138">
        <v>20.678408349641224</v>
      </c>
    </row>
    <row r="917" spans="1:8">
      <c r="A917" s="39" t="s">
        <v>222</v>
      </c>
      <c r="B917" s="39" t="s">
        <v>122</v>
      </c>
      <c r="C917" s="39" t="s">
        <v>364</v>
      </c>
      <c r="D917" s="39" t="s">
        <v>356</v>
      </c>
      <c r="E917" s="138">
        <v>12.36</v>
      </c>
      <c r="F917" s="138">
        <v>8.64</v>
      </c>
      <c r="G917" s="138">
        <v>17.38</v>
      </c>
      <c r="H917" s="138">
        <v>17.880258899676377</v>
      </c>
    </row>
    <row r="918" spans="1:8">
      <c r="A918" s="39" t="s">
        <v>222</v>
      </c>
      <c r="B918" s="39" t="s">
        <v>130</v>
      </c>
      <c r="C918" s="39" t="s">
        <v>363</v>
      </c>
      <c r="D918" s="39" t="s">
        <v>356</v>
      </c>
      <c r="E918" s="138">
        <v>17.23</v>
      </c>
      <c r="F918" s="138">
        <v>13.52</v>
      </c>
      <c r="G918" s="138">
        <v>21.69</v>
      </c>
      <c r="H918" s="138">
        <v>12.071967498549043</v>
      </c>
    </row>
    <row r="919" spans="1:8">
      <c r="A919" s="39" t="s">
        <v>222</v>
      </c>
      <c r="B919" s="39" t="s">
        <v>135</v>
      </c>
      <c r="C919" s="39" t="s">
        <v>364</v>
      </c>
      <c r="D919" s="39" t="s">
        <v>356</v>
      </c>
      <c r="E919" s="138">
        <v>25.49</v>
      </c>
      <c r="F919" s="138">
        <v>18.04</v>
      </c>
      <c r="G919" s="138">
        <v>34.700000000000003</v>
      </c>
      <c r="H919" s="138">
        <v>16.75166732051785</v>
      </c>
    </row>
    <row r="920" spans="1:8">
      <c r="A920" s="39" t="s">
        <v>222</v>
      </c>
      <c r="B920" s="39" t="s">
        <v>136</v>
      </c>
      <c r="C920" s="39" t="s">
        <v>364</v>
      </c>
      <c r="D920" s="39" t="s">
        <v>356</v>
      </c>
      <c r="E920" s="138">
        <v>10.55</v>
      </c>
      <c r="F920" s="138">
        <v>6.57</v>
      </c>
      <c r="G920" s="138">
        <v>16.510000000000002</v>
      </c>
      <c r="H920" s="138">
        <v>23.601895734597157</v>
      </c>
    </row>
    <row r="921" spans="1:8">
      <c r="A921" s="39" t="s">
        <v>222</v>
      </c>
      <c r="B921" s="39" t="s">
        <v>143</v>
      </c>
      <c r="C921" s="39" t="s">
        <v>365</v>
      </c>
      <c r="D921" s="39" t="s">
        <v>356</v>
      </c>
      <c r="E921" s="138">
        <v>15.08</v>
      </c>
      <c r="F921" s="138">
        <v>10.72</v>
      </c>
      <c r="G921" s="138">
        <v>20.79</v>
      </c>
      <c r="H921" s="138">
        <v>16.976127320954905</v>
      </c>
    </row>
    <row r="922" spans="1:8">
      <c r="A922" s="39" t="s">
        <v>222</v>
      </c>
      <c r="B922" s="39" t="s">
        <v>149</v>
      </c>
      <c r="C922" s="39" t="s">
        <v>363</v>
      </c>
      <c r="D922" s="39" t="s">
        <v>356</v>
      </c>
      <c r="E922" s="138">
        <v>12.46</v>
      </c>
      <c r="F922" s="138">
        <v>9.14</v>
      </c>
      <c r="G922" s="138">
        <v>16.760000000000002</v>
      </c>
      <c r="H922" s="138">
        <v>15.489566613162117</v>
      </c>
    </row>
    <row r="923" spans="1:8">
      <c r="A923" s="39" t="s">
        <v>222</v>
      </c>
      <c r="B923" s="39" t="s">
        <v>151</v>
      </c>
      <c r="C923" s="39" t="s">
        <v>364</v>
      </c>
      <c r="D923" s="39" t="s">
        <v>356</v>
      </c>
      <c r="E923" s="138">
        <v>15.33</v>
      </c>
      <c r="F923" s="138">
        <v>10.48</v>
      </c>
      <c r="G923" s="138">
        <v>21.88</v>
      </c>
      <c r="H923" s="138">
        <v>18.851924331376388</v>
      </c>
    </row>
    <row r="924" spans="1:8">
      <c r="A924" s="39" t="s">
        <v>222</v>
      </c>
      <c r="B924" s="39" t="s">
        <v>154</v>
      </c>
      <c r="C924" s="39" t="s">
        <v>366</v>
      </c>
      <c r="D924" s="39" t="s">
        <v>356</v>
      </c>
      <c r="E924" s="138">
        <v>10.18</v>
      </c>
      <c r="F924" s="138">
        <v>6.33</v>
      </c>
      <c r="G924" s="138">
        <v>15.97</v>
      </c>
      <c r="H924" s="138">
        <v>23.673870333988216</v>
      </c>
    </row>
    <row r="925" spans="1:8">
      <c r="A925" s="39" t="s">
        <v>222</v>
      </c>
      <c r="B925" s="39" t="s">
        <v>164</v>
      </c>
      <c r="C925" s="39" t="s">
        <v>365</v>
      </c>
      <c r="D925" s="39" t="s">
        <v>356</v>
      </c>
      <c r="E925" s="138">
        <v>21.54</v>
      </c>
      <c r="F925" s="138">
        <v>14.67</v>
      </c>
      <c r="G925" s="138">
        <v>30.47</v>
      </c>
      <c r="H925" s="138">
        <v>18.70937790157846</v>
      </c>
    </row>
    <row r="926" spans="1:8">
      <c r="A926" s="39" t="s">
        <v>222</v>
      </c>
      <c r="B926" s="39" t="s">
        <v>171</v>
      </c>
      <c r="C926" s="39" t="s">
        <v>366</v>
      </c>
      <c r="D926" s="39" t="s">
        <v>356</v>
      </c>
      <c r="E926" s="138">
        <v>18.39</v>
      </c>
      <c r="F926" s="138">
        <v>14.35</v>
      </c>
      <c r="G926" s="138">
        <v>23.25</v>
      </c>
      <c r="H926" s="138">
        <v>12.343665035345296</v>
      </c>
    </row>
    <row r="927" spans="1:8">
      <c r="A927" s="39" t="s">
        <v>222</v>
      </c>
      <c r="B927" s="39" t="s">
        <v>174</v>
      </c>
      <c r="C927" s="39" t="s">
        <v>366</v>
      </c>
      <c r="D927" s="39" t="s">
        <v>356</v>
      </c>
      <c r="E927" s="138">
        <v>10.02</v>
      </c>
      <c r="F927" s="138">
        <v>6.33</v>
      </c>
      <c r="G927" s="138">
        <v>15.5</v>
      </c>
      <c r="H927" s="138">
        <v>22.954091816367264</v>
      </c>
    </row>
    <row r="928" spans="1:8">
      <c r="A928" s="39" t="s">
        <v>222</v>
      </c>
      <c r="B928" s="39" t="s">
        <v>356</v>
      </c>
      <c r="C928" s="39" t="s">
        <v>356</v>
      </c>
      <c r="D928" s="39" t="s">
        <v>356</v>
      </c>
      <c r="E928" s="138">
        <v>14.15</v>
      </c>
      <c r="F928" s="138">
        <v>12.84</v>
      </c>
      <c r="G928" s="138">
        <v>15.58</v>
      </c>
      <c r="H928" s="138">
        <v>4.946996466431095</v>
      </c>
    </row>
    <row r="929" spans="1:8">
      <c r="A929" s="39" t="s">
        <v>222</v>
      </c>
      <c r="B929" s="39" t="s">
        <v>102</v>
      </c>
      <c r="C929" s="39" t="s">
        <v>368</v>
      </c>
      <c r="D929" s="39" t="s">
        <v>357</v>
      </c>
      <c r="E929" s="138">
        <v>18.190000000000001</v>
      </c>
      <c r="F929" s="138">
        <v>12.21</v>
      </c>
      <c r="G929" s="138">
        <v>26.21</v>
      </c>
      <c r="H929" s="138">
        <v>19.571192963166574</v>
      </c>
    </row>
    <row r="930" spans="1:8">
      <c r="A930" s="39" t="s">
        <v>222</v>
      </c>
      <c r="B930" s="39" t="s">
        <v>103</v>
      </c>
      <c r="C930" s="39" t="s">
        <v>368</v>
      </c>
      <c r="D930" s="39" t="s">
        <v>357</v>
      </c>
      <c r="E930" s="138">
        <v>18.34</v>
      </c>
      <c r="F930" s="138">
        <v>12.53</v>
      </c>
      <c r="G930" s="138">
        <v>26.04</v>
      </c>
      <c r="H930" s="138">
        <v>18.756815703380589</v>
      </c>
    </row>
    <row r="931" spans="1:8">
      <c r="A931" s="39" t="s">
        <v>222</v>
      </c>
      <c r="B931" s="39" t="s">
        <v>104</v>
      </c>
      <c r="C931" s="39" t="s">
        <v>367</v>
      </c>
      <c r="D931" s="39" t="s">
        <v>357</v>
      </c>
      <c r="E931" s="138">
        <v>3.15</v>
      </c>
      <c r="F931" s="138">
        <v>1.67</v>
      </c>
      <c r="G931" s="138">
        <v>5.84</v>
      </c>
      <c r="H931" s="138">
        <v>31.746031746031743</v>
      </c>
    </row>
    <row r="932" spans="1:8">
      <c r="A932" s="39" t="s">
        <v>222</v>
      </c>
      <c r="B932" s="39" t="s">
        <v>110</v>
      </c>
      <c r="C932" s="39" t="s">
        <v>370</v>
      </c>
      <c r="D932" s="39" t="s">
        <v>357</v>
      </c>
      <c r="E932" s="138">
        <v>13.16</v>
      </c>
      <c r="F932" s="138">
        <v>9.59</v>
      </c>
      <c r="G932" s="138">
        <v>17.8</v>
      </c>
      <c r="H932" s="138">
        <v>15.805471124620061</v>
      </c>
    </row>
    <row r="933" spans="1:8">
      <c r="A933" s="39" t="s">
        <v>222</v>
      </c>
      <c r="B933" s="39" t="s">
        <v>111</v>
      </c>
      <c r="C933" s="39" t="s">
        <v>370</v>
      </c>
      <c r="D933" s="39" t="s">
        <v>357</v>
      </c>
      <c r="E933" s="138">
        <v>10.91</v>
      </c>
      <c r="F933" s="138">
        <v>8.09</v>
      </c>
      <c r="G933" s="138">
        <v>14.57</v>
      </c>
      <c r="H933" s="138">
        <v>15.032080659945004</v>
      </c>
    </row>
    <row r="934" spans="1:8">
      <c r="A934" s="39" t="s">
        <v>222</v>
      </c>
      <c r="B934" s="39" t="s">
        <v>116</v>
      </c>
      <c r="C934" s="39" t="s">
        <v>369</v>
      </c>
      <c r="D934" s="39" t="s">
        <v>357</v>
      </c>
      <c r="E934" s="138">
        <v>13.74</v>
      </c>
      <c r="F934" s="138">
        <v>8.76</v>
      </c>
      <c r="G934" s="138">
        <v>20.92</v>
      </c>
      <c r="H934" s="138">
        <v>22.270742358078603</v>
      </c>
    </row>
    <row r="935" spans="1:8">
      <c r="A935" s="39" t="s">
        <v>222</v>
      </c>
      <c r="B935" s="39" t="s">
        <v>117</v>
      </c>
      <c r="C935" s="39" t="s">
        <v>367</v>
      </c>
      <c r="D935" s="39" t="s">
        <v>357</v>
      </c>
      <c r="E935" s="138">
        <v>18.36</v>
      </c>
      <c r="F935" s="138">
        <v>13.87</v>
      </c>
      <c r="G935" s="138">
        <v>23.9</v>
      </c>
      <c r="H935" s="138">
        <v>13.888888888888889</v>
      </c>
    </row>
    <row r="936" spans="1:8">
      <c r="A936" s="39" t="s">
        <v>222</v>
      </c>
      <c r="B936" s="39" t="s">
        <v>119</v>
      </c>
      <c r="C936" s="39" t="s">
        <v>367</v>
      </c>
      <c r="D936" s="39" t="s">
        <v>357</v>
      </c>
      <c r="E936" s="138">
        <v>8.01</v>
      </c>
      <c r="F936" s="138">
        <v>5.08</v>
      </c>
      <c r="G936" s="138">
        <v>12.39</v>
      </c>
      <c r="H936" s="138">
        <v>22.721598002496883</v>
      </c>
    </row>
    <row r="937" spans="1:8">
      <c r="A937" s="39" t="s">
        <v>222</v>
      </c>
      <c r="B937" s="39" t="s">
        <v>123</v>
      </c>
      <c r="C937" s="39" t="s">
        <v>370</v>
      </c>
      <c r="D937" s="39" t="s">
        <v>357</v>
      </c>
      <c r="E937" s="138">
        <v>18.54</v>
      </c>
      <c r="F937" s="138">
        <v>14.3</v>
      </c>
      <c r="G937" s="138">
        <v>23.68</v>
      </c>
      <c r="H937" s="138">
        <v>12.891046386192018</v>
      </c>
    </row>
    <row r="938" spans="1:8">
      <c r="A938" s="39" t="s">
        <v>222</v>
      </c>
      <c r="B938" s="39" t="s">
        <v>132</v>
      </c>
      <c r="C938" s="39" t="s">
        <v>367</v>
      </c>
      <c r="D938" s="39" t="s">
        <v>357</v>
      </c>
      <c r="E938" s="138">
        <v>11.69</v>
      </c>
      <c r="F938" s="138">
        <v>8.14</v>
      </c>
      <c r="G938" s="138">
        <v>16.510000000000002</v>
      </c>
      <c r="H938" s="138">
        <v>18.049615055603081</v>
      </c>
    </row>
    <row r="939" spans="1:8">
      <c r="A939" s="39" t="s">
        <v>222</v>
      </c>
      <c r="B939" s="39" t="s">
        <v>134</v>
      </c>
      <c r="C939" s="39" t="s">
        <v>368</v>
      </c>
      <c r="D939" s="39" t="s">
        <v>357</v>
      </c>
      <c r="E939" s="138">
        <v>18.73</v>
      </c>
      <c r="F939" s="138">
        <v>13.79</v>
      </c>
      <c r="G939" s="138">
        <v>24.92</v>
      </c>
      <c r="H939" s="138">
        <v>15.109450080085423</v>
      </c>
    </row>
    <row r="940" spans="1:8">
      <c r="A940" s="39" t="s">
        <v>222</v>
      </c>
      <c r="B940" s="39" t="s">
        <v>150</v>
      </c>
      <c r="C940" s="39" t="s">
        <v>367</v>
      </c>
      <c r="D940" s="39" t="s">
        <v>357</v>
      </c>
      <c r="E940" s="138">
        <v>16.62</v>
      </c>
      <c r="F940" s="138">
        <v>11.26</v>
      </c>
      <c r="G940" s="138">
        <v>23.85</v>
      </c>
      <c r="H940" s="138">
        <v>19.193742478941033</v>
      </c>
    </row>
    <row r="941" spans="1:8">
      <c r="A941" s="39" t="s">
        <v>222</v>
      </c>
      <c r="B941" s="39" t="s">
        <v>156</v>
      </c>
      <c r="C941" s="39" t="s">
        <v>367</v>
      </c>
      <c r="D941" s="39" t="s">
        <v>357</v>
      </c>
      <c r="E941" s="138">
        <v>6.65</v>
      </c>
      <c r="F941" s="138">
        <v>3.7</v>
      </c>
      <c r="G941" s="138">
        <v>11.69</v>
      </c>
      <c r="H941" s="138">
        <v>29.473684210526311</v>
      </c>
    </row>
    <row r="942" spans="1:8">
      <c r="A942" s="39" t="s">
        <v>222</v>
      </c>
      <c r="B942" s="39" t="s">
        <v>159</v>
      </c>
      <c r="C942" s="39" t="s">
        <v>368</v>
      </c>
      <c r="D942" s="39" t="s">
        <v>357</v>
      </c>
      <c r="E942" s="138">
        <v>14.37</v>
      </c>
      <c r="F942" s="138">
        <v>8.9</v>
      </c>
      <c r="G942" s="138">
        <v>22.38</v>
      </c>
      <c r="H942" s="138">
        <v>23.660403618649966</v>
      </c>
    </row>
    <row r="943" spans="1:8">
      <c r="A943" s="39" t="s">
        <v>222</v>
      </c>
      <c r="B943" s="39" t="s">
        <v>161</v>
      </c>
      <c r="C943" s="39" t="s">
        <v>367</v>
      </c>
      <c r="D943" s="39" t="s">
        <v>357</v>
      </c>
      <c r="E943" s="138">
        <v>9.6999999999999993</v>
      </c>
      <c r="F943" s="138">
        <v>6.49</v>
      </c>
      <c r="G943" s="138">
        <v>14.26</v>
      </c>
      <c r="H943" s="138">
        <v>20.103092783505154</v>
      </c>
    </row>
    <row r="944" spans="1:8">
      <c r="A944" s="39" t="s">
        <v>222</v>
      </c>
      <c r="B944" s="39" t="s">
        <v>168</v>
      </c>
      <c r="C944" s="39" t="s">
        <v>369</v>
      </c>
      <c r="D944" s="39" t="s">
        <v>357</v>
      </c>
      <c r="E944" s="138">
        <v>11.27</v>
      </c>
      <c r="F944" s="138">
        <v>8.19</v>
      </c>
      <c r="G944" s="138">
        <v>15.32</v>
      </c>
      <c r="H944" s="138">
        <v>15.971606033717837</v>
      </c>
    </row>
    <row r="945" spans="1:8">
      <c r="A945" s="39" t="s">
        <v>222</v>
      </c>
      <c r="B945" s="39" t="s">
        <v>357</v>
      </c>
      <c r="C945" s="39" t="s">
        <v>357</v>
      </c>
      <c r="D945" s="39" t="s">
        <v>357</v>
      </c>
      <c r="E945" s="138">
        <v>12.43</v>
      </c>
      <c r="F945" s="138">
        <v>11.27</v>
      </c>
      <c r="G945" s="138">
        <v>13.69</v>
      </c>
      <c r="H945" s="138">
        <v>4.9879324215607399</v>
      </c>
    </row>
    <row r="946" spans="1:8">
      <c r="A946" s="39" t="s">
        <v>222</v>
      </c>
      <c r="B946" s="39" t="s">
        <v>98</v>
      </c>
      <c r="C946" s="39" t="s">
        <v>374</v>
      </c>
      <c r="D946" s="39" t="s">
        <v>358</v>
      </c>
      <c r="E946" s="138">
        <v>16.600000000000001</v>
      </c>
      <c r="F946" s="138">
        <v>10.06</v>
      </c>
      <c r="G946" s="138">
        <v>26.14</v>
      </c>
      <c r="H946" s="138">
        <v>24.518072289156624</v>
      </c>
    </row>
    <row r="947" spans="1:8">
      <c r="A947" s="39" t="s">
        <v>222</v>
      </c>
      <c r="B947" s="39" t="s">
        <v>105</v>
      </c>
      <c r="C947" s="39" t="s">
        <v>374</v>
      </c>
      <c r="D947" s="39" t="s">
        <v>358</v>
      </c>
      <c r="E947" s="138">
        <v>14.42</v>
      </c>
      <c r="F947" s="138">
        <v>8.9700000000000006</v>
      </c>
      <c r="G947" s="138">
        <v>22.37</v>
      </c>
      <c r="H947" s="138">
        <v>23.439667128987519</v>
      </c>
    </row>
    <row r="948" spans="1:8">
      <c r="A948" s="39" t="s">
        <v>222</v>
      </c>
      <c r="B948" s="39" t="s">
        <v>106</v>
      </c>
      <c r="C948" s="39" t="s">
        <v>372</v>
      </c>
      <c r="D948" s="39" t="s">
        <v>358</v>
      </c>
      <c r="E948" s="138">
        <v>4.82</v>
      </c>
      <c r="F948" s="138">
        <v>2.79</v>
      </c>
      <c r="G948" s="138">
        <v>8.1999999999999993</v>
      </c>
      <c r="H948" s="138">
        <v>27.593360995850624</v>
      </c>
    </row>
    <row r="949" spans="1:8">
      <c r="A949" s="39" t="s">
        <v>222</v>
      </c>
      <c r="B949" s="39" t="s">
        <v>125</v>
      </c>
      <c r="C949" s="39" t="s">
        <v>371</v>
      </c>
      <c r="D949" s="39" t="s">
        <v>358</v>
      </c>
      <c r="E949" s="138">
        <v>13.18</v>
      </c>
      <c r="F949" s="138">
        <v>9.1999999999999993</v>
      </c>
      <c r="G949" s="138">
        <v>18.54</v>
      </c>
      <c r="H949" s="138">
        <v>17.905918057663126</v>
      </c>
    </row>
    <row r="950" spans="1:8">
      <c r="A950" s="39" t="s">
        <v>222</v>
      </c>
      <c r="B950" s="39" t="s">
        <v>131</v>
      </c>
      <c r="C950" s="39" t="s">
        <v>374</v>
      </c>
      <c r="D950" s="39" t="s">
        <v>358</v>
      </c>
      <c r="E950" s="138">
        <v>13.7</v>
      </c>
      <c r="F950" s="138">
        <v>8.8800000000000008</v>
      </c>
      <c r="G950" s="138">
        <v>20.53</v>
      </c>
      <c r="H950" s="138">
        <v>21.459854014598541</v>
      </c>
    </row>
    <row r="951" spans="1:8">
      <c r="A951" s="39" t="s">
        <v>222</v>
      </c>
      <c r="B951" s="39" t="s">
        <v>133</v>
      </c>
      <c r="C951" s="39" t="s">
        <v>373</v>
      </c>
      <c r="D951" s="39" t="s">
        <v>358</v>
      </c>
      <c r="E951" s="138">
        <v>13.65</v>
      </c>
      <c r="F951" s="138">
        <v>9.7899999999999991</v>
      </c>
      <c r="G951" s="138">
        <v>18.72</v>
      </c>
      <c r="H951" s="138">
        <v>16.556776556776555</v>
      </c>
    </row>
    <row r="952" spans="1:8">
      <c r="A952" s="39" t="s">
        <v>222</v>
      </c>
      <c r="B952" s="39" t="s">
        <v>137</v>
      </c>
      <c r="C952" s="39" t="s">
        <v>372</v>
      </c>
      <c r="D952" s="39" t="s">
        <v>358</v>
      </c>
      <c r="E952" s="138">
        <v>5.18</v>
      </c>
      <c r="F952" s="138">
        <v>2.88</v>
      </c>
      <c r="G952" s="138">
        <v>9.16</v>
      </c>
      <c r="H952" s="138">
        <v>29.72972972972973</v>
      </c>
    </row>
    <row r="953" spans="1:8">
      <c r="A953" s="39" t="s">
        <v>222</v>
      </c>
      <c r="B953" s="39" t="s">
        <v>138</v>
      </c>
      <c r="C953" s="39" t="s">
        <v>374</v>
      </c>
      <c r="D953" s="39" t="s">
        <v>358</v>
      </c>
      <c r="E953" s="138">
        <v>18.22</v>
      </c>
      <c r="F953" s="138">
        <v>10.4</v>
      </c>
      <c r="G953" s="138">
        <v>29.95</v>
      </c>
      <c r="H953" s="138">
        <v>27.222832052689355</v>
      </c>
    </row>
    <row r="954" spans="1:8">
      <c r="A954" s="39" t="s">
        <v>222</v>
      </c>
      <c r="B954" s="39" t="s">
        <v>140</v>
      </c>
      <c r="C954" s="39" t="s">
        <v>373</v>
      </c>
      <c r="D954" s="39" t="s">
        <v>358</v>
      </c>
      <c r="E954" s="138">
        <v>13.6</v>
      </c>
      <c r="F954" s="138">
        <v>9.51</v>
      </c>
      <c r="G954" s="138">
        <v>19.07</v>
      </c>
      <c r="H954" s="138">
        <v>17.794117647058822</v>
      </c>
    </row>
    <row r="955" spans="1:8">
      <c r="A955" s="39" t="s">
        <v>222</v>
      </c>
      <c r="B955" s="39" t="s">
        <v>144</v>
      </c>
      <c r="C955" s="39" t="s">
        <v>371</v>
      </c>
      <c r="D955" s="39" t="s">
        <v>358</v>
      </c>
      <c r="E955" s="138">
        <v>17.260000000000002</v>
      </c>
      <c r="F955" s="138">
        <v>12.35</v>
      </c>
      <c r="G955" s="138">
        <v>23.6</v>
      </c>
      <c r="H955" s="138">
        <v>16.570104287369638</v>
      </c>
    </row>
    <row r="956" spans="1:8">
      <c r="A956" s="39" t="s">
        <v>222</v>
      </c>
      <c r="B956" s="39" t="s">
        <v>145</v>
      </c>
      <c r="C956" s="39" t="s">
        <v>371</v>
      </c>
      <c r="D956" s="39" t="s">
        <v>358</v>
      </c>
      <c r="E956" s="138">
        <v>19.690000000000001</v>
      </c>
      <c r="F956" s="138">
        <v>13.95</v>
      </c>
      <c r="G956" s="138">
        <v>27.05</v>
      </c>
      <c r="H956" s="138">
        <v>16.962925342813609</v>
      </c>
    </row>
    <row r="957" spans="1:8">
      <c r="A957" s="39" t="s">
        <v>222</v>
      </c>
      <c r="B957" s="39" t="s">
        <v>146</v>
      </c>
      <c r="C957" s="39" t="s">
        <v>372</v>
      </c>
      <c r="D957" s="39" t="s">
        <v>358</v>
      </c>
      <c r="E957" s="138">
        <v>9.5</v>
      </c>
      <c r="F957" s="138">
        <v>6.42</v>
      </c>
      <c r="G957" s="138">
        <v>13.83</v>
      </c>
      <c r="H957" s="138">
        <v>19.578947368421055</v>
      </c>
    </row>
    <row r="958" spans="1:8">
      <c r="A958" s="39" t="s">
        <v>222</v>
      </c>
      <c r="B958" s="39" t="s">
        <v>153</v>
      </c>
      <c r="C958" s="39" t="s">
        <v>371</v>
      </c>
      <c r="D958" s="39" t="s">
        <v>358</v>
      </c>
      <c r="E958" s="138">
        <v>17.13</v>
      </c>
      <c r="F958" s="138">
        <v>8.7899999999999991</v>
      </c>
      <c r="G958" s="138">
        <v>30.71</v>
      </c>
      <c r="H958" s="138">
        <v>32.224168126094568</v>
      </c>
    </row>
    <row r="959" spans="1:8">
      <c r="A959" s="39" t="s">
        <v>222</v>
      </c>
      <c r="B959" s="39" t="s">
        <v>162</v>
      </c>
      <c r="C959" s="39" t="s">
        <v>371</v>
      </c>
      <c r="D959" s="39" t="s">
        <v>358</v>
      </c>
      <c r="E959" s="138">
        <v>12.86</v>
      </c>
      <c r="F959" s="138">
        <v>7.66</v>
      </c>
      <c r="G959" s="138">
        <v>20.81</v>
      </c>
      <c r="H959" s="138">
        <v>25.660964230171075</v>
      </c>
    </row>
    <row r="960" spans="1:8">
      <c r="A960" s="39" t="s">
        <v>222</v>
      </c>
      <c r="B960" s="39" t="s">
        <v>165</v>
      </c>
      <c r="C960" s="39" t="s">
        <v>374</v>
      </c>
      <c r="D960" s="39" t="s">
        <v>358</v>
      </c>
      <c r="E960" s="138">
        <v>9.23</v>
      </c>
      <c r="F960" s="138">
        <v>5.5</v>
      </c>
      <c r="G960" s="138">
        <v>15.1</v>
      </c>
      <c r="H960" s="138">
        <v>25.893824485373777</v>
      </c>
    </row>
    <row r="961" spans="1:8">
      <c r="A961" s="39" t="s">
        <v>222</v>
      </c>
      <c r="B961" s="39" t="s">
        <v>166</v>
      </c>
      <c r="C961" s="39" t="s">
        <v>374</v>
      </c>
      <c r="D961" s="39" t="s">
        <v>358</v>
      </c>
      <c r="E961" s="138">
        <v>8.06</v>
      </c>
      <c r="F961" s="138">
        <v>5.18</v>
      </c>
      <c r="G961" s="138">
        <v>12.33</v>
      </c>
      <c r="H961" s="138">
        <v>22.208436724565754</v>
      </c>
    </row>
    <row r="962" spans="1:8">
      <c r="A962" s="39" t="s">
        <v>222</v>
      </c>
      <c r="B962" s="39" t="s">
        <v>170</v>
      </c>
      <c r="C962" s="39" t="s">
        <v>372</v>
      </c>
      <c r="D962" s="39" t="s">
        <v>358</v>
      </c>
      <c r="E962" s="138">
        <v>6.22</v>
      </c>
      <c r="F962" s="138">
        <v>4.03</v>
      </c>
      <c r="G962" s="138">
        <v>9.4700000000000006</v>
      </c>
      <c r="H962" s="138">
        <v>21.864951768488751</v>
      </c>
    </row>
    <row r="963" spans="1:8">
      <c r="A963" s="39" t="s">
        <v>222</v>
      </c>
      <c r="B963" s="39" t="s">
        <v>172</v>
      </c>
      <c r="C963" s="39" t="s">
        <v>374</v>
      </c>
      <c r="D963" s="39" t="s">
        <v>358</v>
      </c>
      <c r="E963" s="138">
        <v>12.96</v>
      </c>
      <c r="F963" s="138">
        <v>9.0500000000000007</v>
      </c>
      <c r="G963" s="138">
        <v>18.21</v>
      </c>
      <c r="H963" s="138">
        <v>17.824074074074073</v>
      </c>
    </row>
    <row r="964" spans="1:8">
      <c r="A964" s="39" t="s">
        <v>222</v>
      </c>
      <c r="B964" s="39" t="s">
        <v>175</v>
      </c>
      <c r="C964" s="39" t="s">
        <v>373</v>
      </c>
      <c r="D964" s="39" t="s">
        <v>358</v>
      </c>
      <c r="E964" s="138">
        <v>10.85</v>
      </c>
      <c r="F964" s="138">
        <v>7.67</v>
      </c>
      <c r="G964" s="138">
        <v>15.14</v>
      </c>
      <c r="H964" s="138">
        <v>17.419354838709676</v>
      </c>
    </row>
    <row r="965" spans="1:8">
      <c r="A965" s="39" t="s">
        <v>222</v>
      </c>
      <c r="B965" s="39" t="s">
        <v>358</v>
      </c>
      <c r="C965" s="39" t="s">
        <v>358</v>
      </c>
      <c r="D965" s="39" t="s">
        <v>358</v>
      </c>
      <c r="E965" s="138">
        <v>10.220000000000001</v>
      </c>
      <c r="F965" s="138">
        <v>9.08</v>
      </c>
      <c r="G965" s="138">
        <v>11.49</v>
      </c>
      <c r="H965" s="138">
        <v>5.9686888454011742</v>
      </c>
    </row>
    <row r="966" spans="1:8">
      <c r="A966" s="39" t="s">
        <v>222</v>
      </c>
      <c r="B966" s="39" t="s">
        <v>99</v>
      </c>
      <c r="C966" s="39" t="s">
        <v>377</v>
      </c>
      <c r="D966" s="39" t="s">
        <v>360</v>
      </c>
      <c r="E966" s="138">
        <v>17.22</v>
      </c>
      <c r="F966" s="138">
        <v>11.27</v>
      </c>
      <c r="G966" s="138">
        <v>25.42</v>
      </c>
      <c r="H966" s="138">
        <v>20.847851335656216</v>
      </c>
    </row>
    <row r="967" spans="1:8">
      <c r="A967" s="39" t="s">
        <v>222</v>
      </c>
      <c r="B967" s="39" t="s">
        <v>100</v>
      </c>
      <c r="C967" s="39" t="s">
        <v>377</v>
      </c>
      <c r="D967" s="39" t="s">
        <v>360</v>
      </c>
      <c r="E967" s="138">
        <v>13.49</v>
      </c>
      <c r="F967" s="138">
        <v>9.85</v>
      </c>
      <c r="G967" s="138">
        <v>18.2</v>
      </c>
      <c r="H967" s="138">
        <v>15.715344699777614</v>
      </c>
    </row>
    <row r="968" spans="1:8">
      <c r="A968" s="39" t="s">
        <v>222</v>
      </c>
      <c r="B968" s="39" t="s">
        <v>107</v>
      </c>
      <c r="C968" s="39" t="s">
        <v>376</v>
      </c>
      <c r="D968" s="39" t="s">
        <v>360</v>
      </c>
      <c r="E968" s="138">
        <v>16.37</v>
      </c>
      <c r="F968" s="138">
        <v>12.75</v>
      </c>
      <c r="G968" s="138">
        <v>20.77</v>
      </c>
      <c r="H968" s="138">
        <v>12.461820403176542</v>
      </c>
    </row>
    <row r="969" spans="1:8">
      <c r="A969" s="39" t="s">
        <v>222</v>
      </c>
      <c r="B969" s="39" t="s">
        <v>113</v>
      </c>
      <c r="C969" s="39" t="s">
        <v>375</v>
      </c>
      <c r="D969" s="39" t="s">
        <v>360</v>
      </c>
      <c r="E969" s="138">
        <v>15.29</v>
      </c>
      <c r="F969" s="138">
        <v>10.15</v>
      </c>
      <c r="G969" s="138">
        <v>22.38</v>
      </c>
      <c r="H969" s="138">
        <v>20.274689339437543</v>
      </c>
    </row>
    <row r="970" spans="1:8">
      <c r="A970" s="39" t="s">
        <v>222</v>
      </c>
      <c r="B970" s="39" t="s">
        <v>114</v>
      </c>
      <c r="C970" s="39" t="s">
        <v>386</v>
      </c>
      <c r="D970" s="39" t="s">
        <v>360</v>
      </c>
      <c r="E970" s="138">
        <v>9.31</v>
      </c>
      <c r="F970" s="138">
        <v>5.82</v>
      </c>
      <c r="G970" s="138">
        <v>14.56</v>
      </c>
      <c r="H970" s="138">
        <v>23.415682062298604</v>
      </c>
    </row>
    <row r="971" spans="1:8">
      <c r="A971" s="39" t="s">
        <v>222</v>
      </c>
      <c r="B971" s="39" t="s">
        <v>120</v>
      </c>
      <c r="C971" s="39" t="s">
        <v>386</v>
      </c>
      <c r="D971" s="39" t="s">
        <v>360</v>
      </c>
      <c r="E971" s="138">
        <v>16.829999999999998</v>
      </c>
      <c r="F971" s="138">
        <v>10.66</v>
      </c>
      <c r="G971" s="138">
        <v>25.54</v>
      </c>
      <c r="H971" s="138">
        <v>22.400475341651816</v>
      </c>
    </row>
    <row r="972" spans="1:8">
      <c r="A972" s="39" t="s">
        <v>222</v>
      </c>
      <c r="B972" s="39" t="s">
        <v>121</v>
      </c>
      <c r="C972" s="39" t="s">
        <v>377</v>
      </c>
      <c r="D972" s="39" t="s">
        <v>360</v>
      </c>
      <c r="E972" s="138">
        <v>18.239999999999998</v>
      </c>
      <c r="F972" s="138">
        <v>11.43</v>
      </c>
      <c r="G972" s="138">
        <v>27.82</v>
      </c>
      <c r="H972" s="138">
        <v>22.807017543859651</v>
      </c>
    </row>
    <row r="973" spans="1:8">
      <c r="A973" s="39" t="s">
        <v>222</v>
      </c>
      <c r="B973" s="39" t="s">
        <v>124</v>
      </c>
      <c r="C973" s="39" t="s">
        <v>375</v>
      </c>
      <c r="D973" s="39" t="s">
        <v>360</v>
      </c>
      <c r="E973" s="138">
        <v>13.71</v>
      </c>
      <c r="F973" s="138">
        <v>9.41</v>
      </c>
      <c r="G973" s="138">
        <v>19.55</v>
      </c>
      <c r="H973" s="138">
        <v>18.672501823486506</v>
      </c>
    </row>
    <row r="974" spans="1:8">
      <c r="A974" s="39" t="s">
        <v>222</v>
      </c>
      <c r="B974" s="39" t="s">
        <v>126</v>
      </c>
      <c r="C974" s="39" t="s">
        <v>377</v>
      </c>
      <c r="D974" s="39" t="s">
        <v>360</v>
      </c>
      <c r="E974" s="138">
        <v>15.32</v>
      </c>
      <c r="F974" s="138">
        <v>9.48</v>
      </c>
      <c r="G974" s="138">
        <v>23.79</v>
      </c>
      <c r="H974" s="138">
        <v>23.563968668407309</v>
      </c>
    </row>
    <row r="975" spans="1:8">
      <c r="A975" s="39" t="s">
        <v>222</v>
      </c>
      <c r="B975" s="39" t="s">
        <v>127</v>
      </c>
      <c r="C975" s="39" t="s">
        <v>386</v>
      </c>
      <c r="D975" s="39" t="s">
        <v>360</v>
      </c>
      <c r="E975" s="138">
        <v>17.73</v>
      </c>
      <c r="F975" s="138">
        <v>11.63</v>
      </c>
      <c r="G975" s="138">
        <v>26.08</v>
      </c>
      <c r="H975" s="138">
        <v>20.699379582628314</v>
      </c>
    </row>
    <row r="976" spans="1:8">
      <c r="A976" s="39" t="s">
        <v>222</v>
      </c>
      <c r="B976" s="39" t="s">
        <v>128</v>
      </c>
      <c r="C976" s="39" t="s">
        <v>379</v>
      </c>
      <c r="D976" s="39" t="s">
        <v>360</v>
      </c>
      <c r="E976" s="138">
        <v>9.0299999999999994</v>
      </c>
      <c r="F976" s="138">
        <v>6.13</v>
      </c>
      <c r="G976" s="138">
        <v>13.11</v>
      </c>
      <c r="H976" s="138">
        <v>19.379844961240313</v>
      </c>
    </row>
    <row r="977" spans="1:8">
      <c r="A977" s="39" t="s">
        <v>222</v>
      </c>
      <c r="B977" s="39" t="s">
        <v>129</v>
      </c>
      <c r="C977" s="39" t="s">
        <v>386</v>
      </c>
      <c r="D977" s="39" t="s">
        <v>360</v>
      </c>
      <c r="E977" s="138">
        <v>16.05</v>
      </c>
      <c r="F977" s="138">
        <v>10.18</v>
      </c>
      <c r="G977" s="138">
        <v>24.38</v>
      </c>
      <c r="H977" s="138">
        <v>22.367601246105917</v>
      </c>
    </row>
    <row r="978" spans="1:8">
      <c r="A978" s="39" t="s">
        <v>222</v>
      </c>
      <c r="B978" s="39" t="s">
        <v>139</v>
      </c>
      <c r="C978" s="39" t="s">
        <v>379</v>
      </c>
      <c r="D978" s="39" t="s">
        <v>360</v>
      </c>
      <c r="E978" s="138">
        <v>12.12</v>
      </c>
      <c r="F978" s="138">
        <v>8.57</v>
      </c>
      <c r="G978" s="138">
        <v>16.87</v>
      </c>
      <c r="H978" s="138">
        <v>17.32673267326733</v>
      </c>
    </row>
    <row r="979" spans="1:8">
      <c r="A979" s="39" t="s">
        <v>222</v>
      </c>
      <c r="B979" s="39" t="s">
        <v>141</v>
      </c>
      <c r="C979" s="39" t="s">
        <v>379</v>
      </c>
      <c r="D979" s="39" t="s">
        <v>360</v>
      </c>
      <c r="E979" s="138">
        <v>4.26</v>
      </c>
      <c r="F979" s="138">
        <v>2.34</v>
      </c>
      <c r="G979" s="138">
        <v>7.62</v>
      </c>
      <c r="H979" s="138">
        <v>30.281690140845075</v>
      </c>
    </row>
    <row r="980" spans="1:8">
      <c r="A980" s="39" t="s">
        <v>222</v>
      </c>
      <c r="B980" s="39" t="s">
        <v>142</v>
      </c>
      <c r="C980" s="39" t="s">
        <v>376</v>
      </c>
      <c r="D980" s="39" t="s">
        <v>360</v>
      </c>
      <c r="E980" s="138">
        <v>18.54</v>
      </c>
      <c r="F980" s="138">
        <v>14.35</v>
      </c>
      <c r="G980" s="138">
        <v>23.61</v>
      </c>
      <c r="H980" s="138">
        <v>12.729234088457389</v>
      </c>
    </row>
    <row r="981" spans="1:8">
      <c r="A981" s="39" t="s">
        <v>222</v>
      </c>
      <c r="B981" s="39" t="s">
        <v>147</v>
      </c>
      <c r="C981" s="39" t="s">
        <v>379</v>
      </c>
      <c r="D981" s="39" t="s">
        <v>360</v>
      </c>
      <c r="E981" s="138">
        <v>9.35</v>
      </c>
      <c r="F981" s="138">
        <v>6.32</v>
      </c>
      <c r="G981" s="138">
        <v>13.61</v>
      </c>
      <c r="H981" s="138">
        <v>19.572192513368986</v>
      </c>
    </row>
    <row r="982" spans="1:8">
      <c r="A982" s="39" t="s">
        <v>222</v>
      </c>
      <c r="B982" s="39" t="s">
        <v>148</v>
      </c>
      <c r="C982" s="39" t="s">
        <v>377</v>
      </c>
      <c r="D982" s="39" t="s">
        <v>360</v>
      </c>
      <c r="E982" s="138">
        <v>17.21</v>
      </c>
      <c r="F982" s="138">
        <v>12.22</v>
      </c>
      <c r="G982" s="138">
        <v>23.68</v>
      </c>
      <c r="H982" s="138">
        <v>16.908773968622896</v>
      </c>
    </row>
    <row r="983" spans="1:8">
      <c r="A983" s="39" t="s">
        <v>222</v>
      </c>
      <c r="B983" s="39" t="s">
        <v>152</v>
      </c>
      <c r="C983" s="39" t="s">
        <v>386</v>
      </c>
      <c r="D983" s="39" t="s">
        <v>360</v>
      </c>
      <c r="E983" s="138">
        <v>11.64</v>
      </c>
      <c r="F983" s="138">
        <v>8.07</v>
      </c>
      <c r="G983" s="138">
        <v>16.52</v>
      </c>
      <c r="H983" s="138">
        <v>18.384879725085913</v>
      </c>
    </row>
    <row r="984" spans="1:8">
      <c r="A984" s="39" t="s">
        <v>222</v>
      </c>
      <c r="B984" s="39" t="s">
        <v>155</v>
      </c>
      <c r="C984" s="39" t="s">
        <v>386</v>
      </c>
      <c r="D984" s="39" t="s">
        <v>360</v>
      </c>
      <c r="E984" s="138">
        <v>16.579999999999998</v>
      </c>
      <c r="F984" s="138">
        <v>11.78</v>
      </c>
      <c r="G984" s="138">
        <v>22.83</v>
      </c>
      <c r="H984" s="138">
        <v>16.948130277442704</v>
      </c>
    </row>
    <row r="985" spans="1:8">
      <c r="A985" s="39" t="s">
        <v>222</v>
      </c>
      <c r="B985" s="39" t="s">
        <v>157</v>
      </c>
      <c r="C985" s="39" t="s">
        <v>377</v>
      </c>
      <c r="D985" s="39" t="s">
        <v>360</v>
      </c>
      <c r="E985" s="138">
        <v>20.82</v>
      </c>
      <c r="F985" s="138">
        <v>11.55</v>
      </c>
      <c r="G985" s="138">
        <v>34.619999999999997</v>
      </c>
      <c r="H985" s="138">
        <v>28.29010566762728</v>
      </c>
    </row>
    <row r="986" spans="1:8">
      <c r="A986" s="39" t="s">
        <v>222</v>
      </c>
      <c r="B986" s="39" t="s">
        <v>158</v>
      </c>
      <c r="C986" s="39" t="s">
        <v>375</v>
      </c>
      <c r="D986" s="39" t="s">
        <v>360</v>
      </c>
      <c r="E986" s="138">
        <v>0.6</v>
      </c>
      <c r="F986" s="138">
        <v>0.2</v>
      </c>
      <c r="G986" s="138">
        <v>1.82</v>
      </c>
      <c r="H986" s="138">
        <v>56.666666666666679</v>
      </c>
    </row>
    <row r="987" spans="1:8">
      <c r="A987" s="39" t="s">
        <v>222</v>
      </c>
      <c r="B987" s="39" t="s">
        <v>160</v>
      </c>
      <c r="C987" s="39" t="s">
        <v>386</v>
      </c>
      <c r="D987" s="39" t="s">
        <v>360</v>
      </c>
      <c r="E987" s="138">
        <v>6.36</v>
      </c>
      <c r="F987" s="138">
        <v>3.77</v>
      </c>
      <c r="G987" s="138">
        <v>10.52</v>
      </c>
      <c r="H987" s="138">
        <v>26.257861635220124</v>
      </c>
    </row>
    <row r="988" spans="1:8">
      <c r="A988" s="39" t="s">
        <v>222</v>
      </c>
      <c r="B988" s="39" t="s">
        <v>163</v>
      </c>
      <c r="C988" s="39" t="s">
        <v>375</v>
      </c>
      <c r="D988" s="39" t="s">
        <v>360</v>
      </c>
      <c r="E988" s="138">
        <v>5.47</v>
      </c>
      <c r="F988" s="138">
        <v>2.9</v>
      </c>
      <c r="G988" s="138">
        <v>10.07</v>
      </c>
      <c r="H988" s="138">
        <v>31.809872029250457</v>
      </c>
    </row>
    <row r="989" spans="1:8">
      <c r="A989" s="39" t="s">
        <v>222</v>
      </c>
      <c r="B989" s="39" t="s">
        <v>167</v>
      </c>
      <c r="C989" s="39" t="s">
        <v>386</v>
      </c>
      <c r="D989" s="39" t="s">
        <v>360</v>
      </c>
      <c r="E989" s="138">
        <v>15.31</v>
      </c>
      <c r="F989" s="138">
        <v>10.81</v>
      </c>
      <c r="G989" s="138">
        <v>21.24</v>
      </c>
      <c r="H989" s="138">
        <v>17.243631613324624</v>
      </c>
    </row>
    <row r="990" spans="1:8">
      <c r="A990" s="39" t="s">
        <v>222</v>
      </c>
      <c r="B990" s="39" t="s">
        <v>169</v>
      </c>
      <c r="C990" s="39" t="s">
        <v>386</v>
      </c>
      <c r="D990" s="39" t="s">
        <v>360</v>
      </c>
      <c r="E990" s="138">
        <v>13.54</v>
      </c>
      <c r="F990" s="138">
        <v>7.77</v>
      </c>
      <c r="G990" s="138">
        <v>22.55</v>
      </c>
      <c r="H990" s="138">
        <v>27.326440177252586</v>
      </c>
    </row>
    <row r="991" spans="1:8">
      <c r="A991" s="39" t="s">
        <v>222</v>
      </c>
      <c r="B991" s="39" t="s">
        <v>173</v>
      </c>
      <c r="C991" s="39" t="s">
        <v>379</v>
      </c>
      <c r="D991" s="39" t="s">
        <v>360</v>
      </c>
      <c r="E991" s="138">
        <v>15.43</v>
      </c>
      <c r="F991" s="138">
        <v>11.56</v>
      </c>
      <c r="G991" s="138">
        <v>20.3</v>
      </c>
      <c r="H991" s="138">
        <v>14.387556707712251</v>
      </c>
    </row>
    <row r="992" spans="1:8">
      <c r="A992" s="39" t="s">
        <v>222</v>
      </c>
      <c r="B992" s="39" t="s">
        <v>176</v>
      </c>
      <c r="C992" s="39" t="s">
        <v>386</v>
      </c>
      <c r="D992" s="39" t="s">
        <v>360</v>
      </c>
      <c r="E992" s="138">
        <v>17.68</v>
      </c>
      <c r="F992" s="138">
        <v>10.02</v>
      </c>
      <c r="G992" s="138">
        <v>29.3</v>
      </c>
      <c r="H992" s="138">
        <v>27.601809954751133</v>
      </c>
    </row>
    <row r="993" spans="1:8">
      <c r="A993" s="39" t="s">
        <v>222</v>
      </c>
      <c r="B993" s="39" t="s">
        <v>360</v>
      </c>
      <c r="C993" s="39" t="s">
        <v>360</v>
      </c>
      <c r="D993" s="39" t="s">
        <v>360</v>
      </c>
      <c r="E993" s="138">
        <v>12.9</v>
      </c>
      <c r="F993" s="138">
        <v>11.67</v>
      </c>
      <c r="G993" s="138">
        <v>14.23</v>
      </c>
      <c r="H993" s="138">
        <v>5.0387596899224807</v>
      </c>
    </row>
    <row r="994" spans="1:8">
      <c r="A994" s="39" t="s">
        <v>222</v>
      </c>
      <c r="B994" s="39" t="s">
        <v>0</v>
      </c>
      <c r="C994" s="39" t="s">
        <v>0</v>
      </c>
      <c r="D994" s="39" t="s">
        <v>0</v>
      </c>
      <c r="E994" s="138">
        <v>14.71</v>
      </c>
      <c r="F994" s="138">
        <v>12.15</v>
      </c>
      <c r="G994" s="138">
        <v>17.690000000000001</v>
      </c>
      <c r="H994" s="138">
        <v>9.5853161114887815</v>
      </c>
    </row>
    <row r="995" spans="1:8">
      <c r="A995" s="39" t="s">
        <v>222</v>
      </c>
      <c r="B995" s="39" t="s">
        <v>363</v>
      </c>
      <c r="C995" s="39" t="s">
        <v>363</v>
      </c>
      <c r="D995" s="39" t="s">
        <v>363</v>
      </c>
      <c r="E995" s="138">
        <v>14.71</v>
      </c>
      <c r="F995" s="138">
        <v>12.15</v>
      </c>
      <c r="G995" s="138">
        <v>17.690000000000001</v>
      </c>
      <c r="H995" s="138">
        <v>9.5853161114887815</v>
      </c>
    </row>
    <row r="996" spans="1:8">
      <c r="A996" s="39" t="s">
        <v>222</v>
      </c>
      <c r="B996" s="39" t="s">
        <v>364</v>
      </c>
      <c r="C996" s="39" t="s">
        <v>364</v>
      </c>
      <c r="D996" s="39" t="s">
        <v>364</v>
      </c>
      <c r="E996" s="138">
        <v>13.03</v>
      </c>
      <c r="F996" s="138">
        <v>10.73</v>
      </c>
      <c r="G996" s="138">
        <v>15.75</v>
      </c>
      <c r="H996" s="138">
        <v>9.8234842670759797</v>
      </c>
    </row>
    <row r="997" spans="1:8">
      <c r="A997" s="39" t="s">
        <v>222</v>
      </c>
      <c r="B997" s="39" t="s">
        <v>365</v>
      </c>
      <c r="C997" s="39" t="s">
        <v>365</v>
      </c>
      <c r="D997" s="39" t="s">
        <v>365</v>
      </c>
      <c r="E997" s="138">
        <v>16.64</v>
      </c>
      <c r="F997" s="138">
        <v>13.13</v>
      </c>
      <c r="G997" s="138">
        <v>20.88</v>
      </c>
      <c r="H997" s="138">
        <v>11.838942307692307</v>
      </c>
    </row>
    <row r="998" spans="1:8">
      <c r="A998" s="39" t="s">
        <v>222</v>
      </c>
      <c r="B998" s="39" t="s">
        <v>366</v>
      </c>
      <c r="C998" s="39" t="s">
        <v>366</v>
      </c>
      <c r="D998" s="39" t="s">
        <v>366</v>
      </c>
      <c r="E998" s="138">
        <v>13.81</v>
      </c>
      <c r="F998" s="138">
        <v>11.88</v>
      </c>
      <c r="G998" s="138">
        <v>16</v>
      </c>
      <c r="H998" s="138">
        <v>7.6031860970311369</v>
      </c>
    </row>
    <row r="999" spans="1:8">
      <c r="A999" s="39" t="s">
        <v>222</v>
      </c>
      <c r="B999" s="39" t="s">
        <v>367</v>
      </c>
      <c r="C999" s="39" t="s">
        <v>367</v>
      </c>
      <c r="D999" s="39" t="s">
        <v>367</v>
      </c>
      <c r="E999" s="138">
        <v>10.92</v>
      </c>
      <c r="F999" s="138">
        <v>9.35</v>
      </c>
      <c r="G999" s="138">
        <v>12.71</v>
      </c>
      <c r="H999" s="138">
        <v>7.7838827838827838</v>
      </c>
    </row>
    <row r="1000" spans="1:8">
      <c r="A1000" s="39" t="s">
        <v>222</v>
      </c>
      <c r="B1000" s="39" t="s">
        <v>368</v>
      </c>
      <c r="C1000" s="39" t="s">
        <v>368</v>
      </c>
      <c r="D1000" s="39" t="s">
        <v>368</v>
      </c>
      <c r="E1000" s="138">
        <v>18.03</v>
      </c>
      <c r="F1000" s="138">
        <v>14.91</v>
      </c>
      <c r="G1000" s="138">
        <v>21.63</v>
      </c>
      <c r="H1000" s="138">
        <v>9.4841930116472533</v>
      </c>
    </row>
    <row r="1001" spans="1:8">
      <c r="A1001" s="39" t="s">
        <v>222</v>
      </c>
      <c r="B1001" s="39" t="s">
        <v>369</v>
      </c>
      <c r="C1001" s="39" t="s">
        <v>369</v>
      </c>
      <c r="D1001" s="39" t="s">
        <v>369</v>
      </c>
      <c r="E1001" s="138">
        <v>12.4</v>
      </c>
      <c r="F1001" s="138">
        <v>9.42</v>
      </c>
      <c r="G1001" s="138">
        <v>16.16</v>
      </c>
      <c r="H1001" s="138">
        <v>13.790322580645162</v>
      </c>
    </row>
    <row r="1002" spans="1:8">
      <c r="A1002" s="39" t="s">
        <v>222</v>
      </c>
      <c r="B1002" s="39" t="s">
        <v>370</v>
      </c>
      <c r="C1002" s="39" t="s">
        <v>370</v>
      </c>
      <c r="D1002" s="39" t="s">
        <v>370</v>
      </c>
      <c r="E1002" s="138">
        <v>13.47</v>
      </c>
      <c r="F1002" s="138">
        <v>11.31</v>
      </c>
      <c r="G1002" s="138">
        <v>15.97</v>
      </c>
      <c r="H1002" s="138">
        <v>8.8344469190794346</v>
      </c>
    </row>
    <row r="1003" spans="1:8">
      <c r="A1003" s="39" t="s">
        <v>222</v>
      </c>
      <c r="B1003" s="39" t="s">
        <v>371</v>
      </c>
      <c r="C1003" s="39" t="s">
        <v>371</v>
      </c>
      <c r="D1003" s="39" t="s">
        <v>371</v>
      </c>
      <c r="E1003" s="138">
        <v>15.76</v>
      </c>
      <c r="F1003" s="138">
        <v>13.07</v>
      </c>
      <c r="G1003" s="138">
        <v>18.89</v>
      </c>
      <c r="H1003" s="138">
        <v>9.3908629441624374</v>
      </c>
    </row>
    <row r="1004" spans="1:8">
      <c r="A1004" s="39" t="s">
        <v>222</v>
      </c>
      <c r="B1004" s="39" t="s">
        <v>372</v>
      </c>
      <c r="C1004" s="39" t="s">
        <v>372</v>
      </c>
      <c r="D1004" s="39" t="s">
        <v>372</v>
      </c>
      <c r="E1004" s="138">
        <v>6.79</v>
      </c>
      <c r="F1004" s="138">
        <v>5.34</v>
      </c>
      <c r="G1004" s="138">
        <v>8.59</v>
      </c>
      <c r="H1004" s="138">
        <v>12.076583210603827</v>
      </c>
    </row>
    <row r="1005" spans="1:8">
      <c r="A1005" s="39" t="s">
        <v>222</v>
      </c>
      <c r="B1005" s="39" t="s">
        <v>373</v>
      </c>
      <c r="C1005" s="39" t="s">
        <v>373</v>
      </c>
      <c r="D1005" s="39" t="s">
        <v>373</v>
      </c>
      <c r="E1005" s="138">
        <v>12.59</v>
      </c>
      <c r="F1005" s="138">
        <v>10.31</v>
      </c>
      <c r="G1005" s="138">
        <v>15.29</v>
      </c>
      <c r="H1005" s="138">
        <v>10.087370929308975</v>
      </c>
    </row>
    <row r="1006" spans="1:8">
      <c r="A1006" s="39" t="s">
        <v>222</v>
      </c>
      <c r="B1006" s="39" t="s">
        <v>374</v>
      </c>
      <c r="C1006" s="39" t="s">
        <v>374</v>
      </c>
      <c r="D1006" s="39" t="s">
        <v>374</v>
      </c>
      <c r="E1006" s="138">
        <v>12.62</v>
      </c>
      <c r="F1006" s="138">
        <v>10.4</v>
      </c>
      <c r="G1006" s="138">
        <v>15.23</v>
      </c>
      <c r="H1006" s="138">
        <v>9.746434231378764</v>
      </c>
    </row>
    <row r="1007" spans="1:8">
      <c r="A1007" s="39" t="s">
        <v>222</v>
      </c>
      <c r="B1007" s="39" t="s">
        <v>375</v>
      </c>
      <c r="C1007" s="39" t="s">
        <v>375</v>
      </c>
      <c r="D1007" s="39" t="s">
        <v>375</v>
      </c>
      <c r="E1007" s="138">
        <v>12.83</v>
      </c>
      <c r="F1007" s="138">
        <v>9.1999999999999993</v>
      </c>
      <c r="G1007" s="138">
        <v>17.62</v>
      </c>
      <c r="H1007" s="138">
        <v>16.601714731098983</v>
      </c>
    </row>
    <row r="1008" spans="1:8">
      <c r="A1008" s="39" t="s">
        <v>222</v>
      </c>
      <c r="B1008" s="39" t="s">
        <v>376</v>
      </c>
      <c r="C1008" s="39" t="s">
        <v>376</v>
      </c>
      <c r="D1008" s="39" t="s">
        <v>376</v>
      </c>
      <c r="E1008" s="138">
        <v>17.2</v>
      </c>
      <c r="F1008" s="138">
        <v>14.37</v>
      </c>
      <c r="G1008" s="138">
        <v>20.46</v>
      </c>
      <c r="H1008" s="138">
        <v>9.0116279069767451</v>
      </c>
    </row>
    <row r="1009" spans="1:8">
      <c r="A1009" s="39" t="s">
        <v>222</v>
      </c>
      <c r="B1009" s="39" t="s">
        <v>377</v>
      </c>
      <c r="C1009" s="39" t="s">
        <v>377</v>
      </c>
      <c r="D1009" s="39" t="s">
        <v>377</v>
      </c>
      <c r="E1009" s="138">
        <v>15.08</v>
      </c>
      <c r="F1009" s="138">
        <v>12.5</v>
      </c>
      <c r="G1009" s="138">
        <v>18.079999999999998</v>
      </c>
      <c r="H1009" s="138">
        <v>9.4164456233421756</v>
      </c>
    </row>
    <row r="1010" spans="1:8">
      <c r="A1010" s="39" t="s">
        <v>222</v>
      </c>
      <c r="B1010" s="39" t="s">
        <v>386</v>
      </c>
      <c r="C1010" s="39" t="s">
        <v>386</v>
      </c>
      <c r="D1010" s="39" t="s">
        <v>378</v>
      </c>
      <c r="E1010" s="138">
        <v>13.87</v>
      </c>
      <c r="F1010" s="138">
        <v>11.76</v>
      </c>
      <c r="G1010" s="138">
        <v>16.29</v>
      </c>
      <c r="H1010" s="138">
        <v>8.2912761355443401</v>
      </c>
    </row>
    <row r="1011" spans="1:8">
      <c r="A1011" s="39" t="s">
        <v>222</v>
      </c>
      <c r="B1011" s="39" t="s">
        <v>379</v>
      </c>
      <c r="C1011" s="39" t="s">
        <v>379</v>
      </c>
      <c r="D1011" s="39" t="s">
        <v>379</v>
      </c>
      <c r="E1011" s="138">
        <v>10.48</v>
      </c>
      <c r="F1011" s="138">
        <v>8.81</v>
      </c>
      <c r="G1011" s="138">
        <v>12.43</v>
      </c>
      <c r="H1011" s="138">
        <v>8.778625954198473</v>
      </c>
    </row>
    <row r="1012" spans="1:8">
      <c r="A1012" s="39" t="s">
        <v>233</v>
      </c>
      <c r="B1012" s="39" t="s">
        <v>101</v>
      </c>
      <c r="C1012" s="39" t="s">
        <v>366</v>
      </c>
      <c r="D1012" s="39" t="s">
        <v>356</v>
      </c>
      <c r="E1012" s="138">
        <v>11.49</v>
      </c>
      <c r="F1012" s="138">
        <v>8.0299999999999994</v>
      </c>
      <c r="G1012" s="138">
        <v>16.170000000000002</v>
      </c>
      <c r="H1012" s="138">
        <v>17.84160139251523</v>
      </c>
    </row>
    <row r="1013" spans="1:8">
      <c r="A1013" s="39" t="s">
        <v>233</v>
      </c>
      <c r="B1013" s="39" t="s">
        <v>108</v>
      </c>
      <c r="C1013" s="39" t="s">
        <v>365</v>
      </c>
      <c r="D1013" s="39" t="s">
        <v>356</v>
      </c>
      <c r="E1013" s="138">
        <v>11.48</v>
      </c>
      <c r="F1013" s="138">
        <v>6.75</v>
      </c>
      <c r="G1013" s="138">
        <v>18.850000000000001</v>
      </c>
      <c r="H1013" s="138">
        <v>26.306620209059233</v>
      </c>
    </row>
    <row r="1014" spans="1:8">
      <c r="A1014" s="39" t="s">
        <v>233</v>
      </c>
      <c r="B1014" s="39" t="s">
        <v>109</v>
      </c>
      <c r="C1014" s="39" t="s">
        <v>364</v>
      </c>
      <c r="D1014" s="39" t="s">
        <v>356</v>
      </c>
      <c r="E1014" s="138">
        <v>12.65</v>
      </c>
      <c r="F1014" s="138">
        <v>9.16</v>
      </c>
      <c r="G1014" s="138">
        <v>17.23</v>
      </c>
      <c r="H1014" s="138">
        <v>16.126482213438734</v>
      </c>
    </row>
    <row r="1015" spans="1:8">
      <c r="A1015" s="39" t="s">
        <v>233</v>
      </c>
      <c r="B1015" s="39" t="s">
        <v>112</v>
      </c>
      <c r="C1015" s="39" t="s">
        <v>364</v>
      </c>
      <c r="D1015" s="39" t="s">
        <v>356</v>
      </c>
      <c r="E1015" s="138">
        <v>19.37</v>
      </c>
      <c r="F1015" s="138">
        <v>12.48</v>
      </c>
      <c r="G1015" s="138">
        <v>28.79</v>
      </c>
      <c r="H1015" s="138">
        <v>21.424883840991225</v>
      </c>
    </row>
    <row r="1016" spans="1:8">
      <c r="A1016" s="39" t="s">
        <v>233</v>
      </c>
      <c r="B1016" s="39" t="s">
        <v>115</v>
      </c>
      <c r="C1016" s="39" t="s">
        <v>366</v>
      </c>
      <c r="D1016" s="39" t="s">
        <v>356</v>
      </c>
      <c r="E1016" s="138">
        <v>19.760000000000002</v>
      </c>
      <c r="F1016" s="138">
        <v>15.57</v>
      </c>
      <c r="G1016" s="138">
        <v>24.75</v>
      </c>
      <c r="H1016" s="138">
        <v>11.842105263157892</v>
      </c>
    </row>
    <row r="1017" spans="1:8">
      <c r="A1017" s="39" t="s">
        <v>233</v>
      </c>
      <c r="B1017" s="39" t="s">
        <v>118</v>
      </c>
      <c r="C1017" s="39" t="s">
        <v>365</v>
      </c>
      <c r="D1017" s="39" t="s">
        <v>356</v>
      </c>
      <c r="E1017" s="138">
        <v>21.02</v>
      </c>
      <c r="F1017" s="138">
        <v>13.16</v>
      </c>
      <c r="G1017" s="138">
        <v>31.87</v>
      </c>
      <c r="H1017" s="138">
        <v>22.692673644148428</v>
      </c>
    </row>
    <row r="1018" spans="1:8">
      <c r="A1018" s="39" t="s">
        <v>233</v>
      </c>
      <c r="B1018" s="39" t="s">
        <v>122</v>
      </c>
      <c r="C1018" s="39" t="s">
        <v>364</v>
      </c>
      <c r="D1018" s="39" t="s">
        <v>356</v>
      </c>
      <c r="E1018" s="138">
        <v>17.71</v>
      </c>
      <c r="F1018" s="138">
        <v>13.36</v>
      </c>
      <c r="G1018" s="138">
        <v>23.09</v>
      </c>
      <c r="H1018" s="138">
        <v>14.003387916431395</v>
      </c>
    </row>
    <row r="1019" spans="1:8">
      <c r="A1019" s="39" t="s">
        <v>233</v>
      </c>
      <c r="B1019" s="39" t="s">
        <v>130</v>
      </c>
      <c r="C1019" s="39" t="s">
        <v>363</v>
      </c>
      <c r="D1019" s="39" t="s">
        <v>356</v>
      </c>
      <c r="E1019" s="138">
        <v>22.37</v>
      </c>
      <c r="F1019" s="138">
        <v>18.14</v>
      </c>
      <c r="G1019" s="138">
        <v>27.25</v>
      </c>
      <c r="H1019" s="138">
        <v>10.371032632990611</v>
      </c>
    </row>
    <row r="1020" spans="1:8">
      <c r="A1020" s="39" t="s">
        <v>233</v>
      </c>
      <c r="B1020" s="39" t="s">
        <v>135</v>
      </c>
      <c r="C1020" s="39" t="s">
        <v>364</v>
      </c>
      <c r="D1020" s="39" t="s">
        <v>356</v>
      </c>
      <c r="E1020" s="138">
        <v>20.48</v>
      </c>
      <c r="F1020" s="138">
        <v>11.33</v>
      </c>
      <c r="G1020" s="138">
        <v>34.159999999999997</v>
      </c>
      <c r="H1020" s="138">
        <v>28.41796875</v>
      </c>
    </row>
    <row r="1021" spans="1:8">
      <c r="A1021" s="39" t="s">
        <v>233</v>
      </c>
      <c r="B1021" s="39" t="s">
        <v>136</v>
      </c>
      <c r="C1021" s="39" t="s">
        <v>364</v>
      </c>
      <c r="D1021" s="39" t="s">
        <v>356</v>
      </c>
      <c r="E1021" s="138">
        <v>12.35</v>
      </c>
      <c r="F1021" s="138">
        <v>7.8</v>
      </c>
      <c r="G1021" s="138">
        <v>19.010000000000002</v>
      </c>
      <c r="H1021" s="138">
        <v>22.834008097165992</v>
      </c>
    </row>
    <row r="1022" spans="1:8">
      <c r="A1022" s="39" t="s">
        <v>233</v>
      </c>
      <c r="B1022" s="39" t="s">
        <v>143</v>
      </c>
      <c r="C1022" s="39" t="s">
        <v>365</v>
      </c>
      <c r="D1022" s="39" t="s">
        <v>356</v>
      </c>
      <c r="E1022" s="138">
        <v>17.420000000000002</v>
      </c>
      <c r="F1022" s="138">
        <v>12.43</v>
      </c>
      <c r="G1022" s="138">
        <v>23.87</v>
      </c>
      <c r="H1022" s="138">
        <v>16.704936854190585</v>
      </c>
    </row>
    <row r="1023" spans="1:8">
      <c r="A1023" s="39" t="s">
        <v>233</v>
      </c>
      <c r="B1023" s="39" t="s">
        <v>149</v>
      </c>
      <c r="C1023" s="39" t="s">
        <v>363</v>
      </c>
      <c r="D1023" s="39" t="s">
        <v>356</v>
      </c>
      <c r="E1023" s="138">
        <v>15.64</v>
      </c>
      <c r="F1023" s="138">
        <v>12</v>
      </c>
      <c r="G1023" s="138">
        <v>20.14</v>
      </c>
      <c r="H1023" s="138">
        <v>13.235294117647056</v>
      </c>
    </row>
    <row r="1024" spans="1:8">
      <c r="A1024" s="39" t="s">
        <v>233</v>
      </c>
      <c r="B1024" s="39" t="s">
        <v>151</v>
      </c>
      <c r="C1024" s="39" t="s">
        <v>364</v>
      </c>
      <c r="D1024" s="39" t="s">
        <v>356</v>
      </c>
      <c r="E1024" s="138">
        <v>22.29</v>
      </c>
      <c r="F1024" s="138">
        <v>14.96</v>
      </c>
      <c r="G1024" s="138">
        <v>31.86</v>
      </c>
      <c r="H1024" s="138">
        <v>19.380888290713326</v>
      </c>
    </row>
    <row r="1025" spans="1:8">
      <c r="A1025" s="39" t="s">
        <v>233</v>
      </c>
      <c r="B1025" s="39" t="s">
        <v>154</v>
      </c>
      <c r="C1025" s="39" t="s">
        <v>366</v>
      </c>
      <c r="D1025" s="39" t="s">
        <v>356</v>
      </c>
      <c r="E1025" s="138">
        <v>13.48</v>
      </c>
      <c r="F1025" s="138">
        <v>9.01</v>
      </c>
      <c r="G1025" s="138">
        <v>19.68</v>
      </c>
      <c r="H1025" s="138">
        <v>19.955489614243323</v>
      </c>
    </row>
    <row r="1026" spans="1:8">
      <c r="A1026" s="39" t="s">
        <v>233</v>
      </c>
      <c r="B1026" s="39" t="s">
        <v>164</v>
      </c>
      <c r="C1026" s="39" t="s">
        <v>365</v>
      </c>
      <c r="D1026" s="39" t="s">
        <v>356</v>
      </c>
      <c r="E1026" s="138">
        <v>23.26</v>
      </c>
      <c r="F1026" s="138">
        <v>16.18</v>
      </c>
      <c r="G1026" s="138">
        <v>32.25</v>
      </c>
      <c r="H1026" s="138">
        <v>17.669819432502148</v>
      </c>
    </row>
    <row r="1027" spans="1:8">
      <c r="A1027" s="39" t="s">
        <v>233</v>
      </c>
      <c r="B1027" s="39" t="s">
        <v>171</v>
      </c>
      <c r="C1027" s="39" t="s">
        <v>366</v>
      </c>
      <c r="D1027" s="39" t="s">
        <v>356</v>
      </c>
      <c r="E1027" s="138">
        <v>16.5</v>
      </c>
      <c r="F1027" s="138">
        <v>12.38</v>
      </c>
      <c r="G1027" s="138">
        <v>21.66</v>
      </c>
      <c r="H1027" s="138">
        <v>14.303030303030303</v>
      </c>
    </row>
    <row r="1028" spans="1:8">
      <c r="A1028" s="39" t="s">
        <v>233</v>
      </c>
      <c r="B1028" s="39" t="s">
        <v>174</v>
      </c>
      <c r="C1028" s="39" t="s">
        <v>366</v>
      </c>
      <c r="D1028" s="39" t="s">
        <v>356</v>
      </c>
      <c r="E1028" s="138">
        <v>12.2</v>
      </c>
      <c r="F1028" s="138">
        <v>8</v>
      </c>
      <c r="G1028" s="138">
        <v>18.18</v>
      </c>
      <c r="H1028" s="138">
        <v>20.983606557377051</v>
      </c>
    </row>
    <row r="1029" spans="1:8">
      <c r="A1029" s="39" t="s">
        <v>233</v>
      </c>
      <c r="B1029" s="39" t="s">
        <v>102</v>
      </c>
      <c r="C1029" s="39" t="s">
        <v>368</v>
      </c>
      <c r="D1029" s="39" t="s">
        <v>357</v>
      </c>
      <c r="E1029" s="138">
        <v>20.079999999999998</v>
      </c>
      <c r="F1029" s="138">
        <v>13.76</v>
      </c>
      <c r="G1029" s="138">
        <v>28.37</v>
      </c>
      <c r="H1029" s="138">
        <v>18.525896414342633</v>
      </c>
    </row>
    <row r="1030" spans="1:8">
      <c r="A1030" s="39" t="s">
        <v>233</v>
      </c>
      <c r="B1030" s="39" t="s">
        <v>103</v>
      </c>
      <c r="C1030" s="39" t="s">
        <v>368</v>
      </c>
      <c r="D1030" s="39" t="s">
        <v>357</v>
      </c>
      <c r="E1030" s="138">
        <v>14.21</v>
      </c>
      <c r="F1030" s="138">
        <v>10.14</v>
      </c>
      <c r="G1030" s="138">
        <v>19.55</v>
      </c>
      <c r="H1030" s="138">
        <v>16.748768472906402</v>
      </c>
    </row>
    <row r="1031" spans="1:8">
      <c r="A1031" s="39" t="s">
        <v>233</v>
      </c>
      <c r="B1031" s="39" t="s">
        <v>104</v>
      </c>
      <c r="C1031" s="39" t="s">
        <v>367</v>
      </c>
      <c r="D1031" s="39" t="s">
        <v>357</v>
      </c>
      <c r="E1031" s="138">
        <v>10.220000000000001</v>
      </c>
      <c r="F1031" s="138">
        <v>6.8</v>
      </c>
      <c r="G1031" s="138">
        <v>15.08</v>
      </c>
      <c r="H1031" s="138">
        <v>20.352250489236788</v>
      </c>
    </row>
    <row r="1032" spans="1:8">
      <c r="A1032" s="39" t="s">
        <v>233</v>
      </c>
      <c r="B1032" s="39" t="s">
        <v>110</v>
      </c>
      <c r="C1032" s="39" t="s">
        <v>370</v>
      </c>
      <c r="D1032" s="39" t="s">
        <v>357</v>
      </c>
      <c r="E1032" s="138">
        <v>15.89</v>
      </c>
      <c r="F1032" s="138">
        <v>11.69</v>
      </c>
      <c r="G1032" s="138">
        <v>21.22</v>
      </c>
      <c r="H1032" s="138">
        <v>15.229704216488358</v>
      </c>
    </row>
    <row r="1033" spans="1:8">
      <c r="A1033" s="39" t="s">
        <v>233</v>
      </c>
      <c r="B1033" s="39" t="s">
        <v>111</v>
      </c>
      <c r="C1033" s="39" t="s">
        <v>370</v>
      </c>
      <c r="D1033" s="39" t="s">
        <v>357</v>
      </c>
      <c r="E1033" s="138">
        <v>18.84</v>
      </c>
      <c r="F1033" s="138">
        <v>15.01</v>
      </c>
      <c r="G1033" s="138">
        <v>23.37</v>
      </c>
      <c r="H1033" s="138">
        <v>11.305732484076431</v>
      </c>
    </row>
    <row r="1034" spans="1:8">
      <c r="A1034" s="39" t="s">
        <v>233</v>
      </c>
      <c r="B1034" s="39" t="s">
        <v>116</v>
      </c>
      <c r="C1034" s="39" t="s">
        <v>369</v>
      </c>
      <c r="D1034" s="39" t="s">
        <v>357</v>
      </c>
      <c r="E1034" s="138">
        <v>11.59</v>
      </c>
      <c r="F1034" s="138">
        <v>7.53</v>
      </c>
      <c r="G1034" s="138">
        <v>17.420000000000002</v>
      </c>
      <c r="H1034" s="138">
        <v>21.484037963761864</v>
      </c>
    </row>
    <row r="1035" spans="1:8">
      <c r="A1035" s="39" t="s">
        <v>233</v>
      </c>
      <c r="B1035" s="39" t="s">
        <v>117</v>
      </c>
      <c r="C1035" s="39" t="s">
        <v>367</v>
      </c>
      <c r="D1035" s="39" t="s">
        <v>357</v>
      </c>
      <c r="E1035" s="138">
        <v>20.95</v>
      </c>
      <c r="F1035" s="138">
        <v>16.25</v>
      </c>
      <c r="G1035" s="138">
        <v>26.57</v>
      </c>
      <c r="H1035" s="138">
        <v>12.553699284009545</v>
      </c>
    </row>
    <row r="1036" spans="1:8">
      <c r="A1036" s="39" t="s">
        <v>233</v>
      </c>
      <c r="B1036" s="39" t="s">
        <v>119</v>
      </c>
      <c r="C1036" s="39" t="s">
        <v>367</v>
      </c>
      <c r="D1036" s="39" t="s">
        <v>357</v>
      </c>
      <c r="E1036" s="138">
        <v>9.3699999999999992</v>
      </c>
      <c r="F1036" s="138">
        <v>6.57</v>
      </c>
      <c r="G1036" s="138">
        <v>13.2</v>
      </c>
      <c r="H1036" s="138">
        <v>17.822838847385274</v>
      </c>
    </row>
    <row r="1037" spans="1:8">
      <c r="A1037" s="39" t="s">
        <v>233</v>
      </c>
      <c r="B1037" s="39" t="s">
        <v>123</v>
      </c>
      <c r="C1037" s="39" t="s">
        <v>370</v>
      </c>
      <c r="D1037" s="39" t="s">
        <v>357</v>
      </c>
      <c r="E1037" s="138">
        <v>22.11</v>
      </c>
      <c r="F1037" s="138">
        <v>17.47</v>
      </c>
      <c r="G1037" s="138">
        <v>27.57</v>
      </c>
      <c r="H1037" s="138">
        <v>11.668928086838536</v>
      </c>
    </row>
    <row r="1038" spans="1:8">
      <c r="A1038" s="39" t="s">
        <v>233</v>
      </c>
      <c r="B1038" s="39" t="s">
        <v>132</v>
      </c>
      <c r="C1038" s="39" t="s">
        <v>367</v>
      </c>
      <c r="D1038" s="39" t="s">
        <v>357</v>
      </c>
      <c r="E1038" s="138">
        <v>10.26</v>
      </c>
      <c r="F1038" s="138">
        <v>7.24</v>
      </c>
      <c r="G1038" s="138">
        <v>14.34</v>
      </c>
      <c r="H1038" s="138">
        <v>17.446393762183238</v>
      </c>
    </row>
    <row r="1039" spans="1:8">
      <c r="A1039" s="39" t="s">
        <v>233</v>
      </c>
      <c r="B1039" s="39" t="s">
        <v>134</v>
      </c>
      <c r="C1039" s="39" t="s">
        <v>368</v>
      </c>
      <c r="D1039" s="39" t="s">
        <v>357</v>
      </c>
      <c r="E1039" s="138">
        <v>17.52</v>
      </c>
      <c r="F1039" s="138">
        <v>12.63</v>
      </c>
      <c r="G1039" s="138">
        <v>23.8</v>
      </c>
      <c r="H1039" s="138">
        <v>16.210045662100455</v>
      </c>
    </row>
    <row r="1040" spans="1:8">
      <c r="A1040" s="39" t="s">
        <v>233</v>
      </c>
      <c r="B1040" s="39" t="s">
        <v>150</v>
      </c>
      <c r="C1040" s="39" t="s">
        <v>367</v>
      </c>
      <c r="D1040" s="39" t="s">
        <v>357</v>
      </c>
      <c r="E1040" s="138">
        <v>14.79</v>
      </c>
      <c r="F1040" s="138">
        <v>9.9499999999999993</v>
      </c>
      <c r="G1040" s="138">
        <v>21.43</v>
      </c>
      <c r="H1040" s="138">
        <v>19.675456389452332</v>
      </c>
    </row>
    <row r="1041" spans="1:8">
      <c r="A1041" s="39" t="s">
        <v>233</v>
      </c>
      <c r="B1041" s="39" t="s">
        <v>156</v>
      </c>
      <c r="C1041" s="39" t="s">
        <v>367</v>
      </c>
      <c r="D1041" s="39" t="s">
        <v>357</v>
      </c>
      <c r="E1041" s="138">
        <v>10.86</v>
      </c>
      <c r="F1041" s="138">
        <v>7.4</v>
      </c>
      <c r="G1041" s="138">
        <v>15.65</v>
      </c>
      <c r="H1041" s="138">
        <v>19.152854511970535</v>
      </c>
    </row>
    <row r="1042" spans="1:8">
      <c r="A1042" s="39" t="s">
        <v>233</v>
      </c>
      <c r="B1042" s="39" t="s">
        <v>159</v>
      </c>
      <c r="C1042" s="39" t="s">
        <v>368</v>
      </c>
      <c r="D1042" s="39" t="s">
        <v>357</v>
      </c>
      <c r="E1042" s="138">
        <v>21.52</v>
      </c>
      <c r="F1042" s="138">
        <v>14.2</v>
      </c>
      <c r="G1042" s="138">
        <v>31.25</v>
      </c>
      <c r="H1042" s="138">
        <v>20.213754646840147</v>
      </c>
    </row>
    <row r="1043" spans="1:8">
      <c r="A1043" s="39" t="s">
        <v>233</v>
      </c>
      <c r="B1043" s="39" t="s">
        <v>161</v>
      </c>
      <c r="C1043" s="39" t="s">
        <v>367</v>
      </c>
      <c r="D1043" s="39" t="s">
        <v>357</v>
      </c>
      <c r="E1043" s="138">
        <v>13.02</v>
      </c>
      <c r="F1043" s="138">
        <v>9.16</v>
      </c>
      <c r="G1043" s="138">
        <v>18.18</v>
      </c>
      <c r="H1043" s="138">
        <v>17.511520737327189</v>
      </c>
    </row>
    <row r="1044" spans="1:8">
      <c r="A1044" s="39" t="s">
        <v>233</v>
      </c>
      <c r="B1044" s="39" t="s">
        <v>168</v>
      </c>
      <c r="C1044" s="39" t="s">
        <v>369</v>
      </c>
      <c r="D1044" s="39" t="s">
        <v>357</v>
      </c>
      <c r="E1044" s="138">
        <v>9.7799999999999994</v>
      </c>
      <c r="F1044" s="138">
        <v>5.92</v>
      </c>
      <c r="G1044" s="138">
        <v>15.74</v>
      </c>
      <c r="H1044" s="138">
        <v>25.051124744376281</v>
      </c>
    </row>
    <row r="1045" spans="1:8">
      <c r="A1045" s="39" t="s">
        <v>233</v>
      </c>
      <c r="B1045" s="39" t="s">
        <v>98</v>
      </c>
      <c r="C1045" s="39" t="s">
        <v>374</v>
      </c>
      <c r="D1045" s="39" t="s">
        <v>358</v>
      </c>
      <c r="E1045" s="138">
        <v>15.1</v>
      </c>
      <c r="F1045" s="138">
        <v>8.82</v>
      </c>
      <c r="G1045" s="138">
        <v>24.64</v>
      </c>
      <c r="H1045" s="138">
        <v>26.357615894039739</v>
      </c>
    </row>
    <row r="1046" spans="1:8">
      <c r="A1046" s="39" t="s">
        <v>233</v>
      </c>
      <c r="B1046" s="39" t="s">
        <v>105</v>
      </c>
      <c r="C1046" s="39" t="s">
        <v>374</v>
      </c>
      <c r="D1046" s="39" t="s">
        <v>358</v>
      </c>
      <c r="E1046" s="138">
        <v>19.29</v>
      </c>
      <c r="F1046" s="138">
        <v>12.51</v>
      </c>
      <c r="G1046" s="138">
        <v>28.53</v>
      </c>
      <c r="H1046" s="138">
        <v>21.099015033696215</v>
      </c>
    </row>
    <row r="1047" spans="1:8">
      <c r="A1047" s="39" t="s">
        <v>233</v>
      </c>
      <c r="B1047" s="39" t="s">
        <v>106</v>
      </c>
      <c r="C1047" s="39" t="s">
        <v>372</v>
      </c>
      <c r="D1047" s="39" t="s">
        <v>358</v>
      </c>
      <c r="E1047" s="138">
        <v>8.85</v>
      </c>
      <c r="F1047" s="138">
        <v>5.99</v>
      </c>
      <c r="G1047" s="138">
        <v>12.9</v>
      </c>
      <c r="H1047" s="138">
        <v>19.661016949152543</v>
      </c>
    </row>
    <row r="1048" spans="1:8">
      <c r="A1048" s="39" t="s">
        <v>233</v>
      </c>
      <c r="B1048" s="39" t="s">
        <v>125</v>
      </c>
      <c r="C1048" s="39" t="s">
        <v>371</v>
      </c>
      <c r="D1048" s="39" t="s">
        <v>358</v>
      </c>
      <c r="E1048" s="138">
        <v>17.37</v>
      </c>
      <c r="F1048" s="138">
        <v>13</v>
      </c>
      <c r="G1048" s="138">
        <v>22.81</v>
      </c>
      <c r="H1048" s="138">
        <v>14.392630972941852</v>
      </c>
    </row>
    <row r="1049" spans="1:8">
      <c r="A1049" s="39" t="s">
        <v>233</v>
      </c>
      <c r="B1049" s="39" t="s">
        <v>131</v>
      </c>
      <c r="C1049" s="39" t="s">
        <v>374</v>
      </c>
      <c r="D1049" s="39" t="s">
        <v>358</v>
      </c>
      <c r="E1049" s="138">
        <v>16.68</v>
      </c>
      <c r="F1049" s="138">
        <v>11.21</v>
      </c>
      <c r="G1049" s="138">
        <v>24.09</v>
      </c>
      <c r="H1049" s="138">
        <v>19.60431654676259</v>
      </c>
    </row>
    <row r="1050" spans="1:8">
      <c r="A1050" s="39" t="s">
        <v>233</v>
      </c>
      <c r="B1050" s="39" t="s">
        <v>133</v>
      </c>
      <c r="C1050" s="39" t="s">
        <v>373</v>
      </c>
      <c r="D1050" s="39" t="s">
        <v>358</v>
      </c>
      <c r="E1050" s="138">
        <v>18.25</v>
      </c>
      <c r="F1050" s="138">
        <v>13.89</v>
      </c>
      <c r="G1050" s="138">
        <v>23.62</v>
      </c>
      <c r="H1050" s="138">
        <v>13.589041095890412</v>
      </c>
    </row>
    <row r="1051" spans="1:8">
      <c r="A1051" s="39" t="s">
        <v>233</v>
      </c>
      <c r="B1051" s="39" t="s">
        <v>137</v>
      </c>
      <c r="C1051" s="39" t="s">
        <v>372</v>
      </c>
      <c r="D1051" s="39" t="s">
        <v>358</v>
      </c>
      <c r="E1051" s="138">
        <v>11.33</v>
      </c>
      <c r="F1051" s="138">
        <v>7.37</v>
      </c>
      <c r="G1051" s="138">
        <v>17.010000000000002</v>
      </c>
      <c r="H1051" s="138">
        <v>21.359223300970871</v>
      </c>
    </row>
    <row r="1052" spans="1:8">
      <c r="A1052" s="39" t="s">
        <v>233</v>
      </c>
      <c r="B1052" s="39" t="s">
        <v>138</v>
      </c>
      <c r="C1052" s="39" t="s">
        <v>374</v>
      </c>
      <c r="D1052" s="39" t="s">
        <v>358</v>
      </c>
      <c r="E1052" s="138">
        <v>16.27</v>
      </c>
      <c r="F1052" s="138">
        <v>8.36</v>
      </c>
      <c r="G1052" s="138">
        <v>29.29</v>
      </c>
      <c r="H1052" s="138">
        <v>32.329440688383528</v>
      </c>
    </row>
    <row r="1053" spans="1:8">
      <c r="A1053" s="39" t="s">
        <v>233</v>
      </c>
      <c r="B1053" s="39" t="s">
        <v>140</v>
      </c>
      <c r="C1053" s="39" t="s">
        <v>373</v>
      </c>
      <c r="D1053" s="39" t="s">
        <v>358</v>
      </c>
      <c r="E1053" s="138">
        <v>13.07</v>
      </c>
      <c r="F1053" s="138">
        <v>8.81</v>
      </c>
      <c r="G1053" s="138">
        <v>18.97</v>
      </c>
      <c r="H1053" s="138">
        <v>19.663351185921957</v>
      </c>
    </row>
    <row r="1054" spans="1:8">
      <c r="A1054" s="39" t="s">
        <v>233</v>
      </c>
      <c r="B1054" s="39" t="s">
        <v>144</v>
      </c>
      <c r="C1054" s="39" t="s">
        <v>371</v>
      </c>
      <c r="D1054" s="39" t="s">
        <v>358</v>
      </c>
      <c r="E1054" s="138">
        <v>21.79</v>
      </c>
      <c r="F1054" s="138">
        <v>16.05</v>
      </c>
      <c r="G1054" s="138">
        <v>28.87</v>
      </c>
      <c r="H1054" s="138">
        <v>15.006883891693438</v>
      </c>
    </row>
    <row r="1055" spans="1:8">
      <c r="A1055" s="39" t="s">
        <v>233</v>
      </c>
      <c r="B1055" s="39" t="s">
        <v>145</v>
      </c>
      <c r="C1055" s="39" t="s">
        <v>371</v>
      </c>
      <c r="D1055" s="39" t="s">
        <v>358</v>
      </c>
      <c r="E1055" s="138">
        <v>14.62</v>
      </c>
      <c r="F1055" s="138">
        <v>9.67</v>
      </c>
      <c r="G1055" s="138">
        <v>21.51</v>
      </c>
      <c r="H1055" s="138">
        <v>20.451436388508895</v>
      </c>
    </row>
    <row r="1056" spans="1:8">
      <c r="A1056" s="39" t="s">
        <v>233</v>
      </c>
      <c r="B1056" s="39" t="s">
        <v>146</v>
      </c>
      <c r="C1056" s="39" t="s">
        <v>372</v>
      </c>
      <c r="D1056" s="39" t="s">
        <v>358</v>
      </c>
      <c r="E1056" s="138">
        <v>15.24</v>
      </c>
      <c r="F1056" s="138">
        <v>11.36</v>
      </c>
      <c r="G1056" s="138">
        <v>20.149999999999999</v>
      </c>
      <c r="H1056" s="138">
        <v>14.63254593175853</v>
      </c>
    </row>
    <row r="1057" spans="1:8">
      <c r="A1057" s="39" t="s">
        <v>233</v>
      </c>
      <c r="B1057" s="39" t="s">
        <v>153</v>
      </c>
      <c r="C1057" s="39" t="s">
        <v>371</v>
      </c>
      <c r="D1057" s="39" t="s">
        <v>358</v>
      </c>
      <c r="E1057" s="138">
        <v>9.59</v>
      </c>
      <c r="F1057" s="138">
        <v>5.66</v>
      </c>
      <c r="G1057" s="138">
        <v>15.8</v>
      </c>
      <c r="H1057" s="138">
        <v>26.277372262773724</v>
      </c>
    </row>
    <row r="1058" spans="1:8">
      <c r="A1058" s="39" t="s">
        <v>233</v>
      </c>
      <c r="B1058" s="39" t="s">
        <v>162</v>
      </c>
      <c r="C1058" s="39" t="s">
        <v>371</v>
      </c>
      <c r="D1058" s="39" t="s">
        <v>358</v>
      </c>
      <c r="E1058" s="138">
        <v>17.5</v>
      </c>
      <c r="F1058" s="138">
        <v>10.130000000000001</v>
      </c>
      <c r="G1058" s="138">
        <v>28.52</v>
      </c>
      <c r="H1058" s="138">
        <v>26.571428571428573</v>
      </c>
    </row>
    <row r="1059" spans="1:8">
      <c r="A1059" s="39" t="s">
        <v>233</v>
      </c>
      <c r="B1059" s="39" t="s">
        <v>165</v>
      </c>
      <c r="C1059" s="39" t="s">
        <v>374</v>
      </c>
      <c r="D1059" s="39" t="s">
        <v>358</v>
      </c>
      <c r="E1059" s="138">
        <v>12.74</v>
      </c>
      <c r="F1059" s="138">
        <v>7.66</v>
      </c>
      <c r="G1059" s="138">
        <v>20.420000000000002</v>
      </c>
      <c r="H1059" s="138">
        <v>25.117739403453694</v>
      </c>
    </row>
    <row r="1060" spans="1:8">
      <c r="A1060" s="39" t="s">
        <v>233</v>
      </c>
      <c r="B1060" s="39" t="s">
        <v>166</v>
      </c>
      <c r="C1060" s="39" t="s">
        <v>374</v>
      </c>
      <c r="D1060" s="39" t="s">
        <v>358</v>
      </c>
      <c r="E1060" s="138">
        <v>12.9</v>
      </c>
      <c r="F1060" s="138">
        <v>8.82</v>
      </c>
      <c r="G1060" s="138">
        <v>18.48</v>
      </c>
      <c r="H1060" s="138">
        <v>18.914728682170541</v>
      </c>
    </row>
    <row r="1061" spans="1:8">
      <c r="A1061" s="39" t="s">
        <v>233</v>
      </c>
      <c r="B1061" s="39" t="s">
        <v>170</v>
      </c>
      <c r="C1061" s="39" t="s">
        <v>372</v>
      </c>
      <c r="D1061" s="39" t="s">
        <v>358</v>
      </c>
      <c r="E1061" s="138">
        <v>9.81</v>
      </c>
      <c r="F1061" s="138">
        <v>6.91</v>
      </c>
      <c r="G1061" s="138">
        <v>13.75</v>
      </c>
      <c r="H1061" s="138">
        <v>17.635066258919469</v>
      </c>
    </row>
    <row r="1062" spans="1:8">
      <c r="A1062" s="39" t="s">
        <v>233</v>
      </c>
      <c r="B1062" s="39" t="s">
        <v>172</v>
      </c>
      <c r="C1062" s="39" t="s">
        <v>374</v>
      </c>
      <c r="D1062" s="39" t="s">
        <v>358</v>
      </c>
      <c r="E1062" s="138">
        <v>14.04</v>
      </c>
      <c r="F1062" s="138">
        <v>10</v>
      </c>
      <c r="G1062" s="138">
        <v>19.37</v>
      </c>
      <c r="H1062" s="138">
        <v>16.951566951566953</v>
      </c>
    </row>
    <row r="1063" spans="1:8">
      <c r="A1063" s="39" t="s">
        <v>233</v>
      </c>
      <c r="B1063" s="39" t="s">
        <v>175</v>
      </c>
      <c r="C1063" s="39" t="s">
        <v>373</v>
      </c>
      <c r="D1063" s="39" t="s">
        <v>358</v>
      </c>
      <c r="E1063" s="138">
        <v>14.61</v>
      </c>
      <c r="F1063" s="138">
        <v>10.57</v>
      </c>
      <c r="G1063" s="138">
        <v>19.850000000000001</v>
      </c>
      <c r="H1063" s="138">
        <v>16.084873374401095</v>
      </c>
    </row>
    <row r="1064" spans="1:8">
      <c r="A1064" s="39" t="s">
        <v>233</v>
      </c>
      <c r="B1064" s="39" t="s">
        <v>99</v>
      </c>
      <c r="C1064" s="39" t="s">
        <v>377</v>
      </c>
      <c r="D1064" s="39" t="s">
        <v>360</v>
      </c>
      <c r="E1064" s="138">
        <v>14.68</v>
      </c>
      <c r="F1064" s="138">
        <v>9.85</v>
      </c>
      <c r="G1064" s="138">
        <v>21.32</v>
      </c>
      <c r="H1064" s="138">
        <v>19.754768392370572</v>
      </c>
    </row>
    <row r="1065" spans="1:8">
      <c r="A1065" s="39" t="s">
        <v>233</v>
      </c>
      <c r="B1065" s="39" t="s">
        <v>100</v>
      </c>
      <c r="C1065" s="39" t="s">
        <v>377</v>
      </c>
      <c r="D1065" s="39" t="s">
        <v>360</v>
      </c>
      <c r="E1065" s="138">
        <v>17.940000000000001</v>
      </c>
      <c r="F1065" s="138">
        <v>13.55</v>
      </c>
      <c r="G1065" s="138">
        <v>23.38</v>
      </c>
      <c r="H1065" s="138">
        <v>13.935340022296543</v>
      </c>
    </row>
    <row r="1066" spans="1:8">
      <c r="A1066" s="39" t="s">
        <v>233</v>
      </c>
      <c r="B1066" s="39" t="s">
        <v>107</v>
      </c>
      <c r="C1066" s="39" t="s">
        <v>376</v>
      </c>
      <c r="D1066" s="39" t="s">
        <v>360</v>
      </c>
      <c r="E1066" s="138">
        <v>19.82</v>
      </c>
      <c r="F1066" s="138">
        <v>15.72</v>
      </c>
      <c r="G1066" s="138">
        <v>24.69</v>
      </c>
      <c r="H1066" s="138">
        <v>11.553985872855701</v>
      </c>
    </row>
    <row r="1067" spans="1:8">
      <c r="A1067" s="39" t="s">
        <v>233</v>
      </c>
      <c r="B1067" s="39" t="s">
        <v>113</v>
      </c>
      <c r="C1067" s="39" t="s">
        <v>375</v>
      </c>
      <c r="D1067" s="39" t="s">
        <v>360</v>
      </c>
      <c r="E1067" s="138">
        <v>20.260000000000002</v>
      </c>
      <c r="F1067" s="138">
        <v>13.95</v>
      </c>
      <c r="G1067" s="138">
        <v>28.48</v>
      </c>
      <c r="H1067" s="138">
        <v>18.26258637709773</v>
      </c>
    </row>
    <row r="1068" spans="1:8">
      <c r="A1068" s="39" t="s">
        <v>233</v>
      </c>
      <c r="B1068" s="39" t="s">
        <v>114</v>
      </c>
      <c r="C1068" s="39" t="s">
        <v>386</v>
      </c>
      <c r="D1068" s="39" t="s">
        <v>360</v>
      </c>
      <c r="E1068" s="138">
        <v>14.98</v>
      </c>
      <c r="F1068" s="138">
        <v>9.61</v>
      </c>
      <c r="G1068" s="138">
        <v>22.6</v>
      </c>
      <c r="H1068" s="138">
        <v>21.895861148197596</v>
      </c>
    </row>
    <row r="1069" spans="1:8">
      <c r="A1069" s="39" t="s">
        <v>233</v>
      </c>
      <c r="B1069" s="39" t="s">
        <v>120</v>
      </c>
      <c r="C1069" s="39" t="s">
        <v>386</v>
      </c>
      <c r="D1069" s="39" t="s">
        <v>360</v>
      </c>
      <c r="E1069" s="138">
        <v>15.47</v>
      </c>
      <c r="F1069" s="138">
        <v>9.35</v>
      </c>
      <c r="G1069" s="138">
        <v>24.52</v>
      </c>
      <c r="H1069" s="138">
        <v>24.757595345830637</v>
      </c>
    </row>
    <row r="1070" spans="1:8">
      <c r="A1070" s="39" t="s">
        <v>233</v>
      </c>
      <c r="B1070" s="39" t="s">
        <v>121</v>
      </c>
      <c r="C1070" s="39" t="s">
        <v>377</v>
      </c>
      <c r="D1070" s="39" t="s">
        <v>360</v>
      </c>
      <c r="E1070" s="138">
        <v>10.57</v>
      </c>
      <c r="F1070" s="138">
        <v>6.5</v>
      </c>
      <c r="G1070" s="138">
        <v>16.73</v>
      </c>
      <c r="H1070" s="138">
        <v>24.219489120151373</v>
      </c>
    </row>
    <row r="1071" spans="1:8">
      <c r="A1071" s="39" t="s">
        <v>233</v>
      </c>
      <c r="B1071" s="39" t="s">
        <v>124</v>
      </c>
      <c r="C1071" s="39" t="s">
        <v>375</v>
      </c>
      <c r="D1071" s="39" t="s">
        <v>360</v>
      </c>
      <c r="E1071" s="138">
        <v>18.02</v>
      </c>
      <c r="F1071" s="138">
        <v>13.45</v>
      </c>
      <c r="G1071" s="138">
        <v>23.72</v>
      </c>
      <c r="H1071" s="138">
        <v>14.483906770255272</v>
      </c>
    </row>
    <row r="1072" spans="1:8">
      <c r="A1072" s="39" t="s">
        <v>233</v>
      </c>
      <c r="B1072" s="39" t="s">
        <v>126</v>
      </c>
      <c r="C1072" s="39" t="s">
        <v>377</v>
      </c>
      <c r="D1072" s="39" t="s">
        <v>360</v>
      </c>
      <c r="E1072" s="138">
        <v>11.96</v>
      </c>
      <c r="F1072" s="138">
        <v>5.9</v>
      </c>
      <c r="G1072" s="138">
        <v>22.73</v>
      </c>
      <c r="H1072" s="138">
        <v>34.698996655518393</v>
      </c>
    </row>
    <row r="1073" spans="1:8">
      <c r="A1073" s="39" t="s">
        <v>233</v>
      </c>
      <c r="B1073" s="39" t="s">
        <v>127</v>
      </c>
      <c r="C1073" s="39" t="s">
        <v>386</v>
      </c>
      <c r="D1073" s="39" t="s">
        <v>360</v>
      </c>
      <c r="E1073" s="138">
        <v>13.79</v>
      </c>
      <c r="F1073" s="138">
        <v>7.9</v>
      </c>
      <c r="G1073" s="138">
        <v>22.97</v>
      </c>
      <c r="H1073" s="138">
        <v>27.411167512690355</v>
      </c>
    </row>
    <row r="1074" spans="1:8">
      <c r="A1074" s="39" t="s">
        <v>233</v>
      </c>
      <c r="B1074" s="39" t="s">
        <v>128</v>
      </c>
      <c r="C1074" s="39" t="s">
        <v>379</v>
      </c>
      <c r="D1074" s="39" t="s">
        <v>360</v>
      </c>
      <c r="E1074" s="138">
        <v>12.1</v>
      </c>
      <c r="F1074" s="138">
        <v>8.7100000000000009</v>
      </c>
      <c r="G1074" s="138">
        <v>16.579999999999998</v>
      </c>
      <c r="H1074" s="138">
        <v>16.446280991735538</v>
      </c>
    </row>
    <row r="1075" spans="1:8">
      <c r="A1075" s="39" t="s">
        <v>233</v>
      </c>
      <c r="B1075" s="39" t="s">
        <v>129</v>
      </c>
      <c r="C1075" s="39" t="s">
        <v>386</v>
      </c>
      <c r="D1075" s="39" t="s">
        <v>360</v>
      </c>
      <c r="E1075" s="138">
        <v>13.59</v>
      </c>
      <c r="F1075" s="138">
        <v>8.27</v>
      </c>
      <c r="G1075" s="138">
        <v>21.55</v>
      </c>
      <c r="H1075" s="138">
        <v>24.57689477557027</v>
      </c>
    </row>
    <row r="1076" spans="1:8">
      <c r="A1076" s="39" t="s">
        <v>233</v>
      </c>
      <c r="B1076" s="39" t="s">
        <v>139</v>
      </c>
      <c r="C1076" s="39" t="s">
        <v>379</v>
      </c>
      <c r="D1076" s="39" t="s">
        <v>360</v>
      </c>
      <c r="E1076" s="138">
        <v>18.059999999999999</v>
      </c>
      <c r="F1076" s="138">
        <v>14.12</v>
      </c>
      <c r="G1076" s="138">
        <v>22.8</v>
      </c>
      <c r="H1076" s="138">
        <v>12.236987818383167</v>
      </c>
    </row>
    <row r="1077" spans="1:8">
      <c r="A1077" s="39" t="s">
        <v>233</v>
      </c>
      <c r="B1077" s="39" t="s">
        <v>141</v>
      </c>
      <c r="C1077" s="39" t="s">
        <v>379</v>
      </c>
      <c r="D1077" s="39" t="s">
        <v>360</v>
      </c>
      <c r="E1077" s="138">
        <v>17.760000000000002</v>
      </c>
      <c r="F1077" s="138">
        <v>11.54</v>
      </c>
      <c r="G1077" s="138">
        <v>26.33</v>
      </c>
      <c r="H1077" s="138">
        <v>21.171171171171167</v>
      </c>
    </row>
    <row r="1078" spans="1:8">
      <c r="A1078" s="39" t="s">
        <v>233</v>
      </c>
      <c r="B1078" s="39" t="s">
        <v>142</v>
      </c>
      <c r="C1078" s="39" t="s">
        <v>376</v>
      </c>
      <c r="D1078" s="39" t="s">
        <v>360</v>
      </c>
      <c r="E1078" s="138">
        <v>20.18</v>
      </c>
      <c r="F1078" s="138">
        <v>15.69</v>
      </c>
      <c r="G1078" s="138">
        <v>25.56</v>
      </c>
      <c r="H1078" s="138">
        <v>12.487611496531219</v>
      </c>
    </row>
    <row r="1079" spans="1:8">
      <c r="A1079" s="39" t="s">
        <v>233</v>
      </c>
      <c r="B1079" s="39" t="s">
        <v>147</v>
      </c>
      <c r="C1079" s="39" t="s">
        <v>379</v>
      </c>
      <c r="D1079" s="39" t="s">
        <v>360</v>
      </c>
      <c r="E1079" s="138">
        <v>12.45</v>
      </c>
      <c r="F1079" s="138">
        <v>8.9499999999999993</v>
      </c>
      <c r="G1079" s="138">
        <v>17.059999999999999</v>
      </c>
      <c r="H1079" s="138">
        <v>16.46586345381526</v>
      </c>
    </row>
    <row r="1080" spans="1:8">
      <c r="A1080" s="39" t="s">
        <v>233</v>
      </c>
      <c r="B1080" s="39" t="s">
        <v>148</v>
      </c>
      <c r="C1080" s="39" t="s">
        <v>377</v>
      </c>
      <c r="D1080" s="39" t="s">
        <v>360</v>
      </c>
      <c r="E1080" s="138">
        <v>16.43</v>
      </c>
      <c r="F1080" s="138">
        <v>11.92</v>
      </c>
      <c r="G1080" s="138">
        <v>22.23</v>
      </c>
      <c r="H1080" s="138">
        <v>15.946439440048692</v>
      </c>
    </row>
    <row r="1081" spans="1:8">
      <c r="A1081" s="39" t="s">
        <v>233</v>
      </c>
      <c r="B1081" s="39" t="s">
        <v>152</v>
      </c>
      <c r="C1081" s="39" t="s">
        <v>386</v>
      </c>
      <c r="D1081" s="39" t="s">
        <v>360</v>
      </c>
      <c r="E1081" s="138">
        <v>15.29</v>
      </c>
      <c r="F1081" s="138">
        <v>11.02</v>
      </c>
      <c r="G1081" s="138">
        <v>20.82</v>
      </c>
      <c r="H1081" s="138">
        <v>16.285153695225642</v>
      </c>
    </row>
    <row r="1082" spans="1:8">
      <c r="A1082" s="39" t="s">
        <v>233</v>
      </c>
      <c r="B1082" s="39" t="s">
        <v>155</v>
      </c>
      <c r="C1082" s="39" t="s">
        <v>386</v>
      </c>
      <c r="D1082" s="39" t="s">
        <v>360</v>
      </c>
      <c r="E1082" s="138">
        <v>18.84</v>
      </c>
      <c r="F1082" s="138">
        <v>12.47</v>
      </c>
      <c r="G1082" s="138">
        <v>27.45</v>
      </c>
      <c r="H1082" s="138">
        <v>20.222929936305732</v>
      </c>
    </row>
    <row r="1083" spans="1:8">
      <c r="A1083" s="39" t="s">
        <v>233</v>
      </c>
      <c r="B1083" s="39" t="s">
        <v>157</v>
      </c>
      <c r="C1083" s="39" t="s">
        <v>377</v>
      </c>
      <c r="D1083" s="39" t="s">
        <v>360</v>
      </c>
      <c r="E1083" s="138">
        <v>9.8000000000000007</v>
      </c>
      <c r="F1083" s="138">
        <v>5.97</v>
      </c>
      <c r="G1083" s="138">
        <v>15.69</v>
      </c>
      <c r="H1083" s="138">
        <v>24.795918367346939</v>
      </c>
    </row>
    <row r="1084" spans="1:8">
      <c r="A1084" s="39" t="s">
        <v>233</v>
      </c>
      <c r="B1084" s="39" t="s">
        <v>158</v>
      </c>
      <c r="C1084" s="39" t="s">
        <v>375</v>
      </c>
      <c r="D1084" s="39" t="s">
        <v>360</v>
      </c>
      <c r="E1084" s="138">
        <v>14.21</v>
      </c>
      <c r="F1084" s="138">
        <v>5.68</v>
      </c>
      <c r="G1084" s="138">
        <v>31.3</v>
      </c>
      <c r="H1084" s="138">
        <v>44.264602392681205</v>
      </c>
    </row>
    <row r="1085" spans="1:8">
      <c r="A1085" s="39" t="s">
        <v>233</v>
      </c>
      <c r="B1085" s="39" t="s">
        <v>160</v>
      </c>
      <c r="C1085" s="39" t="s">
        <v>386</v>
      </c>
      <c r="D1085" s="39" t="s">
        <v>360</v>
      </c>
      <c r="E1085" s="138">
        <v>8.01</v>
      </c>
      <c r="F1085" s="138">
        <v>5.12</v>
      </c>
      <c r="G1085" s="138">
        <v>12.3</v>
      </c>
      <c r="H1085" s="138">
        <v>22.347066167290887</v>
      </c>
    </row>
    <row r="1086" spans="1:8">
      <c r="A1086" s="39" t="s">
        <v>233</v>
      </c>
      <c r="B1086" s="39" t="s">
        <v>163</v>
      </c>
      <c r="C1086" s="39" t="s">
        <v>375</v>
      </c>
      <c r="D1086" s="39" t="s">
        <v>360</v>
      </c>
      <c r="E1086" s="138">
        <v>9.0500000000000007</v>
      </c>
      <c r="F1086" s="138">
        <v>4.17</v>
      </c>
      <c r="G1086" s="138">
        <v>18.559999999999999</v>
      </c>
      <c r="H1086" s="138">
        <v>38.453038674033145</v>
      </c>
    </row>
    <row r="1087" spans="1:8">
      <c r="A1087" s="39" t="s">
        <v>233</v>
      </c>
      <c r="B1087" s="39" t="s">
        <v>167</v>
      </c>
      <c r="C1087" s="39" t="s">
        <v>386</v>
      </c>
      <c r="D1087" s="39" t="s">
        <v>360</v>
      </c>
      <c r="E1087" s="138">
        <v>16.66</v>
      </c>
      <c r="F1087" s="138">
        <v>11.92</v>
      </c>
      <c r="G1087" s="138">
        <v>22.79</v>
      </c>
      <c r="H1087" s="138">
        <v>16.566626650660261</v>
      </c>
    </row>
    <row r="1088" spans="1:8">
      <c r="A1088" s="39" t="s">
        <v>233</v>
      </c>
      <c r="B1088" s="39" t="s">
        <v>169</v>
      </c>
      <c r="C1088" s="39" t="s">
        <v>386</v>
      </c>
      <c r="D1088" s="39" t="s">
        <v>360</v>
      </c>
      <c r="E1088" s="138">
        <v>11.61</v>
      </c>
      <c r="F1088" s="138">
        <v>6.12</v>
      </c>
      <c r="G1088" s="138">
        <v>20.93</v>
      </c>
      <c r="H1088" s="138">
        <v>31.610680447889749</v>
      </c>
    </row>
    <row r="1089" spans="1:8">
      <c r="A1089" s="39" t="s">
        <v>233</v>
      </c>
      <c r="B1089" s="39" t="s">
        <v>173</v>
      </c>
      <c r="C1089" s="39" t="s">
        <v>379</v>
      </c>
      <c r="D1089" s="39" t="s">
        <v>360</v>
      </c>
      <c r="E1089" s="138">
        <v>15.89</v>
      </c>
      <c r="F1089" s="138">
        <v>12.2</v>
      </c>
      <c r="G1089" s="138">
        <v>20.43</v>
      </c>
      <c r="H1089" s="138">
        <v>13.152926368785398</v>
      </c>
    </row>
    <row r="1090" spans="1:8">
      <c r="A1090" s="39" t="s">
        <v>233</v>
      </c>
      <c r="B1090" s="39" t="s">
        <v>176</v>
      </c>
      <c r="C1090" s="39" t="s">
        <v>386</v>
      </c>
      <c r="D1090" s="39" t="s">
        <v>360</v>
      </c>
      <c r="E1090" s="138">
        <v>17.61</v>
      </c>
      <c r="F1090" s="138">
        <v>11.61</v>
      </c>
      <c r="G1090" s="138">
        <v>25.8</v>
      </c>
      <c r="H1090" s="138">
        <v>20.442930153321978</v>
      </c>
    </row>
    <row r="1091" spans="1:8">
      <c r="A1091" s="39" t="s">
        <v>233</v>
      </c>
      <c r="B1091" s="39" t="s">
        <v>363</v>
      </c>
      <c r="C1091" s="39" t="s">
        <v>363</v>
      </c>
      <c r="D1091" s="39" t="s">
        <v>363</v>
      </c>
      <c r="E1091" s="138">
        <v>19.25</v>
      </c>
      <c r="F1091" s="138">
        <v>16.29</v>
      </c>
      <c r="G1091" s="138">
        <v>22.6</v>
      </c>
      <c r="H1091" s="138">
        <v>8.3636363636363651</v>
      </c>
    </row>
    <row r="1092" spans="1:8">
      <c r="A1092" s="39" t="s">
        <v>233</v>
      </c>
      <c r="B1092" s="39" t="s">
        <v>364</v>
      </c>
      <c r="C1092" s="39" t="s">
        <v>364</v>
      </c>
      <c r="D1092" s="39" t="s">
        <v>364</v>
      </c>
      <c r="E1092" s="138">
        <v>16.27</v>
      </c>
      <c r="F1092" s="138">
        <v>13.63</v>
      </c>
      <c r="G1092" s="138">
        <v>19.32</v>
      </c>
      <c r="H1092" s="138">
        <v>8.9121081745543957</v>
      </c>
    </row>
    <row r="1093" spans="1:8">
      <c r="A1093" s="39" t="s">
        <v>233</v>
      </c>
      <c r="B1093" s="39" t="s">
        <v>365</v>
      </c>
      <c r="C1093" s="39" t="s">
        <v>365</v>
      </c>
      <c r="D1093" s="39" t="s">
        <v>365</v>
      </c>
      <c r="E1093" s="138">
        <v>18.850000000000001</v>
      </c>
      <c r="F1093" s="138">
        <v>14.93</v>
      </c>
      <c r="G1093" s="138">
        <v>23.51</v>
      </c>
      <c r="H1093" s="138">
        <v>11.618037135278513</v>
      </c>
    </row>
    <row r="1094" spans="1:8">
      <c r="A1094" s="39" t="s">
        <v>233</v>
      </c>
      <c r="B1094" s="39" t="s">
        <v>366</v>
      </c>
      <c r="C1094" s="39" t="s">
        <v>366</v>
      </c>
      <c r="D1094" s="39" t="s">
        <v>366</v>
      </c>
      <c r="E1094" s="138">
        <v>15.09</v>
      </c>
      <c r="F1094" s="138">
        <v>13.05</v>
      </c>
      <c r="G1094" s="138">
        <v>17.37</v>
      </c>
      <c r="H1094" s="138">
        <v>7.2895957587806492</v>
      </c>
    </row>
    <row r="1095" spans="1:8">
      <c r="A1095" s="39" t="s">
        <v>233</v>
      </c>
      <c r="B1095" s="39" t="s">
        <v>356</v>
      </c>
      <c r="C1095" s="39" t="s">
        <v>356</v>
      </c>
      <c r="D1095" s="39" t="s">
        <v>356</v>
      </c>
      <c r="E1095" s="138">
        <v>16.48</v>
      </c>
      <c r="F1095" s="138">
        <v>15.08</v>
      </c>
      <c r="G1095" s="138">
        <v>17.98</v>
      </c>
      <c r="H1095" s="138">
        <v>4.4902912621359228</v>
      </c>
    </row>
    <row r="1096" spans="1:8">
      <c r="A1096" s="39" t="s">
        <v>233</v>
      </c>
      <c r="B1096" s="39" t="s">
        <v>367</v>
      </c>
      <c r="C1096" s="39" t="s">
        <v>367</v>
      </c>
      <c r="D1096" s="39" t="s">
        <v>367</v>
      </c>
      <c r="E1096" s="138">
        <v>13.13</v>
      </c>
      <c r="F1096" s="138">
        <v>11.49</v>
      </c>
      <c r="G1096" s="138">
        <v>14.96</v>
      </c>
      <c r="H1096" s="138">
        <v>6.7022086824067015</v>
      </c>
    </row>
    <row r="1097" spans="1:8">
      <c r="A1097" s="39" t="s">
        <v>233</v>
      </c>
      <c r="B1097" s="39" t="s">
        <v>368</v>
      </c>
      <c r="C1097" s="39" t="s">
        <v>368</v>
      </c>
      <c r="D1097" s="39" t="s">
        <v>368</v>
      </c>
      <c r="E1097" s="138">
        <v>17.48</v>
      </c>
      <c r="F1097" s="138">
        <v>14.34</v>
      </c>
      <c r="G1097" s="138">
        <v>21.13</v>
      </c>
      <c r="H1097" s="138">
        <v>9.8970251716247137</v>
      </c>
    </row>
    <row r="1098" spans="1:8">
      <c r="A1098" s="39" t="s">
        <v>233</v>
      </c>
      <c r="B1098" s="39" t="s">
        <v>369</v>
      </c>
      <c r="C1098" s="39" t="s">
        <v>369</v>
      </c>
      <c r="D1098" s="39" t="s">
        <v>369</v>
      </c>
      <c r="E1098" s="138">
        <v>10.77</v>
      </c>
      <c r="F1098" s="138">
        <v>7.68</v>
      </c>
      <c r="G1098" s="138">
        <v>14.9</v>
      </c>
      <c r="H1098" s="138">
        <v>16.89879294336119</v>
      </c>
    </row>
    <row r="1099" spans="1:8">
      <c r="A1099" s="39" t="s">
        <v>233</v>
      </c>
      <c r="B1099" s="39" t="s">
        <v>370</v>
      </c>
      <c r="C1099" s="39" t="s">
        <v>370</v>
      </c>
      <c r="D1099" s="39" t="s">
        <v>370</v>
      </c>
      <c r="E1099" s="138">
        <v>19.27</v>
      </c>
      <c r="F1099" s="138">
        <v>16.61</v>
      </c>
      <c r="G1099" s="138">
        <v>22.24</v>
      </c>
      <c r="H1099" s="138">
        <v>7.4727555786196165</v>
      </c>
    </row>
    <row r="1100" spans="1:8">
      <c r="A1100" s="39" t="s">
        <v>233</v>
      </c>
      <c r="B1100" s="39" t="s">
        <v>357</v>
      </c>
      <c r="C1100" s="39" t="s">
        <v>357</v>
      </c>
      <c r="D1100" s="39" t="s">
        <v>357</v>
      </c>
      <c r="E1100" s="138">
        <v>15.43</v>
      </c>
      <c r="F1100" s="138">
        <v>14.13</v>
      </c>
      <c r="G1100" s="138">
        <v>16.84</v>
      </c>
      <c r="H1100" s="138">
        <v>4.4718081659105637</v>
      </c>
    </row>
    <row r="1101" spans="1:8">
      <c r="A1101" s="39" t="s">
        <v>233</v>
      </c>
      <c r="B1101" s="39" t="s">
        <v>371</v>
      </c>
      <c r="C1101" s="39" t="s">
        <v>371</v>
      </c>
      <c r="D1101" s="39" t="s">
        <v>371</v>
      </c>
      <c r="E1101" s="138">
        <v>17.739999999999998</v>
      </c>
      <c r="F1101" s="138">
        <v>14.93</v>
      </c>
      <c r="G1101" s="138">
        <v>20.96</v>
      </c>
      <c r="H1101" s="138">
        <v>8.6809470124013544</v>
      </c>
    </row>
    <row r="1102" spans="1:8">
      <c r="A1102" s="39" t="s">
        <v>233</v>
      </c>
      <c r="B1102" s="39" t="s">
        <v>372</v>
      </c>
      <c r="C1102" s="39" t="s">
        <v>372</v>
      </c>
      <c r="D1102" s="39" t="s">
        <v>372</v>
      </c>
      <c r="E1102" s="138">
        <v>11.56</v>
      </c>
      <c r="F1102" s="138">
        <v>9.68</v>
      </c>
      <c r="G1102" s="138">
        <v>13.75</v>
      </c>
      <c r="H1102" s="138">
        <v>8.9965397923875443</v>
      </c>
    </row>
    <row r="1103" spans="1:8">
      <c r="A1103" s="39" t="s">
        <v>233</v>
      </c>
      <c r="B1103" s="39" t="s">
        <v>373</v>
      </c>
      <c r="C1103" s="39" t="s">
        <v>373</v>
      </c>
      <c r="D1103" s="39" t="s">
        <v>373</v>
      </c>
      <c r="E1103" s="138">
        <v>15.48</v>
      </c>
      <c r="F1103" s="138">
        <v>12.87</v>
      </c>
      <c r="G1103" s="138">
        <v>18.5</v>
      </c>
      <c r="H1103" s="138">
        <v>9.2377260981912137</v>
      </c>
    </row>
    <row r="1104" spans="1:8">
      <c r="A1104" s="39" t="s">
        <v>233</v>
      </c>
      <c r="B1104" s="39" t="s">
        <v>374</v>
      </c>
      <c r="C1104" s="39" t="s">
        <v>374</v>
      </c>
      <c r="D1104" s="39" t="s">
        <v>374</v>
      </c>
      <c r="E1104" s="138">
        <v>14.82</v>
      </c>
      <c r="F1104" s="138">
        <v>12.44</v>
      </c>
      <c r="G1104" s="138">
        <v>17.57</v>
      </c>
      <c r="H1104" s="138">
        <v>8.8394062078272597</v>
      </c>
    </row>
    <row r="1105" spans="1:8">
      <c r="A1105" s="39" t="s">
        <v>233</v>
      </c>
      <c r="B1105" s="39" t="s">
        <v>358</v>
      </c>
      <c r="C1105" s="39" t="s">
        <v>358</v>
      </c>
      <c r="D1105" s="39" t="s">
        <v>358</v>
      </c>
      <c r="E1105" s="138">
        <v>13.76</v>
      </c>
      <c r="F1105" s="138">
        <v>12.43</v>
      </c>
      <c r="G1105" s="138">
        <v>15.22</v>
      </c>
      <c r="H1105" s="138">
        <v>5.1598837209302326</v>
      </c>
    </row>
    <row r="1106" spans="1:8">
      <c r="A1106" s="39" t="s">
        <v>233</v>
      </c>
      <c r="B1106" s="39" t="s">
        <v>375</v>
      </c>
      <c r="C1106" s="39" t="s">
        <v>375</v>
      </c>
      <c r="D1106" s="39" t="s">
        <v>375</v>
      </c>
      <c r="E1106" s="138">
        <v>17.149999999999999</v>
      </c>
      <c r="F1106" s="138">
        <v>13.24</v>
      </c>
      <c r="G1106" s="138">
        <v>21.93</v>
      </c>
      <c r="H1106" s="138">
        <v>12.886297376093294</v>
      </c>
    </row>
    <row r="1107" spans="1:8">
      <c r="A1107" s="39" t="s">
        <v>233</v>
      </c>
      <c r="B1107" s="39" t="s">
        <v>376</v>
      </c>
      <c r="C1107" s="39" t="s">
        <v>376</v>
      </c>
      <c r="D1107" s="39" t="s">
        <v>376</v>
      </c>
      <c r="E1107" s="138">
        <v>19.649999999999999</v>
      </c>
      <c r="F1107" s="138">
        <v>16.55</v>
      </c>
      <c r="G1107" s="138">
        <v>23.17</v>
      </c>
      <c r="H1107" s="138">
        <v>8.6005089058524185</v>
      </c>
    </row>
    <row r="1108" spans="1:8">
      <c r="A1108" s="39" t="s">
        <v>233</v>
      </c>
      <c r="B1108" s="39" t="s">
        <v>377</v>
      </c>
      <c r="C1108" s="39" t="s">
        <v>377</v>
      </c>
      <c r="D1108" s="39" t="s">
        <v>377</v>
      </c>
      <c r="E1108" s="138">
        <v>16.11</v>
      </c>
      <c r="F1108" s="138">
        <v>13.29</v>
      </c>
      <c r="G1108" s="138">
        <v>19.39</v>
      </c>
      <c r="H1108" s="138">
        <v>9.6213531967721924</v>
      </c>
    </row>
    <row r="1109" spans="1:8">
      <c r="A1109" s="39" t="s">
        <v>233</v>
      </c>
      <c r="B1109" s="39" t="s">
        <v>386</v>
      </c>
      <c r="C1109" s="39" t="s">
        <v>386</v>
      </c>
      <c r="D1109" s="39" t="s">
        <v>386</v>
      </c>
      <c r="E1109" s="138">
        <v>14.8</v>
      </c>
      <c r="F1109" s="138">
        <v>12.61</v>
      </c>
      <c r="G1109" s="138">
        <v>17.28</v>
      </c>
      <c r="H1109" s="138">
        <v>8.0405405405405403</v>
      </c>
    </row>
    <row r="1110" spans="1:8">
      <c r="A1110" s="39" t="s">
        <v>233</v>
      </c>
      <c r="B1110" s="39" t="s">
        <v>379</v>
      </c>
      <c r="C1110" s="39" t="s">
        <v>379</v>
      </c>
      <c r="D1110" s="39" t="s">
        <v>379</v>
      </c>
      <c r="E1110" s="138">
        <v>15.16</v>
      </c>
      <c r="F1110" s="138">
        <v>13.01</v>
      </c>
      <c r="G1110" s="138">
        <v>17.579999999999998</v>
      </c>
      <c r="H1110" s="138">
        <v>7.6517150395778364</v>
      </c>
    </row>
    <row r="1111" spans="1:8">
      <c r="A1111" s="39" t="s">
        <v>233</v>
      </c>
      <c r="B1111" s="39" t="s">
        <v>360</v>
      </c>
      <c r="C1111" s="39" t="s">
        <v>360</v>
      </c>
      <c r="D1111" s="39" t="s">
        <v>360</v>
      </c>
      <c r="E1111" s="138">
        <v>16.25</v>
      </c>
      <c r="F1111" s="138">
        <v>14.89</v>
      </c>
      <c r="G1111" s="138">
        <v>17.71</v>
      </c>
      <c r="H1111" s="138">
        <v>4.4307692307692301</v>
      </c>
    </row>
    <row r="1112" spans="1:8">
      <c r="A1112" s="39" t="s">
        <v>233</v>
      </c>
      <c r="B1112" s="39" t="s">
        <v>0</v>
      </c>
      <c r="C1112" s="39" t="s">
        <v>0</v>
      </c>
      <c r="D1112" s="39" t="s">
        <v>0</v>
      </c>
      <c r="E1112" s="138">
        <v>15.43</v>
      </c>
      <c r="F1112" s="138">
        <v>14.75</v>
      </c>
      <c r="G1112" s="138">
        <v>16.14</v>
      </c>
      <c r="H1112" s="138">
        <v>2.3331173039533377</v>
      </c>
    </row>
    <row r="1113" spans="1:8">
      <c r="A1113" s="39" t="s">
        <v>473</v>
      </c>
      <c r="B1113" s="39" t="s">
        <v>101</v>
      </c>
      <c r="C1113" s="39" t="s">
        <v>366</v>
      </c>
      <c r="D1113" s="39" t="s">
        <v>356</v>
      </c>
      <c r="E1113" s="138">
        <v>28.4</v>
      </c>
      <c r="F1113" s="138">
        <v>23.34</v>
      </c>
      <c r="G1113" s="138">
        <v>34.06</v>
      </c>
      <c r="H1113" s="138">
        <v>9.6478873239436638</v>
      </c>
    </row>
    <row r="1114" spans="1:8">
      <c r="A1114" s="39" t="s">
        <v>473</v>
      </c>
      <c r="B1114" s="39" t="s">
        <v>108</v>
      </c>
      <c r="C1114" s="39" t="s">
        <v>365</v>
      </c>
      <c r="D1114" s="39" t="s">
        <v>356</v>
      </c>
      <c r="E1114" s="138">
        <v>33.6</v>
      </c>
      <c r="F1114" s="138">
        <v>22.86</v>
      </c>
      <c r="G1114" s="138">
        <v>46.36</v>
      </c>
      <c r="H1114" s="138">
        <v>18.125</v>
      </c>
    </row>
    <row r="1115" spans="1:8">
      <c r="A1115" s="39" t="s">
        <v>473</v>
      </c>
      <c r="B1115" s="39" t="s">
        <v>109</v>
      </c>
      <c r="C1115" s="39" t="s">
        <v>364</v>
      </c>
      <c r="D1115" s="39" t="s">
        <v>356</v>
      </c>
      <c r="E1115" s="138">
        <v>30.28</v>
      </c>
      <c r="F1115" s="138">
        <v>24.54</v>
      </c>
      <c r="G1115" s="138">
        <v>36.71</v>
      </c>
      <c r="H1115" s="138">
        <v>10.303830911492733</v>
      </c>
    </row>
    <row r="1116" spans="1:8">
      <c r="A1116" s="39" t="s">
        <v>473</v>
      </c>
      <c r="B1116" s="39" t="s">
        <v>112</v>
      </c>
      <c r="C1116" s="39" t="s">
        <v>364</v>
      </c>
      <c r="D1116" s="39" t="s">
        <v>356</v>
      </c>
      <c r="E1116" s="138">
        <v>42.81</v>
      </c>
      <c r="F1116" s="138">
        <v>34.22</v>
      </c>
      <c r="G1116" s="138">
        <v>51.85</v>
      </c>
      <c r="H1116" s="138">
        <v>10.604998832048587</v>
      </c>
    </row>
    <row r="1117" spans="1:8">
      <c r="A1117" s="39" t="s">
        <v>473</v>
      </c>
      <c r="B1117" s="39" t="s">
        <v>115</v>
      </c>
      <c r="C1117" s="39" t="s">
        <v>366</v>
      </c>
      <c r="D1117" s="39" t="s">
        <v>356</v>
      </c>
      <c r="E1117" s="138">
        <v>29.47</v>
      </c>
      <c r="F1117" s="138">
        <v>24.68</v>
      </c>
      <c r="G1117" s="138">
        <v>34.76</v>
      </c>
      <c r="H1117" s="138">
        <v>8.754665761791653</v>
      </c>
    </row>
    <row r="1118" spans="1:8">
      <c r="A1118" s="39" t="s">
        <v>473</v>
      </c>
      <c r="B1118" s="39" t="s">
        <v>118</v>
      </c>
      <c r="C1118" s="39" t="s">
        <v>365</v>
      </c>
      <c r="D1118" s="39" t="s">
        <v>356</v>
      </c>
      <c r="E1118" s="138">
        <v>32.25</v>
      </c>
      <c r="F1118" s="138">
        <v>24.17</v>
      </c>
      <c r="G1118" s="138">
        <v>41.56</v>
      </c>
      <c r="H1118" s="138">
        <v>13.86046511627907</v>
      </c>
    </row>
    <row r="1119" spans="1:8">
      <c r="A1119" s="39" t="s">
        <v>473</v>
      </c>
      <c r="B1119" s="39" t="s">
        <v>122</v>
      </c>
      <c r="C1119" s="39" t="s">
        <v>364</v>
      </c>
      <c r="D1119" s="39" t="s">
        <v>356</v>
      </c>
      <c r="E1119" s="138">
        <v>35.909999999999997</v>
      </c>
      <c r="F1119" s="138">
        <v>30.37</v>
      </c>
      <c r="G1119" s="138">
        <v>41.87</v>
      </c>
      <c r="H1119" s="138">
        <v>8.1871345029239784</v>
      </c>
    </row>
    <row r="1120" spans="1:8">
      <c r="A1120" s="39" t="s">
        <v>473</v>
      </c>
      <c r="B1120" s="39" t="s">
        <v>130</v>
      </c>
      <c r="C1120" s="39" t="s">
        <v>363</v>
      </c>
      <c r="D1120" s="39" t="s">
        <v>356</v>
      </c>
      <c r="E1120" s="138">
        <v>28.17</v>
      </c>
      <c r="F1120" s="138">
        <v>23.66</v>
      </c>
      <c r="G1120" s="138">
        <v>33.159999999999997</v>
      </c>
      <c r="H1120" s="138">
        <v>8.6261980830670915</v>
      </c>
    </row>
    <row r="1121" spans="1:8">
      <c r="A1121" s="39" t="s">
        <v>473</v>
      </c>
      <c r="B1121" s="39" t="s">
        <v>135</v>
      </c>
      <c r="C1121" s="39" t="s">
        <v>364</v>
      </c>
      <c r="D1121" s="39" t="s">
        <v>356</v>
      </c>
      <c r="E1121" s="138">
        <v>38.520000000000003</v>
      </c>
      <c r="F1121" s="138">
        <v>26.85</v>
      </c>
      <c r="G1121" s="138">
        <v>51.68</v>
      </c>
      <c r="H1121" s="138">
        <v>16.77050882658359</v>
      </c>
    </row>
    <row r="1122" spans="1:8">
      <c r="A1122" s="39" t="s">
        <v>473</v>
      </c>
      <c r="B1122" s="39" t="s">
        <v>136</v>
      </c>
      <c r="C1122" s="39" t="s">
        <v>364</v>
      </c>
      <c r="D1122" s="39" t="s">
        <v>356</v>
      </c>
      <c r="E1122" s="138">
        <v>29.5</v>
      </c>
      <c r="F1122" s="138">
        <v>23.32</v>
      </c>
      <c r="G1122" s="138">
        <v>36.53</v>
      </c>
      <c r="H1122" s="138">
        <v>11.457627118644067</v>
      </c>
    </row>
    <row r="1123" spans="1:8">
      <c r="A1123" s="39" t="s">
        <v>473</v>
      </c>
      <c r="B1123" s="39" t="s">
        <v>143</v>
      </c>
      <c r="C1123" s="39" t="s">
        <v>365</v>
      </c>
      <c r="D1123" s="39" t="s">
        <v>356</v>
      </c>
      <c r="E1123" s="138">
        <v>34.93</v>
      </c>
      <c r="F1123" s="138">
        <v>28.18</v>
      </c>
      <c r="G1123" s="138">
        <v>42.35</v>
      </c>
      <c r="H1123" s="138">
        <v>10.420841683366735</v>
      </c>
    </row>
    <row r="1124" spans="1:8">
      <c r="A1124" s="39" t="s">
        <v>473</v>
      </c>
      <c r="B1124" s="39" t="s">
        <v>149</v>
      </c>
      <c r="C1124" s="39" t="s">
        <v>363</v>
      </c>
      <c r="D1124" s="39" t="s">
        <v>356</v>
      </c>
      <c r="E1124" s="138">
        <v>27.43</v>
      </c>
      <c r="F1124" s="138">
        <v>22.85</v>
      </c>
      <c r="G1124" s="138">
        <v>32.549999999999997</v>
      </c>
      <c r="H1124" s="138">
        <v>9.0411957710535908</v>
      </c>
    </row>
    <row r="1125" spans="1:8">
      <c r="A1125" s="39" t="s">
        <v>473</v>
      </c>
      <c r="B1125" s="39" t="s">
        <v>151</v>
      </c>
      <c r="C1125" s="39" t="s">
        <v>364</v>
      </c>
      <c r="D1125" s="39" t="s">
        <v>356</v>
      </c>
      <c r="E1125" s="138">
        <v>35.549999999999997</v>
      </c>
      <c r="F1125" s="138">
        <v>27.9</v>
      </c>
      <c r="G1125" s="138">
        <v>44.02</v>
      </c>
      <c r="H1125" s="138">
        <v>11.645569620253164</v>
      </c>
    </row>
    <row r="1126" spans="1:8">
      <c r="A1126" s="39" t="s">
        <v>473</v>
      </c>
      <c r="B1126" s="39" t="s">
        <v>154</v>
      </c>
      <c r="C1126" s="39" t="s">
        <v>366</v>
      </c>
      <c r="D1126" s="39" t="s">
        <v>356</v>
      </c>
      <c r="E1126" s="138">
        <v>33.81</v>
      </c>
      <c r="F1126" s="138">
        <v>27.5</v>
      </c>
      <c r="G1126" s="138">
        <v>40.74</v>
      </c>
      <c r="H1126" s="138">
        <v>10.056196391600118</v>
      </c>
    </row>
    <row r="1127" spans="1:8">
      <c r="A1127" s="39" t="s">
        <v>473</v>
      </c>
      <c r="B1127" s="39" t="s">
        <v>164</v>
      </c>
      <c r="C1127" s="39" t="s">
        <v>365</v>
      </c>
      <c r="D1127" s="39" t="s">
        <v>356</v>
      </c>
      <c r="E1127" s="138">
        <v>33.869999999999997</v>
      </c>
      <c r="F1127" s="138">
        <v>25.92</v>
      </c>
      <c r="G1127" s="138">
        <v>42.84</v>
      </c>
      <c r="H1127" s="138">
        <v>12.843224092116918</v>
      </c>
    </row>
    <row r="1128" spans="1:8">
      <c r="A1128" s="39" t="s">
        <v>473</v>
      </c>
      <c r="B1128" s="39" t="s">
        <v>171</v>
      </c>
      <c r="C1128" s="39" t="s">
        <v>366</v>
      </c>
      <c r="D1128" s="39" t="s">
        <v>356</v>
      </c>
      <c r="E1128" s="138">
        <v>32.340000000000003</v>
      </c>
      <c r="F1128" s="138">
        <v>27.03</v>
      </c>
      <c r="G1128" s="138">
        <v>38.15</v>
      </c>
      <c r="H1128" s="138">
        <v>8.7816944959802097</v>
      </c>
    </row>
    <row r="1129" spans="1:8">
      <c r="A1129" s="39" t="s">
        <v>473</v>
      </c>
      <c r="B1129" s="39" t="s">
        <v>174</v>
      </c>
      <c r="C1129" s="39" t="s">
        <v>366</v>
      </c>
      <c r="D1129" s="39" t="s">
        <v>356</v>
      </c>
      <c r="E1129" s="138">
        <v>27.03</v>
      </c>
      <c r="F1129" s="138">
        <v>21.35</v>
      </c>
      <c r="G1129" s="138">
        <v>33.57</v>
      </c>
      <c r="H1129" s="138">
        <v>11.579726230114687</v>
      </c>
    </row>
    <row r="1130" spans="1:8">
      <c r="A1130" s="39" t="s">
        <v>473</v>
      </c>
      <c r="B1130" s="39" t="s">
        <v>102</v>
      </c>
      <c r="C1130" s="39" t="s">
        <v>368</v>
      </c>
      <c r="D1130" s="39" t="s">
        <v>357</v>
      </c>
      <c r="E1130" s="138">
        <v>39.049999999999997</v>
      </c>
      <c r="F1130" s="138">
        <v>30.86</v>
      </c>
      <c r="G1130" s="138">
        <v>47.91</v>
      </c>
      <c r="H1130" s="138">
        <v>11.241997439180537</v>
      </c>
    </row>
    <row r="1131" spans="1:8">
      <c r="A1131" s="39" t="s">
        <v>473</v>
      </c>
      <c r="B1131" s="39" t="s">
        <v>103</v>
      </c>
      <c r="C1131" s="39" t="s">
        <v>368</v>
      </c>
      <c r="D1131" s="39" t="s">
        <v>357</v>
      </c>
      <c r="E1131" s="138">
        <v>35.409999999999997</v>
      </c>
      <c r="F1131" s="138">
        <v>28.66</v>
      </c>
      <c r="G1131" s="138">
        <v>42.8</v>
      </c>
      <c r="H1131" s="138">
        <v>10.251341428974866</v>
      </c>
    </row>
    <row r="1132" spans="1:8">
      <c r="A1132" s="39" t="s">
        <v>473</v>
      </c>
      <c r="B1132" s="39" t="s">
        <v>104</v>
      </c>
      <c r="C1132" s="39" t="s">
        <v>367</v>
      </c>
      <c r="D1132" s="39" t="s">
        <v>357</v>
      </c>
      <c r="E1132" s="138">
        <v>23.01</v>
      </c>
      <c r="F1132" s="138">
        <v>16.34</v>
      </c>
      <c r="G1132" s="138">
        <v>31.38</v>
      </c>
      <c r="H1132" s="138">
        <v>16.731855714906562</v>
      </c>
    </row>
    <row r="1133" spans="1:8">
      <c r="A1133" s="39" t="s">
        <v>473</v>
      </c>
      <c r="B1133" s="39" t="s">
        <v>110</v>
      </c>
      <c r="C1133" s="39" t="s">
        <v>370</v>
      </c>
      <c r="D1133" s="39" t="s">
        <v>357</v>
      </c>
      <c r="E1133" s="138">
        <v>29.77</v>
      </c>
      <c r="F1133" s="138">
        <v>24.51</v>
      </c>
      <c r="G1133" s="138">
        <v>35.619999999999997</v>
      </c>
      <c r="H1133" s="138">
        <v>9.5398051729929456</v>
      </c>
    </row>
    <row r="1134" spans="1:8">
      <c r="A1134" s="39" t="s">
        <v>473</v>
      </c>
      <c r="B1134" s="39" t="s">
        <v>111</v>
      </c>
      <c r="C1134" s="39" t="s">
        <v>370</v>
      </c>
      <c r="D1134" s="39" t="s">
        <v>357</v>
      </c>
      <c r="E1134" s="138">
        <v>26.96</v>
      </c>
      <c r="F1134" s="138">
        <v>22.3</v>
      </c>
      <c r="G1134" s="138">
        <v>32.18</v>
      </c>
      <c r="H1134" s="138">
        <v>9.3471810089020764</v>
      </c>
    </row>
    <row r="1135" spans="1:8">
      <c r="A1135" s="39" t="s">
        <v>473</v>
      </c>
      <c r="B1135" s="39" t="s">
        <v>116</v>
      </c>
      <c r="C1135" s="39" t="s">
        <v>369</v>
      </c>
      <c r="D1135" s="39" t="s">
        <v>357</v>
      </c>
      <c r="E1135" s="138">
        <v>33.840000000000003</v>
      </c>
      <c r="F1135" s="138">
        <v>26.45</v>
      </c>
      <c r="G1135" s="138">
        <v>42.11</v>
      </c>
      <c r="H1135" s="138">
        <v>11.879432624113473</v>
      </c>
    </row>
    <row r="1136" spans="1:8">
      <c r="A1136" s="39" t="s">
        <v>473</v>
      </c>
      <c r="B1136" s="39" t="s">
        <v>117</v>
      </c>
      <c r="C1136" s="39" t="s">
        <v>367</v>
      </c>
      <c r="D1136" s="39" t="s">
        <v>357</v>
      </c>
      <c r="E1136" s="138">
        <v>34.94</v>
      </c>
      <c r="F1136" s="138">
        <v>29.31</v>
      </c>
      <c r="G1136" s="138">
        <v>41.01</v>
      </c>
      <c r="H1136" s="138">
        <v>8.5861476817401261</v>
      </c>
    </row>
    <row r="1137" spans="1:8">
      <c r="A1137" s="39" t="s">
        <v>473</v>
      </c>
      <c r="B1137" s="39" t="s">
        <v>119</v>
      </c>
      <c r="C1137" s="39" t="s">
        <v>367</v>
      </c>
      <c r="D1137" s="39" t="s">
        <v>357</v>
      </c>
      <c r="E1137" s="138">
        <v>21.13</v>
      </c>
      <c r="F1137" s="138">
        <v>16.940000000000001</v>
      </c>
      <c r="G1137" s="138">
        <v>26.04</v>
      </c>
      <c r="H1137" s="138">
        <v>10.979649787032656</v>
      </c>
    </row>
    <row r="1138" spans="1:8">
      <c r="A1138" s="39" t="s">
        <v>473</v>
      </c>
      <c r="B1138" s="39" t="s">
        <v>123</v>
      </c>
      <c r="C1138" s="39" t="s">
        <v>370</v>
      </c>
      <c r="D1138" s="39" t="s">
        <v>357</v>
      </c>
      <c r="E1138" s="138">
        <v>18.91</v>
      </c>
      <c r="F1138" s="138">
        <v>14.7</v>
      </c>
      <c r="G1138" s="138">
        <v>23.98</v>
      </c>
      <c r="H1138" s="138">
        <v>12.480169222633526</v>
      </c>
    </row>
    <row r="1139" spans="1:8">
      <c r="A1139" s="39" t="s">
        <v>473</v>
      </c>
      <c r="B1139" s="39" t="s">
        <v>132</v>
      </c>
      <c r="C1139" s="39" t="s">
        <v>367</v>
      </c>
      <c r="D1139" s="39" t="s">
        <v>357</v>
      </c>
      <c r="E1139" s="138">
        <v>22.75</v>
      </c>
      <c r="F1139" s="138">
        <v>18.12</v>
      </c>
      <c r="G1139" s="138">
        <v>28.15</v>
      </c>
      <c r="H1139" s="138">
        <v>11.252747252747252</v>
      </c>
    </row>
    <row r="1140" spans="1:8">
      <c r="A1140" s="39" t="s">
        <v>473</v>
      </c>
      <c r="B1140" s="39" t="s">
        <v>134</v>
      </c>
      <c r="C1140" s="39" t="s">
        <v>368</v>
      </c>
      <c r="D1140" s="39" t="s">
        <v>357</v>
      </c>
      <c r="E1140" s="138">
        <v>35.99</v>
      </c>
      <c r="F1140" s="138">
        <v>29.97</v>
      </c>
      <c r="G1140" s="138">
        <v>42.5</v>
      </c>
      <c r="H1140" s="138">
        <v>8.9191442067240896</v>
      </c>
    </row>
    <row r="1141" spans="1:8">
      <c r="A1141" s="39" t="s">
        <v>473</v>
      </c>
      <c r="B1141" s="39" t="s">
        <v>150</v>
      </c>
      <c r="C1141" s="39" t="s">
        <v>367</v>
      </c>
      <c r="D1141" s="39" t="s">
        <v>357</v>
      </c>
      <c r="E1141" s="138">
        <v>28.99</v>
      </c>
      <c r="F1141" s="138">
        <v>22.75</v>
      </c>
      <c r="G1141" s="138">
        <v>36.15</v>
      </c>
      <c r="H1141" s="138">
        <v>11.831666091755778</v>
      </c>
    </row>
    <row r="1142" spans="1:8">
      <c r="A1142" s="39" t="s">
        <v>473</v>
      </c>
      <c r="B1142" s="39" t="s">
        <v>156</v>
      </c>
      <c r="C1142" s="39" t="s">
        <v>367</v>
      </c>
      <c r="D1142" s="39" t="s">
        <v>357</v>
      </c>
      <c r="E1142" s="138">
        <v>24.56</v>
      </c>
      <c r="F1142" s="138">
        <v>19.510000000000002</v>
      </c>
      <c r="G1142" s="138">
        <v>30.44</v>
      </c>
      <c r="H1142" s="138">
        <v>11.359934853420196</v>
      </c>
    </row>
    <row r="1143" spans="1:8">
      <c r="A1143" s="39" t="s">
        <v>473</v>
      </c>
      <c r="B1143" s="39" t="s">
        <v>159</v>
      </c>
      <c r="C1143" s="39" t="s">
        <v>368</v>
      </c>
      <c r="D1143" s="39" t="s">
        <v>357</v>
      </c>
      <c r="E1143" s="138">
        <v>35.49</v>
      </c>
      <c r="F1143" s="138">
        <v>27.52</v>
      </c>
      <c r="G1143" s="138">
        <v>44.36</v>
      </c>
      <c r="H1143" s="138">
        <v>12.200619892927584</v>
      </c>
    </row>
    <row r="1144" spans="1:8">
      <c r="A1144" s="39" t="s">
        <v>473</v>
      </c>
      <c r="B1144" s="39" t="s">
        <v>161</v>
      </c>
      <c r="C1144" s="39" t="s">
        <v>367</v>
      </c>
      <c r="D1144" s="39" t="s">
        <v>357</v>
      </c>
      <c r="E1144" s="138">
        <v>24.11</v>
      </c>
      <c r="F1144" s="138">
        <v>19.37</v>
      </c>
      <c r="G1144" s="138">
        <v>29.59</v>
      </c>
      <c r="H1144" s="138">
        <v>10.825383658233099</v>
      </c>
    </row>
    <row r="1145" spans="1:8">
      <c r="A1145" s="39" t="s">
        <v>473</v>
      </c>
      <c r="B1145" s="39" t="s">
        <v>168</v>
      </c>
      <c r="C1145" s="39" t="s">
        <v>369</v>
      </c>
      <c r="D1145" s="39" t="s">
        <v>357</v>
      </c>
      <c r="E1145" s="138">
        <v>26.03</v>
      </c>
      <c r="F1145" s="138">
        <v>20.149999999999999</v>
      </c>
      <c r="G1145" s="138">
        <v>32.909999999999997</v>
      </c>
      <c r="H1145" s="138">
        <v>12.562427967729542</v>
      </c>
    </row>
    <row r="1146" spans="1:8">
      <c r="A1146" s="39" t="s">
        <v>473</v>
      </c>
      <c r="B1146" s="39" t="s">
        <v>98</v>
      </c>
      <c r="C1146" s="39" t="s">
        <v>374</v>
      </c>
      <c r="D1146" s="39" t="s">
        <v>358</v>
      </c>
      <c r="E1146" s="138">
        <v>23.84</v>
      </c>
      <c r="F1146" s="138">
        <v>17.63</v>
      </c>
      <c r="G1146" s="138">
        <v>31.4</v>
      </c>
      <c r="H1146" s="138">
        <v>14.76510067114094</v>
      </c>
    </row>
    <row r="1147" spans="1:8">
      <c r="A1147" s="39" t="s">
        <v>473</v>
      </c>
      <c r="B1147" s="39" t="s">
        <v>105</v>
      </c>
      <c r="C1147" s="39" t="s">
        <v>374</v>
      </c>
      <c r="D1147" s="39" t="s">
        <v>358</v>
      </c>
      <c r="E1147" s="138">
        <v>37.15</v>
      </c>
      <c r="F1147" s="138">
        <v>28.14</v>
      </c>
      <c r="G1147" s="138">
        <v>47.15</v>
      </c>
      <c r="H1147" s="138">
        <v>13.18977119784657</v>
      </c>
    </row>
    <row r="1148" spans="1:8">
      <c r="A1148" s="39" t="s">
        <v>473</v>
      </c>
      <c r="B1148" s="39" t="s">
        <v>106</v>
      </c>
      <c r="C1148" s="39" t="s">
        <v>372</v>
      </c>
      <c r="D1148" s="39" t="s">
        <v>358</v>
      </c>
      <c r="E1148" s="138">
        <v>22.18</v>
      </c>
      <c r="F1148" s="138">
        <v>17.98</v>
      </c>
      <c r="G1148" s="138">
        <v>27.03</v>
      </c>
      <c r="H1148" s="138">
        <v>10.414788097385031</v>
      </c>
    </row>
    <row r="1149" spans="1:8">
      <c r="A1149" s="39" t="s">
        <v>473</v>
      </c>
      <c r="B1149" s="39" t="s">
        <v>125</v>
      </c>
      <c r="C1149" s="39" t="s">
        <v>371</v>
      </c>
      <c r="D1149" s="39" t="s">
        <v>358</v>
      </c>
      <c r="E1149" s="138">
        <v>34.43</v>
      </c>
      <c r="F1149" s="138">
        <v>28.84</v>
      </c>
      <c r="G1149" s="138">
        <v>40.49</v>
      </c>
      <c r="H1149" s="138">
        <v>8.6552425210572181</v>
      </c>
    </row>
    <row r="1150" spans="1:8">
      <c r="A1150" s="39" t="s">
        <v>473</v>
      </c>
      <c r="B1150" s="39" t="s">
        <v>131</v>
      </c>
      <c r="C1150" s="39" t="s">
        <v>374</v>
      </c>
      <c r="D1150" s="39" t="s">
        <v>358</v>
      </c>
      <c r="E1150" s="138">
        <v>36.590000000000003</v>
      </c>
      <c r="F1150" s="138">
        <v>29.38</v>
      </c>
      <c r="G1150" s="138">
        <v>44.46</v>
      </c>
      <c r="H1150" s="138">
        <v>10.576660289696637</v>
      </c>
    </row>
    <row r="1151" spans="1:8">
      <c r="A1151" s="39" t="s">
        <v>473</v>
      </c>
      <c r="B1151" s="39" t="s">
        <v>133</v>
      </c>
      <c r="C1151" s="39" t="s">
        <v>373</v>
      </c>
      <c r="D1151" s="39" t="s">
        <v>358</v>
      </c>
      <c r="E1151" s="138">
        <v>25.96</v>
      </c>
      <c r="F1151" s="138">
        <v>21.24</v>
      </c>
      <c r="G1151" s="138">
        <v>31.31</v>
      </c>
      <c r="H1151" s="138">
        <v>9.8998459167950674</v>
      </c>
    </row>
    <row r="1152" spans="1:8">
      <c r="A1152" s="39" t="s">
        <v>473</v>
      </c>
      <c r="B1152" s="39" t="s">
        <v>137</v>
      </c>
      <c r="C1152" s="39" t="s">
        <v>372</v>
      </c>
      <c r="D1152" s="39" t="s">
        <v>358</v>
      </c>
      <c r="E1152" s="138">
        <v>16.77</v>
      </c>
      <c r="F1152" s="138">
        <v>12.67</v>
      </c>
      <c r="G1152" s="138">
        <v>21.85</v>
      </c>
      <c r="H1152" s="138">
        <v>13.893858079904591</v>
      </c>
    </row>
    <row r="1153" spans="1:8">
      <c r="A1153" s="39" t="s">
        <v>473</v>
      </c>
      <c r="B1153" s="39" t="s">
        <v>138</v>
      </c>
      <c r="C1153" s="39" t="s">
        <v>374</v>
      </c>
      <c r="D1153" s="39" t="s">
        <v>358</v>
      </c>
      <c r="E1153" s="138">
        <v>20.23</v>
      </c>
      <c r="F1153" s="138">
        <v>14.09</v>
      </c>
      <c r="G1153" s="138">
        <v>28.16</v>
      </c>
      <c r="H1153" s="138">
        <v>17.696490360850223</v>
      </c>
    </row>
    <row r="1154" spans="1:8">
      <c r="A1154" s="39" t="s">
        <v>473</v>
      </c>
      <c r="B1154" s="39" t="s">
        <v>140</v>
      </c>
      <c r="C1154" s="39" t="s">
        <v>373</v>
      </c>
      <c r="D1154" s="39" t="s">
        <v>358</v>
      </c>
      <c r="E1154" s="138">
        <v>26.22</v>
      </c>
      <c r="F1154" s="138">
        <v>21.02</v>
      </c>
      <c r="G1154" s="138">
        <v>32.18</v>
      </c>
      <c r="H1154" s="138">
        <v>10.869565217391305</v>
      </c>
    </row>
    <row r="1155" spans="1:8">
      <c r="A1155" s="39" t="s">
        <v>473</v>
      </c>
      <c r="B1155" s="39" t="s">
        <v>144</v>
      </c>
      <c r="C1155" s="39" t="s">
        <v>371</v>
      </c>
      <c r="D1155" s="39" t="s">
        <v>358</v>
      </c>
      <c r="E1155" s="138">
        <v>32.92</v>
      </c>
      <c r="F1155" s="138">
        <v>26.57</v>
      </c>
      <c r="G1155" s="138">
        <v>39.97</v>
      </c>
      <c r="H1155" s="138">
        <v>10.449574726609963</v>
      </c>
    </row>
    <row r="1156" spans="1:8">
      <c r="A1156" s="39" t="s">
        <v>473</v>
      </c>
      <c r="B1156" s="39" t="s">
        <v>145</v>
      </c>
      <c r="C1156" s="39" t="s">
        <v>371</v>
      </c>
      <c r="D1156" s="39" t="s">
        <v>358</v>
      </c>
      <c r="E1156" s="138">
        <v>34.549999999999997</v>
      </c>
      <c r="F1156" s="138">
        <v>28.38</v>
      </c>
      <c r="G1156" s="138">
        <v>41.29</v>
      </c>
      <c r="H1156" s="138">
        <v>9.5803183791606372</v>
      </c>
    </row>
    <row r="1157" spans="1:8">
      <c r="A1157" s="39" t="s">
        <v>473</v>
      </c>
      <c r="B1157" s="39" t="s">
        <v>146</v>
      </c>
      <c r="C1157" s="39" t="s">
        <v>372</v>
      </c>
      <c r="D1157" s="39" t="s">
        <v>358</v>
      </c>
      <c r="E1157" s="138">
        <v>16.39</v>
      </c>
      <c r="F1157" s="138">
        <v>12.38</v>
      </c>
      <c r="G1157" s="138">
        <v>21.37</v>
      </c>
      <c r="H1157" s="138">
        <v>13.910921293471629</v>
      </c>
    </row>
    <row r="1158" spans="1:8">
      <c r="A1158" s="39" t="s">
        <v>473</v>
      </c>
      <c r="B1158" s="39" t="s">
        <v>153</v>
      </c>
      <c r="C1158" s="39" t="s">
        <v>371</v>
      </c>
      <c r="D1158" s="39" t="s">
        <v>358</v>
      </c>
      <c r="E1158" s="138">
        <v>38.11</v>
      </c>
      <c r="F1158" s="138">
        <v>26.71</v>
      </c>
      <c r="G1158" s="138">
        <v>51</v>
      </c>
      <c r="H1158" s="138">
        <v>16.557334033062187</v>
      </c>
    </row>
    <row r="1159" spans="1:8">
      <c r="A1159" s="39" t="s">
        <v>473</v>
      </c>
      <c r="B1159" s="39" t="s">
        <v>162</v>
      </c>
      <c r="C1159" s="39" t="s">
        <v>371</v>
      </c>
      <c r="D1159" s="39" t="s">
        <v>358</v>
      </c>
      <c r="E1159" s="138">
        <v>37.07</v>
      </c>
      <c r="F1159" s="138">
        <v>27.89</v>
      </c>
      <c r="G1159" s="138">
        <v>47.3</v>
      </c>
      <c r="H1159" s="138">
        <v>13.514971675209065</v>
      </c>
    </row>
    <row r="1160" spans="1:8">
      <c r="A1160" s="39" t="s">
        <v>473</v>
      </c>
      <c r="B1160" s="39" t="s">
        <v>165</v>
      </c>
      <c r="C1160" s="39" t="s">
        <v>374</v>
      </c>
      <c r="D1160" s="39" t="s">
        <v>358</v>
      </c>
      <c r="E1160" s="138">
        <v>29.05</v>
      </c>
      <c r="F1160" s="138">
        <v>20.74</v>
      </c>
      <c r="G1160" s="138">
        <v>39.06</v>
      </c>
      <c r="H1160" s="138">
        <v>16.213425129087781</v>
      </c>
    </row>
    <row r="1161" spans="1:8">
      <c r="A1161" s="39" t="s">
        <v>473</v>
      </c>
      <c r="B1161" s="39" t="s">
        <v>166</v>
      </c>
      <c r="C1161" s="39" t="s">
        <v>374</v>
      </c>
      <c r="D1161" s="39" t="s">
        <v>358</v>
      </c>
      <c r="E1161" s="138">
        <v>31.17</v>
      </c>
      <c r="F1161" s="138">
        <v>24.64</v>
      </c>
      <c r="G1161" s="138">
        <v>38.549999999999997</v>
      </c>
      <c r="H1161" s="138">
        <v>11.421238370227782</v>
      </c>
    </row>
    <row r="1162" spans="1:8">
      <c r="A1162" s="39" t="s">
        <v>473</v>
      </c>
      <c r="B1162" s="39" t="s">
        <v>170</v>
      </c>
      <c r="C1162" s="39" t="s">
        <v>372</v>
      </c>
      <c r="D1162" s="39" t="s">
        <v>358</v>
      </c>
      <c r="E1162" s="138">
        <v>20.55</v>
      </c>
      <c r="F1162" s="138">
        <v>16.3</v>
      </c>
      <c r="G1162" s="138">
        <v>25.58</v>
      </c>
      <c r="H1162" s="138">
        <v>11.532846715328466</v>
      </c>
    </row>
    <row r="1163" spans="1:8">
      <c r="A1163" s="39" t="s">
        <v>473</v>
      </c>
      <c r="B1163" s="39" t="s">
        <v>172</v>
      </c>
      <c r="C1163" s="39" t="s">
        <v>374</v>
      </c>
      <c r="D1163" s="39" t="s">
        <v>358</v>
      </c>
      <c r="E1163" s="138">
        <v>32.020000000000003</v>
      </c>
      <c r="F1163" s="138">
        <v>26.39</v>
      </c>
      <c r="G1163" s="138">
        <v>38.24</v>
      </c>
      <c r="H1163" s="138">
        <v>9.4628357276702051</v>
      </c>
    </row>
    <row r="1164" spans="1:8">
      <c r="A1164" s="39" t="s">
        <v>473</v>
      </c>
      <c r="B1164" s="39" t="s">
        <v>175</v>
      </c>
      <c r="C1164" s="39" t="s">
        <v>373</v>
      </c>
      <c r="D1164" s="39" t="s">
        <v>358</v>
      </c>
      <c r="E1164" s="138">
        <v>38.119999999999997</v>
      </c>
      <c r="F1164" s="138">
        <v>32.57</v>
      </c>
      <c r="G1164" s="138">
        <v>43.99</v>
      </c>
      <c r="H1164" s="138">
        <v>7.6862539349422887</v>
      </c>
    </row>
    <row r="1165" spans="1:8">
      <c r="A1165" s="39" t="s">
        <v>473</v>
      </c>
      <c r="B1165" s="39" t="s">
        <v>99</v>
      </c>
      <c r="C1165" s="39" t="s">
        <v>377</v>
      </c>
      <c r="D1165" s="39" t="s">
        <v>360</v>
      </c>
      <c r="E1165" s="138">
        <v>35.97</v>
      </c>
      <c r="F1165" s="138">
        <v>28.2</v>
      </c>
      <c r="G1165" s="138">
        <v>44.55</v>
      </c>
      <c r="H1165" s="138">
        <v>11.676396997497916</v>
      </c>
    </row>
    <row r="1166" spans="1:8">
      <c r="A1166" s="39" t="s">
        <v>473</v>
      </c>
      <c r="B1166" s="39" t="s">
        <v>100</v>
      </c>
      <c r="C1166" s="39" t="s">
        <v>377</v>
      </c>
      <c r="D1166" s="39" t="s">
        <v>360</v>
      </c>
      <c r="E1166" s="138">
        <v>36.18</v>
      </c>
      <c r="F1166" s="138">
        <v>30.5</v>
      </c>
      <c r="G1166" s="138">
        <v>42.28</v>
      </c>
      <c r="H1166" s="138">
        <v>8.3471531232725251</v>
      </c>
    </row>
    <row r="1167" spans="1:8">
      <c r="A1167" s="39" t="s">
        <v>473</v>
      </c>
      <c r="B1167" s="39" t="s">
        <v>107</v>
      </c>
      <c r="C1167" s="39" t="s">
        <v>376</v>
      </c>
      <c r="D1167" s="39" t="s">
        <v>360</v>
      </c>
      <c r="E1167" s="138">
        <v>27.75</v>
      </c>
      <c r="F1167" s="138">
        <v>23.08</v>
      </c>
      <c r="G1167" s="138">
        <v>32.950000000000003</v>
      </c>
      <c r="H1167" s="138">
        <v>9.0810810810810807</v>
      </c>
    </row>
    <row r="1168" spans="1:8">
      <c r="A1168" s="39" t="s">
        <v>473</v>
      </c>
      <c r="B1168" s="39" t="s">
        <v>113</v>
      </c>
      <c r="C1168" s="39" t="s">
        <v>375</v>
      </c>
      <c r="D1168" s="39" t="s">
        <v>360</v>
      </c>
      <c r="E1168" s="138">
        <v>31.65</v>
      </c>
      <c r="F1168" s="138">
        <v>24.08</v>
      </c>
      <c r="G1168" s="138">
        <v>40.33</v>
      </c>
      <c r="H1168" s="138">
        <v>13.175355450236967</v>
      </c>
    </row>
    <row r="1169" spans="1:8">
      <c r="A1169" s="39" t="s">
        <v>473</v>
      </c>
      <c r="B1169" s="39" t="s">
        <v>114</v>
      </c>
      <c r="C1169" s="39" t="s">
        <v>386</v>
      </c>
      <c r="D1169" s="39" t="s">
        <v>360</v>
      </c>
      <c r="E1169" s="138">
        <v>31.96</v>
      </c>
      <c r="F1169" s="138">
        <v>24.84</v>
      </c>
      <c r="G1169" s="138">
        <v>40.03</v>
      </c>
      <c r="H1169" s="138">
        <v>12.202753441802253</v>
      </c>
    </row>
    <row r="1170" spans="1:8">
      <c r="A1170" s="39" t="s">
        <v>473</v>
      </c>
      <c r="B1170" s="39" t="s">
        <v>120</v>
      </c>
      <c r="C1170" s="39" t="s">
        <v>386</v>
      </c>
      <c r="D1170" s="39" t="s">
        <v>360</v>
      </c>
      <c r="E1170" s="138">
        <v>27.78</v>
      </c>
      <c r="F1170" s="138">
        <v>20.12</v>
      </c>
      <c r="G1170" s="138">
        <v>36.99</v>
      </c>
      <c r="H1170" s="138">
        <v>15.586753059755218</v>
      </c>
    </row>
    <row r="1171" spans="1:8">
      <c r="A1171" s="39" t="s">
        <v>473</v>
      </c>
      <c r="B1171" s="39" t="s">
        <v>121</v>
      </c>
      <c r="C1171" s="39" t="s">
        <v>377</v>
      </c>
      <c r="D1171" s="39" t="s">
        <v>360</v>
      </c>
      <c r="E1171" s="138">
        <v>26.26</v>
      </c>
      <c r="F1171" s="138">
        <v>20.38</v>
      </c>
      <c r="G1171" s="138">
        <v>33.14</v>
      </c>
      <c r="H1171" s="138">
        <v>12.414318354912412</v>
      </c>
    </row>
    <row r="1172" spans="1:8">
      <c r="A1172" s="39" t="s">
        <v>473</v>
      </c>
      <c r="B1172" s="39" t="s">
        <v>124</v>
      </c>
      <c r="C1172" s="39" t="s">
        <v>375</v>
      </c>
      <c r="D1172" s="39" t="s">
        <v>360</v>
      </c>
      <c r="E1172" s="138">
        <v>30.8</v>
      </c>
      <c r="F1172" s="138">
        <v>25.34</v>
      </c>
      <c r="G1172" s="138">
        <v>36.869999999999997</v>
      </c>
      <c r="H1172" s="138">
        <v>9.5779220779220786</v>
      </c>
    </row>
    <row r="1173" spans="1:8">
      <c r="A1173" s="39" t="s">
        <v>473</v>
      </c>
      <c r="B1173" s="39" t="s">
        <v>126</v>
      </c>
      <c r="C1173" s="39" t="s">
        <v>377</v>
      </c>
      <c r="D1173" s="39" t="s">
        <v>360</v>
      </c>
      <c r="E1173" s="138">
        <v>37.590000000000003</v>
      </c>
      <c r="F1173" s="138">
        <v>28.83</v>
      </c>
      <c r="G1173" s="138">
        <v>47.25</v>
      </c>
      <c r="H1173" s="138">
        <v>12.636339451981909</v>
      </c>
    </row>
    <row r="1174" spans="1:8">
      <c r="A1174" s="39" t="s">
        <v>473</v>
      </c>
      <c r="B1174" s="39" t="s">
        <v>127</v>
      </c>
      <c r="C1174" s="39" t="s">
        <v>386</v>
      </c>
      <c r="D1174" s="39" t="s">
        <v>360</v>
      </c>
      <c r="E1174" s="138">
        <v>29.67</v>
      </c>
      <c r="F1174" s="138">
        <v>22.6</v>
      </c>
      <c r="G1174" s="138">
        <v>37.869999999999997</v>
      </c>
      <c r="H1174" s="138">
        <v>13.21199865183687</v>
      </c>
    </row>
    <row r="1175" spans="1:8">
      <c r="A1175" s="39" t="s">
        <v>473</v>
      </c>
      <c r="B1175" s="39" t="s">
        <v>128</v>
      </c>
      <c r="C1175" s="39" t="s">
        <v>379</v>
      </c>
      <c r="D1175" s="39" t="s">
        <v>360</v>
      </c>
      <c r="E1175" s="138">
        <v>26.41</v>
      </c>
      <c r="F1175" s="138">
        <v>21.61</v>
      </c>
      <c r="G1175" s="138">
        <v>31.83</v>
      </c>
      <c r="H1175" s="138">
        <v>9.8826202196137825</v>
      </c>
    </row>
    <row r="1176" spans="1:8">
      <c r="A1176" s="39" t="s">
        <v>473</v>
      </c>
      <c r="B1176" s="39" t="s">
        <v>129</v>
      </c>
      <c r="C1176" s="39" t="s">
        <v>386</v>
      </c>
      <c r="D1176" s="39" t="s">
        <v>360</v>
      </c>
      <c r="E1176" s="138">
        <v>33.54</v>
      </c>
      <c r="F1176" s="138">
        <v>26.06</v>
      </c>
      <c r="G1176" s="138">
        <v>41.94</v>
      </c>
      <c r="H1176" s="138">
        <v>12.164579606440071</v>
      </c>
    </row>
    <row r="1177" spans="1:8">
      <c r="A1177" s="39" t="s">
        <v>473</v>
      </c>
      <c r="B1177" s="39" t="s">
        <v>139</v>
      </c>
      <c r="C1177" s="39" t="s">
        <v>379</v>
      </c>
      <c r="D1177" s="39" t="s">
        <v>360</v>
      </c>
      <c r="E1177" s="138">
        <v>25.28</v>
      </c>
      <c r="F1177" s="138">
        <v>20.62</v>
      </c>
      <c r="G1177" s="138">
        <v>30.59</v>
      </c>
      <c r="H1177" s="138">
        <v>10.087025316455694</v>
      </c>
    </row>
    <row r="1178" spans="1:8">
      <c r="A1178" s="39" t="s">
        <v>473</v>
      </c>
      <c r="B1178" s="39" t="s">
        <v>141</v>
      </c>
      <c r="C1178" s="39" t="s">
        <v>379</v>
      </c>
      <c r="D1178" s="39" t="s">
        <v>360</v>
      </c>
      <c r="E1178" s="138">
        <v>22.05</v>
      </c>
      <c r="F1178" s="138">
        <v>16.14</v>
      </c>
      <c r="G1178" s="138">
        <v>29.38</v>
      </c>
      <c r="H1178" s="138">
        <v>15.328798185941043</v>
      </c>
    </row>
    <row r="1179" spans="1:8">
      <c r="A1179" s="39" t="s">
        <v>473</v>
      </c>
      <c r="B1179" s="39" t="s">
        <v>142</v>
      </c>
      <c r="C1179" s="39" t="s">
        <v>376</v>
      </c>
      <c r="D1179" s="39" t="s">
        <v>360</v>
      </c>
      <c r="E1179" s="138">
        <v>31.52</v>
      </c>
      <c r="F1179" s="138">
        <v>26.43</v>
      </c>
      <c r="G1179" s="138">
        <v>37.1</v>
      </c>
      <c r="H1179" s="138">
        <v>8.6611675126903549</v>
      </c>
    </row>
    <row r="1180" spans="1:8">
      <c r="A1180" s="39" t="s">
        <v>473</v>
      </c>
      <c r="B1180" s="39" t="s">
        <v>147</v>
      </c>
      <c r="C1180" s="39" t="s">
        <v>379</v>
      </c>
      <c r="D1180" s="39" t="s">
        <v>360</v>
      </c>
      <c r="E1180" s="138">
        <v>30.38</v>
      </c>
      <c r="F1180" s="138">
        <v>24.99</v>
      </c>
      <c r="G1180" s="138">
        <v>36.369999999999997</v>
      </c>
      <c r="H1180" s="138">
        <v>9.5786701777485188</v>
      </c>
    </row>
    <row r="1181" spans="1:8">
      <c r="A1181" s="39" t="s">
        <v>473</v>
      </c>
      <c r="B1181" s="39" t="s">
        <v>148</v>
      </c>
      <c r="C1181" s="39" t="s">
        <v>377</v>
      </c>
      <c r="D1181" s="39" t="s">
        <v>360</v>
      </c>
      <c r="E1181" s="138">
        <v>32.47</v>
      </c>
      <c r="F1181" s="138">
        <v>26.15</v>
      </c>
      <c r="G1181" s="138">
        <v>39.49</v>
      </c>
      <c r="H1181" s="138">
        <v>10.532799507237451</v>
      </c>
    </row>
    <row r="1182" spans="1:8">
      <c r="A1182" s="39" t="s">
        <v>473</v>
      </c>
      <c r="B1182" s="39" t="s">
        <v>152</v>
      </c>
      <c r="C1182" s="39" t="s">
        <v>386</v>
      </c>
      <c r="D1182" s="39" t="s">
        <v>360</v>
      </c>
      <c r="E1182" s="138">
        <v>26.11</v>
      </c>
      <c r="F1182" s="138">
        <v>19.739999999999998</v>
      </c>
      <c r="G1182" s="138">
        <v>33.68</v>
      </c>
      <c r="H1182" s="138">
        <v>13.672922252010725</v>
      </c>
    </row>
    <row r="1183" spans="1:8">
      <c r="A1183" s="39" t="s">
        <v>473</v>
      </c>
      <c r="B1183" s="39" t="s">
        <v>155</v>
      </c>
      <c r="C1183" s="39" t="s">
        <v>386</v>
      </c>
      <c r="D1183" s="39" t="s">
        <v>360</v>
      </c>
      <c r="E1183" s="138">
        <v>28.55</v>
      </c>
      <c r="F1183" s="138">
        <v>23.48</v>
      </c>
      <c r="G1183" s="138">
        <v>34.21</v>
      </c>
      <c r="H1183" s="138">
        <v>9.5971978984238184</v>
      </c>
    </row>
    <row r="1184" spans="1:8">
      <c r="A1184" s="39" t="s">
        <v>473</v>
      </c>
      <c r="B1184" s="39" t="s">
        <v>157</v>
      </c>
      <c r="C1184" s="39" t="s">
        <v>377</v>
      </c>
      <c r="D1184" s="39" t="s">
        <v>360</v>
      </c>
      <c r="E1184" s="138">
        <v>23.86</v>
      </c>
      <c r="F1184" s="138">
        <v>14.76</v>
      </c>
      <c r="G1184" s="138">
        <v>36.19</v>
      </c>
      <c r="H1184" s="138">
        <v>23.051131601005867</v>
      </c>
    </row>
    <row r="1185" spans="1:8">
      <c r="A1185" s="39" t="s">
        <v>473</v>
      </c>
      <c r="B1185" s="39" t="s">
        <v>158</v>
      </c>
      <c r="C1185" s="39" t="s">
        <v>375</v>
      </c>
      <c r="D1185" s="39" t="s">
        <v>360</v>
      </c>
      <c r="E1185" s="138">
        <v>29.46</v>
      </c>
      <c r="F1185" s="138">
        <v>15.69</v>
      </c>
      <c r="G1185" s="138">
        <v>48.38</v>
      </c>
      <c r="H1185" s="138">
        <v>29.09029192124915</v>
      </c>
    </row>
    <row r="1186" spans="1:8">
      <c r="A1186" s="39" t="s">
        <v>473</v>
      </c>
      <c r="B1186" s="39" t="s">
        <v>160</v>
      </c>
      <c r="C1186" s="39" t="s">
        <v>386</v>
      </c>
      <c r="D1186" s="39" t="s">
        <v>360</v>
      </c>
      <c r="E1186" s="138">
        <v>19.71</v>
      </c>
      <c r="F1186" s="138">
        <v>15.21</v>
      </c>
      <c r="G1186" s="138">
        <v>25.14</v>
      </c>
      <c r="H1186" s="138">
        <v>12.836123795027904</v>
      </c>
    </row>
    <row r="1187" spans="1:8">
      <c r="A1187" s="39" t="s">
        <v>473</v>
      </c>
      <c r="B1187" s="39" t="s">
        <v>163</v>
      </c>
      <c r="C1187" s="39" t="s">
        <v>375</v>
      </c>
      <c r="D1187" s="39" t="s">
        <v>360</v>
      </c>
      <c r="E1187" s="138">
        <v>18.66</v>
      </c>
      <c r="F1187" s="138">
        <v>13.11</v>
      </c>
      <c r="G1187" s="138">
        <v>25.86</v>
      </c>
      <c r="H1187" s="138">
        <v>17.416934619506964</v>
      </c>
    </row>
    <row r="1188" spans="1:8">
      <c r="A1188" s="39" t="s">
        <v>473</v>
      </c>
      <c r="B1188" s="39" t="s">
        <v>167</v>
      </c>
      <c r="C1188" s="39" t="s">
        <v>386</v>
      </c>
      <c r="D1188" s="39" t="s">
        <v>360</v>
      </c>
      <c r="E1188" s="138">
        <v>32.54</v>
      </c>
      <c r="F1188" s="138">
        <v>26.79</v>
      </c>
      <c r="G1188" s="138">
        <v>38.880000000000003</v>
      </c>
      <c r="H1188" s="138">
        <v>9.5267363245236627</v>
      </c>
    </row>
    <row r="1189" spans="1:8">
      <c r="A1189" s="39" t="s">
        <v>473</v>
      </c>
      <c r="B1189" s="39" t="s">
        <v>169</v>
      </c>
      <c r="C1189" s="39" t="s">
        <v>386</v>
      </c>
      <c r="D1189" s="39" t="s">
        <v>360</v>
      </c>
      <c r="E1189" s="138">
        <v>27.91</v>
      </c>
      <c r="F1189" s="138">
        <v>19.05</v>
      </c>
      <c r="G1189" s="138">
        <v>38.909999999999997</v>
      </c>
      <c r="H1189" s="138">
        <v>18.30884987459692</v>
      </c>
    </row>
    <row r="1190" spans="1:8">
      <c r="A1190" s="39" t="s">
        <v>473</v>
      </c>
      <c r="B1190" s="39" t="s">
        <v>173</v>
      </c>
      <c r="C1190" s="39" t="s">
        <v>379</v>
      </c>
      <c r="D1190" s="39" t="s">
        <v>360</v>
      </c>
      <c r="E1190" s="138">
        <v>25.91</v>
      </c>
      <c r="F1190" s="138">
        <v>21.14</v>
      </c>
      <c r="G1190" s="138">
        <v>31.32</v>
      </c>
      <c r="H1190" s="138">
        <v>10.034735623311464</v>
      </c>
    </row>
    <row r="1191" spans="1:8">
      <c r="A1191" s="39" t="s">
        <v>473</v>
      </c>
      <c r="B1191" s="39" t="s">
        <v>176</v>
      </c>
      <c r="C1191" s="39" t="s">
        <v>386</v>
      </c>
      <c r="D1191" s="39" t="s">
        <v>360</v>
      </c>
      <c r="E1191" s="138">
        <v>35.869999999999997</v>
      </c>
      <c r="F1191" s="138">
        <v>27.08</v>
      </c>
      <c r="G1191" s="138">
        <v>45.73</v>
      </c>
      <c r="H1191" s="138">
        <v>13.409534429885698</v>
      </c>
    </row>
    <row r="1192" spans="1:8">
      <c r="A1192" s="39" t="s">
        <v>473</v>
      </c>
      <c r="B1192" s="39" t="s">
        <v>363</v>
      </c>
      <c r="C1192" s="39" t="s">
        <v>363</v>
      </c>
      <c r="D1192" s="39" t="s">
        <v>363</v>
      </c>
      <c r="E1192" s="138">
        <v>28.09</v>
      </c>
      <c r="F1192" s="138">
        <v>24.7</v>
      </c>
      <c r="G1192" s="138">
        <v>31.76</v>
      </c>
      <c r="H1192" s="138">
        <v>6.4079743681025274</v>
      </c>
    </row>
    <row r="1193" spans="1:8">
      <c r="A1193" s="39" t="s">
        <v>473</v>
      </c>
      <c r="B1193" s="39" t="s">
        <v>364</v>
      </c>
      <c r="C1193" s="39" t="s">
        <v>364</v>
      </c>
      <c r="D1193" s="39" t="s">
        <v>364</v>
      </c>
      <c r="E1193" s="138">
        <v>34.35</v>
      </c>
      <c r="F1193" s="138">
        <v>30.98</v>
      </c>
      <c r="G1193" s="138">
        <v>37.89</v>
      </c>
      <c r="H1193" s="138">
        <v>5.1528384279475983</v>
      </c>
    </row>
    <row r="1194" spans="1:8">
      <c r="A1194" s="39" t="s">
        <v>473</v>
      </c>
      <c r="B1194" s="39" t="s">
        <v>365</v>
      </c>
      <c r="C1194" s="39" t="s">
        <v>365</v>
      </c>
      <c r="D1194" s="39" t="s">
        <v>365</v>
      </c>
      <c r="E1194" s="138">
        <v>34.159999999999997</v>
      </c>
      <c r="F1194" s="138">
        <v>29.39</v>
      </c>
      <c r="G1194" s="138">
        <v>39.28</v>
      </c>
      <c r="H1194" s="138">
        <v>7.4063231850117095</v>
      </c>
    </row>
    <row r="1195" spans="1:8">
      <c r="A1195" s="39" t="s">
        <v>473</v>
      </c>
      <c r="B1195" s="39" t="s">
        <v>366</v>
      </c>
      <c r="C1195" s="39" t="s">
        <v>366</v>
      </c>
      <c r="D1195" s="39" t="s">
        <v>366</v>
      </c>
      <c r="E1195" s="138">
        <v>29.9</v>
      </c>
      <c r="F1195" s="138">
        <v>27.36</v>
      </c>
      <c r="G1195" s="138">
        <v>32.58</v>
      </c>
      <c r="H1195" s="138">
        <v>4.448160535117057</v>
      </c>
    </row>
    <row r="1196" spans="1:8">
      <c r="A1196" s="39" t="s">
        <v>473</v>
      </c>
      <c r="B1196" s="39" t="s">
        <v>356</v>
      </c>
      <c r="C1196" s="39" t="s">
        <v>356</v>
      </c>
      <c r="D1196" s="39" t="s">
        <v>356</v>
      </c>
      <c r="E1196" s="138">
        <v>30.29</v>
      </c>
      <c r="F1196" s="138">
        <v>28.61</v>
      </c>
      <c r="G1196" s="138">
        <v>32.020000000000003</v>
      </c>
      <c r="H1196" s="138">
        <v>2.872235061076263</v>
      </c>
    </row>
    <row r="1197" spans="1:8">
      <c r="A1197" s="39" t="s">
        <v>473</v>
      </c>
      <c r="B1197" s="39" t="s">
        <v>367</v>
      </c>
      <c r="C1197" s="39" t="s">
        <v>367</v>
      </c>
      <c r="D1197" s="39" t="s">
        <v>367</v>
      </c>
      <c r="E1197" s="138">
        <v>25.73</v>
      </c>
      <c r="F1197" s="138">
        <v>23.67</v>
      </c>
      <c r="G1197" s="138">
        <v>27.91</v>
      </c>
      <c r="H1197" s="138">
        <v>4.1974349008938985</v>
      </c>
    </row>
    <row r="1198" spans="1:8">
      <c r="A1198" s="39" t="s">
        <v>473</v>
      </c>
      <c r="B1198" s="39" t="s">
        <v>368</v>
      </c>
      <c r="C1198" s="39" t="s">
        <v>368</v>
      </c>
      <c r="D1198" s="39" t="s">
        <v>368</v>
      </c>
      <c r="E1198" s="138">
        <v>36.01</v>
      </c>
      <c r="F1198" s="138">
        <v>32.229999999999997</v>
      </c>
      <c r="G1198" s="138">
        <v>39.97</v>
      </c>
      <c r="H1198" s="138">
        <v>5.4984726464870866</v>
      </c>
    </row>
    <row r="1199" spans="1:8">
      <c r="A1199" s="39" t="s">
        <v>473</v>
      </c>
      <c r="B1199" s="39" t="s">
        <v>369</v>
      </c>
      <c r="C1199" s="39" t="s">
        <v>369</v>
      </c>
      <c r="D1199" s="39" t="s">
        <v>369</v>
      </c>
      <c r="E1199" s="138">
        <v>30</v>
      </c>
      <c r="F1199" s="138">
        <v>25.1</v>
      </c>
      <c r="G1199" s="138">
        <v>35.39</v>
      </c>
      <c r="H1199" s="138">
        <v>8.7666666666666657</v>
      </c>
    </row>
    <row r="1200" spans="1:8">
      <c r="A1200" s="39" t="s">
        <v>473</v>
      </c>
      <c r="B1200" s="39" t="s">
        <v>370</v>
      </c>
      <c r="C1200" s="39" t="s">
        <v>370</v>
      </c>
      <c r="D1200" s="39" t="s">
        <v>370</v>
      </c>
      <c r="E1200" s="138">
        <v>24.85</v>
      </c>
      <c r="F1200" s="138">
        <v>21.89</v>
      </c>
      <c r="G1200" s="138">
        <v>28.06</v>
      </c>
      <c r="H1200" s="138">
        <v>6.3179074446680081</v>
      </c>
    </row>
    <row r="1201" spans="1:8">
      <c r="A1201" s="39" t="s">
        <v>473</v>
      </c>
      <c r="B1201" s="39" t="s">
        <v>357</v>
      </c>
      <c r="C1201" s="39" t="s">
        <v>357</v>
      </c>
      <c r="D1201" s="39" t="s">
        <v>357</v>
      </c>
      <c r="E1201" s="138">
        <v>26.59</v>
      </c>
      <c r="F1201" s="138">
        <v>25.06</v>
      </c>
      <c r="G1201" s="138">
        <v>28.17</v>
      </c>
      <c r="H1201" s="138">
        <v>2.9710417450169238</v>
      </c>
    </row>
    <row r="1202" spans="1:8">
      <c r="A1202" s="39" t="s">
        <v>473</v>
      </c>
      <c r="B1202" s="39" t="s">
        <v>371</v>
      </c>
      <c r="C1202" s="39" t="s">
        <v>371</v>
      </c>
      <c r="D1202" s="39" t="s">
        <v>371</v>
      </c>
      <c r="E1202" s="138">
        <v>34.64</v>
      </c>
      <c r="F1202" s="138">
        <v>31.17</v>
      </c>
      <c r="G1202" s="138">
        <v>38.29</v>
      </c>
      <c r="H1202" s="138">
        <v>5.2540415704387993</v>
      </c>
    </row>
    <row r="1203" spans="1:8">
      <c r="A1203" s="39" t="s">
        <v>473</v>
      </c>
      <c r="B1203" s="39" t="s">
        <v>372</v>
      </c>
      <c r="C1203" s="39" t="s">
        <v>372</v>
      </c>
      <c r="D1203" s="39" t="s">
        <v>372</v>
      </c>
      <c r="E1203" s="138">
        <v>19.3</v>
      </c>
      <c r="F1203" s="138">
        <v>17.07</v>
      </c>
      <c r="G1203" s="138">
        <v>21.75</v>
      </c>
      <c r="H1203" s="138">
        <v>6.1658031088082899</v>
      </c>
    </row>
    <row r="1204" spans="1:8">
      <c r="A1204" s="39" t="s">
        <v>473</v>
      </c>
      <c r="B1204" s="39" t="s">
        <v>373</v>
      </c>
      <c r="C1204" s="39" t="s">
        <v>373</v>
      </c>
      <c r="D1204" s="39" t="s">
        <v>373</v>
      </c>
      <c r="E1204" s="138">
        <v>30.18</v>
      </c>
      <c r="F1204" s="138">
        <v>26.97</v>
      </c>
      <c r="G1204" s="138">
        <v>33.590000000000003</v>
      </c>
      <c r="H1204" s="138">
        <v>5.5997349237905896</v>
      </c>
    </row>
    <row r="1205" spans="1:8">
      <c r="A1205" s="39" t="s">
        <v>473</v>
      </c>
      <c r="B1205" s="39" t="s">
        <v>374</v>
      </c>
      <c r="C1205" s="39" t="s">
        <v>374</v>
      </c>
      <c r="D1205" s="39" t="s">
        <v>374</v>
      </c>
      <c r="E1205" s="138">
        <v>31.15</v>
      </c>
      <c r="F1205" s="138">
        <v>28</v>
      </c>
      <c r="G1205" s="138">
        <v>34.49</v>
      </c>
      <c r="H1205" s="138">
        <v>5.329052969502408</v>
      </c>
    </row>
    <row r="1206" spans="1:8">
      <c r="A1206" s="39" t="s">
        <v>473</v>
      </c>
      <c r="B1206" s="39" t="s">
        <v>358</v>
      </c>
      <c r="C1206" s="39" t="s">
        <v>358</v>
      </c>
      <c r="D1206" s="39" t="s">
        <v>358</v>
      </c>
      <c r="E1206" s="138">
        <v>25.42</v>
      </c>
      <c r="F1206" s="138">
        <v>23.82</v>
      </c>
      <c r="G1206" s="138">
        <v>27.08</v>
      </c>
      <c r="H1206" s="138">
        <v>3.2651455546813528</v>
      </c>
    </row>
    <row r="1207" spans="1:8">
      <c r="A1207" s="39" t="s">
        <v>473</v>
      </c>
      <c r="B1207" s="39" t="s">
        <v>375</v>
      </c>
      <c r="C1207" s="39" t="s">
        <v>375</v>
      </c>
      <c r="D1207" s="39" t="s">
        <v>375</v>
      </c>
      <c r="E1207" s="138">
        <v>29.38</v>
      </c>
      <c r="F1207" s="138">
        <v>24.77</v>
      </c>
      <c r="G1207" s="138">
        <v>34.46</v>
      </c>
      <c r="H1207" s="138">
        <v>8.4411164057181765</v>
      </c>
    </row>
    <row r="1208" spans="1:8">
      <c r="A1208" s="39" t="s">
        <v>473</v>
      </c>
      <c r="B1208" s="39" t="s">
        <v>376</v>
      </c>
      <c r="C1208" s="39" t="s">
        <v>376</v>
      </c>
      <c r="D1208" s="39" t="s">
        <v>376</v>
      </c>
      <c r="E1208" s="138">
        <v>29.31</v>
      </c>
      <c r="F1208" s="138">
        <v>25.8</v>
      </c>
      <c r="G1208" s="138">
        <v>33.090000000000003</v>
      </c>
      <c r="H1208" s="138">
        <v>6.3459570112589567</v>
      </c>
    </row>
    <row r="1209" spans="1:8">
      <c r="A1209" s="39" t="s">
        <v>473</v>
      </c>
      <c r="B1209" s="39" t="s">
        <v>377</v>
      </c>
      <c r="C1209" s="39" t="s">
        <v>377</v>
      </c>
      <c r="D1209" s="39" t="s">
        <v>377</v>
      </c>
      <c r="E1209" s="138">
        <v>34.29</v>
      </c>
      <c r="F1209" s="138">
        <v>30.69</v>
      </c>
      <c r="G1209" s="138">
        <v>38.08</v>
      </c>
      <c r="H1209" s="138">
        <v>5.5118110236220472</v>
      </c>
    </row>
    <row r="1210" spans="1:8">
      <c r="A1210" s="39" t="s">
        <v>473</v>
      </c>
      <c r="B1210" s="39" t="s">
        <v>386</v>
      </c>
      <c r="C1210" s="39" t="s">
        <v>386</v>
      </c>
      <c r="D1210" s="39" t="s">
        <v>386</v>
      </c>
      <c r="E1210" s="138">
        <v>29.38</v>
      </c>
      <c r="F1210" s="138">
        <v>26.73</v>
      </c>
      <c r="G1210" s="138">
        <v>32.18</v>
      </c>
      <c r="H1210" s="138">
        <v>4.7311095983662348</v>
      </c>
    </row>
    <row r="1211" spans="1:8">
      <c r="A1211" s="39" t="s">
        <v>473</v>
      </c>
      <c r="B1211" s="39" t="s">
        <v>379</v>
      </c>
      <c r="C1211" s="39" t="s">
        <v>379</v>
      </c>
      <c r="D1211" s="39" t="s">
        <v>379</v>
      </c>
      <c r="E1211" s="138">
        <v>25.02</v>
      </c>
      <c r="F1211" s="138">
        <v>22.65</v>
      </c>
      <c r="G1211" s="138">
        <v>27.55</v>
      </c>
      <c r="H1211" s="138">
        <v>4.9960031974420467</v>
      </c>
    </row>
    <row r="1212" spans="1:8">
      <c r="A1212" s="39" t="s">
        <v>473</v>
      </c>
      <c r="B1212" s="39" t="s">
        <v>360</v>
      </c>
      <c r="C1212" s="39" t="s">
        <v>360</v>
      </c>
      <c r="D1212" s="39" t="s">
        <v>360</v>
      </c>
      <c r="E1212" s="138">
        <v>27.72</v>
      </c>
      <c r="F1212" s="138">
        <v>26.19</v>
      </c>
      <c r="G1212" s="138">
        <v>29.31</v>
      </c>
      <c r="H1212" s="138">
        <v>2.8860028860028866</v>
      </c>
    </row>
    <row r="1213" spans="1:8">
      <c r="A1213" s="39" t="s">
        <v>473</v>
      </c>
      <c r="B1213" s="39" t="s">
        <v>0</v>
      </c>
      <c r="C1213" s="39" t="s">
        <v>0</v>
      </c>
      <c r="D1213" s="39" t="s">
        <v>0</v>
      </c>
      <c r="E1213" s="138">
        <v>27.36</v>
      </c>
      <c r="F1213" s="138">
        <v>26.57</v>
      </c>
      <c r="G1213" s="138">
        <v>28.18</v>
      </c>
      <c r="H1213" s="138">
        <v>1.4985380116959064</v>
      </c>
    </row>
    <row r="1214" spans="1:8">
      <c r="A1214" s="39" t="s">
        <v>235</v>
      </c>
      <c r="B1214" s="39" t="s">
        <v>101</v>
      </c>
      <c r="C1214" s="39" t="s">
        <v>366</v>
      </c>
      <c r="D1214" s="39" t="s">
        <v>356</v>
      </c>
      <c r="E1214" s="138">
        <v>16.274989999999999</v>
      </c>
      <c r="F1214" s="138">
        <v>12.576969999999999</v>
      </c>
      <c r="G1214" s="138">
        <v>20.80161</v>
      </c>
      <c r="H1214" s="138">
        <v>12.855129250463444</v>
      </c>
    </row>
    <row r="1215" spans="1:8">
      <c r="A1215" s="39" t="s">
        <v>235</v>
      </c>
      <c r="B1215" s="39" t="s">
        <v>108</v>
      </c>
      <c r="C1215" s="39" t="s">
        <v>365</v>
      </c>
      <c r="D1215" s="39" t="s">
        <v>356</v>
      </c>
      <c r="E1215" s="138">
        <v>21.877120000000001</v>
      </c>
      <c r="F1215" s="138">
        <v>15.49925</v>
      </c>
      <c r="G1215" s="138">
        <v>29.949269999999999</v>
      </c>
      <c r="H1215" s="138">
        <v>16.862749758651958</v>
      </c>
    </row>
    <row r="1216" spans="1:8">
      <c r="A1216" s="39" t="s">
        <v>235</v>
      </c>
      <c r="B1216" s="39" t="s">
        <v>109</v>
      </c>
      <c r="C1216" s="39" t="s">
        <v>364</v>
      </c>
      <c r="D1216" s="39" t="s">
        <v>356</v>
      </c>
      <c r="E1216" s="138">
        <v>16.395420000000001</v>
      </c>
      <c r="F1216" s="138">
        <v>12.437889999999999</v>
      </c>
      <c r="G1216" s="138">
        <v>21.305789999999998</v>
      </c>
      <c r="H1216" s="138">
        <v>13.754542427092442</v>
      </c>
    </row>
    <row r="1217" spans="1:8">
      <c r="A1217" s="39" t="s">
        <v>235</v>
      </c>
      <c r="B1217" s="39" t="s">
        <v>112</v>
      </c>
      <c r="C1217" s="39" t="s">
        <v>364</v>
      </c>
      <c r="D1217" s="39" t="s">
        <v>356</v>
      </c>
      <c r="E1217" s="138">
        <v>28.905480000000001</v>
      </c>
      <c r="F1217" s="138">
        <v>21.042929999999998</v>
      </c>
      <c r="G1217" s="138">
        <v>38.28145</v>
      </c>
      <c r="H1217" s="138">
        <v>15.317867061885842</v>
      </c>
    </row>
    <row r="1218" spans="1:8">
      <c r="A1218" s="39" t="s">
        <v>235</v>
      </c>
      <c r="B1218" s="39" t="s">
        <v>115</v>
      </c>
      <c r="C1218" s="39" t="s">
        <v>366</v>
      </c>
      <c r="D1218" s="39" t="s">
        <v>356</v>
      </c>
      <c r="E1218" s="138">
        <v>24.19659</v>
      </c>
      <c r="F1218" s="138">
        <v>19.98049</v>
      </c>
      <c r="G1218" s="138">
        <v>28.980139999999999</v>
      </c>
      <c r="H1218" s="138">
        <v>9.4965447610593063</v>
      </c>
    </row>
    <row r="1219" spans="1:8">
      <c r="A1219" s="39" t="s">
        <v>235</v>
      </c>
      <c r="B1219" s="39" t="s">
        <v>118</v>
      </c>
      <c r="C1219" s="39" t="s">
        <v>365</v>
      </c>
      <c r="D1219" s="39" t="s">
        <v>356</v>
      </c>
      <c r="E1219" s="138">
        <v>21.65035</v>
      </c>
      <c r="F1219" s="138">
        <v>16.444769999999998</v>
      </c>
      <c r="G1219" s="138">
        <v>27.952480000000001</v>
      </c>
      <c r="H1219" s="138">
        <v>13.562870808093171</v>
      </c>
    </row>
    <row r="1220" spans="1:8">
      <c r="A1220" s="39" t="s">
        <v>235</v>
      </c>
      <c r="B1220" s="39" t="s">
        <v>122</v>
      </c>
      <c r="C1220" s="39" t="s">
        <v>364</v>
      </c>
      <c r="D1220" s="39" t="s">
        <v>356</v>
      </c>
      <c r="E1220" s="138">
        <v>23.778770000000002</v>
      </c>
      <c r="F1220" s="138">
        <v>19.050170000000001</v>
      </c>
      <c r="G1220" s="138">
        <v>29.256879999999999</v>
      </c>
      <c r="H1220" s="138">
        <v>10.961252411289566</v>
      </c>
    </row>
    <row r="1221" spans="1:8">
      <c r="A1221" s="39" t="s">
        <v>235</v>
      </c>
      <c r="B1221" s="39" t="s">
        <v>130</v>
      </c>
      <c r="C1221" s="39" t="s">
        <v>363</v>
      </c>
      <c r="D1221" s="39" t="s">
        <v>356</v>
      </c>
      <c r="E1221" s="138">
        <v>25.243580000000001</v>
      </c>
      <c r="F1221" s="138">
        <v>20.948820000000001</v>
      </c>
      <c r="G1221" s="138">
        <v>30.083760000000002</v>
      </c>
      <c r="H1221" s="138">
        <v>9.2421201747137278</v>
      </c>
    </row>
    <row r="1222" spans="1:8">
      <c r="A1222" s="39" t="s">
        <v>235</v>
      </c>
      <c r="B1222" s="39" t="s">
        <v>135</v>
      </c>
      <c r="C1222" s="39" t="s">
        <v>364</v>
      </c>
      <c r="D1222" s="39" t="s">
        <v>356</v>
      </c>
      <c r="E1222" s="138">
        <v>22.853059999999999</v>
      </c>
      <c r="F1222" s="138">
        <v>16.69802</v>
      </c>
      <c r="G1222" s="138">
        <v>30.44763</v>
      </c>
      <c r="H1222" s="138">
        <v>15.370226131642767</v>
      </c>
    </row>
    <row r="1223" spans="1:8">
      <c r="A1223" s="39" t="s">
        <v>235</v>
      </c>
      <c r="B1223" s="39" t="s">
        <v>136</v>
      </c>
      <c r="C1223" s="39" t="s">
        <v>364</v>
      </c>
      <c r="D1223" s="39" t="s">
        <v>356</v>
      </c>
      <c r="E1223" s="138">
        <v>14.59953</v>
      </c>
      <c r="F1223" s="138">
        <v>10.14692</v>
      </c>
      <c r="G1223" s="138">
        <v>20.558949999999999</v>
      </c>
      <c r="H1223" s="138">
        <v>18.064006170061639</v>
      </c>
    </row>
    <row r="1224" spans="1:8">
      <c r="A1224" s="39" t="s">
        <v>235</v>
      </c>
      <c r="B1224" s="39" t="s">
        <v>143</v>
      </c>
      <c r="C1224" s="39" t="s">
        <v>365</v>
      </c>
      <c r="D1224" s="39" t="s">
        <v>356</v>
      </c>
      <c r="E1224" s="138">
        <v>22.26793</v>
      </c>
      <c r="F1224" s="138">
        <v>17.200230000000001</v>
      </c>
      <c r="G1224" s="138">
        <v>28.318079999999998</v>
      </c>
      <c r="H1224" s="138">
        <v>12.743865280697397</v>
      </c>
    </row>
    <row r="1225" spans="1:8">
      <c r="A1225" s="39" t="s">
        <v>235</v>
      </c>
      <c r="B1225" s="39" t="s">
        <v>149</v>
      </c>
      <c r="C1225" s="39" t="s">
        <v>363</v>
      </c>
      <c r="D1225" s="39" t="s">
        <v>356</v>
      </c>
      <c r="E1225" s="138">
        <v>21.952960000000001</v>
      </c>
      <c r="F1225" s="138">
        <v>17.515339999999998</v>
      </c>
      <c r="G1225" s="138">
        <v>27.14489</v>
      </c>
      <c r="H1225" s="138">
        <v>11.192732096264011</v>
      </c>
    </row>
    <row r="1226" spans="1:8">
      <c r="A1226" s="39" t="s">
        <v>235</v>
      </c>
      <c r="B1226" s="39" t="s">
        <v>151</v>
      </c>
      <c r="C1226" s="39" t="s">
        <v>364</v>
      </c>
      <c r="D1226" s="39" t="s">
        <v>356</v>
      </c>
      <c r="E1226" s="138">
        <v>22.83916</v>
      </c>
      <c r="F1226" s="138">
        <v>16.087</v>
      </c>
      <c r="G1226" s="138">
        <v>31.366029999999999</v>
      </c>
      <c r="H1226" s="138">
        <v>17.096981675333069</v>
      </c>
    </row>
    <row r="1227" spans="1:8">
      <c r="A1227" s="39" t="s">
        <v>235</v>
      </c>
      <c r="B1227" s="39" t="s">
        <v>154</v>
      </c>
      <c r="C1227" s="39" t="s">
        <v>366</v>
      </c>
      <c r="D1227" s="39" t="s">
        <v>356</v>
      </c>
      <c r="E1227" s="138">
        <v>19.308789999999998</v>
      </c>
      <c r="F1227" s="138">
        <v>14.52317</v>
      </c>
      <c r="G1227" s="138">
        <v>25.206330000000001</v>
      </c>
      <c r="H1227" s="138">
        <v>14.095445649364876</v>
      </c>
    </row>
    <row r="1228" spans="1:8">
      <c r="A1228" s="39" t="s">
        <v>235</v>
      </c>
      <c r="B1228" s="39" t="s">
        <v>164</v>
      </c>
      <c r="C1228" s="39" t="s">
        <v>365</v>
      </c>
      <c r="D1228" s="39" t="s">
        <v>356</v>
      </c>
      <c r="E1228" s="138">
        <v>27.029920000000001</v>
      </c>
      <c r="F1228" s="138">
        <v>19.913550000000001</v>
      </c>
      <c r="G1228" s="138">
        <v>35.560209999999998</v>
      </c>
      <c r="H1228" s="138">
        <v>14.837565187022381</v>
      </c>
    </row>
    <row r="1229" spans="1:8">
      <c r="A1229" s="39" t="s">
        <v>235</v>
      </c>
      <c r="B1229" s="39" t="s">
        <v>171</v>
      </c>
      <c r="C1229" s="39" t="s">
        <v>366</v>
      </c>
      <c r="D1229" s="39" t="s">
        <v>356</v>
      </c>
      <c r="E1229" s="138">
        <v>23.318860000000001</v>
      </c>
      <c r="F1229" s="138">
        <v>19.012709999999998</v>
      </c>
      <c r="G1229" s="138">
        <v>28.259989999999998</v>
      </c>
      <c r="H1229" s="138">
        <v>10.123204993726107</v>
      </c>
    </row>
    <row r="1230" spans="1:8">
      <c r="A1230" s="39" t="s">
        <v>235</v>
      </c>
      <c r="B1230" s="39" t="s">
        <v>174</v>
      </c>
      <c r="C1230" s="39" t="s">
        <v>366</v>
      </c>
      <c r="D1230" s="39" t="s">
        <v>356</v>
      </c>
      <c r="E1230" s="138">
        <v>19.233709999999999</v>
      </c>
      <c r="F1230" s="138">
        <v>14.42014</v>
      </c>
      <c r="G1230" s="138">
        <v>25.18131</v>
      </c>
      <c r="H1230" s="138">
        <v>14.252679280284458</v>
      </c>
    </row>
    <row r="1231" spans="1:8">
      <c r="A1231" s="39" t="s">
        <v>235</v>
      </c>
      <c r="B1231" s="39" t="s">
        <v>102</v>
      </c>
      <c r="C1231" s="39" t="s">
        <v>368</v>
      </c>
      <c r="D1231" s="39" t="s">
        <v>357</v>
      </c>
      <c r="E1231" s="138">
        <v>25.04505</v>
      </c>
      <c r="F1231" s="138">
        <v>18.057369999999999</v>
      </c>
      <c r="G1231" s="138">
        <v>33.627110000000002</v>
      </c>
      <c r="H1231" s="138">
        <v>15.916011347551711</v>
      </c>
    </row>
    <row r="1232" spans="1:8">
      <c r="A1232" s="39" t="s">
        <v>235</v>
      </c>
      <c r="B1232" s="39" t="s">
        <v>103</v>
      </c>
      <c r="C1232" s="39" t="s">
        <v>368</v>
      </c>
      <c r="D1232" s="39" t="s">
        <v>357</v>
      </c>
      <c r="E1232" s="138">
        <v>22.585370000000001</v>
      </c>
      <c r="F1232" s="138">
        <v>17.522939999999998</v>
      </c>
      <c r="G1232" s="138">
        <v>28.60314</v>
      </c>
      <c r="H1232" s="138">
        <v>12.524005584145842</v>
      </c>
    </row>
    <row r="1233" spans="1:8">
      <c r="A1233" s="39" t="s">
        <v>235</v>
      </c>
      <c r="B1233" s="39" t="s">
        <v>104</v>
      </c>
      <c r="C1233" s="39" t="s">
        <v>367</v>
      </c>
      <c r="D1233" s="39" t="s">
        <v>357</v>
      </c>
      <c r="E1233" s="138">
        <v>11.595560000000001</v>
      </c>
      <c r="F1233" s="138">
        <v>8.3948110000000007</v>
      </c>
      <c r="G1233" s="138">
        <v>15.80611</v>
      </c>
      <c r="H1233" s="138">
        <v>16.170663598825755</v>
      </c>
    </row>
    <row r="1234" spans="1:8">
      <c r="A1234" s="39" t="s">
        <v>235</v>
      </c>
      <c r="B1234" s="39" t="s">
        <v>110</v>
      </c>
      <c r="C1234" s="39" t="s">
        <v>370</v>
      </c>
      <c r="D1234" s="39" t="s">
        <v>357</v>
      </c>
      <c r="E1234" s="138">
        <v>18.41498</v>
      </c>
      <c r="F1234" s="138">
        <v>14.5389</v>
      </c>
      <c r="G1234" s="138">
        <v>23.045780000000001</v>
      </c>
      <c r="H1234" s="138">
        <v>11.767713024939477</v>
      </c>
    </row>
    <row r="1235" spans="1:8">
      <c r="A1235" s="39" t="s">
        <v>235</v>
      </c>
      <c r="B1235" s="39" t="s">
        <v>111</v>
      </c>
      <c r="C1235" s="39" t="s">
        <v>370</v>
      </c>
      <c r="D1235" s="39" t="s">
        <v>357</v>
      </c>
      <c r="E1235" s="138">
        <v>26.237649999999999</v>
      </c>
      <c r="F1235" s="138">
        <v>21.27636</v>
      </c>
      <c r="G1235" s="138">
        <v>31.887219999999999</v>
      </c>
      <c r="H1235" s="138">
        <v>10.33613147518928</v>
      </c>
    </row>
    <row r="1236" spans="1:8">
      <c r="A1236" s="39" t="s">
        <v>235</v>
      </c>
      <c r="B1236" s="39" t="s">
        <v>116</v>
      </c>
      <c r="C1236" s="39" t="s">
        <v>369</v>
      </c>
      <c r="D1236" s="39" t="s">
        <v>357</v>
      </c>
      <c r="E1236" s="138">
        <v>18.680869999999999</v>
      </c>
      <c r="F1236" s="138">
        <v>13.661759999999999</v>
      </c>
      <c r="G1236" s="138">
        <v>25.009789999999999</v>
      </c>
      <c r="H1236" s="138">
        <v>15.464397536089059</v>
      </c>
    </row>
    <row r="1237" spans="1:8">
      <c r="A1237" s="39" t="s">
        <v>235</v>
      </c>
      <c r="B1237" s="39" t="s">
        <v>117</v>
      </c>
      <c r="C1237" s="39" t="s">
        <v>367</v>
      </c>
      <c r="D1237" s="39" t="s">
        <v>357</v>
      </c>
      <c r="E1237" s="138">
        <v>25.285039999999999</v>
      </c>
      <c r="F1237" s="138">
        <v>20.38204</v>
      </c>
      <c r="G1237" s="138">
        <v>30.909590000000001</v>
      </c>
      <c r="H1237" s="138">
        <v>10.638258828145021</v>
      </c>
    </row>
    <row r="1238" spans="1:8">
      <c r="A1238" s="39" t="s">
        <v>235</v>
      </c>
      <c r="B1238" s="39" t="s">
        <v>119</v>
      </c>
      <c r="C1238" s="39" t="s">
        <v>367</v>
      </c>
      <c r="D1238" s="39" t="s">
        <v>357</v>
      </c>
      <c r="E1238" s="138">
        <v>19.88166</v>
      </c>
      <c r="F1238" s="138">
        <v>15.684060000000001</v>
      </c>
      <c r="G1238" s="138">
        <v>24.871289999999998</v>
      </c>
      <c r="H1238" s="138">
        <v>11.779554624714434</v>
      </c>
    </row>
    <row r="1239" spans="1:8">
      <c r="A1239" s="39" t="s">
        <v>235</v>
      </c>
      <c r="B1239" s="39" t="s">
        <v>123</v>
      </c>
      <c r="C1239" s="39" t="s">
        <v>370</v>
      </c>
      <c r="D1239" s="39" t="s">
        <v>357</v>
      </c>
      <c r="E1239" s="138">
        <v>25.284009999999999</v>
      </c>
      <c r="F1239" s="138">
        <v>20.668489999999998</v>
      </c>
      <c r="G1239" s="138">
        <v>30.533529999999999</v>
      </c>
      <c r="H1239" s="138">
        <v>9.9670147259077986</v>
      </c>
    </row>
    <row r="1240" spans="1:8">
      <c r="A1240" s="39" t="s">
        <v>235</v>
      </c>
      <c r="B1240" s="39" t="s">
        <v>132</v>
      </c>
      <c r="C1240" s="39" t="s">
        <v>367</v>
      </c>
      <c r="D1240" s="39" t="s">
        <v>357</v>
      </c>
      <c r="E1240" s="138">
        <v>18.817710000000002</v>
      </c>
      <c r="F1240" s="138">
        <v>14.537039999999999</v>
      </c>
      <c r="G1240" s="138">
        <v>24.004840000000002</v>
      </c>
      <c r="H1240" s="138">
        <v>12.816665789833086</v>
      </c>
    </row>
    <row r="1241" spans="1:8">
      <c r="A1241" s="39" t="s">
        <v>235</v>
      </c>
      <c r="B1241" s="39" t="s">
        <v>134</v>
      </c>
      <c r="C1241" s="39" t="s">
        <v>368</v>
      </c>
      <c r="D1241" s="39" t="s">
        <v>357</v>
      </c>
      <c r="E1241" s="138">
        <v>23.771560000000001</v>
      </c>
      <c r="F1241" s="138">
        <v>18.856760000000001</v>
      </c>
      <c r="G1241" s="138">
        <v>29.501619999999999</v>
      </c>
      <c r="H1241" s="138">
        <v>11.436329799138129</v>
      </c>
    </row>
    <row r="1242" spans="1:8">
      <c r="A1242" s="39" t="s">
        <v>235</v>
      </c>
      <c r="B1242" s="39" t="s">
        <v>150</v>
      </c>
      <c r="C1242" s="39" t="s">
        <v>367</v>
      </c>
      <c r="D1242" s="39" t="s">
        <v>357</v>
      </c>
      <c r="E1242" s="138">
        <v>22.989139999999999</v>
      </c>
      <c r="F1242" s="138">
        <v>16.743449999999999</v>
      </c>
      <c r="G1242" s="138">
        <v>30.705380000000002</v>
      </c>
      <c r="H1242" s="138">
        <v>15.517387775271283</v>
      </c>
    </row>
    <row r="1243" spans="1:8">
      <c r="A1243" s="39" t="s">
        <v>235</v>
      </c>
      <c r="B1243" s="39" t="s">
        <v>156</v>
      </c>
      <c r="C1243" s="39" t="s">
        <v>367</v>
      </c>
      <c r="D1243" s="39" t="s">
        <v>357</v>
      </c>
      <c r="E1243" s="138">
        <v>8.3271119999999996</v>
      </c>
      <c r="F1243" s="138">
        <v>5.4377370000000003</v>
      </c>
      <c r="G1243" s="138">
        <v>12.54805</v>
      </c>
      <c r="H1243" s="138">
        <v>21.380029474804711</v>
      </c>
    </row>
    <row r="1244" spans="1:8">
      <c r="A1244" s="39" t="s">
        <v>235</v>
      </c>
      <c r="B1244" s="39" t="s">
        <v>159</v>
      </c>
      <c r="C1244" s="39" t="s">
        <v>368</v>
      </c>
      <c r="D1244" s="39" t="s">
        <v>357</v>
      </c>
      <c r="E1244" s="138">
        <v>16.811019999999999</v>
      </c>
      <c r="F1244" s="138">
        <v>12.429169999999999</v>
      </c>
      <c r="G1244" s="138">
        <v>22.343499999999999</v>
      </c>
      <c r="H1244" s="138">
        <v>14.993730303098801</v>
      </c>
    </row>
    <row r="1245" spans="1:8">
      <c r="A1245" s="39" t="s">
        <v>235</v>
      </c>
      <c r="B1245" s="39" t="s">
        <v>161</v>
      </c>
      <c r="C1245" s="39" t="s">
        <v>367</v>
      </c>
      <c r="D1245" s="39" t="s">
        <v>357</v>
      </c>
      <c r="E1245" s="138">
        <v>11.07587</v>
      </c>
      <c r="F1245" s="138">
        <v>7.901789</v>
      </c>
      <c r="G1245" s="138">
        <v>15.31296</v>
      </c>
      <c r="H1245" s="138">
        <v>16.908838763907486</v>
      </c>
    </row>
    <row r="1246" spans="1:8">
      <c r="A1246" s="39" t="s">
        <v>235</v>
      </c>
      <c r="B1246" s="39" t="s">
        <v>168</v>
      </c>
      <c r="C1246" s="39" t="s">
        <v>369</v>
      </c>
      <c r="D1246" s="39" t="s">
        <v>357</v>
      </c>
      <c r="E1246" s="138">
        <v>21.301770000000001</v>
      </c>
      <c r="F1246" s="138">
        <v>15.94079</v>
      </c>
      <c r="G1246" s="138">
        <v>27.867979999999999</v>
      </c>
      <c r="H1246" s="138">
        <v>14.284277785367131</v>
      </c>
    </row>
    <row r="1247" spans="1:8">
      <c r="A1247" s="39" t="s">
        <v>235</v>
      </c>
      <c r="B1247" s="39" t="s">
        <v>98</v>
      </c>
      <c r="C1247" s="39" t="s">
        <v>374</v>
      </c>
      <c r="D1247" s="39" t="s">
        <v>358</v>
      </c>
      <c r="E1247" s="138">
        <v>16.129190000000001</v>
      </c>
      <c r="F1247" s="138">
        <v>11.778779999999999</v>
      </c>
      <c r="G1247" s="138">
        <v>21.691330000000001</v>
      </c>
      <c r="H1247" s="138">
        <v>15.61251370961592</v>
      </c>
    </row>
    <row r="1248" spans="1:8">
      <c r="A1248" s="39" t="s">
        <v>235</v>
      </c>
      <c r="B1248" s="39" t="s">
        <v>105</v>
      </c>
      <c r="C1248" s="39" t="s">
        <v>374</v>
      </c>
      <c r="D1248" s="39" t="s">
        <v>358</v>
      </c>
      <c r="E1248" s="138">
        <v>20.615349999999999</v>
      </c>
      <c r="F1248" s="138">
        <v>15.025449999999999</v>
      </c>
      <c r="G1248" s="138">
        <v>27.609159999999999</v>
      </c>
      <c r="H1248" s="138">
        <v>15.564508970257599</v>
      </c>
    </row>
    <row r="1249" spans="1:8">
      <c r="A1249" s="39" t="s">
        <v>235</v>
      </c>
      <c r="B1249" s="39" t="s">
        <v>106</v>
      </c>
      <c r="C1249" s="39" t="s">
        <v>372</v>
      </c>
      <c r="D1249" s="39" t="s">
        <v>358</v>
      </c>
      <c r="E1249" s="138">
        <v>14.90785</v>
      </c>
      <c r="F1249" s="138">
        <v>11.354150000000001</v>
      </c>
      <c r="G1249" s="138">
        <v>19.33126</v>
      </c>
      <c r="H1249" s="138">
        <v>13.596407261945886</v>
      </c>
    </row>
    <row r="1250" spans="1:8">
      <c r="A1250" s="39" t="s">
        <v>235</v>
      </c>
      <c r="B1250" s="39" t="s">
        <v>125</v>
      </c>
      <c r="C1250" s="39" t="s">
        <v>371</v>
      </c>
      <c r="D1250" s="39" t="s">
        <v>358</v>
      </c>
      <c r="E1250" s="138">
        <v>19.788029999999999</v>
      </c>
      <c r="F1250" s="138">
        <v>15.38273</v>
      </c>
      <c r="G1250" s="138">
        <v>25.08098</v>
      </c>
      <c r="H1250" s="138">
        <v>12.49249167299625</v>
      </c>
    </row>
    <row r="1251" spans="1:8">
      <c r="A1251" s="39" t="s">
        <v>235</v>
      </c>
      <c r="B1251" s="39" t="s">
        <v>131</v>
      </c>
      <c r="C1251" s="39" t="s">
        <v>374</v>
      </c>
      <c r="D1251" s="39" t="s">
        <v>358</v>
      </c>
      <c r="E1251" s="138">
        <v>22.96237</v>
      </c>
      <c r="F1251" s="138">
        <v>16.47204</v>
      </c>
      <c r="G1251" s="138">
        <v>31.05911</v>
      </c>
      <c r="H1251" s="138">
        <v>16.2339253308783</v>
      </c>
    </row>
    <row r="1252" spans="1:8">
      <c r="A1252" s="39" t="s">
        <v>235</v>
      </c>
      <c r="B1252" s="39" t="s">
        <v>133</v>
      </c>
      <c r="C1252" s="39" t="s">
        <v>373</v>
      </c>
      <c r="D1252" s="39" t="s">
        <v>358</v>
      </c>
      <c r="E1252" s="138">
        <v>20.094999999999999</v>
      </c>
      <c r="F1252" s="138">
        <v>15.81432</v>
      </c>
      <c r="G1252" s="138">
        <v>25.187709999999999</v>
      </c>
      <c r="H1252" s="138">
        <v>11.89210251306295</v>
      </c>
    </row>
    <row r="1253" spans="1:8">
      <c r="A1253" s="39" t="s">
        <v>235</v>
      </c>
      <c r="B1253" s="39" t="s">
        <v>137</v>
      </c>
      <c r="C1253" s="39" t="s">
        <v>372</v>
      </c>
      <c r="D1253" s="39" t="s">
        <v>358</v>
      </c>
      <c r="E1253" s="138">
        <v>16.766639999999999</v>
      </c>
      <c r="F1253" s="138">
        <v>12.80261</v>
      </c>
      <c r="G1253" s="138">
        <v>21.65326</v>
      </c>
      <c r="H1253" s="138">
        <v>13.428898097651052</v>
      </c>
    </row>
    <row r="1254" spans="1:8">
      <c r="A1254" s="39" t="s">
        <v>235</v>
      </c>
      <c r="B1254" s="39" t="s">
        <v>138</v>
      </c>
      <c r="C1254" s="39" t="s">
        <v>374</v>
      </c>
      <c r="D1254" s="39" t="s">
        <v>358</v>
      </c>
      <c r="E1254" s="138">
        <v>19.143370000000001</v>
      </c>
      <c r="F1254" s="138">
        <v>11.36107</v>
      </c>
      <c r="G1254" s="138">
        <v>30.42662</v>
      </c>
      <c r="H1254" s="138">
        <v>25.312094996857919</v>
      </c>
    </row>
    <row r="1255" spans="1:8">
      <c r="A1255" s="39" t="s">
        <v>235</v>
      </c>
      <c r="B1255" s="39" t="s">
        <v>140</v>
      </c>
      <c r="C1255" s="39" t="s">
        <v>373</v>
      </c>
      <c r="D1255" s="39" t="s">
        <v>358</v>
      </c>
      <c r="E1255" s="138">
        <v>14.140739999999999</v>
      </c>
      <c r="F1255" s="138">
        <v>10.048719999999999</v>
      </c>
      <c r="G1255" s="138">
        <v>19.537189999999999</v>
      </c>
      <c r="H1255" s="138">
        <v>17.002016867575531</v>
      </c>
    </row>
    <row r="1256" spans="1:8">
      <c r="A1256" s="39" t="s">
        <v>235</v>
      </c>
      <c r="B1256" s="39" t="s">
        <v>144</v>
      </c>
      <c r="C1256" s="39" t="s">
        <v>371</v>
      </c>
      <c r="D1256" s="39" t="s">
        <v>358</v>
      </c>
      <c r="E1256" s="138">
        <v>25.13006</v>
      </c>
      <c r="F1256" s="138">
        <v>19.54937</v>
      </c>
      <c r="G1256" s="138">
        <v>31.676590000000001</v>
      </c>
      <c r="H1256" s="138">
        <v>12.33713329773188</v>
      </c>
    </row>
    <row r="1257" spans="1:8">
      <c r="A1257" s="39" t="s">
        <v>235</v>
      </c>
      <c r="B1257" s="39" t="s">
        <v>145</v>
      </c>
      <c r="C1257" s="39" t="s">
        <v>371</v>
      </c>
      <c r="D1257" s="39" t="s">
        <v>358</v>
      </c>
      <c r="E1257" s="138">
        <v>26.36196</v>
      </c>
      <c r="F1257" s="138">
        <v>19.476900000000001</v>
      </c>
      <c r="G1257" s="138">
        <v>34.634039999999999</v>
      </c>
      <c r="H1257" s="138">
        <v>14.728487563140222</v>
      </c>
    </row>
    <row r="1258" spans="1:8">
      <c r="A1258" s="39" t="s">
        <v>235</v>
      </c>
      <c r="B1258" s="39" t="s">
        <v>146</v>
      </c>
      <c r="C1258" s="39" t="s">
        <v>372</v>
      </c>
      <c r="D1258" s="39" t="s">
        <v>358</v>
      </c>
      <c r="E1258" s="138">
        <v>20.95889</v>
      </c>
      <c r="F1258" s="138">
        <v>16.507639999999999</v>
      </c>
      <c r="G1258" s="138">
        <v>26.233270000000001</v>
      </c>
      <c r="H1258" s="138">
        <v>11.835497967688175</v>
      </c>
    </row>
    <row r="1259" spans="1:8">
      <c r="A1259" s="39" t="s">
        <v>235</v>
      </c>
      <c r="B1259" s="39" t="s">
        <v>153</v>
      </c>
      <c r="C1259" s="39" t="s">
        <v>371</v>
      </c>
      <c r="D1259" s="39" t="s">
        <v>358</v>
      </c>
      <c r="E1259" s="138">
        <v>15.99985</v>
      </c>
      <c r="F1259" s="138">
        <v>10.136240000000001</v>
      </c>
      <c r="G1259" s="138">
        <v>24.336839999999999</v>
      </c>
      <c r="H1259" s="138">
        <v>22.451604233789695</v>
      </c>
    </row>
    <row r="1260" spans="1:8">
      <c r="A1260" s="39" t="s">
        <v>235</v>
      </c>
      <c r="B1260" s="39" t="s">
        <v>162</v>
      </c>
      <c r="C1260" s="39" t="s">
        <v>371</v>
      </c>
      <c r="D1260" s="39" t="s">
        <v>358</v>
      </c>
      <c r="E1260" s="138">
        <v>25.269490000000001</v>
      </c>
      <c r="F1260" s="138">
        <v>17.338539999999998</v>
      </c>
      <c r="G1260" s="138">
        <v>35.279870000000003</v>
      </c>
      <c r="H1260" s="138">
        <v>18.204815372213684</v>
      </c>
    </row>
    <row r="1261" spans="1:8">
      <c r="A1261" s="39" t="s">
        <v>235</v>
      </c>
      <c r="B1261" s="39" t="s">
        <v>165</v>
      </c>
      <c r="C1261" s="39" t="s">
        <v>374</v>
      </c>
      <c r="D1261" s="39" t="s">
        <v>358</v>
      </c>
      <c r="E1261" s="138">
        <v>14.813179999999999</v>
      </c>
      <c r="F1261" s="138">
        <v>10.53862</v>
      </c>
      <c r="G1261" s="138">
        <v>20.42567</v>
      </c>
      <c r="H1261" s="138">
        <v>16.923462754114919</v>
      </c>
    </row>
    <row r="1262" spans="1:8">
      <c r="A1262" s="39" t="s">
        <v>235</v>
      </c>
      <c r="B1262" s="39" t="s">
        <v>166</v>
      </c>
      <c r="C1262" s="39" t="s">
        <v>374</v>
      </c>
      <c r="D1262" s="39" t="s">
        <v>358</v>
      </c>
      <c r="E1262" s="138">
        <v>17.968900000000001</v>
      </c>
      <c r="F1262" s="138">
        <v>13.57521</v>
      </c>
      <c r="G1262" s="138">
        <v>23.399609999999999</v>
      </c>
      <c r="H1262" s="138">
        <v>13.917229212695267</v>
      </c>
    </row>
    <row r="1263" spans="1:8">
      <c r="A1263" s="39" t="s">
        <v>235</v>
      </c>
      <c r="B1263" s="39" t="s">
        <v>170</v>
      </c>
      <c r="C1263" s="39" t="s">
        <v>372</v>
      </c>
      <c r="D1263" s="39" t="s">
        <v>358</v>
      </c>
      <c r="E1263" s="138">
        <v>19.81616</v>
      </c>
      <c r="F1263" s="138">
        <v>15.63838</v>
      </c>
      <c r="G1263" s="138">
        <v>24.782160000000001</v>
      </c>
      <c r="H1263" s="138">
        <v>11.762576604145302</v>
      </c>
    </row>
    <row r="1264" spans="1:8">
      <c r="A1264" s="39" t="s">
        <v>235</v>
      </c>
      <c r="B1264" s="39" t="s">
        <v>172</v>
      </c>
      <c r="C1264" s="39" t="s">
        <v>374</v>
      </c>
      <c r="D1264" s="39" t="s">
        <v>358</v>
      </c>
      <c r="E1264" s="138">
        <v>21.749970000000001</v>
      </c>
      <c r="F1264" s="138">
        <v>16.914090000000002</v>
      </c>
      <c r="G1264" s="138">
        <v>27.510660000000001</v>
      </c>
      <c r="H1264" s="138">
        <v>12.431782664527811</v>
      </c>
    </row>
    <row r="1265" spans="1:8">
      <c r="A1265" s="39" t="s">
        <v>235</v>
      </c>
      <c r="B1265" s="39" t="s">
        <v>175</v>
      </c>
      <c r="C1265" s="39" t="s">
        <v>373</v>
      </c>
      <c r="D1265" s="39" t="s">
        <v>358</v>
      </c>
      <c r="E1265" s="138">
        <v>18.485749999999999</v>
      </c>
      <c r="F1265" s="138">
        <v>14.07916</v>
      </c>
      <c r="G1265" s="138">
        <v>23.888100000000001</v>
      </c>
      <c r="H1265" s="138">
        <v>13.512678684932991</v>
      </c>
    </row>
    <row r="1266" spans="1:8">
      <c r="A1266" s="39" t="s">
        <v>235</v>
      </c>
      <c r="B1266" s="39" t="s">
        <v>99</v>
      </c>
      <c r="C1266" s="39" t="s">
        <v>377</v>
      </c>
      <c r="D1266" s="39" t="s">
        <v>360</v>
      </c>
      <c r="E1266" s="138">
        <v>21.804739999999999</v>
      </c>
      <c r="F1266" s="138">
        <v>16.233499999999999</v>
      </c>
      <c r="G1266" s="138">
        <v>28.634399999999999</v>
      </c>
      <c r="H1266" s="138">
        <v>14.515706218005811</v>
      </c>
    </row>
    <row r="1267" spans="1:8">
      <c r="A1267" s="39" t="s">
        <v>235</v>
      </c>
      <c r="B1267" s="39" t="s">
        <v>100</v>
      </c>
      <c r="C1267" s="39" t="s">
        <v>377</v>
      </c>
      <c r="D1267" s="39" t="s">
        <v>360</v>
      </c>
      <c r="E1267" s="138">
        <v>22.439699999999998</v>
      </c>
      <c r="F1267" s="138">
        <v>17.70571</v>
      </c>
      <c r="G1267" s="138">
        <v>28.00864</v>
      </c>
      <c r="H1267" s="138">
        <v>11.719719960605534</v>
      </c>
    </row>
    <row r="1268" spans="1:8">
      <c r="A1268" s="39" t="s">
        <v>235</v>
      </c>
      <c r="B1268" s="39" t="s">
        <v>107</v>
      </c>
      <c r="C1268" s="39" t="s">
        <v>376</v>
      </c>
      <c r="D1268" s="39" t="s">
        <v>360</v>
      </c>
      <c r="E1268" s="138">
        <v>27.688980000000001</v>
      </c>
      <c r="F1268" s="138">
        <v>23.009699999999999</v>
      </c>
      <c r="G1268" s="138">
        <v>32.913040000000002</v>
      </c>
      <c r="H1268" s="138">
        <v>9.1421713620364482</v>
      </c>
    </row>
    <row r="1269" spans="1:8">
      <c r="A1269" s="39" t="s">
        <v>235</v>
      </c>
      <c r="B1269" s="39" t="s">
        <v>113</v>
      </c>
      <c r="C1269" s="39" t="s">
        <v>375</v>
      </c>
      <c r="D1269" s="39" t="s">
        <v>360</v>
      </c>
      <c r="E1269" s="138">
        <v>20.451460000000001</v>
      </c>
      <c r="F1269" s="138">
        <v>14.46467</v>
      </c>
      <c r="G1269" s="138">
        <v>28.102049999999998</v>
      </c>
      <c r="H1269" s="138">
        <v>17.00029239966242</v>
      </c>
    </row>
    <row r="1270" spans="1:8">
      <c r="A1270" s="39" t="s">
        <v>235</v>
      </c>
      <c r="B1270" s="39" t="s">
        <v>114</v>
      </c>
      <c r="C1270" s="39" t="s">
        <v>386</v>
      </c>
      <c r="D1270" s="39" t="s">
        <v>360</v>
      </c>
      <c r="E1270" s="138">
        <v>22.52291</v>
      </c>
      <c r="F1270" s="138">
        <v>16.360099999999999</v>
      </c>
      <c r="G1270" s="138">
        <v>30.16985</v>
      </c>
      <c r="H1270" s="138">
        <v>15.661106846317818</v>
      </c>
    </row>
    <row r="1271" spans="1:8">
      <c r="A1271" s="39" t="s">
        <v>235</v>
      </c>
      <c r="B1271" s="39" t="s">
        <v>120</v>
      </c>
      <c r="C1271" s="39" t="s">
        <v>386</v>
      </c>
      <c r="D1271" s="39" t="s">
        <v>360</v>
      </c>
      <c r="E1271" s="138">
        <v>19.37012</v>
      </c>
      <c r="F1271" s="138">
        <v>13.48639</v>
      </c>
      <c r="G1271" s="138">
        <v>27.019089999999998</v>
      </c>
      <c r="H1271" s="138">
        <v>17.789807187565181</v>
      </c>
    </row>
    <row r="1272" spans="1:8">
      <c r="A1272" s="39" t="s">
        <v>235</v>
      </c>
      <c r="B1272" s="39" t="s">
        <v>121</v>
      </c>
      <c r="C1272" s="39" t="s">
        <v>377</v>
      </c>
      <c r="D1272" s="39" t="s">
        <v>360</v>
      </c>
      <c r="E1272" s="138">
        <v>20.204820000000002</v>
      </c>
      <c r="F1272" s="138">
        <v>15.77059</v>
      </c>
      <c r="G1272" s="138">
        <v>25.50825</v>
      </c>
      <c r="H1272" s="138">
        <v>12.288018403529454</v>
      </c>
    </row>
    <row r="1273" spans="1:8">
      <c r="A1273" s="39" t="s">
        <v>235</v>
      </c>
      <c r="B1273" s="39" t="s">
        <v>124</v>
      </c>
      <c r="C1273" s="39" t="s">
        <v>375</v>
      </c>
      <c r="D1273" s="39" t="s">
        <v>360</v>
      </c>
      <c r="E1273" s="138">
        <v>18.553820000000002</v>
      </c>
      <c r="F1273" s="138">
        <v>14.35585</v>
      </c>
      <c r="G1273" s="138">
        <v>23.640519999999999</v>
      </c>
      <c r="H1273" s="138">
        <v>12.746744336206776</v>
      </c>
    </row>
    <row r="1274" spans="1:8">
      <c r="A1274" s="39" t="s">
        <v>235</v>
      </c>
      <c r="B1274" s="39" t="s">
        <v>126</v>
      </c>
      <c r="C1274" s="39" t="s">
        <v>377</v>
      </c>
      <c r="D1274" s="39" t="s">
        <v>360</v>
      </c>
      <c r="E1274" s="138">
        <v>17.392119999999998</v>
      </c>
      <c r="F1274" s="138">
        <v>12.43544</v>
      </c>
      <c r="G1274" s="138">
        <v>23.787800000000001</v>
      </c>
      <c r="H1274" s="138">
        <v>16.593411269011487</v>
      </c>
    </row>
    <row r="1275" spans="1:8">
      <c r="A1275" s="39" t="s">
        <v>235</v>
      </c>
      <c r="B1275" s="39" t="s">
        <v>127</v>
      </c>
      <c r="C1275" s="39" t="s">
        <v>386</v>
      </c>
      <c r="D1275" s="39" t="s">
        <v>360</v>
      </c>
      <c r="E1275" s="138">
        <v>23.238309999999998</v>
      </c>
      <c r="F1275" s="138">
        <v>16.835000000000001</v>
      </c>
      <c r="G1275" s="138">
        <v>31.1645</v>
      </c>
      <c r="H1275" s="138">
        <v>15.760750243886068</v>
      </c>
    </row>
    <row r="1276" spans="1:8">
      <c r="A1276" s="39" t="s">
        <v>235</v>
      </c>
      <c r="B1276" s="39" t="s">
        <v>128</v>
      </c>
      <c r="C1276" s="39" t="s">
        <v>379</v>
      </c>
      <c r="D1276" s="39" t="s">
        <v>360</v>
      </c>
      <c r="E1276" s="138">
        <v>19.15616</v>
      </c>
      <c r="F1276" s="138">
        <v>15.3607</v>
      </c>
      <c r="G1276" s="138">
        <v>23.62764</v>
      </c>
      <c r="H1276" s="138">
        <v>10.999219050164545</v>
      </c>
    </row>
    <row r="1277" spans="1:8">
      <c r="A1277" s="39" t="s">
        <v>235</v>
      </c>
      <c r="B1277" s="39" t="s">
        <v>129</v>
      </c>
      <c r="C1277" s="39" t="s">
        <v>386</v>
      </c>
      <c r="D1277" s="39" t="s">
        <v>360</v>
      </c>
      <c r="E1277" s="138">
        <v>19.446300000000001</v>
      </c>
      <c r="F1277" s="138">
        <v>14.31235</v>
      </c>
      <c r="G1277" s="138">
        <v>25.865929999999999</v>
      </c>
      <c r="H1277" s="138">
        <v>15.136144150815323</v>
      </c>
    </row>
    <row r="1278" spans="1:8">
      <c r="A1278" s="39" t="s">
        <v>235</v>
      </c>
      <c r="B1278" s="39" t="s">
        <v>139</v>
      </c>
      <c r="C1278" s="39" t="s">
        <v>379</v>
      </c>
      <c r="D1278" s="39" t="s">
        <v>360</v>
      </c>
      <c r="E1278" s="138">
        <v>22.92351</v>
      </c>
      <c r="F1278" s="138">
        <v>18.734680000000001</v>
      </c>
      <c r="G1278" s="138">
        <v>27.729340000000001</v>
      </c>
      <c r="H1278" s="138">
        <v>10.015451385935226</v>
      </c>
    </row>
    <row r="1279" spans="1:8">
      <c r="A1279" s="39" t="s">
        <v>235</v>
      </c>
      <c r="B1279" s="39" t="s">
        <v>141</v>
      </c>
      <c r="C1279" s="39" t="s">
        <v>379</v>
      </c>
      <c r="D1279" s="39" t="s">
        <v>360</v>
      </c>
      <c r="E1279" s="138">
        <v>20.09937</v>
      </c>
      <c r="F1279" s="138">
        <v>13.539490000000001</v>
      </c>
      <c r="G1279" s="138">
        <v>28.779579999999999</v>
      </c>
      <c r="H1279" s="138">
        <v>19.320481189211403</v>
      </c>
    </row>
    <row r="1280" spans="1:8">
      <c r="A1280" s="39" t="s">
        <v>235</v>
      </c>
      <c r="B1280" s="39" t="s">
        <v>142</v>
      </c>
      <c r="C1280" s="39" t="s">
        <v>376</v>
      </c>
      <c r="D1280" s="39" t="s">
        <v>360</v>
      </c>
      <c r="E1280" s="138">
        <v>24.104410000000001</v>
      </c>
      <c r="F1280" s="138">
        <v>19.611899999999999</v>
      </c>
      <c r="G1280" s="138">
        <v>29.251539999999999</v>
      </c>
      <c r="H1280" s="138">
        <v>10.212699667820122</v>
      </c>
    </row>
    <row r="1281" spans="1:8">
      <c r="A1281" s="39" t="s">
        <v>235</v>
      </c>
      <c r="B1281" s="39" t="s">
        <v>147</v>
      </c>
      <c r="C1281" s="39" t="s">
        <v>379</v>
      </c>
      <c r="D1281" s="39" t="s">
        <v>360</v>
      </c>
      <c r="E1281" s="138">
        <v>17.70139</v>
      </c>
      <c r="F1281" s="138">
        <v>13.715809999999999</v>
      </c>
      <c r="G1281" s="138">
        <v>22.542539999999999</v>
      </c>
      <c r="H1281" s="138">
        <v>12.695810893946746</v>
      </c>
    </row>
    <row r="1282" spans="1:8">
      <c r="A1282" s="39" t="s">
        <v>235</v>
      </c>
      <c r="B1282" s="39" t="s">
        <v>148</v>
      </c>
      <c r="C1282" s="39" t="s">
        <v>377</v>
      </c>
      <c r="D1282" s="39" t="s">
        <v>360</v>
      </c>
      <c r="E1282" s="138">
        <v>24.880050000000001</v>
      </c>
      <c r="F1282" s="138">
        <v>19.401610000000002</v>
      </c>
      <c r="G1282" s="138">
        <v>31.304600000000001</v>
      </c>
      <c r="H1282" s="138">
        <v>12.22902285164218</v>
      </c>
    </row>
    <row r="1283" spans="1:8">
      <c r="A1283" s="39" t="s">
        <v>235</v>
      </c>
      <c r="B1283" s="39" t="s">
        <v>152</v>
      </c>
      <c r="C1283" s="39" t="s">
        <v>386</v>
      </c>
      <c r="D1283" s="39" t="s">
        <v>360</v>
      </c>
      <c r="E1283" s="138">
        <v>21.50254</v>
      </c>
      <c r="F1283" s="138">
        <v>16.49437</v>
      </c>
      <c r="G1283" s="138">
        <v>27.53002</v>
      </c>
      <c r="H1283" s="138">
        <v>13.095108763894869</v>
      </c>
    </row>
    <row r="1284" spans="1:8">
      <c r="A1284" s="39" t="s">
        <v>235</v>
      </c>
      <c r="B1284" s="39" t="s">
        <v>155</v>
      </c>
      <c r="C1284" s="39" t="s">
        <v>386</v>
      </c>
      <c r="D1284" s="39" t="s">
        <v>360</v>
      </c>
      <c r="E1284" s="138">
        <v>27.36814</v>
      </c>
      <c r="F1284" s="138">
        <v>20.181539999999998</v>
      </c>
      <c r="G1284" s="138">
        <v>35.960900000000002</v>
      </c>
      <c r="H1284" s="138">
        <v>14.783090849432954</v>
      </c>
    </row>
    <row r="1285" spans="1:8">
      <c r="A1285" s="39" t="s">
        <v>235</v>
      </c>
      <c r="B1285" s="39" t="s">
        <v>157</v>
      </c>
      <c r="C1285" s="39" t="s">
        <v>377</v>
      </c>
      <c r="D1285" s="39" t="s">
        <v>360</v>
      </c>
      <c r="E1285" s="138">
        <v>15.285209999999999</v>
      </c>
      <c r="F1285" s="138">
        <v>9.8756959999999996</v>
      </c>
      <c r="G1285" s="138">
        <v>22.90476</v>
      </c>
      <c r="H1285" s="138">
        <v>21.55320077381992</v>
      </c>
    </row>
    <row r="1286" spans="1:8">
      <c r="A1286" s="39" t="s">
        <v>235</v>
      </c>
      <c r="B1286" s="39" t="s">
        <v>158</v>
      </c>
      <c r="C1286" s="39" t="s">
        <v>375</v>
      </c>
      <c r="D1286" s="39" t="s">
        <v>360</v>
      </c>
      <c r="E1286" s="138">
        <v>20.551010000000002</v>
      </c>
      <c r="F1286" s="138">
        <v>11.012890000000001</v>
      </c>
      <c r="G1286" s="138">
        <v>35.092300000000002</v>
      </c>
      <c r="H1286" s="138">
        <v>29.88076498430004</v>
      </c>
    </row>
    <row r="1287" spans="1:8">
      <c r="A1287" s="39" t="s">
        <v>235</v>
      </c>
      <c r="B1287" s="39" t="s">
        <v>160</v>
      </c>
      <c r="C1287" s="39" t="s">
        <v>386</v>
      </c>
      <c r="D1287" s="39" t="s">
        <v>360</v>
      </c>
      <c r="E1287" s="138">
        <v>15.282959999999999</v>
      </c>
      <c r="F1287" s="138">
        <v>9.6132860000000004</v>
      </c>
      <c r="G1287" s="138">
        <v>23.4297</v>
      </c>
      <c r="H1287" s="138">
        <v>22.8358707998974</v>
      </c>
    </row>
    <row r="1288" spans="1:8">
      <c r="A1288" s="39" t="s">
        <v>235</v>
      </c>
      <c r="B1288" s="39" t="s">
        <v>163</v>
      </c>
      <c r="C1288" s="39" t="s">
        <v>375</v>
      </c>
      <c r="D1288" s="39" t="s">
        <v>360</v>
      </c>
      <c r="E1288" s="138">
        <v>11.09037</v>
      </c>
      <c r="F1288" s="138">
        <v>7.5161579999999999</v>
      </c>
      <c r="G1288" s="138">
        <v>16.068919999999999</v>
      </c>
      <c r="H1288" s="138">
        <v>19.432994570965619</v>
      </c>
    </row>
    <row r="1289" spans="1:8">
      <c r="A1289" s="39" t="s">
        <v>235</v>
      </c>
      <c r="B1289" s="39" t="s">
        <v>167</v>
      </c>
      <c r="C1289" s="39" t="s">
        <v>386</v>
      </c>
      <c r="D1289" s="39" t="s">
        <v>360</v>
      </c>
      <c r="E1289" s="138">
        <v>18.354289999999999</v>
      </c>
      <c r="F1289" s="138">
        <v>14.4758</v>
      </c>
      <c r="G1289" s="138">
        <v>22.992560000000001</v>
      </c>
      <c r="H1289" s="138">
        <v>11.820713304627967</v>
      </c>
    </row>
    <row r="1290" spans="1:8">
      <c r="A1290" s="39" t="s">
        <v>235</v>
      </c>
      <c r="B1290" s="39" t="s">
        <v>169</v>
      </c>
      <c r="C1290" s="39" t="s">
        <v>386</v>
      </c>
      <c r="D1290" s="39" t="s">
        <v>360</v>
      </c>
      <c r="E1290" s="138">
        <v>27.388680000000001</v>
      </c>
      <c r="F1290" s="138">
        <v>18.615210000000001</v>
      </c>
      <c r="G1290" s="138">
        <v>38.348709999999997</v>
      </c>
      <c r="H1290" s="138">
        <v>18.529753898325875</v>
      </c>
    </row>
    <row r="1291" spans="1:8">
      <c r="A1291" s="39" t="s">
        <v>235</v>
      </c>
      <c r="B1291" s="39" t="s">
        <v>173</v>
      </c>
      <c r="C1291" s="39" t="s">
        <v>379</v>
      </c>
      <c r="D1291" s="39" t="s">
        <v>360</v>
      </c>
      <c r="E1291" s="138">
        <v>19.76249</v>
      </c>
      <c r="F1291" s="138">
        <v>15.57785</v>
      </c>
      <c r="G1291" s="138">
        <v>24.741800000000001</v>
      </c>
      <c r="H1291" s="138">
        <v>11.820671383008923</v>
      </c>
    </row>
    <row r="1292" spans="1:8">
      <c r="A1292" s="39" t="s">
        <v>235</v>
      </c>
      <c r="B1292" s="39" t="s">
        <v>176</v>
      </c>
      <c r="C1292" s="39" t="s">
        <v>386</v>
      </c>
      <c r="D1292" s="39" t="s">
        <v>360</v>
      </c>
      <c r="E1292" s="138">
        <v>26.154890000000002</v>
      </c>
      <c r="F1292" s="138">
        <v>18.109940000000002</v>
      </c>
      <c r="G1292" s="138">
        <v>36.19408</v>
      </c>
      <c r="H1292" s="138">
        <v>17.743244188753994</v>
      </c>
    </row>
    <row r="1293" spans="1:8">
      <c r="A1293" s="39" t="s">
        <v>235</v>
      </c>
      <c r="B1293" s="39" t="s">
        <v>363</v>
      </c>
      <c r="C1293" s="39" t="s">
        <v>363</v>
      </c>
      <c r="D1293" s="39" t="s">
        <v>363</v>
      </c>
      <c r="E1293" s="138">
        <v>23.697690000000001</v>
      </c>
      <c r="F1293" s="138">
        <v>20.446059999999999</v>
      </c>
      <c r="G1293" s="138">
        <v>27.28905</v>
      </c>
      <c r="H1293" s="138">
        <v>7.3690600223059706</v>
      </c>
    </row>
    <row r="1294" spans="1:8">
      <c r="A1294" s="39" t="s">
        <v>235</v>
      </c>
      <c r="B1294" s="39" t="s">
        <v>364</v>
      </c>
      <c r="C1294" s="39" t="s">
        <v>364</v>
      </c>
      <c r="D1294" s="39" t="s">
        <v>364</v>
      </c>
      <c r="E1294" s="138">
        <v>20.876909999999999</v>
      </c>
      <c r="F1294" s="138">
        <v>18.085090000000001</v>
      </c>
      <c r="G1294" s="138">
        <v>23.973569999999999</v>
      </c>
      <c r="H1294" s="138">
        <v>7.1939621332850505</v>
      </c>
    </row>
    <row r="1295" spans="1:8">
      <c r="A1295" s="39" t="s">
        <v>235</v>
      </c>
      <c r="B1295" s="39" t="s">
        <v>365</v>
      </c>
      <c r="C1295" s="39" t="s">
        <v>365</v>
      </c>
      <c r="D1295" s="39" t="s">
        <v>365</v>
      </c>
      <c r="E1295" s="138">
        <v>23.580169999999999</v>
      </c>
      <c r="F1295" s="138">
        <v>19.719650000000001</v>
      </c>
      <c r="G1295" s="138">
        <v>27.933489999999999</v>
      </c>
      <c r="H1295" s="138">
        <v>8.8911742366573261</v>
      </c>
    </row>
    <row r="1296" spans="1:8">
      <c r="A1296" s="39" t="s">
        <v>235</v>
      </c>
      <c r="B1296" s="39" t="s">
        <v>366</v>
      </c>
      <c r="C1296" s="39" t="s">
        <v>366</v>
      </c>
      <c r="D1296" s="39" t="s">
        <v>366</v>
      </c>
      <c r="E1296" s="138">
        <v>20.681950000000001</v>
      </c>
      <c r="F1296" s="138">
        <v>18.561689999999999</v>
      </c>
      <c r="G1296" s="138">
        <v>22.97606</v>
      </c>
      <c r="H1296" s="138">
        <v>5.4438580501355052</v>
      </c>
    </row>
    <row r="1297" spans="1:8">
      <c r="A1297" s="39" t="s">
        <v>235</v>
      </c>
      <c r="B1297" s="39" t="s">
        <v>356</v>
      </c>
      <c r="C1297" s="39" t="s">
        <v>356</v>
      </c>
      <c r="D1297" s="39" t="s">
        <v>356</v>
      </c>
      <c r="E1297" s="138">
        <v>21.491540000000001</v>
      </c>
      <c r="F1297" s="138">
        <v>20.032250000000001</v>
      </c>
      <c r="G1297" s="138">
        <v>23.026520000000001</v>
      </c>
      <c r="H1297" s="138">
        <v>3.5536997348724197</v>
      </c>
    </row>
    <row r="1298" spans="1:8">
      <c r="A1298" s="39" t="s">
        <v>235</v>
      </c>
      <c r="B1298" s="39" t="s">
        <v>367</v>
      </c>
      <c r="C1298" s="39" t="s">
        <v>367</v>
      </c>
      <c r="D1298" s="39" t="s">
        <v>367</v>
      </c>
      <c r="E1298" s="138">
        <v>17.175419999999999</v>
      </c>
      <c r="F1298" s="138">
        <v>15.39378</v>
      </c>
      <c r="G1298" s="138">
        <v>19.11666</v>
      </c>
      <c r="H1298" s="138">
        <v>5.5263120203174072</v>
      </c>
    </row>
    <row r="1299" spans="1:8">
      <c r="A1299" s="39" t="s">
        <v>235</v>
      </c>
      <c r="B1299" s="39" t="s">
        <v>368</v>
      </c>
      <c r="C1299" s="39" t="s">
        <v>368</v>
      </c>
      <c r="D1299" s="39" t="s">
        <v>368</v>
      </c>
      <c r="E1299" s="138">
        <v>22.427959999999999</v>
      </c>
      <c r="F1299" s="138">
        <v>19.430099999999999</v>
      </c>
      <c r="G1299" s="138">
        <v>25.740580000000001</v>
      </c>
      <c r="H1299" s="138">
        <v>7.1783345431327694</v>
      </c>
    </row>
    <row r="1300" spans="1:8">
      <c r="A1300" s="39" t="s">
        <v>235</v>
      </c>
      <c r="B1300" s="39" t="s">
        <v>369</v>
      </c>
      <c r="C1300" s="39" t="s">
        <v>369</v>
      </c>
      <c r="D1300" s="39" t="s">
        <v>369</v>
      </c>
      <c r="E1300" s="138">
        <v>19.930969999999999</v>
      </c>
      <c r="F1300" s="138">
        <v>15.92897</v>
      </c>
      <c r="G1300" s="138">
        <v>24.643699999999999</v>
      </c>
      <c r="H1300" s="138">
        <v>11.146938658780783</v>
      </c>
    </row>
    <row r="1301" spans="1:8">
      <c r="A1301" s="39" t="s">
        <v>235</v>
      </c>
      <c r="B1301" s="39" t="s">
        <v>370</v>
      </c>
      <c r="C1301" s="39" t="s">
        <v>370</v>
      </c>
      <c r="D1301" s="39" t="s">
        <v>370</v>
      </c>
      <c r="E1301" s="138">
        <v>24.474060000000001</v>
      </c>
      <c r="F1301" s="138">
        <v>21.373180000000001</v>
      </c>
      <c r="G1301" s="138">
        <v>27.865379999999998</v>
      </c>
      <c r="H1301" s="138">
        <v>6.7698085238003012</v>
      </c>
    </row>
    <row r="1302" spans="1:8">
      <c r="A1302" s="39" t="s">
        <v>235</v>
      </c>
      <c r="B1302" s="39" t="s">
        <v>357</v>
      </c>
      <c r="C1302" s="39" t="s">
        <v>357</v>
      </c>
      <c r="D1302" s="39" t="s">
        <v>357</v>
      </c>
      <c r="E1302" s="138">
        <v>19.974689999999999</v>
      </c>
      <c r="F1302" s="138">
        <v>18.567160000000001</v>
      </c>
      <c r="G1302" s="138">
        <v>21.460809999999999</v>
      </c>
      <c r="H1302" s="138">
        <v>3.6947547120881477</v>
      </c>
    </row>
    <row r="1303" spans="1:8">
      <c r="A1303" s="39" t="s">
        <v>235</v>
      </c>
      <c r="B1303" s="39" t="s">
        <v>371</v>
      </c>
      <c r="C1303" s="39" t="s">
        <v>371</v>
      </c>
      <c r="D1303" s="39" t="s">
        <v>371</v>
      </c>
      <c r="E1303" s="138">
        <v>22.124649999999999</v>
      </c>
      <c r="F1303" s="138">
        <v>19.237110000000001</v>
      </c>
      <c r="G1303" s="138">
        <v>25.30979</v>
      </c>
      <c r="H1303" s="138">
        <v>7.002275742215132</v>
      </c>
    </row>
    <row r="1304" spans="1:8">
      <c r="A1304" s="39" t="s">
        <v>235</v>
      </c>
      <c r="B1304" s="39" t="s">
        <v>372</v>
      </c>
      <c r="C1304" s="39" t="s">
        <v>372</v>
      </c>
      <c r="D1304" s="39" t="s">
        <v>372</v>
      </c>
      <c r="E1304" s="138">
        <v>18.339189999999999</v>
      </c>
      <c r="F1304" s="138">
        <v>16.12161</v>
      </c>
      <c r="G1304" s="138">
        <v>20.786210000000001</v>
      </c>
      <c r="H1304" s="138">
        <v>6.4850737682525788</v>
      </c>
    </row>
    <row r="1305" spans="1:8">
      <c r="A1305" s="39" t="s">
        <v>235</v>
      </c>
      <c r="B1305" s="39" t="s">
        <v>373</v>
      </c>
      <c r="C1305" s="39" t="s">
        <v>373</v>
      </c>
      <c r="D1305" s="39" t="s">
        <v>373</v>
      </c>
      <c r="E1305" s="138">
        <v>18.08766</v>
      </c>
      <c r="F1305" s="138">
        <v>15.37744</v>
      </c>
      <c r="G1305" s="138">
        <v>21.156130000000001</v>
      </c>
      <c r="H1305" s="138">
        <v>8.1433529820883415</v>
      </c>
    </row>
    <row r="1306" spans="1:8">
      <c r="A1306" s="39" t="s">
        <v>235</v>
      </c>
      <c r="B1306" s="39" t="s">
        <v>374</v>
      </c>
      <c r="C1306" s="39" t="s">
        <v>374</v>
      </c>
      <c r="D1306" s="39" t="s">
        <v>374</v>
      </c>
      <c r="E1306" s="138">
        <v>20.126200000000001</v>
      </c>
      <c r="F1306" s="138">
        <v>17.52047</v>
      </c>
      <c r="G1306" s="138">
        <v>23.01135</v>
      </c>
      <c r="H1306" s="138">
        <v>6.9576770577654994</v>
      </c>
    </row>
    <row r="1307" spans="1:8">
      <c r="A1307" s="39" t="s">
        <v>235</v>
      </c>
      <c r="B1307" s="39" t="s">
        <v>358</v>
      </c>
      <c r="C1307" s="39" t="s">
        <v>358</v>
      </c>
      <c r="D1307" s="39" t="s">
        <v>358</v>
      </c>
      <c r="E1307" s="138">
        <v>18.867619999999999</v>
      </c>
      <c r="F1307" s="138">
        <v>17.407240000000002</v>
      </c>
      <c r="G1307" s="138">
        <v>20.42023</v>
      </c>
      <c r="H1307" s="138">
        <v>4.0726843131248138</v>
      </c>
    </row>
    <row r="1308" spans="1:8">
      <c r="A1308" s="39" t="s">
        <v>235</v>
      </c>
      <c r="B1308" s="39" t="s">
        <v>375</v>
      </c>
      <c r="C1308" s="39" t="s">
        <v>375</v>
      </c>
      <c r="D1308" s="39" t="s">
        <v>375</v>
      </c>
      <c r="E1308" s="138">
        <v>18.02796</v>
      </c>
      <c r="F1308" s="138">
        <v>14.438079999999999</v>
      </c>
      <c r="G1308" s="138">
        <v>22.278020000000001</v>
      </c>
      <c r="H1308" s="138">
        <v>11.078502503888405</v>
      </c>
    </row>
    <row r="1309" spans="1:8">
      <c r="A1309" s="39" t="s">
        <v>235</v>
      </c>
      <c r="B1309" s="39" t="s">
        <v>376</v>
      </c>
      <c r="C1309" s="39" t="s">
        <v>376</v>
      </c>
      <c r="D1309" s="39" t="s">
        <v>376</v>
      </c>
      <c r="E1309" s="138">
        <v>25.990950000000002</v>
      </c>
      <c r="F1309" s="138">
        <v>22.582090000000001</v>
      </c>
      <c r="G1309" s="138">
        <v>29.71686</v>
      </c>
      <c r="H1309" s="138">
        <v>7.008420238583045</v>
      </c>
    </row>
    <row r="1310" spans="1:8">
      <c r="A1310" s="39" t="s">
        <v>235</v>
      </c>
      <c r="B1310" s="39" t="s">
        <v>377</v>
      </c>
      <c r="C1310" s="39" t="s">
        <v>377</v>
      </c>
      <c r="D1310" s="39" t="s">
        <v>377</v>
      </c>
      <c r="E1310" s="138">
        <v>22.04907</v>
      </c>
      <c r="F1310" s="138">
        <v>19.013729999999999</v>
      </c>
      <c r="G1310" s="138">
        <v>25.416879999999999</v>
      </c>
      <c r="H1310" s="138">
        <v>7.4090154369322603</v>
      </c>
    </row>
    <row r="1311" spans="1:8">
      <c r="A1311" s="39" t="s">
        <v>235</v>
      </c>
      <c r="B1311" s="39" t="s">
        <v>386</v>
      </c>
      <c r="C1311" s="39" t="s">
        <v>386</v>
      </c>
      <c r="D1311" s="39" t="s">
        <v>386</v>
      </c>
      <c r="E1311" s="138">
        <v>19.988119999999999</v>
      </c>
      <c r="F1311" s="138">
        <v>17.940359999999998</v>
      </c>
      <c r="G1311" s="138">
        <v>22.20636</v>
      </c>
      <c r="H1311" s="138">
        <v>5.4434434053827978</v>
      </c>
    </row>
    <row r="1312" spans="1:8">
      <c r="A1312" s="39" t="s">
        <v>235</v>
      </c>
      <c r="B1312" s="39" t="s">
        <v>379</v>
      </c>
      <c r="C1312" s="39" t="s">
        <v>379</v>
      </c>
      <c r="D1312" s="39" t="s">
        <v>379</v>
      </c>
      <c r="E1312" s="138">
        <v>19.625060000000001</v>
      </c>
      <c r="F1312" s="138">
        <v>17.377970000000001</v>
      </c>
      <c r="G1312" s="138">
        <v>22.085039999999999</v>
      </c>
      <c r="H1312" s="138">
        <v>6.1168832095290409</v>
      </c>
    </row>
    <row r="1313" spans="1:8">
      <c r="A1313" s="39" t="s">
        <v>235</v>
      </c>
      <c r="B1313" s="39" t="s">
        <v>360</v>
      </c>
      <c r="C1313" s="39" t="s">
        <v>360</v>
      </c>
      <c r="D1313" s="39" t="s">
        <v>360</v>
      </c>
      <c r="E1313" s="138">
        <v>21.00515</v>
      </c>
      <c r="F1313" s="138">
        <v>19.58164</v>
      </c>
      <c r="G1313" s="138">
        <v>22.50319</v>
      </c>
      <c r="H1313" s="138">
        <v>3.5478156547322919</v>
      </c>
    </row>
    <row r="1314" spans="1:8">
      <c r="A1314" s="39" t="s">
        <v>235</v>
      </c>
      <c r="B1314" s="39" t="s">
        <v>0</v>
      </c>
      <c r="C1314" s="39" t="s">
        <v>0</v>
      </c>
      <c r="D1314" s="39" t="s">
        <v>0</v>
      </c>
      <c r="E1314" s="138">
        <v>20.289650000000002</v>
      </c>
      <c r="F1314" s="138">
        <v>19.558689999999999</v>
      </c>
      <c r="G1314" s="138">
        <v>21.040790000000001</v>
      </c>
      <c r="H1314" s="138">
        <v>1.8634042479786488</v>
      </c>
    </row>
    <row r="1315" spans="1:8">
      <c r="A1315" s="39" t="s">
        <v>475</v>
      </c>
      <c r="B1315" s="39" t="s">
        <v>101</v>
      </c>
      <c r="C1315" s="39" t="s">
        <v>366</v>
      </c>
      <c r="D1315" s="39" t="s">
        <v>356</v>
      </c>
      <c r="E1315" s="138">
        <v>17.844069999999999</v>
      </c>
      <c r="F1315" s="138">
        <v>13.73198</v>
      </c>
      <c r="G1315" s="138">
        <v>22.861219999999999</v>
      </c>
      <c r="H1315" s="138">
        <v>13.024948904594075</v>
      </c>
    </row>
    <row r="1316" spans="1:8">
      <c r="A1316" s="39" t="s">
        <v>475</v>
      </c>
      <c r="B1316" s="39" t="s">
        <v>108</v>
      </c>
      <c r="C1316" s="39" t="s">
        <v>365</v>
      </c>
      <c r="D1316" s="39" t="s">
        <v>356</v>
      </c>
      <c r="E1316" s="138">
        <v>20.62153</v>
      </c>
      <c r="F1316" s="138">
        <v>12.26961</v>
      </c>
      <c r="G1316" s="138">
        <v>32.549320000000002</v>
      </c>
      <c r="H1316" s="138">
        <v>25.075457543644919</v>
      </c>
    </row>
    <row r="1317" spans="1:8">
      <c r="A1317" s="39" t="s">
        <v>475</v>
      </c>
      <c r="B1317" s="39" t="s">
        <v>109</v>
      </c>
      <c r="C1317" s="39" t="s">
        <v>364</v>
      </c>
      <c r="D1317" s="39" t="s">
        <v>356</v>
      </c>
      <c r="E1317" s="138">
        <v>18.042179999999998</v>
      </c>
      <c r="F1317" s="138">
        <v>13.245329999999999</v>
      </c>
      <c r="G1317" s="138">
        <v>24.093769999999999</v>
      </c>
      <c r="H1317" s="138">
        <v>15.299863985394227</v>
      </c>
    </row>
    <row r="1318" spans="1:8">
      <c r="A1318" s="39" t="s">
        <v>475</v>
      </c>
      <c r="B1318" s="39" t="s">
        <v>112</v>
      </c>
      <c r="C1318" s="39" t="s">
        <v>364</v>
      </c>
      <c r="D1318" s="39" t="s">
        <v>356</v>
      </c>
      <c r="E1318" s="138">
        <v>30.872679999999999</v>
      </c>
      <c r="F1318" s="138">
        <v>22.864280000000001</v>
      </c>
      <c r="G1318" s="138">
        <v>40.223390000000002</v>
      </c>
      <c r="H1318" s="138">
        <v>14.455065125541417</v>
      </c>
    </row>
    <row r="1319" spans="1:8">
      <c r="A1319" s="39" t="s">
        <v>475</v>
      </c>
      <c r="B1319" s="39" t="s">
        <v>115</v>
      </c>
      <c r="C1319" s="39" t="s">
        <v>366</v>
      </c>
      <c r="D1319" s="39" t="s">
        <v>356</v>
      </c>
      <c r="E1319" s="138">
        <v>22.856590000000001</v>
      </c>
      <c r="F1319" s="138">
        <v>18.596689999999999</v>
      </c>
      <c r="G1319" s="138">
        <v>27.759550000000001</v>
      </c>
      <c r="H1319" s="138">
        <v>10.232024987104376</v>
      </c>
    </row>
    <row r="1320" spans="1:8">
      <c r="A1320" s="39" t="s">
        <v>475</v>
      </c>
      <c r="B1320" s="39" t="s">
        <v>118</v>
      </c>
      <c r="C1320" s="39" t="s">
        <v>365</v>
      </c>
      <c r="D1320" s="39" t="s">
        <v>356</v>
      </c>
      <c r="E1320" s="138">
        <v>29.037379999999999</v>
      </c>
      <c r="F1320" s="138">
        <v>20.372140000000002</v>
      </c>
      <c r="G1320" s="138">
        <v>39.557380000000002</v>
      </c>
      <c r="H1320" s="138">
        <v>17.000504177718515</v>
      </c>
    </row>
    <row r="1321" spans="1:8">
      <c r="A1321" s="39" t="s">
        <v>475</v>
      </c>
      <c r="B1321" s="39" t="s">
        <v>122</v>
      </c>
      <c r="C1321" s="39" t="s">
        <v>364</v>
      </c>
      <c r="D1321" s="39" t="s">
        <v>356</v>
      </c>
      <c r="E1321" s="138">
        <v>25.19351</v>
      </c>
      <c r="F1321" s="138">
        <v>20.257459999999998</v>
      </c>
      <c r="G1321" s="138">
        <v>30.86675</v>
      </c>
      <c r="H1321" s="138">
        <v>10.759917931244992</v>
      </c>
    </row>
    <row r="1322" spans="1:8">
      <c r="A1322" s="39" t="s">
        <v>475</v>
      </c>
      <c r="B1322" s="39" t="s">
        <v>130</v>
      </c>
      <c r="C1322" s="39" t="s">
        <v>363</v>
      </c>
      <c r="D1322" s="39" t="s">
        <v>356</v>
      </c>
      <c r="E1322" s="138">
        <v>26.15634</v>
      </c>
      <c r="F1322" s="138">
        <v>21.645869999999999</v>
      </c>
      <c r="G1322" s="138">
        <v>31.232050000000001</v>
      </c>
      <c r="H1322" s="138">
        <v>9.3633933493753325</v>
      </c>
    </row>
    <row r="1323" spans="1:8">
      <c r="A1323" s="39" t="s">
        <v>475</v>
      </c>
      <c r="B1323" s="39" t="s">
        <v>135</v>
      </c>
      <c r="C1323" s="39" t="s">
        <v>364</v>
      </c>
      <c r="D1323" s="39" t="s">
        <v>356</v>
      </c>
      <c r="E1323" s="138">
        <v>25.439520000000002</v>
      </c>
      <c r="F1323" s="138">
        <v>15.845459999999999</v>
      </c>
      <c r="G1323" s="138">
        <v>38.20532</v>
      </c>
      <c r="H1323" s="138">
        <v>22.610689981571976</v>
      </c>
    </row>
    <row r="1324" spans="1:8">
      <c r="A1324" s="39" t="s">
        <v>475</v>
      </c>
      <c r="B1324" s="39" t="s">
        <v>136</v>
      </c>
      <c r="C1324" s="39" t="s">
        <v>364</v>
      </c>
      <c r="D1324" s="39" t="s">
        <v>356</v>
      </c>
      <c r="E1324" s="138">
        <v>19.728490000000001</v>
      </c>
      <c r="F1324" s="138">
        <v>14.34304</v>
      </c>
      <c r="G1324" s="138">
        <v>26.510210000000001</v>
      </c>
      <c r="H1324" s="138">
        <v>15.713442843319484</v>
      </c>
    </row>
    <row r="1325" spans="1:8">
      <c r="A1325" s="39" t="s">
        <v>475</v>
      </c>
      <c r="B1325" s="39" t="s">
        <v>143</v>
      </c>
      <c r="C1325" s="39" t="s">
        <v>365</v>
      </c>
      <c r="D1325" s="39" t="s">
        <v>356</v>
      </c>
      <c r="E1325" s="138">
        <v>21.272410000000001</v>
      </c>
      <c r="F1325" s="138">
        <v>15.82307</v>
      </c>
      <c r="G1325" s="138">
        <v>27.97476</v>
      </c>
      <c r="H1325" s="138">
        <v>14.573238293169416</v>
      </c>
    </row>
    <row r="1326" spans="1:8">
      <c r="A1326" s="39" t="s">
        <v>475</v>
      </c>
      <c r="B1326" s="39" t="s">
        <v>149</v>
      </c>
      <c r="C1326" s="39" t="s">
        <v>363</v>
      </c>
      <c r="D1326" s="39" t="s">
        <v>356</v>
      </c>
      <c r="E1326" s="138">
        <v>21.715409999999999</v>
      </c>
      <c r="F1326" s="138">
        <v>17.657859999999999</v>
      </c>
      <c r="G1326" s="138">
        <v>26.406330000000001</v>
      </c>
      <c r="H1326" s="138">
        <v>10.278249409060203</v>
      </c>
    </row>
    <row r="1327" spans="1:8">
      <c r="A1327" s="39" t="s">
        <v>475</v>
      </c>
      <c r="B1327" s="39" t="s">
        <v>151</v>
      </c>
      <c r="C1327" s="39" t="s">
        <v>364</v>
      </c>
      <c r="D1327" s="39" t="s">
        <v>356</v>
      </c>
      <c r="E1327" s="138">
        <v>25.477910000000001</v>
      </c>
      <c r="F1327" s="138">
        <v>17.807559999999999</v>
      </c>
      <c r="G1327" s="138">
        <v>35.043500000000002</v>
      </c>
      <c r="H1327" s="138">
        <v>17.341147684405822</v>
      </c>
    </row>
    <row r="1328" spans="1:8">
      <c r="A1328" s="39" t="s">
        <v>475</v>
      </c>
      <c r="B1328" s="39" t="s">
        <v>154</v>
      </c>
      <c r="C1328" s="39" t="s">
        <v>366</v>
      </c>
      <c r="D1328" s="39" t="s">
        <v>356</v>
      </c>
      <c r="E1328" s="138">
        <v>17.003350000000001</v>
      </c>
      <c r="F1328" s="138">
        <v>12.189249999999999</v>
      </c>
      <c r="G1328" s="138">
        <v>23.216090000000001</v>
      </c>
      <c r="H1328" s="138">
        <v>16.479999529504479</v>
      </c>
    </row>
    <row r="1329" spans="1:8">
      <c r="A1329" s="39" t="s">
        <v>475</v>
      </c>
      <c r="B1329" s="39" t="s">
        <v>164</v>
      </c>
      <c r="C1329" s="39" t="s">
        <v>365</v>
      </c>
      <c r="D1329" s="39" t="s">
        <v>356</v>
      </c>
      <c r="E1329" s="138">
        <v>23.040489999999998</v>
      </c>
      <c r="F1329" s="138">
        <v>15.988009999999999</v>
      </c>
      <c r="G1329" s="138">
        <v>32.018259999999998</v>
      </c>
      <c r="H1329" s="138">
        <v>17.788106936961849</v>
      </c>
    </row>
    <row r="1330" spans="1:8">
      <c r="A1330" s="39" t="s">
        <v>475</v>
      </c>
      <c r="B1330" s="39" t="s">
        <v>171</v>
      </c>
      <c r="C1330" s="39" t="s">
        <v>366</v>
      </c>
      <c r="D1330" s="39" t="s">
        <v>356</v>
      </c>
      <c r="E1330" s="138">
        <v>22.184249999999999</v>
      </c>
      <c r="F1330" s="138">
        <v>17.819759999999999</v>
      </c>
      <c r="G1330" s="138">
        <v>27.263089999999998</v>
      </c>
      <c r="H1330" s="138">
        <v>10.862643542152654</v>
      </c>
    </row>
    <row r="1331" spans="1:8">
      <c r="A1331" s="39" t="s">
        <v>475</v>
      </c>
      <c r="B1331" s="39" t="s">
        <v>174</v>
      </c>
      <c r="C1331" s="39" t="s">
        <v>366</v>
      </c>
      <c r="D1331" s="39" t="s">
        <v>356</v>
      </c>
      <c r="E1331" s="138">
        <v>18.940539999999999</v>
      </c>
      <c r="F1331" s="138">
        <v>14.06775</v>
      </c>
      <c r="G1331" s="138">
        <v>25.00994</v>
      </c>
      <c r="H1331" s="138">
        <v>14.712421081975489</v>
      </c>
    </row>
    <row r="1332" spans="1:8">
      <c r="A1332" s="39" t="s">
        <v>475</v>
      </c>
      <c r="B1332" s="39" t="s">
        <v>102</v>
      </c>
      <c r="C1332" s="39" t="s">
        <v>368</v>
      </c>
      <c r="D1332" s="39" t="s">
        <v>357</v>
      </c>
      <c r="E1332" s="138">
        <v>23.326319999999999</v>
      </c>
      <c r="F1332" s="138">
        <v>16.241910000000001</v>
      </c>
      <c r="G1332" s="138">
        <v>32.30883</v>
      </c>
      <c r="H1332" s="138">
        <v>17.614968842063387</v>
      </c>
    </row>
    <row r="1333" spans="1:8">
      <c r="A1333" s="39" t="s">
        <v>475</v>
      </c>
      <c r="B1333" s="39" t="s">
        <v>103</v>
      </c>
      <c r="C1333" s="39" t="s">
        <v>368</v>
      </c>
      <c r="D1333" s="39" t="s">
        <v>357</v>
      </c>
      <c r="E1333" s="138">
        <v>19.44331</v>
      </c>
      <c r="F1333" s="138">
        <v>14.61792</v>
      </c>
      <c r="G1333" s="138">
        <v>25.38794</v>
      </c>
      <c r="H1333" s="138">
        <v>14.112854241381742</v>
      </c>
    </row>
    <row r="1334" spans="1:8">
      <c r="A1334" s="39" t="s">
        <v>475</v>
      </c>
      <c r="B1334" s="39" t="s">
        <v>104</v>
      </c>
      <c r="C1334" s="39" t="s">
        <v>367</v>
      </c>
      <c r="D1334" s="39" t="s">
        <v>357</v>
      </c>
      <c r="E1334" s="138">
        <v>11.174530000000001</v>
      </c>
      <c r="F1334" s="138">
        <v>7.7769579999999996</v>
      </c>
      <c r="G1334" s="138">
        <v>15.802099999999999</v>
      </c>
      <c r="H1334" s="138">
        <v>18.125156046831499</v>
      </c>
    </row>
    <row r="1335" spans="1:8">
      <c r="A1335" s="39" t="s">
        <v>475</v>
      </c>
      <c r="B1335" s="39" t="s">
        <v>110</v>
      </c>
      <c r="C1335" s="39" t="s">
        <v>370</v>
      </c>
      <c r="D1335" s="39" t="s">
        <v>357</v>
      </c>
      <c r="E1335" s="138">
        <v>18.14376</v>
      </c>
      <c r="F1335" s="138">
        <v>14.016500000000001</v>
      </c>
      <c r="G1335" s="138">
        <v>23.158989999999999</v>
      </c>
      <c r="H1335" s="138">
        <v>12.831111081716248</v>
      </c>
    </row>
    <row r="1336" spans="1:8">
      <c r="A1336" s="39" t="s">
        <v>475</v>
      </c>
      <c r="B1336" s="39" t="s">
        <v>111</v>
      </c>
      <c r="C1336" s="39" t="s">
        <v>370</v>
      </c>
      <c r="D1336" s="39" t="s">
        <v>357</v>
      </c>
      <c r="E1336" s="138">
        <v>21.85942</v>
      </c>
      <c r="F1336" s="138">
        <v>17.307400000000001</v>
      </c>
      <c r="G1336" s="138">
        <v>27.214649999999999</v>
      </c>
      <c r="H1336" s="138">
        <v>11.564487987329947</v>
      </c>
    </row>
    <row r="1337" spans="1:8">
      <c r="A1337" s="39" t="s">
        <v>475</v>
      </c>
      <c r="B1337" s="39" t="s">
        <v>116</v>
      </c>
      <c r="C1337" s="39" t="s">
        <v>369</v>
      </c>
      <c r="D1337" s="39" t="s">
        <v>357</v>
      </c>
      <c r="E1337" s="138">
        <v>17.947710000000001</v>
      </c>
      <c r="F1337" s="138">
        <v>12.358040000000001</v>
      </c>
      <c r="G1337" s="138">
        <v>25.334790000000002</v>
      </c>
      <c r="H1337" s="138">
        <v>18.37755903120788</v>
      </c>
    </row>
    <row r="1338" spans="1:8">
      <c r="A1338" s="39" t="s">
        <v>475</v>
      </c>
      <c r="B1338" s="39" t="s">
        <v>117</v>
      </c>
      <c r="C1338" s="39" t="s">
        <v>367</v>
      </c>
      <c r="D1338" s="39" t="s">
        <v>357</v>
      </c>
      <c r="E1338" s="138">
        <v>22.38907</v>
      </c>
      <c r="F1338" s="138">
        <v>17.702400000000001</v>
      </c>
      <c r="G1338" s="138">
        <v>27.89594</v>
      </c>
      <c r="H1338" s="138">
        <v>11.620232550972418</v>
      </c>
    </row>
    <row r="1339" spans="1:8">
      <c r="A1339" s="39" t="s">
        <v>475</v>
      </c>
      <c r="B1339" s="39" t="s">
        <v>119</v>
      </c>
      <c r="C1339" s="39" t="s">
        <v>367</v>
      </c>
      <c r="D1339" s="39" t="s">
        <v>357</v>
      </c>
      <c r="E1339" s="138">
        <v>18.017980000000001</v>
      </c>
      <c r="F1339" s="138">
        <v>14.208489999999999</v>
      </c>
      <c r="G1339" s="138">
        <v>22.580020000000001</v>
      </c>
      <c r="H1339" s="138">
        <v>11.833241018138548</v>
      </c>
    </row>
    <row r="1340" spans="1:8">
      <c r="A1340" s="39" t="s">
        <v>475</v>
      </c>
      <c r="B1340" s="39" t="s">
        <v>123</v>
      </c>
      <c r="C1340" s="39" t="s">
        <v>370</v>
      </c>
      <c r="D1340" s="39" t="s">
        <v>357</v>
      </c>
      <c r="E1340" s="138">
        <v>26.577290000000001</v>
      </c>
      <c r="F1340" s="138">
        <v>21.620049999999999</v>
      </c>
      <c r="G1340" s="138">
        <v>32.204149999999998</v>
      </c>
      <c r="H1340" s="138">
        <v>10.179058888246319</v>
      </c>
    </row>
    <row r="1341" spans="1:8">
      <c r="A1341" s="39" t="s">
        <v>475</v>
      </c>
      <c r="B1341" s="39" t="s">
        <v>132</v>
      </c>
      <c r="C1341" s="39" t="s">
        <v>367</v>
      </c>
      <c r="D1341" s="39" t="s">
        <v>357</v>
      </c>
      <c r="E1341" s="138">
        <v>16.94012</v>
      </c>
      <c r="F1341" s="138">
        <v>12.862819999999999</v>
      </c>
      <c r="G1341" s="138">
        <v>21.983779999999999</v>
      </c>
      <c r="H1341" s="138">
        <v>13.696998604496308</v>
      </c>
    </row>
    <row r="1342" spans="1:8">
      <c r="A1342" s="39" t="s">
        <v>475</v>
      </c>
      <c r="B1342" s="39" t="s">
        <v>134</v>
      </c>
      <c r="C1342" s="39" t="s">
        <v>368</v>
      </c>
      <c r="D1342" s="39" t="s">
        <v>357</v>
      </c>
      <c r="E1342" s="138">
        <v>25.164359999999999</v>
      </c>
      <c r="F1342" s="138">
        <v>19.762129999999999</v>
      </c>
      <c r="G1342" s="138">
        <v>31.464269999999999</v>
      </c>
      <c r="H1342" s="138">
        <v>11.886394090690168</v>
      </c>
    </row>
    <row r="1343" spans="1:8">
      <c r="A1343" s="39" t="s">
        <v>475</v>
      </c>
      <c r="B1343" s="39" t="s">
        <v>150</v>
      </c>
      <c r="C1343" s="39" t="s">
        <v>367</v>
      </c>
      <c r="D1343" s="39" t="s">
        <v>357</v>
      </c>
      <c r="E1343" s="138">
        <v>18.43431</v>
      </c>
      <c r="F1343" s="138">
        <v>13.105399999999999</v>
      </c>
      <c r="G1343" s="138">
        <v>25.29918</v>
      </c>
      <c r="H1343" s="138">
        <v>16.829656222554572</v>
      </c>
    </row>
    <row r="1344" spans="1:8">
      <c r="A1344" s="39" t="s">
        <v>475</v>
      </c>
      <c r="B1344" s="39" t="s">
        <v>156</v>
      </c>
      <c r="C1344" s="39" t="s">
        <v>367</v>
      </c>
      <c r="D1344" s="39" t="s">
        <v>357</v>
      </c>
      <c r="E1344" s="138">
        <v>14.65518</v>
      </c>
      <c r="F1344" s="138">
        <v>10.33239</v>
      </c>
      <c r="G1344" s="138">
        <v>20.375530000000001</v>
      </c>
      <c r="H1344" s="138">
        <v>17.367483715655489</v>
      </c>
    </row>
    <row r="1345" spans="1:8">
      <c r="A1345" s="39" t="s">
        <v>475</v>
      </c>
      <c r="B1345" s="39" t="s">
        <v>159</v>
      </c>
      <c r="C1345" s="39" t="s">
        <v>368</v>
      </c>
      <c r="D1345" s="39" t="s">
        <v>357</v>
      </c>
      <c r="E1345" s="138">
        <v>19.5824</v>
      </c>
      <c r="F1345" s="138">
        <v>13.90968</v>
      </c>
      <c r="G1345" s="138">
        <v>26.847159999999999</v>
      </c>
      <c r="H1345" s="138">
        <v>16.828019037503065</v>
      </c>
    </row>
    <row r="1346" spans="1:8">
      <c r="A1346" s="39" t="s">
        <v>475</v>
      </c>
      <c r="B1346" s="39" t="s">
        <v>161</v>
      </c>
      <c r="C1346" s="39" t="s">
        <v>367</v>
      </c>
      <c r="D1346" s="39" t="s">
        <v>357</v>
      </c>
      <c r="E1346" s="138">
        <v>16.09761</v>
      </c>
      <c r="F1346" s="138">
        <v>11.871919999999999</v>
      </c>
      <c r="G1346" s="138">
        <v>21.461120000000001</v>
      </c>
      <c r="H1346" s="138">
        <v>15.135650571730835</v>
      </c>
    </row>
    <row r="1347" spans="1:8">
      <c r="A1347" s="39" t="s">
        <v>475</v>
      </c>
      <c r="B1347" s="39" t="s">
        <v>168</v>
      </c>
      <c r="C1347" s="39" t="s">
        <v>369</v>
      </c>
      <c r="D1347" s="39" t="s">
        <v>357</v>
      </c>
      <c r="E1347" s="138">
        <v>14.853350000000001</v>
      </c>
      <c r="F1347" s="138">
        <v>11.63833</v>
      </c>
      <c r="G1347" s="138">
        <v>18.767849999999999</v>
      </c>
      <c r="H1347" s="138">
        <v>12.204613773997112</v>
      </c>
    </row>
    <row r="1348" spans="1:8">
      <c r="A1348" s="39" t="s">
        <v>475</v>
      </c>
      <c r="B1348" s="39" t="s">
        <v>98</v>
      </c>
      <c r="C1348" s="39" t="s">
        <v>374</v>
      </c>
      <c r="D1348" s="39" t="s">
        <v>358</v>
      </c>
      <c r="E1348" s="138">
        <v>16.51454</v>
      </c>
      <c r="F1348" s="138">
        <v>10.457509999999999</v>
      </c>
      <c r="G1348" s="138">
        <v>25.09656</v>
      </c>
      <c r="H1348" s="138">
        <v>22.442792835888859</v>
      </c>
    </row>
    <row r="1349" spans="1:8">
      <c r="A1349" s="39" t="s">
        <v>475</v>
      </c>
      <c r="B1349" s="39" t="s">
        <v>105</v>
      </c>
      <c r="C1349" s="39" t="s">
        <v>374</v>
      </c>
      <c r="D1349" s="39" t="s">
        <v>358</v>
      </c>
      <c r="E1349" s="138">
        <v>17.365410000000001</v>
      </c>
      <c r="F1349" s="138">
        <v>11.80822</v>
      </c>
      <c r="G1349" s="138">
        <v>24.802430000000001</v>
      </c>
      <c r="H1349" s="138">
        <v>19.002200351157846</v>
      </c>
    </row>
    <row r="1350" spans="1:8">
      <c r="A1350" s="39" t="s">
        <v>475</v>
      </c>
      <c r="B1350" s="39" t="s">
        <v>106</v>
      </c>
      <c r="C1350" s="39" t="s">
        <v>372</v>
      </c>
      <c r="D1350" s="39" t="s">
        <v>358</v>
      </c>
      <c r="E1350" s="138">
        <v>17.377980000000001</v>
      </c>
      <c r="F1350" s="138">
        <v>13.324339999999999</v>
      </c>
      <c r="G1350" s="138">
        <v>22.346889999999998</v>
      </c>
      <c r="H1350" s="138">
        <v>13.213900579929311</v>
      </c>
    </row>
    <row r="1351" spans="1:8">
      <c r="A1351" s="39" t="s">
        <v>475</v>
      </c>
      <c r="B1351" s="39" t="s">
        <v>125</v>
      </c>
      <c r="C1351" s="39" t="s">
        <v>371</v>
      </c>
      <c r="D1351" s="39" t="s">
        <v>358</v>
      </c>
      <c r="E1351" s="138">
        <v>22.5153</v>
      </c>
      <c r="F1351" s="138">
        <v>17.40409</v>
      </c>
      <c r="G1351" s="138">
        <v>28.607669999999999</v>
      </c>
      <c r="H1351" s="138">
        <v>12.703037490062313</v>
      </c>
    </row>
    <row r="1352" spans="1:8">
      <c r="A1352" s="39" t="s">
        <v>475</v>
      </c>
      <c r="B1352" s="39" t="s">
        <v>131</v>
      </c>
      <c r="C1352" s="39" t="s">
        <v>374</v>
      </c>
      <c r="D1352" s="39" t="s">
        <v>358</v>
      </c>
      <c r="E1352" s="138">
        <v>22.195969999999999</v>
      </c>
      <c r="F1352" s="138">
        <v>16.0945</v>
      </c>
      <c r="G1352" s="138">
        <v>29.78931</v>
      </c>
      <c r="H1352" s="138">
        <v>15.754490567431837</v>
      </c>
    </row>
    <row r="1353" spans="1:8">
      <c r="A1353" s="39" t="s">
        <v>475</v>
      </c>
      <c r="B1353" s="39" t="s">
        <v>133</v>
      </c>
      <c r="C1353" s="39" t="s">
        <v>373</v>
      </c>
      <c r="D1353" s="39" t="s">
        <v>358</v>
      </c>
      <c r="E1353" s="138">
        <v>21.807320000000001</v>
      </c>
      <c r="F1353" s="138">
        <v>17.32788</v>
      </c>
      <c r="G1353" s="138">
        <v>27.065629999999999</v>
      </c>
      <c r="H1353" s="138">
        <v>11.393692576621062</v>
      </c>
    </row>
    <row r="1354" spans="1:8">
      <c r="A1354" s="39" t="s">
        <v>475</v>
      </c>
      <c r="B1354" s="39" t="s">
        <v>137</v>
      </c>
      <c r="C1354" s="39" t="s">
        <v>372</v>
      </c>
      <c r="D1354" s="39" t="s">
        <v>358</v>
      </c>
      <c r="E1354" s="138">
        <v>19.992830000000001</v>
      </c>
      <c r="F1354" s="138">
        <v>14.8574</v>
      </c>
      <c r="G1354" s="138">
        <v>26.35388</v>
      </c>
      <c r="H1354" s="138">
        <v>14.655979168531918</v>
      </c>
    </row>
    <row r="1355" spans="1:8">
      <c r="A1355" s="39" t="s">
        <v>475</v>
      </c>
      <c r="B1355" s="39" t="s">
        <v>138</v>
      </c>
      <c r="C1355" s="39" t="s">
        <v>374</v>
      </c>
      <c r="D1355" s="39" t="s">
        <v>358</v>
      </c>
      <c r="E1355" s="138">
        <v>11.268789999999999</v>
      </c>
      <c r="F1355" s="138">
        <v>7.0045510000000002</v>
      </c>
      <c r="G1355" s="138">
        <v>17.636700000000001</v>
      </c>
      <c r="H1355" s="138">
        <v>23.647197258978121</v>
      </c>
    </row>
    <row r="1356" spans="1:8">
      <c r="A1356" s="39" t="s">
        <v>475</v>
      </c>
      <c r="B1356" s="39" t="s">
        <v>140</v>
      </c>
      <c r="C1356" s="39" t="s">
        <v>373</v>
      </c>
      <c r="D1356" s="39" t="s">
        <v>358</v>
      </c>
      <c r="E1356" s="138">
        <v>18.21077</v>
      </c>
      <c r="F1356" s="138">
        <v>13.56742</v>
      </c>
      <c r="G1356" s="138">
        <v>24.00196</v>
      </c>
      <c r="H1356" s="138">
        <v>14.584968126004558</v>
      </c>
    </row>
    <row r="1357" spans="1:8">
      <c r="A1357" s="39" t="s">
        <v>475</v>
      </c>
      <c r="B1357" s="39" t="s">
        <v>144</v>
      </c>
      <c r="C1357" s="39" t="s">
        <v>371</v>
      </c>
      <c r="D1357" s="39" t="s">
        <v>358</v>
      </c>
      <c r="E1357" s="138">
        <v>23.8249</v>
      </c>
      <c r="F1357" s="138">
        <v>18.201029999999999</v>
      </c>
      <c r="G1357" s="138">
        <v>30.537739999999999</v>
      </c>
      <c r="H1357" s="138">
        <v>13.231085964684006</v>
      </c>
    </row>
    <row r="1358" spans="1:8">
      <c r="A1358" s="39" t="s">
        <v>475</v>
      </c>
      <c r="B1358" s="39" t="s">
        <v>145</v>
      </c>
      <c r="C1358" s="39" t="s">
        <v>371</v>
      </c>
      <c r="D1358" s="39" t="s">
        <v>358</v>
      </c>
      <c r="E1358" s="138">
        <v>18.80932</v>
      </c>
      <c r="F1358" s="138">
        <v>13.50958</v>
      </c>
      <c r="G1358" s="138">
        <v>25.573399999999999</v>
      </c>
      <c r="H1358" s="138">
        <v>16.32658171587277</v>
      </c>
    </row>
    <row r="1359" spans="1:8">
      <c r="A1359" s="39" t="s">
        <v>475</v>
      </c>
      <c r="B1359" s="39" t="s">
        <v>146</v>
      </c>
      <c r="C1359" s="39" t="s">
        <v>372</v>
      </c>
      <c r="D1359" s="39" t="s">
        <v>358</v>
      </c>
      <c r="E1359" s="138">
        <v>19.06672</v>
      </c>
      <c r="F1359" s="138">
        <v>14.76915</v>
      </c>
      <c r="G1359" s="138">
        <v>24.258870000000002</v>
      </c>
      <c r="H1359" s="138">
        <v>12.68099075247342</v>
      </c>
    </row>
    <row r="1360" spans="1:8">
      <c r="A1360" s="39" t="s">
        <v>475</v>
      </c>
      <c r="B1360" s="39" t="s">
        <v>153</v>
      </c>
      <c r="C1360" s="39" t="s">
        <v>371</v>
      </c>
      <c r="D1360" s="39" t="s">
        <v>358</v>
      </c>
      <c r="E1360" s="138">
        <v>29.387799999999999</v>
      </c>
      <c r="F1360" s="138">
        <v>17.188459999999999</v>
      </c>
      <c r="G1360" s="138">
        <v>45.489350000000002</v>
      </c>
      <c r="H1360" s="138">
        <v>25.060623796269205</v>
      </c>
    </row>
    <row r="1361" spans="1:8">
      <c r="A1361" s="39" t="s">
        <v>475</v>
      </c>
      <c r="B1361" s="39" t="s">
        <v>162</v>
      </c>
      <c r="C1361" s="39" t="s">
        <v>371</v>
      </c>
      <c r="D1361" s="39" t="s">
        <v>358</v>
      </c>
      <c r="E1361" s="138">
        <v>25.05491</v>
      </c>
      <c r="F1361" s="138">
        <v>16.48921</v>
      </c>
      <c r="G1361" s="138">
        <v>36.144390000000001</v>
      </c>
      <c r="H1361" s="138">
        <v>20.132469044989584</v>
      </c>
    </row>
    <row r="1362" spans="1:8">
      <c r="A1362" s="39" t="s">
        <v>475</v>
      </c>
      <c r="B1362" s="39" t="s">
        <v>165</v>
      </c>
      <c r="C1362" s="39" t="s">
        <v>374</v>
      </c>
      <c r="D1362" s="39" t="s">
        <v>358</v>
      </c>
      <c r="E1362" s="138">
        <v>13.706950000000001</v>
      </c>
      <c r="F1362" s="138">
        <v>9.5613290000000006</v>
      </c>
      <c r="G1362" s="138">
        <v>19.267119999999998</v>
      </c>
      <c r="H1362" s="138">
        <v>17.92104005632179</v>
      </c>
    </row>
    <row r="1363" spans="1:8">
      <c r="A1363" s="39" t="s">
        <v>475</v>
      </c>
      <c r="B1363" s="39" t="s">
        <v>166</v>
      </c>
      <c r="C1363" s="39" t="s">
        <v>374</v>
      </c>
      <c r="D1363" s="39" t="s">
        <v>358</v>
      </c>
      <c r="E1363" s="138">
        <v>15.19483</v>
      </c>
      <c r="F1363" s="138">
        <v>11.179600000000001</v>
      </c>
      <c r="G1363" s="138">
        <v>20.322209999999998</v>
      </c>
      <c r="H1363" s="138">
        <v>15.276965915380428</v>
      </c>
    </row>
    <row r="1364" spans="1:8">
      <c r="A1364" s="39" t="s">
        <v>475</v>
      </c>
      <c r="B1364" s="39" t="s">
        <v>170</v>
      </c>
      <c r="C1364" s="39" t="s">
        <v>372</v>
      </c>
      <c r="D1364" s="39" t="s">
        <v>358</v>
      </c>
      <c r="E1364" s="138">
        <v>16.353960000000001</v>
      </c>
      <c r="F1364" s="138">
        <v>12.48222</v>
      </c>
      <c r="G1364" s="138">
        <v>21.136590000000002</v>
      </c>
      <c r="H1364" s="138">
        <v>13.458954283855407</v>
      </c>
    </row>
    <row r="1365" spans="1:8">
      <c r="A1365" s="39" t="s">
        <v>475</v>
      </c>
      <c r="B1365" s="39" t="s">
        <v>172</v>
      </c>
      <c r="C1365" s="39" t="s">
        <v>374</v>
      </c>
      <c r="D1365" s="39" t="s">
        <v>358</v>
      </c>
      <c r="E1365" s="138">
        <v>20.931989999999999</v>
      </c>
      <c r="F1365" s="138">
        <v>15.71242</v>
      </c>
      <c r="G1365" s="138">
        <v>27.32338</v>
      </c>
      <c r="H1365" s="138">
        <v>14.147804389358107</v>
      </c>
    </row>
    <row r="1366" spans="1:8">
      <c r="A1366" s="39" t="s">
        <v>475</v>
      </c>
      <c r="B1366" s="39" t="s">
        <v>175</v>
      </c>
      <c r="C1366" s="39" t="s">
        <v>373</v>
      </c>
      <c r="D1366" s="39" t="s">
        <v>358</v>
      </c>
      <c r="E1366" s="138">
        <v>22.190930000000002</v>
      </c>
      <c r="F1366" s="138">
        <v>17.337350000000001</v>
      </c>
      <c r="G1366" s="138">
        <v>27.943930000000002</v>
      </c>
      <c r="H1366" s="138">
        <v>12.198934429516923</v>
      </c>
    </row>
    <row r="1367" spans="1:8">
      <c r="A1367" s="39" t="s">
        <v>475</v>
      </c>
      <c r="B1367" s="39" t="s">
        <v>99</v>
      </c>
      <c r="C1367" s="39" t="s">
        <v>377</v>
      </c>
      <c r="D1367" s="39" t="s">
        <v>360</v>
      </c>
      <c r="E1367" s="138">
        <v>21.63569</v>
      </c>
      <c r="F1367" s="138">
        <v>15.35324</v>
      </c>
      <c r="G1367" s="138">
        <v>29.590219999999999</v>
      </c>
      <c r="H1367" s="138">
        <v>16.796321263615813</v>
      </c>
    </row>
    <row r="1368" spans="1:8">
      <c r="A1368" s="39" t="s">
        <v>475</v>
      </c>
      <c r="B1368" s="39" t="s">
        <v>100</v>
      </c>
      <c r="C1368" s="39" t="s">
        <v>377</v>
      </c>
      <c r="D1368" s="39" t="s">
        <v>360</v>
      </c>
      <c r="E1368" s="138">
        <v>20.50742</v>
      </c>
      <c r="F1368" s="138">
        <v>15.84491</v>
      </c>
      <c r="G1368" s="138">
        <v>26.116150000000001</v>
      </c>
      <c r="H1368" s="138">
        <v>12.771908899315468</v>
      </c>
    </row>
    <row r="1369" spans="1:8">
      <c r="A1369" s="39" t="s">
        <v>475</v>
      </c>
      <c r="B1369" s="39" t="s">
        <v>107</v>
      </c>
      <c r="C1369" s="39" t="s">
        <v>376</v>
      </c>
      <c r="D1369" s="39" t="s">
        <v>360</v>
      </c>
      <c r="E1369" s="138">
        <v>25.616779999999999</v>
      </c>
      <c r="F1369" s="138">
        <v>21.167190000000002</v>
      </c>
      <c r="G1369" s="138">
        <v>30.638190000000002</v>
      </c>
      <c r="H1369" s="138">
        <v>9.4448521633085818</v>
      </c>
    </row>
    <row r="1370" spans="1:8">
      <c r="A1370" s="39" t="s">
        <v>475</v>
      </c>
      <c r="B1370" s="39" t="s">
        <v>113</v>
      </c>
      <c r="C1370" s="39" t="s">
        <v>375</v>
      </c>
      <c r="D1370" s="39" t="s">
        <v>360</v>
      </c>
      <c r="E1370" s="138">
        <v>18.879519999999999</v>
      </c>
      <c r="F1370" s="138">
        <v>13.192119999999999</v>
      </c>
      <c r="G1370" s="138">
        <v>26.27666</v>
      </c>
      <c r="H1370" s="138">
        <v>17.638838275549379</v>
      </c>
    </row>
    <row r="1371" spans="1:8">
      <c r="A1371" s="39" t="s">
        <v>475</v>
      </c>
      <c r="B1371" s="39" t="s">
        <v>114</v>
      </c>
      <c r="C1371" s="39" t="s">
        <v>386</v>
      </c>
      <c r="D1371" s="39" t="s">
        <v>360</v>
      </c>
      <c r="E1371" s="138">
        <v>18.973009999999999</v>
      </c>
      <c r="F1371" s="138">
        <v>13.16991</v>
      </c>
      <c r="G1371" s="138">
        <v>26.55125</v>
      </c>
      <c r="H1371" s="138">
        <v>17.950604569332963</v>
      </c>
    </row>
    <row r="1372" spans="1:8">
      <c r="A1372" s="39" t="s">
        <v>475</v>
      </c>
      <c r="B1372" s="39" t="s">
        <v>120</v>
      </c>
      <c r="C1372" s="39" t="s">
        <v>386</v>
      </c>
      <c r="D1372" s="39" t="s">
        <v>360</v>
      </c>
      <c r="E1372" s="138">
        <v>20.184100000000001</v>
      </c>
      <c r="F1372" s="138">
        <v>13.433999999999999</v>
      </c>
      <c r="G1372" s="138">
        <v>29.18252</v>
      </c>
      <c r="H1372" s="138">
        <v>19.882660113653817</v>
      </c>
    </row>
    <row r="1373" spans="1:8">
      <c r="A1373" s="39" t="s">
        <v>475</v>
      </c>
      <c r="B1373" s="39" t="s">
        <v>121</v>
      </c>
      <c r="C1373" s="39" t="s">
        <v>377</v>
      </c>
      <c r="D1373" s="39" t="s">
        <v>360</v>
      </c>
      <c r="E1373" s="138">
        <v>19.650690000000001</v>
      </c>
      <c r="F1373" s="138">
        <v>12.418990000000001</v>
      </c>
      <c r="G1373" s="138">
        <v>29.66703</v>
      </c>
      <c r="H1373" s="138">
        <v>22.342808318690079</v>
      </c>
    </row>
    <row r="1374" spans="1:8">
      <c r="A1374" s="39" t="s">
        <v>475</v>
      </c>
      <c r="B1374" s="39" t="s">
        <v>124</v>
      </c>
      <c r="C1374" s="39" t="s">
        <v>375</v>
      </c>
      <c r="D1374" s="39" t="s">
        <v>360</v>
      </c>
      <c r="E1374" s="138">
        <v>21.198689999999999</v>
      </c>
      <c r="F1374" s="138">
        <v>15.97383</v>
      </c>
      <c r="G1374" s="138">
        <v>27.571760000000001</v>
      </c>
      <c r="H1374" s="138">
        <v>13.95732000420781</v>
      </c>
    </row>
    <row r="1375" spans="1:8">
      <c r="A1375" s="39" t="s">
        <v>475</v>
      </c>
      <c r="B1375" s="39" t="s">
        <v>126</v>
      </c>
      <c r="C1375" s="39" t="s">
        <v>377</v>
      </c>
      <c r="D1375" s="39" t="s">
        <v>360</v>
      </c>
      <c r="E1375" s="138">
        <v>12.264989999999999</v>
      </c>
      <c r="F1375" s="138">
        <v>8.9775980000000004</v>
      </c>
      <c r="G1375" s="138">
        <v>16.53745</v>
      </c>
      <c r="H1375" s="138">
        <v>15.611957286553027</v>
      </c>
    </row>
    <row r="1376" spans="1:8">
      <c r="A1376" s="39" t="s">
        <v>475</v>
      </c>
      <c r="B1376" s="39" t="s">
        <v>127</v>
      </c>
      <c r="C1376" s="39" t="s">
        <v>386</v>
      </c>
      <c r="D1376" s="39" t="s">
        <v>360</v>
      </c>
      <c r="E1376" s="138">
        <v>22.757280000000002</v>
      </c>
      <c r="F1376" s="138">
        <v>15.541829999999999</v>
      </c>
      <c r="G1376" s="138">
        <v>32.05133</v>
      </c>
      <c r="H1376" s="138">
        <v>18.546627716493358</v>
      </c>
    </row>
    <row r="1377" spans="1:8">
      <c r="A1377" s="39" t="s">
        <v>475</v>
      </c>
      <c r="B1377" s="39" t="s">
        <v>128</v>
      </c>
      <c r="C1377" s="39" t="s">
        <v>379</v>
      </c>
      <c r="D1377" s="39" t="s">
        <v>360</v>
      </c>
      <c r="E1377" s="138">
        <v>17.918240000000001</v>
      </c>
      <c r="F1377" s="138">
        <v>13.74042</v>
      </c>
      <c r="G1377" s="138">
        <v>23.027229999999999</v>
      </c>
      <c r="H1377" s="138">
        <v>13.195682165212656</v>
      </c>
    </row>
    <row r="1378" spans="1:8">
      <c r="A1378" s="39" t="s">
        <v>475</v>
      </c>
      <c r="B1378" s="39" t="s">
        <v>129</v>
      </c>
      <c r="C1378" s="39" t="s">
        <v>386</v>
      </c>
      <c r="D1378" s="39" t="s">
        <v>360</v>
      </c>
      <c r="E1378" s="138">
        <v>12.185589999999999</v>
      </c>
      <c r="F1378" s="138">
        <v>8.2935619999999997</v>
      </c>
      <c r="G1378" s="138">
        <v>17.554459999999999</v>
      </c>
      <c r="H1378" s="138">
        <v>19.180474642590141</v>
      </c>
    </row>
    <row r="1379" spans="1:8">
      <c r="A1379" s="39" t="s">
        <v>475</v>
      </c>
      <c r="B1379" s="39" t="s">
        <v>139</v>
      </c>
      <c r="C1379" s="39" t="s">
        <v>379</v>
      </c>
      <c r="D1379" s="39" t="s">
        <v>360</v>
      </c>
      <c r="E1379" s="138">
        <v>25.866099999999999</v>
      </c>
      <c r="F1379" s="138">
        <v>21.150870000000001</v>
      </c>
      <c r="G1379" s="138">
        <v>31.216349999999998</v>
      </c>
      <c r="H1379" s="138">
        <v>9.9434974735271258</v>
      </c>
    </row>
    <row r="1380" spans="1:8">
      <c r="A1380" s="39" t="s">
        <v>475</v>
      </c>
      <c r="B1380" s="39" t="s">
        <v>141</v>
      </c>
      <c r="C1380" s="39" t="s">
        <v>379</v>
      </c>
      <c r="D1380" s="39" t="s">
        <v>360</v>
      </c>
      <c r="E1380" s="138">
        <v>24.164809999999999</v>
      </c>
      <c r="F1380" s="138">
        <v>16.138380000000002</v>
      </c>
      <c r="G1380" s="138">
        <v>34.539079999999998</v>
      </c>
      <c r="H1380" s="138">
        <v>19.510498944539599</v>
      </c>
    </row>
    <row r="1381" spans="1:8">
      <c r="A1381" s="39" t="s">
        <v>475</v>
      </c>
      <c r="B1381" s="39" t="s">
        <v>142</v>
      </c>
      <c r="C1381" s="39" t="s">
        <v>376</v>
      </c>
      <c r="D1381" s="39" t="s">
        <v>360</v>
      </c>
      <c r="E1381" s="138">
        <v>21.16797</v>
      </c>
      <c r="F1381" s="138">
        <v>16.74109</v>
      </c>
      <c r="G1381" s="138">
        <v>26.394359999999999</v>
      </c>
      <c r="H1381" s="138">
        <v>11.633108890460445</v>
      </c>
    </row>
    <row r="1382" spans="1:8">
      <c r="A1382" s="39" t="s">
        <v>475</v>
      </c>
      <c r="B1382" s="39" t="s">
        <v>147</v>
      </c>
      <c r="C1382" s="39" t="s">
        <v>379</v>
      </c>
      <c r="D1382" s="39" t="s">
        <v>360</v>
      </c>
      <c r="E1382" s="138">
        <v>19.923860000000001</v>
      </c>
      <c r="F1382" s="138">
        <v>15.267849999999999</v>
      </c>
      <c r="G1382" s="138">
        <v>25.571249999999999</v>
      </c>
      <c r="H1382" s="138">
        <v>13.182249825084094</v>
      </c>
    </row>
    <row r="1383" spans="1:8">
      <c r="A1383" s="39" t="s">
        <v>475</v>
      </c>
      <c r="B1383" s="39" t="s">
        <v>148</v>
      </c>
      <c r="C1383" s="39" t="s">
        <v>377</v>
      </c>
      <c r="D1383" s="39" t="s">
        <v>360</v>
      </c>
      <c r="E1383" s="138">
        <v>23.336569999999998</v>
      </c>
      <c r="F1383" s="138">
        <v>17.886330000000001</v>
      </c>
      <c r="G1383" s="138">
        <v>29.843959999999999</v>
      </c>
      <c r="H1383" s="138">
        <v>13.088907238724456</v>
      </c>
    </row>
    <row r="1384" spans="1:8">
      <c r="A1384" s="39" t="s">
        <v>475</v>
      </c>
      <c r="B1384" s="39" t="s">
        <v>152</v>
      </c>
      <c r="C1384" s="39" t="s">
        <v>386</v>
      </c>
      <c r="D1384" s="39" t="s">
        <v>360</v>
      </c>
      <c r="E1384" s="138">
        <v>25.324909999999999</v>
      </c>
      <c r="F1384" s="138">
        <v>16.158860000000001</v>
      </c>
      <c r="G1384" s="138">
        <v>37.372709999999998</v>
      </c>
      <c r="H1384" s="138">
        <v>21.528084403853757</v>
      </c>
    </row>
    <row r="1385" spans="1:8">
      <c r="A1385" s="39" t="s">
        <v>475</v>
      </c>
      <c r="B1385" s="39" t="s">
        <v>155</v>
      </c>
      <c r="C1385" s="39" t="s">
        <v>386</v>
      </c>
      <c r="D1385" s="39" t="s">
        <v>360</v>
      </c>
      <c r="E1385" s="138">
        <v>22.634789999999999</v>
      </c>
      <c r="F1385" s="138">
        <v>15.85131</v>
      </c>
      <c r="G1385" s="138">
        <v>31.243400000000001</v>
      </c>
      <c r="H1385" s="138">
        <v>17.377408847177289</v>
      </c>
    </row>
    <row r="1386" spans="1:8">
      <c r="A1386" s="39" t="s">
        <v>475</v>
      </c>
      <c r="B1386" s="39" t="s">
        <v>157</v>
      </c>
      <c r="C1386" s="39" t="s">
        <v>377</v>
      </c>
      <c r="D1386" s="39" t="s">
        <v>360</v>
      </c>
      <c r="E1386" s="138">
        <v>9.6719469999999994</v>
      </c>
      <c r="F1386" s="138">
        <v>6.1142729999999998</v>
      </c>
      <c r="G1386" s="138">
        <v>14.96964</v>
      </c>
      <c r="H1386" s="138">
        <v>22.913400993615866</v>
      </c>
    </row>
    <row r="1387" spans="1:8">
      <c r="A1387" s="39" t="s">
        <v>475</v>
      </c>
      <c r="B1387" s="39" t="s">
        <v>158</v>
      </c>
      <c r="C1387" s="39" t="s">
        <v>375</v>
      </c>
      <c r="D1387" s="39" t="s">
        <v>360</v>
      </c>
      <c r="E1387" s="138">
        <v>10.66469</v>
      </c>
      <c r="F1387" s="138">
        <v>6.2013449999999999</v>
      </c>
      <c r="G1387" s="138">
        <v>17.733129999999999</v>
      </c>
      <c r="H1387" s="138">
        <v>26.931565755779115</v>
      </c>
    </row>
    <row r="1388" spans="1:8">
      <c r="A1388" s="39" t="s">
        <v>475</v>
      </c>
      <c r="B1388" s="39" t="s">
        <v>160</v>
      </c>
      <c r="C1388" s="39" t="s">
        <v>386</v>
      </c>
      <c r="D1388" s="39" t="s">
        <v>360</v>
      </c>
      <c r="E1388" s="138">
        <v>16.980930000000001</v>
      </c>
      <c r="F1388" s="138">
        <v>11.19225</v>
      </c>
      <c r="G1388" s="138">
        <v>24.923310000000001</v>
      </c>
      <c r="H1388" s="138">
        <v>20.51038429579534</v>
      </c>
    </row>
    <row r="1389" spans="1:8">
      <c r="A1389" s="39" t="s">
        <v>475</v>
      </c>
      <c r="B1389" s="39" t="s">
        <v>163</v>
      </c>
      <c r="C1389" s="39" t="s">
        <v>375</v>
      </c>
      <c r="D1389" s="39" t="s">
        <v>360</v>
      </c>
      <c r="E1389" s="138">
        <v>14.536630000000001</v>
      </c>
      <c r="F1389" s="138">
        <v>8.5978010000000005</v>
      </c>
      <c r="G1389" s="138">
        <v>23.52195</v>
      </c>
      <c r="H1389" s="138">
        <v>25.826281607222583</v>
      </c>
    </row>
    <row r="1390" spans="1:8">
      <c r="A1390" s="39" t="s">
        <v>475</v>
      </c>
      <c r="B1390" s="39" t="s">
        <v>167</v>
      </c>
      <c r="C1390" s="39" t="s">
        <v>386</v>
      </c>
      <c r="D1390" s="39" t="s">
        <v>360</v>
      </c>
      <c r="E1390" s="138">
        <v>23.768899999999999</v>
      </c>
      <c r="F1390" s="138">
        <v>18.367709999999999</v>
      </c>
      <c r="G1390" s="138">
        <v>30.171340000000001</v>
      </c>
      <c r="H1390" s="138">
        <v>12.687457139371194</v>
      </c>
    </row>
    <row r="1391" spans="1:8">
      <c r="A1391" s="39" t="s">
        <v>475</v>
      </c>
      <c r="B1391" s="39" t="s">
        <v>169</v>
      </c>
      <c r="C1391" s="39" t="s">
        <v>386</v>
      </c>
      <c r="D1391" s="39" t="s">
        <v>360</v>
      </c>
      <c r="E1391" s="138">
        <v>21.424029999999998</v>
      </c>
      <c r="F1391" s="138">
        <v>13.610250000000001</v>
      </c>
      <c r="G1391" s="138">
        <v>32.059060000000002</v>
      </c>
      <c r="H1391" s="138">
        <v>21.987072460223406</v>
      </c>
    </row>
    <row r="1392" spans="1:8">
      <c r="A1392" s="39" t="s">
        <v>475</v>
      </c>
      <c r="B1392" s="39" t="s">
        <v>173</v>
      </c>
      <c r="C1392" s="39" t="s">
        <v>379</v>
      </c>
      <c r="D1392" s="39" t="s">
        <v>360</v>
      </c>
      <c r="E1392" s="138">
        <v>23.888169999999999</v>
      </c>
      <c r="F1392" s="138">
        <v>19.224830000000001</v>
      </c>
      <c r="G1392" s="138">
        <v>29.272739999999999</v>
      </c>
      <c r="H1392" s="138">
        <v>10.741944652939091</v>
      </c>
    </row>
    <row r="1393" spans="1:8">
      <c r="A1393" s="39" t="s">
        <v>475</v>
      </c>
      <c r="B1393" s="39" t="s">
        <v>176</v>
      </c>
      <c r="C1393" s="39" t="s">
        <v>386</v>
      </c>
      <c r="D1393" s="39" t="s">
        <v>360</v>
      </c>
      <c r="E1393" s="138">
        <v>18.389289999999999</v>
      </c>
      <c r="F1393" s="138">
        <v>12.743650000000001</v>
      </c>
      <c r="G1393" s="138">
        <v>25.796589999999998</v>
      </c>
      <c r="H1393" s="138">
        <v>18.053736713054175</v>
      </c>
    </row>
    <row r="1394" spans="1:8">
      <c r="A1394" s="39" t="s">
        <v>475</v>
      </c>
      <c r="B1394" s="39" t="s">
        <v>363</v>
      </c>
      <c r="C1394" s="39" t="s">
        <v>363</v>
      </c>
      <c r="D1394" s="39" t="s">
        <v>363</v>
      </c>
      <c r="E1394" s="138">
        <v>24.332550000000001</v>
      </c>
      <c r="F1394" s="138">
        <v>21.12865</v>
      </c>
      <c r="G1394" s="138">
        <v>27.850709999999999</v>
      </c>
      <c r="H1394" s="138">
        <v>7.0504817620841225</v>
      </c>
    </row>
    <row r="1395" spans="1:8">
      <c r="A1395" s="39" t="s">
        <v>475</v>
      </c>
      <c r="B1395" s="39" t="s">
        <v>364</v>
      </c>
      <c r="C1395" s="39" t="s">
        <v>364</v>
      </c>
      <c r="D1395" s="39" t="s">
        <v>364</v>
      </c>
      <c r="E1395" s="138">
        <v>23.374970000000001</v>
      </c>
      <c r="F1395" s="138">
        <v>20.320730000000001</v>
      </c>
      <c r="G1395" s="138">
        <v>26.734249999999999</v>
      </c>
      <c r="H1395" s="138">
        <v>7.0011640656651108</v>
      </c>
    </row>
    <row r="1396" spans="1:8">
      <c r="A1396" s="39" t="s">
        <v>475</v>
      </c>
      <c r="B1396" s="39" t="s">
        <v>365</v>
      </c>
      <c r="C1396" s="39" t="s">
        <v>365</v>
      </c>
      <c r="D1396" s="39" t="s">
        <v>365</v>
      </c>
      <c r="E1396" s="138">
        <v>22.451709999999999</v>
      </c>
      <c r="F1396" s="138">
        <v>18.343679999999999</v>
      </c>
      <c r="G1396" s="138">
        <v>27.173570000000002</v>
      </c>
      <c r="H1396" s="138">
        <v>10.036255590331427</v>
      </c>
    </row>
    <row r="1397" spans="1:8">
      <c r="A1397" s="39" t="s">
        <v>475</v>
      </c>
      <c r="B1397" s="39" t="s">
        <v>366</v>
      </c>
      <c r="C1397" s="39" t="s">
        <v>366</v>
      </c>
      <c r="D1397" s="39" t="s">
        <v>366</v>
      </c>
      <c r="E1397" s="138">
        <v>20.734819999999999</v>
      </c>
      <c r="F1397" s="138">
        <v>18.480429999999998</v>
      </c>
      <c r="G1397" s="138">
        <v>23.18601</v>
      </c>
      <c r="H1397" s="138">
        <v>5.7881910718298988</v>
      </c>
    </row>
    <row r="1398" spans="1:8">
      <c r="A1398" s="39" t="s">
        <v>475</v>
      </c>
      <c r="B1398" s="39" t="s">
        <v>356</v>
      </c>
      <c r="C1398" s="39" t="s">
        <v>356</v>
      </c>
      <c r="D1398" s="39" t="s">
        <v>356</v>
      </c>
      <c r="E1398" s="138">
        <v>21.790839999999999</v>
      </c>
      <c r="F1398" s="138">
        <v>20.245159999999998</v>
      </c>
      <c r="G1398" s="138">
        <v>23.41987</v>
      </c>
      <c r="H1398" s="138">
        <v>3.7161463257038276</v>
      </c>
    </row>
    <row r="1399" spans="1:8">
      <c r="A1399" s="39" t="s">
        <v>475</v>
      </c>
      <c r="B1399" s="39" t="s">
        <v>367</v>
      </c>
      <c r="C1399" s="39" t="s">
        <v>367</v>
      </c>
      <c r="D1399" s="39" t="s">
        <v>367</v>
      </c>
      <c r="E1399" s="138">
        <v>17.369720000000001</v>
      </c>
      <c r="F1399" s="138">
        <v>15.559419999999999</v>
      </c>
      <c r="G1399" s="138">
        <v>19.342390000000002</v>
      </c>
      <c r="H1399" s="138">
        <v>5.5527878399882091</v>
      </c>
    </row>
    <row r="1400" spans="1:8">
      <c r="A1400" s="39" t="s">
        <v>475</v>
      </c>
      <c r="B1400" s="39" t="s">
        <v>368</v>
      </c>
      <c r="C1400" s="39" t="s">
        <v>368</v>
      </c>
      <c r="D1400" s="39" t="s">
        <v>368</v>
      </c>
      <c r="E1400" s="138">
        <v>22.369309999999999</v>
      </c>
      <c r="F1400" s="138">
        <v>19.152480000000001</v>
      </c>
      <c r="G1400" s="138">
        <v>25.95299</v>
      </c>
      <c r="H1400" s="138">
        <v>7.7562741094830381</v>
      </c>
    </row>
    <row r="1401" spans="1:8">
      <c r="A1401" s="39" t="s">
        <v>475</v>
      </c>
      <c r="B1401" s="39" t="s">
        <v>369</v>
      </c>
      <c r="C1401" s="39" t="s">
        <v>369</v>
      </c>
      <c r="D1401" s="39" t="s">
        <v>369</v>
      </c>
      <c r="E1401" s="138">
        <v>16.09639</v>
      </c>
      <c r="F1401" s="138">
        <v>12.916309999999999</v>
      </c>
      <c r="G1401" s="138">
        <v>19.880680000000002</v>
      </c>
      <c r="H1401" s="138">
        <v>11.012941411086585</v>
      </c>
    </row>
    <row r="1402" spans="1:8">
      <c r="A1402" s="39" t="s">
        <v>475</v>
      </c>
      <c r="B1402" s="39" t="s">
        <v>370</v>
      </c>
      <c r="C1402" s="39" t="s">
        <v>370</v>
      </c>
      <c r="D1402" s="39" t="s">
        <v>370</v>
      </c>
      <c r="E1402" s="138">
        <v>22.460070000000002</v>
      </c>
      <c r="F1402" s="138">
        <v>19.507940000000001</v>
      </c>
      <c r="G1402" s="138">
        <v>25.71622</v>
      </c>
      <c r="H1402" s="138">
        <v>7.0519726786247769</v>
      </c>
    </row>
    <row r="1403" spans="1:8">
      <c r="A1403" s="39" t="s">
        <v>475</v>
      </c>
      <c r="B1403" s="39" t="s">
        <v>357</v>
      </c>
      <c r="C1403" s="39" t="s">
        <v>357</v>
      </c>
      <c r="D1403" s="39" t="s">
        <v>357</v>
      </c>
      <c r="E1403" s="138">
        <v>19.415389999999999</v>
      </c>
      <c r="F1403" s="138">
        <v>18.007280000000002</v>
      </c>
      <c r="G1403" s="138">
        <v>20.905529999999999</v>
      </c>
      <c r="H1403" s="138">
        <v>3.8071184766311674</v>
      </c>
    </row>
    <row r="1404" spans="1:8">
      <c r="A1404" s="39" t="s">
        <v>475</v>
      </c>
      <c r="B1404" s="39" t="s">
        <v>371</v>
      </c>
      <c r="C1404" s="39" t="s">
        <v>371</v>
      </c>
      <c r="D1404" s="39" t="s">
        <v>371</v>
      </c>
      <c r="E1404" s="138">
        <v>22.84375</v>
      </c>
      <c r="F1404" s="138">
        <v>19.6693</v>
      </c>
      <c r="G1404" s="138">
        <v>26.362380000000002</v>
      </c>
      <c r="H1404" s="138">
        <v>7.4759835841313267</v>
      </c>
    </row>
    <row r="1405" spans="1:8">
      <c r="A1405" s="39" t="s">
        <v>475</v>
      </c>
      <c r="B1405" s="39" t="s">
        <v>372</v>
      </c>
      <c r="C1405" s="39" t="s">
        <v>372</v>
      </c>
      <c r="D1405" s="39" t="s">
        <v>372</v>
      </c>
      <c r="E1405" s="138">
        <v>18.24586</v>
      </c>
      <c r="F1405" s="138">
        <v>15.9283</v>
      </c>
      <c r="G1405" s="138">
        <v>20.817119999999999</v>
      </c>
      <c r="H1405" s="138">
        <v>6.8311606030080254</v>
      </c>
    </row>
    <row r="1406" spans="1:8">
      <c r="A1406" s="39" t="s">
        <v>475</v>
      </c>
      <c r="B1406" s="39" t="s">
        <v>373</v>
      </c>
      <c r="C1406" s="39" t="s">
        <v>373</v>
      </c>
      <c r="D1406" s="39" t="s">
        <v>373</v>
      </c>
      <c r="E1406" s="138">
        <v>20.834510000000002</v>
      </c>
      <c r="F1406" s="138">
        <v>17.9908</v>
      </c>
      <c r="G1406" s="138">
        <v>23.996179999999999</v>
      </c>
      <c r="H1406" s="138">
        <v>7.3517687720997511</v>
      </c>
    </row>
    <row r="1407" spans="1:8">
      <c r="A1407" s="39" t="s">
        <v>475</v>
      </c>
      <c r="B1407" s="39" t="s">
        <v>374</v>
      </c>
      <c r="C1407" s="39" t="s">
        <v>374</v>
      </c>
      <c r="D1407" s="39" t="s">
        <v>374</v>
      </c>
      <c r="E1407" s="138">
        <v>18.263999999999999</v>
      </c>
      <c r="F1407" s="138">
        <v>15.627800000000001</v>
      </c>
      <c r="G1407" s="138">
        <v>21.232990000000001</v>
      </c>
      <c r="H1407" s="138">
        <v>7.8232698204117392</v>
      </c>
    </row>
    <row r="1408" spans="1:8">
      <c r="A1408" s="39" t="s">
        <v>475</v>
      </c>
      <c r="B1408" s="39" t="s">
        <v>358</v>
      </c>
      <c r="C1408" s="39" t="s">
        <v>358</v>
      </c>
      <c r="D1408" s="39" t="s">
        <v>358</v>
      </c>
      <c r="E1408" s="138">
        <v>19.590869999999999</v>
      </c>
      <c r="F1408" s="138">
        <v>18.05735</v>
      </c>
      <c r="G1408" s="138">
        <v>21.2209</v>
      </c>
      <c r="H1408" s="138">
        <v>4.1184949928206356</v>
      </c>
    </row>
    <row r="1409" spans="1:8">
      <c r="A1409" s="39" t="s">
        <v>475</v>
      </c>
      <c r="B1409" s="39" t="s">
        <v>375</v>
      </c>
      <c r="C1409" s="39" t="s">
        <v>375</v>
      </c>
      <c r="D1409" s="39" t="s">
        <v>375</v>
      </c>
      <c r="E1409" s="138">
        <v>20.37407</v>
      </c>
      <c r="F1409" s="138">
        <v>15.917149999999999</v>
      </c>
      <c r="G1409" s="138">
        <v>25.697559999999999</v>
      </c>
      <c r="H1409" s="138">
        <v>12.240553801964948</v>
      </c>
    </row>
    <row r="1410" spans="1:8">
      <c r="A1410" s="39" t="s">
        <v>475</v>
      </c>
      <c r="B1410" s="39" t="s">
        <v>376</v>
      </c>
      <c r="C1410" s="39" t="s">
        <v>376</v>
      </c>
      <c r="D1410" s="39" t="s">
        <v>376</v>
      </c>
      <c r="E1410" s="138">
        <v>23.95805</v>
      </c>
      <c r="F1410" s="138">
        <v>20.675460000000001</v>
      </c>
      <c r="G1410" s="138">
        <v>27.580590000000001</v>
      </c>
      <c r="H1410" s="138">
        <v>7.3559951665515353</v>
      </c>
    </row>
    <row r="1411" spans="1:8">
      <c r="A1411" s="39" t="s">
        <v>475</v>
      </c>
      <c r="B1411" s="39" t="s">
        <v>377</v>
      </c>
      <c r="C1411" s="39" t="s">
        <v>377</v>
      </c>
      <c r="D1411" s="39" t="s">
        <v>377</v>
      </c>
      <c r="E1411" s="138">
        <v>20.195309999999999</v>
      </c>
      <c r="F1411" s="138">
        <v>17.105409999999999</v>
      </c>
      <c r="G1411" s="138">
        <v>23.683900000000001</v>
      </c>
      <c r="H1411" s="138">
        <v>8.3072455931599976</v>
      </c>
    </row>
    <row r="1412" spans="1:8">
      <c r="A1412" s="39" t="s">
        <v>475</v>
      </c>
      <c r="B1412" s="39" t="s">
        <v>386</v>
      </c>
      <c r="C1412" s="39" t="s">
        <v>386</v>
      </c>
      <c r="D1412" s="39" t="s">
        <v>386</v>
      </c>
      <c r="E1412" s="138">
        <v>20.02167</v>
      </c>
      <c r="F1412" s="138">
        <v>17.384730000000001</v>
      </c>
      <c r="G1412" s="138">
        <v>22.947479999999999</v>
      </c>
      <c r="H1412" s="138">
        <v>7.0856826628348175</v>
      </c>
    </row>
    <row r="1413" spans="1:8">
      <c r="A1413" s="39" t="s">
        <v>475</v>
      </c>
      <c r="B1413" s="39" t="s">
        <v>379</v>
      </c>
      <c r="C1413" s="39" t="s">
        <v>379</v>
      </c>
      <c r="D1413" s="39" t="s">
        <v>379</v>
      </c>
      <c r="E1413" s="138">
        <v>21.524059999999999</v>
      </c>
      <c r="F1413" s="138">
        <v>18.98366</v>
      </c>
      <c r="G1413" s="138">
        <v>24.30245</v>
      </c>
      <c r="H1413" s="138">
        <v>6.3036295197095722</v>
      </c>
    </row>
    <row r="1414" spans="1:8">
      <c r="A1414" s="39" t="s">
        <v>475</v>
      </c>
      <c r="B1414" s="39" t="s">
        <v>360</v>
      </c>
      <c r="C1414" s="39" t="s">
        <v>360</v>
      </c>
      <c r="D1414" s="39" t="s">
        <v>360</v>
      </c>
      <c r="E1414" s="138">
        <v>21.362380000000002</v>
      </c>
      <c r="F1414" s="138">
        <v>19.820419999999999</v>
      </c>
      <c r="G1414" s="138">
        <v>22.989920000000001</v>
      </c>
      <c r="H1414" s="138">
        <v>3.784622780795023</v>
      </c>
    </row>
    <row r="1415" spans="1:8">
      <c r="A1415" s="39" t="s">
        <v>475</v>
      </c>
      <c r="B1415" s="39" t="s">
        <v>0</v>
      </c>
      <c r="C1415" s="39" t="s">
        <v>0</v>
      </c>
      <c r="D1415" s="39" t="s">
        <v>0</v>
      </c>
      <c r="E1415" s="138">
        <v>20.45532</v>
      </c>
      <c r="F1415" s="138">
        <v>19.693210000000001</v>
      </c>
      <c r="G1415" s="138">
        <v>21.239129999999999</v>
      </c>
      <c r="H1415" s="138">
        <v>1.927897974707802</v>
      </c>
    </row>
    <row r="1416" spans="1:8">
      <c r="A1416" s="39" t="s">
        <v>476</v>
      </c>
      <c r="B1416" s="39" t="s">
        <v>101</v>
      </c>
      <c r="C1416" s="39" t="s">
        <v>366</v>
      </c>
      <c r="D1416" s="39" t="s">
        <v>356</v>
      </c>
      <c r="E1416" s="138">
        <v>14.853149999999999</v>
      </c>
      <c r="F1416" s="138">
        <v>11.1134</v>
      </c>
      <c r="G1416" s="138">
        <v>19.57423</v>
      </c>
      <c r="H1416" s="138">
        <v>14.466062754365236</v>
      </c>
    </row>
    <row r="1417" spans="1:8">
      <c r="A1417" s="39" t="s">
        <v>476</v>
      </c>
      <c r="B1417" s="39" t="s">
        <v>108</v>
      </c>
      <c r="C1417" s="39" t="s">
        <v>365</v>
      </c>
      <c r="D1417" s="39" t="s">
        <v>356</v>
      </c>
      <c r="E1417" s="138">
        <v>9.0324670000000005</v>
      </c>
      <c r="F1417" s="138">
        <v>4.811725</v>
      </c>
      <c r="G1417" s="138">
        <v>16.32076</v>
      </c>
      <c r="H1417" s="138">
        <v>31.32919278863681</v>
      </c>
    </row>
    <row r="1418" spans="1:8">
      <c r="A1418" s="39" t="s">
        <v>476</v>
      </c>
      <c r="B1418" s="39" t="s">
        <v>109</v>
      </c>
      <c r="C1418" s="39" t="s">
        <v>364</v>
      </c>
      <c r="D1418" s="39" t="s">
        <v>356</v>
      </c>
      <c r="E1418" s="138">
        <v>13.53018</v>
      </c>
      <c r="F1418" s="138">
        <v>9.5998079999999995</v>
      </c>
      <c r="G1418" s="138">
        <v>18.73621</v>
      </c>
      <c r="H1418" s="138">
        <v>17.098634312329921</v>
      </c>
    </row>
    <row r="1419" spans="1:8">
      <c r="A1419" s="39" t="s">
        <v>476</v>
      </c>
      <c r="B1419" s="39" t="s">
        <v>112</v>
      </c>
      <c r="C1419" s="39" t="s">
        <v>364</v>
      </c>
      <c r="D1419" s="39" t="s">
        <v>356</v>
      </c>
      <c r="E1419" s="138">
        <v>21.340979999999998</v>
      </c>
      <c r="F1419" s="138">
        <v>13.99788</v>
      </c>
      <c r="G1419" s="138">
        <v>31.14134</v>
      </c>
      <c r="H1419" s="138">
        <v>20.503407060031918</v>
      </c>
    </row>
    <row r="1420" spans="1:8">
      <c r="A1420" s="39" t="s">
        <v>476</v>
      </c>
      <c r="B1420" s="39" t="s">
        <v>115</v>
      </c>
      <c r="C1420" s="39" t="s">
        <v>366</v>
      </c>
      <c r="D1420" s="39" t="s">
        <v>356</v>
      </c>
      <c r="E1420" s="138">
        <v>16.417860000000001</v>
      </c>
      <c r="F1420" s="138">
        <v>12.80547</v>
      </c>
      <c r="G1420" s="138">
        <v>20.806139999999999</v>
      </c>
      <c r="H1420" s="138">
        <v>12.399405281808956</v>
      </c>
    </row>
    <row r="1421" spans="1:8">
      <c r="A1421" s="39" t="s">
        <v>476</v>
      </c>
      <c r="B1421" s="39" t="s">
        <v>118</v>
      </c>
      <c r="C1421" s="39" t="s">
        <v>365</v>
      </c>
      <c r="D1421" s="39" t="s">
        <v>356</v>
      </c>
      <c r="E1421" s="138">
        <v>27.034459999999999</v>
      </c>
      <c r="F1421" s="138">
        <v>17.96228</v>
      </c>
      <c r="G1421" s="138">
        <v>38.53633</v>
      </c>
      <c r="H1421" s="138">
        <v>19.579773370727583</v>
      </c>
    </row>
    <row r="1422" spans="1:8">
      <c r="A1422" s="39" t="s">
        <v>476</v>
      </c>
      <c r="B1422" s="39" t="s">
        <v>122</v>
      </c>
      <c r="C1422" s="39" t="s">
        <v>364</v>
      </c>
      <c r="D1422" s="39" t="s">
        <v>356</v>
      </c>
      <c r="E1422" s="138">
        <v>14.23874</v>
      </c>
      <c r="F1422" s="138">
        <v>10.50886</v>
      </c>
      <c r="G1422" s="138">
        <v>19.011230000000001</v>
      </c>
      <c r="H1422" s="138">
        <v>15.151242314980118</v>
      </c>
    </row>
    <row r="1423" spans="1:8">
      <c r="A1423" s="39" t="s">
        <v>476</v>
      </c>
      <c r="B1423" s="39" t="s">
        <v>130</v>
      </c>
      <c r="C1423" s="39" t="s">
        <v>363</v>
      </c>
      <c r="D1423" s="39" t="s">
        <v>356</v>
      </c>
      <c r="E1423" s="138">
        <v>23.12012</v>
      </c>
      <c r="F1423" s="138">
        <v>18.90287</v>
      </c>
      <c r="G1423" s="138">
        <v>27.95393</v>
      </c>
      <c r="H1423" s="138">
        <v>9.9926211455649891</v>
      </c>
    </row>
    <row r="1424" spans="1:8">
      <c r="A1424" s="39" t="s">
        <v>476</v>
      </c>
      <c r="B1424" s="39" t="s">
        <v>135</v>
      </c>
      <c r="C1424" s="39" t="s">
        <v>364</v>
      </c>
      <c r="D1424" s="39" t="s">
        <v>356</v>
      </c>
      <c r="E1424" s="138">
        <v>17.847529999999999</v>
      </c>
      <c r="F1424" s="138">
        <v>9.4096980000000006</v>
      </c>
      <c r="G1424" s="138">
        <v>31.242260000000002</v>
      </c>
      <c r="H1424" s="138">
        <v>30.923881343805</v>
      </c>
    </row>
    <row r="1425" spans="1:8">
      <c r="A1425" s="39" t="s">
        <v>476</v>
      </c>
      <c r="B1425" s="39" t="s">
        <v>136</v>
      </c>
      <c r="C1425" s="39" t="s">
        <v>364</v>
      </c>
      <c r="D1425" s="39" t="s">
        <v>356</v>
      </c>
      <c r="E1425" s="138">
        <v>14.40685</v>
      </c>
      <c r="F1425" s="138">
        <v>9.9261269999999993</v>
      </c>
      <c r="G1425" s="138">
        <v>20.450959999999998</v>
      </c>
      <c r="H1425" s="138">
        <v>18.494008058666537</v>
      </c>
    </row>
    <row r="1426" spans="1:8">
      <c r="A1426" s="39" t="s">
        <v>476</v>
      </c>
      <c r="B1426" s="39" t="s">
        <v>143</v>
      </c>
      <c r="C1426" s="39" t="s">
        <v>365</v>
      </c>
      <c r="D1426" s="39" t="s">
        <v>356</v>
      </c>
      <c r="E1426" s="138">
        <v>19.56879</v>
      </c>
      <c r="F1426" s="138">
        <v>13.95176</v>
      </c>
      <c r="G1426" s="138">
        <v>26.744389999999999</v>
      </c>
      <c r="H1426" s="138">
        <v>16.651550760164525</v>
      </c>
    </row>
    <row r="1427" spans="1:8">
      <c r="A1427" s="39" t="s">
        <v>476</v>
      </c>
      <c r="B1427" s="39" t="s">
        <v>149</v>
      </c>
      <c r="C1427" s="39" t="s">
        <v>363</v>
      </c>
      <c r="D1427" s="39" t="s">
        <v>356</v>
      </c>
      <c r="E1427" s="138">
        <v>16.823440000000002</v>
      </c>
      <c r="F1427" s="138">
        <v>12.89551</v>
      </c>
      <c r="G1427" s="138">
        <v>21.65044</v>
      </c>
      <c r="H1427" s="138">
        <v>13.239973513145941</v>
      </c>
    </row>
    <row r="1428" spans="1:8">
      <c r="A1428" s="39" t="s">
        <v>476</v>
      </c>
      <c r="B1428" s="39" t="s">
        <v>151</v>
      </c>
      <c r="C1428" s="39" t="s">
        <v>364</v>
      </c>
      <c r="D1428" s="39" t="s">
        <v>356</v>
      </c>
      <c r="E1428" s="138">
        <v>19.435870000000001</v>
      </c>
      <c r="F1428" s="138">
        <v>12.71325</v>
      </c>
      <c r="G1428" s="138">
        <v>28.55058</v>
      </c>
      <c r="H1428" s="138">
        <v>20.73891212484957</v>
      </c>
    </row>
    <row r="1429" spans="1:8">
      <c r="A1429" s="39" t="s">
        <v>476</v>
      </c>
      <c r="B1429" s="39" t="s">
        <v>154</v>
      </c>
      <c r="C1429" s="39" t="s">
        <v>366</v>
      </c>
      <c r="D1429" s="39" t="s">
        <v>356</v>
      </c>
      <c r="E1429" s="138">
        <v>13.44998</v>
      </c>
      <c r="F1429" s="138">
        <v>9.0293259999999993</v>
      </c>
      <c r="G1429" s="138">
        <v>19.56935</v>
      </c>
      <c r="H1429" s="138">
        <v>19.793784079976326</v>
      </c>
    </row>
    <row r="1430" spans="1:8">
      <c r="A1430" s="39" t="s">
        <v>476</v>
      </c>
      <c r="B1430" s="39" t="s">
        <v>164</v>
      </c>
      <c r="C1430" s="39" t="s">
        <v>365</v>
      </c>
      <c r="D1430" s="39" t="s">
        <v>356</v>
      </c>
      <c r="E1430" s="138">
        <v>18.303049999999999</v>
      </c>
      <c r="F1430" s="138">
        <v>11.92812</v>
      </c>
      <c r="G1430" s="138">
        <v>27.03903</v>
      </c>
      <c r="H1430" s="138">
        <v>20.975722625464062</v>
      </c>
    </row>
    <row r="1431" spans="1:8">
      <c r="A1431" s="39" t="s">
        <v>476</v>
      </c>
      <c r="B1431" s="39" t="s">
        <v>171</v>
      </c>
      <c r="C1431" s="39" t="s">
        <v>366</v>
      </c>
      <c r="D1431" s="39" t="s">
        <v>356</v>
      </c>
      <c r="E1431" s="138">
        <v>14.01445</v>
      </c>
      <c r="F1431" s="138">
        <v>10.60361</v>
      </c>
      <c r="G1431" s="138">
        <v>18.297879999999999</v>
      </c>
      <c r="H1431" s="138">
        <v>13.939669412641949</v>
      </c>
    </row>
    <row r="1432" spans="1:8">
      <c r="A1432" s="39" t="s">
        <v>476</v>
      </c>
      <c r="B1432" s="39" t="s">
        <v>174</v>
      </c>
      <c r="C1432" s="39" t="s">
        <v>366</v>
      </c>
      <c r="D1432" s="39" t="s">
        <v>356</v>
      </c>
      <c r="E1432" s="138">
        <v>16.475829999999998</v>
      </c>
      <c r="F1432" s="138">
        <v>12.00141</v>
      </c>
      <c r="G1432" s="138">
        <v>22.19763</v>
      </c>
      <c r="H1432" s="138">
        <v>15.724725249046633</v>
      </c>
    </row>
    <row r="1433" spans="1:8">
      <c r="A1433" s="39" t="s">
        <v>476</v>
      </c>
      <c r="B1433" s="39" t="s">
        <v>102</v>
      </c>
      <c r="C1433" s="39" t="s">
        <v>368</v>
      </c>
      <c r="D1433" s="39" t="s">
        <v>357</v>
      </c>
      <c r="E1433" s="138">
        <v>15.717449999999999</v>
      </c>
      <c r="F1433" s="138">
        <v>10.553649999999999</v>
      </c>
      <c r="G1433" s="138">
        <v>22.764810000000001</v>
      </c>
      <c r="H1433" s="138">
        <v>19.681322351908232</v>
      </c>
    </row>
    <row r="1434" spans="1:8">
      <c r="A1434" s="39" t="s">
        <v>476</v>
      </c>
      <c r="B1434" s="39" t="s">
        <v>103</v>
      </c>
      <c r="C1434" s="39" t="s">
        <v>368</v>
      </c>
      <c r="D1434" s="39" t="s">
        <v>357</v>
      </c>
      <c r="E1434" s="138">
        <v>17.009499999999999</v>
      </c>
      <c r="F1434" s="138">
        <v>11.55123</v>
      </c>
      <c r="G1434" s="138">
        <v>24.33727</v>
      </c>
      <c r="H1434" s="138">
        <v>19.0795731796937</v>
      </c>
    </row>
    <row r="1435" spans="1:8">
      <c r="A1435" s="39" t="s">
        <v>476</v>
      </c>
      <c r="B1435" s="39" t="s">
        <v>104</v>
      </c>
      <c r="C1435" s="39" t="s">
        <v>367</v>
      </c>
      <c r="D1435" s="39" t="s">
        <v>357</v>
      </c>
      <c r="E1435" s="138">
        <v>16.675640000000001</v>
      </c>
      <c r="F1435" s="138">
        <v>11.912179999999999</v>
      </c>
      <c r="G1435" s="138">
        <v>22.849830000000001</v>
      </c>
      <c r="H1435" s="138">
        <v>16.661435483135879</v>
      </c>
    </row>
    <row r="1436" spans="1:8">
      <c r="A1436" s="39" t="s">
        <v>476</v>
      </c>
      <c r="B1436" s="39" t="s">
        <v>110</v>
      </c>
      <c r="C1436" s="39" t="s">
        <v>370</v>
      </c>
      <c r="D1436" s="39" t="s">
        <v>357</v>
      </c>
      <c r="E1436" s="138">
        <v>15.370290000000001</v>
      </c>
      <c r="F1436" s="138">
        <v>11.34953</v>
      </c>
      <c r="G1436" s="138">
        <v>20.486319999999999</v>
      </c>
      <c r="H1436" s="138">
        <v>15.096084719286363</v>
      </c>
    </row>
    <row r="1437" spans="1:8">
      <c r="A1437" s="39" t="s">
        <v>476</v>
      </c>
      <c r="B1437" s="39" t="s">
        <v>111</v>
      </c>
      <c r="C1437" s="39" t="s">
        <v>370</v>
      </c>
      <c r="D1437" s="39" t="s">
        <v>357</v>
      </c>
      <c r="E1437" s="138">
        <v>17.366599999999998</v>
      </c>
      <c r="F1437" s="138">
        <v>13.3172</v>
      </c>
      <c r="G1437" s="138">
        <v>22.330120000000001</v>
      </c>
      <c r="H1437" s="138">
        <v>13.208014234219709</v>
      </c>
    </row>
    <row r="1438" spans="1:8">
      <c r="A1438" s="39" t="s">
        <v>476</v>
      </c>
      <c r="B1438" s="39" t="s">
        <v>116</v>
      </c>
      <c r="C1438" s="39" t="s">
        <v>369</v>
      </c>
      <c r="D1438" s="39" t="s">
        <v>357</v>
      </c>
      <c r="E1438" s="138">
        <v>14.02533</v>
      </c>
      <c r="F1438" s="138">
        <v>8.8548469999999995</v>
      </c>
      <c r="G1438" s="138">
        <v>21.502669999999998</v>
      </c>
      <c r="H1438" s="138">
        <v>22.731429492211593</v>
      </c>
    </row>
    <row r="1439" spans="1:8">
      <c r="A1439" s="39" t="s">
        <v>476</v>
      </c>
      <c r="B1439" s="39" t="s">
        <v>117</v>
      </c>
      <c r="C1439" s="39" t="s">
        <v>367</v>
      </c>
      <c r="D1439" s="39" t="s">
        <v>357</v>
      </c>
      <c r="E1439" s="138">
        <v>18.435839999999999</v>
      </c>
      <c r="F1439" s="138">
        <v>14.01445</v>
      </c>
      <c r="G1439" s="138">
        <v>23.86497</v>
      </c>
      <c r="H1439" s="138">
        <v>13.605591066097341</v>
      </c>
    </row>
    <row r="1440" spans="1:8">
      <c r="A1440" s="39" t="s">
        <v>476</v>
      </c>
      <c r="B1440" s="39" t="s">
        <v>119</v>
      </c>
      <c r="C1440" s="39" t="s">
        <v>367</v>
      </c>
      <c r="D1440" s="39" t="s">
        <v>357</v>
      </c>
      <c r="E1440" s="138">
        <v>14.06082</v>
      </c>
      <c r="F1440" s="138">
        <v>10.714589999999999</v>
      </c>
      <c r="G1440" s="138">
        <v>18.238610000000001</v>
      </c>
      <c r="H1440" s="138">
        <v>13.589534607512221</v>
      </c>
    </row>
    <row r="1441" spans="1:8">
      <c r="A1441" s="39" t="s">
        <v>476</v>
      </c>
      <c r="B1441" s="39" t="s">
        <v>123</v>
      </c>
      <c r="C1441" s="39" t="s">
        <v>370</v>
      </c>
      <c r="D1441" s="39" t="s">
        <v>357</v>
      </c>
      <c r="E1441" s="138">
        <v>20.741040000000002</v>
      </c>
      <c r="F1441" s="138">
        <v>16.34347</v>
      </c>
      <c r="G1441" s="138">
        <v>25.954750000000001</v>
      </c>
      <c r="H1441" s="138">
        <v>11.8175944889938</v>
      </c>
    </row>
    <row r="1442" spans="1:8">
      <c r="A1442" s="39" t="s">
        <v>476</v>
      </c>
      <c r="B1442" s="39" t="s">
        <v>132</v>
      </c>
      <c r="C1442" s="39" t="s">
        <v>367</v>
      </c>
      <c r="D1442" s="39" t="s">
        <v>357</v>
      </c>
      <c r="E1442" s="138">
        <v>13.389340000000001</v>
      </c>
      <c r="F1442" s="138">
        <v>9.6487230000000004</v>
      </c>
      <c r="G1442" s="138">
        <v>18.28661</v>
      </c>
      <c r="H1442" s="138">
        <v>16.343628588115617</v>
      </c>
    </row>
    <row r="1443" spans="1:8">
      <c r="A1443" s="39" t="s">
        <v>476</v>
      </c>
      <c r="B1443" s="39" t="s">
        <v>134</v>
      </c>
      <c r="C1443" s="39" t="s">
        <v>368</v>
      </c>
      <c r="D1443" s="39" t="s">
        <v>357</v>
      </c>
      <c r="E1443" s="138">
        <v>18.409490000000002</v>
      </c>
      <c r="F1443" s="138">
        <v>13.47658</v>
      </c>
      <c r="G1443" s="138">
        <v>24.633939999999999</v>
      </c>
      <c r="H1443" s="138">
        <v>15.425435468337254</v>
      </c>
    </row>
    <row r="1444" spans="1:8">
      <c r="A1444" s="39" t="s">
        <v>476</v>
      </c>
      <c r="B1444" s="39" t="s">
        <v>150</v>
      </c>
      <c r="C1444" s="39" t="s">
        <v>367</v>
      </c>
      <c r="D1444" s="39" t="s">
        <v>357</v>
      </c>
      <c r="E1444" s="138">
        <v>17.013380000000002</v>
      </c>
      <c r="F1444" s="138">
        <v>11.88106</v>
      </c>
      <c r="G1444" s="138">
        <v>23.764810000000001</v>
      </c>
      <c r="H1444" s="138">
        <v>17.740319677806525</v>
      </c>
    </row>
    <row r="1445" spans="1:8">
      <c r="A1445" s="39" t="s">
        <v>476</v>
      </c>
      <c r="B1445" s="39" t="s">
        <v>156</v>
      </c>
      <c r="C1445" s="39" t="s">
        <v>367</v>
      </c>
      <c r="D1445" s="39" t="s">
        <v>357</v>
      </c>
      <c r="E1445" s="138">
        <v>14.81696</v>
      </c>
      <c r="F1445" s="138">
        <v>10.40329</v>
      </c>
      <c r="G1445" s="138">
        <v>20.671150000000001</v>
      </c>
      <c r="H1445" s="138">
        <v>17.562603934950218</v>
      </c>
    </row>
    <row r="1446" spans="1:8">
      <c r="A1446" s="39" t="s">
        <v>476</v>
      </c>
      <c r="B1446" s="39" t="s">
        <v>159</v>
      </c>
      <c r="C1446" s="39" t="s">
        <v>368</v>
      </c>
      <c r="D1446" s="39" t="s">
        <v>357</v>
      </c>
      <c r="E1446" s="138">
        <v>13.68051</v>
      </c>
      <c r="F1446" s="138">
        <v>9.8775949999999995</v>
      </c>
      <c r="G1446" s="138">
        <v>18.644659999999998</v>
      </c>
      <c r="H1446" s="138">
        <v>16.240308292600204</v>
      </c>
    </row>
    <row r="1447" spans="1:8">
      <c r="A1447" s="39" t="s">
        <v>476</v>
      </c>
      <c r="B1447" s="39" t="s">
        <v>161</v>
      </c>
      <c r="C1447" s="39" t="s">
        <v>367</v>
      </c>
      <c r="D1447" s="39" t="s">
        <v>357</v>
      </c>
      <c r="E1447" s="138">
        <v>15.775169999999999</v>
      </c>
      <c r="F1447" s="138">
        <v>11.43304</v>
      </c>
      <c r="G1447" s="138">
        <v>21.36852</v>
      </c>
      <c r="H1447" s="138">
        <v>15.991536065855394</v>
      </c>
    </row>
    <row r="1448" spans="1:8">
      <c r="A1448" s="39" t="s">
        <v>476</v>
      </c>
      <c r="B1448" s="39" t="s">
        <v>168</v>
      </c>
      <c r="C1448" s="39" t="s">
        <v>369</v>
      </c>
      <c r="D1448" s="39" t="s">
        <v>357</v>
      </c>
      <c r="E1448" s="138">
        <v>13.77633</v>
      </c>
      <c r="F1448" s="138">
        <v>9.3764020000000006</v>
      </c>
      <c r="G1448" s="138">
        <v>19.79006</v>
      </c>
      <c r="H1448" s="138">
        <v>19.112455929844888</v>
      </c>
    </row>
    <row r="1449" spans="1:8">
      <c r="A1449" s="39" t="s">
        <v>476</v>
      </c>
      <c r="B1449" s="39" t="s">
        <v>98</v>
      </c>
      <c r="C1449" s="39" t="s">
        <v>374</v>
      </c>
      <c r="D1449" s="39" t="s">
        <v>358</v>
      </c>
      <c r="E1449" s="138">
        <v>10.61553</v>
      </c>
      <c r="F1449" s="138">
        <v>6.4892399999999997</v>
      </c>
      <c r="G1449" s="138">
        <v>16.891639999999999</v>
      </c>
      <c r="H1449" s="138">
        <v>24.500076774310845</v>
      </c>
    </row>
    <row r="1450" spans="1:8">
      <c r="A1450" s="39" t="s">
        <v>476</v>
      </c>
      <c r="B1450" s="39" t="s">
        <v>105</v>
      </c>
      <c r="C1450" s="39" t="s">
        <v>374</v>
      </c>
      <c r="D1450" s="39" t="s">
        <v>358</v>
      </c>
      <c r="E1450" s="138">
        <v>16.158809999999999</v>
      </c>
      <c r="F1450" s="138">
        <v>10.13571</v>
      </c>
      <c r="G1450" s="138">
        <v>24.774360000000001</v>
      </c>
      <c r="H1450" s="138">
        <v>22.91540651817801</v>
      </c>
    </row>
    <row r="1451" spans="1:8">
      <c r="A1451" s="39" t="s">
        <v>476</v>
      </c>
      <c r="B1451" s="39" t="s">
        <v>106</v>
      </c>
      <c r="C1451" s="39" t="s">
        <v>372</v>
      </c>
      <c r="D1451" s="39" t="s">
        <v>358</v>
      </c>
      <c r="E1451" s="138">
        <v>13.274889999999999</v>
      </c>
      <c r="F1451" s="138">
        <v>9.7294269999999994</v>
      </c>
      <c r="G1451" s="138">
        <v>17.856760000000001</v>
      </c>
      <c r="H1451" s="138">
        <v>15.519397900848897</v>
      </c>
    </row>
    <row r="1452" spans="1:8">
      <c r="A1452" s="39" t="s">
        <v>476</v>
      </c>
      <c r="B1452" s="39" t="s">
        <v>125</v>
      </c>
      <c r="C1452" s="39" t="s">
        <v>371</v>
      </c>
      <c r="D1452" s="39" t="s">
        <v>358</v>
      </c>
      <c r="E1452" s="138">
        <v>19.053699999999999</v>
      </c>
      <c r="F1452" s="138">
        <v>14.68238</v>
      </c>
      <c r="G1452" s="138">
        <v>24.354959999999998</v>
      </c>
      <c r="H1452" s="138">
        <v>12.933524722232429</v>
      </c>
    </row>
    <row r="1453" spans="1:8">
      <c r="A1453" s="39" t="s">
        <v>476</v>
      </c>
      <c r="B1453" s="39" t="s">
        <v>131</v>
      </c>
      <c r="C1453" s="39" t="s">
        <v>374</v>
      </c>
      <c r="D1453" s="39" t="s">
        <v>358</v>
      </c>
      <c r="E1453" s="138">
        <v>17.245039999999999</v>
      </c>
      <c r="F1453" s="138">
        <v>11.677670000000001</v>
      </c>
      <c r="G1453" s="138">
        <v>24.723690000000001</v>
      </c>
      <c r="H1453" s="138">
        <v>19.206566061893739</v>
      </c>
    </row>
    <row r="1454" spans="1:8">
      <c r="A1454" s="39" t="s">
        <v>476</v>
      </c>
      <c r="B1454" s="39" t="s">
        <v>133</v>
      </c>
      <c r="C1454" s="39" t="s">
        <v>373</v>
      </c>
      <c r="D1454" s="39" t="s">
        <v>358</v>
      </c>
      <c r="E1454" s="138">
        <v>18.310300000000002</v>
      </c>
      <c r="F1454" s="138">
        <v>14.104990000000001</v>
      </c>
      <c r="G1454" s="138">
        <v>23.427420000000001</v>
      </c>
      <c r="H1454" s="138">
        <v>12.96580613097546</v>
      </c>
    </row>
    <row r="1455" spans="1:8">
      <c r="A1455" s="39" t="s">
        <v>476</v>
      </c>
      <c r="B1455" s="39" t="s">
        <v>137</v>
      </c>
      <c r="C1455" s="39" t="s">
        <v>372</v>
      </c>
      <c r="D1455" s="39" t="s">
        <v>358</v>
      </c>
      <c r="E1455" s="138">
        <v>12.151730000000001</v>
      </c>
      <c r="F1455" s="138">
        <v>8.8520219999999998</v>
      </c>
      <c r="G1455" s="138">
        <v>16.459340000000001</v>
      </c>
      <c r="H1455" s="138">
        <v>15.850903533900111</v>
      </c>
    </row>
    <row r="1456" spans="1:8">
      <c r="A1456" s="39" t="s">
        <v>476</v>
      </c>
      <c r="B1456" s="39" t="s">
        <v>138</v>
      </c>
      <c r="C1456" s="39" t="s">
        <v>374</v>
      </c>
      <c r="D1456" s="39" t="s">
        <v>358</v>
      </c>
      <c r="E1456" s="138">
        <v>9.060829</v>
      </c>
      <c r="F1456" s="138">
        <v>4.6903949999999996</v>
      </c>
      <c r="G1456" s="138">
        <v>16.78633</v>
      </c>
      <c r="H1456" s="138">
        <v>32.723749670146077</v>
      </c>
    </row>
    <row r="1457" spans="1:8">
      <c r="A1457" s="39" t="s">
        <v>476</v>
      </c>
      <c r="B1457" s="39" t="s">
        <v>140</v>
      </c>
      <c r="C1457" s="39" t="s">
        <v>373</v>
      </c>
      <c r="D1457" s="39" t="s">
        <v>358</v>
      </c>
      <c r="E1457" s="138">
        <v>17.132680000000001</v>
      </c>
      <c r="F1457" s="138">
        <v>12.15288</v>
      </c>
      <c r="G1457" s="138">
        <v>23.604700000000001</v>
      </c>
      <c r="H1457" s="138">
        <v>16.984639881209478</v>
      </c>
    </row>
    <row r="1458" spans="1:8">
      <c r="A1458" s="39" t="s">
        <v>476</v>
      </c>
      <c r="B1458" s="39" t="s">
        <v>144</v>
      </c>
      <c r="C1458" s="39" t="s">
        <v>371</v>
      </c>
      <c r="D1458" s="39" t="s">
        <v>358</v>
      </c>
      <c r="E1458" s="138">
        <v>18.684950000000001</v>
      </c>
      <c r="F1458" s="138">
        <v>13.10506</v>
      </c>
      <c r="G1458" s="138">
        <v>25.931629999999998</v>
      </c>
      <c r="H1458" s="138">
        <v>17.467491216192709</v>
      </c>
    </row>
    <row r="1459" spans="1:8">
      <c r="A1459" s="39" t="s">
        <v>476</v>
      </c>
      <c r="B1459" s="39" t="s">
        <v>145</v>
      </c>
      <c r="C1459" s="39" t="s">
        <v>371</v>
      </c>
      <c r="D1459" s="39" t="s">
        <v>358</v>
      </c>
      <c r="E1459" s="138">
        <v>15.120839999999999</v>
      </c>
      <c r="F1459" s="138">
        <v>10.14527</v>
      </c>
      <c r="G1459" s="138">
        <v>21.940760000000001</v>
      </c>
      <c r="H1459" s="138">
        <v>19.746197962547054</v>
      </c>
    </row>
    <row r="1460" spans="1:8">
      <c r="A1460" s="39" t="s">
        <v>476</v>
      </c>
      <c r="B1460" s="39" t="s">
        <v>146</v>
      </c>
      <c r="C1460" s="39" t="s">
        <v>372</v>
      </c>
      <c r="D1460" s="39" t="s">
        <v>358</v>
      </c>
      <c r="E1460" s="138">
        <v>15.06936</v>
      </c>
      <c r="F1460" s="138">
        <v>11.044750000000001</v>
      </c>
      <c r="G1460" s="138">
        <v>20.227039999999999</v>
      </c>
      <c r="H1460" s="138">
        <v>15.467776999155902</v>
      </c>
    </row>
    <row r="1461" spans="1:8">
      <c r="A1461" s="39" t="s">
        <v>476</v>
      </c>
      <c r="B1461" s="39" t="s">
        <v>153</v>
      </c>
      <c r="C1461" s="39" t="s">
        <v>371</v>
      </c>
      <c r="D1461" s="39" t="s">
        <v>358</v>
      </c>
      <c r="E1461" s="138">
        <v>22.861840000000001</v>
      </c>
      <c r="F1461" s="138">
        <v>13.058770000000001</v>
      </c>
      <c r="G1461" s="138">
        <v>36.900550000000003</v>
      </c>
      <c r="H1461" s="138">
        <v>26.744658347709549</v>
      </c>
    </row>
    <row r="1462" spans="1:8">
      <c r="A1462" s="39" t="s">
        <v>476</v>
      </c>
      <c r="B1462" s="39" t="s">
        <v>162</v>
      </c>
      <c r="C1462" s="39" t="s">
        <v>371</v>
      </c>
      <c r="D1462" s="39" t="s">
        <v>358</v>
      </c>
      <c r="E1462" s="138">
        <v>10.83736</v>
      </c>
      <c r="F1462" s="138">
        <v>7.3407790000000004</v>
      </c>
      <c r="G1462" s="138">
        <v>15.716939999999999</v>
      </c>
      <c r="H1462" s="138">
        <v>19.468579063535767</v>
      </c>
    </row>
    <row r="1463" spans="1:8">
      <c r="A1463" s="39" t="s">
        <v>476</v>
      </c>
      <c r="B1463" s="39" t="s">
        <v>165</v>
      </c>
      <c r="C1463" s="39" t="s">
        <v>374</v>
      </c>
      <c r="D1463" s="39" t="s">
        <v>358</v>
      </c>
      <c r="E1463" s="138">
        <v>8.7708270000000006</v>
      </c>
      <c r="F1463" s="138">
        <v>4.6235429999999997</v>
      </c>
      <c r="G1463" s="138">
        <v>16.0136</v>
      </c>
      <c r="H1463" s="138">
        <v>31.866755552241539</v>
      </c>
    </row>
    <row r="1464" spans="1:8">
      <c r="A1464" s="39" t="s">
        <v>476</v>
      </c>
      <c r="B1464" s="39" t="s">
        <v>166</v>
      </c>
      <c r="C1464" s="39" t="s">
        <v>374</v>
      </c>
      <c r="D1464" s="39" t="s">
        <v>358</v>
      </c>
      <c r="E1464" s="138">
        <v>14.795489999999999</v>
      </c>
      <c r="F1464" s="138">
        <v>10.63649</v>
      </c>
      <c r="G1464" s="138">
        <v>20.212879999999998</v>
      </c>
      <c r="H1464" s="138">
        <v>16.416658049175798</v>
      </c>
    </row>
    <row r="1465" spans="1:8">
      <c r="A1465" s="39" t="s">
        <v>476</v>
      </c>
      <c r="B1465" s="39" t="s">
        <v>170</v>
      </c>
      <c r="C1465" s="39" t="s">
        <v>372</v>
      </c>
      <c r="D1465" s="39" t="s">
        <v>358</v>
      </c>
      <c r="E1465" s="138">
        <v>14.654109999999999</v>
      </c>
      <c r="F1465" s="138">
        <v>11.11027</v>
      </c>
      <c r="G1465" s="138">
        <v>19.085640000000001</v>
      </c>
      <c r="H1465" s="138">
        <v>13.824899635665352</v>
      </c>
    </row>
    <row r="1466" spans="1:8">
      <c r="A1466" s="39" t="s">
        <v>476</v>
      </c>
      <c r="B1466" s="39" t="s">
        <v>172</v>
      </c>
      <c r="C1466" s="39" t="s">
        <v>374</v>
      </c>
      <c r="D1466" s="39" t="s">
        <v>358</v>
      </c>
      <c r="E1466" s="138">
        <v>17.476479999999999</v>
      </c>
      <c r="F1466" s="138">
        <v>12.3597</v>
      </c>
      <c r="G1466" s="138">
        <v>24.128350000000001</v>
      </c>
      <c r="H1466" s="138">
        <v>17.115986743325887</v>
      </c>
    </row>
    <row r="1467" spans="1:8">
      <c r="A1467" s="39" t="s">
        <v>476</v>
      </c>
      <c r="B1467" s="39" t="s">
        <v>175</v>
      </c>
      <c r="C1467" s="39" t="s">
        <v>373</v>
      </c>
      <c r="D1467" s="39" t="s">
        <v>358</v>
      </c>
      <c r="E1467" s="138">
        <v>17.418970000000002</v>
      </c>
      <c r="F1467" s="138">
        <v>12.919890000000001</v>
      </c>
      <c r="G1467" s="138">
        <v>23.069700000000001</v>
      </c>
      <c r="H1467" s="138">
        <v>14.822208201747863</v>
      </c>
    </row>
    <row r="1468" spans="1:8">
      <c r="A1468" s="39" t="s">
        <v>476</v>
      </c>
      <c r="B1468" s="39" t="s">
        <v>99</v>
      </c>
      <c r="C1468" s="39" t="s">
        <v>377</v>
      </c>
      <c r="D1468" s="39" t="s">
        <v>360</v>
      </c>
      <c r="E1468" s="138">
        <v>15.344200000000001</v>
      </c>
      <c r="F1468" s="138">
        <v>9.5739780000000003</v>
      </c>
      <c r="G1468" s="138">
        <v>23.681360000000002</v>
      </c>
      <c r="H1468" s="138">
        <v>23.219033902060712</v>
      </c>
    </row>
    <row r="1469" spans="1:8">
      <c r="A1469" s="39" t="s">
        <v>476</v>
      </c>
      <c r="B1469" s="39" t="s">
        <v>100</v>
      </c>
      <c r="C1469" s="39" t="s">
        <v>377</v>
      </c>
      <c r="D1469" s="39" t="s">
        <v>360</v>
      </c>
      <c r="E1469" s="138">
        <v>18.190770000000001</v>
      </c>
      <c r="F1469" s="138">
        <v>13.62018</v>
      </c>
      <c r="G1469" s="138">
        <v>23.871269999999999</v>
      </c>
      <c r="H1469" s="138">
        <v>14.345654417047765</v>
      </c>
    </row>
    <row r="1470" spans="1:8">
      <c r="A1470" s="39" t="s">
        <v>476</v>
      </c>
      <c r="B1470" s="39" t="s">
        <v>107</v>
      </c>
      <c r="C1470" s="39" t="s">
        <v>376</v>
      </c>
      <c r="D1470" s="39" t="s">
        <v>360</v>
      </c>
      <c r="E1470" s="138">
        <v>19.435210000000001</v>
      </c>
      <c r="F1470" s="138">
        <v>15.432359999999999</v>
      </c>
      <c r="G1470" s="138">
        <v>24.179459999999999</v>
      </c>
      <c r="H1470" s="138">
        <v>11.47166405714165</v>
      </c>
    </row>
    <row r="1471" spans="1:8">
      <c r="A1471" s="39" t="s">
        <v>476</v>
      </c>
      <c r="B1471" s="39" t="s">
        <v>113</v>
      </c>
      <c r="C1471" s="39" t="s">
        <v>375</v>
      </c>
      <c r="D1471" s="39" t="s">
        <v>360</v>
      </c>
      <c r="E1471" s="138">
        <v>19.086790000000001</v>
      </c>
      <c r="F1471" s="138">
        <v>12.579409999999999</v>
      </c>
      <c r="G1471" s="138">
        <v>27.88664</v>
      </c>
      <c r="H1471" s="138">
        <v>20.403577552851999</v>
      </c>
    </row>
    <row r="1472" spans="1:8">
      <c r="A1472" s="39" t="s">
        <v>476</v>
      </c>
      <c r="B1472" s="39" t="s">
        <v>114</v>
      </c>
      <c r="C1472" s="39" t="s">
        <v>386</v>
      </c>
      <c r="D1472" s="39" t="s">
        <v>360</v>
      </c>
      <c r="E1472" s="138">
        <v>17.121400000000001</v>
      </c>
      <c r="F1472" s="138">
        <v>11.25953</v>
      </c>
      <c r="G1472" s="138">
        <v>25.16947</v>
      </c>
      <c r="H1472" s="138">
        <v>20.610183746656229</v>
      </c>
    </row>
    <row r="1473" spans="1:8">
      <c r="A1473" s="39" t="s">
        <v>476</v>
      </c>
      <c r="B1473" s="39" t="s">
        <v>120</v>
      </c>
      <c r="C1473" s="39" t="s">
        <v>386</v>
      </c>
      <c r="D1473" s="39" t="s">
        <v>360</v>
      </c>
      <c r="E1473" s="138">
        <v>14.34028</v>
      </c>
      <c r="F1473" s="138">
        <v>9.3357919999999996</v>
      </c>
      <c r="G1473" s="138">
        <v>21.394390000000001</v>
      </c>
      <c r="H1473" s="138">
        <v>21.238106926782464</v>
      </c>
    </row>
    <row r="1474" spans="1:8">
      <c r="A1474" s="39" t="s">
        <v>476</v>
      </c>
      <c r="B1474" s="39" t="s">
        <v>121</v>
      </c>
      <c r="C1474" s="39" t="s">
        <v>377</v>
      </c>
      <c r="D1474" s="39" t="s">
        <v>360</v>
      </c>
      <c r="E1474" s="138">
        <v>12.221909999999999</v>
      </c>
      <c r="F1474" s="138">
        <v>7.0302429999999996</v>
      </c>
      <c r="G1474" s="138">
        <v>20.405989999999999</v>
      </c>
      <c r="H1474" s="138">
        <v>27.337404710065776</v>
      </c>
    </row>
    <row r="1475" spans="1:8">
      <c r="A1475" s="39" t="s">
        <v>476</v>
      </c>
      <c r="B1475" s="39" t="s">
        <v>124</v>
      </c>
      <c r="C1475" s="39" t="s">
        <v>375</v>
      </c>
      <c r="D1475" s="39" t="s">
        <v>360</v>
      </c>
      <c r="E1475" s="138">
        <v>20.553090000000001</v>
      </c>
      <c r="F1475" s="138">
        <v>15.235480000000001</v>
      </c>
      <c r="G1475" s="138">
        <v>27.1326</v>
      </c>
      <c r="H1475" s="138">
        <v>14.76012122751372</v>
      </c>
    </row>
    <row r="1476" spans="1:8">
      <c r="A1476" s="39" t="s">
        <v>476</v>
      </c>
      <c r="B1476" s="39" t="s">
        <v>126</v>
      </c>
      <c r="C1476" s="39" t="s">
        <v>377</v>
      </c>
      <c r="D1476" s="39" t="s">
        <v>360</v>
      </c>
      <c r="E1476" s="138">
        <v>8.5472070000000002</v>
      </c>
      <c r="F1476" s="138">
        <v>5.7407870000000001</v>
      </c>
      <c r="G1476" s="138">
        <v>12.542999999999999</v>
      </c>
      <c r="H1476" s="138">
        <v>19.979473996593271</v>
      </c>
    </row>
    <row r="1477" spans="1:8">
      <c r="A1477" s="39" t="s">
        <v>476</v>
      </c>
      <c r="B1477" s="39" t="s">
        <v>127</v>
      </c>
      <c r="C1477" s="39" t="s">
        <v>386</v>
      </c>
      <c r="D1477" s="39" t="s">
        <v>360</v>
      </c>
      <c r="E1477" s="138">
        <v>18.007010000000001</v>
      </c>
      <c r="F1477" s="138">
        <v>11.39622</v>
      </c>
      <c r="G1477" s="138">
        <v>27.272269999999999</v>
      </c>
      <c r="H1477" s="138">
        <v>22.37962326893804</v>
      </c>
    </row>
    <row r="1478" spans="1:8">
      <c r="A1478" s="39" t="s">
        <v>476</v>
      </c>
      <c r="B1478" s="39" t="s">
        <v>128</v>
      </c>
      <c r="C1478" s="39" t="s">
        <v>379</v>
      </c>
      <c r="D1478" s="39" t="s">
        <v>360</v>
      </c>
      <c r="E1478" s="138">
        <v>14.753489999999999</v>
      </c>
      <c r="F1478" s="138">
        <v>10.94515</v>
      </c>
      <c r="G1478" s="138">
        <v>19.595359999999999</v>
      </c>
      <c r="H1478" s="138">
        <v>14.885908351176569</v>
      </c>
    </row>
    <row r="1479" spans="1:8">
      <c r="A1479" s="39" t="s">
        <v>476</v>
      </c>
      <c r="B1479" s="39" t="s">
        <v>129</v>
      </c>
      <c r="C1479" s="39" t="s">
        <v>386</v>
      </c>
      <c r="D1479" s="39" t="s">
        <v>360</v>
      </c>
      <c r="E1479" s="138">
        <v>11.13504</v>
      </c>
      <c r="F1479" s="138">
        <v>6.7424429999999997</v>
      </c>
      <c r="G1479" s="138">
        <v>17.84186</v>
      </c>
      <c r="H1479" s="138">
        <v>24.930893827054057</v>
      </c>
    </row>
    <row r="1480" spans="1:8">
      <c r="A1480" s="39" t="s">
        <v>476</v>
      </c>
      <c r="B1480" s="39" t="s">
        <v>139</v>
      </c>
      <c r="C1480" s="39" t="s">
        <v>379</v>
      </c>
      <c r="D1480" s="39" t="s">
        <v>360</v>
      </c>
      <c r="E1480" s="138">
        <v>18.337959999999999</v>
      </c>
      <c r="F1480" s="138">
        <v>14.379580000000001</v>
      </c>
      <c r="G1480" s="138">
        <v>23.092130000000001</v>
      </c>
      <c r="H1480" s="138">
        <v>12.102393068803728</v>
      </c>
    </row>
    <row r="1481" spans="1:8">
      <c r="A1481" s="39" t="s">
        <v>476</v>
      </c>
      <c r="B1481" s="39" t="s">
        <v>141</v>
      </c>
      <c r="C1481" s="39" t="s">
        <v>379</v>
      </c>
      <c r="D1481" s="39" t="s">
        <v>360</v>
      </c>
      <c r="E1481" s="138">
        <v>16.784870000000002</v>
      </c>
      <c r="F1481" s="138">
        <v>11.01848</v>
      </c>
      <c r="G1481" s="138">
        <v>24.730319999999999</v>
      </c>
      <c r="H1481" s="138">
        <v>20.712975435615526</v>
      </c>
    </row>
    <row r="1482" spans="1:8">
      <c r="A1482" s="39" t="s">
        <v>476</v>
      </c>
      <c r="B1482" s="39" t="s">
        <v>142</v>
      </c>
      <c r="C1482" s="39" t="s">
        <v>376</v>
      </c>
      <c r="D1482" s="39" t="s">
        <v>360</v>
      </c>
      <c r="E1482" s="138">
        <v>20.757580000000001</v>
      </c>
      <c r="F1482" s="138">
        <v>16.269749999999998</v>
      </c>
      <c r="G1482" s="138">
        <v>26.097490000000001</v>
      </c>
      <c r="H1482" s="138">
        <v>12.075034758387057</v>
      </c>
    </row>
    <row r="1483" spans="1:8">
      <c r="A1483" s="39" t="s">
        <v>476</v>
      </c>
      <c r="B1483" s="39" t="s">
        <v>147</v>
      </c>
      <c r="C1483" s="39" t="s">
        <v>379</v>
      </c>
      <c r="D1483" s="39" t="s">
        <v>360</v>
      </c>
      <c r="E1483" s="138">
        <v>19.08361</v>
      </c>
      <c r="F1483" s="138">
        <v>14.47255</v>
      </c>
      <c r="G1483" s="138">
        <v>24.738859999999999</v>
      </c>
      <c r="H1483" s="138">
        <v>13.704943666318897</v>
      </c>
    </row>
    <row r="1484" spans="1:8">
      <c r="A1484" s="39" t="s">
        <v>476</v>
      </c>
      <c r="B1484" s="39" t="s">
        <v>148</v>
      </c>
      <c r="C1484" s="39" t="s">
        <v>377</v>
      </c>
      <c r="D1484" s="39" t="s">
        <v>360</v>
      </c>
      <c r="E1484" s="138">
        <v>17.554880000000001</v>
      </c>
      <c r="F1484" s="138">
        <v>12.51069</v>
      </c>
      <c r="G1484" s="138">
        <v>24.073250000000002</v>
      </c>
      <c r="H1484" s="138">
        <v>16.745537423212234</v>
      </c>
    </row>
    <row r="1485" spans="1:8">
      <c r="A1485" s="39" t="s">
        <v>476</v>
      </c>
      <c r="B1485" s="39" t="s">
        <v>152</v>
      </c>
      <c r="C1485" s="39" t="s">
        <v>386</v>
      </c>
      <c r="D1485" s="39" t="s">
        <v>360</v>
      </c>
      <c r="E1485" s="138">
        <v>19.33051</v>
      </c>
      <c r="F1485" s="138">
        <v>9.9347969999999997</v>
      </c>
      <c r="G1485" s="138">
        <v>34.234499999999997</v>
      </c>
      <c r="H1485" s="138">
        <v>31.928107432240534</v>
      </c>
    </row>
    <row r="1486" spans="1:8">
      <c r="A1486" s="39" t="s">
        <v>476</v>
      </c>
      <c r="B1486" s="39" t="s">
        <v>155</v>
      </c>
      <c r="C1486" s="39" t="s">
        <v>386</v>
      </c>
      <c r="D1486" s="39" t="s">
        <v>360</v>
      </c>
      <c r="E1486" s="138">
        <v>22.970199999999998</v>
      </c>
      <c r="F1486" s="138">
        <v>15.3117</v>
      </c>
      <c r="G1486" s="138">
        <v>32.968069999999997</v>
      </c>
      <c r="H1486" s="138">
        <v>19.663093921689843</v>
      </c>
    </row>
    <row r="1487" spans="1:8">
      <c r="A1487" s="39" t="s">
        <v>476</v>
      </c>
      <c r="B1487" s="39" t="s">
        <v>157</v>
      </c>
      <c r="C1487" s="39" t="s">
        <v>377</v>
      </c>
      <c r="D1487" s="39" t="s">
        <v>360</v>
      </c>
      <c r="E1487" s="138">
        <v>5.9365860000000001</v>
      </c>
      <c r="F1487" s="138">
        <v>2.9688720000000002</v>
      </c>
      <c r="G1487" s="138">
        <v>11.518689999999999</v>
      </c>
      <c r="H1487" s="138">
        <v>34.743554628872559</v>
      </c>
    </row>
    <row r="1488" spans="1:8">
      <c r="A1488" s="39" t="s">
        <v>476</v>
      </c>
      <c r="B1488" s="39" t="s">
        <v>158</v>
      </c>
      <c r="C1488" s="39" t="s">
        <v>375</v>
      </c>
      <c r="D1488" s="39" t="s">
        <v>360</v>
      </c>
      <c r="E1488" s="138">
        <v>10.823829999999999</v>
      </c>
      <c r="F1488" s="138">
        <v>5.7830149999999998</v>
      </c>
      <c r="G1488" s="138">
        <v>19.355830000000001</v>
      </c>
      <c r="H1488" s="138">
        <v>31.018364109561965</v>
      </c>
    </row>
    <row r="1489" spans="1:8">
      <c r="A1489" s="39" t="s">
        <v>476</v>
      </c>
      <c r="B1489" s="39" t="s">
        <v>160</v>
      </c>
      <c r="C1489" s="39" t="s">
        <v>386</v>
      </c>
      <c r="D1489" s="39" t="s">
        <v>360</v>
      </c>
      <c r="E1489" s="138">
        <v>10.13815</v>
      </c>
      <c r="F1489" s="138">
        <v>6.8074490000000001</v>
      </c>
      <c r="G1489" s="138">
        <v>14.838979999999999</v>
      </c>
      <c r="H1489" s="138">
        <v>19.927501565867541</v>
      </c>
    </row>
    <row r="1490" spans="1:8">
      <c r="A1490" s="39" t="s">
        <v>476</v>
      </c>
      <c r="B1490" s="39" t="s">
        <v>163</v>
      </c>
      <c r="C1490" s="39" t="s">
        <v>375</v>
      </c>
      <c r="D1490" s="39" t="s">
        <v>360</v>
      </c>
      <c r="E1490" s="138">
        <v>6.5870350000000002</v>
      </c>
      <c r="F1490" s="138">
        <v>3.9041610000000002</v>
      </c>
      <c r="G1490" s="138">
        <v>10.90433</v>
      </c>
      <c r="H1490" s="138">
        <v>26.276131825624123</v>
      </c>
    </row>
    <row r="1491" spans="1:8">
      <c r="A1491" s="39" t="s">
        <v>476</v>
      </c>
      <c r="B1491" s="39" t="s">
        <v>167</v>
      </c>
      <c r="C1491" s="39" t="s">
        <v>386</v>
      </c>
      <c r="D1491" s="39" t="s">
        <v>360</v>
      </c>
      <c r="E1491" s="138">
        <v>15.74372</v>
      </c>
      <c r="F1491" s="138">
        <v>11.277570000000001</v>
      </c>
      <c r="G1491" s="138">
        <v>21.54898</v>
      </c>
      <c r="H1491" s="138">
        <v>16.560749301943886</v>
      </c>
    </row>
    <row r="1492" spans="1:8">
      <c r="A1492" s="39" t="s">
        <v>476</v>
      </c>
      <c r="B1492" s="39" t="s">
        <v>169</v>
      </c>
      <c r="C1492" s="39" t="s">
        <v>386</v>
      </c>
      <c r="D1492" s="39" t="s">
        <v>360</v>
      </c>
      <c r="E1492" s="138">
        <v>18.878139999999998</v>
      </c>
      <c r="F1492" s="138">
        <v>10.66347</v>
      </c>
      <c r="G1492" s="138">
        <v>31.210239999999999</v>
      </c>
      <c r="H1492" s="138">
        <v>27.630306799292732</v>
      </c>
    </row>
    <row r="1493" spans="1:8">
      <c r="A1493" s="39" t="s">
        <v>476</v>
      </c>
      <c r="B1493" s="39" t="s">
        <v>173</v>
      </c>
      <c r="C1493" s="39" t="s">
        <v>379</v>
      </c>
      <c r="D1493" s="39" t="s">
        <v>360</v>
      </c>
      <c r="E1493" s="138">
        <v>18.849499999999999</v>
      </c>
      <c r="F1493" s="138">
        <v>15.09657</v>
      </c>
      <c r="G1493" s="138">
        <v>23.279589999999999</v>
      </c>
      <c r="H1493" s="138">
        <v>11.063168784317886</v>
      </c>
    </row>
    <row r="1494" spans="1:8">
      <c r="A1494" s="39" t="s">
        <v>476</v>
      </c>
      <c r="B1494" s="39" t="s">
        <v>176</v>
      </c>
      <c r="C1494" s="39" t="s">
        <v>386</v>
      </c>
      <c r="D1494" s="39" t="s">
        <v>360</v>
      </c>
      <c r="E1494" s="138">
        <v>15.462479999999999</v>
      </c>
      <c r="F1494" s="138">
        <v>8.7857830000000003</v>
      </c>
      <c r="G1494" s="138">
        <v>25.77908</v>
      </c>
      <c r="H1494" s="138">
        <v>27.65759438330721</v>
      </c>
    </row>
    <row r="1495" spans="1:8">
      <c r="A1495" s="39" t="s">
        <v>476</v>
      </c>
      <c r="B1495" s="39" t="s">
        <v>363</v>
      </c>
      <c r="C1495" s="39" t="s">
        <v>363</v>
      </c>
      <c r="D1495" s="39" t="s">
        <v>363</v>
      </c>
      <c r="E1495" s="138">
        <v>20.29307</v>
      </c>
      <c r="F1495" s="138">
        <v>17.126639999999998</v>
      </c>
      <c r="G1495" s="138">
        <v>23.876259999999998</v>
      </c>
      <c r="H1495" s="138">
        <v>8.4818955436511079</v>
      </c>
    </row>
    <row r="1496" spans="1:8">
      <c r="A1496" s="39" t="s">
        <v>476</v>
      </c>
      <c r="B1496" s="39" t="s">
        <v>364</v>
      </c>
      <c r="C1496" s="39" t="s">
        <v>364</v>
      </c>
      <c r="D1496" s="39" t="s">
        <v>364</v>
      </c>
      <c r="E1496" s="138">
        <v>14.85399</v>
      </c>
      <c r="F1496" s="138">
        <v>12.45608</v>
      </c>
      <c r="G1496" s="138">
        <v>17.6206</v>
      </c>
      <c r="H1496" s="138">
        <v>8.8535538262783273</v>
      </c>
    </row>
    <row r="1497" spans="1:8">
      <c r="A1497" s="39" t="s">
        <v>476</v>
      </c>
      <c r="B1497" s="39" t="s">
        <v>365</v>
      </c>
      <c r="C1497" s="39" t="s">
        <v>365</v>
      </c>
      <c r="D1497" s="39" t="s">
        <v>365</v>
      </c>
      <c r="E1497" s="138">
        <v>19.508089999999999</v>
      </c>
      <c r="F1497" s="138">
        <v>15.42831</v>
      </c>
      <c r="G1497" s="138">
        <v>24.356010000000001</v>
      </c>
      <c r="H1497" s="138">
        <v>11.664171120801678</v>
      </c>
    </row>
    <row r="1498" spans="1:8">
      <c r="A1498" s="39" t="s">
        <v>476</v>
      </c>
      <c r="B1498" s="39" t="s">
        <v>366</v>
      </c>
      <c r="C1498" s="39" t="s">
        <v>366</v>
      </c>
      <c r="D1498" s="39" t="s">
        <v>366</v>
      </c>
      <c r="E1498" s="138">
        <v>15.24591</v>
      </c>
      <c r="F1498" s="138">
        <v>13.307219999999999</v>
      </c>
      <c r="G1498" s="138">
        <v>17.410309999999999</v>
      </c>
      <c r="H1498" s="138">
        <v>6.8580360240877729</v>
      </c>
    </row>
    <row r="1499" spans="1:8">
      <c r="A1499" s="39" t="s">
        <v>476</v>
      </c>
      <c r="B1499" s="39" t="s">
        <v>356</v>
      </c>
      <c r="C1499" s="39" t="s">
        <v>356</v>
      </c>
      <c r="D1499" s="39" t="s">
        <v>356</v>
      </c>
      <c r="E1499" s="138">
        <v>16.759709999999998</v>
      </c>
      <c r="F1499" s="138">
        <v>15.37656</v>
      </c>
      <c r="G1499" s="138">
        <v>18.240459999999999</v>
      </c>
      <c r="H1499" s="138">
        <v>4.3572967551347856</v>
      </c>
    </row>
    <row r="1500" spans="1:8">
      <c r="A1500" s="39" t="s">
        <v>476</v>
      </c>
      <c r="B1500" s="39" t="s">
        <v>367</v>
      </c>
      <c r="C1500" s="39" t="s">
        <v>367</v>
      </c>
      <c r="D1500" s="39" t="s">
        <v>367</v>
      </c>
      <c r="E1500" s="138">
        <v>15.703900000000001</v>
      </c>
      <c r="F1500" s="138">
        <v>13.93816</v>
      </c>
      <c r="G1500" s="138">
        <v>17.647449999999999</v>
      </c>
      <c r="H1500" s="138">
        <v>6.0205624080642384</v>
      </c>
    </row>
    <row r="1501" spans="1:8">
      <c r="A1501" s="39" t="s">
        <v>476</v>
      </c>
      <c r="B1501" s="39" t="s">
        <v>368</v>
      </c>
      <c r="C1501" s="39" t="s">
        <v>368</v>
      </c>
      <c r="D1501" s="39" t="s">
        <v>368</v>
      </c>
      <c r="E1501" s="138">
        <v>16.953990000000001</v>
      </c>
      <c r="F1501" s="138">
        <v>13.9694</v>
      </c>
      <c r="G1501" s="138">
        <v>20.424859999999999</v>
      </c>
      <c r="H1501" s="138">
        <v>9.6988437530044553</v>
      </c>
    </row>
    <row r="1502" spans="1:8">
      <c r="A1502" s="39" t="s">
        <v>476</v>
      </c>
      <c r="B1502" s="39" t="s">
        <v>369</v>
      </c>
      <c r="C1502" s="39" t="s">
        <v>369</v>
      </c>
      <c r="D1502" s="39" t="s">
        <v>369</v>
      </c>
      <c r="E1502" s="138">
        <v>13.73821</v>
      </c>
      <c r="F1502" s="138">
        <v>10.22911</v>
      </c>
      <c r="G1502" s="138">
        <v>18.206949999999999</v>
      </c>
      <c r="H1502" s="138">
        <v>14.733316785811251</v>
      </c>
    </row>
    <row r="1503" spans="1:8">
      <c r="A1503" s="39" t="s">
        <v>476</v>
      </c>
      <c r="B1503" s="39" t="s">
        <v>370</v>
      </c>
      <c r="C1503" s="39" t="s">
        <v>370</v>
      </c>
      <c r="D1503" s="39" t="s">
        <v>370</v>
      </c>
      <c r="E1503" s="138">
        <v>18.05152</v>
      </c>
      <c r="F1503" s="138">
        <v>15.344250000000001</v>
      </c>
      <c r="G1503" s="138">
        <v>21.1173</v>
      </c>
      <c r="H1503" s="138">
        <v>8.1513800499902498</v>
      </c>
    </row>
    <row r="1504" spans="1:8">
      <c r="A1504" s="39" t="s">
        <v>476</v>
      </c>
      <c r="B1504" s="39" t="s">
        <v>357</v>
      </c>
      <c r="C1504" s="39" t="s">
        <v>357</v>
      </c>
      <c r="D1504" s="39" t="s">
        <v>357</v>
      </c>
      <c r="E1504" s="138">
        <v>16.475619999999999</v>
      </c>
      <c r="F1504" s="138">
        <v>15.1335</v>
      </c>
      <c r="G1504" s="138">
        <v>17.911639999999998</v>
      </c>
      <c r="H1504" s="138">
        <v>4.2995990439206535</v>
      </c>
    </row>
    <row r="1505" spans="1:8">
      <c r="A1505" s="39" t="s">
        <v>476</v>
      </c>
      <c r="B1505" s="39" t="s">
        <v>371</v>
      </c>
      <c r="C1505" s="39" t="s">
        <v>371</v>
      </c>
      <c r="D1505" s="39" t="s">
        <v>371</v>
      </c>
      <c r="E1505" s="138">
        <v>18.427589999999999</v>
      </c>
      <c r="F1505" s="138">
        <v>15.539580000000001</v>
      </c>
      <c r="G1505" s="138">
        <v>21.71433</v>
      </c>
      <c r="H1505" s="138">
        <v>8.5410843197618362</v>
      </c>
    </row>
    <row r="1506" spans="1:8">
      <c r="A1506" s="39" t="s">
        <v>476</v>
      </c>
      <c r="B1506" s="39" t="s">
        <v>372</v>
      </c>
      <c r="C1506" s="39" t="s">
        <v>372</v>
      </c>
      <c r="D1506" s="39" t="s">
        <v>372</v>
      </c>
      <c r="E1506" s="138">
        <v>14.13679</v>
      </c>
      <c r="F1506" s="138">
        <v>12.105790000000001</v>
      </c>
      <c r="G1506" s="138">
        <v>16.444780000000002</v>
      </c>
      <c r="H1506" s="138">
        <v>7.8175738622417112</v>
      </c>
    </row>
    <row r="1507" spans="1:8">
      <c r="A1507" s="39" t="s">
        <v>476</v>
      </c>
      <c r="B1507" s="39" t="s">
        <v>373</v>
      </c>
      <c r="C1507" s="39" t="s">
        <v>373</v>
      </c>
      <c r="D1507" s="39" t="s">
        <v>373</v>
      </c>
      <c r="E1507" s="138">
        <v>17.663820000000001</v>
      </c>
      <c r="F1507" s="138">
        <v>14.90743</v>
      </c>
      <c r="G1507" s="138">
        <v>20.805260000000001</v>
      </c>
      <c r="H1507" s="138">
        <v>8.5092352616817877</v>
      </c>
    </row>
    <row r="1508" spans="1:8">
      <c r="A1508" s="39" t="s">
        <v>476</v>
      </c>
      <c r="B1508" s="39" t="s">
        <v>374</v>
      </c>
      <c r="C1508" s="39" t="s">
        <v>374</v>
      </c>
      <c r="D1508" s="39" t="s">
        <v>374</v>
      </c>
      <c r="E1508" s="138">
        <v>15.437060000000001</v>
      </c>
      <c r="F1508" s="138">
        <v>12.79538</v>
      </c>
      <c r="G1508" s="138">
        <v>18.508369999999999</v>
      </c>
      <c r="H1508" s="138">
        <v>9.4235430839810164</v>
      </c>
    </row>
    <row r="1509" spans="1:8">
      <c r="A1509" s="39" t="s">
        <v>476</v>
      </c>
      <c r="B1509" s="39" t="s">
        <v>358</v>
      </c>
      <c r="C1509" s="39" t="s">
        <v>358</v>
      </c>
      <c r="D1509" s="39" t="s">
        <v>358</v>
      </c>
      <c r="E1509" s="138">
        <v>15.79138</v>
      </c>
      <c r="F1509" s="138">
        <v>14.374470000000001</v>
      </c>
      <c r="G1509" s="138">
        <v>17.319700000000001</v>
      </c>
      <c r="H1509" s="138">
        <v>4.7552956106432749</v>
      </c>
    </row>
    <row r="1510" spans="1:8">
      <c r="A1510" s="39" t="s">
        <v>476</v>
      </c>
      <c r="B1510" s="39" t="s">
        <v>375</v>
      </c>
      <c r="C1510" s="39" t="s">
        <v>375</v>
      </c>
      <c r="D1510" s="39" t="s">
        <v>375</v>
      </c>
      <c r="E1510" s="138">
        <v>19.056699999999999</v>
      </c>
      <c r="F1510" s="138">
        <v>14.566269999999999</v>
      </c>
      <c r="G1510" s="138">
        <v>24.533899999999999</v>
      </c>
      <c r="H1510" s="138">
        <v>13.325675484212901</v>
      </c>
    </row>
    <row r="1511" spans="1:8">
      <c r="A1511" s="39" t="s">
        <v>476</v>
      </c>
      <c r="B1511" s="39" t="s">
        <v>376</v>
      </c>
      <c r="C1511" s="39" t="s">
        <v>376</v>
      </c>
      <c r="D1511" s="39" t="s">
        <v>376</v>
      </c>
      <c r="E1511" s="138">
        <v>19.98443</v>
      </c>
      <c r="F1511" s="138">
        <v>16.897449999999999</v>
      </c>
      <c r="G1511" s="138">
        <v>23.476040000000001</v>
      </c>
      <c r="H1511" s="138">
        <v>8.3945451534019231</v>
      </c>
    </row>
    <row r="1512" spans="1:8">
      <c r="A1512" s="39" t="s">
        <v>476</v>
      </c>
      <c r="B1512" s="39" t="s">
        <v>377</v>
      </c>
      <c r="C1512" s="39" t="s">
        <v>377</v>
      </c>
      <c r="D1512" s="39" t="s">
        <v>377</v>
      </c>
      <c r="E1512" s="138">
        <v>16.228339999999999</v>
      </c>
      <c r="F1512" s="138">
        <v>13.152049999999999</v>
      </c>
      <c r="G1512" s="138">
        <v>19.859649999999998</v>
      </c>
      <c r="H1512" s="138">
        <v>10.523793561140574</v>
      </c>
    </row>
    <row r="1513" spans="1:8">
      <c r="A1513" s="39" t="s">
        <v>476</v>
      </c>
      <c r="B1513" s="39" t="s">
        <v>386</v>
      </c>
      <c r="C1513" s="39" t="s">
        <v>386</v>
      </c>
      <c r="D1513" s="39" t="s">
        <v>386</v>
      </c>
      <c r="E1513" s="138">
        <v>15.55301</v>
      </c>
      <c r="F1513" s="138">
        <v>13.16377</v>
      </c>
      <c r="G1513" s="138">
        <v>18.284579999999998</v>
      </c>
      <c r="H1513" s="138">
        <v>8.3873410998899889</v>
      </c>
    </row>
    <row r="1514" spans="1:8">
      <c r="A1514" s="39" t="s">
        <v>476</v>
      </c>
      <c r="B1514" s="39" t="s">
        <v>379</v>
      </c>
      <c r="C1514" s="39" t="s">
        <v>379</v>
      </c>
      <c r="D1514" s="39" t="s">
        <v>379</v>
      </c>
      <c r="E1514" s="138">
        <v>17.53124</v>
      </c>
      <c r="F1514" s="138">
        <v>15.3108</v>
      </c>
      <c r="G1514" s="138">
        <v>19.99766</v>
      </c>
      <c r="H1514" s="138">
        <v>6.815473406330641</v>
      </c>
    </row>
    <row r="1515" spans="1:8">
      <c r="A1515" s="39" t="s">
        <v>476</v>
      </c>
      <c r="B1515" s="39" t="s">
        <v>360</v>
      </c>
      <c r="C1515" s="39" t="s">
        <v>360</v>
      </c>
      <c r="D1515" s="39" t="s">
        <v>360</v>
      </c>
      <c r="E1515" s="138">
        <v>17.741869999999999</v>
      </c>
      <c r="F1515" s="138">
        <v>16.291869999999999</v>
      </c>
      <c r="G1515" s="138">
        <v>19.29119</v>
      </c>
      <c r="H1515" s="138">
        <v>4.3112772216232003</v>
      </c>
    </row>
    <row r="1516" spans="1:8">
      <c r="A1516" s="39" t="s">
        <v>476</v>
      </c>
      <c r="B1516" s="39" t="s">
        <v>0</v>
      </c>
      <c r="C1516" s="39" t="s">
        <v>0</v>
      </c>
      <c r="D1516" s="39" t="s">
        <v>0</v>
      </c>
      <c r="E1516" s="138">
        <v>16.73133</v>
      </c>
      <c r="F1516" s="138">
        <v>16.016999999999999</v>
      </c>
      <c r="G1516" s="138">
        <v>17.470890000000001</v>
      </c>
      <c r="H1516" s="138">
        <v>2.2165362825310364</v>
      </c>
    </row>
    <row r="1517" spans="1:8">
      <c r="A1517" s="39" t="s">
        <v>481</v>
      </c>
      <c r="B1517" s="39" t="s">
        <v>101</v>
      </c>
      <c r="C1517" s="39" t="s">
        <v>366</v>
      </c>
      <c r="D1517" s="39" t="s">
        <v>356</v>
      </c>
      <c r="E1517" s="138">
        <v>63.75</v>
      </c>
      <c r="F1517" s="138">
        <v>58.19</v>
      </c>
      <c r="G1517" s="138">
        <v>68.97</v>
      </c>
      <c r="H1517" s="138">
        <v>4.3294117647058821</v>
      </c>
    </row>
    <row r="1518" spans="1:8">
      <c r="A1518" s="39" t="s">
        <v>481</v>
      </c>
      <c r="B1518" s="39" t="s">
        <v>108</v>
      </c>
      <c r="C1518" s="39" t="s">
        <v>365</v>
      </c>
      <c r="D1518" s="39" t="s">
        <v>356</v>
      </c>
      <c r="E1518" s="138">
        <v>68.819999999999993</v>
      </c>
      <c r="F1518" s="138">
        <v>60.47</v>
      </c>
      <c r="G1518" s="138">
        <v>76.11</v>
      </c>
      <c r="H1518" s="138">
        <v>5.8413251961639059</v>
      </c>
    </row>
    <row r="1519" spans="1:8">
      <c r="A1519" s="39" t="s">
        <v>481</v>
      </c>
      <c r="B1519" s="39" t="s">
        <v>109</v>
      </c>
      <c r="C1519" s="39" t="s">
        <v>364</v>
      </c>
      <c r="D1519" s="39" t="s">
        <v>356</v>
      </c>
      <c r="E1519" s="138">
        <v>69.67</v>
      </c>
      <c r="F1519" s="138">
        <v>63.71</v>
      </c>
      <c r="G1519" s="138">
        <v>75.040000000000006</v>
      </c>
      <c r="H1519" s="138">
        <v>4.1624802641021956</v>
      </c>
    </row>
    <row r="1520" spans="1:8">
      <c r="A1520" s="39" t="s">
        <v>481</v>
      </c>
      <c r="B1520" s="39" t="s">
        <v>112</v>
      </c>
      <c r="C1520" s="39" t="s">
        <v>364</v>
      </c>
      <c r="D1520" s="39" t="s">
        <v>356</v>
      </c>
      <c r="E1520" s="138">
        <v>59.13</v>
      </c>
      <c r="F1520" s="138">
        <v>51.99</v>
      </c>
      <c r="G1520" s="138">
        <v>65.89</v>
      </c>
      <c r="H1520" s="138">
        <v>6.0375443937087772</v>
      </c>
    </row>
    <row r="1521" spans="1:8">
      <c r="A1521" s="39" t="s">
        <v>481</v>
      </c>
      <c r="B1521" s="39" t="s">
        <v>115</v>
      </c>
      <c r="C1521" s="39" t="s">
        <v>366</v>
      </c>
      <c r="D1521" s="39" t="s">
        <v>356</v>
      </c>
      <c r="E1521" s="138">
        <v>62.46</v>
      </c>
      <c r="F1521" s="138">
        <v>56.7</v>
      </c>
      <c r="G1521" s="138">
        <v>67.88</v>
      </c>
      <c r="H1521" s="138">
        <v>4.5789305155299385</v>
      </c>
    </row>
    <row r="1522" spans="1:8">
      <c r="A1522" s="39" t="s">
        <v>481</v>
      </c>
      <c r="B1522" s="39" t="s">
        <v>118</v>
      </c>
      <c r="C1522" s="39" t="s">
        <v>365</v>
      </c>
      <c r="D1522" s="39" t="s">
        <v>356</v>
      </c>
      <c r="E1522" s="138">
        <v>62.88</v>
      </c>
      <c r="F1522" s="138">
        <v>52.97</v>
      </c>
      <c r="G1522" s="138">
        <v>71.81</v>
      </c>
      <c r="H1522" s="138">
        <v>7.7290076335877869</v>
      </c>
    </row>
    <row r="1523" spans="1:8">
      <c r="A1523" s="39" t="s">
        <v>481</v>
      </c>
      <c r="B1523" s="39" t="s">
        <v>122</v>
      </c>
      <c r="C1523" s="39" t="s">
        <v>364</v>
      </c>
      <c r="D1523" s="39" t="s">
        <v>356</v>
      </c>
      <c r="E1523" s="138">
        <v>62.62</v>
      </c>
      <c r="F1523" s="138">
        <v>56.77</v>
      </c>
      <c r="G1523" s="138">
        <v>68.13</v>
      </c>
      <c r="H1523" s="138">
        <v>4.6470776109869059</v>
      </c>
    </row>
    <row r="1524" spans="1:8">
      <c r="A1524" s="39" t="s">
        <v>481</v>
      </c>
      <c r="B1524" s="39" t="s">
        <v>130</v>
      </c>
      <c r="C1524" s="39" t="s">
        <v>363</v>
      </c>
      <c r="D1524" s="39" t="s">
        <v>356</v>
      </c>
      <c r="E1524" s="138">
        <v>50.73</v>
      </c>
      <c r="F1524" s="138">
        <v>45.32</v>
      </c>
      <c r="G1524" s="138">
        <v>56.13</v>
      </c>
      <c r="H1524" s="138">
        <v>5.4602799132663122</v>
      </c>
    </row>
    <row r="1525" spans="1:8">
      <c r="A1525" s="39" t="s">
        <v>481</v>
      </c>
      <c r="B1525" s="39" t="s">
        <v>135</v>
      </c>
      <c r="C1525" s="39" t="s">
        <v>364</v>
      </c>
      <c r="D1525" s="39" t="s">
        <v>356</v>
      </c>
      <c r="E1525" s="138">
        <v>68.67</v>
      </c>
      <c r="F1525" s="138">
        <v>61.02</v>
      </c>
      <c r="G1525" s="138">
        <v>75.42</v>
      </c>
      <c r="H1525" s="138">
        <v>5.3735255570117957</v>
      </c>
    </row>
    <row r="1526" spans="1:8">
      <c r="A1526" s="39" t="s">
        <v>481</v>
      </c>
      <c r="B1526" s="39" t="s">
        <v>136</v>
      </c>
      <c r="C1526" s="39" t="s">
        <v>364</v>
      </c>
      <c r="D1526" s="39" t="s">
        <v>356</v>
      </c>
      <c r="E1526" s="138">
        <v>72.89</v>
      </c>
      <c r="F1526" s="138">
        <v>66.760000000000005</v>
      </c>
      <c r="G1526" s="138">
        <v>78.260000000000005</v>
      </c>
      <c r="H1526" s="138">
        <v>4.0334750994649466</v>
      </c>
    </row>
    <row r="1527" spans="1:8">
      <c r="A1527" s="39" t="s">
        <v>481</v>
      </c>
      <c r="B1527" s="39" t="s">
        <v>143</v>
      </c>
      <c r="C1527" s="39" t="s">
        <v>365</v>
      </c>
      <c r="D1527" s="39" t="s">
        <v>356</v>
      </c>
      <c r="E1527" s="138">
        <v>57.59</v>
      </c>
      <c r="F1527" s="138">
        <v>50.25</v>
      </c>
      <c r="G1527" s="138">
        <v>64.61</v>
      </c>
      <c r="H1527" s="138">
        <v>6.4073623893036986</v>
      </c>
    </row>
    <row r="1528" spans="1:8">
      <c r="A1528" s="39" t="s">
        <v>481</v>
      </c>
      <c r="B1528" s="39" t="s">
        <v>149</v>
      </c>
      <c r="C1528" s="39" t="s">
        <v>363</v>
      </c>
      <c r="D1528" s="39" t="s">
        <v>356</v>
      </c>
      <c r="E1528" s="138">
        <v>58.31</v>
      </c>
      <c r="F1528" s="138">
        <v>53.27</v>
      </c>
      <c r="G1528" s="138">
        <v>63.18</v>
      </c>
      <c r="H1528" s="138">
        <v>4.3388784085062593</v>
      </c>
    </row>
    <row r="1529" spans="1:8">
      <c r="A1529" s="39" t="s">
        <v>481</v>
      </c>
      <c r="B1529" s="39" t="s">
        <v>151</v>
      </c>
      <c r="C1529" s="39" t="s">
        <v>364</v>
      </c>
      <c r="D1529" s="39" t="s">
        <v>356</v>
      </c>
      <c r="E1529" s="138">
        <v>66.72</v>
      </c>
      <c r="F1529" s="138">
        <v>58.24</v>
      </c>
      <c r="G1529" s="138">
        <v>74.23</v>
      </c>
      <c r="H1529" s="138">
        <v>6.1600719424460433</v>
      </c>
    </row>
    <row r="1530" spans="1:8">
      <c r="A1530" s="39" t="s">
        <v>481</v>
      </c>
      <c r="B1530" s="39" t="s">
        <v>154</v>
      </c>
      <c r="C1530" s="39" t="s">
        <v>366</v>
      </c>
      <c r="D1530" s="39" t="s">
        <v>356</v>
      </c>
      <c r="E1530" s="138">
        <v>69.78</v>
      </c>
      <c r="F1530" s="138">
        <v>63.52</v>
      </c>
      <c r="G1530" s="138">
        <v>75.37</v>
      </c>
      <c r="H1530" s="138">
        <v>4.3422184006878757</v>
      </c>
    </row>
    <row r="1531" spans="1:8">
      <c r="A1531" s="39" t="s">
        <v>481</v>
      </c>
      <c r="B1531" s="39" t="s">
        <v>164</v>
      </c>
      <c r="C1531" s="39" t="s">
        <v>365</v>
      </c>
      <c r="D1531" s="39" t="s">
        <v>356</v>
      </c>
      <c r="E1531" s="138">
        <v>54.76</v>
      </c>
      <c r="F1531" s="138">
        <v>47.62</v>
      </c>
      <c r="G1531" s="138">
        <v>61.72</v>
      </c>
      <c r="H1531" s="138">
        <v>6.6106647187728269</v>
      </c>
    </row>
    <row r="1532" spans="1:8">
      <c r="A1532" s="39" t="s">
        <v>481</v>
      </c>
      <c r="B1532" s="39" t="s">
        <v>171</v>
      </c>
      <c r="C1532" s="39" t="s">
        <v>366</v>
      </c>
      <c r="D1532" s="39" t="s">
        <v>356</v>
      </c>
      <c r="E1532" s="138">
        <v>47.77</v>
      </c>
      <c r="F1532" s="138">
        <v>42.34</v>
      </c>
      <c r="G1532" s="138">
        <v>53.25</v>
      </c>
      <c r="H1532" s="138">
        <v>5.8404856604563529</v>
      </c>
    </row>
    <row r="1533" spans="1:8">
      <c r="A1533" s="39" t="s">
        <v>481</v>
      </c>
      <c r="B1533" s="39" t="s">
        <v>174</v>
      </c>
      <c r="C1533" s="39" t="s">
        <v>366</v>
      </c>
      <c r="D1533" s="39" t="s">
        <v>356</v>
      </c>
      <c r="E1533" s="138">
        <v>69.64</v>
      </c>
      <c r="F1533" s="138">
        <v>62.72</v>
      </c>
      <c r="G1533" s="138">
        <v>75.78</v>
      </c>
      <c r="H1533" s="138">
        <v>4.7960941987363581</v>
      </c>
    </row>
    <row r="1534" spans="1:8">
      <c r="A1534" s="39" t="s">
        <v>481</v>
      </c>
      <c r="B1534" s="39" t="s">
        <v>102</v>
      </c>
      <c r="C1534" s="39" t="s">
        <v>368</v>
      </c>
      <c r="D1534" s="39" t="s">
        <v>357</v>
      </c>
      <c r="E1534" s="138">
        <v>73.349999999999994</v>
      </c>
      <c r="F1534" s="138">
        <v>67.489999999999995</v>
      </c>
      <c r="G1534" s="138">
        <v>78.5</v>
      </c>
      <c r="H1534" s="138">
        <v>3.8309475119291072</v>
      </c>
    </row>
    <row r="1535" spans="1:8">
      <c r="A1535" s="39" t="s">
        <v>481</v>
      </c>
      <c r="B1535" s="39" t="s">
        <v>103</v>
      </c>
      <c r="C1535" s="39" t="s">
        <v>368</v>
      </c>
      <c r="D1535" s="39" t="s">
        <v>357</v>
      </c>
      <c r="E1535" s="138">
        <v>59.19</v>
      </c>
      <c r="F1535" s="138">
        <v>51.62</v>
      </c>
      <c r="G1535" s="138">
        <v>66.349999999999994</v>
      </c>
      <c r="H1535" s="138">
        <v>6.3862138874809933</v>
      </c>
    </row>
    <row r="1536" spans="1:8">
      <c r="A1536" s="39" t="s">
        <v>481</v>
      </c>
      <c r="B1536" s="39" t="s">
        <v>104</v>
      </c>
      <c r="C1536" s="39" t="s">
        <v>367</v>
      </c>
      <c r="D1536" s="39" t="s">
        <v>357</v>
      </c>
      <c r="E1536" s="138">
        <v>77.69</v>
      </c>
      <c r="F1536" s="138">
        <v>71.84</v>
      </c>
      <c r="G1536" s="138">
        <v>82.61</v>
      </c>
      <c r="H1536" s="138">
        <v>3.5397091002703052</v>
      </c>
    </row>
    <row r="1537" spans="1:8">
      <c r="A1537" s="39" t="s">
        <v>481</v>
      </c>
      <c r="B1537" s="39" t="s">
        <v>110</v>
      </c>
      <c r="C1537" s="39" t="s">
        <v>370</v>
      </c>
      <c r="D1537" s="39" t="s">
        <v>357</v>
      </c>
      <c r="E1537" s="138">
        <v>60.7</v>
      </c>
      <c r="F1537" s="138">
        <v>55.19</v>
      </c>
      <c r="G1537" s="138">
        <v>65.95</v>
      </c>
      <c r="H1537" s="138">
        <v>4.5304777594728165</v>
      </c>
    </row>
    <row r="1538" spans="1:8">
      <c r="A1538" s="39" t="s">
        <v>481</v>
      </c>
      <c r="B1538" s="39" t="s">
        <v>111</v>
      </c>
      <c r="C1538" s="39" t="s">
        <v>370</v>
      </c>
      <c r="D1538" s="39" t="s">
        <v>357</v>
      </c>
      <c r="E1538" s="138">
        <v>52.52</v>
      </c>
      <c r="F1538" s="138">
        <v>47.02</v>
      </c>
      <c r="G1538" s="138">
        <v>57.96</v>
      </c>
      <c r="H1538" s="138">
        <v>5.3313023610053305</v>
      </c>
    </row>
    <row r="1539" spans="1:8">
      <c r="A1539" s="39" t="s">
        <v>481</v>
      </c>
      <c r="B1539" s="39" t="s">
        <v>116</v>
      </c>
      <c r="C1539" s="39" t="s">
        <v>369</v>
      </c>
      <c r="D1539" s="39" t="s">
        <v>357</v>
      </c>
      <c r="E1539" s="138">
        <v>67.25</v>
      </c>
      <c r="F1539" s="138">
        <v>59.23</v>
      </c>
      <c r="G1539" s="138">
        <v>74.38</v>
      </c>
      <c r="H1539" s="138">
        <v>5.7843866171003722</v>
      </c>
    </row>
    <row r="1540" spans="1:8">
      <c r="A1540" s="39" t="s">
        <v>481</v>
      </c>
      <c r="B1540" s="39" t="s">
        <v>117</v>
      </c>
      <c r="C1540" s="39" t="s">
        <v>367</v>
      </c>
      <c r="D1540" s="39" t="s">
        <v>357</v>
      </c>
      <c r="E1540" s="138">
        <v>65.760000000000005</v>
      </c>
      <c r="F1540" s="138">
        <v>60.21</v>
      </c>
      <c r="G1540" s="138">
        <v>70.91</v>
      </c>
      <c r="H1540" s="138">
        <v>4.1666666666666661</v>
      </c>
    </row>
    <row r="1541" spans="1:8">
      <c r="A1541" s="39" t="s">
        <v>481</v>
      </c>
      <c r="B1541" s="39" t="s">
        <v>119</v>
      </c>
      <c r="C1541" s="39" t="s">
        <v>367</v>
      </c>
      <c r="D1541" s="39" t="s">
        <v>357</v>
      </c>
      <c r="E1541" s="138">
        <v>62.47</v>
      </c>
      <c r="F1541" s="138">
        <v>57.32</v>
      </c>
      <c r="G1541" s="138">
        <v>67.36</v>
      </c>
      <c r="H1541" s="138">
        <v>4.1139747078597724</v>
      </c>
    </row>
    <row r="1542" spans="1:8">
      <c r="A1542" s="39" t="s">
        <v>481</v>
      </c>
      <c r="B1542" s="39" t="s">
        <v>123</v>
      </c>
      <c r="C1542" s="39" t="s">
        <v>370</v>
      </c>
      <c r="D1542" s="39" t="s">
        <v>357</v>
      </c>
      <c r="E1542" s="138">
        <v>41.31</v>
      </c>
      <c r="F1542" s="138">
        <v>35.71</v>
      </c>
      <c r="G1542" s="138">
        <v>47.14</v>
      </c>
      <c r="H1542" s="138">
        <v>7.0927136286613415</v>
      </c>
    </row>
    <row r="1543" spans="1:8">
      <c r="A1543" s="39" t="s">
        <v>481</v>
      </c>
      <c r="B1543" s="39" t="s">
        <v>132</v>
      </c>
      <c r="C1543" s="39" t="s">
        <v>367</v>
      </c>
      <c r="D1543" s="39" t="s">
        <v>357</v>
      </c>
      <c r="E1543" s="138">
        <v>63.95</v>
      </c>
      <c r="F1543" s="138">
        <v>58.33</v>
      </c>
      <c r="G1543" s="138">
        <v>69.209999999999994</v>
      </c>
      <c r="H1543" s="138">
        <v>4.3471462079749799</v>
      </c>
    </row>
    <row r="1544" spans="1:8">
      <c r="A1544" s="39" t="s">
        <v>481</v>
      </c>
      <c r="B1544" s="39" t="s">
        <v>134</v>
      </c>
      <c r="C1544" s="39" t="s">
        <v>368</v>
      </c>
      <c r="D1544" s="39" t="s">
        <v>357</v>
      </c>
      <c r="E1544" s="138">
        <v>63.53</v>
      </c>
      <c r="F1544" s="138">
        <v>57.44</v>
      </c>
      <c r="G1544" s="138">
        <v>69.22</v>
      </c>
      <c r="H1544" s="138">
        <v>4.753659688336219</v>
      </c>
    </row>
    <row r="1545" spans="1:8">
      <c r="A1545" s="39" t="s">
        <v>481</v>
      </c>
      <c r="B1545" s="39" t="s">
        <v>150</v>
      </c>
      <c r="C1545" s="39" t="s">
        <v>367</v>
      </c>
      <c r="D1545" s="39" t="s">
        <v>357</v>
      </c>
      <c r="E1545" s="138">
        <v>70.040000000000006</v>
      </c>
      <c r="F1545" s="138">
        <v>63.31</v>
      </c>
      <c r="G1545" s="138">
        <v>76</v>
      </c>
      <c r="H1545" s="138">
        <v>4.6402055968018274</v>
      </c>
    </row>
    <row r="1546" spans="1:8">
      <c r="A1546" s="39" t="s">
        <v>481</v>
      </c>
      <c r="B1546" s="39" t="s">
        <v>156</v>
      </c>
      <c r="C1546" s="39" t="s">
        <v>367</v>
      </c>
      <c r="D1546" s="39" t="s">
        <v>357</v>
      </c>
      <c r="E1546" s="138">
        <v>68.849999999999994</v>
      </c>
      <c r="F1546" s="138">
        <v>62.74</v>
      </c>
      <c r="G1546" s="138">
        <v>74.37</v>
      </c>
      <c r="H1546" s="138">
        <v>4.3282498184458973</v>
      </c>
    </row>
    <row r="1547" spans="1:8">
      <c r="A1547" s="39" t="s">
        <v>481</v>
      </c>
      <c r="B1547" s="39" t="s">
        <v>159</v>
      </c>
      <c r="C1547" s="39" t="s">
        <v>368</v>
      </c>
      <c r="D1547" s="39" t="s">
        <v>357</v>
      </c>
      <c r="E1547" s="138">
        <v>66.63</v>
      </c>
      <c r="F1547" s="138">
        <v>58.65</v>
      </c>
      <c r="G1547" s="138">
        <v>73.75</v>
      </c>
      <c r="H1547" s="138">
        <v>5.8232027615188358</v>
      </c>
    </row>
    <row r="1548" spans="1:8">
      <c r="A1548" s="39" t="s">
        <v>481</v>
      </c>
      <c r="B1548" s="39" t="s">
        <v>161</v>
      </c>
      <c r="C1548" s="39" t="s">
        <v>367</v>
      </c>
      <c r="D1548" s="39" t="s">
        <v>357</v>
      </c>
      <c r="E1548" s="138">
        <v>75.23</v>
      </c>
      <c r="F1548" s="138">
        <v>70.290000000000006</v>
      </c>
      <c r="G1548" s="138">
        <v>79.58</v>
      </c>
      <c r="H1548" s="138">
        <v>3.1503389605210685</v>
      </c>
    </row>
    <row r="1549" spans="1:8">
      <c r="A1549" s="39" t="s">
        <v>481</v>
      </c>
      <c r="B1549" s="39" t="s">
        <v>168</v>
      </c>
      <c r="C1549" s="39" t="s">
        <v>369</v>
      </c>
      <c r="D1549" s="39" t="s">
        <v>357</v>
      </c>
      <c r="E1549" s="138">
        <v>64.81</v>
      </c>
      <c r="F1549" s="138">
        <v>57.29</v>
      </c>
      <c r="G1549" s="138">
        <v>71.66</v>
      </c>
      <c r="H1549" s="138">
        <v>5.6935658077457179</v>
      </c>
    </row>
    <row r="1550" spans="1:8">
      <c r="A1550" s="39" t="s">
        <v>481</v>
      </c>
      <c r="B1550" s="39" t="s">
        <v>98</v>
      </c>
      <c r="C1550" s="39" t="s">
        <v>374</v>
      </c>
      <c r="D1550" s="39" t="s">
        <v>358</v>
      </c>
      <c r="E1550" s="138">
        <v>67.430000000000007</v>
      </c>
      <c r="F1550" s="138">
        <v>58.99</v>
      </c>
      <c r="G1550" s="138">
        <v>74.88</v>
      </c>
      <c r="H1550" s="138">
        <v>6.0507192644223631</v>
      </c>
    </row>
    <row r="1551" spans="1:8">
      <c r="A1551" s="39" t="s">
        <v>481</v>
      </c>
      <c r="B1551" s="39" t="s">
        <v>105</v>
      </c>
      <c r="C1551" s="39" t="s">
        <v>374</v>
      </c>
      <c r="D1551" s="39" t="s">
        <v>358</v>
      </c>
      <c r="E1551" s="138">
        <v>59.55</v>
      </c>
      <c r="F1551" s="138">
        <v>49.74</v>
      </c>
      <c r="G1551" s="138">
        <v>68.66</v>
      </c>
      <c r="H1551" s="138">
        <v>8.1947942905121742</v>
      </c>
    </row>
    <row r="1552" spans="1:8">
      <c r="A1552" s="39" t="s">
        <v>481</v>
      </c>
      <c r="B1552" s="39" t="s">
        <v>106</v>
      </c>
      <c r="C1552" s="39" t="s">
        <v>372</v>
      </c>
      <c r="D1552" s="39" t="s">
        <v>358</v>
      </c>
      <c r="E1552" s="138">
        <v>66.23</v>
      </c>
      <c r="F1552" s="138">
        <v>60.97</v>
      </c>
      <c r="G1552" s="138">
        <v>71.12</v>
      </c>
      <c r="H1552" s="138">
        <v>3.9257134229201269</v>
      </c>
    </row>
    <row r="1553" spans="1:8">
      <c r="A1553" s="39" t="s">
        <v>481</v>
      </c>
      <c r="B1553" s="39" t="s">
        <v>125</v>
      </c>
      <c r="C1553" s="39" t="s">
        <v>371</v>
      </c>
      <c r="D1553" s="39" t="s">
        <v>358</v>
      </c>
      <c r="E1553" s="138">
        <v>59.56</v>
      </c>
      <c r="F1553" s="138">
        <v>53.6</v>
      </c>
      <c r="G1553" s="138">
        <v>65.25</v>
      </c>
      <c r="H1553" s="138">
        <v>5.0033579583613159</v>
      </c>
    </row>
    <row r="1554" spans="1:8">
      <c r="A1554" s="39" t="s">
        <v>481</v>
      </c>
      <c r="B1554" s="39" t="s">
        <v>131</v>
      </c>
      <c r="C1554" s="39" t="s">
        <v>374</v>
      </c>
      <c r="D1554" s="39" t="s">
        <v>358</v>
      </c>
      <c r="E1554" s="138">
        <v>69.459999999999994</v>
      </c>
      <c r="F1554" s="138">
        <v>61.71</v>
      </c>
      <c r="G1554" s="138">
        <v>76.239999999999995</v>
      </c>
      <c r="H1554" s="138">
        <v>5.3699971206449764</v>
      </c>
    </row>
    <row r="1555" spans="1:8">
      <c r="A1555" s="39" t="s">
        <v>481</v>
      </c>
      <c r="B1555" s="39" t="s">
        <v>133</v>
      </c>
      <c r="C1555" s="39" t="s">
        <v>373</v>
      </c>
      <c r="D1555" s="39" t="s">
        <v>358</v>
      </c>
      <c r="E1555" s="138">
        <v>60.3</v>
      </c>
      <c r="F1555" s="138">
        <v>54.75</v>
      </c>
      <c r="G1555" s="138">
        <v>65.59</v>
      </c>
      <c r="H1555" s="138">
        <v>4.6102819237147594</v>
      </c>
    </row>
    <row r="1556" spans="1:8">
      <c r="A1556" s="39" t="s">
        <v>481</v>
      </c>
      <c r="B1556" s="39" t="s">
        <v>137</v>
      </c>
      <c r="C1556" s="39" t="s">
        <v>372</v>
      </c>
      <c r="D1556" s="39" t="s">
        <v>358</v>
      </c>
      <c r="E1556" s="138">
        <v>55.41</v>
      </c>
      <c r="F1556" s="138">
        <v>48.76</v>
      </c>
      <c r="G1556" s="138">
        <v>61.87</v>
      </c>
      <c r="H1556" s="138">
        <v>6.0638873849485648</v>
      </c>
    </row>
    <row r="1557" spans="1:8">
      <c r="A1557" s="39" t="s">
        <v>481</v>
      </c>
      <c r="B1557" s="39" t="s">
        <v>138</v>
      </c>
      <c r="C1557" s="39" t="s">
        <v>374</v>
      </c>
      <c r="D1557" s="39" t="s">
        <v>358</v>
      </c>
      <c r="E1557" s="138">
        <v>66.62</v>
      </c>
      <c r="F1557" s="138">
        <v>56.94</v>
      </c>
      <c r="G1557" s="138">
        <v>75.08</v>
      </c>
      <c r="H1557" s="138">
        <v>7.0099069348543974</v>
      </c>
    </row>
    <row r="1558" spans="1:8">
      <c r="A1558" s="39" t="s">
        <v>481</v>
      </c>
      <c r="B1558" s="39" t="s">
        <v>140</v>
      </c>
      <c r="C1558" s="39" t="s">
        <v>373</v>
      </c>
      <c r="D1558" s="39" t="s">
        <v>358</v>
      </c>
      <c r="E1558" s="138">
        <v>62.83</v>
      </c>
      <c r="F1558" s="138">
        <v>56.17</v>
      </c>
      <c r="G1558" s="138">
        <v>69.03</v>
      </c>
      <c r="H1558" s="138">
        <v>5.2522680248289033</v>
      </c>
    </row>
    <row r="1559" spans="1:8">
      <c r="A1559" s="39" t="s">
        <v>481</v>
      </c>
      <c r="B1559" s="39" t="s">
        <v>144</v>
      </c>
      <c r="C1559" s="39" t="s">
        <v>371</v>
      </c>
      <c r="D1559" s="39" t="s">
        <v>358</v>
      </c>
      <c r="E1559" s="138">
        <v>66.56</v>
      </c>
      <c r="F1559" s="138">
        <v>60.5</v>
      </c>
      <c r="G1559" s="138">
        <v>72.13</v>
      </c>
      <c r="H1559" s="138">
        <v>4.4771634615384617</v>
      </c>
    </row>
    <row r="1560" spans="1:8">
      <c r="A1560" s="39" t="s">
        <v>481</v>
      </c>
      <c r="B1560" s="39" t="s">
        <v>145</v>
      </c>
      <c r="C1560" s="39" t="s">
        <v>371</v>
      </c>
      <c r="D1560" s="39" t="s">
        <v>358</v>
      </c>
      <c r="E1560" s="138">
        <v>68.28</v>
      </c>
      <c r="F1560" s="138">
        <v>60.92</v>
      </c>
      <c r="G1560" s="138">
        <v>74.819999999999993</v>
      </c>
      <c r="H1560" s="138">
        <v>5.2138254247217342</v>
      </c>
    </row>
    <row r="1561" spans="1:8">
      <c r="A1561" s="39" t="s">
        <v>481</v>
      </c>
      <c r="B1561" s="39" t="s">
        <v>146</v>
      </c>
      <c r="C1561" s="39" t="s">
        <v>372</v>
      </c>
      <c r="D1561" s="39" t="s">
        <v>358</v>
      </c>
      <c r="E1561" s="138">
        <v>45.14</v>
      </c>
      <c r="F1561" s="138">
        <v>39.51</v>
      </c>
      <c r="G1561" s="138">
        <v>50.89</v>
      </c>
      <c r="H1561" s="138">
        <v>6.4466105449712012</v>
      </c>
    </row>
    <row r="1562" spans="1:8">
      <c r="A1562" s="39" t="s">
        <v>481</v>
      </c>
      <c r="B1562" s="39" t="s">
        <v>153</v>
      </c>
      <c r="C1562" s="39" t="s">
        <v>371</v>
      </c>
      <c r="D1562" s="39" t="s">
        <v>358</v>
      </c>
      <c r="E1562" s="138">
        <v>70.239999999999995</v>
      </c>
      <c r="F1562" s="138">
        <v>58.48</v>
      </c>
      <c r="G1562" s="138">
        <v>79.819999999999993</v>
      </c>
      <c r="H1562" s="138">
        <v>7.8302961275626428</v>
      </c>
    </row>
    <row r="1563" spans="1:8">
      <c r="A1563" s="39" t="s">
        <v>481</v>
      </c>
      <c r="B1563" s="39" t="s">
        <v>162</v>
      </c>
      <c r="C1563" s="39" t="s">
        <v>371</v>
      </c>
      <c r="D1563" s="39" t="s">
        <v>358</v>
      </c>
      <c r="E1563" s="138">
        <v>66.98</v>
      </c>
      <c r="F1563" s="138">
        <v>57.48</v>
      </c>
      <c r="G1563" s="138">
        <v>75.28</v>
      </c>
      <c r="H1563" s="138">
        <v>6.8378620483726475</v>
      </c>
    </row>
    <row r="1564" spans="1:8">
      <c r="A1564" s="39" t="s">
        <v>481</v>
      </c>
      <c r="B1564" s="39" t="s">
        <v>165</v>
      </c>
      <c r="C1564" s="39" t="s">
        <v>374</v>
      </c>
      <c r="D1564" s="39" t="s">
        <v>358</v>
      </c>
      <c r="E1564" s="138">
        <v>72.59</v>
      </c>
      <c r="F1564" s="138">
        <v>63.55</v>
      </c>
      <c r="G1564" s="138">
        <v>80.09</v>
      </c>
      <c r="H1564" s="138">
        <v>5.8410249345639897</v>
      </c>
    </row>
    <row r="1565" spans="1:8">
      <c r="A1565" s="39" t="s">
        <v>481</v>
      </c>
      <c r="B1565" s="39" t="s">
        <v>166</v>
      </c>
      <c r="C1565" s="39" t="s">
        <v>374</v>
      </c>
      <c r="D1565" s="39" t="s">
        <v>358</v>
      </c>
      <c r="E1565" s="138">
        <v>69.86</v>
      </c>
      <c r="F1565" s="138">
        <v>64.03</v>
      </c>
      <c r="G1565" s="138">
        <v>75.11</v>
      </c>
      <c r="H1565" s="138">
        <v>4.0509590609791015</v>
      </c>
    </row>
    <row r="1566" spans="1:8">
      <c r="A1566" s="39" t="s">
        <v>481</v>
      </c>
      <c r="B1566" s="39" t="s">
        <v>170</v>
      </c>
      <c r="C1566" s="39" t="s">
        <v>372</v>
      </c>
      <c r="D1566" s="39" t="s">
        <v>358</v>
      </c>
      <c r="E1566" s="138">
        <v>55.32</v>
      </c>
      <c r="F1566" s="138">
        <v>48.99</v>
      </c>
      <c r="G1566" s="138">
        <v>61.5</v>
      </c>
      <c r="H1566" s="138">
        <v>5.8026030368763557</v>
      </c>
    </row>
    <row r="1567" spans="1:8">
      <c r="A1567" s="39" t="s">
        <v>481</v>
      </c>
      <c r="B1567" s="39" t="s">
        <v>172</v>
      </c>
      <c r="C1567" s="39" t="s">
        <v>374</v>
      </c>
      <c r="D1567" s="39" t="s">
        <v>358</v>
      </c>
      <c r="E1567" s="138">
        <v>72.55</v>
      </c>
      <c r="F1567" s="138">
        <v>65.989999999999995</v>
      </c>
      <c r="G1567" s="138">
        <v>78.260000000000005</v>
      </c>
      <c r="H1567" s="138">
        <v>4.3280496209510684</v>
      </c>
    </row>
    <row r="1568" spans="1:8">
      <c r="A1568" s="39" t="s">
        <v>481</v>
      </c>
      <c r="B1568" s="39" t="s">
        <v>175</v>
      </c>
      <c r="C1568" s="39" t="s">
        <v>373</v>
      </c>
      <c r="D1568" s="39" t="s">
        <v>358</v>
      </c>
      <c r="E1568" s="138">
        <v>66.58</v>
      </c>
      <c r="F1568" s="138">
        <v>60.82</v>
      </c>
      <c r="G1568" s="138">
        <v>71.89</v>
      </c>
      <c r="H1568" s="138">
        <v>4.2505256833884051</v>
      </c>
    </row>
    <row r="1569" spans="1:8">
      <c r="A1569" s="39" t="s">
        <v>481</v>
      </c>
      <c r="B1569" s="39" t="s">
        <v>99</v>
      </c>
      <c r="C1569" s="39" t="s">
        <v>377</v>
      </c>
      <c r="D1569" s="39" t="s">
        <v>360</v>
      </c>
      <c r="E1569" s="138">
        <v>62.11</v>
      </c>
      <c r="F1569" s="138">
        <v>54.29</v>
      </c>
      <c r="G1569" s="138">
        <v>69.349999999999994</v>
      </c>
      <c r="H1569" s="138">
        <v>6.2308806955401712</v>
      </c>
    </row>
    <row r="1570" spans="1:8">
      <c r="A1570" s="39" t="s">
        <v>481</v>
      </c>
      <c r="B1570" s="39" t="s">
        <v>100</v>
      </c>
      <c r="C1570" s="39" t="s">
        <v>377</v>
      </c>
      <c r="D1570" s="39" t="s">
        <v>360</v>
      </c>
      <c r="E1570" s="138">
        <v>62.8</v>
      </c>
      <c r="F1570" s="138">
        <v>56.44</v>
      </c>
      <c r="G1570" s="138">
        <v>68.739999999999995</v>
      </c>
      <c r="H1570" s="138">
        <v>5.015923566878981</v>
      </c>
    </row>
    <row r="1571" spans="1:8">
      <c r="A1571" s="39" t="s">
        <v>481</v>
      </c>
      <c r="B1571" s="39" t="s">
        <v>107</v>
      </c>
      <c r="C1571" s="39" t="s">
        <v>376</v>
      </c>
      <c r="D1571" s="39" t="s">
        <v>360</v>
      </c>
      <c r="E1571" s="138">
        <v>40.020000000000003</v>
      </c>
      <c r="F1571" s="138">
        <v>34.79</v>
      </c>
      <c r="G1571" s="138">
        <v>45.49</v>
      </c>
      <c r="H1571" s="138">
        <v>6.846576711644178</v>
      </c>
    </row>
    <row r="1572" spans="1:8">
      <c r="A1572" s="39" t="s">
        <v>481</v>
      </c>
      <c r="B1572" s="39" t="s">
        <v>113</v>
      </c>
      <c r="C1572" s="39" t="s">
        <v>375</v>
      </c>
      <c r="D1572" s="39" t="s">
        <v>360</v>
      </c>
      <c r="E1572" s="138">
        <v>58.76</v>
      </c>
      <c r="F1572" s="138">
        <v>50.45</v>
      </c>
      <c r="G1572" s="138">
        <v>66.61</v>
      </c>
      <c r="H1572" s="138">
        <v>7.0796460176991154</v>
      </c>
    </row>
    <row r="1573" spans="1:8">
      <c r="A1573" s="39" t="s">
        <v>481</v>
      </c>
      <c r="B1573" s="39" t="s">
        <v>114</v>
      </c>
      <c r="C1573" s="39" t="s">
        <v>386</v>
      </c>
      <c r="D1573" s="39" t="s">
        <v>360</v>
      </c>
      <c r="E1573" s="138">
        <v>67.69</v>
      </c>
      <c r="F1573" s="138">
        <v>60.68</v>
      </c>
      <c r="G1573" s="138">
        <v>73.98</v>
      </c>
      <c r="H1573" s="138">
        <v>5.0376717388092782</v>
      </c>
    </row>
    <row r="1574" spans="1:8">
      <c r="A1574" s="39" t="s">
        <v>481</v>
      </c>
      <c r="B1574" s="39" t="s">
        <v>120</v>
      </c>
      <c r="C1574" s="39" t="s">
        <v>386</v>
      </c>
      <c r="D1574" s="39" t="s">
        <v>360</v>
      </c>
      <c r="E1574" s="138">
        <v>62.43</v>
      </c>
      <c r="F1574" s="138">
        <v>54.12</v>
      </c>
      <c r="G1574" s="138">
        <v>70.069999999999993</v>
      </c>
      <c r="H1574" s="138">
        <v>6.5673554380906607</v>
      </c>
    </row>
    <row r="1575" spans="1:8">
      <c r="A1575" s="39" t="s">
        <v>481</v>
      </c>
      <c r="B1575" s="39" t="s">
        <v>121</v>
      </c>
      <c r="C1575" s="39" t="s">
        <v>377</v>
      </c>
      <c r="D1575" s="39" t="s">
        <v>360</v>
      </c>
      <c r="E1575" s="138">
        <v>64.3</v>
      </c>
      <c r="F1575" s="138">
        <v>56.1</v>
      </c>
      <c r="G1575" s="138">
        <v>71.739999999999995</v>
      </c>
      <c r="H1575" s="138">
        <v>6.2519440124416796</v>
      </c>
    </row>
    <row r="1576" spans="1:8">
      <c r="A1576" s="39" t="s">
        <v>481</v>
      </c>
      <c r="B1576" s="39" t="s">
        <v>124</v>
      </c>
      <c r="C1576" s="39" t="s">
        <v>375</v>
      </c>
      <c r="D1576" s="39" t="s">
        <v>360</v>
      </c>
      <c r="E1576" s="138">
        <v>65.94</v>
      </c>
      <c r="F1576" s="138">
        <v>59.95</v>
      </c>
      <c r="G1576" s="138">
        <v>71.459999999999994</v>
      </c>
      <c r="H1576" s="138">
        <v>4.4737640279041555</v>
      </c>
    </row>
    <row r="1577" spans="1:8">
      <c r="A1577" s="39" t="s">
        <v>481</v>
      </c>
      <c r="B1577" s="39" t="s">
        <v>126</v>
      </c>
      <c r="C1577" s="39" t="s">
        <v>377</v>
      </c>
      <c r="D1577" s="39" t="s">
        <v>360</v>
      </c>
      <c r="E1577" s="138">
        <v>65.739999999999995</v>
      </c>
      <c r="F1577" s="138">
        <v>57.01</v>
      </c>
      <c r="G1577" s="138">
        <v>73.53</v>
      </c>
      <c r="H1577" s="138">
        <v>6.4648615759050818</v>
      </c>
    </row>
    <row r="1578" spans="1:8">
      <c r="A1578" s="39" t="s">
        <v>481</v>
      </c>
      <c r="B1578" s="39" t="s">
        <v>127</v>
      </c>
      <c r="C1578" s="39" t="s">
        <v>386</v>
      </c>
      <c r="D1578" s="39" t="s">
        <v>360</v>
      </c>
      <c r="E1578" s="138">
        <v>58.94</v>
      </c>
      <c r="F1578" s="138">
        <v>50.97</v>
      </c>
      <c r="G1578" s="138">
        <v>66.459999999999994</v>
      </c>
      <c r="H1578" s="138">
        <v>6.7526297930098416</v>
      </c>
    </row>
    <row r="1579" spans="1:8">
      <c r="A1579" s="39" t="s">
        <v>481</v>
      </c>
      <c r="B1579" s="39" t="s">
        <v>128</v>
      </c>
      <c r="C1579" s="39" t="s">
        <v>379</v>
      </c>
      <c r="D1579" s="39" t="s">
        <v>360</v>
      </c>
      <c r="E1579" s="138">
        <v>61.98</v>
      </c>
      <c r="F1579" s="138">
        <v>56.56</v>
      </c>
      <c r="G1579" s="138">
        <v>67.12</v>
      </c>
      <c r="H1579" s="138">
        <v>4.3562439496611818</v>
      </c>
    </row>
    <row r="1580" spans="1:8">
      <c r="A1580" s="39" t="s">
        <v>481</v>
      </c>
      <c r="B1580" s="39" t="s">
        <v>129</v>
      </c>
      <c r="C1580" s="39" t="s">
        <v>386</v>
      </c>
      <c r="D1580" s="39" t="s">
        <v>360</v>
      </c>
      <c r="E1580" s="138">
        <v>56.63</v>
      </c>
      <c r="F1580" s="138">
        <v>47.41</v>
      </c>
      <c r="G1580" s="138">
        <v>65.41</v>
      </c>
      <c r="H1580" s="138">
        <v>8.1935369945258678</v>
      </c>
    </row>
    <row r="1581" spans="1:8">
      <c r="A1581" s="39" t="s">
        <v>481</v>
      </c>
      <c r="B1581" s="39" t="s">
        <v>139</v>
      </c>
      <c r="C1581" s="39" t="s">
        <v>379</v>
      </c>
      <c r="D1581" s="39" t="s">
        <v>360</v>
      </c>
      <c r="E1581" s="138">
        <v>52.42</v>
      </c>
      <c r="F1581" s="138">
        <v>46.68</v>
      </c>
      <c r="G1581" s="138">
        <v>58.1</v>
      </c>
      <c r="H1581" s="138">
        <v>5.5703929797787097</v>
      </c>
    </row>
    <row r="1582" spans="1:8">
      <c r="A1582" s="39" t="s">
        <v>481</v>
      </c>
      <c r="B1582" s="39" t="s">
        <v>141</v>
      </c>
      <c r="C1582" s="39" t="s">
        <v>379</v>
      </c>
      <c r="D1582" s="39" t="s">
        <v>360</v>
      </c>
      <c r="E1582" s="138">
        <v>54.8</v>
      </c>
      <c r="F1582" s="138">
        <v>46.51</v>
      </c>
      <c r="G1582" s="138">
        <v>62.82</v>
      </c>
      <c r="H1582" s="138">
        <v>7.664233576642336</v>
      </c>
    </row>
    <row r="1583" spans="1:8">
      <c r="A1583" s="39" t="s">
        <v>481</v>
      </c>
      <c r="B1583" s="39" t="s">
        <v>142</v>
      </c>
      <c r="C1583" s="39" t="s">
        <v>376</v>
      </c>
      <c r="D1583" s="39" t="s">
        <v>360</v>
      </c>
      <c r="E1583" s="138">
        <v>53.15</v>
      </c>
      <c r="F1583" s="138">
        <v>47.49</v>
      </c>
      <c r="G1583" s="138">
        <v>58.73</v>
      </c>
      <c r="H1583" s="138">
        <v>5.4186265286923803</v>
      </c>
    </row>
    <row r="1584" spans="1:8">
      <c r="A1584" s="39" t="s">
        <v>481</v>
      </c>
      <c r="B1584" s="39" t="s">
        <v>147</v>
      </c>
      <c r="C1584" s="39" t="s">
        <v>379</v>
      </c>
      <c r="D1584" s="39" t="s">
        <v>360</v>
      </c>
      <c r="E1584" s="138">
        <v>64.17</v>
      </c>
      <c r="F1584" s="138">
        <v>58.47</v>
      </c>
      <c r="G1584" s="138">
        <v>69.489999999999995</v>
      </c>
      <c r="H1584" s="138">
        <v>4.394576905095839</v>
      </c>
    </row>
    <row r="1585" spans="1:8">
      <c r="A1585" s="39" t="s">
        <v>481</v>
      </c>
      <c r="B1585" s="39" t="s">
        <v>148</v>
      </c>
      <c r="C1585" s="39" t="s">
        <v>377</v>
      </c>
      <c r="D1585" s="39" t="s">
        <v>360</v>
      </c>
      <c r="E1585" s="138">
        <v>67.23</v>
      </c>
      <c r="F1585" s="138">
        <v>61.63</v>
      </c>
      <c r="G1585" s="138">
        <v>72.38</v>
      </c>
      <c r="H1585" s="138">
        <v>4.0904358173434474</v>
      </c>
    </row>
    <row r="1586" spans="1:8">
      <c r="A1586" s="39" t="s">
        <v>481</v>
      </c>
      <c r="B1586" s="39" t="s">
        <v>152</v>
      </c>
      <c r="C1586" s="39" t="s">
        <v>386</v>
      </c>
      <c r="D1586" s="39" t="s">
        <v>360</v>
      </c>
      <c r="E1586" s="138">
        <v>74.040000000000006</v>
      </c>
      <c r="F1586" s="138">
        <v>66.540000000000006</v>
      </c>
      <c r="G1586" s="138">
        <v>80.36</v>
      </c>
      <c r="H1586" s="138">
        <v>4.7811993517017823</v>
      </c>
    </row>
    <row r="1587" spans="1:8">
      <c r="A1587" s="39" t="s">
        <v>481</v>
      </c>
      <c r="B1587" s="39" t="s">
        <v>155</v>
      </c>
      <c r="C1587" s="39" t="s">
        <v>386</v>
      </c>
      <c r="D1587" s="39" t="s">
        <v>360</v>
      </c>
      <c r="E1587" s="138">
        <v>66.13</v>
      </c>
      <c r="F1587" s="138">
        <v>57.29</v>
      </c>
      <c r="G1587" s="138">
        <v>73.97</v>
      </c>
      <c r="H1587" s="138">
        <v>6.4872221382126121</v>
      </c>
    </row>
    <row r="1588" spans="1:8">
      <c r="A1588" s="39" t="s">
        <v>481</v>
      </c>
      <c r="B1588" s="39" t="s">
        <v>157</v>
      </c>
      <c r="C1588" s="39" t="s">
        <v>377</v>
      </c>
      <c r="D1588" s="39" t="s">
        <v>360</v>
      </c>
      <c r="E1588" s="138">
        <v>76.23</v>
      </c>
      <c r="F1588" s="138">
        <v>69.599999999999994</v>
      </c>
      <c r="G1588" s="138">
        <v>81.8</v>
      </c>
      <c r="H1588" s="138">
        <v>4.0928768201495469</v>
      </c>
    </row>
    <row r="1589" spans="1:8">
      <c r="A1589" s="39" t="s">
        <v>481</v>
      </c>
      <c r="B1589" s="39" t="s">
        <v>158</v>
      </c>
      <c r="C1589" s="39" t="s">
        <v>375</v>
      </c>
      <c r="D1589" s="39" t="s">
        <v>360</v>
      </c>
      <c r="E1589" s="138">
        <v>80.53</v>
      </c>
      <c r="F1589" s="138">
        <v>72.11</v>
      </c>
      <c r="G1589" s="138">
        <v>86.87</v>
      </c>
      <c r="H1589" s="138">
        <v>4.6690674282875948</v>
      </c>
    </row>
    <row r="1590" spans="1:8">
      <c r="A1590" s="39" t="s">
        <v>481</v>
      </c>
      <c r="B1590" s="39" t="s">
        <v>160</v>
      </c>
      <c r="C1590" s="39" t="s">
        <v>386</v>
      </c>
      <c r="D1590" s="39" t="s">
        <v>360</v>
      </c>
      <c r="E1590" s="138">
        <v>59.84</v>
      </c>
      <c r="F1590" s="138">
        <v>48.34</v>
      </c>
      <c r="G1590" s="138">
        <v>70.349999999999994</v>
      </c>
      <c r="H1590" s="138">
        <v>9.5254010695187166</v>
      </c>
    </row>
    <row r="1591" spans="1:8">
      <c r="A1591" s="39" t="s">
        <v>481</v>
      </c>
      <c r="B1591" s="39" t="s">
        <v>163</v>
      </c>
      <c r="C1591" s="39" t="s">
        <v>375</v>
      </c>
      <c r="D1591" s="39" t="s">
        <v>360</v>
      </c>
      <c r="E1591" s="138">
        <v>74.12</v>
      </c>
      <c r="F1591" s="138">
        <v>66.040000000000006</v>
      </c>
      <c r="G1591" s="138">
        <v>80.84</v>
      </c>
      <c r="H1591" s="138">
        <v>5.1133297355639495</v>
      </c>
    </row>
    <row r="1592" spans="1:8">
      <c r="A1592" s="39" t="s">
        <v>481</v>
      </c>
      <c r="B1592" s="39" t="s">
        <v>167</v>
      </c>
      <c r="C1592" s="39" t="s">
        <v>386</v>
      </c>
      <c r="D1592" s="39" t="s">
        <v>360</v>
      </c>
      <c r="E1592" s="138">
        <v>61.11</v>
      </c>
      <c r="F1592" s="138">
        <v>54.45</v>
      </c>
      <c r="G1592" s="138">
        <v>67.38</v>
      </c>
      <c r="H1592" s="138">
        <v>5.4328260513827527</v>
      </c>
    </row>
    <row r="1593" spans="1:8">
      <c r="A1593" s="39" t="s">
        <v>481</v>
      </c>
      <c r="B1593" s="39" t="s">
        <v>169</v>
      </c>
      <c r="C1593" s="39" t="s">
        <v>386</v>
      </c>
      <c r="D1593" s="39" t="s">
        <v>360</v>
      </c>
      <c r="E1593" s="138">
        <v>66.97</v>
      </c>
      <c r="F1593" s="138">
        <v>57.74</v>
      </c>
      <c r="G1593" s="138">
        <v>75.06</v>
      </c>
      <c r="H1593" s="138">
        <v>6.6447663132746015</v>
      </c>
    </row>
    <row r="1594" spans="1:8">
      <c r="A1594" s="39" t="s">
        <v>481</v>
      </c>
      <c r="B1594" s="39" t="s">
        <v>173</v>
      </c>
      <c r="C1594" s="39" t="s">
        <v>379</v>
      </c>
      <c r="D1594" s="39" t="s">
        <v>360</v>
      </c>
      <c r="E1594" s="138">
        <v>49.15</v>
      </c>
      <c r="F1594" s="138">
        <v>43.77</v>
      </c>
      <c r="G1594" s="138">
        <v>54.56</v>
      </c>
      <c r="H1594" s="138">
        <v>5.6154628687690744</v>
      </c>
    </row>
    <row r="1595" spans="1:8">
      <c r="A1595" s="39" t="s">
        <v>481</v>
      </c>
      <c r="B1595" s="39" t="s">
        <v>176</v>
      </c>
      <c r="C1595" s="39" t="s">
        <v>386</v>
      </c>
      <c r="D1595" s="39" t="s">
        <v>360</v>
      </c>
      <c r="E1595" s="138">
        <v>60.97</v>
      </c>
      <c r="F1595" s="138">
        <v>53.27</v>
      </c>
      <c r="G1595" s="138">
        <v>68.16</v>
      </c>
      <c r="H1595" s="138">
        <v>6.2653764146301461</v>
      </c>
    </row>
    <row r="1596" spans="1:8">
      <c r="A1596" s="39" t="s">
        <v>481</v>
      </c>
      <c r="B1596" s="39" t="s">
        <v>363</v>
      </c>
      <c r="C1596" s="39" t="s">
        <v>363</v>
      </c>
      <c r="D1596" s="39" t="s">
        <v>363</v>
      </c>
      <c r="E1596" s="138">
        <v>53.87</v>
      </c>
      <c r="F1596" s="138">
        <v>50.07</v>
      </c>
      <c r="G1596" s="138">
        <v>57.62</v>
      </c>
      <c r="H1596" s="138">
        <v>3.5826990904028215</v>
      </c>
    </row>
    <row r="1597" spans="1:8">
      <c r="A1597" s="39" t="s">
        <v>481</v>
      </c>
      <c r="B1597" s="39" t="s">
        <v>364</v>
      </c>
      <c r="C1597" s="39" t="s">
        <v>364</v>
      </c>
      <c r="D1597" s="39" t="s">
        <v>364</v>
      </c>
      <c r="E1597" s="138">
        <v>66.02</v>
      </c>
      <c r="F1597" s="138">
        <v>62.65</v>
      </c>
      <c r="G1597" s="138">
        <v>69.23</v>
      </c>
      <c r="H1597" s="138">
        <v>2.5446834292638596</v>
      </c>
    </row>
    <row r="1598" spans="1:8">
      <c r="A1598" s="39" t="s">
        <v>481</v>
      </c>
      <c r="B1598" s="39" t="s">
        <v>365</v>
      </c>
      <c r="C1598" s="39" t="s">
        <v>365</v>
      </c>
      <c r="D1598" s="39" t="s">
        <v>365</v>
      </c>
      <c r="E1598" s="138">
        <v>57.51</v>
      </c>
      <c r="F1598" s="138">
        <v>52.47</v>
      </c>
      <c r="G1598" s="138">
        <v>62.39</v>
      </c>
      <c r="H1598" s="138">
        <v>4.4166231959659195</v>
      </c>
    </row>
    <row r="1599" spans="1:8">
      <c r="A1599" s="39" t="s">
        <v>481</v>
      </c>
      <c r="B1599" s="39" t="s">
        <v>366</v>
      </c>
      <c r="C1599" s="39" t="s">
        <v>366</v>
      </c>
      <c r="D1599" s="39" t="s">
        <v>366</v>
      </c>
      <c r="E1599" s="138">
        <v>60.28</v>
      </c>
      <c r="F1599" s="138">
        <v>57.58</v>
      </c>
      <c r="G1599" s="138">
        <v>62.93</v>
      </c>
      <c r="H1599" s="138">
        <v>2.2727272727272729</v>
      </c>
    </row>
    <row r="1600" spans="1:8">
      <c r="A1600" s="39" t="s">
        <v>481</v>
      </c>
      <c r="B1600" s="39" t="s">
        <v>356</v>
      </c>
      <c r="C1600" s="39" t="s">
        <v>356</v>
      </c>
      <c r="D1600" s="39" t="s">
        <v>356</v>
      </c>
      <c r="E1600" s="138">
        <v>59.44</v>
      </c>
      <c r="F1600" s="138">
        <v>57.65</v>
      </c>
      <c r="G1600" s="138">
        <v>61.21</v>
      </c>
      <c r="H1600" s="138">
        <v>1.530955585464334</v>
      </c>
    </row>
    <row r="1601" spans="1:8">
      <c r="A1601" s="39" t="s">
        <v>481</v>
      </c>
      <c r="B1601" s="39" t="s">
        <v>367</v>
      </c>
      <c r="C1601" s="39" t="s">
        <v>367</v>
      </c>
      <c r="D1601" s="39" t="s">
        <v>367</v>
      </c>
      <c r="E1601" s="138">
        <v>68.430000000000007</v>
      </c>
      <c r="F1601" s="138">
        <v>66.28</v>
      </c>
      <c r="G1601" s="138">
        <v>70.510000000000005</v>
      </c>
      <c r="H1601" s="138">
        <v>1.5782551512494518</v>
      </c>
    </row>
    <row r="1602" spans="1:8">
      <c r="A1602" s="39" t="s">
        <v>481</v>
      </c>
      <c r="B1602" s="39" t="s">
        <v>368</v>
      </c>
      <c r="C1602" s="39" t="s">
        <v>368</v>
      </c>
      <c r="D1602" s="39" t="s">
        <v>368</v>
      </c>
      <c r="E1602" s="138">
        <v>64.569999999999993</v>
      </c>
      <c r="F1602" s="138">
        <v>60.94</v>
      </c>
      <c r="G1602" s="138">
        <v>68.040000000000006</v>
      </c>
      <c r="H1602" s="138">
        <v>2.8186464302307574</v>
      </c>
    </row>
    <row r="1603" spans="1:8">
      <c r="A1603" s="39" t="s">
        <v>481</v>
      </c>
      <c r="B1603" s="39" t="s">
        <v>369</v>
      </c>
      <c r="C1603" s="39" t="s">
        <v>369</v>
      </c>
      <c r="D1603" s="39" t="s">
        <v>369</v>
      </c>
      <c r="E1603" s="138">
        <v>66.34</v>
      </c>
      <c r="F1603" s="138">
        <v>60.88</v>
      </c>
      <c r="G1603" s="138">
        <v>71.39</v>
      </c>
      <c r="H1603" s="138">
        <v>4.0548688574012655</v>
      </c>
    </row>
    <row r="1604" spans="1:8">
      <c r="A1604" s="39" t="s">
        <v>481</v>
      </c>
      <c r="B1604" s="39" t="s">
        <v>370</v>
      </c>
      <c r="C1604" s="39" t="s">
        <v>370</v>
      </c>
      <c r="D1604" s="39" t="s">
        <v>370</v>
      </c>
      <c r="E1604" s="138">
        <v>50.57</v>
      </c>
      <c r="F1604" s="138">
        <v>46.98</v>
      </c>
      <c r="G1604" s="138">
        <v>54.14</v>
      </c>
      <c r="H1604" s="138">
        <v>3.6187462922681437</v>
      </c>
    </row>
    <row r="1605" spans="1:8">
      <c r="A1605" s="39" t="s">
        <v>481</v>
      </c>
      <c r="B1605" s="39" t="s">
        <v>357</v>
      </c>
      <c r="C1605" s="39" t="s">
        <v>357</v>
      </c>
      <c r="D1605" s="39" t="s">
        <v>357</v>
      </c>
      <c r="E1605" s="138">
        <v>62.31</v>
      </c>
      <c r="F1605" s="138">
        <v>60.63</v>
      </c>
      <c r="G1605" s="138">
        <v>63.96</v>
      </c>
      <c r="H1605" s="138">
        <v>1.3641470069009789</v>
      </c>
    </row>
    <row r="1606" spans="1:8">
      <c r="A1606" s="39" t="s">
        <v>481</v>
      </c>
      <c r="B1606" s="39" t="s">
        <v>371</v>
      </c>
      <c r="C1606" s="39" t="s">
        <v>371</v>
      </c>
      <c r="D1606" s="39" t="s">
        <v>371</v>
      </c>
      <c r="E1606" s="138">
        <v>64.42</v>
      </c>
      <c r="F1606" s="138">
        <v>60.99</v>
      </c>
      <c r="G1606" s="138">
        <v>67.7</v>
      </c>
      <c r="H1606" s="138">
        <v>2.6699782676187516</v>
      </c>
    </row>
    <row r="1607" spans="1:8">
      <c r="A1607" s="39" t="s">
        <v>481</v>
      </c>
      <c r="B1607" s="39" t="s">
        <v>372</v>
      </c>
      <c r="C1607" s="39" t="s">
        <v>372</v>
      </c>
      <c r="D1607" s="39" t="s">
        <v>372</v>
      </c>
      <c r="E1607" s="138">
        <v>55.18</v>
      </c>
      <c r="F1607" s="138">
        <v>52.17</v>
      </c>
      <c r="G1607" s="138">
        <v>58.15</v>
      </c>
      <c r="H1607" s="138">
        <v>2.7727437477346863</v>
      </c>
    </row>
    <row r="1608" spans="1:8">
      <c r="A1608" s="39" t="s">
        <v>481</v>
      </c>
      <c r="B1608" s="39" t="s">
        <v>373</v>
      </c>
      <c r="C1608" s="39" t="s">
        <v>373</v>
      </c>
      <c r="D1608" s="39" t="s">
        <v>373</v>
      </c>
      <c r="E1608" s="138">
        <v>63.2</v>
      </c>
      <c r="F1608" s="138">
        <v>59.76</v>
      </c>
      <c r="G1608" s="138">
        <v>66.510000000000005</v>
      </c>
      <c r="H1608" s="138">
        <v>2.7373417721518987</v>
      </c>
    </row>
    <row r="1609" spans="1:8">
      <c r="A1609" s="39" t="s">
        <v>481</v>
      </c>
      <c r="B1609" s="39" t="s">
        <v>374</v>
      </c>
      <c r="C1609" s="39" t="s">
        <v>374</v>
      </c>
      <c r="D1609" s="39" t="s">
        <v>374</v>
      </c>
      <c r="E1609" s="138">
        <v>69.739999999999995</v>
      </c>
      <c r="F1609" s="138">
        <v>66.41</v>
      </c>
      <c r="G1609" s="138">
        <v>72.87</v>
      </c>
      <c r="H1609" s="138">
        <v>2.3659305993690856</v>
      </c>
    </row>
    <row r="1610" spans="1:8">
      <c r="A1610" s="39" t="s">
        <v>481</v>
      </c>
      <c r="B1610" s="39" t="s">
        <v>358</v>
      </c>
      <c r="C1610" s="39" t="s">
        <v>358</v>
      </c>
      <c r="D1610" s="39" t="s">
        <v>358</v>
      </c>
      <c r="E1610" s="138">
        <v>59.95</v>
      </c>
      <c r="F1610" s="138">
        <v>58.05</v>
      </c>
      <c r="G1610" s="138">
        <v>61.81</v>
      </c>
      <c r="H1610" s="138">
        <v>1.6013344453711424</v>
      </c>
    </row>
    <row r="1611" spans="1:8">
      <c r="A1611" s="39" t="s">
        <v>481</v>
      </c>
      <c r="B1611" s="39" t="s">
        <v>375</v>
      </c>
      <c r="C1611" s="39" t="s">
        <v>375</v>
      </c>
      <c r="D1611" s="39" t="s">
        <v>375</v>
      </c>
      <c r="E1611" s="138">
        <v>66.33</v>
      </c>
      <c r="F1611" s="138">
        <v>61.21</v>
      </c>
      <c r="G1611" s="138">
        <v>71.099999999999994</v>
      </c>
      <c r="H1611" s="138">
        <v>3.8142620232172471</v>
      </c>
    </row>
    <row r="1612" spans="1:8">
      <c r="A1612" s="39" t="s">
        <v>481</v>
      </c>
      <c r="B1612" s="39" t="s">
        <v>376</v>
      </c>
      <c r="C1612" s="39" t="s">
        <v>376</v>
      </c>
      <c r="D1612" s="39" t="s">
        <v>376</v>
      </c>
      <c r="E1612" s="138">
        <v>45.04</v>
      </c>
      <c r="F1612" s="138">
        <v>41.09</v>
      </c>
      <c r="G1612" s="138">
        <v>49.06</v>
      </c>
      <c r="H1612" s="138">
        <v>4.5293072824156306</v>
      </c>
    </row>
    <row r="1613" spans="1:8">
      <c r="A1613" s="39" t="s">
        <v>481</v>
      </c>
      <c r="B1613" s="39" t="s">
        <v>377</v>
      </c>
      <c r="C1613" s="39" t="s">
        <v>377</v>
      </c>
      <c r="D1613" s="39" t="s">
        <v>377</v>
      </c>
      <c r="E1613" s="138">
        <v>64.3</v>
      </c>
      <c r="F1613" s="138">
        <v>60.34</v>
      </c>
      <c r="G1613" s="138">
        <v>68.069999999999993</v>
      </c>
      <c r="H1613" s="138">
        <v>3.0793157076205291</v>
      </c>
    </row>
    <row r="1614" spans="1:8">
      <c r="A1614" s="39" t="s">
        <v>481</v>
      </c>
      <c r="B1614" s="39" t="s">
        <v>386</v>
      </c>
      <c r="C1614" s="39" t="s">
        <v>386</v>
      </c>
      <c r="D1614" s="39" t="s">
        <v>386</v>
      </c>
      <c r="E1614" s="138">
        <v>62.88</v>
      </c>
      <c r="F1614" s="138">
        <v>59.37</v>
      </c>
      <c r="G1614" s="138">
        <v>66.27</v>
      </c>
      <c r="H1614" s="138">
        <v>2.7989821882951653</v>
      </c>
    </row>
    <row r="1615" spans="1:8">
      <c r="A1615" s="39" t="s">
        <v>481</v>
      </c>
      <c r="B1615" s="39" t="s">
        <v>379</v>
      </c>
      <c r="C1615" s="39" t="s">
        <v>379</v>
      </c>
      <c r="D1615" s="39" t="s">
        <v>379</v>
      </c>
      <c r="E1615" s="138">
        <v>54.58</v>
      </c>
      <c r="F1615" s="138">
        <v>51.61</v>
      </c>
      <c r="G1615" s="138">
        <v>57.51</v>
      </c>
      <c r="H1615" s="138">
        <v>2.7665811652620009</v>
      </c>
    </row>
    <row r="1616" spans="1:8">
      <c r="A1616" s="39" t="s">
        <v>481</v>
      </c>
      <c r="B1616" s="39" t="s">
        <v>360</v>
      </c>
      <c r="C1616" s="39" t="s">
        <v>360</v>
      </c>
      <c r="D1616" s="39" t="s">
        <v>360</v>
      </c>
      <c r="E1616" s="138">
        <v>56.17</v>
      </c>
      <c r="F1616" s="138">
        <v>54.38</v>
      </c>
      <c r="G1616" s="138">
        <v>57.94</v>
      </c>
      <c r="H1616" s="138">
        <v>1.6200818942495994</v>
      </c>
    </row>
    <row r="1617" spans="1:8">
      <c r="A1617" s="39" t="s">
        <v>481</v>
      </c>
      <c r="B1617" s="39" t="s">
        <v>0</v>
      </c>
      <c r="C1617" s="39" t="s">
        <v>0</v>
      </c>
      <c r="D1617" s="39" t="s">
        <v>0</v>
      </c>
      <c r="E1617" s="138">
        <v>59.49</v>
      </c>
      <c r="F1617" s="138">
        <v>58.59</v>
      </c>
      <c r="G1617" s="138">
        <v>60.38</v>
      </c>
      <c r="H1617" s="138">
        <v>0.7732391998655237</v>
      </c>
    </row>
    <row r="1618" spans="1:8">
      <c r="A1618" s="39" t="s">
        <v>482</v>
      </c>
      <c r="B1618" s="39" t="s">
        <v>101</v>
      </c>
      <c r="C1618" s="39" t="s">
        <v>366</v>
      </c>
      <c r="D1618" s="39" t="s">
        <v>356</v>
      </c>
      <c r="E1618" s="138">
        <v>48.18</v>
      </c>
      <c r="F1618" s="138">
        <v>42.6</v>
      </c>
      <c r="G1618" s="138">
        <v>53.8</v>
      </c>
      <c r="H1618" s="138">
        <v>5.9568285595682857</v>
      </c>
    </row>
    <row r="1619" spans="1:8">
      <c r="A1619" s="39" t="s">
        <v>482</v>
      </c>
      <c r="B1619" s="39" t="s">
        <v>108</v>
      </c>
      <c r="C1619" s="39" t="s">
        <v>365</v>
      </c>
      <c r="D1619" s="39" t="s">
        <v>356</v>
      </c>
      <c r="E1619" s="138">
        <v>44.86</v>
      </c>
      <c r="F1619" s="138">
        <v>35.479999999999997</v>
      </c>
      <c r="G1619" s="138">
        <v>54.63</v>
      </c>
      <c r="H1619" s="138">
        <v>11.012037449843961</v>
      </c>
    </row>
    <row r="1620" spans="1:8">
      <c r="A1620" s="39" t="s">
        <v>482</v>
      </c>
      <c r="B1620" s="39" t="s">
        <v>109</v>
      </c>
      <c r="C1620" s="39" t="s">
        <v>364</v>
      </c>
      <c r="D1620" s="39" t="s">
        <v>356</v>
      </c>
      <c r="E1620" s="138">
        <v>52.93</v>
      </c>
      <c r="F1620" s="138">
        <v>46.4</v>
      </c>
      <c r="G1620" s="138">
        <v>59.35</v>
      </c>
      <c r="H1620" s="138">
        <v>6.2724352918949551</v>
      </c>
    </row>
    <row r="1621" spans="1:8">
      <c r="A1621" s="39" t="s">
        <v>482</v>
      </c>
      <c r="B1621" s="39" t="s">
        <v>112</v>
      </c>
      <c r="C1621" s="39" t="s">
        <v>364</v>
      </c>
      <c r="D1621" s="39" t="s">
        <v>356</v>
      </c>
      <c r="E1621" s="138">
        <v>34.51</v>
      </c>
      <c r="F1621" s="138">
        <v>27.23</v>
      </c>
      <c r="G1621" s="138">
        <v>42.59</v>
      </c>
      <c r="H1621" s="138">
        <v>11.445957693422198</v>
      </c>
    </row>
    <row r="1622" spans="1:8">
      <c r="A1622" s="39" t="s">
        <v>482</v>
      </c>
      <c r="B1622" s="39" t="s">
        <v>115</v>
      </c>
      <c r="C1622" s="39" t="s">
        <v>366</v>
      </c>
      <c r="D1622" s="39" t="s">
        <v>356</v>
      </c>
      <c r="E1622" s="138">
        <v>47.14</v>
      </c>
      <c r="F1622" s="138">
        <v>42.09</v>
      </c>
      <c r="G1622" s="138">
        <v>52.26</v>
      </c>
      <c r="H1622" s="138">
        <v>5.5154857870173952</v>
      </c>
    </row>
    <row r="1623" spans="1:8">
      <c r="A1623" s="39" t="s">
        <v>482</v>
      </c>
      <c r="B1623" s="39" t="s">
        <v>118</v>
      </c>
      <c r="C1623" s="39" t="s">
        <v>365</v>
      </c>
      <c r="D1623" s="39" t="s">
        <v>356</v>
      </c>
      <c r="E1623" s="138">
        <v>47.72</v>
      </c>
      <c r="F1623" s="138">
        <v>37.76</v>
      </c>
      <c r="G1623" s="138">
        <v>57.87</v>
      </c>
      <c r="H1623" s="138">
        <v>10.896898575020957</v>
      </c>
    </row>
    <row r="1624" spans="1:8">
      <c r="A1624" s="39" t="s">
        <v>482</v>
      </c>
      <c r="B1624" s="39" t="s">
        <v>122</v>
      </c>
      <c r="C1624" s="39" t="s">
        <v>364</v>
      </c>
      <c r="D1624" s="39" t="s">
        <v>356</v>
      </c>
      <c r="E1624" s="138">
        <v>48.15</v>
      </c>
      <c r="F1624" s="138">
        <v>42.3</v>
      </c>
      <c r="G1624" s="138">
        <v>54.06</v>
      </c>
      <c r="H1624" s="138">
        <v>6.2512980269989606</v>
      </c>
    </row>
    <row r="1625" spans="1:8">
      <c r="A1625" s="39" t="s">
        <v>482</v>
      </c>
      <c r="B1625" s="39" t="s">
        <v>130</v>
      </c>
      <c r="C1625" s="39" t="s">
        <v>363</v>
      </c>
      <c r="D1625" s="39" t="s">
        <v>356</v>
      </c>
      <c r="E1625" s="138">
        <v>33.14</v>
      </c>
      <c r="F1625" s="138">
        <v>28.27</v>
      </c>
      <c r="G1625" s="138">
        <v>38.4</v>
      </c>
      <c r="H1625" s="138">
        <v>7.8153289076644539</v>
      </c>
    </row>
    <row r="1626" spans="1:8">
      <c r="A1626" s="39" t="s">
        <v>482</v>
      </c>
      <c r="B1626" s="39" t="s">
        <v>135</v>
      </c>
      <c r="C1626" s="39" t="s">
        <v>364</v>
      </c>
      <c r="D1626" s="39" t="s">
        <v>356</v>
      </c>
      <c r="E1626" s="138">
        <v>57.22</v>
      </c>
      <c r="F1626" s="138">
        <v>49.37</v>
      </c>
      <c r="G1626" s="138">
        <v>64.72</v>
      </c>
      <c r="H1626" s="138">
        <v>6.9031807060468369</v>
      </c>
    </row>
    <row r="1627" spans="1:8">
      <c r="A1627" s="39" t="s">
        <v>482</v>
      </c>
      <c r="B1627" s="39" t="s">
        <v>136</v>
      </c>
      <c r="C1627" s="39" t="s">
        <v>364</v>
      </c>
      <c r="D1627" s="39" t="s">
        <v>356</v>
      </c>
      <c r="E1627" s="138">
        <v>55.55</v>
      </c>
      <c r="F1627" s="138">
        <v>49.11</v>
      </c>
      <c r="G1627" s="138">
        <v>61.82</v>
      </c>
      <c r="H1627" s="138">
        <v>5.8685868586858678</v>
      </c>
    </row>
    <row r="1628" spans="1:8">
      <c r="A1628" s="39" t="s">
        <v>482</v>
      </c>
      <c r="B1628" s="39" t="s">
        <v>143</v>
      </c>
      <c r="C1628" s="39" t="s">
        <v>365</v>
      </c>
      <c r="D1628" s="39" t="s">
        <v>356</v>
      </c>
      <c r="E1628" s="138">
        <v>47.57</v>
      </c>
      <c r="F1628" s="138">
        <v>40.340000000000003</v>
      </c>
      <c r="G1628" s="138">
        <v>54.9</v>
      </c>
      <c r="H1628" s="138">
        <v>7.8620979608997281</v>
      </c>
    </row>
    <row r="1629" spans="1:8">
      <c r="A1629" s="39" t="s">
        <v>482</v>
      </c>
      <c r="B1629" s="39" t="s">
        <v>149</v>
      </c>
      <c r="C1629" s="39" t="s">
        <v>363</v>
      </c>
      <c r="D1629" s="39" t="s">
        <v>356</v>
      </c>
      <c r="E1629" s="138">
        <v>44.17</v>
      </c>
      <c r="F1629" s="138">
        <v>39.159999999999997</v>
      </c>
      <c r="G1629" s="138">
        <v>49.29</v>
      </c>
      <c r="H1629" s="138">
        <v>5.863708399366085</v>
      </c>
    </row>
    <row r="1630" spans="1:8">
      <c r="A1630" s="39" t="s">
        <v>482</v>
      </c>
      <c r="B1630" s="39" t="s">
        <v>151</v>
      </c>
      <c r="C1630" s="39" t="s">
        <v>364</v>
      </c>
      <c r="D1630" s="39" t="s">
        <v>356</v>
      </c>
      <c r="E1630" s="138">
        <v>45.77</v>
      </c>
      <c r="F1630" s="138">
        <v>36.79</v>
      </c>
      <c r="G1630" s="138">
        <v>55.03</v>
      </c>
      <c r="H1630" s="138">
        <v>10.268734979244046</v>
      </c>
    </row>
    <row r="1631" spans="1:8">
      <c r="A1631" s="39" t="s">
        <v>482</v>
      </c>
      <c r="B1631" s="39" t="s">
        <v>154</v>
      </c>
      <c r="C1631" s="39" t="s">
        <v>366</v>
      </c>
      <c r="D1631" s="39" t="s">
        <v>356</v>
      </c>
      <c r="E1631" s="138">
        <v>46.91</v>
      </c>
      <c r="F1631" s="138">
        <v>40.369999999999997</v>
      </c>
      <c r="G1631" s="138">
        <v>53.56</v>
      </c>
      <c r="H1631" s="138">
        <v>7.2052867192496279</v>
      </c>
    </row>
    <row r="1632" spans="1:8">
      <c r="A1632" s="39" t="s">
        <v>482</v>
      </c>
      <c r="B1632" s="39" t="s">
        <v>164</v>
      </c>
      <c r="C1632" s="39" t="s">
        <v>365</v>
      </c>
      <c r="D1632" s="39" t="s">
        <v>356</v>
      </c>
      <c r="E1632" s="138">
        <v>38.32</v>
      </c>
      <c r="F1632" s="138">
        <v>31.37</v>
      </c>
      <c r="G1632" s="138">
        <v>45.78</v>
      </c>
      <c r="H1632" s="138">
        <v>9.6555323590814197</v>
      </c>
    </row>
    <row r="1633" spans="1:8">
      <c r="A1633" s="39" t="s">
        <v>482</v>
      </c>
      <c r="B1633" s="39" t="s">
        <v>171</v>
      </c>
      <c r="C1633" s="39" t="s">
        <v>366</v>
      </c>
      <c r="D1633" s="39" t="s">
        <v>356</v>
      </c>
      <c r="E1633" s="138">
        <v>33.450000000000003</v>
      </c>
      <c r="F1633" s="138">
        <v>28.38</v>
      </c>
      <c r="G1633" s="138">
        <v>38.92</v>
      </c>
      <c r="H1633" s="138">
        <v>8.071748878923767</v>
      </c>
    </row>
    <row r="1634" spans="1:8">
      <c r="A1634" s="39" t="s">
        <v>482</v>
      </c>
      <c r="B1634" s="39" t="s">
        <v>174</v>
      </c>
      <c r="C1634" s="39" t="s">
        <v>366</v>
      </c>
      <c r="D1634" s="39" t="s">
        <v>356</v>
      </c>
      <c r="E1634" s="138">
        <v>52.82</v>
      </c>
      <c r="F1634" s="138">
        <v>46.15</v>
      </c>
      <c r="G1634" s="138">
        <v>59.39</v>
      </c>
      <c r="H1634" s="138">
        <v>6.4369556985990162</v>
      </c>
    </row>
    <row r="1635" spans="1:8">
      <c r="A1635" s="39" t="s">
        <v>482</v>
      </c>
      <c r="B1635" s="39" t="s">
        <v>102</v>
      </c>
      <c r="C1635" s="39" t="s">
        <v>368</v>
      </c>
      <c r="D1635" s="39" t="s">
        <v>357</v>
      </c>
      <c r="E1635" s="138">
        <v>54.46</v>
      </c>
      <c r="F1635" s="138">
        <v>46.31</v>
      </c>
      <c r="G1635" s="138">
        <v>62.37</v>
      </c>
      <c r="H1635" s="138">
        <v>7.5835475578406166</v>
      </c>
    </row>
    <row r="1636" spans="1:8">
      <c r="A1636" s="39" t="s">
        <v>482</v>
      </c>
      <c r="B1636" s="39" t="s">
        <v>103</v>
      </c>
      <c r="C1636" s="39" t="s">
        <v>368</v>
      </c>
      <c r="D1636" s="39" t="s">
        <v>357</v>
      </c>
      <c r="E1636" s="138">
        <v>45.05</v>
      </c>
      <c r="F1636" s="138">
        <v>37.64</v>
      </c>
      <c r="G1636" s="138">
        <v>52.7</v>
      </c>
      <c r="H1636" s="138">
        <v>8.5904550499445058</v>
      </c>
    </row>
    <row r="1637" spans="1:8">
      <c r="A1637" s="39" t="s">
        <v>482</v>
      </c>
      <c r="B1637" s="39" t="s">
        <v>104</v>
      </c>
      <c r="C1637" s="39" t="s">
        <v>367</v>
      </c>
      <c r="D1637" s="39" t="s">
        <v>357</v>
      </c>
      <c r="E1637" s="138">
        <v>60.02</v>
      </c>
      <c r="F1637" s="138">
        <v>53.56</v>
      </c>
      <c r="G1637" s="138">
        <v>66.16</v>
      </c>
      <c r="H1637" s="138">
        <v>5.3815394868377204</v>
      </c>
    </row>
    <row r="1638" spans="1:8">
      <c r="A1638" s="39" t="s">
        <v>482</v>
      </c>
      <c r="B1638" s="39" t="s">
        <v>110</v>
      </c>
      <c r="C1638" s="39" t="s">
        <v>370</v>
      </c>
      <c r="D1638" s="39" t="s">
        <v>357</v>
      </c>
      <c r="E1638" s="138">
        <v>44.02</v>
      </c>
      <c r="F1638" s="138">
        <v>38.4</v>
      </c>
      <c r="G1638" s="138">
        <v>49.79</v>
      </c>
      <c r="H1638" s="138">
        <v>6.6333484779645611</v>
      </c>
    </row>
    <row r="1639" spans="1:8">
      <c r="A1639" s="39" t="s">
        <v>482</v>
      </c>
      <c r="B1639" s="39" t="s">
        <v>111</v>
      </c>
      <c r="C1639" s="39" t="s">
        <v>370</v>
      </c>
      <c r="D1639" s="39" t="s">
        <v>357</v>
      </c>
      <c r="E1639" s="138">
        <v>35.65</v>
      </c>
      <c r="F1639" s="138">
        <v>31.03</v>
      </c>
      <c r="G1639" s="138">
        <v>40.56</v>
      </c>
      <c r="H1639" s="138">
        <v>6.8443197755960732</v>
      </c>
    </row>
    <row r="1640" spans="1:8">
      <c r="A1640" s="39" t="s">
        <v>482</v>
      </c>
      <c r="B1640" s="39" t="s">
        <v>116</v>
      </c>
      <c r="C1640" s="39" t="s">
        <v>369</v>
      </c>
      <c r="D1640" s="39" t="s">
        <v>357</v>
      </c>
      <c r="E1640" s="138">
        <v>55.67</v>
      </c>
      <c r="F1640" s="138">
        <v>47.8</v>
      </c>
      <c r="G1640" s="138">
        <v>63.25</v>
      </c>
      <c r="H1640" s="138">
        <v>7.1313095024250037</v>
      </c>
    </row>
    <row r="1641" spans="1:8">
      <c r="A1641" s="39" t="s">
        <v>482</v>
      </c>
      <c r="B1641" s="39" t="s">
        <v>117</v>
      </c>
      <c r="C1641" s="39" t="s">
        <v>367</v>
      </c>
      <c r="D1641" s="39" t="s">
        <v>357</v>
      </c>
      <c r="E1641" s="138">
        <v>48.46</v>
      </c>
      <c r="F1641" s="138">
        <v>42.64</v>
      </c>
      <c r="G1641" s="138">
        <v>54.34</v>
      </c>
      <c r="H1641" s="138">
        <v>6.1906727197688811</v>
      </c>
    </row>
    <row r="1642" spans="1:8">
      <c r="A1642" s="39" t="s">
        <v>482</v>
      </c>
      <c r="B1642" s="39" t="s">
        <v>119</v>
      </c>
      <c r="C1642" s="39" t="s">
        <v>367</v>
      </c>
      <c r="D1642" s="39" t="s">
        <v>357</v>
      </c>
      <c r="E1642" s="138">
        <v>42.8</v>
      </c>
      <c r="F1642" s="138">
        <v>37.46</v>
      </c>
      <c r="G1642" s="138">
        <v>48.31</v>
      </c>
      <c r="H1642" s="138">
        <v>6.4953271028037385</v>
      </c>
    </row>
    <row r="1643" spans="1:8">
      <c r="A1643" s="39" t="s">
        <v>482</v>
      </c>
      <c r="B1643" s="39" t="s">
        <v>123</v>
      </c>
      <c r="C1643" s="39" t="s">
        <v>370</v>
      </c>
      <c r="D1643" s="39" t="s">
        <v>357</v>
      </c>
      <c r="E1643" s="138">
        <v>25</v>
      </c>
      <c r="F1643" s="138">
        <v>20.29</v>
      </c>
      <c r="G1643" s="138">
        <v>30.39</v>
      </c>
      <c r="H1643" s="138">
        <v>10.32</v>
      </c>
    </row>
    <row r="1644" spans="1:8">
      <c r="A1644" s="39" t="s">
        <v>482</v>
      </c>
      <c r="B1644" s="39" t="s">
        <v>132</v>
      </c>
      <c r="C1644" s="39" t="s">
        <v>367</v>
      </c>
      <c r="D1644" s="39" t="s">
        <v>357</v>
      </c>
      <c r="E1644" s="138">
        <v>43.99</v>
      </c>
      <c r="F1644" s="138">
        <v>38.369999999999997</v>
      </c>
      <c r="G1644" s="138">
        <v>49.77</v>
      </c>
      <c r="H1644" s="138">
        <v>6.6378722436917474</v>
      </c>
    </row>
    <row r="1645" spans="1:8">
      <c r="A1645" s="39" t="s">
        <v>482</v>
      </c>
      <c r="B1645" s="39" t="s">
        <v>134</v>
      </c>
      <c r="C1645" s="39" t="s">
        <v>368</v>
      </c>
      <c r="D1645" s="39" t="s">
        <v>357</v>
      </c>
      <c r="E1645" s="138">
        <v>47.81</v>
      </c>
      <c r="F1645" s="138">
        <v>41.54</v>
      </c>
      <c r="G1645" s="138">
        <v>54.15</v>
      </c>
      <c r="H1645" s="138">
        <v>6.7768249320225893</v>
      </c>
    </row>
    <row r="1646" spans="1:8">
      <c r="A1646" s="39" t="s">
        <v>482</v>
      </c>
      <c r="B1646" s="39" t="s">
        <v>150</v>
      </c>
      <c r="C1646" s="39" t="s">
        <v>367</v>
      </c>
      <c r="D1646" s="39" t="s">
        <v>357</v>
      </c>
      <c r="E1646" s="138">
        <v>55.87</v>
      </c>
      <c r="F1646" s="138">
        <v>49.15</v>
      </c>
      <c r="G1646" s="138">
        <v>62.38</v>
      </c>
      <c r="H1646" s="138">
        <v>6.0855557544299268</v>
      </c>
    </row>
    <row r="1647" spans="1:8">
      <c r="A1647" s="39" t="s">
        <v>482</v>
      </c>
      <c r="B1647" s="39" t="s">
        <v>156</v>
      </c>
      <c r="C1647" s="39" t="s">
        <v>367</v>
      </c>
      <c r="D1647" s="39" t="s">
        <v>357</v>
      </c>
      <c r="E1647" s="138">
        <v>51.47</v>
      </c>
      <c r="F1647" s="138">
        <v>45.3</v>
      </c>
      <c r="G1647" s="138">
        <v>57.59</v>
      </c>
      <c r="H1647" s="138">
        <v>6.1200699436564987</v>
      </c>
    </row>
    <row r="1648" spans="1:8">
      <c r="A1648" s="39" t="s">
        <v>482</v>
      </c>
      <c r="B1648" s="39" t="s">
        <v>159</v>
      </c>
      <c r="C1648" s="39" t="s">
        <v>368</v>
      </c>
      <c r="D1648" s="39" t="s">
        <v>357</v>
      </c>
      <c r="E1648" s="138">
        <v>46.84</v>
      </c>
      <c r="F1648" s="138">
        <v>38.21</v>
      </c>
      <c r="G1648" s="138">
        <v>55.66</v>
      </c>
      <c r="H1648" s="138">
        <v>9.607173356105891</v>
      </c>
    </row>
    <row r="1649" spans="1:8">
      <c r="A1649" s="39" t="s">
        <v>482</v>
      </c>
      <c r="B1649" s="39" t="s">
        <v>161</v>
      </c>
      <c r="C1649" s="39" t="s">
        <v>367</v>
      </c>
      <c r="D1649" s="39" t="s">
        <v>357</v>
      </c>
      <c r="E1649" s="138">
        <v>50.18</v>
      </c>
      <c r="F1649" s="138">
        <v>44.76</v>
      </c>
      <c r="G1649" s="138">
        <v>55.6</v>
      </c>
      <c r="H1649" s="138">
        <v>5.5201275408529291</v>
      </c>
    </row>
    <row r="1650" spans="1:8">
      <c r="A1650" s="39" t="s">
        <v>482</v>
      </c>
      <c r="B1650" s="39" t="s">
        <v>168</v>
      </c>
      <c r="C1650" s="39" t="s">
        <v>369</v>
      </c>
      <c r="D1650" s="39" t="s">
        <v>357</v>
      </c>
      <c r="E1650" s="138">
        <v>53.39</v>
      </c>
      <c r="F1650" s="138">
        <v>45.95</v>
      </c>
      <c r="G1650" s="138">
        <v>60.67</v>
      </c>
      <c r="H1650" s="138">
        <v>7.079977523880876</v>
      </c>
    </row>
    <row r="1651" spans="1:8">
      <c r="A1651" s="39" t="s">
        <v>482</v>
      </c>
      <c r="B1651" s="39" t="s">
        <v>98</v>
      </c>
      <c r="C1651" s="39" t="s">
        <v>374</v>
      </c>
      <c r="D1651" s="39" t="s">
        <v>358</v>
      </c>
      <c r="E1651" s="138">
        <v>53.64</v>
      </c>
      <c r="F1651" s="138">
        <v>43.86</v>
      </c>
      <c r="G1651" s="138">
        <v>63.15</v>
      </c>
      <c r="H1651" s="138">
        <v>9.2841163310961967</v>
      </c>
    </row>
    <row r="1652" spans="1:8">
      <c r="A1652" s="39" t="s">
        <v>482</v>
      </c>
      <c r="B1652" s="39" t="s">
        <v>105</v>
      </c>
      <c r="C1652" s="39" t="s">
        <v>374</v>
      </c>
      <c r="D1652" s="39" t="s">
        <v>358</v>
      </c>
      <c r="E1652" s="138">
        <v>46.6</v>
      </c>
      <c r="F1652" s="138">
        <v>37.31</v>
      </c>
      <c r="G1652" s="138">
        <v>56.13</v>
      </c>
      <c r="H1652" s="138">
        <v>10.429184549356224</v>
      </c>
    </row>
    <row r="1653" spans="1:8">
      <c r="A1653" s="39" t="s">
        <v>482</v>
      </c>
      <c r="B1653" s="39" t="s">
        <v>106</v>
      </c>
      <c r="C1653" s="39" t="s">
        <v>372</v>
      </c>
      <c r="D1653" s="39" t="s">
        <v>358</v>
      </c>
      <c r="E1653" s="138">
        <v>44.99</v>
      </c>
      <c r="F1653" s="138">
        <v>39.770000000000003</v>
      </c>
      <c r="G1653" s="138">
        <v>50.33</v>
      </c>
      <c r="H1653" s="138">
        <v>6.0013336296954876</v>
      </c>
    </row>
    <row r="1654" spans="1:8">
      <c r="A1654" s="39" t="s">
        <v>482</v>
      </c>
      <c r="B1654" s="39" t="s">
        <v>125</v>
      </c>
      <c r="C1654" s="39" t="s">
        <v>371</v>
      </c>
      <c r="D1654" s="39" t="s">
        <v>358</v>
      </c>
      <c r="E1654" s="138">
        <v>42.37</v>
      </c>
      <c r="F1654" s="138">
        <v>36.47</v>
      </c>
      <c r="G1654" s="138">
        <v>48.49</v>
      </c>
      <c r="H1654" s="138">
        <v>7.2692943120132174</v>
      </c>
    </row>
    <row r="1655" spans="1:8">
      <c r="A1655" s="39" t="s">
        <v>482</v>
      </c>
      <c r="B1655" s="39" t="s">
        <v>131</v>
      </c>
      <c r="C1655" s="39" t="s">
        <v>374</v>
      </c>
      <c r="D1655" s="39" t="s">
        <v>358</v>
      </c>
      <c r="E1655" s="138">
        <v>50.7</v>
      </c>
      <c r="F1655" s="138">
        <v>42.83</v>
      </c>
      <c r="G1655" s="138">
        <v>58.54</v>
      </c>
      <c r="H1655" s="138">
        <v>7.9684418145956597</v>
      </c>
    </row>
    <row r="1656" spans="1:8">
      <c r="A1656" s="39" t="s">
        <v>482</v>
      </c>
      <c r="B1656" s="39" t="s">
        <v>133</v>
      </c>
      <c r="C1656" s="39" t="s">
        <v>373</v>
      </c>
      <c r="D1656" s="39" t="s">
        <v>358</v>
      </c>
      <c r="E1656" s="138">
        <v>44.86</v>
      </c>
      <c r="F1656" s="138">
        <v>39.58</v>
      </c>
      <c r="G1656" s="138">
        <v>50.27</v>
      </c>
      <c r="H1656" s="138">
        <v>6.1078912171199287</v>
      </c>
    </row>
    <row r="1657" spans="1:8">
      <c r="A1657" s="39" t="s">
        <v>482</v>
      </c>
      <c r="B1657" s="39" t="s">
        <v>137</v>
      </c>
      <c r="C1657" s="39" t="s">
        <v>372</v>
      </c>
      <c r="D1657" s="39" t="s">
        <v>358</v>
      </c>
      <c r="E1657" s="138">
        <v>38.39</v>
      </c>
      <c r="F1657" s="138">
        <v>31.97</v>
      </c>
      <c r="G1657" s="138">
        <v>45.25</v>
      </c>
      <c r="H1657" s="138">
        <v>8.8825214899713476</v>
      </c>
    </row>
    <row r="1658" spans="1:8">
      <c r="A1658" s="39" t="s">
        <v>482</v>
      </c>
      <c r="B1658" s="39" t="s">
        <v>138</v>
      </c>
      <c r="C1658" s="39" t="s">
        <v>374</v>
      </c>
      <c r="D1658" s="39" t="s">
        <v>358</v>
      </c>
      <c r="E1658" s="138">
        <v>54.35</v>
      </c>
      <c r="F1658" s="138">
        <v>45.07</v>
      </c>
      <c r="G1658" s="138">
        <v>63.33</v>
      </c>
      <c r="H1658" s="138">
        <v>8.6660533578656853</v>
      </c>
    </row>
    <row r="1659" spans="1:8">
      <c r="A1659" s="39" t="s">
        <v>482</v>
      </c>
      <c r="B1659" s="39" t="s">
        <v>140</v>
      </c>
      <c r="C1659" s="39" t="s">
        <v>373</v>
      </c>
      <c r="D1659" s="39" t="s">
        <v>358</v>
      </c>
      <c r="E1659" s="138">
        <v>46.7</v>
      </c>
      <c r="F1659" s="138">
        <v>40.21</v>
      </c>
      <c r="G1659" s="138">
        <v>53.3</v>
      </c>
      <c r="H1659" s="138">
        <v>7.194860813704496</v>
      </c>
    </row>
    <row r="1660" spans="1:8">
      <c r="A1660" s="39" t="s">
        <v>482</v>
      </c>
      <c r="B1660" s="39" t="s">
        <v>144</v>
      </c>
      <c r="C1660" s="39" t="s">
        <v>371</v>
      </c>
      <c r="D1660" s="39" t="s">
        <v>358</v>
      </c>
      <c r="E1660" s="138">
        <v>49.87</v>
      </c>
      <c r="F1660" s="138">
        <v>43.19</v>
      </c>
      <c r="G1660" s="138">
        <v>56.55</v>
      </c>
      <c r="H1660" s="138">
        <v>6.8778824944856636</v>
      </c>
    </row>
    <row r="1661" spans="1:8">
      <c r="A1661" s="39" t="s">
        <v>482</v>
      </c>
      <c r="B1661" s="39" t="s">
        <v>145</v>
      </c>
      <c r="C1661" s="39" t="s">
        <v>371</v>
      </c>
      <c r="D1661" s="39" t="s">
        <v>358</v>
      </c>
      <c r="E1661" s="138">
        <v>51.51</v>
      </c>
      <c r="F1661" s="138">
        <v>44.23</v>
      </c>
      <c r="G1661" s="138">
        <v>58.74</v>
      </c>
      <c r="H1661" s="138">
        <v>7.2413123665307708</v>
      </c>
    </row>
    <row r="1662" spans="1:8">
      <c r="A1662" s="39" t="s">
        <v>482</v>
      </c>
      <c r="B1662" s="39" t="s">
        <v>146</v>
      </c>
      <c r="C1662" s="39" t="s">
        <v>372</v>
      </c>
      <c r="D1662" s="39" t="s">
        <v>358</v>
      </c>
      <c r="E1662" s="138">
        <v>28.59</v>
      </c>
      <c r="F1662" s="138">
        <v>23.83</v>
      </c>
      <c r="G1662" s="138">
        <v>33.869999999999997</v>
      </c>
      <c r="H1662" s="138">
        <v>8.9891570479188534</v>
      </c>
    </row>
    <row r="1663" spans="1:8">
      <c r="A1663" s="39" t="s">
        <v>482</v>
      </c>
      <c r="B1663" s="39" t="s">
        <v>153</v>
      </c>
      <c r="C1663" s="39" t="s">
        <v>371</v>
      </c>
      <c r="D1663" s="39" t="s">
        <v>358</v>
      </c>
      <c r="E1663" s="138">
        <v>44.29</v>
      </c>
      <c r="F1663" s="138">
        <v>34.49</v>
      </c>
      <c r="G1663" s="138">
        <v>54.56</v>
      </c>
      <c r="H1663" s="138">
        <v>11.718220817340258</v>
      </c>
    </row>
    <row r="1664" spans="1:8">
      <c r="A1664" s="39" t="s">
        <v>482</v>
      </c>
      <c r="B1664" s="39" t="s">
        <v>162</v>
      </c>
      <c r="C1664" s="39" t="s">
        <v>371</v>
      </c>
      <c r="D1664" s="39" t="s">
        <v>358</v>
      </c>
      <c r="E1664" s="138">
        <v>48.1</v>
      </c>
      <c r="F1664" s="138">
        <v>38.549999999999997</v>
      </c>
      <c r="G1664" s="138">
        <v>57.78</v>
      </c>
      <c r="H1664" s="138">
        <v>10.311850311850311</v>
      </c>
    </row>
    <row r="1665" spans="1:8">
      <c r="A1665" s="39" t="s">
        <v>482</v>
      </c>
      <c r="B1665" s="39" t="s">
        <v>165</v>
      </c>
      <c r="C1665" s="39" t="s">
        <v>374</v>
      </c>
      <c r="D1665" s="39" t="s">
        <v>358</v>
      </c>
      <c r="E1665" s="138">
        <v>56.34</v>
      </c>
      <c r="F1665" s="138">
        <v>47.18</v>
      </c>
      <c r="G1665" s="138">
        <v>65.08</v>
      </c>
      <c r="H1665" s="138">
        <v>8.1824636137735176</v>
      </c>
    </row>
    <row r="1666" spans="1:8">
      <c r="A1666" s="39" t="s">
        <v>482</v>
      </c>
      <c r="B1666" s="39" t="s">
        <v>166</v>
      </c>
      <c r="C1666" s="39" t="s">
        <v>374</v>
      </c>
      <c r="D1666" s="39" t="s">
        <v>358</v>
      </c>
      <c r="E1666" s="138">
        <v>49.81</v>
      </c>
      <c r="F1666" s="138">
        <v>42.45</v>
      </c>
      <c r="G1666" s="138">
        <v>57.17</v>
      </c>
      <c r="H1666" s="138">
        <v>7.588837582814695</v>
      </c>
    </row>
    <row r="1667" spans="1:8">
      <c r="A1667" s="39" t="s">
        <v>482</v>
      </c>
      <c r="B1667" s="39" t="s">
        <v>170</v>
      </c>
      <c r="C1667" s="39" t="s">
        <v>372</v>
      </c>
      <c r="D1667" s="39" t="s">
        <v>358</v>
      </c>
      <c r="E1667" s="138">
        <v>39.07</v>
      </c>
      <c r="F1667" s="138">
        <v>33.32</v>
      </c>
      <c r="G1667" s="138">
        <v>45.14</v>
      </c>
      <c r="H1667" s="138">
        <v>7.7553109802917835</v>
      </c>
    </row>
    <row r="1668" spans="1:8">
      <c r="A1668" s="39" t="s">
        <v>482</v>
      </c>
      <c r="B1668" s="39" t="s">
        <v>172</v>
      </c>
      <c r="C1668" s="39" t="s">
        <v>374</v>
      </c>
      <c r="D1668" s="39" t="s">
        <v>358</v>
      </c>
      <c r="E1668" s="138">
        <v>54.56</v>
      </c>
      <c r="F1668" s="138">
        <v>47.68</v>
      </c>
      <c r="G1668" s="138">
        <v>61.26</v>
      </c>
      <c r="H1668" s="138">
        <v>6.3782991202346038</v>
      </c>
    </row>
    <row r="1669" spans="1:8">
      <c r="A1669" s="39" t="s">
        <v>482</v>
      </c>
      <c r="B1669" s="39" t="s">
        <v>175</v>
      </c>
      <c r="C1669" s="39" t="s">
        <v>373</v>
      </c>
      <c r="D1669" s="39" t="s">
        <v>358</v>
      </c>
      <c r="E1669" s="138">
        <v>49.58</v>
      </c>
      <c r="F1669" s="138">
        <v>43.96</v>
      </c>
      <c r="G1669" s="138">
        <v>55.2</v>
      </c>
      <c r="H1669" s="138">
        <v>5.8087938684953615</v>
      </c>
    </row>
    <row r="1670" spans="1:8">
      <c r="A1670" s="39" t="s">
        <v>482</v>
      </c>
      <c r="B1670" s="39" t="s">
        <v>99</v>
      </c>
      <c r="C1670" s="39" t="s">
        <v>377</v>
      </c>
      <c r="D1670" s="39" t="s">
        <v>360</v>
      </c>
      <c r="E1670" s="138">
        <v>48.97</v>
      </c>
      <c r="F1670" s="138">
        <v>41.24</v>
      </c>
      <c r="G1670" s="138">
        <v>56.75</v>
      </c>
      <c r="H1670" s="138">
        <v>8.1478456197672049</v>
      </c>
    </row>
    <row r="1671" spans="1:8">
      <c r="A1671" s="39" t="s">
        <v>482</v>
      </c>
      <c r="B1671" s="39" t="s">
        <v>100</v>
      </c>
      <c r="C1671" s="39" t="s">
        <v>377</v>
      </c>
      <c r="D1671" s="39" t="s">
        <v>360</v>
      </c>
      <c r="E1671" s="138">
        <v>45.91</v>
      </c>
      <c r="F1671" s="138">
        <v>39.82</v>
      </c>
      <c r="G1671" s="138">
        <v>52.13</v>
      </c>
      <c r="H1671" s="138">
        <v>6.8830320191679384</v>
      </c>
    </row>
    <row r="1672" spans="1:8">
      <c r="A1672" s="39" t="s">
        <v>482</v>
      </c>
      <c r="B1672" s="39" t="s">
        <v>107</v>
      </c>
      <c r="C1672" s="39" t="s">
        <v>376</v>
      </c>
      <c r="D1672" s="39" t="s">
        <v>360</v>
      </c>
      <c r="E1672" s="138">
        <v>26.46</v>
      </c>
      <c r="F1672" s="138">
        <v>21.86</v>
      </c>
      <c r="G1672" s="138">
        <v>31.63</v>
      </c>
      <c r="H1672" s="138">
        <v>9.4482237339380184</v>
      </c>
    </row>
    <row r="1673" spans="1:8">
      <c r="A1673" s="39" t="s">
        <v>482</v>
      </c>
      <c r="B1673" s="39" t="s">
        <v>113</v>
      </c>
      <c r="C1673" s="39" t="s">
        <v>375</v>
      </c>
      <c r="D1673" s="39" t="s">
        <v>360</v>
      </c>
      <c r="E1673" s="138">
        <v>44.87</v>
      </c>
      <c r="F1673" s="138">
        <v>36.85</v>
      </c>
      <c r="G1673" s="138">
        <v>53.16</v>
      </c>
      <c r="H1673" s="138">
        <v>9.3603744149765991</v>
      </c>
    </row>
    <row r="1674" spans="1:8">
      <c r="A1674" s="39" t="s">
        <v>482</v>
      </c>
      <c r="B1674" s="39" t="s">
        <v>114</v>
      </c>
      <c r="C1674" s="39" t="s">
        <v>386</v>
      </c>
      <c r="D1674" s="39" t="s">
        <v>360</v>
      </c>
      <c r="E1674" s="138">
        <v>49.16</v>
      </c>
      <c r="F1674" s="138">
        <v>41.23</v>
      </c>
      <c r="G1674" s="138">
        <v>57.14</v>
      </c>
      <c r="H1674" s="138">
        <v>8.3197721724979665</v>
      </c>
    </row>
    <row r="1675" spans="1:8">
      <c r="A1675" s="39" t="s">
        <v>482</v>
      </c>
      <c r="B1675" s="39" t="s">
        <v>120</v>
      </c>
      <c r="C1675" s="39" t="s">
        <v>386</v>
      </c>
      <c r="D1675" s="39" t="s">
        <v>360</v>
      </c>
      <c r="E1675" s="138">
        <v>49.5</v>
      </c>
      <c r="F1675" s="138">
        <v>40.9</v>
      </c>
      <c r="G1675" s="138">
        <v>58.14</v>
      </c>
      <c r="H1675" s="138">
        <v>8.9696969696969706</v>
      </c>
    </row>
    <row r="1676" spans="1:8">
      <c r="A1676" s="39" t="s">
        <v>482</v>
      </c>
      <c r="B1676" s="39" t="s">
        <v>121</v>
      </c>
      <c r="C1676" s="39" t="s">
        <v>377</v>
      </c>
      <c r="D1676" s="39" t="s">
        <v>360</v>
      </c>
      <c r="E1676" s="138">
        <v>49.46</v>
      </c>
      <c r="F1676" s="138">
        <v>41.43</v>
      </c>
      <c r="G1676" s="138">
        <v>57.52</v>
      </c>
      <c r="H1676" s="138">
        <v>8.3704003234937314</v>
      </c>
    </row>
    <row r="1677" spans="1:8">
      <c r="A1677" s="39" t="s">
        <v>482</v>
      </c>
      <c r="B1677" s="39" t="s">
        <v>124</v>
      </c>
      <c r="C1677" s="39" t="s">
        <v>375</v>
      </c>
      <c r="D1677" s="39" t="s">
        <v>360</v>
      </c>
      <c r="E1677" s="138">
        <v>50.03</v>
      </c>
      <c r="F1677" s="138">
        <v>43.84</v>
      </c>
      <c r="G1677" s="138">
        <v>56.23</v>
      </c>
      <c r="H1677" s="138">
        <v>6.3561862882270646</v>
      </c>
    </row>
    <row r="1678" spans="1:8">
      <c r="A1678" s="39" t="s">
        <v>482</v>
      </c>
      <c r="B1678" s="39" t="s">
        <v>126</v>
      </c>
      <c r="C1678" s="39" t="s">
        <v>377</v>
      </c>
      <c r="D1678" s="39" t="s">
        <v>360</v>
      </c>
      <c r="E1678" s="138">
        <v>48.25</v>
      </c>
      <c r="F1678" s="138">
        <v>39.31</v>
      </c>
      <c r="G1678" s="138">
        <v>57.31</v>
      </c>
      <c r="H1678" s="138">
        <v>9.6165803108808294</v>
      </c>
    </row>
    <row r="1679" spans="1:8">
      <c r="A1679" s="39" t="s">
        <v>482</v>
      </c>
      <c r="B1679" s="39" t="s">
        <v>127</v>
      </c>
      <c r="C1679" s="39" t="s">
        <v>386</v>
      </c>
      <c r="D1679" s="39" t="s">
        <v>360</v>
      </c>
      <c r="E1679" s="138">
        <v>47.23</v>
      </c>
      <c r="F1679" s="138">
        <v>38.6</v>
      </c>
      <c r="G1679" s="138">
        <v>56.02</v>
      </c>
      <c r="H1679" s="138">
        <v>9.5066694897311042</v>
      </c>
    </row>
    <row r="1680" spans="1:8">
      <c r="A1680" s="39" t="s">
        <v>482</v>
      </c>
      <c r="B1680" s="39" t="s">
        <v>128</v>
      </c>
      <c r="C1680" s="39" t="s">
        <v>379</v>
      </c>
      <c r="D1680" s="39" t="s">
        <v>360</v>
      </c>
      <c r="E1680" s="138">
        <v>45.95</v>
      </c>
      <c r="F1680" s="138">
        <v>40.1</v>
      </c>
      <c r="G1680" s="138">
        <v>51.9</v>
      </c>
      <c r="H1680" s="138">
        <v>6.5723612622415661</v>
      </c>
    </row>
    <row r="1681" spans="1:8">
      <c r="A1681" s="39" t="s">
        <v>482</v>
      </c>
      <c r="B1681" s="39" t="s">
        <v>129</v>
      </c>
      <c r="C1681" s="39" t="s">
        <v>386</v>
      </c>
      <c r="D1681" s="39" t="s">
        <v>360</v>
      </c>
      <c r="E1681" s="138">
        <v>45.1</v>
      </c>
      <c r="F1681" s="138">
        <v>36.090000000000003</v>
      </c>
      <c r="G1681" s="138">
        <v>54.45</v>
      </c>
      <c r="H1681" s="138">
        <v>10.487804878048781</v>
      </c>
    </row>
    <row r="1682" spans="1:8">
      <c r="A1682" s="39" t="s">
        <v>482</v>
      </c>
      <c r="B1682" s="39" t="s">
        <v>139</v>
      </c>
      <c r="C1682" s="39" t="s">
        <v>379</v>
      </c>
      <c r="D1682" s="39" t="s">
        <v>360</v>
      </c>
      <c r="E1682" s="138">
        <v>41.07</v>
      </c>
      <c r="F1682" s="138">
        <v>35.68</v>
      </c>
      <c r="G1682" s="138">
        <v>46.68</v>
      </c>
      <c r="H1682" s="138">
        <v>6.8663257852447037</v>
      </c>
    </row>
    <row r="1683" spans="1:8">
      <c r="A1683" s="39" t="s">
        <v>482</v>
      </c>
      <c r="B1683" s="39" t="s">
        <v>141</v>
      </c>
      <c r="C1683" s="39" t="s">
        <v>379</v>
      </c>
      <c r="D1683" s="39" t="s">
        <v>360</v>
      </c>
      <c r="E1683" s="138">
        <v>41.11</v>
      </c>
      <c r="F1683" s="138">
        <v>33.39</v>
      </c>
      <c r="G1683" s="138">
        <v>49.29</v>
      </c>
      <c r="H1683" s="138">
        <v>9.9489175383118464</v>
      </c>
    </row>
    <row r="1684" spans="1:8">
      <c r="A1684" s="39" t="s">
        <v>482</v>
      </c>
      <c r="B1684" s="39" t="s">
        <v>142</v>
      </c>
      <c r="C1684" s="39" t="s">
        <v>376</v>
      </c>
      <c r="D1684" s="39" t="s">
        <v>360</v>
      </c>
      <c r="E1684" s="138">
        <v>37.520000000000003</v>
      </c>
      <c r="F1684" s="138">
        <v>32.159999999999997</v>
      </c>
      <c r="G1684" s="138">
        <v>43.21</v>
      </c>
      <c r="H1684" s="138">
        <v>7.5426439232409379</v>
      </c>
    </row>
    <row r="1685" spans="1:8">
      <c r="A1685" s="39" t="s">
        <v>482</v>
      </c>
      <c r="B1685" s="39" t="s">
        <v>147</v>
      </c>
      <c r="C1685" s="39" t="s">
        <v>379</v>
      </c>
      <c r="D1685" s="39" t="s">
        <v>360</v>
      </c>
      <c r="E1685" s="138">
        <v>46.65</v>
      </c>
      <c r="F1685" s="138">
        <v>40.729999999999997</v>
      </c>
      <c r="G1685" s="138">
        <v>52.66</v>
      </c>
      <c r="H1685" s="138">
        <v>6.559485530546624</v>
      </c>
    </row>
    <row r="1686" spans="1:8">
      <c r="A1686" s="39" t="s">
        <v>482</v>
      </c>
      <c r="B1686" s="39" t="s">
        <v>148</v>
      </c>
      <c r="C1686" s="39" t="s">
        <v>377</v>
      </c>
      <c r="D1686" s="39" t="s">
        <v>360</v>
      </c>
      <c r="E1686" s="138">
        <v>51.3</v>
      </c>
      <c r="F1686" s="138">
        <v>45.29</v>
      </c>
      <c r="G1686" s="138">
        <v>57.28</v>
      </c>
      <c r="H1686" s="138">
        <v>5.9844054580896682</v>
      </c>
    </row>
    <row r="1687" spans="1:8">
      <c r="A1687" s="39" t="s">
        <v>482</v>
      </c>
      <c r="B1687" s="39" t="s">
        <v>152</v>
      </c>
      <c r="C1687" s="39" t="s">
        <v>386</v>
      </c>
      <c r="D1687" s="39" t="s">
        <v>360</v>
      </c>
      <c r="E1687" s="138">
        <v>54.91</v>
      </c>
      <c r="F1687" s="138">
        <v>43.79</v>
      </c>
      <c r="G1687" s="138">
        <v>65.55</v>
      </c>
      <c r="H1687" s="138">
        <v>10.271353123292661</v>
      </c>
    </row>
    <row r="1688" spans="1:8">
      <c r="A1688" s="39" t="s">
        <v>482</v>
      </c>
      <c r="B1688" s="39" t="s">
        <v>155</v>
      </c>
      <c r="C1688" s="39" t="s">
        <v>386</v>
      </c>
      <c r="D1688" s="39" t="s">
        <v>360</v>
      </c>
      <c r="E1688" s="138">
        <v>53.16</v>
      </c>
      <c r="F1688" s="138">
        <v>44.31</v>
      </c>
      <c r="G1688" s="138">
        <v>61.82</v>
      </c>
      <c r="H1688" s="138">
        <v>8.4838224228743417</v>
      </c>
    </row>
    <row r="1689" spans="1:8">
      <c r="A1689" s="39" t="s">
        <v>482</v>
      </c>
      <c r="B1689" s="39" t="s">
        <v>157</v>
      </c>
      <c r="C1689" s="39" t="s">
        <v>377</v>
      </c>
      <c r="D1689" s="39" t="s">
        <v>360</v>
      </c>
      <c r="E1689" s="138">
        <v>54.51</v>
      </c>
      <c r="F1689" s="138">
        <v>43.17</v>
      </c>
      <c r="G1689" s="138">
        <v>65.39</v>
      </c>
      <c r="H1689" s="138">
        <v>10.566868464501926</v>
      </c>
    </row>
    <row r="1690" spans="1:8">
      <c r="A1690" s="39" t="s">
        <v>482</v>
      </c>
      <c r="B1690" s="39" t="s">
        <v>158</v>
      </c>
      <c r="C1690" s="39" t="s">
        <v>375</v>
      </c>
      <c r="D1690" s="39" t="s">
        <v>360</v>
      </c>
      <c r="E1690" s="138">
        <v>58.2</v>
      </c>
      <c r="F1690" s="138">
        <v>44.53</v>
      </c>
      <c r="G1690" s="138">
        <v>70.73</v>
      </c>
      <c r="H1690" s="138">
        <v>11.752577319587628</v>
      </c>
    </row>
    <row r="1691" spans="1:8">
      <c r="A1691" s="39" t="s">
        <v>482</v>
      </c>
      <c r="B1691" s="39" t="s">
        <v>160</v>
      </c>
      <c r="C1691" s="39" t="s">
        <v>386</v>
      </c>
      <c r="D1691" s="39" t="s">
        <v>360</v>
      </c>
      <c r="E1691" s="138">
        <v>44.9</v>
      </c>
      <c r="F1691" s="138">
        <v>35.479999999999997</v>
      </c>
      <c r="G1691" s="138">
        <v>54.71</v>
      </c>
      <c r="H1691" s="138">
        <v>11.069042316258351</v>
      </c>
    </row>
    <row r="1692" spans="1:8">
      <c r="A1692" s="39" t="s">
        <v>482</v>
      </c>
      <c r="B1692" s="39" t="s">
        <v>163</v>
      </c>
      <c r="C1692" s="39" t="s">
        <v>375</v>
      </c>
      <c r="D1692" s="39" t="s">
        <v>360</v>
      </c>
      <c r="E1692" s="138">
        <v>59.23</v>
      </c>
      <c r="F1692" s="138">
        <v>52.01</v>
      </c>
      <c r="G1692" s="138">
        <v>66.069999999999993</v>
      </c>
      <c r="H1692" s="138">
        <v>6.0948843491473923</v>
      </c>
    </row>
    <row r="1693" spans="1:8">
      <c r="A1693" s="39" t="s">
        <v>482</v>
      </c>
      <c r="B1693" s="39" t="s">
        <v>167</v>
      </c>
      <c r="C1693" s="39" t="s">
        <v>386</v>
      </c>
      <c r="D1693" s="39" t="s">
        <v>360</v>
      </c>
      <c r="E1693" s="138">
        <v>45.83</v>
      </c>
      <c r="F1693" s="138">
        <v>39.33</v>
      </c>
      <c r="G1693" s="138">
        <v>52.47</v>
      </c>
      <c r="H1693" s="138">
        <v>7.3532620554222135</v>
      </c>
    </row>
    <row r="1694" spans="1:8">
      <c r="A1694" s="39" t="s">
        <v>482</v>
      </c>
      <c r="B1694" s="39" t="s">
        <v>169</v>
      </c>
      <c r="C1694" s="39" t="s">
        <v>386</v>
      </c>
      <c r="D1694" s="39" t="s">
        <v>360</v>
      </c>
      <c r="E1694" s="138">
        <v>50.21</v>
      </c>
      <c r="F1694" s="138">
        <v>41.39</v>
      </c>
      <c r="G1694" s="138">
        <v>59.01</v>
      </c>
      <c r="H1694" s="138">
        <v>9.0420235012945636</v>
      </c>
    </row>
    <row r="1695" spans="1:8">
      <c r="A1695" s="39" t="s">
        <v>482</v>
      </c>
      <c r="B1695" s="39" t="s">
        <v>173</v>
      </c>
      <c r="C1695" s="39" t="s">
        <v>379</v>
      </c>
      <c r="D1695" s="39" t="s">
        <v>360</v>
      </c>
      <c r="E1695" s="138">
        <v>33.28</v>
      </c>
      <c r="F1695" s="138">
        <v>28.48</v>
      </c>
      <c r="G1695" s="138">
        <v>38.46</v>
      </c>
      <c r="H1695" s="138">
        <v>7.662259615384615</v>
      </c>
    </row>
    <row r="1696" spans="1:8">
      <c r="A1696" s="39" t="s">
        <v>482</v>
      </c>
      <c r="B1696" s="39" t="s">
        <v>176</v>
      </c>
      <c r="C1696" s="39" t="s">
        <v>386</v>
      </c>
      <c r="D1696" s="39" t="s">
        <v>360</v>
      </c>
      <c r="E1696" s="138">
        <v>49.88</v>
      </c>
      <c r="F1696" s="138">
        <v>42.29</v>
      </c>
      <c r="G1696" s="138">
        <v>57.48</v>
      </c>
      <c r="H1696" s="138">
        <v>7.8187650360866074</v>
      </c>
    </row>
    <row r="1697" spans="1:8">
      <c r="A1697" s="39" t="s">
        <v>482</v>
      </c>
      <c r="B1697" s="39" t="s">
        <v>363</v>
      </c>
      <c r="C1697" s="39" t="s">
        <v>363</v>
      </c>
      <c r="D1697" s="39" t="s">
        <v>363</v>
      </c>
      <c r="E1697" s="138">
        <v>38.33</v>
      </c>
      <c r="F1697" s="138">
        <v>34.799999999999997</v>
      </c>
      <c r="G1697" s="138">
        <v>41.99</v>
      </c>
      <c r="H1697" s="138">
        <v>4.800417427602401</v>
      </c>
    </row>
    <row r="1698" spans="1:8">
      <c r="A1698" s="39" t="s">
        <v>482</v>
      </c>
      <c r="B1698" s="39" t="s">
        <v>364</v>
      </c>
      <c r="C1698" s="39" t="s">
        <v>364</v>
      </c>
      <c r="D1698" s="39" t="s">
        <v>364</v>
      </c>
      <c r="E1698" s="138">
        <v>49.9</v>
      </c>
      <c r="F1698" s="138">
        <v>46.4</v>
      </c>
      <c r="G1698" s="138">
        <v>53.41</v>
      </c>
      <c r="H1698" s="138">
        <v>3.587174348697395</v>
      </c>
    </row>
    <row r="1699" spans="1:8">
      <c r="A1699" s="39" t="s">
        <v>482</v>
      </c>
      <c r="B1699" s="39" t="s">
        <v>365</v>
      </c>
      <c r="C1699" s="39" t="s">
        <v>365</v>
      </c>
      <c r="D1699" s="39" t="s">
        <v>365</v>
      </c>
      <c r="E1699" s="138">
        <v>45.01</v>
      </c>
      <c r="F1699" s="138">
        <v>40.01</v>
      </c>
      <c r="G1699" s="138">
        <v>50.11</v>
      </c>
      <c r="H1699" s="138">
        <v>5.7320595423239284</v>
      </c>
    </row>
    <row r="1700" spans="1:8">
      <c r="A1700" s="39" t="s">
        <v>482</v>
      </c>
      <c r="B1700" s="39" t="s">
        <v>366</v>
      </c>
      <c r="C1700" s="39" t="s">
        <v>366</v>
      </c>
      <c r="D1700" s="39" t="s">
        <v>366</v>
      </c>
      <c r="E1700" s="138">
        <v>44.16</v>
      </c>
      <c r="F1700" s="138">
        <v>41.55</v>
      </c>
      <c r="G1700" s="138">
        <v>46.8</v>
      </c>
      <c r="H1700" s="138">
        <v>3.0344202898550727</v>
      </c>
    </row>
    <row r="1701" spans="1:8">
      <c r="A1701" s="39" t="s">
        <v>482</v>
      </c>
      <c r="B1701" s="39" t="s">
        <v>356</v>
      </c>
      <c r="C1701" s="39" t="s">
        <v>356</v>
      </c>
      <c r="D1701" s="39" t="s">
        <v>356</v>
      </c>
      <c r="E1701" s="138">
        <v>43.64</v>
      </c>
      <c r="F1701" s="138">
        <v>41.88</v>
      </c>
      <c r="G1701" s="138">
        <v>45.4</v>
      </c>
      <c r="H1701" s="138">
        <v>2.0623281393217234</v>
      </c>
    </row>
    <row r="1702" spans="1:8">
      <c r="A1702" s="39" t="s">
        <v>482</v>
      </c>
      <c r="B1702" s="39" t="s">
        <v>367</v>
      </c>
      <c r="C1702" s="39" t="s">
        <v>367</v>
      </c>
      <c r="D1702" s="39" t="s">
        <v>367</v>
      </c>
      <c r="E1702" s="138">
        <v>49.71</v>
      </c>
      <c r="F1702" s="138">
        <v>47.44</v>
      </c>
      <c r="G1702" s="138">
        <v>51.97</v>
      </c>
      <c r="H1702" s="138">
        <v>2.3335345001005829</v>
      </c>
    </row>
    <row r="1703" spans="1:8">
      <c r="A1703" s="39" t="s">
        <v>482</v>
      </c>
      <c r="B1703" s="39" t="s">
        <v>368</v>
      </c>
      <c r="C1703" s="39" t="s">
        <v>368</v>
      </c>
      <c r="D1703" s="39" t="s">
        <v>368</v>
      </c>
      <c r="E1703" s="138">
        <v>48.22</v>
      </c>
      <c r="F1703" s="138">
        <v>44.39</v>
      </c>
      <c r="G1703" s="138">
        <v>52.07</v>
      </c>
      <c r="H1703" s="138">
        <v>4.0647034425549569</v>
      </c>
    </row>
    <row r="1704" spans="1:8">
      <c r="A1704" s="39" t="s">
        <v>482</v>
      </c>
      <c r="B1704" s="39" t="s">
        <v>369</v>
      </c>
      <c r="C1704" s="39" t="s">
        <v>369</v>
      </c>
      <c r="D1704" s="39" t="s">
        <v>369</v>
      </c>
      <c r="E1704" s="138">
        <v>54.84</v>
      </c>
      <c r="F1704" s="138">
        <v>49.42</v>
      </c>
      <c r="G1704" s="138">
        <v>60.15</v>
      </c>
      <c r="H1704" s="138">
        <v>5.0145878920495983</v>
      </c>
    </row>
    <row r="1705" spans="1:8">
      <c r="A1705" s="39" t="s">
        <v>482</v>
      </c>
      <c r="B1705" s="39" t="s">
        <v>370</v>
      </c>
      <c r="C1705" s="39" t="s">
        <v>370</v>
      </c>
      <c r="D1705" s="39" t="s">
        <v>370</v>
      </c>
      <c r="E1705" s="138">
        <v>33.770000000000003</v>
      </c>
      <c r="F1705" s="138">
        <v>30.68</v>
      </c>
      <c r="G1705" s="138">
        <v>37.01</v>
      </c>
      <c r="H1705" s="138">
        <v>4.7971572401539824</v>
      </c>
    </row>
    <row r="1706" spans="1:8">
      <c r="A1706" s="39" t="s">
        <v>482</v>
      </c>
      <c r="B1706" s="39" t="s">
        <v>357</v>
      </c>
      <c r="C1706" s="39" t="s">
        <v>357</v>
      </c>
      <c r="D1706" s="39" t="s">
        <v>357</v>
      </c>
      <c r="E1706" s="138">
        <v>44.72</v>
      </c>
      <c r="F1706" s="138">
        <v>43.05</v>
      </c>
      <c r="G1706" s="138">
        <v>46.4</v>
      </c>
      <c r="H1706" s="138">
        <v>1.9230769230769231</v>
      </c>
    </row>
    <row r="1707" spans="1:8">
      <c r="A1707" s="39" t="s">
        <v>482</v>
      </c>
      <c r="B1707" s="39" t="s">
        <v>371</v>
      </c>
      <c r="C1707" s="39" t="s">
        <v>371</v>
      </c>
      <c r="D1707" s="39" t="s">
        <v>371</v>
      </c>
      <c r="E1707" s="138">
        <v>46.84</v>
      </c>
      <c r="F1707" s="138">
        <v>43.25</v>
      </c>
      <c r="G1707" s="138">
        <v>50.47</v>
      </c>
      <c r="H1707" s="138">
        <v>3.9282664389410757</v>
      </c>
    </row>
    <row r="1708" spans="1:8">
      <c r="A1708" s="39" t="s">
        <v>482</v>
      </c>
      <c r="B1708" s="39" t="s">
        <v>372</v>
      </c>
      <c r="C1708" s="39" t="s">
        <v>372</v>
      </c>
      <c r="D1708" s="39" t="s">
        <v>372</v>
      </c>
      <c r="E1708" s="138">
        <v>37.44</v>
      </c>
      <c r="F1708" s="138">
        <v>34.64</v>
      </c>
      <c r="G1708" s="138">
        <v>40.32</v>
      </c>
      <c r="H1708" s="138">
        <v>3.8728632478632479</v>
      </c>
    </row>
    <row r="1709" spans="1:8">
      <c r="A1709" s="39" t="s">
        <v>482</v>
      </c>
      <c r="B1709" s="39" t="s">
        <v>373</v>
      </c>
      <c r="C1709" s="39" t="s">
        <v>373</v>
      </c>
      <c r="D1709" s="39" t="s">
        <v>373</v>
      </c>
      <c r="E1709" s="138">
        <v>47</v>
      </c>
      <c r="F1709" s="138">
        <v>43.63</v>
      </c>
      <c r="G1709" s="138">
        <v>50.41</v>
      </c>
      <c r="H1709" s="138">
        <v>3.6808510638297869</v>
      </c>
    </row>
    <row r="1710" spans="1:8">
      <c r="A1710" s="39" t="s">
        <v>482</v>
      </c>
      <c r="B1710" s="39" t="s">
        <v>374</v>
      </c>
      <c r="C1710" s="39" t="s">
        <v>374</v>
      </c>
      <c r="D1710" s="39" t="s">
        <v>374</v>
      </c>
      <c r="E1710" s="138">
        <v>52.58</v>
      </c>
      <c r="F1710" s="138">
        <v>48.99</v>
      </c>
      <c r="G1710" s="138">
        <v>56.14</v>
      </c>
      <c r="H1710" s="138">
        <v>3.480410802586535</v>
      </c>
    </row>
    <row r="1711" spans="1:8">
      <c r="A1711" s="39" t="s">
        <v>482</v>
      </c>
      <c r="B1711" s="39" t="s">
        <v>358</v>
      </c>
      <c r="C1711" s="39" t="s">
        <v>358</v>
      </c>
      <c r="D1711" s="39" t="s">
        <v>358</v>
      </c>
      <c r="E1711" s="138">
        <v>42.86</v>
      </c>
      <c r="F1711" s="138">
        <v>41.03</v>
      </c>
      <c r="G1711" s="138">
        <v>44.71</v>
      </c>
      <c r="H1711" s="138">
        <v>2.1931871208586093</v>
      </c>
    </row>
    <row r="1712" spans="1:8">
      <c r="A1712" s="39" t="s">
        <v>482</v>
      </c>
      <c r="B1712" s="39" t="s">
        <v>375</v>
      </c>
      <c r="C1712" s="39" t="s">
        <v>375</v>
      </c>
      <c r="D1712" s="39" t="s">
        <v>375</v>
      </c>
      <c r="E1712" s="138">
        <v>50.45</v>
      </c>
      <c r="F1712" s="138">
        <v>45.13</v>
      </c>
      <c r="G1712" s="138">
        <v>55.76</v>
      </c>
      <c r="H1712" s="138">
        <v>5.391476709613479</v>
      </c>
    </row>
    <row r="1713" spans="1:8">
      <c r="A1713" s="39" t="s">
        <v>482</v>
      </c>
      <c r="B1713" s="39" t="s">
        <v>376</v>
      </c>
      <c r="C1713" s="39" t="s">
        <v>376</v>
      </c>
      <c r="D1713" s="39" t="s">
        <v>376</v>
      </c>
      <c r="E1713" s="138">
        <v>30.61</v>
      </c>
      <c r="F1713" s="138">
        <v>27.03</v>
      </c>
      <c r="G1713" s="138">
        <v>34.44</v>
      </c>
      <c r="H1713" s="138">
        <v>6.1744527932048348</v>
      </c>
    </row>
    <row r="1714" spans="1:8">
      <c r="A1714" s="39" t="s">
        <v>482</v>
      </c>
      <c r="B1714" s="39" t="s">
        <v>377</v>
      </c>
      <c r="C1714" s="39" t="s">
        <v>377</v>
      </c>
      <c r="D1714" s="39" t="s">
        <v>377</v>
      </c>
      <c r="E1714" s="138">
        <v>47.9</v>
      </c>
      <c r="F1714" s="138">
        <v>44.03</v>
      </c>
      <c r="G1714" s="138">
        <v>51.8</v>
      </c>
      <c r="H1714" s="138">
        <v>4.1544885177453033</v>
      </c>
    </row>
    <row r="1715" spans="1:8">
      <c r="A1715" s="39" t="s">
        <v>482</v>
      </c>
      <c r="B1715" s="39" t="s">
        <v>386</v>
      </c>
      <c r="C1715" s="39" t="s">
        <v>386</v>
      </c>
      <c r="D1715" s="39" t="s">
        <v>386</v>
      </c>
      <c r="E1715" s="138">
        <v>48.44</v>
      </c>
      <c r="F1715" s="138">
        <v>44.97</v>
      </c>
      <c r="G1715" s="138">
        <v>51.93</v>
      </c>
      <c r="H1715" s="138">
        <v>3.6746490503715936</v>
      </c>
    </row>
    <row r="1716" spans="1:8">
      <c r="A1716" s="39" t="s">
        <v>482</v>
      </c>
      <c r="B1716" s="39" t="s">
        <v>379</v>
      </c>
      <c r="C1716" s="39" t="s">
        <v>379</v>
      </c>
      <c r="D1716" s="39" t="s">
        <v>379</v>
      </c>
      <c r="E1716" s="138">
        <v>39.49</v>
      </c>
      <c r="F1716" s="138">
        <v>36.69</v>
      </c>
      <c r="G1716" s="138">
        <v>42.37</v>
      </c>
      <c r="H1716" s="138">
        <v>3.6718156495315268</v>
      </c>
    </row>
    <row r="1717" spans="1:8">
      <c r="A1717" s="39" t="s">
        <v>482</v>
      </c>
      <c r="B1717" s="39" t="s">
        <v>360</v>
      </c>
      <c r="C1717" s="39" t="s">
        <v>360</v>
      </c>
      <c r="D1717" s="39" t="s">
        <v>360</v>
      </c>
      <c r="E1717" s="138">
        <v>40.82</v>
      </c>
      <c r="F1717" s="138">
        <v>39.08</v>
      </c>
      <c r="G1717" s="138">
        <v>42.58</v>
      </c>
      <c r="H1717" s="138">
        <v>2.1803037726604608</v>
      </c>
    </row>
    <row r="1718" spans="1:8">
      <c r="A1718" s="39" t="s">
        <v>482</v>
      </c>
      <c r="B1718" s="39" t="s">
        <v>0</v>
      </c>
      <c r="C1718" s="39" t="s">
        <v>0</v>
      </c>
      <c r="D1718" s="39" t="s">
        <v>0</v>
      </c>
      <c r="E1718" s="138">
        <v>42.99</v>
      </c>
      <c r="F1718" s="138">
        <v>42.11</v>
      </c>
      <c r="G1718" s="138">
        <v>43.87</v>
      </c>
      <c r="H1718" s="138">
        <v>1.0467550593161199</v>
      </c>
    </row>
    <row r="1719" spans="1:8">
      <c r="A1719" s="39" t="s">
        <v>247</v>
      </c>
      <c r="B1719" s="39" t="s">
        <v>101</v>
      </c>
      <c r="C1719" s="39" t="s">
        <v>366</v>
      </c>
      <c r="D1719" s="39" t="s">
        <v>356</v>
      </c>
      <c r="E1719" s="138">
        <v>82.87</v>
      </c>
      <c r="F1719" s="138">
        <v>77.67</v>
      </c>
      <c r="G1719" s="138">
        <v>87.07</v>
      </c>
      <c r="H1719" s="138">
        <v>2.8840352359116688</v>
      </c>
    </row>
    <row r="1720" spans="1:8">
      <c r="A1720" s="39" t="s">
        <v>247</v>
      </c>
      <c r="B1720" s="39" t="s">
        <v>108</v>
      </c>
      <c r="C1720" s="39" t="s">
        <v>365</v>
      </c>
      <c r="D1720" s="39" t="s">
        <v>356</v>
      </c>
      <c r="E1720" s="138">
        <v>82.9</v>
      </c>
      <c r="F1720" s="138">
        <v>69.3</v>
      </c>
      <c r="G1720" s="138">
        <v>91.23</v>
      </c>
      <c r="H1720" s="138">
        <v>6.670687575392038</v>
      </c>
    </row>
    <row r="1721" spans="1:8">
      <c r="A1721" s="39" t="s">
        <v>247</v>
      </c>
      <c r="B1721" s="39" t="s">
        <v>109</v>
      </c>
      <c r="C1721" s="39" t="s">
        <v>364</v>
      </c>
      <c r="D1721" s="39" t="s">
        <v>356</v>
      </c>
      <c r="E1721" s="138">
        <v>79.819999999999993</v>
      </c>
      <c r="F1721" s="138">
        <v>72.17</v>
      </c>
      <c r="G1721" s="138">
        <v>85.78</v>
      </c>
      <c r="H1721" s="138">
        <v>4.3472813831120023</v>
      </c>
    </row>
    <row r="1722" spans="1:8">
      <c r="A1722" s="39" t="s">
        <v>247</v>
      </c>
      <c r="B1722" s="39" t="s">
        <v>112</v>
      </c>
      <c r="C1722" s="39" t="s">
        <v>364</v>
      </c>
      <c r="D1722" s="39" t="s">
        <v>356</v>
      </c>
      <c r="E1722" s="138">
        <v>79.180000000000007</v>
      </c>
      <c r="F1722" s="138">
        <v>70.52</v>
      </c>
      <c r="G1722" s="138">
        <v>85.81</v>
      </c>
      <c r="H1722" s="138">
        <v>4.9254862338974483</v>
      </c>
    </row>
    <row r="1723" spans="1:8">
      <c r="A1723" s="39" t="s">
        <v>247</v>
      </c>
      <c r="B1723" s="39" t="s">
        <v>115</v>
      </c>
      <c r="C1723" s="39" t="s">
        <v>366</v>
      </c>
      <c r="D1723" s="39" t="s">
        <v>356</v>
      </c>
      <c r="E1723" s="138">
        <v>78.5</v>
      </c>
      <c r="F1723" s="138">
        <v>73.55</v>
      </c>
      <c r="G1723" s="138">
        <v>82.73</v>
      </c>
      <c r="H1723" s="138">
        <v>2.9808917197452227</v>
      </c>
    </row>
    <row r="1724" spans="1:8">
      <c r="A1724" s="39" t="s">
        <v>247</v>
      </c>
      <c r="B1724" s="39" t="s">
        <v>118</v>
      </c>
      <c r="C1724" s="39" t="s">
        <v>365</v>
      </c>
      <c r="D1724" s="39" t="s">
        <v>356</v>
      </c>
      <c r="E1724" s="138">
        <v>78.209999999999994</v>
      </c>
      <c r="F1724" s="138">
        <v>67.31</v>
      </c>
      <c r="G1724" s="138">
        <v>86.22</v>
      </c>
      <c r="H1724" s="138">
        <v>6.1756808592251637</v>
      </c>
    </row>
    <row r="1725" spans="1:8">
      <c r="A1725" s="39" t="s">
        <v>247</v>
      </c>
      <c r="B1725" s="39" t="s">
        <v>122</v>
      </c>
      <c r="C1725" s="39" t="s">
        <v>364</v>
      </c>
      <c r="D1725" s="39" t="s">
        <v>356</v>
      </c>
      <c r="E1725" s="138">
        <v>80.23</v>
      </c>
      <c r="F1725" s="138">
        <v>74.69</v>
      </c>
      <c r="G1725" s="138">
        <v>84.8</v>
      </c>
      <c r="H1725" s="138">
        <v>3.2157547052224853</v>
      </c>
    </row>
    <row r="1726" spans="1:8">
      <c r="A1726" s="39" t="s">
        <v>247</v>
      </c>
      <c r="B1726" s="39" t="s">
        <v>130</v>
      </c>
      <c r="C1726" s="39" t="s">
        <v>363</v>
      </c>
      <c r="D1726" s="39" t="s">
        <v>356</v>
      </c>
      <c r="E1726" s="138">
        <v>80.150000000000006</v>
      </c>
      <c r="F1726" s="138">
        <v>75.650000000000006</v>
      </c>
      <c r="G1726" s="138">
        <v>84</v>
      </c>
      <c r="H1726" s="138">
        <v>2.6575171553337489</v>
      </c>
    </row>
    <row r="1727" spans="1:8">
      <c r="A1727" s="39" t="s">
        <v>247</v>
      </c>
      <c r="B1727" s="39" t="s">
        <v>135</v>
      </c>
      <c r="C1727" s="39" t="s">
        <v>364</v>
      </c>
      <c r="D1727" s="39" t="s">
        <v>356</v>
      </c>
      <c r="E1727" s="138">
        <v>72.03</v>
      </c>
      <c r="F1727" s="138">
        <v>63.61</v>
      </c>
      <c r="G1727" s="138">
        <v>79.13</v>
      </c>
      <c r="H1727" s="138">
        <v>5.5254754963209773</v>
      </c>
    </row>
    <row r="1728" spans="1:8">
      <c r="A1728" s="39" t="s">
        <v>247</v>
      </c>
      <c r="B1728" s="39" t="s">
        <v>136</v>
      </c>
      <c r="C1728" s="39" t="s">
        <v>364</v>
      </c>
      <c r="D1728" s="39" t="s">
        <v>356</v>
      </c>
      <c r="E1728" s="138">
        <v>88.44</v>
      </c>
      <c r="F1728" s="138">
        <v>82.78</v>
      </c>
      <c r="G1728" s="138">
        <v>92.41</v>
      </c>
      <c r="H1728" s="138">
        <v>2.7363184079601992</v>
      </c>
    </row>
    <row r="1729" spans="1:8">
      <c r="A1729" s="39" t="s">
        <v>247</v>
      </c>
      <c r="B1729" s="39" t="s">
        <v>143</v>
      </c>
      <c r="C1729" s="39" t="s">
        <v>365</v>
      </c>
      <c r="D1729" s="39" t="s">
        <v>356</v>
      </c>
      <c r="E1729" s="138">
        <v>85.26</v>
      </c>
      <c r="F1729" s="138">
        <v>78.430000000000007</v>
      </c>
      <c r="G1729" s="138">
        <v>90.2</v>
      </c>
      <c r="H1729" s="138">
        <v>3.4951911799202438</v>
      </c>
    </row>
    <row r="1730" spans="1:8">
      <c r="A1730" s="39" t="s">
        <v>247</v>
      </c>
      <c r="B1730" s="39" t="s">
        <v>149</v>
      </c>
      <c r="C1730" s="39" t="s">
        <v>363</v>
      </c>
      <c r="D1730" s="39" t="s">
        <v>356</v>
      </c>
      <c r="E1730" s="138">
        <v>81.3</v>
      </c>
      <c r="F1730" s="138">
        <v>76.930000000000007</v>
      </c>
      <c r="G1730" s="138">
        <v>85</v>
      </c>
      <c r="H1730" s="138">
        <v>2.5338253382533824</v>
      </c>
    </row>
    <row r="1731" spans="1:8">
      <c r="A1731" s="39" t="s">
        <v>247</v>
      </c>
      <c r="B1731" s="39" t="s">
        <v>151</v>
      </c>
      <c r="C1731" s="39" t="s">
        <v>364</v>
      </c>
      <c r="D1731" s="39" t="s">
        <v>356</v>
      </c>
      <c r="E1731" s="138">
        <v>75.31</v>
      </c>
      <c r="F1731" s="138">
        <v>65.05</v>
      </c>
      <c r="G1731" s="138">
        <v>83.33</v>
      </c>
      <c r="H1731" s="138">
        <v>6.2275926171823137</v>
      </c>
    </row>
    <row r="1732" spans="1:8">
      <c r="A1732" s="39" t="s">
        <v>247</v>
      </c>
      <c r="B1732" s="39" t="s">
        <v>154</v>
      </c>
      <c r="C1732" s="39" t="s">
        <v>366</v>
      </c>
      <c r="D1732" s="39" t="s">
        <v>356</v>
      </c>
      <c r="E1732" s="138">
        <v>77.400000000000006</v>
      </c>
      <c r="F1732" s="138">
        <v>70.69</v>
      </c>
      <c r="G1732" s="138">
        <v>82.93</v>
      </c>
      <c r="H1732" s="138">
        <v>4.0439276485788112</v>
      </c>
    </row>
    <row r="1733" spans="1:8">
      <c r="A1733" s="39" t="s">
        <v>247</v>
      </c>
      <c r="B1733" s="39" t="s">
        <v>164</v>
      </c>
      <c r="C1733" s="39" t="s">
        <v>365</v>
      </c>
      <c r="D1733" s="39" t="s">
        <v>356</v>
      </c>
      <c r="E1733" s="138">
        <v>85.97</v>
      </c>
      <c r="F1733" s="138">
        <v>79.77</v>
      </c>
      <c r="G1733" s="138">
        <v>90.49</v>
      </c>
      <c r="H1733" s="138">
        <v>3.1522624171222522</v>
      </c>
    </row>
    <row r="1734" spans="1:8">
      <c r="A1734" s="39" t="s">
        <v>247</v>
      </c>
      <c r="B1734" s="39" t="s">
        <v>171</v>
      </c>
      <c r="C1734" s="39" t="s">
        <v>366</v>
      </c>
      <c r="D1734" s="39" t="s">
        <v>356</v>
      </c>
      <c r="E1734" s="138">
        <v>82.33</v>
      </c>
      <c r="F1734" s="138">
        <v>77.59</v>
      </c>
      <c r="G1734" s="138">
        <v>86.24</v>
      </c>
      <c r="H1734" s="138">
        <v>2.6721729624681165</v>
      </c>
    </row>
    <row r="1735" spans="1:8">
      <c r="A1735" s="39" t="s">
        <v>247</v>
      </c>
      <c r="B1735" s="39" t="s">
        <v>174</v>
      </c>
      <c r="C1735" s="39" t="s">
        <v>366</v>
      </c>
      <c r="D1735" s="39" t="s">
        <v>356</v>
      </c>
      <c r="E1735" s="138">
        <v>79.61</v>
      </c>
      <c r="F1735" s="138">
        <v>73.87</v>
      </c>
      <c r="G1735" s="138">
        <v>84.36</v>
      </c>
      <c r="H1735" s="138">
        <v>3.3538500188418539</v>
      </c>
    </row>
    <row r="1736" spans="1:8">
      <c r="A1736" s="39" t="s">
        <v>247</v>
      </c>
      <c r="B1736" s="39" t="s">
        <v>102</v>
      </c>
      <c r="C1736" s="39" t="s">
        <v>368</v>
      </c>
      <c r="D1736" s="39" t="s">
        <v>357</v>
      </c>
      <c r="E1736" s="138">
        <v>85.77</v>
      </c>
      <c r="F1736" s="138">
        <v>78.5</v>
      </c>
      <c r="G1736" s="138">
        <v>90.87</v>
      </c>
      <c r="H1736" s="138">
        <v>3.6376355369010147</v>
      </c>
    </row>
    <row r="1737" spans="1:8">
      <c r="A1737" s="39" t="s">
        <v>247</v>
      </c>
      <c r="B1737" s="39" t="s">
        <v>103</v>
      </c>
      <c r="C1737" s="39" t="s">
        <v>368</v>
      </c>
      <c r="D1737" s="39" t="s">
        <v>357</v>
      </c>
      <c r="E1737" s="138">
        <v>76.83</v>
      </c>
      <c r="F1737" s="138">
        <v>68.63</v>
      </c>
      <c r="G1737" s="138">
        <v>83.4</v>
      </c>
      <c r="H1737" s="138">
        <v>4.9199531433033972</v>
      </c>
    </row>
    <row r="1738" spans="1:8">
      <c r="A1738" s="39" t="s">
        <v>247</v>
      </c>
      <c r="B1738" s="39" t="s">
        <v>104</v>
      </c>
      <c r="C1738" s="39" t="s">
        <v>367</v>
      </c>
      <c r="D1738" s="39" t="s">
        <v>357</v>
      </c>
      <c r="E1738" s="138">
        <v>79.64</v>
      </c>
      <c r="F1738" s="138">
        <v>72.83</v>
      </c>
      <c r="G1738" s="138">
        <v>85.09</v>
      </c>
      <c r="H1738" s="138">
        <v>3.917629331993973</v>
      </c>
    </row>
    <row r="1739" spans="1:8">
      <c r="A1739" s="39" t="s">
        <v>247</v>
      </c>
      <c r="B1739" s="39" t="s">
        <v>110</v>
      </c>
      <c r="C1739" s="39" t="s">
        <v>370</v>
      </c>
      <c r="D1739" s="39" t="s">
        <v>357</v>
      </c>
      <c r="E1739" s="138">
        <v>81.849999999999994</v>
      </c>
      <c r="F1739" s="138">
        <v>76.3</v>
      </c>
      <c r="G1739" s="138">
        <v>86.33</v>
      </c>
      <c r="H1739" s="138">
        <v>3.1154551007941356</v>
      </c>
    </row>
    <row r="1740" spans="1:8">
      <c r="A1740" s="39" t="s">
        <v>247</v>
      </c>
      <c r="B1740" s="39" t="s">
        <v>111</v>
      </c>
      <c r="C1740" s="39" t="s">
        <v>370</v>
      </c>
      <c r="D1740" s="39" t="s">
        <v>357</v>
      </c>
      <c r="E1740" s="138">
        <v>84.02</v>
      </c>
      <c r="F1740" s="138">
        <v>79.94</v>
      </c>
      <c r="G1740" s="138">
        <v>87.39</v>
      </c>
      <c r="H1740" s="138">
        <v>2.2613663413472986</v>
      </c>
    </row>
    <row r="1741" spans="1:8">
      <c r="A1741" s="39" t="s">
        <v>247</v>
      </c>
      <c r="B1741" s="39" t="s">
        <v>116</v>
      </c>
      <c r="C1741" s="39" t="s">
        <v>369</v>
      </c>
      <c r="D1741" s="39" t="s">
        <v>357</v>
      </c>
      <c r="E1741" s="138">
        <v>67.28</v>
      </c>
      <c r="F1741" s="138">
        <v>59.8</v>
      </c>
      <c r="G1741" s="138">
        <v>73.98</v>
      </c>
      <c r="H1741" s="138">
        <v>5.4102259215219979</v>
      </c>
    </row>
    <row r="1742" spans="1:8">
      <c r="A1742" s="39" t="s">
        <v>247</v>
      </c>
      <c r="B1742" s="39" t="s">
        <v>117</v>
      </c>
      <c r="C1742" s="39" t="s">
        <v>367</v>
      </c>
      <c r="D1742" s="39" t="s">
        <v>357</v>
      </c>
      <c r="E1742" s="138">
        <v>79.290000000000006</v>
      </c>
      <c r="F1742" s="138">
        <v>73.45</v>
      </c>
      <c r="G1742" s="138">
        <v>84.12</v>
      </c>
      <c r="H1742" s="138">
        <v>3.4304452011602975</v>
      </c>
    </row>
    <row r="1743" spans="1:8">
      <c r="A1743" s="39" t="s">
        <v>247</v>
      </c>
      <c r="B1743" s="39" t="s">
        <v>119</v>
      </c>
      <c r="C1743" s="39" t="s">
        <v>367</v>
      </c>
      <c r="D1743" s="39" t="s">
        <v>357</v>
      </c>
      <c r="E1743" s="138">
        <v>76.02</v>
      </c>
      <c r="F1743" s="138">
        <v>70.16</v>
      </c>
      <c r="G1743" s="138">
        <v>81.040000000000006</v>
      </c>
      <c r="H1743" s="138">
        <v>3.6569323862141538</v>
      </c>
    </row>
    <row r="1744" spans="1:8">
      <c r="A1744" s="39" t="s">
        <v>247</v>
      </c>
      <c r="B1744" s="39" t="s">
        <v>123</v>
      </c>
      <c r="C1744" s="39" t="s">
        <v>370</v>
      </c>
      <c r="D1744" s="39" t="s">
        <v>357</v>
      </c>
      <c r="E1744" s="138">
        <v>78.59</v>
      </c>
      <c r="F1744" s="138">
        <v>73.63</v>
      </c>
      <c r="G1744" s="138">
        <v>82.84</v>
      </c>
      <c r="H1744" s="138">
        <v>2.9902023158162616</v>
      </c>
    </row>
    <row r="1745" spans="1:8">
      <c r="A1745" s="39" t="s">
        <v>247</v>
      </c>
      <c r="B1745" s="39" t="s">
        <v>132</v>
      </c>
      <c r="C1745" s="39" t="s">
        <v>367</v>
      </c>
      <c r="D1745" s="39" t="s">
        <v>357</v>
      </c>
      <c r="E1745" s="138">
        <v>81.22</v>
      </c>
      <c r="F1745" s="138">
        <v>75.81</v>
      </c>
      <c r="G1745" s="138">
        <v>85.66</v>
      </c>
      <c r="H1745" s="138">
        <v>3.0903718295986207</v>
      </c>
    </row>
    <row r="1746" spans="1:8">
      <c r="A1746" s="39" t="s">
        <v>247</v>
      </c>
      <c r="B1746" s="39" t="s">
        <v>134</v>
      </c>
      <c r="C1746" s="39" t="s">
        <v>368</v>
      </c>
      <c r="D1746" s="39" t="s">
        <v>357</v>
      </c>
      <c r="E1746" s="138">
        <v>86.9</v>
      </c>
      <c r="F1746" s="138">
        <v>81.16</v>
      </c>
      <c r="G1746" s="138">
        <v>91.09</v>
      </c>
      <c r="H1746" s="138">
        <v>2.8883774453394699</v>
      </c>
    </row>
    <row r="1747" spans="1:8">
      <c r="A1747" s="39" t="s">
        <v>247</v>
      </c>
      <c r="B1747" s="39" t="s">
        <v>150</v>
      </c>
      <c r="C1747" s="39" t="s">
        <v>367</v>
      </c>
      <c r="D1747" s="39" t="s">
        <v>357</v>
      </c>
      <c r="E1747" s="138">
        <v>83.33</v>
      </c>
      <c r="F1747" s="138">
        <v>75.760000000000005</v>
      </c>
      <c r="G1747" s="138">
        <v>88.88</v>
      </c>
      <c r="H1747" s="138">
        <v>3.9961598463938564</v>
      </c>
    </row>
    <row r="1748" spans="1:8">
      <c r="A1748" s="39" t="s">
        <v>247</v>
      </c>
      <c r="B1748" s="39" t="s">
        <v>156</v>
      </c>
      <c r="C1748" s="39" t="s">
        <v>367</v>
      </c>
      <c r="D1748" s="39" t="s">
        <v>357</v>
      </c>
      <c r="E1748" s="138">
        <v>78.7</v>
      </c>
      <c r="F1748" s="138">
        <v>72.739999999999995</v>
      </c>
      <c r="G1748" s="138">
        <v>83.64</v>
      </c>
      <c r="H1748" s="138">
        <v>3.5324015247776361</v>
      </c>
    </row>
    <row r="1749" spans="1:8">
      <c r="A1749" s="39" t="s">
        <v>247</v>
      </c>
      <c r="B1749" s="39" t="s">
        <v>159</v>
      </c>
      <c r="C1749" s="39" t="s">
        <v>368</v>
      </c>
      <c r="D1749" s="39" t="s">
        <v>357</v>
      </c>
      <c r="E1749" s="138">
        <v>72.13</v>
      </c>
      <c r="F1749" s="138">
        <v>63.96</v>
      </c>
      <c r="G1749" s="138">
        <v>79.06</v>
      </c>
      <c r="H1749" s="138">
        <v>5.3653126299736593</v>
      </c>
    </row>
    <row r="1750" spans="1:8">
      <c r="A1750" s="39" t="s">
        <v>247</v>
      </c>
      <c r="B1750" s="39" t="s">
        <v>161</v>
      </c>
      <c r="C1750" s="39" t="s">
        <v>367</v>
      </c>
      <c r="D1750" s="39" t="s">
        <v>357</v>
      </c>
      <c r="E1750" s="138">
        <v>82.72</v>
      </c>
      <c r="F1750" s="138">
        <v>77.5</v>
      </c>
      <c r="G1750" s="138">
        <v>86.93</v>
      </c>
      <c r="H1750" s="138">
        <v>2.9013539651837523</v>
      </c>
    </row>
    <row r="1751" spans="1:8">
      <c r="A1751" s="39" t="s">
        <v>247</v>
      </c>
      <c r="B1751" s="39" t="s">
        <v>168</v>
      </c>
      <c r="C1751" s="39" t="s">
        <v>369</v>
      </c>
      <c r="D1751" s="39" t="s">
        <v>357</v>
      </c>
      <c r="E1751" s="138">
        <v>79.58</v>
      </c>
      <c r="F1751" s="138">
        <v>71.5</v>
      </c>
      <c r="G1751" s="138">
        <v>85.83</v>
      </c>
      <c r="H1751" s="138">
        <v>4.5865795425986429</v>
      </c>
    </row>
    <row r="1752" spans="1:8">
      <c r="A1752" s="39" t="s">
        <v>247</v>
      </c>
      <c r="B1752" s="39" t="s">
        <v>98</v>
      </c>
      <c r="C1752" s="39" t="s">
        <v>374</v>
      </c>
      <c r="D1752" s="39" t="s">
        <v>358</v>
      </c>
      <c r="E1752" s="138">
        <v>69.88</v>
      </c>
      <c r="F1752" s="138">
        <v>60.08</v>
      </c>
      <c r="G1752" s="138">
        <v>78.150000000000006</v>
      </c>
      <c r="H1752" s="138">
        <v>6.6542644533485991</v>
      </c>
    </row>
    <row r="1753" spans="1:8">
      <c r="A1753" s="39" t="s">
        <v>247</v>
      </c>
      <c r="B1753" s="39" t="s">
        <v>105</v>
      </c>
      <c r="C1753" s="39" t="s">
        <v>374</v>
      </c>
      <c r="D1753" s="39" t="s">
        <v>358</v>
      </c>
      <c r="E1753" s="138">
        <v>88.54</v>
      </c>
      <c r="F1753" s="138">
        <v>81.28</v>
      </c>
      <c r="G1753" s="138">
        <v>93.22</v>
      </c>
      <c r="H1753" s="138">
        <v>3.3657104133724864</v>
      </c>
    </row>
    <row r="1754" spans="1:8">
      <c r="A1754" s="39" t="s">
        <v>247</v>
      </c>
      <c r="B1754" s="39" t="s">
        <v>106</v>
      </c>
      <c r="C1754" s="39" t="s">
        <v>372</v>
      </c>
      <c r="D1754" s="39" t="s">
        <v>358</v>
      </c>
      <c r="E1754" s="138">
        <v>82.03</v>
      </c>
      <c r="F1754" s="138">
        <v>77.760000000000005</v>
      </c>
      <c r="G1754" s="138">
        <v>85.63</v>
      </c>
      <c r="H1754" s="138">
        <v>2.4381323905888088</v>
      </c>
    </row>
    <row r="1755" spans="1:8">
      <c r="A1755" s="39" t="s">
        <v>247</v>
      </c>
      <c r="B1755" s="39" t="s">
        <v>125</v>
      </c>
      <c r="C1755" s="39" t="s">
        <v>371</v>
      </c>
      <c r="D1755" s="39" t="s">
        <v>358</v>
      </c>
      <c r="E1755" s="138">
        <v>82.99</v>
      </c>
      <c r="F1755" s="138">
        <v>77.08</v>
      </c>
      <c r="G1755" s="138">
        <v>87.61</v>
      </c>
      <c r="H1755" s="138">
        <v>3.2293047355103028</v>
      </c>
    </row>
    <row r="1756" spans="1:8">
      <c r="A1756" s="39" t="s">
        <v>247</v>
      </c>
      <c r="B1756" s="39" t="s">
        <v>131</v>
      </c>
      <c r="C1756" s="39" t="s">
        <v>374</v>
      </c>
      <c r="D1756" s="39" t="s">
        <v>358</v>
      </c>
      <c r="E1756" s="138">
        <v>84.99</v>
      </c>
      <c r="F1756" s="138">
        <v>77.61</v>
      </c>
      <c r="G1756" s="138">
        <v>90.25</v>
      </c>
      <c r="H1756" s="138">
        <v>3.753382750911872</v>
      </c>
    </row>
    <row r="1757" spans="1:8">
      <c r="A1757" s="39" t="s">
        <v>247</v>
      </c>
      <c r="B1757" s="39" t="s">
        <v>133</v>
      </c>
      <c r="C1757" s="39" t="s">
        <v>373</v>
      </c>
      <c r="D1757" s="39" t="s">
        <v>358</v>
      </c>
      <c r="E1757" s="138">
        <v>83.36</v>
      </c>
      <c r="F1757" s="138">
        <v>78.709999999999994</v>
      </c>
      <c r="G1757" s="138">
        <v>87.16</v>
      </c>
      <c r="H1757" s="138">
        <v>2.5791746641074855</v>
      </c>
    </row>
    <row r="1758" spans="1:8">
      <c r="A1758" s="39" t="s">
        <v>247</v>
      </c>
      <c r="B1758" s="39" t="s">
        <v>137</v>
      </c>
      <c r="C1758" s="39" t="s">
        <v>372</v>
      </c>
      <c r="D1758" s="39" t="s">
        <v>358</v>
      </c>
      <c r="E1758" s="138">
        <v>82.71</v>
      </c>
      <c r="F1758" s="138">
        <v>76.180000000000007</v>
      </c>
      <c r="G1758" s="138">
        <v>87.73</v>
      </c>
      <c r="H1758" s="138">
        <v>3.5545883206383753</v>
      </c>
    </row>
    <row r="1759" spans="1:8">
      <c r="A1759" s="39" t="s">
        <v>247</v>
      </c>
      <c r="B1759" s="39" t="s">
        <v>138</v>
      </c>
      <c r="C1759" s="39" t="s">
        <v>374</v>
      </c>
      <c r="D1759" s="39" t="s">
        <v>358</v>
      </c>
      <c r="E1759" s="138">
        <v>66.819999999999993</v>
      </c>
      <c r="F1759" s="138">
        <v>56.25</v>
      </c>
      <c r="G1759" s="138">
        <v>75.930000000000007</v>
      </c>
      <c r="H1759" s="138">
        <v>7.60251421730021</v>
      </c>
    </row>
    <row r="1760" spans="1:8">
      <c r="A1760" s="39" t="s">
        <v>247</v>
      </c>
      <c r="B1760" s="39" t="s">
        <v>140</v>
      </c>
      <c r="C1760" s="39" t="s">
        <v>373</v>
      </c>
      <c r="D1760" s="39" t="s">
        <v>358</v>
      </c>
      <c r="E1760" s="138">
        <v>79.12</v>
      </c>
      <c r="F1760" s="138">
        <v>72.819999999999993</v>
      </c>
      <c r="G1760" s="138">
        <v>84.28</v>
      </c>
      <c r="H1760" s="138">
        <v>3.690596562184024</v>
      </c>
    </row>
    <row r="1761" spans="1:8">
      <c r="A1761" s="39" t="s">
        <v>247</v>
      </c>
      <c r="B1761" s="39" t="s">
        <v>144</v>
      </c>
      <c r="C1761" s="39" t="s">
        <v>371</v>
      </c>
      <c r="D1761" s="39" t="s">
        <v>358</v>
      </c>
      <c r="E1761" s="138">
        <v>82.74</v>
      </c>
      <c r="F1761" s="138">
        <v>75.63</v>
      </c>
      <c r="G1761" s="138">
        <v>88.1</v>
      </c>
      <c r="H1761" s="138">
        <v>3.8312787043751508</v>
      </c>
    </row>
    <row r="1762" spans="1:8">
      <c r="A1762" s="39" t="s">
        <v>247</v>
      </c>
      <c r="B1762" s="39" t="s">
        <v>145</v>
      </c>
      <c r="C1762" s="39" t="s">
        <v>371</v>
      </c>
      <c r="D1762" s="39" t="s">
        <v>358</v>
      </c>
      <c r="E1762" s="138">
        <v>77.98</v>
      </c>
      <c r="F1762" s="138">
        <v>70.41</v>
      </c>
      <c r="G1762" s="138">
        <v>84.05</v>
      </c>
      <c r="H1762" s="138">
        <v>4.4626827391638884</v>
      </c>
    </row>
    <row r="1763" spans="1:8">
      <c r="A1763" s="39" t="s">
        <v>247</v>
      </c>
      <c r="B1763" s="39" t="s">
        <v>146</v>
      </c>
      <c r="C1763" s="39" t="s">
        <v>372</v>
      </c>
      <c r="D1763" s="39" t="s">
        <v>358</v>
      </c>
      <c r="E1763" s="138">
        <v>71.98</v>
      </c>
      <c r="F1763" s="138">
        <v>66.56</v>
      </c>
      <c r="G1763" s="138">
        <v>76.83</v>
      </c>
      <c r="H1763" s="138">
        <v>3.6537927202000553</v>
      </c>
    </row>
    <row r="1764" spans="1:8">
      <c r="A1764" s="39" t="s">
        <v>247</v>
      </c>
      <c r="B1764" s="39" t="s">
        <v>153</v>
      </c>
      <c r="C1764" s="39" t="s">
        <v>371</v>
      </c>
      <c r="D1764" s="39" t="s">
        <v>358</v>
      </c>
      <c r="E1764" s="138">
        <v>81.069999999999993</v>
      </c>
      <c r="F1764" s="138">
        <v>64.72</v>
      </c>
      <c r="G1764" s="138">
        <v>90.91</v>
      </c>
      <c r="H1764" s="138">
        <v>8.1904526952016781</v>
      </c>
    </row>
    <row r="1765" spans="1:8">
      <c r="A1765" s="39" t="s">
        <v>247</v>
      </c>
      <c r="B1765" s="39" t="s">
        <v>162</v>
      </c>
      <c r="C1765" s="39" t="s">
        <v>371</v>
      </c>
      <c r="D1765" s="39" t="s">
        <v>358</v>
      </c>
      <c r="E1765" s="138">
        <v>76.95</v>
      </c>
      <c r="F1765" s="138">
        <v>66.260000000000005</v>
      </c>
      <c r="G1765" s="138">
        <v>85.01</v>
      </c>
      <c r="H1765" s="138">
        <v>6.2378167641325533</v>
      </c>
    </row>
    <row r="1766" spans="1:8">
      <c r="A1766" s="39" t="s">
        <v>247</v>
      </c>
      <c r="B1766" s="39" t="s">
        <v>165</v>
      </c>
      <c r="C1766" s="39" t="s">
        <v>374</v>
      </c>
      <c r="D1766" s="39" t="s">
        <v>358</v>
      </c>
      <c r="E1766" s="138">
        <v>83.32</v>
      </c>
      <c r="F1766" s="138">
        <v>73.47</v>
      </c>
      <c r="G1766" s="138">
        <v>90.01</v>
      </c>
      <c r="H1766" s="138">
        <v>5.0168026884301486</v>
      </c>
    </row>
    <row r="1767" spans="1:8">
      <c r="A1767" s="39" t="s">
        <v>247</v>
      </c>
      <c r="B1767" s="39" t="s">
        <v>166</v>
      </c>
      <c r="C1767" s="39" t="s">
        <v>374</v>
      </c>
      <c r="D1767" s="39" t="s">
        <v>358</v>
      </c>
      <c r="E1767" s="138">
        <v>77.790000000000006</v>
      </c>
      <c r="F1767" s="138">
        <v>69.39</v>
      </c>
      <c r="G1767" s="138">
        <v>84.41</v>
      </c>
      <c r="H1767" s="138">
        <v>4.9363671423062083</v>
      </c>
    </row>
    <row r="1768" spans="1:8">
      <c r="A1768" s="39" t="s">
        <v>247</v>
      </c>
      <c r="B1768" s="39" t="s">
        <v>170</v>
      </c>
      <c r="C1768" s="39" t="s">
        <v>372</v>
      </c>
      <c r="D1768" s="39" t="s">
        <v>358</v>
      </c>
      <c r="E1768" s="138">
        <v>71.209999999999994</v>
      </c>
      <c r="F1768" s="138">
        <v>65</v>
      </c>
      <c r="G1768" s="138">
        <v>76.72</v>
      </c>
      <c r="H1768" s="138">
        <v>4.2128914478303612</v>
      </c>
    </row>
    <row r="1769" spans="1:8">
      <c r="A1769" s="39" t="s">
        <v>247</v>
      </c>
      <c r="B1769" s="39" t="s">
        <v>172</v>
      </c>
      <c r="C1769" s="39" t="s">
        <v>374</v>
      </c>
      <c r="D1769" s="39" t="s">
        <v>358</v>
      </c>
      <c r="E1769" s="138">
        <v>79.819999999999993</v>
      </c>
      <c r="F1769" s="138">
        <v>72.95</v>
      </c>
      <c r="G1769" s="138">
        <v>85.3</v>
      </c>
      <c r="H1769" s="138">
        <v>3.9463793535454776</v>
      </c>
    </row>
    <row r="1770" spans="1:8">
      <c r="A1770" s="39" t="s">
        <v>247</v>
      </c>
      <c r="B1770" s="39" t="s">
        <v>175</v>
      </c>
      <c r="C1770" s="39" t="s">
        <v>373</v>
      </c>
      <c r="D1770" s="39" t="s">
        <v>358</v>
      </c>
      <c r="E1770" s="138">
        <v>81.12</v>
      </c>
      <c r="F1770" s="138">
        <v>75.5</v>
      </c>
      <c r="G1770" s="138">
        <v>85.69</v>
      </c>
      <c r="H1770" s="138">
        <v>3.2051282051282048</v>
      </c>
    </row>
    <row r="1771" spans="1:8">
      <c r="A1771" s="39" t="s">
        <v>247</v>
      </c>
      <c r="B1771" s="39" t="s">
        <v>99</v>
      </c>
      <c r="C1771" s="39" t="s">
        <v>377</v>
      </c>
      <c r="D1771" s="39" t="s">
        <v>360</v>
      </c>
      <c r="E1771" s="138">
        <v>77.39</v>
      </c>
      <c r="F1771" s="138">
        <v>67.69</v>
      </c>
      <c r="G1771" s="138">
        <v>84.83</v>
      </c>
      <c r="H1771" s="138">
        <v>5.6596459490890298</v>
      </c>
    </row>
    <row r="1772" spans="1:8">
      <c r="A1772" s="39" t="s">
        <v>247</v>
      </c>
      <c r="B1772" s="39" t="s">
        <v>100</v>
      </c>
      <c r="C1772" s="39" t="s">
        <v>377</v>
      </c>
      <c r="D1772" s="39" t="s">
        <v>360</v>
      </c>
      <c r="E1772" s="138">
        <v>78.89</v>
      </c>
      <c r="F1772" s="138">
        <v>73.02</v>
      </c>
      <c r="G1772" s="138">
        <v>83.77</v>
      </c>
      <c r="H1772" s="138">
        <v>3.4731905184434022</v>
      </c>
    </row>
    <row r="1773" spans="1:8">
      <c r="A1773" s="39" t="s">
        <v>247</v>
      </c>
      <c r="B1773" s="39" t="s">
        <v>107</v>
      </c>
      <c r="C1773" s="39" t="s">
        <v>376</v>
      </c>
      <c r="D1773" s="39" t="s">
        <v>360</v>
      </c>
      <c r="E1773" s="138">
        <v>75.94</v>
      </c>
      <c r="F1773" s="138">
        <v>71.31</v>
      </c>
      <c r="G1773" s="138">
        <v>80.03</v>
      </c>
      <c r="H1773" s="138">
        <v>2.9365288385567552</v>
      </c>
    </row>
    <row r="1774" spans="1:8">
      <c r="A1774" s="39" t="s">
        <v>247</v>
      </c>
      <c r="B1774" s="39" t="s">
        <v>113</v>
      </c>
      <c r="C1774" s="39" t="s">
        <v>375</v>
      </c>
      <c r="D1774" s="39" t="s">
        <v>360</v>
      </c>
      <c r="E1774" s="138">
        <v>81.819999999999993</v>
      </c>
      <c r="F1774" s="138">
        <v>73.599999999999994</v>
      </c>
      <c r="G1774" s="138">
        <v>87.9</v>
      </c>
      <c r="H1774" s="138">
        <v>4.4365680762649715</v>
      </c>
    </row>
    <row r="1775" spans="1:8">
      <c r="A1775" s="39" t="s">
        <v>247</v>
      </c>
      <c r="B1775" s="39" t="s">
        <v>114</v>
      </c>
      <c r="C1775" s="39" t="s">
        <v>386</v>
      </c>
      <c r="D1775" s="39" t="s">
        <v>360</v>
      </c>
      <c r="E1775" s="138">
        <v>75.05</v>
      </c>
      <c r="F1775" s="138">
        <v>66.38</v>
      </c>
      <c r="G1775" s="138">
        <v>82.09</v>
      </c>
      <c r="H1775" s="138">
        <v>5.3564290473017984</v>
      </c>
    </row>
    <row r="1776" spans="1:8">
      <c r="A1776" s="39" t="s">
        <v>247</v>
      </c>
      <c r="B1776" s="39" t="s">
        <v>120</v>
      </c>
      <c r="C1776" s="39" t="s">
        <v>386</v>
      </c>
      <c r="D1776" s="39" t="s">
        <v>360</v>
      </c>
      <c r="E1776" s="138">
        <v>82.64</v>
      </c>
      <c r="F1776" s="138">
        <v>72.44</v>
      </c>
      <c r="G1776" s="138">
        <v>89.6</v>
      </c>
      <c r="H1776" s="138">
        <v>5.2637947725072598</v>
      </c>
    </row>
    <row r="1777" spans="1:8">
      <c r="A1777" s="39" t="s">
        <v>247</v>
      </c>
      <c r="B1777" s="39" t="s">
        <v>121</v>
      </c>
      <c r="C1777" s="39" t="s">
        <v>377</v>
      </c>
      <c r="D1777" s="39" t="s">
        <v>360</v>
      </c>
      <c r="E1777" s="138">
        <v>72.92</v>
      </c>
      <c r="F1777" s="138">
        <v>65.62</v>
      </c>
      <c r="G1777" s="138">
        <v>79.16</v>
      </c>
      <c r="H1777" s="138">
        <v>4.7586396050466266</v>
      </c>
    </row>
    <row r="1778" spans="1:8">
      <c r="A1778" s="39" t="s">
        <v>247</v>
      </c>
      <c r="B1778" s="39" t="s">
        <v>124</v>
      </c>
      <c r="C1778" s="39" t="s">
        <v>375</v>
      </c>
      <c r="D1778" s="39" t="s">
        <v>360</v>
      </c>
      <c r="E1778" s="138">
        <v>79.400000000000006</v>
      </c>
      <c r="F1778" s="138">
        <v>72.73</v>
      </c>
      <c r="G1778" s="138">
        <v>84.78</v>
      </c>
      <c r="H1778" s="138">
        <v>3.8664987405541558</v>
      </c>
    </row>
    <row r="1779" spans="1:8">
      <c r="A1779" s="39" t="s">
        <v>247</v>
      </c>
      <c r="B1779" s="39" t="s">
        <v>126</v>
      </c>
      <c r="C1779" s="39" t="s">
        <v>377</v>
      </c>
      <c r="D1779" s="39" t="s">
        <v>360</v>
      </c>
      <c r="E1779" s="138">
        <v>77.680000000000007</v>
      </c>
      <c r="F1779" s="138">
        <v>67.819999999999993</v>
      </c>
      <c r="G1779" s="138">
        <v>85.18</v>
      </c>
      <c r="H1779" s="138">
        <v>5.7028836251287327</v>
      </c>
    </row>
    <row r="1780" spans="1:8">
      <c r="A1780" s="39" t="s">
        <v>247</v>
      </c>
      <c r="B1780" s="39" t="s">
        <v>127</v>
      </c>
      <c r="C1780" s="39" t="s">
        <v>386</v>
      </c>
      <c r="D1780" s="39" t="s">
        <v>360</v>
      </c>
      <c r="E1780" s="138">
        <v>85.53</v>
      </c>
      <c r="F1780" s="138">
        <v>77.45</v>
      </c>
      <c r="G1780" s="138">
        <v>91.05</v>
      </c>
      <c r="H1780" s="138">
        <v>4.0102887875599205</v>
      </c>
    </row>
    <row r="1781" spans="1:8">
      <c r="A1781" s="39" t="s">
        <v>247</v>
      </c>
      <c r="B1781" s="39" t="s">
        <v>128</v>
      </c>
      <c r="C1781" s="39" t="s">
        <v>379</v>
      </c>
      <c r="D1781" s="39" t="s">
        <v>360</v>
      </c>
      <c r="E1781" s="138">
        <v>77.959999999999994</v>
      </c>
      <c r="F1781" s="138">
        <v>71.98</v>
      </c>
      <c r="G1781" s="138">
        <v>82.96</v>
      </c>
      <c r="H1781" s="138">
        <v>3.5915854284248332</v>
      </c>
    </row>
    <row r="1782" spans="1:8">
      <c r="A1782" s="39" t="s">
        <v>247</v>
      </c>
      <c r="B1782" s="39" t="s">
        <v>129</v>
      </c>
      <c r="C1782" s="39" t="s">
        <v>386</v>
      </c>
      <c r="D1782" s="39" t="s">
        <v>360</v>
      </c>
      <c r="E1782" s="138">
        <v>81.709999999999994</v>
      </c>
      <c r="F1782" s="138">
        <v>72.59</v>
      </c>
      <c r="G1782" s="138">
        <v>88.29</v>
      </c>
      <c r="H1782" s="138">
        <v>4.8831232407294101</v>
      </c>
    </row>
    <row r="1783" spans="1:8">
      <c r="A1783" s="39" t="s">
        <v>247</v>
      </c>
      <c r="B1783" s="39" t="s">
        <v>139</v>
      </c>
      <c r="C1783" s="39" t="s">
        <v>379</v>
      </c>
      <c r="D1783" s="39" t="s">
        <v>360</v>
      </c>
      <c r="E1783" s="138">
        <v>73.34</v>
      </c>
      <c r="F1783" s="138">
        <v>67.75</v>
      </c>
      <c r="G1783" s="138">
        <v>78.27</v>
      </c>
      <c r="H1783" s="138">
        <v>3.6678483774202344</v>
      </c>
    </row>
    <row r="1784" spans="1:8">
      <c r="A1784" s="39" t="s">
        <v>247</v>
      </c>
      <c r="B1784" s="39" t="s">
        <v>141</v>
      </c>
      <c r="C1784" s="39" t="s">
        <v>379</v>
      </c>
      <c r="D1784" s="39" t="s">
        <v>360</v>
      </c>
      <c r="E1784" s="138">
        <v>79.430000000000007</v>
      </c>
      <c r="F1784" s="138">
        <v>74.680000000000007</v>
      </c>
      <c r="G1784" s="138">
        <v>83.49</v>
      </c>
      <c r="H1784" s="138">
        <v>2.8326828654160896</v>
      </c>
    </row>
    <row r="1785" spans="1:8">
      <c r="A1785" s="39" t="s">
        <v>247</v>
      </c>
      <c r="B1785" s="39" t="s">
        <v>142</v>
      </c>
      <c r="C1785" s="39" t="s">
        <v>376</v>
      </c>
      <c r="D1785" s="39" t="s">
        <v>360</v>
      </c>
      <c r="E1785" s="138">
        <v>82.82</v>
      </c>
      <c r="F1785" s="138">
        <v>77.98</v>
      </c>
      <c r="G1785" s="138">
        <v>86.78</v>
      </c>
      <c r="H1785" s="138">
        <v>2.7046607099734365</v>
      </c>
    </row>
    <row r="1786" spans="1:8">
      <c r="A1786" s="39" t="s">
        <v>247</v>
      </c>
      <c r="B1786" s="39" t="s">
        <v>147</v>
      </c>
      <c r="C1786" s="39" t="s">
        <v>379</v>
      </c>
      <c r="D1786" s="39" t="s">
        <v>360</v>
      </c>
      <c r="E1786" s="138">
        <v>78.2</v>
      </c>
      <c r="F1786" s="138">
        <v>72.62</v>
      </c>
      <c r="G1786" s="138">
        <v>82.91</v>
      </c>
      <c r="H1786" s="138">
        <v>3.363171355498721</v>
      </c>
    </row>
    <row r="1787" spans="1:8">
      <c r="A1787" s="39" t="s">
        <v>247</v>
      </c>
      <c r="B1787" s="39" t="s">
        <v>148</v>
      </c>
      <c r="C1787" s="39" t="s">
        <v>377</v>
      </c>
      <c r="D1787" s="39" t="s">
        <v>360</v>
      </c>
      <c r="E1787" s="138">
        <v>77.959999999999994</v>
      </c>
      <c r="F1787" s="138">
        <v>71.069999999999993</v>
      </c>
      <c r="G1787" s="138">
        <v>83.59</v>
      </c>
      <c r="H1787" s="138">
        <v>4.0918419702411493</v>
      </c>
    </row>
    <row r="1788" spans="1:8">
      <c r="A1788" s="39" t="s">
        <v>247</v>
      </c>
      <c r="B1788" s="39" t="s">
        <v>152</v>
      </c>
      <c r="C1788" s="39" t="s">
        <v>386</v>
      </c>
      <c r="D1788" s="39" t="s">
        <v>360</v>
      </c>
      <c r="E1788" s="138">
        <v>76.510000000000005</v>
      </c>
      <c r="F1788" s="138">
        <v>63.46</v>
      </c>
      <c r="G1788" s="138">
        <v>85.93</v>
      </c>
      <c r="H1788" s="138">
        <v>7.528427656515488</v>
      </c>
    </row>
    <row r="1789" spans="1:8">
      <c r="A1789" s="39" t="s">
        <v>247</v>
      </c>
      <c r="B1789" s="39" t="s">
        <v>155</v>
      </c>
      <c r="C1789" s="39" t="s">
        <v>386</v>
      </c>
      <c r="D1789" s="39" t="s">
        <v>360</v>
      </c>
      <c r="E1789" s="138">
        <v>87.21</v>
      </c>
      <c r="F1789" s="138">
        <v>81.91</v>
      </c>
      <c r="G1789" s="138">
        <v>91.13</v>
      </c>
      <c r="H1789" s="138">
        <v>2.6717119596376562</v>
      </c>
    </row>
    <row r="1790" spans="1:8">
      <c r="A1790" s="39" t="s">
        <v>247</v>
      </c>
      <c r="B1790" s="39" t="s">
        <v>157</v>
      </c>
      <c r="C1790" s="39" t="s">
        <v>377</v>
      </c>
      <c r="D1790" s="39" t="s">
        <v>360</v>
      </c>
      <c r="E1790" s="138">
        <v>77.41</v>
      </c>
      <c r="F1790" s="138">
        <v>64.599999999999994</v>
      </c>
      <c r="G1790" s="138">
        <v>86.55</v>
      </c>
      <c r="H1790" s="138">
        <v>7.2600439219739066</v>
      </c>
    </row>
    <row r="1791" spans="1:8">
      <c r="A1791" s="39" t="s">
        <v>247</v>
      </c>
      <c r="B1791" s="39" t="s">
        <v>158</v>
      </c>
      <c r="C1791" s="39" t="s">
        <v>375</v>
      </c>
      <c r="D1791" s="39" t="s">
        <v>360</v>
      </c>
      <c r="E1791" s="138">
        <v>74.930000000000007</v>
      </c>
      <c r="F1791" s="138">
        <v>56.35</v>
      </c>
      <c r="G1791" s="138">
        <v>87.37</v>
      </c>
      <c r="H1791" s="138">
        <v>10.743360469771787</v>
      </c>
    </row>
    <row r="1792" spans="1:8">
      <c r="A1792" s="39" t="s">
        <v>247</v>
      </c>
      <c r="B1792" s="39" t="s">
        <v>160</v>
      </c>
      <c r="C1792" s="39" t="s">
        <v>386</v>
      </c>
      <c r="D1792" s="39" t="s">
        <v>360</v>
      </c>
      <c r="E1792" s="138">
        <v>73.13</v>
      </c>
      <c r="F1792" s="138">
        <v>61.42</v>
      </c>
      <c r="G1792" s="138">
        <v>82.31</v>
      </c>
      <c r="H1792" s="138">
        <v>7.3567619308081502</v>
      </c>
    </row>
    <row r="1793" spans="1:8">
      <c r="A1793" s="39" t="s">
        <v>247</v>
      </c>
      <c r="B1793" s="39" t="s">
        <v>163</v>
      </c>
      <c r="C1793" s="39" t="s">
        <v>375</v>
      </c>
      <c r="D1793" s="39" t="s">
        <v>360</v>
      </c>
      <c r="E1793" s="138">
        <v>81.95</v>
      </c>
      <c r="F1793" s="138">
        <v>72.38</v>
      </c>
      <c r="G1793" s="138">
        <v>88.72</v>
      </c>
      <c r="H1793" s="138">
        <v>5.0640634533251987</v>
      </c>
    </row>
    <row r="1794" spans="1:8">
      <c r="A1794" s="39" t="s">
        <v>247</v>
      </c>
      <c r="B1794" s="39" t="s">
        <v>167</v>
      </c>
      <c r="C1794" s="39" t="s">
        <v>386</v>
      </c>
      <c r="D1794" s="39" t="s">
        <v>360</v>
      </c>
      <c r="E1794" s="138">
        <v>79.94</v>
      </c>
      <c r="F1794" s="138">
        <v>73.260000000000005</v>
      </c>
      <c r="G1794" s="138">
        <v>85.28</v>
      </c>
      <c r="H1794" s="138">
        <v>3.8278709031773834</v>
      </c>
    </row>
    <row r="1795" spans="1:8">
      <c r="A1795" s="39" t="s">
        <v>247</v>
      </c>
      <c r="B1795" s="39" t="s">
        <v>169</v>
      </c>
      <c r="C1795" s="39" t="s">
        <v>386</v>
      </c>
      <c r="D1795" s="39" t="s">
        <v>360</v>
      </c>
      <c r="E1795" s="138">
        <v>82.31</v>
      </c>
      <c r="F1795" s="138">
        <v>71.2</v>
      </c>
      <c r="G1795" s="138">
        <v>89.76</v>
      </c>
      <c r="H1795" s="138">
        <v>5.7101202770015798</v>
      </c>
    </row>
    <row r="1796" spans="1:8">
      <c r="A1796" s="39" t="s">
        <v>247</v>
      </c>
      <c r="B1796" s="39" t="s">
        <v>173</v>
      </c>
      <c r="C1796" s="39" t="s">
        <v>379</v>
      </c>
      <c r="D1796" s="39" t="s">
        <v>360</v>
      </c>
      <c r="E1796" s="138">
        <v>77.08</v>
      </c>
      <c r="F1796" s="138">
        <v>72.11</v>
      </c>
      <c r="G1796" s="138">
        <v>81.39</v>
      </c>
      <c r="H1796" s="138">
        <v>3.0747275557861964</v>
      </c>
    </row>
    <row r="1797" spans="1:8">
      <c r="A1797" s="39" t="s">
        <v>247</v>
      </c>
      <c r="B1797" s="39" t="s">
        <v>176</v>
      </c>
      <c r="C1797" s="39" t="s">
        <v>386</v>
      </c>
      <c r="D1797" s="39" t="s">
        <v>360</v>
      </c>
      <c r="E1797" s="138">
        <v>91.67</v>
      </c>
      <c r="F1797" s="138">
        <v>85.63</v>
      </c>
      <c r="G1797" s="138">
        <v>95.31</v>
      </c>
      <c r="H1797" s="138">
        <v>2.6071779208028798</v>
      </c>
    </row>
    <row r="1798" spans="1:8">
      <c r="A1798" s="39" t="s">
        <v>247</v>
      </c>
      <c r="B1798" s="39" t="s">
        <v>363</v>
      </c>
      <c r="C1798" s="39" t="s">
        <v>363</v>
      </c>
      <c r="D1798" s="39" t="s">
        <v>363</v>
      </c>
      <c r="E1798" s="138">
        <v>80.69</v>
      </c>
      <c r="F1798" s="138">
        <v>77.569999999999993</v>
      </c>
      <c r="G1798" s="138">
        <v>83.48</v>
      </c>
      <c r="H1798" s="138">
        <v>1.8713595241045977</v>
      </c>
    </row>
    <row r="1799" spans="1:8">
      <c r="A1799" s="39" t="s">
        <v>247</v>
      </c>
      <c r="B1799" s="39" t="s">
        <v>364</v>
      </c>
      <c r="C1799" s="39" t="s">
        <v>364</v>
      </c>
      <c r="D1799" s="39" t="s">
        <v>364</v>
      </c>
      <c r="E1799" s="138">
        <v>81.06</v>
      </c>
      <c r="F1799" s="138">
        <v>77.73</v>
      </c>
      <c r="G1799" s="138">
        <v>83.99</v>
      </c>
      <c r="H1799" s="138">
        <v>1.9738465334320257</v>
      </c>
    </row>
    <row r="1800" spans="1:8">
      <c r="A1800" s="39" t="s">
        <v>247</v>
      </c>
      <c r="B1800" s="39" t="s">
        <v>365</v>
      </c>
      <c r="C1800" s="39" t="s">
        <v>365</v>
      </c>
      <c r="D1800" s="39" t="s">
        <v>365</v>
      </c>
      <c r="E1800" s="138">
        <v>84.57</v>
      </c>
      <c r="F1800" s="138">
        <v>80.150000000000006</v>
      </c>
      <c r="G1800" s="138">
        <v>88.14</v>
      </c>
      <c r="H1800" s="138">
        <v>2.4003783847700131</v>
      </c>
    </row>
    <row r="1801" spans="1:8">
      <c r="A1801" s="39" t="s">
        <v>247</v>
      </c>
      <c r="B1801" s="39" t="s">
        <v>366</v>
      </c>
      <c r="C1801" s="39" t="s">
        <v>366</v>
      </c>
      <c r="D1801" s="39" t="s">
        <v>366</v>
      </c>
      <c r="E1801" s="138">
        <v>80.91</v>
      </c>
      <c r="F1801" s="138">
        <v>78.63</v>
      </c>
      <c r="G1801" s="138">
        <v>83</v>
      </c>
      <c r="H1801" s="138">
        <v>1.3718946978123843</v>
      </c>
    </row>
    <row r="1802" spans="1:8">
      <c r="A1802" s="39" t="s">
        <v>247</v>
      </c>
      <c r="B1802" s="39" t="s">
        <v>356</v>
      </c>
      <c r="C1802" s="39" t="s">
        <v>356</v>
      </c>
      <c r="D1802" s="39" t="s">
        <v>356</v>
      </c>
      <c r="E1802" s="138">
        <v>80.95</v>
      </c>
      <c r="F1802" s="138">
        <v>79.42</v>
      </c>
      <c r="G1802" s="138">
        <v>82.4</v>
      </c>
      <c r="H1802" s="138">
        <v>0.93885114268066705</v>
      </c>
    </row>
    <row r="1803" spans="1:8">
      <c r="A1803" s="39" t="s">
        <v>247</v>
      </c>
      <c r="B1803" s="39" t="s">
        <v>367</v>
      </c>
      <c r="C1803" s="39" t="s">
        <v>367</v>
      </c>
      <c r="D1803" s="39" t="s">
        <v>367</v>
      </c>
      <c r="E1803" s="138">
        <v>80.34</v>
      </c>
      <c r="F1803" s="138">
        <v>78.2</v>
      </c>
      <c r="G1803" s="138">
        <v>82.32</v>
      </c>
      <c r="H1803" s="138">
        <v>1.3069454817027633</v>
      </c>
    </row>
    <row r="1804" spans="1:8">
      <c r="A1804" s="39" t="s">
        <v>247</v>
      </c>
      <c r="B1804" s="39" t="s">
        <v>368</v>
      </c>
      <c r="C1804" s="39" t="s">
        <v>368</v>
      </c>
      <c r="D1804" s="39" t="s">
        <v>368</v>
      </c>
      <c r="E1804" s="138">
        <v>82.02</v>
      </c>
      <c r="F1804" s="138">
        <v>78.19</v>
      </c>
      <c r="G1804" s="138">
        <v>85.31</v>
      </c>
      <c r="H1804" s="138">
        <v>2.2067788344306267</v>
      </c>
    </row>
    <row r="1805" spans="1:8">
      <c r="A1805" s="39" t="s">
        <v>247</v>
      </c>
      <c r="B1805" s="39" t="s">
        <v>369</v>
      </c>
      <c r="C1805" s="39" t="s">
        <v>369</v>
      </c>
      <c r="D1805" s="39" t="s">
        <v>369</v>
      </c>
      <c r="E1805" s="138">
        <v>74.11</v>
      </c>
      <c r="F1805" s="138">
        <v>68.400000000000006</v>
      </c>
      <c r="G1805" s="138">
        <v>79.11</v>
      </c>
      <c r="H1805" s="138">
        <v>3.6972068546754824</v>
      </c>
    </row>
    <row r="1806" spans="1:8">
      <c r="A1806" s="39" t="s">
        <v>247</v>
      </c>
      <c r="B1806" s="39" t="s">
        <v>370</v>
      </c>
      <c r="C1806" s="39" t="s">
        <v>370</v>
      </c>
      <c r="D1806" s="39" t="s">
        <v>370</v>
      </c>
      <c r="E1806" s="138">
        <v>82.02</v>
      </c>
      <c r="F1806" s="138">
        <v>79.33</v>
      </c>
      <c r="G1806" s="138">
        <v>84.43</v>
      </c>
      <c r="H1806" s="138">
        <v>1.584979273347964</v>
      </c>
    </row>
    <row r="1807" spans="1:8">
      <c r="A1807" s="39" t="s">
        <v>247</v>
      </c>
      <c r="B1807" s="39" t="s">
        <v>357</v>
      </c>
      <c r="C1807" s="39" t="s">
        <v>357</v>
      </c>
      <c r="D1807" s="39" t="s">
        <v>357</v>
      </c>
      <c r="E1807" s="138">
        <v>80.81</v>
      </c>
      <c r="F1807" s="138">
        <v>79.319999999999993</v>
      </c>
      <c r="G1807" s="138">
        <v>82.22</v>
      </c>
      <c r="H1807" s="138">
        <v>0.91572825145402792</v>
      </c>
    </row>
    <row r="1808" spans="1:8">
      <c r="A1808" s="39" t="s">
        <v>247</v>
      </c>
      <c r="B1808" s="39" t="s">
        <v>371</v>
      </c>
      <c r="C1808" s="39" t="s">
        <v>371</v>
      </c>
      <c r="D1808" s="39" t="s">
        <v>371</v>
      </c>
      <c r="E1808" s="138">
        <v>81.709999999999994</v>
      </c>
      <c r="F1808" s="138">
        <v>78.239999999999995</v>
      </c>
      <c r="G1808" s="138">
        <v>84.73</v>
      </c>
      <c r="H1808" s="138">
        <v>2.0193366784971243</v>
      </c>
    </row>
    <row r="1809" spans="1:8">
      <c r="A1809" s="39" t="s">
        <v>247</v>
      </c>
      <c r="B1809" s="39" t="s">
        <v>372</v>
      </c>
      <c r="C1809" s="39" t="s">
        <v>372</v>
      </c>
      <c r="D1809" s="39" t="s">
        <v>372</v>
      </c>
      <c r="E1809" s="138">
        <v>76.25</v>
      </c>
      <c r="F1809" s="138">
        <v>73.37</v>
      </c>
      <c r="G1809" s="138">
        <v>78.92</v>
      </c>
      <c r="H1809" s="138">
        <v>1.8622950819672131</v>
      </c>
    </row>
    <row r="1810" spans="1:8">
      <c r="A1810" s="39" t="s">
        <v>247</v>
      </c>
      <c r="B1810" s="39" t="s">
        <v>373</v>
      </c>
      <c r="C1810" s="39" t="s">
        <v>373</v>
      </c>
      <c r="D1810" s="39" t="s">
        <v>373</v>
      </c>
      <c r="E1810" s="138">
        <v>81.45</v>
      </c>
      <c r="F1810" s="138">
        <v>78.42</v>
      </c>
      <c r="G1810" s="138">
        <v>84.14</v>
      </c>
      <c r="H1810" s="138">
        <v>1.7925107427869857</v>
      </c>
    </row>
    <row r="1811" spans="1:8">
      <c r="A1811" s="39" t="s">
        <v>247</v>
      </c>
      <c r="B1811" s="39" t="s">
        <v>374</v>
      </c>
      <c r="C1811" s="39" t="s">
        <v>374</v>
      </c>
      <c r="D1811" s="39" t="s">
        <v>374</v>
      </c>
      <c r="E1811" s="138">
        <v>79.13</v>
      </c>
      <c r="F1811" s="138">
        <v>75.489999999999995</v>
      </c>
      <c r="G1811" s="138">
        <v>82.36</v>
      </c>
      <c r="H1811" s="138">
        <v>2.2115506129154561</v>
      </c>
    </row>
    <row r="1812" spans="1:8">
      <c r="A1812" s="39" t="s">
        <v>247</v>
      </c>
      <c r="B1812" s="39" t="s">
        <v>358</v>
      </c>
      <c r="C1812" s="39" t="s">
        <v>358</v>
      </c>
      <c r="D1812" s="39" t="s">
        <v>358</v>
      </c>
      <c r="E1812" s="138">
        <v>78.77</v>
      </c>
      <c r="F1812" s="138">
        <v>77.03</v>
      </c>
      <c r="G1812" s="138">
        <v>80.41</v>
      </c>
      <c r="H1812" s="138">
        <v>1.0917862130252636</v>
      </c>
    </row>
    <row r="1813" spans="1:8">
      <c r="A1813" s="39" t="s">
        <v>247</v>
      </c>
      <c r="B1813" s="39" t="s">
        <v>375</v>
      </c>
      <c r="C1813" s="39" t="s">
        <v>375</v>
      </c>
      <c r="D1813" s="39" t="s">
        <v>375</v>
      </c>
      <c r="E1813" s="138">
        <v>80</v>
      </c>
      <c r="F1813" s="138">
        <v>74.45</v>
      </c>
      <c r="G1813" s="138">
        <v>84.6</v>
      </c>
      <c r="H1813" s="138">
        <v>3.2375000000000003</v>
      </c>
    </row>
    <row r="1814" spans="1:8">
      <c r="A1814" s="39" t="s">
        <v>247</v>
      </c>
      <c r="B1814" s="39" t="s">
        <v>376</v>
      </c>
      <c r="C1814" s="39" t="s">
        <v>376</v>
      </c>
      <c r="D1814" s="39" t="s">
        <v>376</v>
      </c>
      <c r="E1814" s="138">
        <v>78.61</v>
      </c>
      <c r="F1814" s="138">
        <v>75.290000000000006</v>
      </c>
      <c r="G1814" s="138">
        <v>81.59</v>
      </c>
      <c r="H1814" s="138">
        <v>2.048085485307213</v>
      </c>
    </row>
    <row r="1815" spans="1:8">
      <c r="A1815" s="39" t="s">
        <v>247</v>
      </c>
      <c r="B1815" s="39" t="s">
        <v>377</v>
      </c>
      <c r="C1815" s="39" t="s">
        <v>377</v>
      </c>
      <c r="D1815" s="39" t="s">
        <v>377</v>
      </c>
      <c r="E1815" s="138">
        <v>77.91</v>
      </c>
      <c r="F1815" s="138">
        <v>74.239999999999995</v>
      </c>
      <c r="G1815" s="138">
        <v>81.19</v>
      </c>
      <c r="H1815" s="138">
        <v>2.2718521370812477</v>
      </c>
    </row>
    <row r="1816" spans="1:8">
      <c r="A1816" s="39" t="s">
        <v>247</v>
      </c>
      <c r="B1816" s="39" t="s">
        <v>386</v>
      </c>
      <c r="C1816" s="39" t="s">
        <v>386</v>
      </c>
      <c r="D1816" s="39" t="s">
        <v>386</v>
      </c>
      <c r="E1816" s="138">
        <v>80.19</v>
      </c>
      <c r="F1816" s="138">
        <v>76.599999999999994</v>
      </c>
      <c r="G1816" s="138">
        <v>83.36</v>
      </c>
      <c r="H1816" s="138">
        <v>2.1449058486095525</v>
      </c>
    </row>
    <row r="1817" spans="1:8">
      <c r="A1817" s="39" t="s">
        <v>247</v>
      </c>
      <c r="B1817" s="39" t="s">
        <v>379</v>
      </c>
      <c r="C1817" s="39" t="s">
        <v>379</v>
      </c>
      <c r="D1817" s="39" t="s">
        <v>379</v>
      </c>
      <c r="E1817" s="138">
        <v>76.45</v>
      </c>
      <c r="F1817" s="138">
        <v>73.989999999999995</v>
      </c>
      <c r="G1817" s="138">
        <v>78.739999999999995</v>
      </c>
      <c r="H1817" s="138">
        <v>1.5827338129496402</v>
      </c>
    </row>
    <row r="1818" spans="1:8">
      <c r="A1818" s="39" t="s">
        <v>247</v>
      </c>
      <c r="B1818" s="39" t="s">
        <v>360</v>
      </c>
      <c r="C1818" s="39" t="s">
        <v>360</v>
      </c>
      <c r="D1818" s="39" t="s">
        <v>360</v>
      </c>
      <c r="E1818" s="138">
        <v>77.930000000000007</v>
      </c>
      <c r="F1818" s="138">
        <v>76.31</v>
      </c>
      <c r="G1818" s="138">
        <v>79.47</v>
      </c>
      <c r="H1818" s="138">
        <v>1.0393943282432954</v>
      </c>
    </row>
    <row r="1819" spans="1:8">
      <c r="A1819" s="39" t="s">
        <v>247</v>
      </c>
      <c r="B1819" s="39" t="s">
        <v>0</v>
      </c>
      <c r="C1819" s="39" t="s">
        <v>0</v>
      </c>
      <c r="D1819" s="39" t="s">
        <v>0</v>
      </c>
      <c r="E1819" s="138">
        <v>79.599999999999994</v>
      </c>
      <c r="F1819" s="138">
        <v>78.8</v>
      </c>
      <c r="G1819" s="138">
        <v>80.37</v>
      </c>
      <c r="H1819" s="138">
        <v>0.50251256281407042</v>
      </c>
    </row>
    <row r="1820" spans="1:8">
      <c r="A1820" s="39" t="s">
        <v>487</v>
      </c>
      <c r="B1820" s="39" t="s">
        <v>101</v>
      </c>
      <c r="C1820" s="39" t="s">
        <v>366</v>
      </c>
      <c r="D1820" s="39" t="s">
        <v>356</v>
      </c>
      <c r="E1820" s="138">
        <v>58.47</v>
      </c>
      <c r="F1820" s="138">
        <v>53.04</v>
      </c>
      <c r="G1820" s="138">
        <v>63.7</v>
      </c>
      <c r="H1820" s="138">
        <v>4.669061056952283</v>
      </c>
    </row>
    <row r="1821" spans="1:8">
      <c r="A1821" s="39" t="s">
        <v>487</v>
      </c>
      <c r="B1821" s="39" t="s">
        <v>108</v>
      </c>
      <c r="C1821" s="39" t="s">
        <v>365</v>
      </c>
      <c r="D1821" s="39" t="s">
        <v>356</v>
      </c>
      <c r="E1821" s="138">
        <v>56.09</v>
      </c>
      <c r="F1821" s="138">
        <v>47.52</v>
      </c>
      <c r="G1821" s="138">
        <v>64.31</v>
      </c>
      <c r="H1821" s="138">
        <v>7.7019076484221793</v>
      </c>
    </row>
    <row r="1822" spans="1:8">
      <c r="A1822" s="39" t="s">
        <v>487</v>
      </c>
      <c r="B1822" s="39" t="s">
        <v>109</v>
      </c>
      <c r="C1822" s="39" t="s">
        <v>364</v>
      </c>
      <c r="D1822" s="39" t="s">
        <v>356</v>
      </c>
      <c r="E1822" s="138">
        <v>55.87</v>
      </c>
      <c r="F1822" s="138">
        <v>50.47</v>
      </c>
      <c r="G1822" s="138">
        <v>61.14</v>
      </c>
      <c r="H1822" s="138">
        <v>4.8863432969393239</v>
      </c>
    </row>
    <row r="1823" spans="1:8">
      <c r="A1823" s="39" t="s">
        <v>487</v>
      </c>
      <c r="B1823" s="39" t="s">
        <v>112</v>
      </c>
      <c r="C1823" s="39" t="s">
        <v>364</v>
      </c>
      <c r="D1823" s="39" t="s">
        <v>356</v>
      </c>
      <c r="E1823" s="138">
        <v>50.55</v>
      </c>
      <c r="F1823" s="138">
        <v>41.91</v>
      </c>
      <c r="G1823" s="138">
        <v>59.16</v>
      </c>
      <c r="H1823" s="138">
        <v>8.8031651829871418</v>
      </c>
    </row>
    <row r="1824" spans="1:8">
      <c r="A1824" s="39" t="s">
        <v>487</v>
      </c>
      <c r="B1824" s="39" t="s">
        <v>115</v>
      </c>
      <c r="C1824" s="39" t="s">
        <v>366</v>
      </c>
      <c r="D1824" s="39" t="s">
        <v>356</v>
      </c>
      <c r="E1824" s="138">
        <v>55.85</v>
      </c>
      <c r="F1824" s="138">
        <v>50.99</v>
      </c>
      <c r="G1824" s="138">
        <v>60.6</v>
      </c>
      <c r="H1824" s="138">
        <v>4.404655326768129</v>
      </c>
    </row>
    <row r="1825" spans="1:8">
      <c r="A1825" s="39" t="s">
        <v>487</v>
      </c>
      <c r="B1825" s="39" t="s">
        <v>118</v>
      </c>
      <c r="C1825" s="39" t="s">
        <v>365</v>
      </c>
      <c r="D1825" s="39" t="s">
        <v>356</v>
      </c>
      <c r="E1825" s="138">
        <v>55.71</v>
      </c>
      <c r="F1825" s="138">
        <v>43.82</v>
      </c>
      <c r="G1825" s="138">
        <v>66.97</v>
      </c>
      <c r="H1825" s="138">
        <v>10.788009334051337</v>
      </c>
    </row>
    <row r="1826" spans="1:8">
      <c r="A1826" s="39" t="s">
        <v>487</v>
      </c>
      <c r="B1826" s="39" t="s">
        <v>122</v>
      </c>
      <c r="C1826" s="39" t="s">
        <v>364</v>
      </c>
      <c r="D1826" s="39" t="s">
        <v>356</v>
      </c>
      <c r="E1826" s="138">
        <v>48.11</v>
      </c>
      <c r="F1826" s="138">
        <v>43.14</v>
      </c>
      <c r="G1826" s="138">
        <v>53.12</v>
      </c>
      <c r="H1826" s="138">
        <v>5.3003533568904588</v>
      </c>
    </row>
    <row r="1827" spans="1:8">
      <c r="A1827" s="39" t="s">
        <v>487</v>
      </c>
      <c r="B1827" s="39" t="s">
        <v>130</v>
      </c>
      <c r="C1827" s="39" t="s">
        <v>363</v>
      </c>
      <c r="D1827" s="39" t="s">
        <v>356</v>
      </c>
      <c r="E1827" s="138">
        <v>65.69</v>
      </c>
      <c r="F1827" s="138">
        <v>61.3</v>
      </c>
      <c r="G1827" s="138">
        <v>69.83</v>
      </c>
      <c r="H1827" s="138">
        <v>3.318617750038058</v>
      </c>
    </row>
    <row r="1828" spans="1:8">
      <c r="A1828" s="39" t="s">
        <v>487</v>
      </c>
      <c r="B1828" s="39" t="s">
        <v>135</v>
      </c>
      <c r="C1828" s="39" t="s">
        <v>364</v>
      </c>
      <c r="D1828" s="39" t="s">
        <v>356</v>
      </c>
      <c r="E1828" s="138">
        <v>59.69</v>
      </c>
      <c r="F1828" s="138">
        <v>50.72</v>
      </c>
      <c r="G1828" s="138">
        <v>68.05</v>
      </c>
      <c r="H1828" s="138">
        <v>7.4719383481320154</v>
      </c>
    </row>
    <row r="1829" spans="1:8">
      <c r="A1829" s="39" t="s">
        <v>487</v>
      </c>
      <c r="B1829" s="39" t="s">
        <v>136</v>
      </c>
      <c r="C1829" s="39" t="s">
        <v>364</v>
      </c>
      <c r="D1829" s="39" t="s">
        <v>356</v>
      </c>
      <c r="E1829" s="138">
        <v>56.62</v>
      </c>
      <c r="F1829" s="138">
        <v>50.21</v>
      </c>
      <c r="G1829" s="138">
        <v>62.82</v>
      </c>
      <c r="H1829" s="138">
        <v>5.7046979865771812</v>
      </c>
    </row>
    <row r="1830" spans="1:8">
      <c r="A1830" s="39" t="s">
        <v>487</v>
      </c>
      <c r="B1830" s="39" t="s">
        <v>143</v>
      </c>
      <c r="C1830" s="39" t="s">
        <v>365</v>
      </c>
      <c r="D1830" s="39" t="s">
        <v>356</v>
      </c>
      <c r="E1830" s="138">
        <v>53.57</v>
      </c>
      <c r="F1830" s="138">
        <v>46.72</v>
      </c>
      <c r="G1830" s="138">
        <v>60.29</v>
      </c>
      <c r="H1830" s="138">
        <v>6.4961732312861677</v>
      </c>
    </row>
    <row r="1831" spans="1:8">
      <c r="A1831" s="39" t="s">
        <v>487</v>
      </c>
      <c r="B1831" s="39" t="s">
        <v>149</v>
      </c>
      <c r="C1831" s="39" t="s">
        <v>363</v>
      </c>
      <c r="D1831" s="39" t="s">
        <v>356</v>
      </c>
      <c r="E1831" s="138">
        <v>59.54</v>
      </c>
      <c r="F1831" s="138">
        <v>54.73</v>
      </c>
      <c r="G1831" s="138">
        <v>64.180000000000007</v>
      </c>
      <c r="H1831" s="138">
        <v>4.0644944575075579</v>
      </c>
    </row>
    <row r="1832" spans="1:8">
      <c r="A1832" s="39" t="s">
        <v>487</v>
      </c>
      <c r="B1832" s="39" t="s">
        <v>151</v>
      </c>
      <c r="C1832" s="39" t="s">
        <v>364</v>
      </c>
      <c r="D1832" s="39" t="s">
        <v>356</v>
      </c>
      <c r="E1832" s="138">
        <v>44.83</v>
      </c>
      <c r="F1832" s="138">
        <v>38.630000000000003</v>
      </c>
      <c r="G1832" s="138">
        <v>51.2</v>
      </c>
      <c r="H1832" s="138">
        <v>7.1826901628373863</v>
      </c>
    </row>
    <row r="1833" spans="1:8">
      <c r="A1833" s="39" t="s">
        <v>487</v>
      </c>
      <c r="B1833" s="39" t="s">
        <v>154</v>
      </c>
      <c r="C1833" s="39" t="s">
        <v>366</v>
      </c>
      <c r="D1833" s="39" t="s">
        <v>356</v>
      </c>
      <c r="E1833" s="138">
        <v>50.9</v>
      </c>
      <c r="F1833" s="138">
        <v>45.14</v>
      </c>
      <c r="G1833" s="138">
        <v>56.63</v>
      </c>
      <c r="H1833" s="138">
        <v>5.7956777996070734</v>
      </c>
    </row>
    <row r="1834" spans="1:8">
      <c r="A1834" s="39" t="s">
        <v>487</v>
      </c>
      <c r="B1834" s="39" t="s">
        <v>164</v>
      </c>
      <c r="C1834" s="39" t="s">
        <v>365</v>
      </c>
      <c r="D1834" s="39" t="s">
        <v>356</v>
      </c>
      <c r="E1834" s="138">
        <v>52.68</v>
      </c>
      <c r="F1834" s="138">
        <v>44.82</v>
      </c>
      <c r="G1834" s="138">
        <v>60.41</v>
      </c>
      <c r="H1834" s="138">
        <v>7.6119969627942288</v>
      </c>
    </row>
    <row r="1835" spans="1:8">
      <c r="A1835" s="39" t="s">
        <v>487</v>
      </c>
      <c r="B1835" s="39" t="s">
        <v>171</v>
      </c>
      <c r="C1835" s="39" t="s">
        <v>366</v>
      </c>
      <c r="D1835" s="39" t="s">
        <v>356</v>
      </c>
      <c r="E1835" s="138">
        <v>67.97</v>
      </c>
      <c r="F1835" s="138">
        <v>63.1</v>
      </c>
      <c r="G1835" s="138">
        <v>72.47</v>
      </c>
      <c r="H1835" s="138">
        <v>3.5309695453876708</v>
      </c>
    </row>
    <row r="1836" spans="1:8">
      <c r="A1836" s="39" t="s">
        <v>487</v>
      </c>
      <c r="B1836" s="39" t="s">
        <v>174</v>
      </c>
      <c r="C1836" s="39" t="s">
        <v>366</v>
      </c>
      <c r="D1836" s="39" t="s">
        <v>356</v>
      </c>
      <c r="E1836" s="138">
        <v>52.77</v>
      </c>
      <c r="F1836" s="138">
        <v>47.7</v>
      </c>
      <c r="G1836" s="138">
        <v>57.77</v>
      </c>
      <c r="H1836" s="138">
        <v>4.8891415577032404</v>
      </c>
    </row>
    <row r="1837" spans="1:8">
      <c r="A1837" s="39" t="s">
        <v>487</v>
      </c>
      <c r="B1837" s="39" t="s">
        <v>102</v>
      </c>
      <c r="C1837" s="39" t="s">
        <v>368</v>
      </c>
      <c r="D1837" s="39" t="s">
        <v>357</v>
      </c>
      <c r="E1837" s="138">
        <v>54.7</v>
      </c>
      <c r="F1837" s="138">
        <v>48.36</v>
      </c>
      <c r="G1837" s="138">
        <v>60.9</v>
      </c>
      <c r="H1837" s="138">
        <v>5.8683729433272394</v>
      </c>
    </row>
    <row r="1838" spans="1:8">
      <c r="A1838" s="39" t="s">
        <v>487</v>
      </c>
      <c r="B1838" s="39" t="s">
        <v>103</v>
      </c>
      <c r="C1838" s="39" t="s">
        <v>368</v>
      </c>
      <c r="D1838" s="39" t="s">
        <v>357</v>
      </c>
      <c r="E1838" s="138">
        <v>50.2</v>
      </c>
      <c r="F1838" s="138">
        <v>44.07</v>
      </c>
      <c r="G1838" s="138">
        <v>56.32</v>
      </c>
      <c r="H1838" s="138">
        <v>6.2549800796812747</v>
      </c>
    </row>
    <row r="1839" spans="1:8">
      <c r="A1839" s="39" t="s">
        <v>487</v>
      </c>
      <c r="B1839" s="39" t="s">
        <v>104</v>
      </c>
      <c r="C1839" s="39" t="s">
        <v>367</v>
      </c>
      <c r="D1839" s="39" t="s">
        <v>357</v>
      </c>
      <c r="E1839" s="138">
        <v>55.42</v>
      </c>
      <c r="F1839" s="138">
        <v>48.51</v>
      </c>
      <c r="G1839" s="138">
        <v>62.12</v>
      </c>
      <c r="H1839" s="138">
        <v>6.2973655719956696</v>
      </c>
    </row>
    <row r="1840" spans="1:8">
      <c r="A1840" s="39" t="s">
        <v>487</v>
      </c>
      <c r="B1840" s="39" t="s">
        <v>110</v>
      </c>
      <c r="C1840" s="39" t="s">
        <v>370</v>
      </c>
      <c r="D1840" s="39" t="s">
        <v>357</v>
      </c>
      <c r="E1840" s="138">
        <v>59.36</v>
      </c>
      <c r="F1840" s="138">
        <v>53.95</v>
      </c>
      <c r="G1840" s="138">
        <v>64.56</v>
      </c>
      <c r="H1840" s="138">
        <v>4.5822102425876015</v>
      </c>
    </row>
    <row r="1841" spans="1:8">
      <c r="A1841" s="39" t="s">
        <v>487</v>
      </c>
      <c r="B1841" s="39" t="s">
        <v>111</v>
      </c>
      <c r="C1841" s="39" t="s">
        <v>370</v>
      </c>
      <c r="D1841" s="39" t="s">
        <v>357</v>
      </c>
      <c r="E1841" s="138">
        <v>60.86</v>
      </c>
      <c r="F1841" s="138">
        <v>56.33</v>
      </c>
      <c r="G1841" s="138">
        <v>65.2</v>
      </c>
      <c r="H1841" s="138">
        <v>3.7298718370029578</v>
      </c>
    </row>
    <row r="1842" spans="1:8">
      <c r="A1842" s="39" t="s">
        <v>487</v>
      </c>
      <c r="B1842" s="39" t="s">
        <v>116</v>
      </c>
      <c r="C1842" s="39" t="s">
        <v>369</v>
      </c>
      <c r="D1842" s="39" t="s">
        <v>357</v>
      </c>
      <c r="E1842" s="138">
        <v>45.7</v>
      </c>
      <c r="F1842" s="138">
        <v>40.04</v>
      </c>
      <c r="G1842" s="138">
        <v>51.47</v>
      </c>
      <c r="H1842" s="138">
        <v>6.4113785557986871</v>
      </c>
    </row>
    <row r="1843" spans="1:8">
      <c r="A1843" s="39" t="s">
        <v>487</v>
      </c>
      <c r="B1843" s="39" t="s">
        <v>117</v>
      </c>
      <c r="C1843" s="39" t="s">
        <v>367</v>
      </c>
      <c r="D1843" s="39" t="s">
        <v>357</v>
      </c>
      <c r="E1843" s="138">
        <v>57.22</v>
      </c>
      <c r="F1843" s="138">
        <v>51.83</v>
      </c>
      <c r="G1843" s="138">
        <v>62.45</v>
      </c>
      <c r="H1843" s="138">
        <v>4.7535826634044041</v>
      </c>
    </row>
    <row r="1844" spans="1:8">
      <c r="A1844" s="39" t="s">
        <v>487</v>
      </c>
      <c r="B1844" s="39" t="s">
        <v>119</v>
      </c>
      <c r="C1844" s="39" t="s">
        <v>367</v>
      </c>
      <c r="D1844" s="39" t="s">
        <v>357</v>
      </c>
      <c r="E1844" s="138">
        <v>52.68</v>
      </c>
      <c r="F1844" s="138">
        <v>47.45</v>
      </c>
      <c r="G1844" s="138">
        <v>57.85</v>
      </c>
      <c r="H1844" s="138">
        <v>5.0493545937737281</v>
      </c>
    </row>
    <row r="1845" spans="1:8">
      <c r="A1845" s="39" t="s">
        <v>487</v>
      </c>
      <c r="B1845" s="39" t="s">
        <v>123</v>
      </c>
      <c r="C1845" s="39" t="s">
        <v>370</v>
      </c>
      <c r="D1845" s="39" t="s">
        <v>357</v>
      </c>
      <c r="E1845" s="138">
        <v>64.31</v>
      </c>
      <c r="F1845" s="138">
        <v>58.89</v>
      </c>
      <c r="G1845" s="138">
        <v>69.400000000000006</v>
      </c>
      <c r="H1845" s="138">
        <v>4.1828642512828491</v>
      </c>
    </row>
    <row r="1846" spans="1:8">
      <c r="A1846" s="39" t="s">
        <v>487</v>
      </c>
      <c r="B1846" s="39" t="s">
        <v>132</v>
      </c>
      <c r="C1846" s="39" t="s">
        <v>367</v>
      </c>
      <c r="D1846" s="39" t="s">
        <v>357</v>
      </c>
      <c r="E1846" s="138">
        <v>55.1</v>
      </c>
      <c r="F1846" s="138">
        <v>49.88</v>
      </c>
      <c r="G1846" s="138">
        <v>60.21</v>
      </c>
      <c r="H1846" s="138">
        <v>4.7912885662431943</v>
      </c>
    </row>
    <row r="1847" spans="1:8">
      <c r="A1847" s="39" t="s">
        <v>487</v>
      </c>
      <c r="B1847" s="39" t="s">
        <v>134</v>
      </c>
      <c r="C1847" s="39" t="s">
        <v>368</v>
      </c>
      <c r="D1847" s="39" t="s">
        <v>357</v>
      </c>
      <c r="E1847" s="138">
        <v>54.29</v>
      </c>
      <c r="F1847" s="138">
        <v>48.58</v>
      </c>
      <c r="G1847" s="138">
        <v>59.88</v>
      </c>
      <c r="H1847" s="138">
        <v>5.3232639528458279</v>
      </c>
    </row>
    <row r="1848" spans="1:8">
      <c r="A1848" s="39" t="s">
        <v>487</v>
      </c>
      <c r="B1848" s="39" t="s">
        <v>150</v>
      </c>
      <c r="C1848" s="39" t="s">
        <v>367</v>
      </c>
      <c r="D1848" s="39" t="s">
        <v>357</v>
      </c>
      <c r="E1848" s="138">
        <v>58.36</v>
      </c>
      <c r="F1848" s="138">
        <v>51.98</v>
      </c>
      <c r="G1848" s="138">
        <v>64.47</v>
      </c>
      <c r="H1848" s="138">
        <v>5.4832076764907471</v>
      </c>
    </row>
    <row r="1849" spans="1:8">
      <c r="A1849" s="39" t="s">
        <v>487</v>
      </c>
      <c r="B1849" s="39" t="s">
        <v>156</v>
      </c>
      <c r="C1849" s="39" t="s">
        <v>367</v>
      </c>
      <c r="D1849" s="39" t="s">
        <v>357</v>
      </c>
      <c r="E1849" s="138">
        <v>52.55</v>
      </c>
      <c r="F1849" s="138">
        <v>46.83</v>
      </c>
      <c r="G1849" s="138">
        <v>58.2</v>
      </c>
      <c r="H1849" s="138">
        <v>5.5375832540437688</v>
      </c>
    </row>
    <row r="1850" spans="1:8">
      <c r="A1850" s="39" t="s">
        <v>487</v>
      </c>
      <c r="B1850" s="39" t="s">
        <v>159</v>
      </c>
      <c r="C1850" s="39" t="s">
        <v>368</v>
      </c>
      <c r="D1850" s="39" t="s">
        <v>357</v>
      </c>
      <c r="E1850" s="138">
        <v>44.11</v>
      </c>
      <c r="F1850" s="138">
        <v>39.6</v>
      </c>
      <c r="G1850" s="138">
        <v>48.71</v>
      </c>
      <c r="H1850" s="138">
        <v>5.2822489231466792</v>
      </c>
    </row>
    <row r="1851" spans="1:8">
      <c r="A1851" s="39" t="s">
        <v>487</v>
      </c>
      <c r="B1851" s="39" t="s">
        <v>161</v>
      </c>
      <c r="C1851" s="39" t="s">
        <v>367</v>
      </c>
      <c r="D1851" s="39" t="s">
        <v>357</v>
      </c>
      <c r="E1851" s="138">
        <v>58.66</v>
      </c>
      <c r="F1851" s="138">
        <v>52.99</v>
      </c>
      <c r="G1851" s="138">
        <v>64.11</v>
      </c>
      <c r="H1851" s="138">
        <v>4.8585066484827824</v>
      </c>
    </row>
    <row r="1852" spans="1:8">
      <c r="A1852" s="39" t="s">
        <v>487</v>
      </c>
      <c r="B1852" s="39" t="s">
        <v>168</v>
      </c>
      <c r="C1852" s="39" t="s">
        <v>369</v>
      </c>
      <c r="D1852" s="39" t="s">
        <v>357</v>
      </c>
      <c r="E1852" s="138">
        <v>58.29</v>
      </c>
      <c r="F1852" s="138">
        <v>50.19</v>
      </c>
      <c r="G1852" s="138">
        <v>65.97</v>
      </c>
      <c r="H1852" s="138">
        <v>6.9651741293532323</v>
      </c>
    </row>
    <row r="1853" spans="1:8">
      <c r="A1853" s="39" t="s">
        <v>487</v>
      </c>
      <c r="B1853" s="39" t="s">
        <v>98</v>
      </c>
      <c r="C1853" s="39" t="s">
        <v>374</v>
      </c>
      <c r="D1853" s="39" t="s">
        <v>358</v>
      </c>
      <c r="E1853" s="138">
        <v>47.04</v>
      </c>
      <c r="F1853" s="138">
        <v>39.25</v>
      </c>
      <c r="G1853" s="138">
        <v>54.97</v>
      </c>
      <c r="H1853" s="138">
        <v>8.5884353741496593</v>
      </c>
    </row>
    <row r="1854" spans="1:8">
      <c r="A1854" s="39" t="s">
        <v>487</v>
      </c>
      <c r="B1854" s="39" t="s">
        <v>105</v>
      </c>
      <c r="C1854" s="39" t="s">
        <v>374</v>
      </c>
      <c r="D1854" s="39" t="s">
        <v>358</v>
      </c>
      <c r="E1854" s="138">
        <v>61.57</v>
      </c>
      <c r="F1854" s="138">
        <v>50.26</v>
      </c>
      <c r="G1854" s="138">
        <v>71.75</v>
      </c>
      <c r="H1854" s="138">
        <v>9.0303719343836288</v>
      </c>
    </row>
    <row r="1855" spans="1:8">
      <c r="A1855" s="39" t="s">
        <v>487</v>
      </c>
      <c r="B1855" s="39" t="s">
        <v>106</v>
      </c>
      <c r="C1855" s="39" t="s">
        <v>372</v>
      </c>
      <c r="D1855" s="39" t="s">
        <v>358</v>
      </c>
      <c r="E1855" s="138">
        <v>54.73</v>
      </c>
      <c r="F1855" s="138">
        <v>49.81</v>
      </c>
      <c r="G1855" s="138">
        <v>59.56</v>
      </c>
      <c r="H1855" s="138">
        <v>4.549607162433766</v>
      </c>
    </row>
    <row r="1856" spans="1:8">
      <c r="A1856" s="39" t="s">
        <v>487</v>
      </c>
      <c r="B1856" s="39" t="s">
        <v>125</v>
      </c>
      <c r="C1856" s="39" t="s">
        <v>371</v>
      </c>
      <c r="D1856" s="39" t="s">
        <v>358</v>
      </c>
      <c r="E1856" s="138">
        <v>62</v>
      </c>
      <c r="F1856" s="138">
        <v>56.08</v>
      </c>
      <c r="G1856" s="138">
        <v>67.58</v>
      </c>
      <c r="H1856" s="138">
        <v>4.7580645161290329</v>
      </c>
    </row>
    <row r="1857" spans="1:8">
      <c r="A1857" s="39" t="s">
        <v>487</v>
      </c>
      <c r="B1857" s="39" t="s">
        <v>131</v>
      </c>
      <c r="C1857" s="39" t="s">
        <v>374</v>
      </c>
      <c r="D1857" s="39" t="s">
        <v>358</v>
      </c>
      <c r="E1857" s="138">
        <v>55.6</v>
      </c>
      <c r="F1857" s="138">
        <v>47.92</v>
      </c>
      <c r="G1857" s="138">
        <v>63.02</v>
      </c>
      <c r="H1857" s="138">
        <v>6.9784172661870496</v>
      </c>
    </row>
    <row r="1858" spans="1:8">
      <c r="A1858" s="39" t="s">
        <v>487</v>
      </c>
      <c r="B1858" s="39" t="s">
        <v>133</v>
      </c>
      <c r="C1858" s="39" t="s">
        <v>373</v>
      </c>
      <c r="D1858" s="39" t="s">
        <v>358</v>
      </c>
      <c r="E1858" s="138">
        <v>59.24</v>
      </c>
      <c r="F1858" s="138">
        <v>54.59</v>
      </c>
      <c r="G1858" s="138">
        <v>63.73</v>
      </c>
      <c r="H1858" s="138">
        <v>3.9500337609723157</v>
      </c>
    </row>
    <row r="1859" spans="1:8">
      <c r="A1859" s="39" t="s">
        <v>487</v>
      </c>
      <c r="B1859" s="39" t="s">
        <v>137</v>
      </c>
      <c r="C1859" s="39" t="s">
        <v>372</v>
      </c>
      <c r="D1859" s="39" t="s">
        <v>358</v>
      </c>
      <c r="E1859" s="138">
        <v>61.85</v>
      </c>
      <c r="F1859" s="138">
        <v>54.79</v>
      </c>
      <c r="G1859" s="138">
        <v>68.45</v>
      </c>
      <c r="H1859" s="138">
        <v>5.6750202101859335</v>
      </c>
    </row>
    <row r="1860" spans="1:8">
      <c r="A1860" s="39" t="s">
        <v>487</v>
      </c>
      <c r="B1860" s="39" t="s">
        <v>138</v>
      </c>
      <c r="C1860" s="39" t="s">
        <v>374</v>
      </c>
      <c r="D1860" s="39" t="s">
        <v>358</v>
      </c>
      <c r="E1860" s="138">
        <v>41.84</v>
      </c>
      <c r="F1860" s="138">
        <v>33.96</v>
      </c>
      <c r="G1860" s="138">
        <v>50.15</v>
      </c>
      <c r="H1860" s="138">
        <v>9.966539196940726</v>
      </c>
    </row>
    <row r="1861" spans="1:8">
      <c r="A1861" s="39" t="s">
        <v>487</v>
      </c>
      <c r="B1861" s="39" t="s">
        <v>140</v>
      </c>
      <c r="C1861" s="39" t="s">
        <v>373</v>
      </c>
      <c r="D1861" s="39" t="s">
        <v>358</v>
      </c>
      <c r="E1861" s="138">
        <v>54.48</v>
      </c>
      <c r="F1861" s="138">
        <v>48.4</v>
      </c>
      <c r="G1861" s="138">
        <v>60.43</v>
      </c>
      <c r="H1861" s="138">
        <v>5.6534508076358296</v>
      </c>
    </row>
    <row r="1862" spans="1:8">
      <c r="A1862" s="39" t="s">
        <v>487</v>
      </c>
      <c r="B1862" s="39" t="s">
        <v>144</v>
      </c>
      <c r="C1862" s="39" t="s">
        <v>371</v>
      </c>
      <c r="D1862" s="39" t="s">
        <v>358</v>
      </c>
      <c r="E1862" s="138">
        <v>59.13</v>
      </c>
      <c r="F1862" s="138">
        <v>54.13</v>
      </c>
      <c r="G1862" s="138">
        <v>63.94</v>
      </c>
      <c r="H1862" s="138">
        <v>4.2448841535599522</v>
      </c>
    </row>
    <row r="1863" spans="1:8">
      <c r="A1863" s="39" t="s">
        <v>487</v>
      </c>
      <c r="B1863" s="39" t="s">
        <v>145</v>
      </c>
      <c r="C1863" s="39" t="s">
        <v>371</v>
      </c>
      <c r="D1863" s="39" t="s">
        <v>358</v>
      </c>
      <c r="E1863" s="138">
        <v>55.36</v>
      </c>
      <c r="F1863" s="138">
        <v>48.33</v>
      </c>
      <c r="G1863" s="138">
        <v>62.18</v>
      </c>
      <c r="H1863" s="138">
        <v>6.4306358381502893</v>
      </c>
    </row>
    <row r="1864" spans="1:8">
      <c r="A1864" s="39" t="s">
        <v>487</v>
      </c>
      <c r="B1864" s="39" t="s">
        <v>146</v>
      </c>
      <c r="C1864" s="39" t="s">
        <v>372</v>
      </c>
      <c r="D1864" s="39" t="s">
        <v>358</v>
      </c>
      <c r="E1864" s="138">
        <v>56.83</v>
      </c>
      <c r="F1864" s="138">
        <v>51.71</v>
      </c>
      <c r="G1864" s="138">
        <v>61.8</v>
      </c>
      <c r="H1864" s="138">
        <v>4.5398557100123176</v>
      </c>
    </row>
    <row r="1865" spans="1:8">
      <c r="A1865" s="39" t="s">
        <v>487</v>
      </c>
      <c r="B1865" s="39" t="s">
        <v>153</v>
      </c>
      <c r="C1865" s="39" t="s">
        <v>371</v>
      </c>
      <c r="D1865" s="39" t="s">
        <v>358</v>
      </c>
      <c r="E1865" s="138">
        <v>57.76</v>
      </c>
      <c r="F1865" s="138">
        <v>43.46</v>
      </c>
      <c r="G1865" s="138">
        <v>70.86</v>
      </c>
      <c r="H1865" s="138">
        <v>12.413434903047092</v>
      </c>
    </row>
    <row r="1866" spans="1:8">
      <c r="A1866" s="39" t="s">
        <v>487</v>
      </c>
      <c r="B1866" s="39" t="s">
        <v>162</v>
      </c>
      <c r="C1866" s="39" t="s">
        <v>371</v>
      </c>
      <c r="D1866" s="39" t="s">
        <v>358</v>
      </c>
      <c r="E1866" s="138">
        <v>58.22</v>
      </c>
      <c r="F1866" s="138">
        <v>51.49</v>
      </c>
      <c r="G1866" s="138">
        <v>64.66</v>
      </c>
      <c r="H1866" s="138">
        <v>5.8055650979045001</v>
      </c>
    </row>
    <row r="1867" spans="1:8">
      <c r="A1867" s="39" t="s">
        <v>487</v>
      </c>
      <c r="B1867" s="39" t="s">
        <v>165</v>
      </c>
      <c r="C1867" s="39" t="s">
        <v>374</v>
      </c>
      <c r="D1867" s="39" t="s">
        <v>358</v>
      </c>
      <c r="E1867" s="138">
        <v>52.87</v>
      </c>
      <c r="F1867" s="138">
        <v>46.78</v>
      </c>
      <c r="G1867" s="138">
        <v>58.87</v>
      </c>
      <c r="H1867" s="138">
        <v>5.8634386230376405</v>
      </c>
    </row>
    <row r="1868" spans="1:8">
      <c r="A1868" s="39" t="s">
        <v>487</v>
      </c>
      <c r="B1868" s="39" t="s">
        <v>166</v>
      </c>
      <c r="C1868" s="39" t="s">
        <v>374</v>
      </c>
      <c r="D1868" s="39" t="s">
        <v>358</v>
      </c>
      <c r="E1868" s="138">
        <v>51.77</v>
      </c>
      <c r="F1868" s="138">
        <v>45.82</v>
      </c>
      <c r="G1868" s="138">
        <v>57.67</v>
      </c>
      <c r="H1868" s="138">
        <v>5.8721267143133087</v>
      </c>
    </row>
    <row r="1869" spans="1:8">
      <c r="A1869" s="39" t="s">
        <v>487</v>
      </c>
      <c r="B1869" s="39" t="s">
        <v>170</v>
      </c>
      <c r="C1869" s="39" t="s">
        <v>372</v>
      </c>
      <c r="D1869" s="39" t="s">
        <v>358</v>
      </c>
      <c r="E1869" s="138">
        <v>52.41</v>
      </c>
      <c r="F1869" s="138">
        <v>46.61</v>
      </c>
      <c r="G1869" s="138">
        <v>58.15</v>
      </c>
      <c r="H1869" s="138">
        <v>5.6477771417668388</v>
      </c>
    </row>
    <row r="1870" spans="1:8">
      <c r="A1870" s="39" t="s">
        <v>487</v>
      </c>
      <c r="B1870" s="39" t="s">
        <v>172</v>
      </c>
      <c r="C1870" s="39" t="s">
        <v>374</v>
      </c>
      <c r="D1870" s="39" t="s">
        <v>358</v>
      </c>
      <c r="E1870" s="138">
        <v>58.18</v>
      </c>
      <c r="F1870" s="138">
        <v>51.98</v>
      </c>
      <c r="G1870" s="138">
        <v>64.14</v>
      </c>
      <c r="H1870" s="138">
        <v>5.3626675833619801</v>
      </c>
    </row>
    <row r="1871" spans="1:8">
      <c r="A1871" s="39" t="s">
        <v>487</v>
      </c>
      <c r="B1871" s="39" t="s">
        <v>175</v>
      </c>
      <c r="C1871" s="39" t="s">
        <v>373</v>
      </c>
      <c r="D1871" s="39" t="s">
        <v>358</v>
      </c>
      <c r="E1871" s="138">
        <v>52.39</v>
      </c>
      <c r="F1871" s="138">
        <v>46.96</v>
      </c>
      <c r="G1871" s="138">
        <v>57.78</v>
      </c>
      <c r="H1871" s="138">
        <v>5.2872685627028053</v>
      </c>
    </row>
    <row r="1872" spans="1:8">
      <c r="A1872" s="39" t="s">
        <v>487</v>
      </c>
      <c r="B1872" s="39" t="s">
        <v>99</v>
      </c>
      <c r="C1872" s="39" t="s">
        <v>377</v>
      </c>
      <c r="D1872" s="39" t="s">
        <v>360</v>
      </c>
      <c r="E1872" s="138">
        <v>46.74</v>
      </c>
      <c r="F1872" s="138">
        <v>41.1</v>
      </c>
      <c r="G1872" s="138">
        <v>52.47</v>
      </c>
      <c r="H1872" s="138">
        <v>6.2259306803594354</v>
      </c>
    </row>
    <row r="1873" spans="1:8">
      <c r="A1873" s="39" t="s">
        <v>487</v>
      </c>
      <c r="B1873" s="39" t="s">
        <v>100</v>
      </c>
      <c r="C1873" s="39" t="s">
        <v>377</v>
      </c>
      <c r="D1873" s="39" t="s">
        <v>360</v>
      </c>
      <c r="E1873" s="138">
        <v>46.84</v>
      </c>
      <c r="F1873" s="138">
        <v>41.82</v>
      </c>
      <c r="G1873" s="138">
        <v>51.92</v>
      </c>
      <c r="H1873" s="138">
        <v>5.5081127241673782</v>
      </c>
    </row>
    <row r="1874" spans="1:8">
      <c r="A1874" s="39" t="s">
        <v>487</v>
      </c>
      <c r="B1874" s="39" t="s">
        <v>107</v>
      </c>
      <c r="C1874" s="39" t="s">
        <v>376</v>
      </c>
      <c r="D1874" s="39" t="s">
        <v>360</v>
      </c>
      <c r="E1874" s="138">
        <v>65.59</v>
      </c>
      <c r="F1874" s="138">
        <v>60.84</v>
      </c>
      <c r="G1874" s="138">
        <v>70.05</v>
      </c>
      <c r="H1874" s="138">
        <v>3.5981094679066925</v>
      </c>
    </row>
    <row r="1875" spans="1:8">
      <c r="A1875" s="39" t="s">
        <v>487</v>
      </c>
      <c r="B1875" s="39" t="s">
        <v>113</v>
      </c>
      <c r="C1875" s="39" t="s">
        <v>375</v>
      </c>
      <c r="D1875" s="39" t="s">
        <v>360</v>
      </c>
      <c r="E1875" s="138">
        <v>50.44</v>
      </c>
      <c r="F1875" s="138">
        <v>44.3</v>
      </c>
      <c r="G1875" s="138">
        <v>56.58</v>
      </c>
      <c r="H1875" s="138">
        <v>6.2450436161776368</v>
      </c>
    </row>
    <row r="1876" spans="1:8">
      <c r="A1876" s="39" t="s">
        <v>487</v>
      </c>
      <c r="B1876" s="39" t="s">
        <v>114</v>
      </c>
      <c r="C1876" s="39" t="s">
        <v>386</v>
      </c>
      <c r="D1876" s="39" t="s">
        <v>360</v>
      </c>
      <c r="E1876" s="138">
        <v>50.84</v>
      </c>
      <c r="F1876" s="138">
        <v>43.02</v>
      </c>
      <c r="G1876" s="138">
        <v>58.61</v>
      </c>
      <c r="H1876" s="138">
        <v>7.8874901652242313</v>
      </c>
    </row>
    <row r="1877" spans="1:8">
      <c r="A1877" s="39" t="s">
        <v>487</v>
      </c>
      <c r="B1877" s="39" t="s">
        <v>120</v>
      </c>
      <c r="C1877" s="39" t="s">
        <v>386</v>
      </c>
      <c r="D1877" s="39" t="s">
        <v>360</v>
      </c>
      <c r="E1877" s="138">
        <v>51.24</v>
      </c>
      <c r="F1877" s="138">
        <v>43.29</v>
      </c>
      <c r="G1877" s="138">
        <v>59.12</v>
      </c>
      <c r="H1877" s="138">
        <v>7.9430132708821235</v>
      </c>
    </row>
    <row r="1878" spans="1:8">
      <c r="A1878" s="39" t="s">
        <v>487</v>
      </c>
      <c r="B1878" s="39" t="s">
        <v>121</v>
      </c>
      <c r="C1878" s="39" t="s">
        <v>377</v>
      </c>
      <c r="D1878" s="39" t="s">
        <v>360</v>
      </c>
      <c r="E1878" s="138">
        <v>51.94</v>
      </c>
      <c r="F1878" s="138">
        <v>46.67</v>
      </c>
      <c r="G1878" s="138">
        <v>57.18</v>
      </c>
      <c r="H1878" s="138">
        <v>5.1790527531767427</v>
      </c>
    </row>
    <row r="1879" spans="1:8">
      <c r="A1879" s="39" t="s">
        <v>487</v>
      </c>
      <c r="B1879" s="39" t="s">
        <v>124</v>
      </c>
      <c r="C1879" s="39" t="s">
        <v>375</v>
      </c>
      <c r="D1879" s="39" t="s">
        <v>360</v>
      </c>
      <c r="E1879" s="138">
        <v>53.32</v>
      </c>
      <c r="F1879" s="138">
        <v>46.95</v>
      </c>
      <c r="G1879" s="138">
        <v>59.58</v>
      </c>
      <c r="H1879" s="138">
        <v>6.0765191297824463</v>
      </c>
    </row>
    <row r="1880" spans="1:8">
      <c r="A1880" s="39" t="s">
        <v>487</v>
      </c>
      <c r="B1880" s="39" t="s">
        <v>126</v>
      </c>
      <c r="C1880" s="39" t="s">
        <v>377</v>
      </c>
      <c r="D1880" s="39" t="s">
        <v>360</v>
      </c>
      <c r="E1880" s="138">
        <v>44.13</v>
      </c>
      <c r="F1880" s="138">
        <v>39.03</v>
      </c>
      <c r="G1880" s="138">
        <v>49.36</v>
      </c>
      <c r="H1880" s="138">
        <v>6.0049852707908444</v>
      </c>
    </row>
    <row r="1881" spans="1:8">
      <c r="A1881" s="39" t="s">
        <v>487</v>
      </c>
      <c r="B1881" s="39" t="s">
        <v>127</v>
      </c>
      <c r="C1881" s="39" t="s">
        <v>386</v>
      </c>
      <c r="D1881" s="39" t="s">
        <v>360</v>
      </c>
      <c r="E1881" s="138">
        <v>53.8</v>
      </c>
      <c r="F1881" s="138">
        <v>46.66</v>
      </c>
      <c r="G1881" s="138">
        <v>60.79</v>
      </c>
      <c r="H1881" s="138">
        <v>6.7472118959107803</v>
      </c>
    </row>
    <row r="1882" spans="1:8">
      <c r="A1882" s="39" t="s">
        <v>487</v>
      </c>
      <c r="B1882" s="39" t="s">
        <v>128</v>
      </c>
      <c r="C1882" s="39" t="s">
        <v>379</v>
      </c>
      <c r="D1882" s="39" t="s">
        <v>360</v>
      </c>
      <c r="E1882" s="138">
        <v>54.77</v>
      </c>
      <c r="F1882" s="138">
        <v>49.16</v>
      </c>
      <c r="G1882" s="138">
        <v>60.26</v>
      </c>
      <c r="H1882" s="138">
        <v>5.1853204308928236</v>
      </c>
    </row>
    <row r="1883" spans="1:8">
      <c r="A1883" s="39" t="s">
        <v>487</v>
      </c>
      <c r="B1883" s="39" t="s">
        <v>129</v>
      </c>
      <c r="C1883" s="39" t="s">
        <v>386</v>
      </c>
      <c r="D1883" s="39" t="s">
        <v>360</v>
      </c>
      <c r="E1883" s="138">
        <v>54.35</v>
      </c>
      <c r="F1883" s="138">
        <v>45.51</v>
      </c>
      <c r="G1883" s="138">
        <v>62.92</v>
      </c>
      <c r="H1883" s="138">
        <v>8.2612695492180315</v>
      </c>
    </row>
    <row r="1884" spans="1:8">
      <c r="A1884" s="39" t="s">
        <v>487</v>
      </c>
      <c r="B1884" s="39" t="s">
        <v>139</v>
      </c>
      <c r="C1884" s="39" t="s">
        <v>379</v>
      </c>
      <c r="D1884" s="39" t="s">
        <v>360</v>
      </c>
      <c r="E1884" s="138">
        <v>52.82</v>
      </c>
      <c r="F1884" s="138">
        <v>47.72</v>
      </c>
      <c r="G1884" s="138">
        <v>57.86</v>
      </c>
      <c r="H1884" s="138">
        <v>4.9223778871639539</v>
      </c>
    </row>
    <row r="1885" spans="1:8">
      <c r="A1885" s="39" t="s">
        <v>487</v>
      </c>
      <c r="B1885" s="39" t="s">
        <v>141</v>
      </c>
      <c r="C1885" s="39" t="s">
        <v>379</v>
      </c>
      <c r="D1885" s="39" t="s">
        <v>360</v>
      </c>
      <c r="E1885" s="138">
        <v>52.54</v>
      </c>
      <c r="F1885" s="138">
        <v>45.93</v>
      </c>
      <c r="G1885" s="138">
        <v>59.07</v>
      </c>
      <c r="H1885" s="138">
        <v>6.4141606395127528</v>
      </c>
    </row>
    <row r="1886" spans="1:8">
      <c r="A1886" s="39" t="s">
        <v>487</v>
      </c>
      <c r="B1886" s="39" t="s">
        <v>142</v>
      </c>
      <c r="C1886" s="39" t="s">
        <v>376</v>
      </c>
      <c r="D1886" s="39" t="s">
        <v>360</v>
      </c>
      <c r="E1886" s="138">
        <v>62.6</v>
      </c>
      <c r="F1886" s="138">
        <v>57.56</v>
      </c>
      <c r="G1886" s="138">
        <v>67.38</v>
      </c>
      <c r="H1886" s="138">
        <v>4.0095846645367406</v>
      </c>
    </row>
    <row r="1887" spans="1:8">
      <c r="A1887" s="39" t="s">
        <v>487</v>
      </c>
      <c r="B1887" s="39" t="s">
        <v>147</v>
      </c>
      <c r="C1887" s="39" t="s">
        <v>379</v>
      </c>
      <c r="D1887" s="39" t="s">
        <v>360</v>
      </c>
      <c r="E1887" s="138">
        <v>55.62</v>
      </c>
      <c r="F1887" s="138">
        <v>49.95</v>
      </c>
      <c r="G1887" s="138">
        <v>61.16</v>
      </c>
      <c r="H1887" s="138">
        <v>5.1600143833153549</v>
      </c>
    </row>
    <row r="1888" spans="1:8">
      <c r="A1888" s="39" t="s">
        <v>487</v>
      </c>
      <c r="B1888" s="39" t="s">
        <v>148</v>
      </c>
      <c r="C1888" s="39" t="s">
        <v>377</v>
      </c>
      <c r="D1888" s="39" t="s">
        <v>360</v>
      </c>
      <c r="E1888" s="138">
        <v>52.2</v>
      </c>
      <c r="F1888" s="138">
        <v>46.44</v>
      </c>
      <c r="G1888" s="138">
        <v>57.91</v>
      </c>
      <c r="H1888" s="138">
        <v>5.6321839080459766</v>
      </c>
    </row>
    <row r="1889" spans="1:8">
      <c r="A1889" s="39" t="s">
        <v>487</v>
      </c>
      <c r="B1889" s="39" t="s">
        <v>152</v>
      </c>
      <c r="C1889" s="39" t="s">
        <v>386</v>
      </c>
      <c r="D1889" s="39" t="s">
        <v>360</v>
      </c>
      <c r="E1889" s="138">
        <v>46.13</v>
      </c>
      <c r="F1889" s="138">
        <v>39.33</v>
      </c>
      <c r="G1889" s="138">
        <v>53.07</v>
      </c>
      <c r="H1889" s="138">
        <v>7.6522870149577278</v>
      </c>
    </row>
    <row r="1890" spans="1:8">
      <c r="A1890" s="39" t="s">
        <v>487</v>
      </c>
      <c r="B1890" s="39" t="s">
        <v>155</v>
      </c>
      <c r="C1890" s="39" t="s">
        <v>386</v>
      </c>
      <c r="D1890" s="39" t="s">
        <v>360</v>
      </c>
      <c r="E1890" s="138">
        <v>52.27</v>
      </c>
      <c r="F1890" s="138">
        <v>43.9</v>
      </c>
      <c r="G1890" s="138">
        <v>60.52</v>
      </c>
      <c r="H1890" s="138">
        <v>8.1882533001721818</v>
      </c>
    </row>
    <row r="1891" spans="1:8">
      <c r="A1891" s="39" t="s">
        <v>487</v>
      </c>
      <c r="B1891" s="39" t="s">
        <v>157</v>
      </c>
      <c r="C1891" s="39" t="s">
        <v>377</v>
      </c>
      <c r="D1891" s="39" t="s">
        <v>360</v>
      </c>
      <c r="E1891" s="138">
        <v>53.02</v>
      </c>
      <c r="F1891" s="138">
        <v>44.28</v>
      </c>
      <c r="G1891" s="138">
        <v>61.57</v>
      </c>
      <c r="H1891" s="138">
        <v>8.3930592229347418</v>
      </c>
    </row>
    <row r="1892" spans="1:8">
      <c r="A1892" s="39" t="s">
        <v>487</v>
      </c>
      <c r="B1892" s="39" t="s">
        <v>158</v>
      </c>
      <c r="C1892" s="39" t="s">
        <v>375</v>
      </c>
      <c r="D1892" s="39" t="s">
        <v>360</v>
      </c>
      <c r="E1892" s="138">
        <v>55.13</v>
      </c>
      <c r="F1892" s="138">
        <v>37.94</v>
      </c>
      <c r="G1892" s="138">
        <v>71.17</v>
      </c>
      <c r="H1892" s="138">
        <v>15.980409940141485</v>
      </c>
    </row>
    <row r="1893" spans="1:8">
      <c r="A1893" s="39" t="s">
        <v>487</v>
      </c>
      <c r="B1893" s="39" t="s">
        <v>160</v>
      </c>
      <c r="C1893" s="39" t="s">
        <v>386</v>
      </c>
      <c r="D1893" s="39" t="s">
        <v>360</v>
      </c>
      <c r="E1893" s="138">
        <v>55.09</v>
      </c>
      <c r="F1893" s="138">
        <v>45.08</v>
      </c>
      <c r="G1893" s="138">
        <v>64.7</v>
      </c>
      <c r="H1893" s="138">
        <v>9.2031221637320755</v>
      </c>
    </row>
    <row r="1894" spans="1:8">
      <c r="A1894" s="39" t="s">
        <v>487</v>
      </c>
      <c r="B1894" s="39" t="s">
        <v>163</v>
      </c>
      <c r="C1894" s="39" t="s">
        <v>375</v>
      </c>
      <c r="D1894" s="39" t="s">
        <v>360</v>
      </c>
      <c r="E1894" s="138">
        <v>46.23</v>
      </c>
      <c r="F1894" s="138">
        <v>39.43</v>
      </c>
      <c r="G1894" s="138">
        <v>53.18</v>
      </c>
      <c r="H1894" s="138">
        <v>7.6357343716201607</v>
      </c>
    </row>
    <row r="1895" spans="1:8">
      <c r="A1895" s="39" t="s">
        <v>487</v>
      </c>
      <c r="B1895" s="39" t="s">
        <v>167</v>
      </c>
      <c r="C1895" s="39" t="s">
        <v>386</v>
      </c>
      <c r="D1895" s="39" t="s">
        <v>360</v>
      </c>
      <c r="E1895" s="138">
        <v>54.54</v>
      </c>
      <c r="F1895" s="138">
        <v>48.16</v>
      </c>
      <c r="G1895" s="138">
        <v>60.77</v>
      </c>
      <c r="H1895" s="138">
        <v>5.9222588925559227</v>
      </c>
    </row>
    <row r="1896" spans="1:8">
      <c r="A1896" s="39" t="s">
        <v>487</v>
      </c>
      <c r="B1896" s="39" t="s">
        <v>169</v>
      </c>
      <c r="C1896" s="39" t="s">
        <v>386</v>
      </c>
      <c r="D1896" s="39" t="s">
        <v>360</v>
      </c>
      <c r="E1896" s="138">
        <v>56.28</v>
      </c>
      <c r="F1896" s="138">
        <v>46.38</v>
      </c>
      <c r="G1896" s="138">
        <v>65.69</v>
      </c>
      <c r="H1896" s="138">
        <v>8.8663823738450613</v>
      </c>
    </row>
    <row r="1897" spans="1:8">
      <c r="A1897" s="39" t="s">
        <v>487</v>
      </c>
      <c r="B1897" s="39" t="s">
        <v>173</v>
      </c>
      <c r="C1897" s="39" t="s">
        <v>379</v>
      </c>
      <c r="D1897" s="39" t="s">
        <v>360</v>
      </c>
      <c r="E1897" s="138">
        <v>60.58</v>
      </c>
      <c r="F1897" s="138">
        <v>55.81</v>
      </c>
      <c r="G1897" s="138">
        <v>65.150000000000006</v>
      </c>
      <c r="H1897" s="138">
        <v>3.9451964344668209</v>
      </c>
    </row>
    <row r="1898" spans="1:8">
      <c r="A1898" s="39" t="s">
        <v>487</v>
      </c>
      <c r="B1898" s="39" t="s">
        <v>176</v>
      </c>
      <c r="C1898" s="39" t="s">
        <v>386</v>
      </c>
      <c r="D1898" s="39" t="s">
        <v>360</v>
      </c>
      <c r="E1898" s="138">
        <v>49.66</v>
      </c>
      <c r="F1898" s="138">
        <v>39.49</v>
      </c>
      <c r="G1898" s="138">
        <v>59.85</v>
      </c>
      <c r="H1898" s="138">
        <v>10.612162706403543</v>
      </c>
    </row>
    <row r="1899" spans="1:8">
      <c r="A1899" s="39" t="s">
        <v>487</v>
      </c>
      <c r="B1899" s="39" t="s">
        <v>363</v>
      </c>
      <c r="C1899" s="39" t="s">
        <v>363</v>
      </c>
      <c r="D1899" s="39" t="s">
        <v>363</v>
      </c>
      <c r="E1899" s="138">
        <v>62.67</v>
      </c>
      <c r="F1899" s="138">
        <v>59.41</v>
      </c>
      <c r="G1899" s="138">
        <v>65.81</v>
      </c>
      <c r="H1899" s="138">
        <v>2.6168820807403859</v>
      </c>
    </row>
    <row r="1900" spans="1:8">
      <c r="A1900" s="39" t="s">
        <v>487</v>
      </c>
      <c r="B1900" s="39" t="s">
        <v>364</v>
      </c>
      <c r="C1900" s="39" t="s">
        <v>364</v>
      </c>
      <c r="D1900" s="39" t="s">
        <v>364</v>
      </c>
      <c r="E1900" s="138">
        <v>51.14</v>
      </c>
      <c r="F1900" s="138">
        <v>48.13</v>
      </c>
      <c r="G1900" s="138">
        <v>54.14</v>
      </c>
      <c r="H1900" s="138">
        <v>2.9917872506843959</v>
      </c>
    </row>
    <row r="1901" spans="1:8">
      <c r="A1901" s="39" t="s">
        <v>487</v>
      </c>
      <c r="B1901" s="39" t="s">
        <v>365</v>
      </c>
      <c r="C1901" s="39" t="s">
        <v>365</v>
      </c>
      <c r="D1901" s="39" t="s">
        <v>365</v>
      </c>
      <c r="E1901" s="138">
        <v>53.92</v>
      </c>
      <c r="F1901" s="138">
        <v>49.06</v>
      </c>
      <c r="G1901" s="138">
        <v>58.7</v>
      </c>
      <c r="H1901" s="138">
        <v>4.5808605341246293</v>
      </c>
    </row>
    <row r="1902" spans="1:8">
      <c r="A1902" s="39" t="s">
        <v>487</v>
      </c>
      <c r="B1902" s="39" t="s">
        <v>366</v>
      </c>
      <c r="C1902" s="39" t="s">
        <v>366</v>
      </c>
      <c r="D1902" s="39" t="s">
        <v>366</v>
      </c>
      <c r="E1902" s="138">
        <v>58.96</v>
      </c>
      <c r="F1902" s="138">
        <v>56.56</v>
      </c>
      <c r="G1902" s="138">
        <v>61.32</v>
      </c>
      <c r="H1902" s="138">
        <v>2.0522388059701493</v>
      </c>
    </row>
    <row r="1903" spans="1:8">
      <c r="A1903" s="39" t="s">
        <v>487</v>
      </c>
      <c r="B1903" s="39" t="s">
        <v>356</v>
      </c>
      <c r="C1903" s="39" t="s">
        <v>356</v>
      </c>
      <c r="D1903" s="39" t="s">
        <v>356</v>
      </c>
      <c r="E1903" s="138">
        <v>58.33</v>
      </c>
      <c r="F1903" s="138">
        <v>56.71</v>
      </c>
      <c r="G1903" s="138">
        <v>59.93</v>
      </c>
      <c r="H1903" s="138">
        <v>1.4057946168352475</v>
      </c>
    </row>
    <row r="1904" spans="1:8">
      <c r="A1904" s="39" t="s">
        <v>487</v>
      </c>
      <c r="B1904" s="39" t="s">
        <v>367</v>
      </c>
      <c r="C1904" s="39" t="s">
        <v>367</v>
      </c>
      <c r="D1904" s="39" t="s">
        <v>367</v>
      </c>
      <c r="E1904" s="138">
        <v>55.9</v>
      </c>
      <c r="F1904" s="138">
        <v>53.76</v>
      </c>
      <c r="G1904" s="138">
        <v>58.01</v>
      </c>
      <c r="H1904" s="138">
        <v>1.9499105545617175</v>
      </c>
    </row>
    <row r="1905" spans="1:8">
      <c r="A1905" s="39" t="s">
        <v>487</v>
      </c>
      <c r="B1905" s="39" t="s">
        <v>368</v>
      </c>
      <c r="C1905" s="39" t="s">
        <v>368</v>
      </c>
      <c r="D1905" s="39" t="s">
        <v>368</v>
      </c>
      <c r="E1905" s="138">
        <v>51.45</v>
      </c>
      <c r="F1905" s="138">
        <v>48.17</v>
      </c>
      <c r="G1905" s="138">
        <v>54.71</v>
      </c>
      <c r="H1905" s="138">
        <v>3.2458697764820208</v>
      </c>
    </row>
    <row r="1906" spans="1:8">
      <c r="A1906" s="39" t="s">
        <v>487</v>
      </c>
      <c r="B1906" s="39" t="s">
        <v>369</v>
      </c>
      <c r="C1906" s="39" t="s">
        <v>369</v>
      </c>
      <c r="D1906" s="39" t="s">
        <v>369</v>
      </c>
      <c r="E1906" s="138">
        <v>52.54</v>
      </c>
      <c r="F1906" s="138">
        <v>46.96</v>
      </c>
      <c r="G1906" s="138">
        <v>58.06</v>
      </c>
      <c r="H1906" s="138">
        <v>5.4054054054054053</v>
      </c>
    </row>
    <row r="1907" spans="1:8">
      <c r="A1907" s="39" t="s">
        <v>487</v>
      </c>
      <c r="B1907" s="39" t="s">
        <v>370</v>
      </c>
      <c r="C1907" s="39" t="s">
        <v>370</v>
      </c>
      <c r="D1907" s="39" t="s">
        <v>370</v>
      </c>
      <c r="E1907" s="138">
        <v>61.71</v>
      </c>
      <c r="F1907" s="138">
        <v>58.64</v>
      </c>
      <c r="G1907" s="138">
        <v>64.69</v>
      </c>
      <c r="H1907" s="138">
        <v>2.4955436720142603</v>
      </c>
    </row>
    <row r="1908" spans="1:8">
      <c r="A1908" s="39" t="s">
        <v>487</v>
      </c>
      <c r="B1908" s="39" t="s">
        <v>357</v>
      </c>
      <c r="C1908" s="39" t="s">
        <v>357</v>
      </c>
      <c r="D1908" s="39" t="s">
        <v>357</v>
      </c>
      <c r="E1908" s="138">
        <v>57.14</v>
      </c>
      <c r="F1908" s="138">
        <v>55.59</v>
      </c>
      <c r="G1908" s="138">
        <v>58.69</v>
      </c>
      <c r="H1908" s="138">
        <v>1.382569128456423</v>
      </c>
    </row>
    <row r="1909" spans="1:8">
      <c r="A1909" s="39" t="s">
        <v>487</v>
      </c>
      <c r="B1909" s="39" t="s">
        <v>371</v>
      </c>
      <c r="C1909" s="39" t="s">
        <v>371</v>
      </c>
      <c r="D1909" s="39" t="s">
        <v>371</v>
      </c>
      <c r="E1909" s="138">
        <v>59.7</v>
      </c>
      <c r="F1909" s="138">
        <v>56.34</v>
      </c>
      <c r="G1909" s="138">
        <v>62.97</v>
      </c>
      <c r="H1909" s="138">
        <v>2.8308207705192627</v>
      </c>
    </row>
    <row r="1910" spans="1:8">
      <c r="A1910" s="39" t="s">
        <v>487</v>
      </c>
      <c r="B1910" s="39" t="s">
        <v>372</v>
      </c>
      <c r="C1910" s="39" t="s">
        <v>372</v>
      </c>
      <c r="D1910" s="39" t="s">
        <v>372</v>
      </c>
      <c r="E1910" s="138">
        <v>55.95</v>
      </c>
      <c r="F1910" s="138">
        <v>53.07</v>
      </c>
      <c r="G1910" s="138">
        <v>58.78</v>
      </c>
      <c r="H1910" s="138">
        <v>2.609472743521001</v>
      </c>
    </row>
    <row r="1911" spans="1:8">
      <c r="A1911" s="39" t="s">
        <v>487</v>
      </c>
      <c r="B1911" s="39" t="s">
        <v>373</v>
      </c>
      <c r="C1911" s="39" t="s">
        <v>373</v>
      </c>
      <c r="D1911" s="39" t="s">
        <v>373</v>
      </c>
      <c r="E1911" s="138">
        <v>55.49</v>
      </c>
      <c r="F1911" s="138">
        <v>52.34</v>
      </c>
      <c r="G1911" s="138">
        <v>58.59</v>
      </c>
      <c r="H1911" s="138">
        <v>2.8834024148495225</v>
      </c>
    </row>
    <row r="1912" spans="1:8">
      <c r="A1912" s="39" t="s">
        <v>487</v>
      </c>
      <c r="B1912" s="39" t="s">
        <v>374</v>
      </c>
      <c r="C1912" s="39" t="s">
        <v>374</v>
      </c>
      <c r="D1912" s="39" t="s">
        <v>374</v>
      </c>
      <c r="E1912" s="138">
        <v>54.19</v>
      </c>
      <c r="F1912" s="138">
        <v>50.93</v>
      </c>
      <c r="G1912" s="138">
        <v>57.41</v>
      </c>
      <c r="H1912" s="138">
        <v>3.0632958110352466</v>
      </c>
    </row>
    <row r="1913" spans="1:8">
      <c r="A1913" s="39" t="s">
        <v>487</v>
      </c>
      <c r="B1913" s="39" t="s">
        <v>358</v>
      </c>
      <c r="C1913" s="39" t="s">
        <v>358</v>
      </c>
      <c r="D1913" s="39" t="s">
        <v>358</v>
      </c>
      <c r="E1913" s="138">
        <v>56.17</v>
      </c>
      <c r="F1913" s="138">
        <v>54.41</v>
      </c>
      <c r="G1913" s="138">
        <v>57.92</v>
      </c>
      <c r="H1913" s="138">
        <v>1.6022787965105929</v>
      </c>
    </row>
    <row r="1914" spans="1:8">
      <c r="A1914" s="39" t="s">
        <v>487</v>
      </c>
      <c r="B1914" s="39" t="s">
        <v>375</v>
      </c>
      <c r="C1914" s="39" t="s">
        <v>375</v>
      </c>
      <c r="D1914" s="39" t="s">
        <v>375</v>
      </c>
      <c r="E1914" s="138">
        <v>52.5</v>
      </c>
      <c r="F1914" s="138">
        <v>47.15</v>
      </c>
      <c r="G1914" s="138">
        <v>57.79</v>
      </c>
      <c r="H1914" s="138">
        <v>5.1809523809523812</v>
      </c>
    </row>
    <row r="1915" spans="1:8">
      <c r="A1915" s="39" t="s">
        <v>487</v>
      </c>
      <c r="B1915" s="39" t="s">
        <v>376</v>
      </c>
      <c r="C1915" s="39" t="s">
        <v>376</v>
      </c>
      <c r="D1915" s="39" t="s">
        <v>376</v>
      </c>
      <c r="E1915" s="138">
        <v>64.08</v>
      </c>
      <c r="F1915" s="138">
        <v>60.6</v>
      </c>
      <c r="G1915" s="138">
        <v>67.42</v>
      </c>
      <c r="H1915" s="138">
        <v>2.7153558052434459</v>
      </c>
    </row>
    <row r="1916" spans="1:8">
      <c r="A1916" s="39" t="s">
        <v>487</v>
      </c>
      <c r="B1916" s="39" t="s">
        <v>377</v>
      </c>
      <c r="C1916" s="39" t="s">
        <v>377</v>
      </c>
      <c r="D1916" s="39" t="s">
        <v>377</v>
      </c>
      <c r="E1916" s="138">
        <v>48.79</v>
      </c>
      <c r="F1916" s="138">
        <v>45.7</v>
      </c>
      <c r="G1916" s="138">
        <v>51.87</v>
      </c>
      <c r="H1916" s="138">
        <v>3.2383685181389628</v>
      </c>
    </row>
    <row r="1917" spans="1:8">
      <c r="A1917" s="39" t="s">
        <v>487</v>
      </c>
      <c r="B1917" s="39" t="s">
        <v>386</v>
      </c>
      <c r="C1917" s="39" t="s">
        <v>386</v>
      </c>
      <c r="D1917" s="39" t="s">
        <v>386</v>
      </c>
      <c r="E1917" s="138">
        <v>52.69</v>
      </c>
      <c r="F1917" s="138">
        <v>49.73</v>
      </c>
      <c r="G1917" s="138">
        <v>55.62</v>
      </c>
      <c r="H1917" s="138">
        <v>2.8658189409755175</v>
      </c>
    </row>
    <row r="1918" spans="1:8">
      <c r="A1918" s="39" t="s">
        <v>487</v>
      </c>
      <c r="B1918" s="39" t="s">
        <v>379</v>
      </c>
      <c r="C1918" s="39" t="s">
        <v>379</v>
      </c>
      <c r="D1918" s="39" t="s">
        <v>379</v>
      </c>
      <c r="E1918" s="138">
        <v>55.08</v>
      </c>
      <c r="F1918" s="138">
        <v>52.44</v>
      </c>
      <c r="G1918" s="138">
        <v>57.69</v>
      </c>
      <c r="H1918" s="138">
        <v>2.4328249818445897</v>
      </c>
    </row>
    <row r="1919" spans="1:8">
      <c r="A1919" s="39" t="s">
        <v>487</v>
      </c>
      <c r="B1919" s="39" t="s">
        <v>360</v>
      </c>
      <c r="C1919" s="39" t="s">
        <v>360</v>
      </c>
      <c r="D1919" s="39" t="s">
        <v>360</v>
      </c>
      <c r="E1919" s="138">
        <v>55.5</v>
      </c>
      <c r="F1919" s="138">
        <v>53.79</v>
      </c>
      <c r="G1919" s="138">
        <v>57.21</v>
      </c>
      <c r="H1919" s="138">
        <v>1.5675675675675675</v>
      </c>
    </row>
    <row r="1920" spans="1:8">
      <c r="A1920" s="39" t="s">
        <v>487</v>
      </c>
      <c r="B1920" s="39" t="s">
        <v>0</v>
      </c>
      <c r="C1920" s="39" t="s">
        <v>0</v>
      </c>
      <c r="D1920" s="39" t="s">
        <v>0</v>
      </c>
      <c r="E1920" s="138">
        <v>56.79</v>
      </c>
      <c r="F1920" s="138">
        <v>55.95</v>
      </c>
      <c r="G1920" s="138">
        <v>57.62</v>
      </c>
      <c r="H1920" s="138">
        <v>0.75717555907730238</v>
      </c>
    </row>
    <row r="1921" spans="1:8">
      <c r="A1921" s="39" t="s">
        <v>488</v>
      </c>
      <c r="B1921" s="39" t="s">
        <v>101</v>
      </c>
      <c r="C1921" s="39" t="s">
        <v>366</v>
      </c>
      <c r="D1921" s="39" t="s">
        <v>356</v>
      </c>
      <c r="E1921" s="138">
        <v>47.88</v>
      </c>
      <c r="F1921" s="138">
        <v>42.29</v>
      </c>
      <c r="G1921" s="138">
        <v>53.54</v>
      </c>
      <c r="H1921" s="138">
        <v>6.0150375939849621</v>
      </c>
    </row>
    <row r="1922" spans="1:8">
      <c r="A1922" s="39" t="s">
        <v>488</v>
      </c>
      <c r="B1922" s="39" t="s">
        <v>108</v>
      </c>
      <c r="C1922" s="39" t="s">
        <v>365</v>
      </c>
      <c r="D1922" s="39" t="s">
        <v>356</v>
      </c>
      <c r="E1922" s="138">
        <v>50.59</v>
      </c>
      <c r="F1922" s="138">
        <v>43.44</v>
      </c>
      <c r="G1922" s="138">
        <v>57.72</v>
      </c>
      <c r="H1922" s="138">
        <v>7.2543981023917761</v>
      </c>
    </row>
    <row r="1923" spans="1:8">
      <c r="A1923" s="39" t="s">
        <v>488</v>
      </c>
      <c r="B1923" s="39" t="s">
        <v>109</v>
      </c>
      <c r="C1923" s="39" t="s">
        <v>364</v>
      </c>
      <c r="D1923" s="39" t="s">
        <v>356</v>
      </c>
      <c r="E1923" s="138">
        <v>59.62</v>
      </c>
      <c r="F1923" s="138">
        <v>52.29</v>
      </c>
      <c r="G1923" s="138">
        <v>66.540000000000006</v>
      </c>
      <c r="H1923" s="138">
        <v>6.1388795706138888</v>
      </c>
    </row>
    <row r="1924" spans="1:8">
      <c r="A1924" s="39" t="s">
        <v>488</v>
      </c>
      <c r="B1924" s="39" t="s">
        <v>112</v>
      </c>
      <c r="C1924" s="39" t="s">
        <v>364</v>
      </c>
      <c r="D1924" s="39" t="s">
        <v>356</v>
      </c>
      <c r="E1924" s="138">
        <v>45.59</v>
      </c>
      <c r="F1924" s="138">
        <v>38.42</v>
      </c>
      <c r="G1924" s="138">
        <v>52.96</v>
      </c>
      <c r="H1924" s="138">
        <v>8.1816187760473778</v>
      </c>
    </row>
    <row r="1925" spans="1:8">
      <c r="A1925" s="39" t="s">
        <v>488</v>
      </c>
      <c r="B1925" s="39" t="s">
        <v>115</v>
      </c>
      <c r="C1925" s="39" t="s">
        <v>366</v>
      </c>
      <c r="D1925" s="39" t="s">
        <v>356</v>
      </c>
      <c r="E1925" s="138">
        <v>46.93</v>
      </c>
      <c r="F1925" s="138">
        <v>42.12</v>
      </c>
      <c r="G1925" s="138">
        <v>51.79</v>
      </c>
      <c r="H1925" s="138">
        <v>5.2631578947368425</v>
      </c>
    </row>
    <row r="1926" spans="1:8">
      <c r="A1926" s="39" t="s">
        <v>488</v>
      </c>
      <c r="B1926" s="39" t="s">
        <v>118</v>
      </c>
      <c r="C1926" s="39" t="s">
        <v>365</v>
      </c>
      <c r="D1926" s="39" t="s">
        <v>356</v>
      </c>
      <c r="E1926" s="138">
        <v>53.35</v>
      </c>
      <c r="F1926" s="138">
        <v>42.4</v>
      </c>
      <c r="G1926" s="138">
        <v>64</v>
      </c>
      <c r="H1926" s="138">
        <v>10.496719775070289</v>
      </c>
    </row>
    <row r="1927" spans="1:8">
      <c r="A1927" s="39" t="s">
        <v>488</v>
      </c>
      <c r="B1927" s="39" t="s">
        <v>122</v>
      </c>
      <c r="C1927" s="39" t="s">
        <v>364</v>
      </c>
      <c r="D1927" s="39" t="s">
        <v>356</v>
      </c>
      <c r="E1927" s="138">
        <v>43.67</v>
      </c>
      <c r="F1927" s="138">
        <v>38.29</v>
      </c>
      <c r="G1927" s="138">
        <v>49.2</v>
      </c>
      <c r="H1927" s="138">
        <v>6.3888252805129371</v>
      </c>
    </row>
    <row r="1928" spans="1:8">
      <c r="A1928" s="39" t="s">
        <v>488</v>
      </c>
      <c r="B1928" s="39" t="s">
        <v>130</v>
      </c>
      <c r="C1928" s="39" t="s">
        <v>363</v>
      </c>
      <c r="D1928" s="39" t="s">
        <v>356</v>
      </c>
      <c r="E1928" s="138">
        <v>60.12</v>
      </c>
      <c r="F1928" s="138">
        <v>55.41</v>
      </c>
      <c r="G1928" s="138">
        <v>64.66</v>
      </c>
      <c r="H1928" s="138">
        <v>3.9421157684630739</v>
      </c>
    </row>
    <row r="1929" spans="1:8">
      <c r="A1929" s="39" t="s">
        <v>488</v>
      </c>
      <c r="B1929" s="39" t="s">
        <v>135</v>
      </c>
      <c r="C1929" s="39" t="s">
        <v>364</v>
      </c>
      <c r="D1929" s="39" t="s">
        <v>356</v>
      </c>
      <c r="E1929" s="138">
        <v>55.01</v>
      </c>
      <c r="F1929" s="138">
        <v>45.27</v>
      </c>
      <c r="G1929" s="138">
        <v>64.38</v>
      </c>
      <c r="H1929" s="138">
        <v>8.9620069078349385</v>
      </c>
    </row>
    <row r="1930" spans="1:8">
      <c r="A1930" s="39" t="s">
        <v>488</v>
      </c>
      <c r="B1930" s="39" t="s">
        <v>136</v>
      </c>
      <c r="C1930" s="39" t="s">
        <v>364</v>
      </c>
      <c r="D1930" s="39" t="s">
        <v>356</v>
      </c>
      <c r="E1930" s="138">
        <v>54</v>
      </c>
      <c r="F1930" s="138">
        <v>47.18</v>
      </c>
      <c r="G1930" s="138">
        <v>60.67</v>
      </c>
      <c r="H1930" s="138">
        <v>6.4074074074074074</v>
      </c>
    </row>
    <row r="1931" spans="1:8">
      <c r="A1931" s="39" t="s">
        <v>488</v>
      </c>
      <c r="B1931" s="39" t="s">
        <v>143</v>
      </c>
      <c r="C1931" s="39" t="s">
        <v>365</v>
      </c>
      <c r="D1931" s="39" t="s">
        <v>356</v>
      </c>
      <c r="E1931" s="138">
        <v>49.72</v>
      </c>
      <c r="F1931" s="138">
        <v>42.68</v>
      </c>
      <c r="G1931" s="138">
        <v>56.76</v>
      </c>
      <c r="H1931" s="138">
        <v>7.2606596942880133</v>
      </c>
    </row>
    <row r="1932" spans="1:8">
      <c r="A1932" s="39" t="s">
        <v>488</v>
      </c>
      <c r="B1932" s="39" t="s">
        <v>149</v>
      </c>
      <c r="C1932" s="39" t="s">
        <v>363</v>
      </c>
      <c r="D1932" s="39" t="s">
        <v>356</v>
      </c>
      <c r="E1932" s="138">
        <v>52.8</v>
      </c>
      <c r="F1932" s="138">
        <v>47.82</v>
      </c>
      <c r="G1932" s="138">
        <v>57.72</v>
      </c>
      <c r="H1932" s="138">
        <v>4.7916666666666661</v>
      </c>
    </row>
    <row r="1933" spans="1:8">
      <c r="A1933" s="39" t="s">
        <v>488</v>
      </c>
      <c r="B1933" s="39" t="s">
        <v>151</v>
      </c>
      <c r="C1933" s="39" t="s">
        <v>364</v>
      </c>
      <c r="D1933" s="39" t="s">
        <v>356</v>
      </c>
      <c r="E1933" s="138">
        <v>41.25</v>
      </c>
      <c r="F1933" s="138">
        <v>35.130000000000003</v>
      </c>
      <c r="G1933" s="138">
        <v>47.66</v>
      </c>
      <c r="H1933" s="138">
        <v>7.7818181818181813</v>
      </c>
    </row>
    <row r="1934" spans="1:8">
      <c r="A1934" s="39" t="s">
        <v>488</v>
      </c>
      <c r="B1934" s="39" t="s">
        <v>154</v>
      </c>
      <c r="C1934" s="39" t="s">
        <v>366</v>
      </c>
      <c r="D1934" s="39" t="s">
        <v>356</v>
      </c>
      <c r="E1934" s="138">
        <v>43.74</v>
      </c>
      <c r="F1934" s="138">
        <v>37.47</v>
      </c>
      <c r="G1934" s="138">
        <v>50.21</v>
      </c>
      <c r="H1934" s="138">
        <v>7.4759945130315506</v>
      </c>
    </row>
    <row r="1935" spans="1:8">
      <c r="A1935" s="39" t="s">
        <v>488</v>
      </c>
      <c r="B1935" s="39" t="s">
        <v>164</v>
      </c>
      <c r="C1935" s="39" t="s">
        <v>365</v>
      </c>
      <c r="D1935" s="39" t="s">
        <v>356</v>
      </c>
      <c r="E1935" s="138">
        <v>58.16</v>
      </c>
      <c r="F1935" s="138">
        <v>49.58</v>
      </c>
      <c r="G1935" s="138">
        <v>66.27</v>
      </c>
      <c r="H1935" s="138">
        <v>7.3933975240715268</v>
      </c>
    </row>
    <row r="1936" spans="1:8">
      <c r="A1936" s="39" t="s">
        <v>488</v>
      </c>
      <c r="B1936" s="39" t="s">
        <v>171</v>
      </c>
      <c r="C1936" s="39" t="s">
        <v>366</v>
      </c>
      <c r="D1936" s="39" t="s">
        <v>356</v>
      </c>
      <c r="E1936" s="138">
        <v>64.17</v>
      </c>
      <c r="F1936" s="138">
        <v>58.79</v>
      </c>
      <c r="G1936" s="138">
        <v>69.209999999999994</v>
      </c>
      <c r="H1936" s="138">
        <v>4.1608228143992516</v>
      </c>
    </row>
    <row r="1937" spans="1:8">
      <c r="A1937" s="39" t="s">
        <v>488</v>
      </c>
      <c r="B1937" s="39" t="s">
        <v>174</v>
      </c>
      <c r="C1937" s="39" t="s">
        <v>366</v>
      </c>
      <c r="D1937" s="39" t="s">
        <v>356</v>
      </c>
      <c r="E1937" s="138">
        <v>49.4</v>
      </c>
      <c r="F1937" s="138">
        <v>43.54</v>
      </c>
      <c r="G1937" s="138">
        <v>55.28</v>
      </c>
      <c r="H1937" s="138">
        <v>6.0931174089068829</v>
      </c>
    </row>
    <row r="1938" spans="1:8">
      <c r="A1938" s="39" t="s">
        <v>488</v>
      </c>
      <c r="B1938" s="39" t="s">
        <v>102</v>
      </c>
      <c r="C1938" s="39" t="s">
        <v>368</v>
      </c>
      <c r="D1938" s="39" t="s">
        <v>357</v>
      </c>
      <c r="E1938" s="138">
        <v>51.05</v>
      </c>
      <c r="F1938" s="138">
        <v>43.96</v>
      </c>
      <c r="G1938" s="138">
        <v>58.1</v>
      </c>
      <c r="H1938" s="138">
        <v>7.1106758080313419</v>
      </c>
    </row>
    <row r="1939" spans="1:8">
      <c r="A1939" s="39" t="s">
        <v>488</v>
      </c>
      <c r="B1939" s="39" t="s">
        <v>103</v>
      </c>
      <c r="C1939" s="39" t="s">
        <v>368</v>
      </c>
      <c r="D1939" s="39" t="s">
        <v>357</v>
      </c>
      <c r="E1939" s="138">
        <v>48.72</v>
      </c>
      <c r="F1939" s="138">
        <v>42.84</v>
      </c>
      <c r="G1939" s="138">
        <v>54.63</v>
      </c>
      <c r="H1939" s="138">
        <v>6.1986863711001643</v>
      </c>
    </row>
    <row r="1940" spans="1:8">
      <c r="A1940" s="39" t="s">
        <v>488</v>
      </c>
      <c r="B1940" s="39" t="s">
        <v>104</v>
      </c>
      <c r="C1940" s="39" t="s">
        <v>367</v>
      </c>
      <c r="D1940" s="39" t="s">
        <v>357</v>
      </c>
      <c r="E1940" s="138">
        <v>43.37</v>
      </c>
      <c r="F1940" s="138">
        <v>36.75</v>
      </c>
      <c r="G1940" s="138">
        <v>50.23</v>
      </c>
      <c r="H1940" s="138">
        <v>7.9778648835600654</v>
      </c>
    </row>
    <row r="1941" spans="1:8">
      <c r="A1941" s="39" t="s">
        <v>488</v>
      </c>
      <c r="B1941" s="39" t="s">
        <v>110</v>
      </c>
      <c r="C1941" s="39" t="s">
        <v>370</v>
      </c>
      <c r="D1941" s="39" t="s">
        <v>357</v>
      </c>
      <c r="E1941" s="138">
        <v>53.68</v>
      </c>
      <c r="F1941" s="138">
        <v>48.31</v>
      </c>
      <c r="G1941" s="138">
        <v>58.97</v>
      </c>
      <c r="H1941" s="138">
        <v>5.0856929955290608</v>
      </c>
    </row>
    <row r="1942" spans="1:8">
      <c r="A1942" s="39" t="s">
        <v>488</v>
      </c>
      <c r="B1942" s="39" t="s">
        <v>111</v>
      </c>
      <c r="C1942" s="39" t="s">
        <v>370</v>
      </c>
      <c r="D1942" s="39" t="s">
        <v>357</v>
      </c>
      <c r="E1942" s="138">
        <v>57.05</v>
      </c>
      <c r="F1942" s="138">
        <v>51.85</v>
      </c>
      <c r="G1942" s="138">
        <v>62.1</v>
      </c>
      <c r="H1942" s="138">
        <v>4.5924627519719552</v>
      </c>
    </row>
    <row r="1943" spans="1:8">
      <c r="A1943" s="39" t="s">
        <v>488</v>
      </c>
      <c r="B1943" s="39" t="s">
        <v>116</v>
      </c>
      <c r="C1943" s="39" t="s">
        <v>369</v>
      </c>
      <c r="D1943" s="39" t="s">
        <v>357</v>
      </c>
      <c r="E1943" s="138">
        <v>44.22</v>
      </c>
      <c r="F1943" s="138">
        <v>37.770000000000003</v>
      </c>
      <c r="G1943" s="138">
        <v>50.87</v>
      </c>
      <c r="H1943" s="138">
        <v>7.5983717774762551</v>
      </c>
    </row>
    <row r="1944" spans="1:8">
      <c r="A1944" s="39" t="s">
        <v>488</v>
      </c>
      <c r="B1944" s="39" t="s">
        <v>117</v>
      </c>
      <c r="C1944" s="39" t="s">
        <v>367</v>
      </c>
      <c r="D1944" s="39" t="s">
        <v>357</v>
      </c>
      <c r="E1944" s="138">
        <v>52.33</v>
      </c>
      <c r="F1944" s="138">
        <v>46.55</v>
      </c>
      <c r="G1944" s="138">
        <v>58.06</v>
      </c>
      <c r="H1944" s="138">
        <v>5.6373017389642657</v>
      </c>
    </row>
    <row r="1945" spans="1:8">
      <c r="A1945" s="39" t="s">
        <v>488</v>
      </c>
      <c r="B1945" s="39" t="s">
        <v>119</v>
      </c>
      <c r="C1945" s="39" t="s">
        <v>367</v>
      </c>
      <c r="D1945" s="39" t="s">
        <v>357</v>
      </c>
      <c r="E1945" s="138">
        <v>46.42</v>
      </c>
      <c r="F1945" s="138">
        <v>41.16</v>
      </c>
      <c r="G1945" s="138">
        <v>51.76</v>
      </c>
      <c r="H1945" s="138">
        <v>5.8380008616975436</v>
      </c>
    </row>
    <row r="1946" spans="1:8">
      <c r="A1946" s="39" t="s">
        <v>488</v>
      </c>
      <c r="B1946" s="39" t="s">
        <v>123</v>
      </c>
      <c r="C1946" s="39" t="s">
        <v>370</v>
      </c>
      <c r="D1946" s="39" t="s">
        <v>357</v>
      </c>
      <c r="E1946" s="138">
        <v>55.75</v>
      </c>
      <c r="F1946" s="138">
        <v>50.04</v>
      </c>
      <c r="G1946" s="138">
        <v>61.33</v>
      </c>
      <c r="H1946" s="138">
        <v>5.1838565022421523</v>
      </c>
    </row>
    <row r="1947" spans="1:8">
      <c r="A1947" s="39" t="s">
        <v>488</v>
      </c>
      <c r="B1947" s="39" t="s">
        <v>132</v>
      </c>
      <c r="C1947" s="39" t="s">
        <v>367</v>
      </c>
      <c r="D1947" s="39" t="s">
        <v>357</v>
      </c>
      <c r="E1947" s="138">
        <v>45.47</v>
      </c>
      <c r="F1947" s="138">
        <v>40.29</v>
      </c>
      <c r="G1947" s="138">
        <v>50.76</v>
      </c>
      <c r="H1947" s="138">
        <v>5.8939960413459422</v>
      </c>
    </row>
    <row r="1948" spans="1:8">
      <c r="A1948" s="39" t="s">
        <v>488</v>
      </c>
      <c r="B1948" s="39" t="s">
        <v>134</v>
      </c>
      <c r="C1948" s="39" t="s">
        <v>368</v>
      </c>
      <c r="D1948" s="39" t="s">
        <v>357</v>
      </c>
      <c r="E1948" s="138">
        <v>53.21</v>
      </c>
      <c r="F1948" s="138">
        <v>47.1</v>
      </c>
      <c r="G1948" s="138">
        <v>59.23</v>
      </c>
      <c r="H1948" s="138">
        <v>5.8447660214245438</v>
      </c>
    </row>
    <row r="1949" spans="1:8">
      <c r="A1949" s="39" t="s">
        <v>488</v>
      </c>
      <c r="B1949" s="39" t="s">
        <v>150</v>
      </c>
      <c r="C1949" s="39" t="s">
        <v>367</v>
      </c>
      <c r="D1949" s="39" t="s">
        <v>357</v>
      </c>
      <c r="E1949" s="138">
        <v>50.18</v>
      </c>
      <c r="F1949" s="138">
        <v>43.46</v>
      </c>
      <c r="G1949" s="138">
        <v>56.89</v>
      </c>
      <c r="H1949" s="138">
        <v>6.8752491032283789</v>
      </c>
    </row>
    <row r="1950" spans="1:8">
      <c r="A1950" s="39" t="s">
        <v>488</v>
      </c>
      <c r="B1950" s="39" t="s">
        <v>156</v>
      </c>
      <c r="C1950" s="39" t="s">
        <v>367</v>
      </c>
      <c r="D1950" s="39" t="s">
        <v>357</v>
      </c>
      <c r="E1950" s="138">
        <v>44.98</v>
      </c>
      <c r="F1950" s="138">
        <v>38.9</v>
      </c>
      <c r="G1950" s="138">
        <v>51.22</v>
      </c>
      <c r="H1950" s="138">
        <v>7.0253445975989344</v>
      </c>
    </row>
    <row r="1951" spans="1:8">
      <c r="A1951" s="39" t="s">
        <v>488</v>
      </c>
      <c r="B1951" s="39" t="s">
        <v>159</v>
      </c>
      <c r="C1951" s="39" t="s">
        <v>368</v>
      </c>
      <c r="D1951" s="39" t="s">
        <v>357</v>
      </c>
      <c r="E1951" s="138">
        <v>43.55</v>
      </c>
      <c r="F1951" s="138">
        <v>38.39</v>
      </c>
      <c r="G1951" s="138">
        <v>48.86</v>
      </c>
      <c r="H1951" s="138">
        <v>6.1538461538461551</v>
      </c>
    </row>
    <row r="1952" spans="1:8">
      <c r="A1952" s="39" t="s">
        <v>488</v>
      </c>
      <c r="B1952" s="39" t="s">
        <v>161</v>
      </c>
      <c r="C1952" s="39" t="s">
        <v>367</v>
      </c>
      <c r="D1952" s="39" t="s">
        <v>357</v>
      </c>
      <c r="E1952" s="138">
        <v>49.78</v>
      </c>
      <c r="F1952" s="138">
        <v>43.95</v>
      </c>
      <c r="G1952" s="138">
        <v>55.61</v>
      </c>
      <c r="H1952" s="138">
        <v>6.0064282844515873</v>
      </c>
    </row>
    <row r="1953" spans="1:8">
      <c r="A1953" s="39" t="s">
        <v>488</v>
      </c>
      <c r="B1953" s="39" t="s">
        <v>168</v>
      </c>
      <c r="C1953" s="39" t="s">
        <v>369</v>
      </c>
      <c r="D1953" s="39" t="s">
        <v>357</v>
      </c>
      <c r="E1953" s="138">
        <v>51.75</v>
      </c>
      <c r="F1953" s="138">
        <v>44.01</v>
      </c>
      <c r="G1953" s="138">
        <v>59.42</v>
      </c>
      <c r="H1953" s="138">
        <v>7.6521739130434776</v>
      </c>
    </row>
    <row r="1954" spans="1:8">
      <c r="A1954" s="39" t="s">
        <v>488</v>
      </c>
      <c r="B1954" s="39" t="s">
        <v>98</v>
      </c>
      <c r="C1954" s="39" t="s">
        <v>374</v>
      </c>
      <c r="D1954" s="39" t="s">
        <v>358</v>
      </c>
      <c r="E1954" s="138">
        <v>45.41</v>
      </c>
      <c r="F1954" s="138">
        <v>37.89</v>
      </c>
      <c r="G1954" s="138">
        <v>53.16</v>
      </c>
      <c r="H1954" s="138">
        <v>8.6544813917639303</v>
      </c>
    </row>
    <row r="1955" spans="1:8">
      <c r="A1955" s="39" t="s">
        <v>488</v>
      </c>
      <c r="B1955" s="39" t="s">
        <v>105</v>
      </c>
      <c r="C1955" s="39" t="s">
        <v>374</v>
      </c>
      <c r="D1955" s="39" t="s">
        <v>358</v>
      </c>
      <c r="E1955" s="138">
        <v>60.97</v>
      </c>
      <c r="F1955" s="138">
        <v>50.08</v>
      </c>
      <c r="G1955" s="138">
        <v>70.86</v>
      </c>
      <c r="H1955" s="138">
        <v>8.8076103001476138</v>
      </c>
    </row>
    <row r="1956" spans="1:8">
      <c r="A1956" s="39" t="s">
        <v>488</v>
      </c>
      <c r="B1956" s="39" t="s">
        <v>106</v>
      </c>
      <c r="C1956" s="39" t="s">
        <v>372</v>
      </c>
      <c r="D1956" s="39" t="s">
        <v>358</v>
      </c>
      <c r="E1956" s="138">
        <v>48.38</v>
      </c>
      <c r="F1956" s="138">
        <v>43.39</v>
      </c>
      <c r="G1956" s="138">
        <v>53.39</v>
      </c>
      <c r="H1956" s="138">
        <v>5.2914427449359236</v>
      </c>
    </row>
    <row r="1957" spans="1:8">
      <c r="A1957" s="39" t="s">
        <v>488</v>
      </c>
      <c r="B1957" s="39" t="s">
        <v>125</v>
      </c>
      <c r="C1957" s="39" t="s">
        <v>371</v>
      </c>
      <c r="D1957" s="39" t="s">
        <v>358</v>
      </c>
      <c r="E1957" s="138">
        <v>55.12</v>
      </c>
      <c r="F1957" s="138">
        <v>49.16</v>
      </c>
      <c r="G1957" s="138">
        <v>60.93</v>
      </c>
      <c r="H1957" s="138">
        <v>5.4789550072568947</v>
      </c>
    </row>
    <row r="1958" spans="1:8">
      <c r="A1958" s="39" t="s">
        <v>488</v>
      </c>
      <c r="B1958" s="39" t="s">
        <v>131</v>
      </c>
      <c r="C1958" s="39" t="s">
        <v>374</v>
      </c>
      <c r="D1958" s="39" t="s">
        <v>358</v>
      </c>
      <c r="E1958" s="138">
        <v>47.57</v>
      </c>
      <c r="F1958" s="138">
        <v>39.979999999999997</v>
      </c>
      <c r="G1958" s="138">
        <v>55.28</v>
      </c>
      <c r="H1958" s="138">
        <v>8.2615093546352742</v>
      </c>
    </row>
    <row r="1959" spans="1:8">
      <c r="A1959" s="39" t="s">
        <v>488</v>
      </c>
      <c r="B1959" s="39" t="s">
        <v>133</v>
      </c>
      <c r="C1959" s="39" t="s">
        <v>373</v>
      </c>
      <c r="D1959" s="39" t="s">
        <v>358</v>
      </c>
      <c r="E1959" s="138">
        <v>50.73</v>
      </c>
      <c r="F1959" s="138">
        <v>46.01</v>
      </c>
      <c r="G1959" s="138">
        <v>55.45</v>
      </c>
      <c r="H1959" s="138">
        <v>4.7506406465602211</v>
      </c>
    </row>
    <row r="1960" spans="1:8">
      <c r="A1960" s="39" t="s">
        <v>488</v>
      </c>
      <c r="B1960" s="39" t="s">
        <v>137</v>
      </c>
      <c r="C1960" s="39" t="s">
        <v>372</v>
      </c>
      <c r="D1960" s="39" t="s">
        <v>358</v>
      </c>
      <c r="E1960" s="138">
        <v>53.75</v>
      </c>
      <c r="F1960" s="138">
        <v>46.92</v>
      </c>
      <c r="G1960" s="138">
        <v>60.43</v>
      </c>
      <c r="H1960" s="138">
        <v>6.4558139534883718</v>
      </c>
    </row>
    <row r="1961" spans="1:8">
      <c r="A1961" s="39" t="s">
        <v>488</v>
      </c>
      <c r="B1961" s="39" t="s">
        <v>138</v>
      </c>
      <c r="C1961" s="39" t="s">
        <v>374</v>
      </c>
      <c r="D1961" s="39" t="s">
        <v>358</v>
      </c>
      <c r="E1961" s="138">
        <v>39.94</v>
      </c>
      <c r="F1961" s="138">
        <v>32.81</v>
      </c>
      <c r="G1961" s="138">
        <v>47.53</v>
      </c>
      <c r="H1961" s="138">
        <v>9.4641962944416633</v>
      </c>
    </row>
    <row r="1962" spans="1:8">
      <c r="A1962" s="39" t="s">
        <v>488</v>
      </c>
      <c r="B1962" s="39" t="s">
        <v>140</v>
      </c>
      <c r="C1962" s="39" t="s">
        <v>373</v>
      </c>
      <c r="D1962" s="39" t="s">
        <v>358</v>
      </c>
      <c r="E1962" s="138">
        <v>49.85</v>
      </c>
      <c r="F1962" s="138">
        <v>43.5</v>
      </c>
      <c r="G1962" s="138">
        <v>56.21</v>
      </c>
      <c r="H1962" s="138">
        <v>6.5396188565697084</v>
      </c>
    </row>
    <row r="1963" spans="1:8">
      <c r="A1963" s="39" t="s">
        <v>488</v>
      </c>
      <c r="B1963" s="39" t="s">
        <v>144</v>
      </c>
      <c r="C1963" s="39" t="s">
        <v>371</v>
      </c>
      <c r="D1963" s="39" t="s">
        <v>358</v>
      </c>
      <c r="E1963" s="138">
        <v>57.96</v>
      </c>
      <c r="F1963" s="138">
        <v>51.3</v>
      </c>
      <c r="G1963" s="138">
        <v>64.34</v>
      </c>
      <c r="H1963" s="138">
        <v>5.7625948930296751</v>
      </c>
    </row>
    <row r="1964" spans="1:8">
      <c r="A1964" s="39" t="s">
        <v>488</v>
      </c>
      <c r="B1964" s="39" t="s">
        <v>145</v>
      </c>
      <c r="C1964" s="39" t="s">
        <v>371</v>
      </c>
      <c r="D1964" s="39" t="s">
        <v>358</v>
      </c>
      <c r="E1964" s="138">
        <v>54.87</v>
      </c>
      <c r="F1964" s="138">
        <v>47.4</v>
      </c>
      <c r="G1964" s="138">
        <v>62.13</v>
      </c>
      <c r="H1964" s="138">
        <v>6.8890103881902682</v>
      </c>
    </row>
    <row r="1965" spans="1:8">
      <c r="A1965" s="39" t="s">
        <v>488</v>
      </c>
      <c r="B1965" s="39" t="s">
        <v>146</v>
      </c>
      <c r="C1965" s="39" t="s">
        <v>372</v>
      </c>
      <c r="D1965" s="39" t="s">
        <v>358</v>
      </c>
      <c r="E1965" s="138">
        <v>50.83</v>
      </c>
      <c r="F1965" s="138">
        <v>45.45</v>
      </c>
      <c r="G1965" s="138">
        <v>56.18</v>
      </c>
      <c r="H1965" s="138">
        <v>5.4101908321857168</v>
      </c>
    </row>
    <row r="1966" spans="1:8">
      <c r="A1966" s="39" t="s">
        <v>488</v>
      </c>
      <c r="B1966" s="39" t="s">
        <v>153</v>
      </c>
      <c r="C1966" s="39" t="s">
        <v>371</v>
      </c>
      <c r="D1966" s="39" t="s">
        <v>358</v>
      </c>
      <c r="E1966" s="138">
        <v>50.42</v>
      </c>
      <c r="F1966" s="138">
        <v>39.79</v>
      </c>
      <c r="G1966" s="138">
        <v>61.01</v>
      </c>
      <c r="H1966" s="138">
        <v>10.908369694565648</v>
      </c>
    </row>
    <row r="1967" spans="1:8">
      <c r="A1967" s="39" t="s">
        <v>488</v>
      </c>
      <c r="B1967" s="39" t="s">
        <v>162</v>
      </c>
      <c r="C1967" s="39" t="s">
        <v>371</v>
      </c>
      <c r="D1967" s="39" t="s">
        <v>358</v>
      </c>
      <c r="E1967" s="138">
        <v>53.62</v>
      </c>
      <c r="F1967" s="138">
        <v>44.1</v>
      </c>
      <c r="G1967" s="138">
        <v>62.87</v>
      </c>
      <c r="H1967" s="138">
        <v>9.0264826557254771</v>
      </c>
    </row>
    <row r="1968" spans="1:8">
      <c r="A1968" s="39" t="s">
        <v>488</v>
      </c>
      <c r="B1968" s="39" t="s">
        <v>165</v>
      </c>
      <c r="C1968" s="39" t="s">
        <v>374</v>
      </c>
      <c r="D1968" s="39" t="s">
        <v>358</v>
      </c>
      <c r="E1968" s="138">
        <v>47.43</v>
      </c>
      <c r="F1968" s="138">
        <v>41.09</v>
      </c>
      <c r="G1968" s="138">
        <v>53.85</v>
      </c>
      <c r="H1968" s="138">
        <v>6.8943706514864003</v>
      </c>
    </row>
    <row r="1969" spans="1:8">
      <c r="A1969" s="39" t="s">
        <v>488</v>
      </c>
      <c r="B1969" s="39" t="s">
        <v>166</v>
      </c>
      <c r="C1969" s="39" t="s">
        <v>374</v>
      </c>
      <c r="D1969" s="39" t="s">
        <v>358</v>
      </c>
      <c r="E1969" s="138">
        <v>46.55</v>
      </c>
      <c r="F1969" s="138">
        <v>40.82</v>
      </c>
      <c r="G1969" s="138">
        <v>52.37</v>
      </c>
      <c r="H1969" s="138">
        <v>6.3587540279269605</v>
      </c>
    </row>
    <row r="1970" spans="1:8">
      <c r="A1970" s="39" t="s">
        <v>488</v>
      </c>
      <c r="B1970" s="39" t="s">
        <v>170</v>
      </c>
      <c r="C1970" s="39" t="s">
        <v>372</v>
      </c>
      <c r="D1970" s="39" t="s">
        <v>358</v>
      </c>
      <c r="E1970" s="138">
        <v>45.35</v>
      </c>
      <c r="F1970" s="138">
        <v>39.89</v>
      </c>
      <c r="G1970" s="138">
        <v>50.93</v>
      </c>
      <c r="H1970" s="138">
        <v>6.240352811466372</v>
      </c>
    </row>
    <row r="1971" spans="1:8">
      <c r="A1971" s="39" t="s">
        <v>488</v>
      </c>
      <c r="B1971" s="39" t="s">
        <v>172</v>
      </c>
      <c r="C1971" s="39" t="s">
        <v>374</v>
      </c>
      <c r="D1971" s="39" t="s">
        <v>358</v>
      </c>
      <c r="E1971" s="138">
        <v>52.37</v>
      </c>
      <c r="F1971" s="138">
        <v>46.39</v>
      </c>
      <c r="G1971" s="138">
        <v>58.29</v>
      </c>
      <c r="H1971" s="138">
        <v>5.8239450066832159</v>
      </c>
    </row>
    <row r="1972" spans="1:8">
      <c r="A1972" s="39" t="s">
        <v>488</v>
      </c>
      <c r="B1972" s="39" t="s">
        <v>175</v>
      </c>
      <c r="C1972" s="39" t="s">
        <v>373</v>
      </c>
      <c r="D1972" s="39" t="s">
        <v>358</v>
      </c>
      <c r="E1972" s="138">
        <v>48.48</v>
      </c>
      <c r="F1972" s="138">
        <v>42.64</v>
      </c>
      <c r="G1972" s="138">
        <v>54.37</v>
      </c>
      <c r="H1972" s="138">
        <v>6.2087458745874589</v>
      </c>
    </row>
    <row r="1973" spans="1:8">
      <c r="A1973" s="39" t="s">
        <v>488</v>
      </c>
      <c r="B1973" s="39" t="s">
        <v>99</v>
      </c>
      <c r="C1973" s="39" t="s">
        <v>377</v>
      </c>
      <c r="D1973" s="39" t="s">
        <v>360</v>
      </c>
      <c r="E1973" s="138">
        <v>45.81</v>
      </c>
      <c r="F1973" s="138">
        <v>38.770000000000003</v>
      </c>
      <c r="G1973" s="138">
        <v>53.03</v>
      </c>
      <c r="H1973" s="138">
        <v>7.9895219384413876</v>
      </c>
    </row>
    <row r="1974" spans="1:8">
      <c r="A1974" s="39" t="s">
        <v>488</v>
      </c>
      <c r="B1974" s="39" t="s">
        <v>100</v>
      </c>
      <c r="C1974" s="39" t="s">
        <v>377</v>
      </c>
      <c r="D1974" s="39" t="s">
        <v>360</v>
      </c>
      <c r="E1974" s="138">
        <v>43.51</v>
      </c>
      <c r="F1974" s="138">
        <v>38.32</v>
      </c>
      <c r="G1974" s="138">
        <v>48.85</v>
      </c>
      <c r="H1974" s="138">
        <v>6.2054700068949673</v>
      </c>
    </row>
    <row r="1975" spans="1:8">
      <c r="A1975" s="39" t="s">
        <v>488</v>
      </c>
      <c r="B1975" s="39" t="s">
        <v>107</v>
      </c>
      <c r="C1975" s="39" t="s">
        <v>376</v>
      </c>
      <c r="D1975" s="39" t="s">
        <v>360</v>
      </c>
      <c r="E1975" s="138">
        <v>61.59</v>
      </c>
      <c r="F1975" s="138">
        <v>56.65</v>
      </c>
      <c r="G1975" s="138">
        <v>66.31</v>
      </c>
      <c r="H1975" s="138">
        <v>4.0103912972885212</v>
      </c>
    </row>
    <row r="1976" spans="1:8">
      <c r="A1976" s="39" t="s">
        <v>488</v>
      </c>
      <c r="B1976" s="39" t="s">
        <v>113</v>
      </c>
      <c r="C1976" s="39" t="s">
        <v>375</v>
      </c>
      <c r="D1976" s="39" t="s">
        <v>360</v>
      </c>
      <c r="E1976" s="138">
        <v>51.24</v>
      </c>
      <c r="F1976" s="138">
        <v>43.15</v>
      </c>
      <c r="G1976" s="138">
        <v>59.27</v>
      </c>
      <c r="H1976" s="138">
        <v>8.0991412958626086</v>
      </c>
    </row>
    <row r="1977" spans="1:8">
      <c r="A1977" s="39" t="s">
        <v>488</v>
      </c>
      <c r="B1977" s="39" t="s">
        <v>114</v>
      </c>
      <c r="C1977" s="39" t="s">
        <v>386</v>
      </c>
      <c r="D1977" s="39" t="s">
        <v>360</v>
      </c>
      <c r="E1977" s="138">
        <v>48.66</v>
      </c>
      <c r="F1977" s="138">
        <v>40.94</v>
      </c>
      <c r="G1977" s="138">
        <v>56.44</v>
      </c>
      <c r="H1977" s="138">
        <v>8.1997533908754647</v>
      </c>
    </row>
    <row r="1978" spans="1:8">
      <c r="A1978" s="39" t="s">
        <v>488</v>
      </c>
      <c r="B1978" s="39" t="s">
        <v>120</v>
      </c>
      <c r="C1978" s="39" t="s">
        <v>386</v>
      </c>
      <c r="D1978" s="39" t="s">
        <v>360</v>
      </c>
      <c r="E1978" s="138">
        <v>47.78</v>
      </c>
      <c r="F1978" s="138">
        <v>40.229999999999997</v>
      </c>
      <c r="G1978" s="138">
        <v>55.43</v>
      </c>
      <c r="H1978" s="138">
        <v>8.1833403097530351</v>
      </c>
    </row>
    <row r="1979" spans="1:8">
      <c r="A1979" s="39" t="s">
        <v>488</v>
      </c>
      <c r="B1979" s="39" t="s">
        <v>121</v>
      </c>
      <c r="C1979" s="39" t="s">
        <v>377</v>
      </c>
      <c r="D1979" s="39" t="s">
        <v>360</v>
      </c>
      <c r="E1979" s="138">
        <v>47.52</v>
      </c>
      <c r="F1979" s="138">
        <v>42.3</v>
      </c>
      <c r="G1979" s="138">
        <v>52.8</v>
      </c>
      <c r="H1979" s="138">
        <v>5.66077441077441</v>
      </c>
    </row>
    <row r="1980" spans="1:8">
      <c r="A1980" s="39" t="s">
        <v>488</v>
      </c>
      <c r="B1980" s="39" t="s">
        <v>124</v>
      </c>
      <c r="C1980" s="39" t="s">
        <v>375</v>
      </c>
      <c r="D1980" s="39" t="s">
        <v>360</v>
      </c>
      <c r="E1980" s="138">
        <v>45.83</v>
      </c>
      <c r="F1980" s="138">
        <v>40.049999999999997</v>
      </c>
      <c r="G1980" s="138">
        <v>51.72</v>
      </c>
      <c r="H1980" s="138">
        <v>6.5241108444250502</v>
      </c>
    </row>
    <row r="1981" spans="1:8">
      <c r="A1981" s="39" t="s">
        <v>488</v>
      </c>
      <c r="B1981" s="39" t="s">
        <v>126</v>
      </c>
      <c r="C1981" s="39" t="s">
        <v>377</v>
      </c>
      <c r="D1981" s="39" t="s">
        <v>360</v>
      </c>
      <c r="E1981" s="138">
        <v>48.42</v>
      </c>
      <c r="F1981" s="138">
        <v>41.14</v>
      </c>
      <c r="G1981" s="138">
        <v>55.78</v>
      </c>
      <c r="H1981" s="138">
        <v>7.765386204047914</v>
      </c>
    </row>
    <row r="1982" spans="1:8">
      <c r="A1982" s="39" t="s">
        <v>488</v>
      </c>
      <c r="B1982" s="39" t="s">
        <v>127</v>
      </c>
      <c r="C1982" s="39" t="s">
        <v>386</v>
      </c>
      <c r="D1982" s="39" t="s">
        <v>360</v>
      </c>
      <c r="E1982" s="138">
        <v>51.1</v>
      </c>
      <c r="F1982" s="138">
        <v>44.19</v>
      </c>
      <c r="G1982" s="138">
        <v>57.97</v>
      </c>
      <c r="H1982" s="138">
        <v>6.9275929549902155</v>
      </c>
    </row>
    <row r="1983" spans="1:8">
      <c r="A1983" s="39" t="s">
        <v>488</v>
      </c>
      <c r="B1983" s="39" t="s">
        <v>128</v>
      </c>
      <c r="C1983" s="39" t="s">
        <v>379</v>
      </c>
      <c r="D1983" s="39" t="s">
        <v>360</v>
      </c>
      <c r="E1983" s="138">
        <v>47.43</v>
      </c>
      <c r="F1983" s="138">
        <v>42.3</v>
      </c>
      <c r="G1983" s="138">
        <v>52.61</v>
      </c>
      <c r="H1983" s="138">
        <v>5.5660974067046176</v>
      </c>
    </row>
    <row r="1984" spans="1:8">
      <c r="A1984" s="39" t="s">
        <v>488</v>
      </c>
      <c r="B1984" s="39" t="s">
        <v>129</v>
      </c>
      <c r="C1984" s="39" t="s">
        <v>386</v>
      </c>
      <c r="D1984" s="39" t="s">
        <v>360</v>
      </c>
      <c r="E1984" s="138">
        <v>45.5</v>
      </c>
      <c r="F1984" s="138">
        <v>38.18</v>
      </c>
      <c r="G1984" s="138">
        <v>53.01</v>
      </c>
      <c r="H1984" s="138">
        <v>8.3736263736263741</v>
      </c>
    </row>
    <row r="1985" spans="1:8">
      <c r="A1985" s="39" t="s">
        <v>488</v>
      </c>
      <c r="B1985" s="39" t="s">
        <v>139</v>
      </c>
      <c r="C1985" s="39" t="s">
        <v>379</v>
      </c>
      <c r="D1985" s="39" t="s">
        <v>360</v>
      </c>
      <c r="E1985" s="138">
        <v>46.35</v>
      </c>
      <c r="F1985" s="138">
        <v>41.02</v>
      </c>
      <c r="G1985" s="138">
        <v>51.77</v>
      </c>
      <c r="H1985" s="138">
        <v>5.9331175836030203</v>
      </c>
    </row>
    <row r="1986" spans="1:8">
      <c r="A1986" s="39" t="s">
        <v>488</v>
      </c>
      <c r="B1986" s="39" t="s">
        <v>141</v>
      </c>
      <c r="C1986" s="39" t="s">
        <v>379</v>
      </c>
      <c r="D1986" s="39" t="s">
        <v>360</v>
      </c>
      <c r="E1986" s="138">
        <v>44.19</v>
      </c>
      <c r="F1986" s="138">
        <v>36.39</v>
      </c>
      <c r="G1986" s="138">
        <v>52.29</v>
      </c>
      <c r="H1986" s="138">
        <v>9.2554876668929627</v>
      </c>
    </row>
    <row r="1987" spans="1:8">
      <c r="A1987" s="39" t="s">
        <v>488</v>
      </c>
      <c r="B1987" s="39" t="s">
        <v>142</v>
      </c>
      <c r="C1987" s="39" t="s">
        <v>376</v>
      </c>
      <c r="D1987" s="39" t="s">
        <v>360</v>
      </c>
      <c r="E1987" s="138">
        <v>56.86</v>
      </c>
      <c r="F1987" s="138">
        <v>51.33</v>
      </c>
      <c r="G1987" s="138">
        <v>62.21</v>
      </c>
      <c r="H1987" s="138">
        <v>4.9067886035877599</v>
      </c>
    </row>
    <row r="1988" spans="1:8">
      <c r="A1988" s="39" t="s">
        <v>488</v>
      </c>
      <c r="B1988" s="39" t="s">
        <v>147</v>
      </c>
      <c r="C1988" s="39" t="s">
        <v>379</v>
      </c>
      <c r="D1988" s="39" t="s">
        <v>360</v>
      </c>
      <c r="E1988" s="138">
        <v>47.63</v>
      </c>
      <c r="F1988" s="138">
        <v>41.85</v>
      </c>
      <c r="G1988" s="138">
        <v>53.47</v>
      </c>
      <c r="H1988" s="138">
        <v>6.2565609909720763</v>
      </c>
    </row>
    <row r="1989" spans="1:8">
      <c r="A1989" s="39" t="s">
        <v>488</v>
      </c>
      <c r="B1989" s="39" t="s">
        <v>148</v>
      </c>
      <c r="C1989" s="39" t="s">
        <v>377</v>
      </c>
      <c r="D1989" s="39" t="s">
        <v>360</v>
      </c>
      <c r="E1989" s="138">
        <v>56.75</v>
      </c>
      <c r="F1989" s="138">
        <v>49.89</v>
      </c>
      <c r="G1989" s="138">
        <v>63.36</v>
      </c>
      <c r="H1989" s="138">
        <v>6.0969162995594708</v>
      </c>
    </row>
    <row r="1990" spans="1:8">
      <c r="A1990" s="39" t="s">
        <v>488</v>
      </c>
      <c r="B1990" s="39" t="s">
        <v>152</v>
      </c>
      <c r="C1990" s="39" t="s">
        <v>386</v>
      </c>
      <c r="D1990" s="39" t="s">
        <v>360</v>
      </c>
      <c r="E1990" s="138">
        <v>40.74</v>
      </c>
      <c r="F1990" s="138">
        <v>35.67</v>
      </c>
      <c r="G1990" s="138">
        <v>46.01</v>
      </c>
      <c r="H1990" s="138">
        <v>6.5046637211585656</v>
      </c>
    </row>
    <row r="1991" spans="1:8">
      <c r="A1991" s="39" t="s">
        <v>488</v>
      </c>
      <c r="B1991" s="39" t="s">
        <v>155</v>
      </c>
      <c r="C1991" s="39" t="s">
        <v>386</v>
      </c>
      <c r="D1991" s="39" t="s">
        <v>360</v>
      </c>
      <c r="E1991" s="138">
        <v>47.17</v>
      </c>
      <c r="F1991" s="138">
        <v>41.07</v>
      </c>
      <c r="G1991" s="138">
        <v>53.37</v>
      </c>
      <c r="H1991" s="138">
        <v>6.6779732881068474</v>
      </c>
    </row>
    <row r="1992" spans="1:8">
      <c r="A1992" s="39" t="s">
        <v>488</v>
      </c>
      <c r="B1992" s="39" t="s">
        <v>157</v>
      </c>
      <c r="C1992" s="39" t="s">
        <v>377</v>
      </c>
      <c r="D1992" s="39" t="s">
        <v>360</v>
      </c>
      <c r="E1992" s="138">
        <v>51.27</v>
      </c>
      <c r="F1992" s="138">
        <v>39.76</v>
      </c>
      <c r="G1992" s="138">
        <v>62.64</v>
      </c>
      <c r="H1992" s="138">
        <v>11.585722644821534</v>
      </c>
    </row>
    <row r="1993" spans="1:8">
      <c r="A1993" s="39" t="s">
        <v>488</v>
      </c>
      <c r="B1993" s="39" t="s">
        <v>158</v>
      </c>
      <c r="C1993" s="39" t="s">
        <v>375</v>
      </c>
      <c r="D1993" s="39" t="s">
        <v>360</v>
      </c>
      <c r="E1993" s="138">
        <v>47.48</v>
      </c>
      <c r="F1993" s="138">
        <v>31.39</v>
      </c>
      <c r="G1993" s="138">
        <v>64.11</v>
      </c>
      <c r="H1993" s="138">
        <v>18.239258635214828</v>
      </c>
    </row>
    <row r="1994" spans="1:8">
      <c r="A1994" s="39" t="s">
        <v>488</v>
      </c>
      <c r="B1994" s="39" t="s">
        <v>160</v>
      </c>
      <c r="C1994" s="39" t="s">
        <v>386</v>
      </c>
      <c r="D1994" s="39" t="s">
        <v>360</v>
      </c>
      <c r="E1994" s="138">
        <v>49.58</v>
      </c>
      <c r="F1994" s="138">
        <v>42.81</v>
      </c>
      <c r="G1994" s="138">
        <v>56.36</v>
      </c>
      <c r="H1994" s="138">
        <v>7.0189592577652284</v>
      </c>
    </row>
    <row r="1995" spans="1:8">
      <c r="A1995" s="39" t="s">
        <v>488</v>
      </c>
      <c r="B1995" s="39" t="s">
        <v>163</v>
      </c>
      <c r="C1995" s="39" t="s">
        <v>375</v>
      </c>
      <c r="D1995" s="39" t="s">
        <v>360</v>
      </c>
      <c r="E1995" s="138">
        <v>38.409999999999997</v>
      </c>
      <c r="F1995" s="138">
        <v>31.84</v>
      </c>
      <c r="G1995" s="138">
        <v>45.42</v>
      </c>
      <c r="H1995" s="138">
        <v>9.0601405883884407</v>
      </c>
    </row>
    <row r="1996" spans="1:8">
      <c r="A1996" s="39" t="s">
        <v>488</v>
      </c>
      <c r="B1996" s="39" t="s">
        <v>167</v>
      </c>
      <c r="C1996" s="39" t="s">
        <v>386</v>
      </c>
      <c r="D1996" s="39" t="s">
        <v>360</v>
      </c>
      <c r="E1996" s="138">
        <v>48.78</v>
      </c>
      <c r="F1996" s="138">
        <v>42.7</v>
      </c>
      <c r="G1996" s="138">
        <v>54.9</v>
      </c>
      <c r="H1996" s="138">
        <v>6.4165641656416552</v>
      </c>
    </row>
    <row r="1997" spans="1:8">
      <c r="A1997" s="39" t="s">
        <v>488</v>
      </c>
      <c r="B1997" s="39" t="s">
        <v>169</v>
      </c>
      <c r="C1997" s="39" t="s">
        <v>386</v>
      </c>
      <c r="D1997" s="39" t="s">
        <v>360</v>
      </c>
      <c r="E1997" s="138">
        <v>50.83</v>
      </c>
      <c r="F1997" s="138">
        <v>42.21</v>
      </c>
      <c r="G1997" s="138">
        <v>59.4</v>
      </c>
      <c r="H1997" s="138">
        <v>8.7153255951209907</v>
      </c>
    </row>
    <row r="1998" spans="1:8">
      <c r="A1998" s="39" t="s">
        <v>488</v>
      </c>
      <c r="B1998" s="39" t="s">
        <v>173</v>
      </c>
      <c r="C1998" s="39" t="s">
        <v>379</v>
      </c>
      <c r="D1998" s="39" t="s">
        <v>360</v>
      </c>
      <c r="E1998" s="138">
        <v>54.4</v>
      </c>
      <c r="F1998" s="138">
        <v>49.47</v>
      </c>
      <c r="G1998" s="138">
        <v>59.25</v>
      </c>
      <c r="H1998" s="138">
        <v>4.5955882352941178</v>
      </c>
    </row>
    <row r="1999" spans="1:8">
      <c r="A1999" s="39" t="s">
        <v>488</v>
      </c>
      <c r="B1999" s="39" t="s">
        <v>176</v>
      </c>
      <c r="C1999" s="39" t="s">
        <v>386</v>
      </c>
      <c r="D1999" s="39" t="s">
        <v>360</v>
      </c>
      <c r="E1999" s="138">
        <v>56.34</v>
      </c>
      <c r="F1999" s="138">
        <v>45.59</v>
      </c>
      <c r="G1999" s="138">
        <v>66.53</v>
      </c>
      <c r="H1999" s="138">
        <v>9.6201632942846995</v>
      </c>
    </row>
    <row r="2000" spans="1:8">
      <c r="A2000" s="39" t="s">
        <v>488</v>
      </c>
      <c r="B2000" s="39" t="s">
        <v>363</v>
      </c>
      <c r="C2000" s="39" t="s">
        <v>363</v>
      </c>
      <c r="D2000" s="39" t="s">
        <v>363</v>
      </c>
      <c r="E2000" s="138">
        <v>56.57</v>
      </c>
      <c r="F2000" s="138">
        <v>53.12</v>
      </c>
      <c r="G2000" s="138">
        <v>59.96</v>
      </c>
      <c r="H2000" s="138">
        <v>3.0935124624359203</v>
      </c>
    </row>
    <row r="2001" spans="1:8">
      <c r="A2001" s="39" t="s">
        <v>488</v>
      </c>
      <c r="B2001" s="39" t="s">
        <v>364</v>
      </c>
      <c r="C2001" s="39" t="s">
        <v>364</v>
      </c>
      <c r="D2001" s="39" t="s">
        <v>364</v>
      </c>
      <c r="E2001" s="138">
        <v>48.51</v>
      </c>
      <c r="F2001" s="138">
        <v>45.21</v>
      </c>
      <c r="G2001" s="138">
        <v>51.81</v>
      </c>
      <c r="H2001" s="138">
        <v>3.4838177695320556</v>
      </c>
    </row>
    <row r="2002" spans="1:8">
      <c r="A2002" s="39" t="s">
        <v>488</v>
      </c>
      <c r="B2002" s="39" t="s">
        <v>365</v>
      </c>
      <c r="C2002" s="39" t="s">
        <v>365</v>
      </c>
      <c r="D2002" s="39" t="s">
        <v>365</v>
      </c>
      <c r="E2002" s="138">
        <v>52.21</v>
      </c>
      <c r="F2002" s="138">
        <v>47.24</v>
      </c>
      <c r="G2002" s="138">
        <v>57.14</v>
      </c>
      <c r="H2002" s="138">
        <v>4.8458149779735677</v>
      </c>
    </row>
    <row r="2003" spans="1:8">
      <c r="A2003" s="39" t="s">
        <v>488</v>
      </c>
      <c r="B2003" s="39" t="s">
        <v>366</v>
      </c>
      <c r="C2003" s="39" t="s">
        <v>366</v>
      </c>
      <c r="D2003" s="39" t="s">
        <v>366</v>
      </c>
      <c r="E2003" s="138">
        <v>51.93</v>
      </c>
      <c r="F2003" s="138">
        <v>49.32</v>
      </c>
      <c r="G2003" s="138">
        <v>54.53</v>
      </c>
      <c r="H2003" s="138">
        <v>2.5611399961486621</v>
      </c>
    </row>
    <row r="2004" spans="1:8">
      <c r="A2004" s="39" t="s">
        <v>488</v>
      </c>
      <c r="B2004" s="39" t="s">
        <v>356</v>
      </c>
      <c r="C2004" s="39" t="s">
        <v>356</v>
      </c>
      <c r="D2004" s="39" t="s">
        <v>356</v>
      </c>
      <c r="E2004" s="138">
        <v>52.48</v>
      </c>
      <c r="F2004" s="138">
        <v>50.76</v>
      </c>
      <c r="G2004" s="138">
        <v>54.21</v>
      </c>
      <c r="H2004" s="138">
        <v>1.6768292682926831</v>
      </c>
    </row>
    <row r="2005" spans="1:8">
      <c r="A2005" s="39" t="s">
        <v>488</v>
      </c>
      <c r="B2005" s="39" t="s">
        <v>367</v>
      </c>
      <c r="C2005" s="39" t="s">
        <v>367</v>
      </c>
      <c r="D2005" s="39" t="s">
        <v>367</v>
      </c>
      <c r="E2005" s="138">
        <v>47.68</v>
      </c>
      <c r="F2005" s="138">
        <v>45.44</v>
      </c>
      <c r="G2005" s="138">
        <v>49.94</v>
      </c>
      <c r="H2005" s="138">
        <v>2.4119127516778525</v>
      </c>
    </row>
    <row r="2006" spans="1:8">
      <c r="A2006" s="39" t="s">
        <v>488</v>
      </c>
      <c r="B2006" s="39" t="s">
        <v>368</v>
      </c>
      <c r="C2006" s="39" t="s">
        <v>368</v>
      </c>
      <c r="D2006" s="39" t="s">
        <v>368</v>
      </c>
      <c r="E2006" s="138">
        <v>50.04</v>
      </c>
      <c r="F2006" s="138">
        <v>46.55</v>
      </c>
      <c r="G2006" s="138">
        <v>53.52</v>
      </c>
      <c r="H2006" s="138">
        <v>3.557154276578737</v>
      </c>
    </row>
    <row r="2007" spans="1:8">
      <c r="A2007" s="39" t="s">
        <v>488</v>
      </c>
      <c r="B2007" s="39" t="s">
        <v>369</v>
      </c>
      <c r="C2007" s="39" t="s">
        <v>369</v>
      </c>
      <c r="D2007" s="39" t="s">
        <v>369</v>
      </c>
      <c r="E2007" s="138">
        <v>48.62</v>
      </c>
      <c r="F2007" s="138">
        <v>43.22</v>
      </c>
      <c r="G2007" s="138">
        <v>54.05</v>
      </c>
      <c r="H2007" s="138">
        <v>5.6972439325380506</v>
      </c>
    </row>
    <row r="2008" spans="1:8">
      <c r="A2008" s="39" t="s">
        <v>488</v>
      </c>
      <c r="B2008" s="39" t="s">
        <v>370</v>
      </c>
      <c r="C2008" s="39" t="s">
        <v>370</v>
      </c>
      <c r="D2008" s="39" t="s">
        <v>370</v>
      </c>
      <c r="E2008" s="138">
        <v>56.47</v>
      </c>
      <c r="F2008" s="138">
        <v>53.07</v>
      </c>
      <c r="G2008" s="138">
        <v>59.81</v>
      </c>
      <c r="H2008" s="138">
        <v>3.0458650610943865</v>
      </c>
    </row>
    <row r="2009" spans="1:8">
      <c r="A2009" s="39" t="s">
        <v>488</v>
      </c>
      <c r="B2009" s="39" t="s">
        <v>357</v>
      </c>
      <c r="C2009" s="39" t="s">
        <v>357</v>
      </c>
      <c r="D2009" s="39" t="s">
        <v>357</v>
      </c>
      <c r="E2009" s="138">
        <v>50.69</v>
      </c>
      <c r="F2009" s="138">
        <v>49.03</v>
      </c>
      <c r="G2009" s="138">
        <v>52.36</v>
      </c>
      <c r="H2009" s="138">
        <v>1.6768593410929178</v>
      </c>
    </row>
    <row r="2010" spans="1:8">
      <c r="A2010" s="39" t="s">
        <v>488</v>
      </c>
      <c r="B2010" s="39" t="s">
        <v>371</v>
      </c>
      <c r="C2010" s="39" t="s">
        <v>371</v>
      </c>
      <c r="D2010" s="39" t="s">
        <v>371</v>
      </c>
      <c r="E2010" s="138">
        <v>55.67</v>
      </c>
      <c r="F2010" s="138">
        <v>52.2</v>
      </c>
      <c r="G2010" s="138">
        <v>59.08</v>
      </c>
      <c r="H2010" s="138">
        <v>3.1614873360876592</v>
      </c>
    </row>
    <row r="2011" spans="1:8">
      <c r="A2011" s="39" t="s">
        <v>488</v>
      </c>
      <c r="B2011" s="39" t="s">
        <v>372</v>
      </c>
      <c r="C2011" s="39" t="s">
        <v>372</v>
      </c>
      <c r="D2011" s="39" t="s">
        <v>372</v>
      </c>
      <c r="E2011" s="138">
        <v>49.18</v>
      </c>
      <c r="F2011" s="138">
        <v>46.37</v>
      </c>
      <c r="G2011" s="138">
        <v>51.99</v>
      </c>
      <c r="H2011" s="138">
        <v>2.928019520130134</v>
      </c>
    </row>
    <row r="2012" spans="1:8">
      <c r="A2012" s="39" t="s">
        <v>488</v>
      </c>
      <c r="B2012" s="39" t="s">
        <v>373</v>
      </c>
      <c r="C2012" s="39" t="s">
        <v>373</v>
      </c>
      <c r="D2012" s="39" t="s">
        <v>373</v>
      </c>
      <c r="E2012" s="138">
        <v>49.65</v>
      </c>
      <c r="F2012" s="138">
        <v>46.33</v>
      </c>
      <c r="G2012" s="138">
        <v>52.97</v>
      </c>
      <c r="H2012" s="138">
        <v>3.4239677744209467</v>
      </c>
    </row>
    <row r="2013" spans="1:8">
      <c r="A2013" s="39" t="s">
        <v>488</v>
      </c>
      <c r="B2013" s="39" t="s">
        <v>374</v>
      </c>
      <c r="C2013" s="39" t="s">
        <v>374</v>
      </c>
      <c r="D2013" s="39" t="s">
        <v>374</v>
      </c>
      <c r="E2013" s="138">
        <v>49.37</v>
      </c>
      <c r="F2013" s="138">
        <v>46.17</v>
      </c>
      <c r="G2013" s="138">
        <v>52.57</v>
      </c>
      <c r="H2013" s="138">
        <v>3.3016001620417255</v>
      </c>
    </row>
    <row r="2014" spans="1:8">
      <c r="A2014" s="39" t="s">
        <v>488</v>
      </c>
      <c r="B2014" s="39" t="s">
        <v>358</v>
      </c>
      <c r="C2014" s="39" t="s">
        <v>358</v>
      </c>
      <c r="D2014" s="39" t="s">
        <v>358</v>
      </c>
      <c r="E2014" s="138">
        <v>50.05</v>
      </c>
      <c r="F2014" s="138">
        <v>48.27</v>
      </c>
      <c r="G2014" s="138">
        <v>51.82</v>
      </c>
      <c r="H2014" s="138">
        <v>1.8181818181818183</v>
      </c>
    </row>
    <row r="2015" spans="1:8">
      <c r="A2015" s="39" t="s">
        <v>488</v>
      </c>
      <c r="B2015" s="39" t="s">
        <v>375</v>
      </c>
      <c r="C2015" s="39" t="s">
        <v>375</v>
      </c>
      <c r="D2015" s="39" t="s">
        <v>375</v>
      </c>
      <c r="E2015" s="138">
        <v>45.34</v>
      </c>
      <c r="F2015" s="138">
        <v>40.49</v>
      </c>
      <c r="G2015" s="138">
        <v>50.28</v>
      </c>
      <c r="H2015" s="138">
        <v>5.53595059550066</v>
      </c>
    </row>
    <row r="2016" spans="1:8">
      <c r="A2016" s="39" t="s">
        <v>488</v>
      </c>
      <c r="B2016" s="39" t="s">
        <v>376</v>
      </c>
      <c r="C2016" s="39" t="s">
        <v>376</v>
      </c>
      <c r="D2016" s="39" t="s">
        <v>376</v>
      </c>
      <c r="E2016" s="138">
        <v>59.32</v>
      </c>
      <c r="F2016" s="138">
        <v>55.59</v>
      </c>
      <c r="G2016" s="138">
        <v>62.94</v>
      </c>
      <c r="H2016" s="138">
        <v>3.169251517194875</v>
      </c>
    </row>
    <row r="2017" spans="1:8">
      <c r="A2017" s="39" t="s">
        <v>488</v>
      </c>
      <c r="B2017" s="39" t="s">
        <v>377</v>
      </c>
      <c r="C2017" s="39" t="s">
        <v>377</v>
      </c>
      <c r="D2017" s="39" t="s">
        <v>377</v>
      </c>
      <c r="E2017" s="138">
        <v>47.12</v>
      </c>
      <c r="F2017" s="138">
        <v>43.77</v>
      </c>
      <c r="G2017" s="138">
        <v>50.49</v>
      </c>
      <c r="H2017" s="138">
        <v>3.650254668930391</v>
      </c>
    </row>
    <row r="2018" spans="1:8">
      <c r="A2018" s="39" t="s">
        <v>488</v>
      </c>
      <c r="B2018" s="39" t="s">
        <v>386</v>
      </c>
      <c r="C2018" s="39" t="s">
        <v>386</v>
      </c>
      <c r="D2018" s="39" t="s">
        <v>386</v>
      </c>
      <c r="E2018" s="138">
        <v>47.67</v>
      </c>
      <c r="F2018" s="138">
        <v>45</v>
      </c>
      <c r="G2018" s="138">
        <v>50.36</v>
      </c>
      <c r="H2018" s="138">
        <v>2.8739249003566187</v>
      </c>
    </row>
    <row r="2019" spans="1:8">
      <c r="A2019" s="39" t="s">
        <v>488</v>
      </c>
      <c r="B2019" s="39" t="s">
        <v>379</v>
      </c>
      <c r="C2019" s="39" t="s">
        <v>379</v>
      </c>
      <c r="D2019" s="39" t="s">
        <v>379</v>
      </c>
      <c r="E2019" s="138">
        <v>48.41</v>
      </c>
      <c r="F2019" s="138">
        <v>45.56</v>
      </c>
      <c r="G2019" s="138">
        <v>51.27</v>
      </c>
      <c r="H2019" s="138">
        <v>3.0159058045858296</v>
      </c>
    </row>
    <row r="2020" spans="1:8">
      <c r="A2020" s="39" t="s">
        <v>488</v>
      </c>
      <c r="B2020" s="39" t="s">
        <v>360</v>
      </c>
      <c r="C2020" s="39" t="s">
        <v>360</v>
      </c>
      <c r="D2020" s="39" t="s">
        <v>360</v>
      </c>
      <c r="E2020" s="138">
        <v>49.86</v>
      </c>
      <c r="F2020" s="138">
        <v>48.16</v>
      </c>
      <c r="G2020" s="138">
        <v>51.55</v>
      </c>
      <c r="H2020" s="138">
        <v>1.7448856799037304</v>
      </c>
    </row>
    <row r="2021" spans="1:8">
      <c r="A2021" s="39" t="s">
        <v>488</v>
      </c>
      <c r="B2021" s="39" t="s">
        <v>0</v>
      </c>
      <c r="C2021" s="39" t="s">
        <v>0</v>
      </c>
      <c r="D2021" s="39" t="s">
        <v>0</v>
      </c>
      <c r="E2021" s="138">
        <v>50.72</v>
      </c>
      <c r="F2021" s="138">
        <v>49.86</v>
      </c>
      <c r="G2021" s="138">
        <v>51.58</v>
      </c>
      <c r="H2021" s="138">
        <v>0.86750788643533117</v>
      </c>
    </row>
    <row r="2022" spans="1:8">
      <c r="A2022" s="39" t="s">
        <v>250</v>
      </c>
      <c r="B2022" s="39" t="s">
        <v>101</v>
      </c>
      <c r="C2022" s="39" t="s">
        <v>366</v>
      </c>
      <c r="D2022" s="39" t="s">
        <v>356</v>
      </c>
      <c r="E2022" s="138">
        <v>58.14</v>
      </c>
      <c r="F2022" s="138">
        <v>49.85</v>
      </c>
      <c r="G2022" s="138">
        <v>66</v>
      </c>
      <c r="H2022" s="138">
        <v>7.1551427588579299</v>
      </c>
    </row>
    <row r="2023" spans="1:8">
      <c r="A2023" s="39" t="s">
        <v>250</v>
      </c>
      <c r="B2023" s="39" t="s">
        <v>108</v>
      </c>
      <c r="C2023" s="39" t="s">
        <v>365</v>
      </c>
      <c r="D2023" s="39" t="s">
        <v>356</v>
      </c>
      <c r="E2023" s="138">
        <v>69.22</v>
      </c>
      <c r="F2023" s="138">
        <v>53.85</v>
      </c>
      <c r="G2023" s="138">
        <v>81.25</v>
      </c>
      <c r="H2023" s="138">
        <v>10.300491187518059</v>
      </c>
    </row>
    <row r="2024" spans="1:8">
      <c r="A2024" s="39" t="s">
        <v>250</v>
      </c>
      <c r="B2024" s="39" t="s">
        <v>109</v>
      </c>
      <c r="C2024" s="39" t="s">
        <v>364</v>
      </c>
      <c r="D2024" s="39" t="s">
        <v>356</v>
      </c>
      <c r="E2024" s="138">
        <v>64.63</v>
      </c>
      <c r="F2024" s="138">
        <v>57.39</v>
      </c>
      <c r="G2024" s="138">
        <v>71.260000000000005</v>
      </c>
      <c r="H2024" s="138">
        <v>5.5082778895249884</v>
      </c>
    </row>
    <row r="2025" spans="1:8">
      <c r="A2025" s="39" t="s">
        <v>250</v>
      </c>
      <c r="B2025" s="39" t="s">
        <v>112</v>
      </c>
      <c r="C2025" s="39" t="s">
        <v>364</v>
      </c>
      <c r="D2025" s="39" t="s">
        <v>356</v>
      </c>
      <c r="E2025" s="138">
        <v>73.650000000000006</v>
      </c>
      <c r="F2025" s="138">
        <v>66.2</v>
      </c>
      <c r="G2025" s="138">
        <v>79.95</v>
      </c>
      <c r="H2025" s="138">
        <v>4.7793618465716214</v>
      </c>
    </row>
    <row r="2026" spans="1:8">
      <c r="A2026" s="39" t="s">
        <v>250</v>
      </c>
      <c r="B2026" s="39" t="s">
        <v>115</v>
      </c>
      <c r="C2026" s="39" t="s">
        <v>366</v>
      </c>
      <c r="D2026" s="39" t="s">
        <v>356</v>
      </c>
      <c r="E2026" s="138">
        <v>56.24</v>
      </c>
      <c r="F2026" s="138">
        <v>45.77</v>
      </c>
      <c r="G2026" s="138">
        <v>66.19</v>
      </c>
      <c r="H2026" s="138">
        <v>9.3883357041251774</v>
      </c>
    </row>
    <row r="2027" spans="1:8">
      <c r="A2027" s="39" t="s">
        <v>250</v>
      </c>
      <c r="B2027" s="39" t="s">
        <v>118</v>
      </c>
      <c r="C2027" s="39" t="s">
        <v>365</v>
      </c>
      <c r="D2027" s="39" t="s">
        <v>356</v>
      </c>
      <c r="E2027" s="138">
        <v>72.69</v>
      </c>
      <c r="F2027" s="138">
        <v>64.66</v>
      </c>
      <c r="G2027" s="138">
        <v>79.48</v>
      </c>
      <c r="H2027" s="138">
        <v>5.2276791855826108</v>
      </c>
    </row>
    <row r="2028" spans="1:8">
      <c r="A2028" s="39" t="s">
        <v>250</v>
      </c>
      <c r="B2028" s="39" t="s">
        <v>122</v>
      </c>
      <c r="C2028" s="39" t="s">
        <v>364</v>
      </c>
      <c r="D2028" s="39" t="s">
        <v>356</v>
      </c>
      <c r="E2028" s="138">
        <v>64.52</v>
      </c>
      <c r="F2028" s="138">
        <v>55.88</v>
      </c>
      <c r="G2028" s="138">
        <v>72.31</v>
      </c>
      <c r="H2028" s="138">
        <v>6.5561066336019849</v>
      </c>
    </row>
    <row r="2029" spans="1:8">
      <c r="A2029" s="39" t="s">
        <v>250</v>
      </c>
      <c r="B2029" s="39" t="s">
        <v>130</v>
      </c>
      <c r="C2029" s="39" t="s">
        <v>363</v>
      </c>
      <c r="D2029" s="39" t="s">
        <v>356</v>
      </c>
      <c r="E2029" s="138">
        <v>58</v>
      </c>
      <c r="F2029" s="138">
        <v>48.74</v>
      </c>
      <c r="G2029" s="138">
        <v>66.73</v>
      </c>
      <c r="H2029" s="138">
        <v>7.9999999999999991</v>
      </c>
    </row>
    <row r="2030" spans="1:8">
      <c r="A2030" s="39" t="s">
        <v>250</v>
      </c>
      <c r="B2030" s="39" t="s">
        <v>135</v>
      </c>
      <c r="C2030" s="39" t="s">
        <v>364</v>
      </c>
      <c r="D2030" s="39" t="s">
        <v>356</v>
      </c>
      <c r="E2030" s="138">
        <v>62.75</v>
      </c>
      <c r="F2030" s="138">
        <v>53.39</v>
      </c>
      <c r="G2030" s="138">
        <v>71.239999999999995</v>
      </c>
      <c r="H2030" s="138">
        <v>7.3306772908366531</v>
      </c>
    </row>
    <row r="2031" spans="1:8">
      <c r="A2031" s="39" t="s">
        <v>250</v>
      </c>
      <c r="B2031" s="39" t="s">
        <v>136</v>
      </c>
      <c r="C2031" s="39" t="s">
        <v>364</v>
      </c>
      <c r="D2031" s="39" t="s">
        <v>356</v>
      </c>
      <c r="E2031" s="138">
        <v>60.44</v>
      </c>
      <c r="F2031" s="138">
        <v>52.55</v>
      </c>
      <c r="G2031" s="138">
        <v>67.819999999999993</v>
      </c>
      <c r="H2031" s="138">
        <v>6.4857710125744541</v>
      </c>
    </row>
    <row r="2032" spans="1:8">
      <c r="A2032" s="39" t="s">
        <v>250</v>
      </c>
      <c r="B2032" s="39" t="s">
        <v>143</v>
      </c>
      <c r="C2032" s="39" t="s">
        <v>365</v>
      </c>
      <c r="D2032" s="39" t="s">
        <v>356</v>
      </c>
      <c r="E2032" s="138">
        <v>74.31</v>
      </c>
      <c r="F2032" s="138">
        <v>66.17</v>
      </c>
      <c r="G2032" s="138">
        <v>81.05</v>
      </c>
      <c r="H2032" s="138">
        <v>5.1271699636657244</v>
      </c>
    </row>
    <row r="2033" spans="1:8">
      <c r="A2033" s="39" t="s">
        <v>250</v>
      </c>
      <c r="B2033" s="39" t="s">
        <v>149</v>
      </c>
      <c r="C2033" s="39" t="s">
        <v>363</v>
      </c>
      <c r="D2033" s="39" t="s">
        <v>356</v>
      </c>
      <c r="E2033" s="138">
        <v>59.55</v>
      </c>
      <c r="F2033" s="138">
        <v>47.88</v>
      </c>
      <c r="G2033" s="138">
        <v>70.239999999999995</v>
      </c>
      <c r="H2033" s="138">
        <v>9.7397145256087327</v>
      </c>
    </row>
    <row r="2034" spans="1:8">
      <c r="A2034" s="39" t="s">
        <v>250</v>
      </c>
      <c r="B2034" s="39" t="s">
        <v>151</v>
      </c>
      <c r="C2034" s="39" t="s">
        <v>364</v>
      </c>
      <c r="D2034" s="39" t="s">
        <v>356</v>
      </c>
      <c r="E2034" s="138">
        <v>68.64</v>
      </c>
      <c r="F2034" s="138">
        <v>61.32</v>
      </c>
      <c r="G2034" s="138">
        <v>75.14</v>
      </c>
      <c r="H2034" s="138">
        <v>5.1573426573426575</v>
      </c>
    </row>
    <row r="2035" spans="1:8">
      <c r="A2035" s="39" t="s">
        <v>250</v>
      </c>
      <c r="B2035" s="39" t="s">
        <v>154</v>
      </c>
      <c r="C2035" s="39" t="s">
        <v>366</v>
      </c>
      <c r="D2035" s="39" t="s">
        <v>356</v>
      </c>
      <c r="E2035" s="138">
        <v>65.680000000000007</v>
      </c>
      <c r="F2035" s="138">
        <v>57.26</v>
      </c>
      <c r="G2035" s="138">
        <v>73.22</v>
      </c>
      <c r="H2035" s="138">
        <v>6.2423873325213144</v>
      </c>
    </row>
    <row r="2036" spans="1:8">
      <c r="A2036" s="39" t="s">
        <v>250</v>
      </c>
      <c r="B2036" s="39" t="s">
        <v>164</v>
      </c>
      <c r="C2036" s="39" t="s">
        <v>365</v>
      </c>
      <c r="D2036" s="39" t="s">
        <v>356</v>
      </c>
      <c r="E2036" s="138">
        <v>66.349999999999994</v>
      </c>
      <c r="F2036" s="138">
        <v>56.97</v>
      </c>
      <c r="G2036" s="138">
        <v>74.599999999999994</v>
      </c>
      <c r="H2036" s="138">
        <v>6.8425018839487564</v>
      </c>
    </row>
    <row r="2037" spans="1:8">
      <c r="A2037" s="39" t="s">
        <v>250</v>
      </c>
      <c r="B2037" s="39" t="s">
        <v>171</v>
      </c>
      <c r="C2037" s="39" t="s">
        <v>366</v>
      </c>
      <c r="D2037" s="39" t="s">
        <v>356</v>
      </c>
      <c r="E2037" s="138">
        <v>61.05</v>
      </c>
      <c r="F2037" s="138">
        <v>51.93</v>
      </c>
      <c r="G2037" s="138">
        <v>69.45</v>
      </c>
      <c r="H2037" s="138">
        <v>7.3873873873873865</v>
      </c>
    </row>
    <row r="2038" spans="1:8">
      <c r="A2038" s="39" t="s">
        <v>250</v>
      </c>
      <c r="B2038" s="39" t="s">
        <v>174</v>
      </c>
      <c r="C2038" s="39" t="s">
        <v>366</v>
      </c>
      <c r="D2038" s="39" t="s">
        <v>356</v>
      </c>
      <c r="E2038" s="138">
        <v>58.28</v>
      </c>
      <c r="F2038" s="138">
        <v>47.3</v>
      </c>
      <c r="G2038" s="138">
        <v>68.5</v>
      </c>
      <c r="H2038" s="138">
        <v>9.4200411805078925</v>
      </c>
    </row>
    <row r="2039" spans="1:8">
      <c r="A2039" s="39" t="s">
        <v>250</v>
      </c>
      <c r="B2039" s="39" t="s">
        <v>102</v>
      </c>
      <c r="C2039" s="39" t="s">
        <v>368</v>
      </c>
      <c r="D2039" s="39" t="s">
        <v>357</v>
      </c>
      <c r="E2039" s="138">
        <v>57.61</v>
      </c>
      <c r="F2039" s="138">
        <v>49.66</v>
      </c>
      <c r="G2039" s="138">
        <v>65.180000000000007</v>
      </c>
      <c r="H2039" s="138">
        <v>6.9258809234507908</v>
      </c>
    </row>
    <row r="2040" spans="1:8">
      <c r="A2040" s="39" t="s">
        <v>250</v>
      </c>
      <c r="B2040" s="39" t="s">
        <v>103</v>
      </c>
      <c r="C2040" s="39" t="s">
        <v>368</v>
      </c>
      <c r="D2040" s="39" t="s">
        <v>357</v>
      </c>
      <c r="E2040" s="138">
        <v>58.3</v>
      </c>
      <c r="F2040" s="138">
        <v>50.2</v>
      </c>
      <c r="G2040" s="138">
        <v>65.98</v>
      </c>
      <c r="H2040" s="138">
        <v>6.9468267581475134</v>
      </c>
    </row>
    <row r="2041" spans="1:8">
      <c r="A2041" s="39" t="s">
        <v>250</v>
      </c>
      <c r="B2041" s="39" t="s">
        <v>104</v>
      </c>
      <c r="C2041" s="39" t="s">
        <v>367</v>
      </c>
      <c r="D2041" s="39" t="s">
        <v>357</v>
      </c>
      <c r="E2041" s="138">
        <v>58.87</v>
      </c>
      <c r="F2041" s="138">
        <v>50.42</v>
      </c>
      <c r="G2041" s="138">
        <v>66.819999999999993</v>
      </c>
      <c r="H2041" s="138">
        <v>7.16833701375913</v>
      </c>
    </row>
    <row r="2042" spans="1:8">
      <c r="A2042" s="39" t="s">
        <v>250</v>
      </c>
      <c r="B2042" s="39" t="s">
        <v>110</v>
      </c>
      <c r="C2042" s="39" t="s">
        <v>370</v>
      </c>
      <c r="D2042" s="39" t="s">
        <v>357</v>
      </c>
      <c r="E2042" s="138">
        <v>56</v>
      </c>
      <c r="F2042" s="138">
        <v>45.71</v>
      </c>
      <c r="G2042" s="138">
        <v>65.8</v>
      </c>
      <c r="H2042" s="138">
        <v>9.2678571428571423</v>
      </c>
    </row>
    <row r="2043" spans="1:8">
      <c r="A2043" s="39" t="s">
        <v>250</v>
      </c>
      <c r="B2043" s="39" t="s">
        <v>111</v>
      </c>
      <c r="C2043" s="39" t="s">
        <v>370</v>
      </c>
      <c r="D2043" s="39" t="s">
        <v>357</v>
      </c>
      <c r="E2043" s="138">
        <v>49.16</v>
      </c>
      <c r="F2043" s="138">
        <v>39.369999999999997</v>
      </c>
      <c r="G2043" s="138">
        <v>59.01</v>
      </c>
      <c r="H2043" s="138">
        <v>10.333604556550041</v>
      </c>
    </row>
    <row r="2044" spans="1:8">
      <c r="A2044" s="39" t="s">
        <v>250</v>
      </c>
      <c r="B2044" s="39" t="s">
        <v>116</v>
      </c>
      <c r="C2044" s="39" t="s">
        <v>369</v>
      </c>
      <c r="D2044" s="39" t="s">
        <v>357</v>
      </c>
      <c r="E2044" s="138">
        <v>68.58</v>
      </c>
      <c r="F2044" s="138">
        <v>61.58</v>
      </c>
      <c r="G2044" s="138">
        <v>74.819999999999993</v>
      </c>
      <c r="H2044" s="138">
        <v>4.9431321084864397</v>
      </c>
    </row>
    <row r="2045" spans="1:8">
      <c r="A2045" s="39" t="s">
        <v>250</v>
      </c>
      <c r="B2045" s="39" t="s">
        <v>117</v>
      </c>
      <c r="C2045" s="39" t="s">
        <v>367</v>
      </c>
      <c r="D2045" s="39" t="s">
        <v>357</v>
      </c>
      <c r="E2045" s="138">
        <v>56.45</v>
      </c>
      <c r="F2045" s="138">
        <v>47.35</v>
      </c>
      <c r="G2045" s="138">
        <v>65.14</v>
      </c>
      <c r="H2045" s="138">
        <v>8.113374667847653</v>
      </c>
    </row>
    <row r="2046" spans="1:8">
      <c r="A2046" s="39" t="s">
        <v>250</v>
      </c>
      <c r="B2046" s="39" t="s">
        <v>119</v>
      </c>
      <c r="C2046" s="39" t="s">
        <v>367</v>
      </c>
      <c r="D2046" s="39" t="s">
        <v>357</v>
      </c>
      <c r="E2046" s="138">
        <v>58.28</v>
      </c>
      <c r="F2046" s="138">
        <v>48.68</v>
      </c>
      <c r="G2046" s="138">
        <v>67.28</v>
      </c>
      <c r="H2046" s="138">
        <v>8.2361015785861351</v>
      </c>
    </row>
    <row r="2047" spans="1:8">
      <c r="A2047" s="39" t="s">
        <v>250</v>
      </c>
      <c r="B2047" s="39" t="s">
        <v>123</v>
      </c>
      <c r="C2047" s="39" t="s">
        <v>370</v>
      </c>
      <c r="D2047" s="39" t="s">
        <v>357</v>
      </c>
      <c r="E2047" s="138">
        <v>61.57</v>
      </c>
      <c r="F2047" s="138">
        <v>51.04</v>
      </c>
      <c r="G2047" s="138">
        <v>71.12</v>
      </c>
      <c r="H2047" s="138">
        <v>8.429429917167452</v>
      </c>
    </row>
    <row r="2048" spans="1:8">
      <c r="A2048" s="39" t="s">
        <v>250</v>
      </c>
      <c r="B2048" s="39" t="s">
        <v>132</v>
      </c>
      <c r="C2048" s="39" t="s">
        <v>367</v>
      </c>
      <c r="D2048" s="39" t="s">
        <v>357</v>
      </c>
      <c r="E2048" s="138">
        <v>57.32</v>
      </c>
      <c r="F2048" s="138">
        <v>47.26</v>
      </c>
      <c r="G2048" s="138">
        <v>66.81</v>
      </c>
      <c r="H2048" s="138">
        <v>8.8101884159106767</v>
      </c>
    </row>
    <row r="2049" spans="1:8">
      <c r="A2049" s="39" t="s">
        <v>250</v>
      </c>
      <c r="B2049" s="39" t="s">
        <v>134</v>
      </c>
      <c r="C2049" s="39" t="s">
        <v>368</v>
      </c>
      <c r="D2049" s="39" t="s">
        <v>357</v>
      </c>
      <c r="E2049" s="138">
        <v>67.319999999999993</v>
      </c>
      <c r="F2049" s="138">
        <v>59.86</v>
      </c>
      <c r="G2049" s="138">
        <v>73.989999999999995</v>
      </c>
      <c r="H2049" s="138">
        <v>5.3773024361259667</v>
      </c>
    </row>
    <row r="2050" spans="1:8">
      <c r="A2050" s="39" t="s">
        <v>250</v>
      </c>
      <c r="B2050" s="39" t="s">
        <v>150</v>
      </c>
      <c r="C2050" s="39" t="s">
        <v>367</v>
      </c>
      <c r="D2050" s="39" t="s">
        <v>357</v>
      </c>
      <c r="E2050" s="138">
        <v>61.52</v>
      </c>
      <c r="F2050" s="138">
        <v>53.56</v>
      </c>
      <c r="G2050" s="138">
        <v>68.92</v>
      </c>
      <c r="H2050" s="138">
        <v>6.4044213263979186</v>
      </c>
    </row>
    <row r="2051" spans="1:8">
      <c r="A2051" s="39" t="s">
        <v>250</v>
      </c>
      <c r="B2051" s="39" t="s">
        <v>156</v>
      </c>
      <c r="C2051" s="39" t="s">
        <v>367</v>
      </c>
      <c r="D2051" s="39" t="s">
        <v>357</v>
      </c>
      <c r="E2051" s="138">
        <v>58.18</v>
      </c>
      <c r="F2051" s="138">
        <v>47.58</v>
      </c>
      <c r="G2051" s="138">
        <v>68.08</v>
      </c>
      <c r="H2051" s="138">
        <v>9.1096596768649025</v>
      </c>
    </row>
    <row r="2052" spans="1:8">
      <c r="A2052" s="39" t="s">
        <v>250</v>
      </c>
      <c r="B2052" s="39" t="s">
        <v>159</v>
      </c>
      <c r="C2052" s="39" t="s">
        <v>368</v>
      </c>
      <c r="D2052" s="39" t="s">
        <v>357</v>
      </c>
      <c r="E2052" s="138">
        <v>67.61</v>
      </c>
      <c r="F2052" s="138">
        <v>60.12</v>
      </c>
      <c r="G2052" s="138">
        <v>74.290000000000006</v>
      </c>
      <c r="H2052" s="138">
        <v>5.3690282502588369</v>
      </c>
    </row>
    <row r="2053" spans="1:8">
      <c r="A2053" s="39" t="s">
        <v>250</v>
      </c>
      <c r="B2053" s="39" t="s">
        <v>161</v>
      </c>
      <c r="C2053" s="39" t="s">
        <v>367</v>
      </c>
      <c r="D2053" s="39" t="s">
        <v>357</v>
      </c>
      <c r="E2053" s="138">
        <v>62.21</v>
      </c>
      <c r="F2053" s="138">
        <v>51.92</v>
      </c>
      <c r="G2053" s="138">
        <v>71.5</v>
      </c>
      <c r="H2053" s="138">
        <v>8.1337405561806762</v>
      </c>
    </row>
    <row r="2054" spans="1:8">
      <c r="A2054" s="39" t="s">
        <v>250</v>
      </c>
      <c r="B2054" s="39" t="s">
        <v>168</v>
      </c>
      <c r="C2054" s="39" t="s">
        <v>369</v>
      </c>
      <c r="D2054" s="39" t="s">
        <v>357</v>
      </c>
      <c r="E2054" s="138">
        <v>64.83</v>
      </c>
      <c r="F2054" s="138">
        <v>56.71</v>
      </c>
      <c r="G2054" s="138">
        <v>72.17</v>
      </c>
      <c r="H2054" s="138">
        <v>6.1237081598025611</v>
      </c>
    </row>
    <row r="2055" spans="1:8">
      <c r="A2055" s="39" t="s">
        <v>250</v>
      </c>
      <c r="B2055" s="39" t="s">
        <v>98</v>
      </c>
      <c r="C2055" s="39" t="s">
        <v>374</v>
      </c>
      <c r="D2055" s="39" t="s">
        <v>358</v>
      </c>
      <c r="E2055" s="138">
        <v>66.69</v>
      </c>
      <c r="F2055" s="138">
        <v>58.75</v>
      </c>
      <c r="G2055" s="138">
        <v>73.790000000000006</v>
      </c>
      <c r="H2055" s="138">
        <v>5.7879742090268405</v>
      </c>
    </row>
    <row r="2056" spans="1:8">
      <c r="A2056" s="39" t="s">
        <v>250</v>
      </c>
      <c r="B2056" s="39" t="s">
        <v>105</v>
      </c>
      <c r="C2056" s="39" t="s">
        <v>374</v>
      </c>
      <c r="D2056" s="39" t="s">
        <v>358</v>
      </c>
      <c r="E2056" s="138">
        <v>70.209999999999994</v>
      </c>
      <c r="F2056" s="138">
        <v>62.7</v>
      </c>
      <c r="G2056" s="138">
        <v>76.77</v>
      </c>
      <c r="H2056" s="138">
        <v>5.1417177040307651</v>
      </c>
    </row>
    <row r="2057" spans="1:8">
      <c r="A2057" s="39" t="s">
        <v>250</v>
      </c>
      <c r="B2057" s="39" t="s">
        <v>106</v>
      </c>
      <c r="C2057" s="39" t="s">
        <v>372</v>
      </c>
      <c r="D2057" s="39" t="s">
        <v>358</v>
      </c>
      <c r="E2057" s="138">
        <v>60.37</v>
      </c>
      <c r="F2057" s="138">
        <v>51.27</v>
      </c>
      <c r="G2057" s="138">
        <v>68.81</v>
      </c>
      <c r="H2057" s="138">
        <v>7.4871624979294351</v>
      </c>
    </row>
    <row r="2058" spans="1:8">
      <c r="A2058" s="39" t="s">
        <v>250</v>
      </c>
      <c r="B2058" s="39" t="s">
        <v>125</v>
      </c>
      <c r="C2058" s="39" t="s">
        <v>371</v>
      </c>
      <c r="D2058" s="39" t="s">
        <v>358</v>
      </c>
      <c r="E2058" s="138">
        <v>71.62</v>
      </c>
      <c r="F2058" s="138">
        <v>63.62</v>
      </c>
      <c r="G2058" s="138">
        <v>78.459999999999994</v>
      </c>
      <c r="H2058" s="138">
        <v>5.3057805082379224</v>
      </c>
    </row>
    <row r="2059" spans="1:8">
      <c r="A2059" s="39" t="s">
        <v>250</v>
      </c>
      <c r="B2059" s="39" t="s">
        <v>131</v>
      </c>
      <c r="C2059" s="39" t="s">
        <v>374</v>
      </c>
      <c r="D2059" s="39" t="s">
        <v>358</v>
      </c>
      <c r="E2059" s="138">
        <v>61.21</v>
      </c>
      <c r="F2059" s="138">
        <v>53.44</v>
      </c>
      <c r="G2059" s="138">
        <v>68.45</v>
      </c>
      <c r="H2059" s="138">
        <v>6.2898219245221378</v>
      </c>
    </row>
    <row r="2060" spans="1:8">
      <c r="A2060" s="39" t="s">
        <v>250</v>
      </c>
      <c r="B2060" s="39" t="s">
        <v>133</v>
      </c>
      <c r="C2060" s="39" t="s">
        <v>373</v>
      </c>
      <c r="D2060" s="39" t="s">
        <v>358</v>
      </c>
      <c r="E2060" s="138">
        <v>60.82</v>
      </c>
      <c r="F2060" s="138">
        <v>52.39</v>
      </c>
      <c r="G2060" s="138">
        <v>68.66</v>
      </c>
      <c r="H2060" s="138">
        <v>6.8727392305162764</v>
      </c>
    </row>
    <row r="2061" spans="1:8">
      <c r="A2061" s="39" t="s">
        <v>250</v>
      </c>
      <c r="B2061" s="39" t="s">
        <v>137</v>
      </c>
      <c r="C2061" s="39" t="s">
        <v>372</v>
      </c>
      <c r="D2061" s="39" t="s">
        <v>358</v>
      </c>
      <c r="E2061" s="138">
        <v>55.41</v>
      </c>
      <c r="F2061" s="138">
        <v>45.86</v>
      </c>
      <c r="G2061" s="138">
        <v>64.569999999999993</v>
      </c>
      <c r="H2061" s="138">
        <v>8.7168381158635633</v>
      </c>
    </row>
    <row r="2062" spans="1:8">
      <c r="A2062" s="39" t="s">
        <v>250</v>
      </c>
      <c r="B2062" s="39" t="s">
        <v>138</v>
      </c>
      <c r="C2062" s="39" t="s">
        <v>374</v>
      </c>
      <c r="D2062" s="39" t="s">
        <v>358</v>
      </c>
      <c r="E2062" s="138">
        <v>59.55</v>
      </c>
      <c r="F2062" s="138">
        <v>51.83</v>
      </c>
      <c r="G2062" s="138">
        <v>66.83</v>
      </c>
      <c r="H2062" s="138">
        <v>6.4651553316540724</v>
      </c>
    </row>
    <row r="2063" spans="1:8">
      <c r="A2063" s="39" t="s">
        <v>250</v>
      </c>
      <c r="B2063" s="39" t="s">
        <v>140</v>
      </c>
      <c r="C2063" s="39" t="s">
        <v>373</v>
      </c>
      <c r="D2063" s="39" t="s">
        <v>358</v>
      </c>
      <c r="E2063" s="138">
        <v>69.7</v>
      </c>
      <c r="F2063" s="138">
        <v>60.57</v>
      </c>
      <c r="G2063" s="138">
        <v>77.489999999999995</v>
      </c>
      <c r="H2063" s="138">
        <v>6.241032998565279</v>
      </c>
    </row>
    <row r="2064" spans="1:8">
      <c r="A2064" s="39" t="s">
        <v>250</v>
      </c>
      <c r="B2064" s="39" t="s">
        <v>144</v>
      </c>
      <c r="C2064" s="39" t="s">
        <v>371</v>
      </c>
      <c r="D2064" s="39" t="s">
        <v>358</v>
      </c>
      <c r="E2064" s="138">
        <v>51.79</v>
      </c>
      <c r="F2064" s="138">
        <v>43.63</v>
      </c>
      <c r="G2064" s="138">
        <v>59.86</v>
      </c>
      <c r="H2064" s="138">
        <v>8.0710561884533689</v>
      </c>
    </row>
    <row r="2065" spans="1:8">
      <c r="A2065" s="39" t="s">
        <v>250</v>
      </c>
      <c r="B2065" s="39" t="s">
        <v>145</v>
      </c>
      <c r="C2065" s="39" t="s">
        <v>371</v>
      </c>
      <c r="D2065" s="39" t="s">
        <v>358</v>
      </c>
      <c r="E2065" s="138">
        <v>63.71</v>
      </c>
      <c r="F2065" s="138">
        <v>55.76</v>
      </c>
      <c r="G2065" s="138">
        <v>70.98</v>
      </c>
      <c r="H2065" s="138">
        <v>6.1371841155234659</v>
      </c>
    </row>
    <row r="2066" spans="1:8">
      <c r="A2066" s="39" t="s">
        <v>250</v>
      </c>
      <c r="B2066" s="39" t="s">
        <v>146</v>
      </c>
      <c r="C2066" s="39" t="s">
        <v>372</v>
      </c>
      <c r="D2066" s="39" t="s">
        <v>358</v>
      </c>
      <c r="E2066" s="138">
        <v>60.37</v>
      </c>
      <c r="F2066" s="138">
        <v>48.63</v>
      </c>
      <c r="G2066" s="138">
        <v>71.02</v>
      </c>
      <c r="H2066" s="138">
        <v>9.6239854232234556</v>
      </c>
    </row>
    <row r="2067" spans="1:8">
      <c r="A2067" s="39" t="s">
        <v>250</v>
      </c>
      <c r="B2067" s="39" t="s">
        <v>153</v>
      </c>
      <c r="C2067" s="39" t="s">
        <v>371</v>
      </c>
      <c r="D2067" s="39" t="s">
        <v>358</v>
      </c>
      <c r="E2067" s="138">
        <v>62.35</v>
      </c>
      <c r="F2067" s="138">
        <v>53.99</v>
      </c>
      <c r="G2067" s="138">
        <v>70.040000000000006</v>
      </c>
      <c r="H2067" s="138">
        <v>6.6238973536487569</v>
      </c>
    </row>
    <row r="2068" spans="1:8">
      <c r="A2068" s="39" t="s">
        <v>250</v>
      </c>
      <c r="B2068" s="39" t="s">
        <v>162</v>
      </c>
      <c r="C2068" s="39" t="s">
        <v>371</v>
      </c>
      <c r="D2068" s="39" t="s">
        <v>358</v>
      </c>
      <c r="E2068" s="138">
        <v>66.760000000000005</v>
      </c>
      <c r="F2068" s="138">
        <v>59.61</v>
      </c>
      <c r="G2068" s="138">
        <v>73.22</v>
      </c>
      <c r="H2068" s="138">
        <v>5.2276812462552424</v>
      </c>
    </row>
    <row r="2069" spans="1:8">
      <c r="A2069" s="39" t="s">
        <v>250</v>
      </c>
      <c r="B2069" s="39" t="s">
        <v>165</v>
      </c>
      <c r="C2069" s="39" t="s">
        <v>374</v>
      </c>
      <c r="D2069" s="39" t="s">
        <v>358</v>
      </c>
      <c r="E2069" s="138">
        <v>60.68</v>
      </c>
      <c r="F2069" s="138">
        <v>51.51</v>
      </c>
      <c r="G2069" s="138">
        <v>69.150000000000006</v>
      </c>
      <c r="H2069" s="138">
        <v>7.4983520105471326</v>
      </c>
    </row>
    <row r="2070" spans="1:8">
      <c r="A2070" s="39" t="s">
        <v>250</v>
      </c>
      <c r="B2070" s="39" t="s">
        <v>166</v>
      </c>
      <c r="C2070" s="39" t="s">
        <v>374</v>
      </c>
      <c r="D2070" s="39" t="s">
        <v>358</v>
      </c>
      <c r="E2070" s="138">
        <v>65.989999999999995</v>
      </c>
      <c r="F2070" s="138">
        <v>58.21</v>
      </c>
      <c r="G2070" s="138">
        <v>72.98</v>
      </c>
      <c r="H2070" s="138">
        <v>5.7432944385512963</v>
      </c>
    </row>
    <row r="2071" spans="1:8">
      <c r="A2071" s="39" t="s">
        <v>250</v>
      </c>
      <c r="B2071" s="39" t="s">
        <v>170</v>
      </c>
      <c r="C2071" s="39" t="s">
        <v>372</v>
      </c>
      <c r="D2071" s="39" t="s">
        <v>358</v>
      </c>
      <c r="E2071" s="138">
        <v>47.13</v>
      </c>
      <c r="F2071" s="138">
        <v>37.83</v>
      </c>
      <c r="G2071" s="138">
        <v>56.64</v>
      </c>
      <c r="H2071" s="138">
        <v>10.29068533842563</v>
      </c>
    </row>
    <row r="2072" spans="1:8">
      <c r="A2072" s="39" t="s">
        <v>250</v>
      </c>
      <c r="B2072" s="39" t="s">
        <v>172</v>
      </c>
      <c r="C2072" s="39" t="s">
        <v>374</v>
      </c>
      <c r="D2072" s="39" t="s">
        <v>358</v>
      </c>
      <c r="E2072" s="138">
        <v>67.39</v>
      </c>
      <c r="F2072" s="138">
        <v>58.9</v>
      </c>
      <c r="G2072" s="138">
        <v>74.87</v>
      </c>
      <c r="H2072" s="138">
        <v>6.0839887223623679</v>
      </c>
    </row>
    <row r="2073" spans="1:8">
      <c r="A2073" s="39" t="s">
        <v>250</v>
      </c>
      <c r="B2073" s="39" t="s">
        <v>175</v>
      </c>
      <c r="C2073" s="39" t="s">
        <v>373</v>
      </c>
      <c r="D2073" s="39" t="s">
        <v>358</v>
      </c>
      <c r="E2073" s="138">
        <v>65.53</v>
      </c>
      <c r="F2073" s="138">
        <v>55.81</v>
      </c>
      <c r="G2073" s="138">
        <v>74.099999999999994</v>
      </c>
      <c r="H2073" s="138">
        <v>7.1875476880817937</v>
      </c>
    </row>
    <row r="2074" spans="1:8">
      <c r="A2074" s="39" t="s">
        <v>250</v>
      </c>
      <c r="B2074" s="39" t="s">
        <v>99</v>
      </c>
      <c r="C2074" s="39" t="s">
        <v>377</v>
      </c>
      <c r="D2074" s="39" t="s">
        <v>360</v>
      </c>
      <c r="E2074" s="138">
        <v>68.61</v>
      </c>
      <c r="F2074" s="138">
        <v>61.2</v>
      </c>
      <c r="G2074" s="138">
        <v>75.180000000000007</v>
      </c>
      <c r="H2074" s="138">
        <v>5.217898265558957</v>
      </c>
    </row>
    <row r="2075" spans="1:8">
      <c r="A2075" s="39" t="s">
        <v>250</v>
      </c>
      <c r="B2075" s="39" t="s">
        <v>100</v>
      </c>
      <c r="C2075" s="39" t="s">
        <v>377</v>
      </c>
      <c r="D2075" s="39" t="s">
        <v>360</v>
      </c>
      <c r="E2075" s="138">
        <v>67.959999999999994</v>
      </c>
      <c r="F2075" s="138">
        <v>59.45</v>
      </c>
      <c r="G2075" s="138">
        <v>75.430000000000007</v>
      </c>
      <c r="H2075" s="138">
        <v>6.047675103001767</v>
      </c>
    </row>
    <row r="2076" spans="1:8">
      <c r="A2076" s="39" t="s">
        <v>250</v>
      </c>
      <c r="B2076" s="39" t="s">
        <v>107</v>
      </c>
      <c r="C2076" s="39" t="s">
        <v>376</v>
      </c>
      <c r="D2076" s="39" t="s">
        <v>360</v>
      </c>
      <c r="E2076" s="138">
        <v>61.84</v>
      </c>
      <c r="F2076" s="138">
        <v>53.08</v>
      </c>
      <c r="G2076" s="138">
        <v>69.89</v>
      </c>
      <c r="H2076" s="138">
        <v>7.0019404915912036</v>
      </c>
    </row>
    <row r="2077" spans="1:8">
      <c r="A2077" s="39" t="s">
        <v>250</v>
      </c>
      <c r="B2077" s="39" t="s">
        <v>113</v>
      </c>
      <c r="C2077" s="39" t="s">
        <v>375</v>
      </c>
      <c r="D2077" s="39" t="s">
        <v>360</v>
      </c>
      <c r="E2077" s="138">
        <v>62.15</v>
      </c>
      <c r="F2077" s="138">
        <v>54.39</v>
      </c>
      <c r="G2077" s="138">
        <v>69.33</v>
      </c>
      <c r="H2077" s="138">
        <v>6.1786001609010457</v>
      </c>
    </row>
    <row r="2078" spans="1:8">
      <c r="A2078" s="39" t="s">
        <v>250</v>
      </c>
      <c r="B2078" s="39" t="s">
        <v>114</v>
      </c>
      <c r="C2078" s="39" t="s">
        <v>386</v>
      </c>
      <c r="D2078" s="39" t="s">
        <v>360</v>
      </c>
      <c r="E2078" s="138">
        <v>60.3</v>
      </c>
      <c r="F2078" s="138">
        <v>52.88</v>
      </c>
      <c r="G2078" s="138">
        <v>67.27</v>
      </c>
      <c r="H2078" s="138">
        <v>6.1194029850746272</v>
      </c>
    </row>
    <row r="2079" spans="1:8">
      <c r="A2079" s="39" t="s">
        <v>250</v>
      </c>
      <c r="B2079" s="39" t="s">
        <v>120</v>
      </c>
      <c r="C2079" s="39" t="s">
        <v>386</v>
      </c>
      <c r="D2079" s="39" t="s">
        <v>360</v>
      </c>
      <c r="E2079" s="138">
        <v>58.32</v>
      </c>
      <c r="F2079" s="138">
        <v>50.66</v>
      </c>
      <c r="G2079" s="138">
        <v>65.599999999999994</v>
      </c>
      <c r="H2079" s="138">
        <v>6.5843621399176948</v>
      </c>
    </row>
    <row r="2080" spans="1:8">
      <c r="A2080" s="39" t="s">
        <v>250</v>
      </c>
      <c r="B2080" s="39" t="s">
        <v>121</v>
      </c>
      <c r="C2080" s="39" t="s">
        <v>377</v>
      </c>
      <c r="D2080" s="39" t="s">
        <v>360</v>
      </c>
      <c r="E2080" s="138">
        <v>57.47</v>
      </c>
      <c r="F2080" s="138">
        <v>48.63</v>
      </c>
      <c r="G2080" s="138">
        <v>65.849999999999994</v>
      </c>
      <c r="H2080" s="138">
        <v>7.7257699669392732</v>
      </c>
    </row>
    <row r="2081" spans="1:8">
      <c r="A2081" s="39" t="s">
        <v>250</v>
      </c>
      <c r="B2081" s="39" t="s">
        <v>124</v>
      </c>
      <c r="C2081" s="39" t="s">
        <v>375</v>
      </c>
      <c r="D2081" s="39" t="s">
        <v>360</v>
      </c>
      <c r="E2081" s="138">
        <v>61.69</v>
      </c>
      <c r="F2081" s="138">
        <v>52.89</v>
      </c>
      <c r="G2081" s="138">
        <v>69.790000000000006</v>
      </c>
      <c r="H2081" s="138">
        <v>7.0513859620684061</v>
      </c>
    </row>
    <row r="2082" spans="1:8">
      <c r="A2082" s="39" t="s">
        <v>250</v>
      </c>
      <c r="B2082" s="39" t="s">
        <v>126</v>
      </c>
      <c r="C2082" s="39" t="s">
        <v>377</v>
      </c>
      <c r="D2082" s="39" t="s">
        <v>360</v>
      </c>
      <c r="E2082" s="138">
        <v>61.99</v>
      </c>
      <c r="F2082" s="138">
        <v>54.3</v>
      </c>
      <c r="G2082" s="138">
        <v>69.12</v>
      </c>
      <c r="H2082" s="138">
        <v>6.1461526052589122</v>
      </c>
    </row>
    <row r="2083" spans="1:8">
      <c r="A2083" s="39" t="s">
        <v>250</v>
      </c>
      <c r="B2083" s="39" t="s">
        <v>127</v>
      </c>
      <c r="C2083" s="39" t="s">
        <v>386</v>
      </c>
      <c r="D2083" s="39" t="s">
        <v>360</v>
      </c>
      <c r="E2083" s="138">
        <v>68.31</v>
      </c>
      <c r="F2083" s="138">
        <v>59.98</v>
      </c>
      <c r="G2083" s="138">
        <v>75.61</v>
      </c>
      <c r="H2083" s="138">
        <v>5.8702971746450006</v>
      </c>
    </row>
    <row r="2084" spans="1:8">
      <c r="A2084" s="39" t="s">
        <v>250</v>
      </c>
      <c r="B2084" s="39" t="s">
        <v>128</v>
      </c>
      <c r="C2084" s="39" t="s">
        <v>379</v>
      </c>
      <c r="D2084" s="39" t="s">
        <v>360</v>
      </c>
      <c r="E2084" s="138">
        <v>53.9</v>
      </c>
      <c r="F2084" s="138">
        <v>45.02</v>
      </c>
      <c r="G2084" s="138">
        <v>62.53</v>
      </c>
      <c r="H2084" s="138">
        <v>8.3673469387755102</v>
      </c>
    </row>
    <row r="2085" spans="1:8">
      <c r="A2085" s="39" t="s">
        <v>250</v>
      </c>
      <c r="B2085" s="39" t="s">
        <v>129</v>
      </c>
      <c r="C2085" s="39" t="s">
        <v>386</v>
      </c>
      <c r="D2085" s="39" t="s">
        <v>360</v>
      </c>
      <c r="E2085" s="138">
        <v>58.05</v>
      </c>
      <c r="F2085" s="138">
        <v>50.37</v>
      </c>
      <c r="G2085" s="138">
        <v>65.36</v>
      </c>
      <c r="H2085" s="138">
        <v>6.6322136089577963</v>
      </c>
    </row>
    <row r="2086" spans="1:8">
      <c r="A2086" s="39" t="s">
        <v>250</v>
      </c>
      <c r="B2086" s="39" t="s">
        <v>139</v>
      </c>
      <c r="C2086" s="39" t="s">
        <v>379</v>
      </c>
      <c r="D2086" s="39" t="s">
        <v>360</v>
      </c>
      <c r="E2086" s="138">
        <v>63.76</v>
      </c>
      <c r="F2086" s="138">
        <v>52.75</v>
      </c>
      <c r="G2086" s="138">
        <v>73.5</v>
      </c>
      <c r="H2086" s="138">
        <v>8.4065244667503141</v>
      </c>
    </row>
    <row r="2087" spans="1:8">
      <c r="A2087" s="39" t="s">
        <v>250</v>
      </c>
      <c r="B2087" s="39" t="s">
        <v>141</v>
      </c>
      <c r="C2087" s="39" t="s">
        <v>379</v>
      </c>
      <c r="D2087" s="39" t="s">
        <v>360</v>
      </c>
      <c r="E2087" s="138">
        <v>44.19</v>
      </c>
      <c r="F2087" s="138">
        <v>26.61</v>
      </c>
      <c r="G2087" s="138">
        <v>63.34</v>
      </c>
      <c r="H2087" s="138">
        <v>22.222222222222225</v>
      </c>
    </row>
    <row r="2088" spans="1:8">
      <c r="A2088" s="39" t="s">
        <v>250</v>
      </c>
      <c r="B2088" s="39" t="s">
        <v>142</v>
      </c>
      <c r="C2088" s="39" t="s">
        <v>376</v>
      </c>
      <c r="D2088" s="39" t="s">
        <v>360</v>
      </c>
      <c r="E2088" s="138">
        <v>59.13</v>
      </c>
      <c r="F2088" s="138">
        <v>48.47</v>
      </c>
      <c r="G2088" s="138">
        <v>68.989999999999995</v>
      </c>
      <c r="H2088" s="138">
        <v>8.9802130898021311</v>
      </c>
    </row>
    <row r="2089" spans="1:8">
      <c r="A2089" s="39" t="s">
        <v>250</v>
      </c>
      <c r="B2089" s="39" t="s">
        <v>147</v>
      </c>
      <c r="C2089" s="39" t="s">
        <v>379</v>
      </c>
      <c r="D2089" s="39" t="s">
        <v>360</v>
      </c>
      <c r="E2089" s="138">
        <v>61.18</v>
      </c>
      <c r="F2089" s="138">
        <v>52.62</v>
      </c>
      <c r="G2089" s="138">
        <v>69.11</v>
      </c>
      <c r="H2089" s="138">
        <v>6.9303694017652839</v>
      </c>
    </row>
    <row r="2090" spans="1:8">
      <c r="A2090" s="39" t="s">
        <v>250</v>
      </c>
      <c r="B2090" s="39" t="s">
        <v>148</v>
      </c>
      <c r="C2090" s="39" t="s">
        <v>377</v>
      </c>
      <c r="D2090" s="39" t="s">
        <v>360</v>
      </c>
      <c r="E2090" s="138">
        <v>52.9</v>
      </c>
      <c r="F2090" s="138">
        <v>44.93</v>
      </c>
      <c r="G2090" s="138">
        <v>60.72</v>
      </c>
      <c r="H2090" s="138">
        <v>7.6748582230623805</v>
      </c>
    </row>
    <row r="2091" spans="1:8">
      <c r="A2091" s="39" t="s">
        <v>250</v>
      </c>
      <c r="B2091" s="39" t="s">
        <v>152</v>
      </c>
      <c r="C2091" s="39" t="s">
        <v>386</v>
      </c>
      <c r="D2091" s="39" t="s">
        <v>360</v>
      </c>
      <c r="E2091" s="138">
        <v>52.64</v>
      </c>
      <c r="F2091" s="138">
        <v>44.23</v>
      </c>
      <c r="G2091" s="138">
        <v>60.89</v>
      </c>
      <c r="H2091" s="138">
        <v>8.1496960486322187</v>
      </c>
    </row>
    <row r="2092" spans="1:8">
      <c r="A2092" s="39" t="s">
        <v>250</v>
      </c>
      <c r="B2092" s="39" t="s">
        <v>155</v>
      </c>
      <c r="C2092" s="39" t="s">
        <v>386</v>
      </c>
      <c r="D2092" s="39" t="s">
        <v>360</v>
      </c>
      <c r="E2092" s="138">
        <v>60.28</v>
      </c>
      <c r="F2092" s="138">
        <v>52.62</v>
      </c>
      <c r="G2092" s="138">
        <v>67.459999999999994</v>
      </c>
      <c r="H2092" s="138">
        <v>6.3205043132050429</v>
      </c>
    </row>
    <row r="2093" spans="1:8">
      <c r="A2093" s="39" t="s">
        <v>250</v>
      </c>
      <c r="B2093" s="39" t="s">
        <v>157</v>
      </c>
      <c r="C2093" s="39" t="s">
        <v>377</v>
      </c>
      <c r="D2093" s="39" t="s">
        <v>360</v>
      </c>
      <c r="E2093" s="138">
        <v>64.12</v>
      </c>
      <c r="F2093" s="138">
        <v>55.89</v>
      </c>
      <c r="G2093" s="138">
        <v>71.599999999999994</v>
      </c>
      <c r="H2093" s="138">
        <v>6.3006862133499677</v>
      </c>
    </row>
    <row r="2094" spans="1:8">
      <c r="A2094" s="39" t="s">
        <v>250</v>
      </c>
      <c r="B2094" s="39" t="s">
        <v>158</v>
      </c>
      <c r="C2094" s="39" t="s">
        <v>375</v>
      </c>
      <c r="D2094" s="39" t="s">
        <v>360</v>
      </c>
      <c r="E2094" s="138">
        <v>72.739999999999995</v>
      </c>
      <c r="F2094" s="138">
        <v>63.15</v>
      </c>
      <c r="G2094" s="138">
        <v>80.599999999999994</v>
      </c>
      <c r="H2094" s="138">
        <v>6.1589221886169927</v>
      </c>
    </row>
    <row r="2095" spans="1:8">
      <c r="A2095" s="39" t="s">
        <v>250</v>
      </c>
      <c r="B2095" s="39" t="s">
        <v>160</v>
      </c>
      <c r="C2095" s="39" t="s">
        <v>386</v>
      </c>
      <c r="D2095" s="39" t="s">
        <v>360</v>
      </c>
      <c r="E2095" s="138">
        <v>70.88</v>
      </c>
      <c r="F2095" s="138">
        <v>63.77</v>
      </c>
      <c r="G2095" s="138">
        <v>77.099999999999994</v>
      </c>
      <c r="H2095" s="138">
        <v>4.8250564334085784</v>
      </c>
    </row>
    <row r="2096" spans="1:8">
      <c r="A2096" s="39" t="s">
        <v>250</v>
      </c>
      <c r="B2096" s="39" t="s">
        <v>163</v>
      </c>
      <c r="C2096" s="39" t="s">
        <v>375</v>
      </c>
      <c r="D2096" s="39" t="s">
        <v>360</v>
      </c>
      <c r="E2096" s="138">
        <v>65.680000000000007</v>
      </c>
      <c r="F2096" s="138">
        <v>57.51</v>
      </c>
      <c r="G2096" s="138">
        <v>73.02</v>
      </c>
      <c r="H2096" s="138">
        <v>6.0596833130328864</v>
      </c>
    </row>
    <row r="2097" spans="1:8">
      <c r="A2097" s="39" t="s">
        <v>250</v>
      </c>
      <c r="B2097" s="39" t="s">
        <v>167</v>
      </c>
      <c r="C2097" s="39" t="s">
        <v>386</v>
      </c>
      <c r="D2097" s="39" t="s">
        <v>360</v>
      </c>
      <c r="E2097" s="138">
        <v>63.91</v>
      </c>
      <c r="F2097" s="138">
        <v>56</v>
      </c>
      <c r="G2097" s="138">
        <v>71.14</v>
      </c>
      <c r="H2097" s="138">
        <v>6.0866843999374121</v>
      </c>
    </row>
    <row r="2098" spans="1:8">
      <c r="A2098" s="39" t="s">
        <v>250</v>
      </c>
      <c r="B2098" s="39" t="s">
        <v>169</v>
      </c>
      <c r="C2098" s="39" t="s">
        <v>386</v>
      </c>
      <c r="D2098" s="39" t="s">
        <v>360</v>
      </c>
      <c r="E2098" s="138">
        <v>63.63</v>
      </c>
      <c r="F2098" s="138">
        <v>54.51</v>
      </c>
      <c r="G2098" s="138">
        <v>71.86</v>
      </c>
      <c r="H2098" s="138">
        <v>7.024988213107024</v>
      </c>
    </row>
    <row r="2099" spans="1:8">
      <c r="A2099" s="39" t="s">
        <v>250</v>
      </c>
      <c r="B2099" s="39" t="s">
        <v>173</v>
      </c>
      <c r="C2099" s="39" t="s">
        <v>379</v>
      </c>
      <c r="D2099" s="39" t="s">
        <v>360</v>
      </c>
      <c r="E2099" s="138">
        <v>55.29</v>
      </c>
      <c r="F2099" s="138">
        <v>44.63</v>
      </c>
      <c r="G2099" s="138">
        <v>65.48</v>
      </c>
      <c r="H2099" s="138">
        <v>9.7666847531199146</v>
      </c>
    </row>
    <row r="2100" spans="1:8">
      <c r="A2100" s="39" t="s">
        <v>250</v>
      </c>
      <c r="B2100" s="39" t="s">
        <v>176</v>
      </c>
      <c r="C2100" s="39" t="s">
        <v>386</v>
      </c>
      <c r="D2100" s="39" t="s">
        <v>360</v>
      </c>
      <c r="E2100" s="138">
        <v>63.26</v>
      </c>
      <c r="F2100" s="138">
        <v>54.32</v>
      </c>
      <c r="G2100" s="138">
        <v>71.36</v>
      </c>
      <c r="H2100" s="138">
        <v>6.9396142902307929</v>
      </c>
    </row>
    <row r="2101" spans="1:8">
      <c r="A2101" s="39" t="s">
        <v>250</v>
      </c>
      <c r="B2101" s="39" t="s">
        <v>363</v>
      </c>
      <c r="C2101" s="39" t="s">
        <v>363</v>
      </c>
      <c r="D2101" s="39" t="s">
        <v>363</v>
      </c>
      <c r="E2101" s="138">
        <v>58.69</v>
      </c>
      <c r="F2101" s="138">
        <v>51.4</v>
      </c>
      <c r="G2101" s="138">
        <v>65.61</v>
      </c>
      <c r="H2101" s="138">
        <v>6.2191173964900326</v>
      </c>
    </row>
    <row r="2102" spans="1:8">
      <c r="A2102" s="39" t="s">
        <v>250</v>
      </c>
      <c r="B2102" s="39" t="s">
        <v>364</v>
      </c>
      <c r="C2102" s="39" t="s">
        <v>364</v>
      </c>
      <c r="D2102" s="39" t="s">
        <v>364</v>
      </c>
      <c r="E2102" s="138">
        <v>64.61</v>
      </c>
      <c r="F2102" s="138">
        <v>60.52</v>
      </c>
      <c r="G2102" s="138">
        <v>68.5</v>
      </c>
      <c r="H2102" s="138">
        <v>3.1574059743073826</v>
      </c>
    </row>
    <row r="2103" spans="1:8">
      <c r="A2103" s="39" t="s">
        <v>250</v>
      </c>
      <c r="B2103" s="39" t="s">
        <v>365</v>
      </c>
      <c r="C2103" s="39" t="s">
        <v>365</v>
      </c>
      <c r="D2103" s="39" t="s">
        <v>365</v>
      </c>
      <c r="E2103" s="138">
        <v>71.849999999999994</v>
      </c>
      <c r="F2103" s="138">
        <v>66.72</v>
      </c>
      <c r="G2103" s="138">
        <v>76.48</v>
      </c>
      <c r="H2103" s="138">
        <v>3.4655532359081427</v>
      </c>
    </row>
    <row r="2104" spans="1:8">
      <c r="A2104" s="39" t="s">
        <v>250</v>
      </c>
      <c r="B2104" s="39" t="s">
        <v>366</v>
      </c>
      <c r="C2104" s="39" t="s">
        <v>366</v>
      </c>
      <c r="D2104" s="39" t="s">
        <v>366</v>
      </c>
      <c r="E2104" s="138">
        <v>59.56</v>
      </c>
      <c r="F2104" s="138">
        <v>55.17</v>
      </c>
      <c r="G2104" s="138">
        <v>63.8</v>
      </c>
      <c r="H2104" s="138">
        <v>3.6937541974479515</v>
      </c>
    </row>
    <row r="2105" spans="1:8">
      <c r="A2105" s="39" t="s">
        <v>250</v>
      </c>
      <c r="B2105" s="39" t="s">
        <v>356</v>
      </c>
      <c r="C2105" s="39" t="s">
        <v>356</v>
      </c>
      <c r="D2105" s="39" t="s">
        <v>356</v>
      </c>
      <c r="E2105" s="138">
        <v>61.55</v>
      </c>
      <c r="F2105" s="138">
        <v>58.74</v>
      </c>
      <c r="G2105" s="138">
        <v>64.28</v>
      </c>
      <c r="H2105" s="138">
        <v>2.3070674248578391</v>
      </c>
    </row>
    <row r="2106" spans="1:8">
      <c r="A2106" s="39" t="s">
        <v>250</v>
      </c>
      <c r="B2106" s="39" t="s">
        <v>367</v>
      </c>
      <c r="C2106" s="39" t="s">
        <v>367</v>
      </c>
      <c r="D2106" s="39" t="s">
        <v>367</v>
      </c>
      <c r="E2106" s="138">
        <v>58.98</v>
      </c>
      <c r="F2106" s="138">
        <v>55.41</v>
      </c>
      <c r="G2106" s="138">
        <v>62.46</v>
      </c>
      <c r="H2106" s="138">
        <v>3.0518819938962363</v>
      </c>
    </row>
    <row r="2107" spans="1:8">
      <c r="A2107" s="39" t="s">
        <v>250</v>
      </c>
      <c r="B2107" s="39" t="s">
        <v>368</v>
      </c>
      <c r="C2107" s="39" t="s">
        <v>368</v>
      </c>
      <c r="D2107" s="39" t="s">
        <v>368</v>
      </c>
      <c r="E2107" s="138">
        <v>63.23</v>
      </c>
      <c r="F2107" s="138">
        <v>59.25</v>
      </c>
      <c r="G2107" s="138">
        <v>67.040000000000006</v>
      </c>
      <c r="H2107" s="138">
        <v>3.1472402340661079</v>
      </c>
    </row>
    <row r="2108" spans="1:8">
      <c r="A2108" s="39" t="s">
        <v>250</v>
      </c>
      <c r="B2108" s="39" t="s">
        <v>369</v>
      </c>
      <c r="C2108" s="39" t="s">
        <v>369</v>
      </c>
      <c r="D2108" s="39" t="s">
        <v>369</v>
      </c>
      <c r="E2108" s="138">
        <v>66.91</v>
      </c>
      <c r="F2108" s="138">
        <v>61.67</v>
      </c>
      <c r="G2108" s="138">
        <v>71.77</v>
      </c>
      <c r="H2108" s="138">
        <v>3.8559258705724111</v>
      </c>
    </row>
    <row r="2109" spans="1:8">
      <c r="A2109" s="39" t="s">
        <v>250</v>
      </c>
      <c r="B2109" s="39" t="s">
        <v>370</v>
      </c>
      <c r="C2109" s="39" t="s">
        <v>370</v>
      </c>
      <c r="D2109" s="39" t="s">
        <v>370</v>
      </c>
      <c r="E2109" s="138">
        <v>53.94</v>
      </c>
      <c r="F2109" s="138">
        <v>47.46</v>
      </c>
      <c r="G2109" s="138">
        <v>60.29</v>
      </c>
      <c r="H2109" s="138">
        <v>6.0993696700037088</v>
      </c>
    </row>
    <row r="2110" spans="1:8">
      <c r="A2110" s="39" t="s">
        <v>250</v>
      </c>
      <c r="B2110" s="39" t="s">
        <v>357</v>
      </c>
      <c r="C2110" s="39" t="s">
        <v>357</v>
      </c>
      <c r="D2110" s="39" t="s">
        <v>357</v>
      </c>
      <c r="E2110" s="138">
        <v>58.85</v>
      </c>
      <c r="F2110" s="138">
        <v>56.22</v>
      </c>
      <c r="G2110" s="138">
        <v>61.43</v>
      </c>
      <c r="H2110" s="138">
        <v>2.259983007646559</v>
      </c>
    </row>
    <row r="2111" spans="1:8">
      <c r="A2111" s="39" t="s">
        <v>250</v>
      </c>
      <c r="B2111" s="39" t="s">
        <v>371</v>
      </c>
      <c r="C2111" s="39" t="s">
        <v>371</v>
      </c>
      <c r="D2111" s="39" t="s">
        <v>371</v>
      </c>
      <c r="E2111" s="138">
        <v>64.16</v>
      </c>
      <c r="F2111" s="138">
        <v>60.22</v>
      </c>
      <c r="G2111" s="138">
        <v>67.91</v>
      </c>
      <c r="H2111" s="138">
        <v>3.0704488778054864</v>
      </c>
    </row>
    <row r="2112" spans="1:8">
      <c r="A2112" s="39" t="s">
        <v>250</v>
      </c>
      <c r="B2112" s="39" t="s">
        <v>372</v>
      </c>
      <c r="C2112" s="39" t="s">
        <v>372</v>
      </c>
      <c r="D2112" s="39" t="s">
        <v>372</v>
      </c>
      <c r="E2112" s="138">
        <v>56.08</v>
      </c>
      <c r="F2112" s="138">
        <v>51.14</v>
      </c>
      <c r="G2112" s="138">
        <v>60.92</v>
      </c>
      <c r="H2112" s="138">
        <v>4.457917261055635</v>
      </c>
    </row>
    <row r="2113" spans="1:8">
      <c r="A2113" s="39" t="s">
        <v>250</v>
      </c>
      <c r="B2113" s="39" t="s">
        <v>373</v>
      </c>
      <c r="C2113" s="39" t="s">
        <v>373</v>
      </c>
      <c r="D2113" s="39" t="s">
        <v>373</v>
      </c>
      <c r="E2113" s="138">
        <v>64.430000000000007</v>
      </c>
      <c r="F2113" s="138">
        <v>59.16</v>
      </c>
      <c r="G2113" s="138">
        <v>69.36</v>
      </c>
      <c r="H2113" s="138">
        <v>4.0509079621294424</v>
      </c>
    </row>
    <row r="2114" spans="1:8">
      <c r="A2114" s="39" t="s">
        <v>250</v>
      </c>
      <c r="B2114" s="39" t="s">
        <v>374</v>
      </c>
      <c r="C2114" s="39" t="s">
        <v>374</v>
      </c>
      <c r="D2114" s="39" t="s">
        <v>374</v>
      </c>
      <c r="E2114" s="138">
        <v>65.45</v>
      </c>
      <c r="F2114" s="138">
        <v>62.19</v>
      </c>
      <c r="G2114" s="138">
        <v>68.58</v>
      </c>
      <c r="H2114" s="138">
        <v>2.4904507257448429</v>
      </c>
    </row>
    <row r="2115" spans="1:8">
      <c r="A2115" s="39" t="s">
        <v>250</v>
      </c>
      <c r="B2115" s="39" t="s">
        <v>358</v>
      </c>
      <c r="C2115" s="39" t="s">
        <v>358</v>
      </c>
      <c r="D2115" s="39" t="s">
        <v>358</v>
      </c>
      <c r="E2115" s="138">
        <v>60.66</v>
      </c>
      <c r="F2115" s="138">
        <v>57.79</v>
      </c>
      <c r="G2115" s="138">
        <v>63.46</v>
      </c>
      <c r="H2115" s="138">
        <v>2.3903725684141115</v>
      </c>
    </row>
    <row r="2116" spans="1:8">
      <c r="A2116" s="39" t="s">
        <v>250</v>
      </c>
      <c r="B2116" s="39" t="s">
        <v>375</v>
      </c>
      <c r="C2116" s="39" t="s">
        <v>375</v>
      </c>
      <c r="D2116" s="39" t="s">
        <v>375</v>
      </c>
      <c r="E2116" s="138">
        <v>62.4</v>
      </c>
      <c r="F2116" s="138">
        <v>55.52</v>
      </c>
      <c r="G2116" s="138">
        <v>68.81</v>
      </c>
      <c r="H2116" s="138">
        <v>5.4647435897435894</v>
      </c>
    </row>
    <row r="2117" spans="1:8">
      <c r="A2117" s="39" t="s">
        <v>250</v>
      </c>
      <c r="B2117" s="39" t="s">
        <v>376</v>
      </c>
      <c r="C2117" s="39" t="s">
        <v>376</v>
      </c>
      <c r="D2117" s="39" t="s">
        <v>376</v>
      </c>
      <c r="E2117" s="138">
        <v>60.9</v>
      </c>
      <c r="F2117" s="138">
        <v>54.14</v>
      </c>
      <c r="G2117" s="138">
        <v>67.27</v>
      </c>
      <c r="H2117" s="138">
        <v>5.5336617405582924</v>
      </c>
    </row>
    <row r="2118" spans="1:8">
      <c r="A2118" s="39" t="s">
        <v>250</v>
      </c>
      <c r="B2118" s="39" t="s">
        <v>377</v>
      </c>
      <c r="C2118" s="39" t="s">
        <v>377</v>
      </c>
      <c r="D2118" s="39" t="s">
        <v>377</v>
      </c>
      <c r="E2118" s="138">
        <v>63.48</v>
      </c>
      <c r="F2118" s="138">
        <v>58.96</v>
      </c>
      <c r="G2118" s="138">
        <v>67.77</v>
      </c>
      <c r="H2118" s="138">
        <v>3.5444234404536861</v>
      </c>
    </row>
    <row r="2119" spans="1:8">
      <c r="A2119" s="39" t="s">
        <v>250</v>
      </c>
      <c r="B2119" s="39" t="s">
        <v>386</v>
      </c>
      <c r="C2119" s="39" t="s">
        <v>386</v>
      </c>
      <c r="D2119" s="39" t="s">
        <v>386</v>
      </c>
      <c r="E2119" s="138">
        <v>61.5</v>
      </c>
      <c r="F2119" s="138">
        <v>58.77</v>
      </c>
      <c r="G2119" s="138">
        <v>64.150000000000006</v>
      </c>
      <c r="H2119" s="138">
        <v>2.2276422764227641</v>
      </c>
    </row>
    <row r="2120" spans="1:8">
      <c r="A2120" s="39" t="s">
        <v>250</v>
      </c>
      <c r="B2120" s="39" t="s">
        <v>379</v>
      </c>
      <c r="C2120" s="39" t="s">
        <v>379</v>
      </c>
      <c r="D2120" s="39" t="s">
        <v>379</v>
      </c>
      <c r="E2120" s="138">
        <v>55.77</v>
      </c>
      <c r="F2120" s="138">
        <v>50.29</v>
      </c>
      <c r="G2120" s="138">
        <v>61.11</v>
      </c>
      <c r="H2120" s="138">
        <v>4.9668280437511205</v>
      </c>
    </row>
    <row r="2121" spans="1:8">
      <c r="A2121" s="39" t="s">
        <v>250</v>
      </c>
      <c r="B2121" s="39" t="s">
        <v>360</v>
      </c>
      <c r="C2121" s="39" t="s">
        <v>360</v>
      </c>
      <c r="D2121" s="39" t="s">
        <v>360</v>
      </c>
      <c r="E2121" s="138">
        <v>59.98</v>
      </c>
      <c r="F2121" s="138">
        <v>57.24</v>
      </c>
      <c r="G2121" s="138">
        <v>62.65</v>
      </c>
      <c r="H2121" s="138">
        <v>2.3007669223074361</v>
      </c>
    </row>
    <row r="2122" spans="1:8">
      <c r="A2122" s="39" t="s">
        <v>250</v>
      </c>
      <c r="B2122" s="39" t="s">
        <v>0</v>
      </c>
      <c r="C2122" s="39" t="s">
        <v>0</v>
      </c>
      <c r="D2122" s="39" t="s">
        <v>0</v>
      </c>
      <c r="E2122" s="138">
        <v>60.14</v>
      </c>
      <c r="F2122" s="138">
        <v>58.77</v>
      </c>
      <c r="G2122" s="138">
        <v>61.5</v>
      </c>
      <c r="H2122" s="138">
        <v>1.1639507815098105</v>
      </c>
    </row>
    <row r="2123" spans="1:8">
      <c r="A2123" s="39" t="s">
        <v>251</v>
      </c>
      <c r="B2123" s="39" t="s">
        <v>101</v>
      </c>
      <c r="C2123" s="39" t="s">
        <v>366</v>
      </c>
      <c r="D2123" s="39" t="s">
        <v>356</v>
      </c>
      <c r="E2123" s="138">
        <v>48.92</v>
      </c>
      <c r="F2123" s="138">
        <v>42.07</v>
      </c>
      <c r="G2123" s="138">
        <v>55.81</v>
      </c>
      <c r="H2123" s="138">
        <v>7.2158626328699915</v>
      </c>
    </row>
    <row r="2124" spans="1:8">
      <c r="A2124" s="39" t="s">
        <v>251</v>
      </c>
      <c r="B2124" s="39" t="s">
        <v>108</v>
      </c>
      <c r="C2124" s="39" t="s">
        <v>365</v>
      </c>
      <c r="D2124" s="39" t="s">
        <v>356</v>
      </c>
      <c r="E2124" s="138">
        <v>51.77</v>
      </c>
      <c r="F2124" s="138">
        <v>39.18</v>
      </c>
      <c r="G2124" s="138">
        <v>64.14</v>
      </c>
      <c r="H2124" s="138">
        <v>12.555534093104114</v>
      </c>
    </row>
    <row r="2125" spans="1:8">
      <c r="A2125" s="39" t="s">
        <v>251</v>
      </c>
      <c r="B2125" s="39" t="s">
        <v>109</v>
      </c>
      <c r="C2125" s="39" t="s">
        <v>364</v>
      </c>
      <c r="D2125" s="39" t="s">
        <v>356</v>
      </c>
      <c r="E2125" s="138">
        <v>53.07</v>
      </c>
      <c r="F2125" s="138">
        <v>47.11</v>
      </c>
      <c r="G2125" s="138">
        <v>58.94</v>
      </c>
      <c r="H2125" s="138">
        <v>5.709440361786319</v>
      </c>
    </row>
    <row r="2126" spans="1:8">
      <c r="A2126" s="39" t="s">
        <v>251</v>
      </c>
      <c r="B2126" s="39" t="s">
        <v>112</v>
      </c>
      <c r="C2126" s="39" t="s">
        <v>364</v>
      </c>
      <c r="D2126" s="39" t="s">
        <v>356</v>
      </c>
      <c r="E2126" s="138">
        <v>54.5</v>
      </c>
      <c r="F2126" s="138">
        <v>47.99</v>
      </c>
      <c r="G2126" s="138">
        <v>60.86</v>
      </c>
      <c r="H2126" s="138">
        <v>6.0550458715596323</v>
      </c>
    </row>
    <row r="2127" spans="1:8">
      <c r="A2127" s="39" t="s">
        <v>251</v>
      </c>
      <c r="B2127" s="39" t="s">
        <v>115</v>
      </c>
      <c r="C2127" s="39" t="s">
        <v>366</v>
      </c>
      <c r="D2127" s="39" t="s">
        <v>356</v>
      </c>
      <c r="E2127" s="138">
        <v>43.14</v>
      </c>
      <c r="F2127" s="138">
        <v>35.33</v>
      </c>
      <c r="G2127" s="138">
        <v>51.3</v>
      </c>
      <c r="H2127" s="138">
        <v>9.527121001390821</v>
      </c>
    </row>
    <row r="2128" spans="1:8">
      <c r="A2128" s="39" t="s">
        <v>251</v>
      </c>
      <c r="B2128" s="39" t="s">
        <v>118</v>
      </c>
      <c r="C2128" s="39" t="s">
        <v>365</v>
      </c>
      <c r="D2128" s="39" t="s">
        <v>356</v>
      </c>
      <c r="E2128" s="138">
        <v>56.42</v>
      </c>
      <c r="F2128" s="138">
        <v>49.66</v>
      </c>
      <c r="G2128" s="138">
        <v>62.96</v>
      </c>
      <c r="H2128" s="138">
        <v>6.0439560439560438</v>
      </c>
    </row>
    <row r="2129" spans="1:8">
      <c r="A2129" s="39" t="s">
        <v>251</v>
      </c>
      <c r="B2129" s="39" t="s">
        <v>122</v>
      </c>
      <c r="C2129" s="39" t="s">
        <v>364</v>
      </c>
      <c r="D2129" s="39" t="s">
        <v>356</v>
      </c>
      <c r="E2129" s="138">
        <v>54.3</v>
      </c>
      <c r="F2129" s="138">
        <v>47.1</v>
      </c>
      <c r="G2129" s="138">
        <v>61.31</v>
      </c>
      <c r="H2129" s="138">
        <v>6.7219152854511979</v>
      </c>
    </row>
    <row r="2130" spans="1:8">
      <c r="A2130" s="39" t="s">
        <v>251</v>
      </c>
      <c r="B2130" s="39" t="s">
        <v>130</v>
      </c>
      <c r="C2130" s="39" t="s">
        <v>363</v>
      </c>
      <c r="D2130" s="39" t="s">
        <v>356</v>
      </c>
      <c r="E2130" s="138">
        <v>38.4</v>
      </c>
      <c r="F2130" s="138">
        <v>31.2</v>
      </c>
      <c r="G2130" s="138">
        <v>46.14</v>
      </c>
      <c r="H2130" s="138">
        <v>10</v>
      </c>
    </row>
    <row r="2131" spans="1:8">
      <c r="A2131" s="39" t="s">
        <v>251</v>
      </c>
      <c r="B2131" s="39" t="s">
        <v>135</v>
      </c>
      <c r="C2131" s="39" t="s">
        <v>364</v>
      </c>
      <c r="D2131" s="39" t="s">
        <v>356</v>
      </c>
      <c r="E2131" s="138">
        <v>47.19</v>
      </c>
      <c r="F2131" s="138">
        <v>39.94</v>
      </c>
      <c r="G2131" s="138">
        <v>54.56</v>
      </c>
      <c r="H2131" s="138">
        <v>7.9677897859716049</v>
      </c>
    </row>
    <row r="2132" spans="1:8">
      <c r="A2132" s="39" t="s">
        <v>251</v>
      </c>
      <c r="B2132" s="39" t="s">
        <v>136</v>
      </c>
      <c r="C2132" s="39" t="s">
        <v>364</v>
      </c>
      <c r="D2132" s="39" t="s">
        <v>356</v>
      </c>
      <c r="E2132" s="138">
        <v>47.85</v>
      </c>
      <c r="F2132" s="138">
        <v>41.19</v>
      </c>
      <c r="G2132" s="138">
        <v>54.59</v>
      </c>
      <c r="H2132" s="138">
        <v>7.1891327063740853</v>
      </c>
    </row>
    <row r="2133" spans="1:8">
      <c r="A2133" s="39" t="s">
        <v>251</v>
      </c>
      <c r="B2133" s="39" t="s">
        <v>143</v>
      </c>
      <c r="C2133" s="39" t="s">
        <v>365</v>
      </c>
      <c r="D2133" s="39" t="s">
        <v>356</v>
      </c>
      <c r="E2133" s="138">
        <v>57.71</v>
      </c>
      <c r="F2133" s="138">
        <v>50.66</v>
      </c>
      <c r="G2133" s="138">
        <v>64.45</v>
      </c>
      <c r="H2133" s="138">
        <v>6.1341188702131344</v>
      </c>
    </row>
    <row r="2134" spans="1:8">
      <c r="A2134" s="39" t="s">
        <v>251</v>
      </c>
      <c r="B2134" s="39" t="s">
        <v>149</v>
      </c>
      <c r="C2134" s="39" t="s">
        <v>363</v>
      </c>
      <c r="D2134" s="39" t="s">
        <v>356</v>
      </c>
      <c r="E2134" s="138">
        <v>37.22</v>
      </c>
      <c r="F2134" s="138">
        <v>28.61</v>
      </c>
      <c r="G2134" s="138">
        <v>46.71</v>
      </c>
      <c r="H2134" s="138">
        <v>12.520150456743687</v>
      </c>
    </row>
    <row r="2135" spans="1:8">
      <c r="A2135" s="39" t="s">
        <v>251</v>
      </c>
      <c r="B2135" s="39" t="s">
        <v>151</v>
      </c>
      <c r="C2135" s="39" t="s">
        <v>364</v>
      </c>
      <c r="D2135" s="39" t="s">
        <v>356</v>
      </c>
      <c r="E2135" s="138">
        <v>51.96</v>
      </c>
      <c r="F2135" s="138">
        <v>45.98</v>
      </c>
      <c r="G2135" s="138">
        <v>57.88</v>
      </c>
      <c r="H2135" s="138">
        <v>5.8698999230177051</v>
      </c>
    </row>
    <row r="2136" spans="1:8">
      <c r="A2136" s="39" t="s">
        <v>251</v>
      </c>
      <c r="B2136" s="39" t="s">
        <v>154</v>
      </c>
      <c r="C2136" s="39" t="s">
        <v>366</v>
      </c>
      <c r="D2136" s="39" t="s">
        <v>356</v>
      </c>
      <c r="E2136" s="138">
        <v>47.71</v>
      </c>
      <c r="F2136" s="138">
        <v>40.5</v>
      </c>
      <c r="G2136" s="138">
        <v>55.01</v>
      </c>
      <c r="H2136" s="138">
        <v>7.8180674910920134</v>
      </c>
    </row>
    <row r="2137" spans="1:8">
      <c r="A2137" s="39" t="s">
        <v>251</v>
      </c>
      <c r="B2137" s="39" t="s">
        <v>164</v>
      </c>
      <c r="C2137" s="39" t="s">
        <v>365</v>
      </c>
      <c r="D2137" s="39" t="s">
        <v>356</v>
      </c>
      <c r="E2137" s="138">
        <v>48.75</v>
      </c>
      <c r="F2137" s="138">
        <v>41.64</v>
      </c>
      <c r="G2137" s="138">
        <v>55.91</v>
      </c>
      <c r="H2137" s="138">
        <v>7.5076923076923086</v>
      </c>
    </row>
    <row r="2138" spans="1:8">
      <c r="A2138" s="39" t="s">
        <v>251</v>
      </c>
      <c r="B2138" s="39" t="s">
        <v>171</v>
      </c>
      <c r="C2138" s="39" t="s">
        <v>366</v>
      </c>
      <c r="D2138" s="39" t="s">
        <v>356</v>
      </c>
      <c r="E2138" s="138">
        <v>39.5</v>
      </c>
      <c r="F2138" s="138">
        <v>32.32</v>
      </c>
      <c r="G2138" s="138">
        <v>47.15</v>
      </c>
      <c r="H2138" s="138">
        <v>9.6455696202531644</v>
      </c>
    </row>
    <row r="2139" spans="1:8">
      <c r="A2139" s="39" t="s">
        <v>251</v>
      </c>
      <c r="B2139" s="39" t="s">
        <v>174</v>
      </c>
      <c r="C2139" s="39" t="s">
        <v>366</v>
      </c>
      <c r="D2139" s="39" t="s">
        <v>356</v>
      </c>
      <c r="E2139" s="138">
        <v>49.88</v>
      </c>
      <c r="F2139" s="138">
        <v>40.96</v>
      </c>
      <c r="G2139" s="138">
        <v>58.8</v>
      </c>
      <c r="H2139" s="138">
        <v>9.2221331194867666</v>
      </c>
    </row>
    <row r="2140" spans="1:8">
      <c r="A2140" s="39" t="s">
        <v>251</v>
      </c>
      <c r="B2140" s="39" t="s">
        <v>102</v>
      </c>
      <c r="C2140" s="39" t="s">
        <v>368</v>
      </c>
      <c r="D2140" s="39" t="s">
        <v>357</v>
      </c>
      <c r="E2140" s="138">
        <v>49.01</v>
      </c>
      <c r="F2140" s="138">
        <v>43</v>
      </c>
      <c r="G2140" s="138">
        <v>55.05</v>
      </c>
      <c r="H2140" s="138">
        <v>6.3048357478065693</v>
      </c>
    </row>
    <row r="2141" spans="1:8">
      <c r="A2141" s="39" t="s">
        <v>251</v>
      </c>
      <c r="B2141" s="39" t="s">
        <v>103</v>
      </c>
      <c r="C2141" s="39" t="s">
        <v>368</v>
      </c>
      <c r="D2141" s="39" t="s">
        <v>357</v>
      </c>
      <c r="E2141" s="138">
        <v>46.52</v>
      </c>
      <c r="F2141" s="138">
        <v>40.090000000000003</v>
      </c>
      <c r="G2141" s="138">
        <v>53.08</v>
      </c>
      <c r="H2141" s="138">
        <v>7.1582115219260531</v>
      </c>
    </row>
    <row r="2142" spans="1:8">
      <c r="A2142" s="39" t="s">
        <v>251</v>
      </c>
      <c r="B2142" s="39" t="s">
        <v>104</v>
      </c>
      <c r="C2142" s="39" t="s">
        <v>367</v>
      </c>
      <c r="D2142" s="39" t="s">
        <v>357</v>
      </c>
      <c r="E2142" s="138">
        <v>48.92</v>
      </c>
      <c r="F2142" s="138">
        <v>42.25</v>
      </c>
      <c r="G2142" s="138">
        <v>55.63</v>
      </c>
      <c r="H2142" s="138">
        <v>7.0114472608340153</v>
      </c>
    </row>
    <row r="2143" spans="1:8">
      <c r="A2143" s="39" t="s">
        <v>251</v>
      </c>
      <c r="B2143" s="39" t="s">
        <v>110</v>
      </c>
      <c r="C2143" s="39" t="s">
        <v>370</v>
      </c>
      <c r="D2143" s="39" t="s">
        <v>357</v>
      </c>
      <c r="E2143" s="138">
        <v>49.77</v>
      </c>
      <c r="F2143" s="138">
        <v>41.93</v>
      </c>
      <c r="G2143" s="138">
        <v>57.63</v>
      </c>
      <c r="H2143" s="138">
        <v>8.1173397629093831</v>
      </c>
    </row>
    <row r="2144" spans="1:8">
      <c r="A2144" s="39" t="s">
        <v>251</v>
      </c>
      <c r="B2144" s="39" t="s">
        <v>111</v>
      </c>
      <c r="C2144" s="39" t="s">
        <v>370</v>
      </c>
      <c r="D2144" s="39" t="s">
        <v>357</v>
      </c>
      <c r="E2144" s="138">
        <v>45.7</v>
      </c>
      <c r="F2144" s="138">
        <v>36.880000000000003</v>
      </c>
      <c r="G2144" s="138">
        <v>54.8</v>
      </c>
      <c r="H2144" s="138">
        <v>10.109409190371991</v>
      </c>
    </row>
    <row r="2145" spans="1:8">
      <c r="A2145" s="39" t="s">
        <v>251</v>
      </c>
      <c r="B2145" s="39" t="s">
        <v>116</v>
      </c>
      <c r="C2145" s="39" t="s">
        <v>369</v>
      </c>
      <c r="D2145" s="39" t="s">
        <v>357</v>
      </c>
      <c r="E2145" s="138">
        <v>54.39</v>
      </c>
      <c r="F2145" s="138">
        <v>48.51</v>
      </c>
      <c r="G2145" s="138">
        <v>60.16</v>
      </c>
      <c r="H2145" s="138">
        <v>5.478948336091193</v>
      </c>
    </row>
    <row r="2146" spans="1:8">
      <c r="A2146" s="39" t="s">
        <v>251</v>
      </c>
      <c r="B2146" s="39" t="s">
        <v>117</v>
      </c>
      <c r="C2146" s="39" t="s">
        <v>367</v>
      </c>
      <c r="D2146" s="39" t="s">
        <v>357</v>
      </c>
      <c r="E2146" s="138">
        <v>48.86</v>
      </c>
      <c r="F2146" s="138">
        <v>41.62</v>
      </c>
      <c r="G2146" s="138">
        <v>56.14</v>
      </c>
      <c r="H2146" s="138">
        <v>7.6340564879246831</v>
      </c>
    </row>
    <row r="2147" spans="1:8">
      <c r="A2147" s="39" t="s">
        <v>251</v>
      </c>
      <c r="B2147" s="39" t="s">
        <v>119</v>
      </c>
      <c r="C2147" s="39" t="s">
        <v>367</v>
      </c>
      <c r="D2147" s="39" t="s">
        <v>357</v>
      </c>
      <c r="E2147" s="138">
        <v>47.83</v>
      </c>
      <c r="F2147" s="138">
        <v>39.950000000000003</v>
      </c>
      <c r="G2147" s="138">
        <v>55.82</v>
      </c>
      <c r="H2147" s="138">
        <v>8.5302111645410843</v>
      </c>
    </row>
    <row r="2148" spans="1:8">
      <c r="A2148" s="39" t="s">
        <v>251</v>
      </c>
      <c r="B2148" s="39" t="s">
        <v>123</v>
      </c>
      <c r="C2148" s="39" t="s">
        <v>370</v>
      </c>
      <c r="D2148" s="39" t="s">
        <v>357</v>
      </c>
      <c r="E2148" s="138">
        <v>39.880000000000003</v>
      </c>
      <c r="F2148" s="138">
        <v>32.43</v>
      </c>
      <c r="G2148" s="138">
        <v>47.84</v>
      </c>
      <c r="H2148" s="138">
        <v>9.9297893681043128</v>
      </c>
    </row>
    <row r="2149" spans="1:8">
      <c r="A2149" s="39" t="s">
        <v>251</v>
      </c>
      <c r="B2149" s="39" t="s">
        <v>132</v>
      </c>
      <c r="C2149" s="39" t="s">
        <v>367</v>
      </c>
      <c r="D2149" s="39" t="s">
        <v>357</v>
      </c>
      <c r="E2149" s="138">
        <v>44.81</v>
      </c>
      <c r="F2149" s="138">
        <v>37.450000000000003</v>
      </c>
      <c r="G2149" s="138">
        <v>52.42</v>
      </c>
      <c r="H2149" s="138">
        <v>8.591832180316894</v>
      </c>
    </row>
    <row r="2150" spans="1:8">
      <c r="A2150" s="39" t="s">
        <v>251</v>
      </c>
      <c r="B2150" s="39" t="s">
        <v>134</v>
      </c>
      <c r="C2150" s="39" t="s">
        <v>368</v>
      </c>
      <c r="D2150" s="39" t="s">
        <v>357</v>
      </c>
      <c r="E2150" s="138">
        <v>52.15</v>
      </c>
      <c r="F2150" s="138">
        <v>45.93</v>
      </c>
      <c r="G2150" s="138">
        <v>58.3</v>
      </c>
      <c r="H2150" s="138">
        <v>6.0786193672099715</v>
      </c>
    </row>
    <row r="2151" spans="1:8">
      <c r="A2151" s="39" t="s">
        <v>251</v>
      </c>
      <c r="B2151" s="39" t="s">
        <v>150</v>
      </c>
      <c r="C2151" s="39" t="s">
        <v>367</v>
      </c>
      <c r="D2151" s="39" t="s">
        <v>357</v>
      </c>
      <c r="E2151" s="138">
        <v>43.56</v>
      </c>
      <c r="F2151" s="138">
        <v>37.15</v>
      </c>
      <c r="G2151" s="138">
        <v>50.2</v>
      </c>
      <c r="H2151" s="138">
        <v>7.6905417814508725</v>
      </c>
    </row>
    <row r="2152" spans="1:8">
      <c r="A2152" s="39" t="s">
        <v>251</v>
      </c>
      <c r="B2152" s="39" t="s">
        <v>156</v>
      </c>
      <c r="C2152" s="39" t="s">
        <v>367</v>
      </c>
      <c r="D2152" s="39" t="s">
        <v>357</v>
      </c>
      <c r="E2152" s="138">
        <v>48.42</v>
      </c>
      <c r="F2152" s="138">
        <v>40.03</v>
      </c>
      <c r="G2152" s="138">
        <v>56.9</v>
      </c>
      <c r="H2152" s="138">
        <v>8.9838909541511764</v>
      </c>
    </row>
    <row r="2153" spans="1:8">
      <c r="A2153" s="39" t="s">
        <v>251</v>
      </c>
      <c r="B2153" s="39" t="s">
        <v>159</v>
      </c>
      <c r="C2153" s="39" t="s">
        <v>368</v>
      </c>
      <c r="D2153" s="39" t="s">
        <v>357</v>
      </c>
      <c r="E2153" s="138">
        <v>47.25</v>
      </c>
      <c r="F2153" s="138">
        <v>41.16</v>
      </c>
      <c r="G2153" s="138">
        <v>53.41</v>
      </c>
      <c r="H2153" s="138">
        <v>6.6455026455026465</v>
      </c>
    </row>
    <row r="2154" spans="1:8">
      <c r="A2154" s="39" t="s">
        <v>251</v>
      </c>
      <c r="B2154" s="39" t="s">
        <v>161</v>
      </c>
      <c r="C2154" s="39" t="s">
        <v>367</v>
      </c>
      <c r="D2154" s="39" t="s">
        <v>357</v>
      </c>
      <c r="E2154" s="138">
        <v>53.52</v>
      </c>
      <c r="F2154" s="138">
        <v>44.91</v>
      </c>
      <c r="G2154" s="138">
        <v>61.93</v>
      </c>
      <c r="H2154" s="138">
        <v>8.1838565022421506</v>
      </c>
    </row>
    <row r="2155" spans="1:8">
      <c r="A2155" s="39" t="s">
        <v>251</v>
      </c>
      <c r="B2155" s="39" t="s">
        <v>168</v>
      </c>
      <c r="C2155" s="39" t="s">
        <v>369</v>
      </c>
      <c r="D2155" s="39" t="s">
        <v>357</v>
      </c>
      <c r="E2155" s="138">
        <v>49.43</v>
      </c>
      <c r="F2155" s="138">
        <v>42.98</v>
      </c>
      <c r="G2155" s="138">
        <v>55.91</v>
      </c>
      <c r="H2155" s="138">
        <v>6.7165688852923315</v>
      </c>
    </row>
    <row r="2156" spans="1:8">
      <c r="A2156" s="39" t="s">
        <v>251</v>
      </c>
      <c r="B2156" s="39" t="s">
        <v>98</v>
      </c>
      <c r="C2156" s="39" t="s">
        <v>374</v>
      </c>
      <c r="D2156" s="39" t="s">
        <v>358</v>
      </c>
      <c r="E2156" s="138">
        <v>50.37</v>
      </c>
      <c r="F2156" s="138">
        <v>43.98</v>
      </c>
      <c r="G2156" s="138">
        <v>56.75</v>
      </c>
      <c r="H2156" s="138">
        <v>6.4919594997022045</v>
      </c>
    </row>
    <row r="2157" spans="1:8">
      <c r="A2157" s="39" t="s">
        <v>251</v>
      </c>
      <c r="B2157" s="39" t="s">
        <v>105</v>
      </c>
      <c r="C2157" s="39" t="s">
        <v>374</v>
      </c>
      <c r="D2157" s="39" t="s">
        <v>358</v>
      </c>
      <c r="E2157" s="138">
        <v>49.16</v>
      </c>
      <c r="F2157" s="138">
        <v>42.47</v>
      </c>
      <c r="G2157" s="138">
        <v>55.87</v>
      </c>
      <c r="H2157" s="138">
        <v>6.9975589910496332</v>
      </c>
    </row>
    <row r="2158" spans="1:8">
      <c r="A2158" s="39" t="s">
        <v>251</v>
      </c>
      <c r="B2158" s="39" t="s">
        <v>106</v>
      </c>
      <c r="C2158" s="39" t="s">
        <v>372</v>
      </c>
      <c r="D2158" s="39" t="s">
        <v>358</v>
      </c>
      <c r="E2158" s="138">
        <v>56.97</v>
      </c>
      <c r="F2158" s="138">
        <v>48.97</v>
      </c>
      <c r="G2158" s="138">
        <v>64.62</v>
      </c>
      <c r="H2158" s="138">
        <v>7.0563454449710363</v>
      </c>
    </row>
    <row r="2159" spans="1:8">
      <c r="A2159" s="39" t="s">
        <v>251</v>
      </c>
      <c r="B2159" s="39" t="s">
        <v>125</v>
      </c>
      <c r="C2159" s="39" t="s">
        <v>371</v>
      </c>
      <c r="D2159" s="39" t="s">
        <v>358</v>
      </c>
      <c r="E2159" s="138">
        <v>51.68</v>
      </c>
      <c r="F2159" s="138">
        <v>44.86</v>
      </c>
      <c r="G2159" s="138">
        <v>58.44</v>
      </c>
      <c r="H2159" s="138">
        <v>6.7530959752321982</v>
      </c>
    </row>
    <row r="2160" spans="1:8">
      <c r="A2160" s="39" t="s">
        <v>251</v>
      </c>
      <c r="B2160" s="39" t="s">
        <v>131</v>
      </c>
      <c r="C2160" s="39" t="s">
        <v>374</v>
      </c>
      <c r="D2160" s="39" t="s">
        <v>358</v>
      </c>
      <c r="E2160" s="138">
        <v>47.94</v>
      </c>
      <c r="F2160" s="138">
        <v>41.63</v>
      </c>
      <c r="G2160" s="138">
        <v>54.31</v>
      </c>
      <c r="H2160" s="138">
        <v>6.7793074676679179</v>
      </c>
    </row>
    <row r="2161" spans="1:8">
      <c r="A2161" s="39" t="s">
        <v>251</v>
      </c>
      <c r="B2161" s="39" t="s">
        <v>133</v>
      </c>
      <c r="C2161" s="39" t="s">
        <v>373</v>
      </c>
      <c r="D2161" s="39" t="s">
        <v>358</v>
      </c>
      <c r="E2161" s="138">
        <v>41.82</v>
      </c>
      <c r="F2161" s="138">
        <v>34.58</v>
      </c>
      <c r="G2161" s="138">
        <v>49.43</v>
      </c>
      <c r="H2161" s="138">
        <v>9.110473457675754</v>
      </c>
    </row>
    <row r="2162" spans="1:8">
      <c r="A2162" s="39" t="s">
        <v>251</v>
      </c>
      <c r="B2162" s="39" t="s">
        <v>137</v>
      </c>
      <c r="C2162" s="39" t="s">
        <v>372</v>
      </c>
      <c r="D2162" s="39" t="s">
        <v>358</v>
      </c>
      <c r="E2162" s="138">
        <v>42.37</v>
      </c>
      <c r="F2162" s="138">
        <v>35.369999999999997</v>
      </c>
      <c r="G2162" s="138">
        <v>49.69</v>
      </c>
      <c r="H2162" s="138">
        <v>8.6853906065612474</v>
      </c>
    </row>
    <row r="2163" spans="1:8">
      <c r="A2163" s="39" t="s">
        <v>251</v>
      </c>
      <c r="B2163" s="39" t="s">
        <v>138</v>
      </c>
      <c r="C2163" s="39" t="s">
        <v>374</v>
      </c>
      <c r="D2163" s="39" t="s">
        <v>358</v>
      </c>
      <c r="E2163" s="138">
        <v>54.68</v>
      </c>
      <c r="F2163" s="138">
        <v>48.51</v>
      </c>
      <c r="G2163" s="138">
        <v>60.71</v>
      </c>
      <c r="H2163" s="138">
        <v>5.7242136064374538</v>
      </c>
    </row>
    <row r="2164" spans="1:8">
      <c r="A2164" s="39" t="s">
        <v>251</v>
      </c>
      <c r="B2164" s="39" t="s">
        <v>140</v>
      </c>
      <c r="C2164" s="39" t="s">
        <v>373</v>
      </c>
      <c r="D2164" s="39" t="s">
        <v>358</v>
      </c>
      <c r="E2164" s="138">
        <v>53.38</v>
      </c>
      <c r="F2164" s="138">
        <v>45.26</v>
      </c>
      <c r="G2164" s="138">
        <v>61.33</v>
      </c>
      <c r="H2164" s="138">
        <v>7.7369801423754216</v>
      </c>
    </row>
    <row r="2165" spans="1:8">
      <c r="A2165" s="39" t="s">
        <v>251</v>
      </c>
      <c r="B2165" s="39" t="s">
        <v>144</v>
      </c>
      <c r="C2165" s="39" t="s">
        <v>371</v>
      </c>
      <c r="D2165" s="39" t="s">
        <v>358</v>
      </c>
      <c r="E2165" s="138">
        <v>44.94</v>
      </c>
      <c r="F2165" s="138">
        <v>38.03</v>
      </c>
      <c r="G2165" s="138">
        <v>52.04</v>
      </c>
      <c r="H2165" s="138">
        <v>8.0106809078771697</v>
      </c>
    </row>
    <row r="2166" spans="1:8">
      <c r="A2166" s="39" t="s">
        <v>251</v>
      </c>
      <c r="B2166" s="39" t="s">
        <v>145</v>
      </c>
      <c r="C2166" s="39" t="s">
        <v>371</v>
      </c>
      <c r="D2166" s="39" t="s">
        <v>358</v>
      </c>
      <c r="E2166" s="138">
        <v>49.66</v>
      </c>
      <c r="F2166" s="138">
        <v>43.41</v>
      </c>
      <c r="G2166" s="138">
        <v>55.92</v>
      </c>
      <c r="H2166" s="138">
        <v>6.4639548932742654</v>
      </c>
    </row>
    <row r="2167" spans="1:8">
      <c r="A2167" s="39" t="s">
        <v>251</v>
      </c>
      <c r="B2167" s="39" t="s">
        <v>146</v>
      </c>
      <c r="C2167" s="39" t="s">
        <v>372</v>
      </c>
      <c r="D2167" s="39" t="s">
        <v>358</v>
      </c>
      <c r="E2167" s="138">
        <v>47.07</v>
      </c>
      <c r="F2167" s="138">
        <v>38.92</v>
      </c>
      <c r="G2167" s="138">
        <v>55.38</v>
      </c>
      <c r="H2167" s="138">
        <v>9.0078606330996394</v>
      </c>
    </row>
    <row r="2168" spans="1:8">
      <c r="A2168" s="39" t="s">
        <v>251</v>
      </c>
      <c r="B2168" s="39" t="s">
        <v>153</v>
      </c>
      <c r="C2168" s="39" t="s">
        <v>371</v>
      </c>
      <c r="D2168" s="39" t="s">
        <v>358</v>
      </c>
      <c r="E2168" s="138">
        <v>43.76</v>
      </c>
      <c r="F2168" s="138">
        <v>37</v>
      </c>
      <c r="G2168" s="138">
        <v>50.76</v>
      </c>
      <c r="H2168" s="138">
        <v>8.0667276051188299</v>
      </c>
    </row>
    <row r="2169" spans="1:8">
      <c r="A2169" s="39" t="s">
        <v>251</v>
      </c>
      <c r="B2169" s="39" t="s">
        <v>162</v>
      </c>
      <c r="C2169" s="39" t="s">
        <v>371</v>
      </c>
      <c r="D2169" s="39" t="s">
        <v>358</v>
      </c>
      <c r="E2169" s="138">
        <v>56.16</v>
      </c>
      <c r="F2169" s="138">
        <v>50.18</v>
      </c>
      <c r="G2169" s="138">
        <v>61.96</v>
      </c>
      <c r="H2169" s="138">
        <v>5.3774928774928776</v>
      </c>
    </row>
    <row r="2170" spans="1:8">
      <c r="A2170" s="39" t="s">
        <v>251</v>
      </c>
      <c r="B2170" s="39" t="s">
        <v>165</v>
      </c>
      <c r="C2170" s="39" t="s">
        <v>374</v>
      </c>
      <c r="D2170" s="39" t="s">
        <v>358</v>
      </c>
      <c r="E2170" s="138">
        <v>48.72</v>
      </c>
      <c r="F2170" s="138">
        <v>41.73</v>
      </c>
      <c r="G2170" s="138">
        <v>55.76</v>
      </c>
      <c r="H2170" s="138">
        <v>7.389162561576355</v>
      </c>
    </row>
    <row r="2171" spans="1:8">
      <c r="A2171" s="39" t="s">
        <v>251</v>
      </c>
      <c r="B2171" s="39" t="s">
        <v>166</v>
      </c>
      <c r="C2171" s="39" t="s">
        <v>374</v>
      </c>
      <c r="D2171" s="39" t="s">
        <v>358</v>
      </c>
      <c r="E2171" s="138">
        <v>57.18</v>
      </c>
      <c r="F2171" s="138">
        <v>50.85</v>
      </c>
      <c r="G2171" s="138">
        <v>63.28</v>
      </c>
      <c r="H2171" s="138">
        <v>5.5788737320741513</v>
      </c>
    </row>
    <row r="2172" spans="1:8">
      <c r="A2172" s="39" t="s">
        <v>251</v>
      </c>
      <c r="B2172" s="39" t="s">
        <v>170</v>
      </c>
      <c r="C2172" s="39" t="s">
        <v>372</v>
      </c>
      <c r="D2172" s="39" t="s">
        <v>358</v>
      </c>
      <c r="E2172" s="138">
        <v>44.59</v>
      </c>
      <c r="F2172" s="138">
        <v>37.020000000000003</v>
      </c>
      <c r="G2172" s="138">
        <v>52.43</v>
      </c>
      <c r="H2172" s="138">
        <v>8.880915003363981</v>
      </c>
    </row>
    <row r="2173" spans="1:8">
      <c r="A2173" s="39" t="s">
        <v>251</v>
      </c>
      <c r="B2173" s="39" t="s">
        <v>172</v>
      </c>
      <c r="C2173" s="39" t="s">
        <v>374</v>
      </c>
      <c r="D2173" s="39" t="s">
        <v>358</v>
      </c>
      <c r="E2173" s="138">
        <v>55.93</v>
      </c>
      <c r="F2173" s="138">
        <v>49.19</v>
      </c>
      <c r="G2173" s="138">
        <v>62.46</v>
      </c>
      <c r="H2173" s="138">
        <v>6.0790273556231007</v>
      </c>
    </row>
    <row r="2174" spans="1:8">
      <c r="A2174" s="39" t="s">
        <v>251</v>
      </c>
      <c r="B2174" s="39" t="s">
        <v>175</v>
      </c>
      <c r="C2174" s="39" t="s">
        <v>373</v>
      </c>
      <c r="D2174" s="39" t="s">
        <v>358</v>
      </c>
      <c r="E2174" s="138">
        <v>50.92</v>
      </c>
      <c r="F2174" s="138">
        <v>42.84</v>
      </c>
      <c r="G2174" s="138">
        <v>58.95</v>
      </c>
      <c r="H2174" s="138">
        <v>8.1500392772977222</v>
      </c>
    </row>
    <row r="2175" spans="1:8">
      <c r="A2175" s="39" t="s">
        <v>251</v>
      </c>
      <c r="B2175" s="39" t="s">
        <v>99</v>
      </c>
      <c r="C2175" s="39" t="s">
        <v>377</v>
      </c>
      <c r="D2175" s="39" t="s">
        <v>360</v>
      </c>
      <c r="E2175" s="138">
        <v>54.21</v>
      </c>
      <c r="F2175" s="138">
        <v>47.63</v>
      </c>
      <c r="G2175" s="138">
        <v>60.65</v>
      </c>
      <c r="H2175" s="138">
        <v>6.1612248662608371</v>
      </c>
    </row>
    <row r="2176" spans="1:8">
      <c r="A2176" s="39" t="s">
        <v>251</v>
      </c>
      <c r="B2176" s="39" t="s">
        <v>100</v>
      </c>
      <c r="C2176" s="39" t="s">
        <v>377</v>
      </c>
      <c r="D2176" s="39" t="s">
        <v>360</v>
      </c>
      <c r="E2176" s="138">
        <v>48.68</v>
      </c>
      <c r="F2176" s="138">
        <v>41.88</v>
      </c>
      <c r="G2176" s="138">
        <v>55.54</v>
      </c>
      <c r="H2176" s="138">
        <v>7.2103533278553815</v>
      </c>
    </row>
    <row r="2177" spans="1:8">
      <c r="A2177" s="39" t="s">
        <v>251</v>
      </c>
      <c r="B2177" s="39" t="s">
        <v>107</v>
      </c>
      <c r="C2177" s="39" t="s">
        <v>376</v>
      </c>
      <c r="D2177" s="39" t="s">
        <v>360</v>
      </c>
      <c r="E2177" s="138">
        <v>40.450000000000003</v>
      </c>
      <c r="F2177" s="138">
        <v>33.630000000000003</v>
      </c>
      <c r="G2177" s="138">
        <v>47.66</v>
      </c>
      <c r="H2177" s="138">
        <v>8.8998763906056855</v>
      </c>
    </row>
    <row r="2178" spans="1:8">
      <c r="A2178" s="39" t="s">
        <v>251</v>
      </c>
      <c r="B2178" s="39" t="s">
        <v>113</v>
      </c>
      <c r="C2178" s="39" t="s">
        <v>375</v>
      </c>
      <c r="D2178" s="39" t="s">
        <v>360</v>
      </c>
      <c r="E2178" s="138">
        <v>50</v>
      </c>
      <c r="F2178" s="138">
        <v>43.93</v>
      </c>
      <c r="G2178" s="138">
        <v>56.07</v>
      </c>
      <c r="H2178" s="138">
        <v>6.22</v>
      </c>
    </row>
    <row r="2179" spans="1:8">
      <c r="A2179" s="39" t="s">
        <v>251</v>
      </c>
      <c r="B2179" s="39" t="s">
        <v>114</v>
      </c>
      <c r="C2179" s="39" t="s">
        <v>386</v>
      </c>
      <c r="D2179" s="39" t="s">
        <v>360</v>
      </c>
      <c r="E2179" s="138">
        <v>53.93</v>
      </c>
      <c r="F2179" s="138">
        <v>48</v>
      </c>
      <c r="G2179" s="138">
        <v>59.75</v>
      </c>
      <c r="H2179" s="138">
        <v>5.5813091043945846</v>
      </c>
    </row>
    <row r="2180" spans="1:8">
      <c r="A2180" s="39" t="s">
        <v>251</v>
      </c>
      <c r="B2180" s="39" t="s">
        <v>120</v>
      </c>
      <c r="C2180" s="39" t="s">
        <v>386</v>
      </c>
      <c r="D2180" s="39" t="s">
        <v>360</v>
      </c>
      <c r="E2180" s="138">
        <v>39.75</v>
      </c>
      <c r="F2180" s="138">
        <v>34.15</v>
      </c>
      <c r="G2180" s="138">
        <v>45.62</v>
      </c>
      <c r="H2180" s="138">
        <v>7.3962264150943398</v>
      </c>
    </row>
    <row r="2181" spans="1:8">
      <c r="A2181" s="39" t="s">
        <v>251</v>
      </c>
      <c r="B2181" s="39" t="s">
        <v>121</v>
      </c>
      <c r="C2181" s="39" t="s">
        <v>377</v>
      </c>
      <c r="D2181" s="39" t="s">
        <v>360</v>
      </c>
      <c r="E2181" s="138">
        <v>43.61</v>
      </c>
      <c r="F2181" s="138">
        <v>36.700000000000003</v>
      </c>
      <c r="G2181" s="138">
        <v>50.77</v>
      </c>
      <c r="H2181" s="138">
        <v>8.2779179087365282</v>
      </c>
    </row>
    <row r="2182" spans="1:8">
      <c r="A2182" s="39" t="s">
        <v>251</v>
      </c>
      <c r="B2182" s="39" t="s">
        <v>124</v>
      </c>
      <c r="C2182" s="39" t="s">
        <v>375</v>
      </c>
      <c r="D2182" s="39" t="s">
        <v>360</v>
      </c>
      <c r="E2182" s="138">
        <v>47.84</v>
      </c>
      <c r="F2182" s="138">
        <v>39.56</v>
      </c>
      <c r="G2182" s="138">
        <v>56.23</v>
      </c>
      <c r="H2182" s="138">
        <v>8.9673913043478262</v>
      </c>
    </row>
    <row r="2183" spans="1:8">
      <c r="A2183" s="39" t="s">
        <v>251</v>
      </c>
      <c r="B2183" s="39" t="s">
        <v>126</v>
      </c>
      <c r="C2183" s="39" t="s">
        <v>377</v>
      </c>
      <c r="D2183" s="39" t="s">
        <v>360</v>
      </c>
      <c r="E2183" s="138">
        <v>46.5</v>
      </c>
      <c r="F2183" s="138">
        <v>40.340000000000003</v>
      </c>
      <c r="G2183" s="138">
        <v>52.77</v>
      </c>
      <c r="H2183" s="138">
        <v>6.860215053763441</v>
      </c>
    </row>
    <row r="2184" spans="1:8">
      <c r="A2184" s="39" t="s">
        <v>251</v>
      </c>
      <c r="B2184" s="39" t="s">
        <v>127</v>
      </c>
      <c r="C2184" s="39" t="s">
        <v>386</v>
      </c>
      <c r="D2184" s="39" t="s">
        <v>360</v>
      </c>
      <c r="E2184" s="138">
        <v>48.4</v>
      </c>
      <c r="F2184" s="138">
        <v>41.91</v>
      </c>
      <c r="G2184" s="138">
        <v>54.93</v>
      </c>
      <c r="H2184" s="138">
        <v>6.9008264462809912</v>
      </c>
    </row>
    <row r="2185" spans="1:8">
      <c r="A2185" s="39" t="s">
        <v>251</v>
      </c>
      <c r="B2185" s="39" t="s">
        <v>128</v>
      </c>
      <c r="C2185" s="39" t="s">
        <v>379</v>
      </c>
      <c r="D2185" s="39" t="s">
        <v>360</v>
      </c>
      <c r="E2185" s="138">
        <v>43.95</v>
      </c>
      <c r="F2185" s="138">
        <v>37.020000000000003</v>
      </c>
      <c r="G2185" s="138">
        <v>51.12</v>
      </c>
      <c r="H2185" s="138">
        <v>8.2366325369738345</v>
      </c>
    </row>
    <row r="2186" spans="1:8">
      <c r="A2186" s="39" t="s">
        <v>251</v>
      </c>
      <c r="B2186" s="39" t="s">
        <v>129</v>
      </c>
      <c r="C2186" s="39" t="s">
        <v>386</v>
      </c>
      <c r="D2186" s="39" t="s">
        <v>360</v>
      </c>
      <c r="E2186" s="138">
        <v>42.17</v>
      </c>
      <c r="F2186" s="138">
        <v>36.29</v>
      </c>
      <c r="G2186" s="138">
        <v>48.29</v>
      </c>
      <c r="H2186" s="138">
        <v>7.2800569124970345</v>
      </c>
    </row>
    <row r="2187" spans="1:8">
      <c r="A2187" s="39" t="s">
        <v>251</v>
      </c>
      <c r="B2187" s="39" t="s">
        <v>139</v>
      </c>
      <c r="C2187" s="39" t="s">
        <v>379</v>
      </c>
      <c r="D2187" s="39" t="s">
        <v>360</v>
      </c>
      <c r="E2187" s="138">
        <v>41.32</v>
      </c>
      <c r="F2187" s="138">
        <v>32.65</v>
      </c>
      <c r="G2187" s="138">
        <v>50.58</v>
      </c>
      <c r="H2187" s="138">
        <v>11.181026137463698</v>
      </c>
    </row>
    <row r="2188" spans="1:8">
      <c r="A2188" s="39" t="s">
        <v>251</v>
      </c>
      <c r="B2188" s="39" t="s">
        <v>141</v>
      </c>
      <c r="C2188" s="39" t="s">
        <v>379</v>
      </c>
      <c r="D2188" s="39" t="s">
        <v>360</v>
      </c>
      <c r="E2188" s="138">
        <v>39.69</v>
      </c>
      <c r="F2188" s="138">
        <v>25.69</v>
      </c>
      <c r="G2188" s="138">
        <v>55.6</v>
      </c>
      <c r="H2188" s="138">
        <v>19.803476946334094</v>
      </c>
    </row>
    <row r="2189" spans="1:8">
      <c r="A2189" s="39" t="s">
        <v>251</v>
      </c>
      <c r="B2189" s="39" t="s">
        <v>142</v>
      </c>
      <c r="C2189" s="39" t="s">
        <v>376</v>
      </c>
      <c r="D2189" s="39" t="s">
        <v>360</v>
      </c>
      <c r="E2189" s="138">
        <v>38.1</v>
      </c>
      <c r="F2189" s="138">
        <v>29.85</v>
      </c>
      <c r="G2189" s="138">
        <v>47.11</v>
      </c>
      <c r="H2189" s="138">
        <v>11.653543307086615</v>
      </c>
    </row>
    <row r="2190" spans="1:8">
      <c r="A2190" s="39" t="s">
        <v>251</v>
      </c>
      <c r="B2190" s="39" t="s">
        <v>147</v>
      </c>
      <c r="C2190" s="39" t="s">
        <v>379</v>
      </c>
      <c r="D2190" s="39" t="s">
        <v>360</v>
      </c>
      <c r="E2190" s="138">
        <v>41.18</v>
      </c>
      <c r="F2190" s="138">
        <v>34.6</v>
      </c>
      <c r="G2190" s="138">
        <v>48.1</v>
      </c>
      <c r="H2190" s="138">
        <v>8.4021369596891695</v>
      </c>
    </row>
    <row r="2191" spans="1:8">
      <c r="A2191" s="39" t="s">
        <v>251</v>
      </c>
      <c r="B2191" s="39" t="s">
        <v>148</v>
      </c>
      <c r="C2191" s="39" t="s">
        <v>377</v>
      </c>
      <c r="D2191" s="39" t="s">
        <v>360</v>
      </c>
      <c r="E2191" s="138">
        <v>45.45</v>
      </c>
      <c r="F2191" s="138">
        <v>38.78</v>
      </c>
      <c r="G2191" s="138">
        <v>52.29</v>
      </c>
      <c r="H2191" s="138">
        <v>7.6347634763476346</v>
      </c>
    </row>
    <row r="2192" spans="1:8">
      <c r="A2192" s="39" t="s">
        <v>251</v>
      </c>
      <c r="B2192" s="39" t="s">
        <v>152</v>
      </c>
      <c r="C2192" s="39" t="s">
        <v>386</v>
      </c>
      <c r="D2192" s="39" t="s">
        <v>360</v>
      </c>
      <c r="E2192" s="138">
        <v>52.19</v>
      </c>
      <c r="F2192" s="138">
        <v>45.45</v>
      </c>
      <c r="G2192" s="138">
        <v>58.84</v>
      </c>
      <c r="H2192" s="138">
        <v>6.591301015520215</v>
      </c>
    </row>
    <row r="2193" spans="1:8">
      <c r="A2193" s="39" t="s">
        <v>251</v>
      </c>
      <c r="B2193" s="39" t="s">
        <v>155</v>
      </c>
      <c r="C2193" s="39" t="s">
        <v>386</v>
      </c>
      <c r="D2193" s="39" t="s">
        <v>360</v>
      </c>
      <c r="E2193" s="138">
        <v>55.82</v>
      </c>
      <c r="F2193" s="138">
        <v>49.64</v>
      </c>
      <c r="G2193" s="138">
        <v>61.82</v>
      </c>
      <c r="H2193" s="138">
        <v>5.5893944822644217</v>
      </c>
    </row>
    <row r="2194" spans="1:8">
      <c r="A2194" s="39" t="s">
        <v>251</v>
      </c>
      <c r="B2194" s="39" t="s">
        <v>157</v>
      </c>
      <c r="C2194" s="39" t="s">
        <v>377</v>
      </c>
      <c r="D2194" s="39" t="s">
        <v>360</v>
      </c>
      <c r="E2194" s="138">
        <v>51.05</v>
      </c>
      <c r="F2194" s="138">
        <v>43.68</v>
      </c>
      <c r="G2194" s="138">
        <v>58.38</v>
      </c>
      <c r="H2194" s="138">
        <v>7.4045053868756119</v>
      </c>
    </row>
    <row r="2195" spans="1:8">
      <c r="A2195" s="39" t="s">
        <v>251</v>
      </c>
      <c r="B2195" s="39" t="s">
        <v>158</v>
      </c>
      <c r="C2195" s="39" t="s">
        <v>375</v>
      </c>
      <c r="D2195" s="39" t="s">
        <v>360</v>
      </c>
      <c r="E2195" s="138">
        <v>55.16</v>
      </c>
      <c r="F2195" s="138">
        <v>47.73</v>
      </c>
      <c r="G2195" s="138">
        <v>62.36</v>
      </c>
      <c r="H2195" s="138">
        <v>6.81653372008702</v>
      </c>
    </row>
    <row r="2196" spans="1:8">
      <c r="A2196" s="39" t="s">
        <v>251</v>
      </c>
      <c r="B2196" s="39" t="s">
        <v>160</v>
      </c>
      <c r="C2196" s="39" t="s">
        <v>386</v>
      </c>
      <c r="D2196" s="39" t="s">
        <v>360</v>
      </c>
      <c r="E2196" s="138">
        <v>48.22</v>
      </c>
      <c r="F2196" s="138">
        <v>42.32</v>
      </c>
      <c r="G2196" s="138">
        <v>54.17</v>
      </c>
      <c r="H2196" s="138">
        <v>6.3044379925342193</v>
      </c>
    </row>
    <row r="2197" spans="1:8">
      <c r="A2197" s="39" t="s">
        <v>251</v>
      </c>
      <c r="B2197" s="39" t="s">
        <v>163</v>
      </c>
      <c r="C2197" s="39" t="s">
        <v>375</v>
      </c>
      <c r="D2197" s="39" t="s">
        <v>360</v>
      </c>
      <c r="E2197" s="138">
        <v>47.17</v>
      </c>
      <c r="F2197" s="138">
        <v>40.72</v>
      </c>
      <c r="G2197" s="138">
        <v>53.72</v>
      </c>
      <c r="H2197" s="138">
        <v>7.080771676913292</v>
      </c>
    </row>
    <row r="2198" spans="1:8">
      <c r="A2198" s="39" t="s">
        <v>251</v>
      </c>
      <c r="B2198" s="39" t="s">
        <v>167</v>
      </c>
      <c r="C2198" s="39" t="s">
        <v>386</v>
      </c>
      <c r="D2198" s="39" t="s">
        <v>360</v>
      </c>
      <c r="E2198" s="138">
        <v>54.56</v>
      </c>
      <c r="F2198" s="138">
        <v>48.18</v>
      </c>
      <c r="G2198" s="138">
        <v>60.8</v>
      </c>
      <c r="H2198" s="138">
        <v>5.9384164222873901</v>
      </c>
    </row>
    <row r="2199" spans="1:8">
      <c r="A2199" s="39" t="s">
        <v>251</v>
      </c>
      <c r="B2199" s="39" t="s">
        <v>169</v>
      </c>
      <c r="C2199" s="39" t="s">
        <v>386</v>
      </c>
      <c r="D2199" s="39" t="s">
        <v>360</v>
      </c>
      <c r="E2199" s="138">
        <v>43.12</v>
      </c>
      <c r="F2199" s="138">
        <v>36.130000000000003</v>
      </c>
      <c r="G2199" s="138">
        <v>50.41</v>
      </c>
      <c r="H2199" s="138">
        <v>8.5111317254174388</v>
      </c>
    </row>
    <row r="2200" spans="1:8">
      <c r="A2200" s="39" t="s">
        <v>251</v>
      </c>
      <c r="B2200" s="39" t="s">
        <v>173</v>
      </c>
      <c r="C2200" s="39" t="s">
        <v>379</v>
      </c>
      <c r="D2200" s="39" t="s">
        <v>360</v>
      </c>
      <c r="E2200" s="138">
        <v>49.64</v>
      </c>
      <c r="F2200" s="138">
        <v>40.76</v>
      </c>
      <c r="G2200" s="138">
        <v>58.54</v>
      </c>
      <c r="H2200" s="138">
        <v>9.2264302981466546</v>
      </c>
    </row>
    <row r="2201" spans="1:8">
      <c r="A2201" s="39" t="s">
        <v>251</v>
      </c>
      <c r="B2201" s="39" t="s">
        <v>176</v>
      </c>
      <c r="C2201" s="39" t="s">
        <v>386</v>
      </c>
      <c r="D2201" s="39" t="s">
        <v>360</v>
      </c>
      <c r="E2201" s="138">
        <v>45.73</v>
      </c>
      <c r="F2201" s="138">
        <v>37.74</v>
      </c>
      <c r="G2201" s="138">
        <v>53.93</v>
      </c>
      <c r="H2201" s="138">
        <v>9.1187404329761641</v>
      </c>
    </row>
    <row r="2202" spans="1:8">
      <c r="A2202" s="39" t="s">
        <v>251</v>
      </c>
      <c r="B2202" s="39" t="s">
        <v>363</v>
      </c>
      <c r="C2202" s="39" t="s">
        <v>363</v>
      </c>
      <c r="D2202" s="39" t="s">
        <v>363</v>
      </c>
      <c r="E2202" s="138">
        <v>37.840000000000003</v>
      </c>
      <c r="F2202" s="138">
        <v>32.18</v>
      </c>
      <c r="G2202" s="138">
        <v>43.86</v>
      </c>
      <c r="H2202" s="138">
        <v>7.9016913319238897</v>
      </c>
    </row>
    <row r="2203" spans="1:8">
      <c r="A2203" s="39" t="s">
        <v>251</v>
      </c>
      <c r="B2203" s="39" t="s">
        <v>364</v>
      </c>
      <c r="C2203" s="39" t="s">
        <v>364</v>
      </c>
      <c r="D2203" s="39" t="s">
        <v>364</v>
      </c>
      <c r="E2203" s="138">
        <v>52.32</v>
      </c>
      <c r="F2203" s="138">
        <v>48.76</v>
      </c>
      <c r="G2203" s="138">
        <v>55.86</v>
      </c>
      <c r="H2203" s="138">
        <v>3.4594801223241594</v>
      </c>
    </row>
    <row r="2204" spans="1:8">
      <c r="A2204" s="39" t="s">
        <v>251</v>
      </c>
      <c r="B2204" s="39" t="s">
        <v>365</v>
      </c>
      <c r="C2204" s="39" t="s">
        <v>365</v>
      </c>
      <c r="D2204" s="39" t="s">
        <v>365</v>
      </c>
      <c r="E2204" s="138">
        <v>54.94</v>
      </c>
      <c r="F2204" s="138">
        <v>50.56</v>
      </c>
      <c r="G2204" s="138">
        <v>59.26</v>
      </c>
      <c r="H2204" s="138">
        <v>4.0407717510010928</v>
      </c>
    </row>
    <row r="2205" spans="1:8">
      <c r="A2205" s="39" t="s">
        <v>251</v>
      </c>
      <c r="B2205" s="39" t="s">
        <v>366</v>
      </c>
      <c r="C2205" s="39" t="s">
        <v>366</v>
      </c>
      <c r="D2205" s="39" t="s">
        <v>366</v>
      </c>
      <c r="E2205" s="138">
        <v>44.8</v>
      </c>
      <c r="F2205" s="138">
        <v>41.24</v>
      </c>
      <c r="G2205" s="138">
        <v>48.42</v>
      </c>
      <c r="H2205" s="138">
        <v>4.1071428571428577</v>
      </c>
    </row>
    <row r="2206" spans="1:8">
      <c r="A2206" s="39" t="s">
        <v>251</v>
      </c>
      <c r="B2206" s="39" t="s">
        <v>356</v>
      </c>
      <c r="C2206" s="39" t="s">
        <v>356</v>
      </c>
      <c r="D2206" s="39" t="s">
        <v>356</v>
      </c>
      <c r="E2206" s="138">
        <v>45.67</v>
      </c>
      <c r="F2206" s="138">
        <v>43.35</v>
      </c>
      <c r="G2206" s="138">
        <v>48</v>
      </c>
      <c r="H2206" s="138">
        <v>2.6056492226844754</v>
      </c>
    </row>
    <row r="2207" spans="1:8">
      <c r="A2207" s="39" t="s">
        <v>251</v>
      </c>
      <c r="B2207" s="39" t="s">
        <v>367</v>
      </c>
      <c r="C2207" s="39" t="s">
        <v>367</v>
      </c>
      <c r="D2207" s="39" t="s">
        <v>367</v>
      </c>
      <c r="E2207" s="138">
        <v>47.32</v>
      </c>
      <c r="F2207" s="138">
        <v>44.44</v>
      </c>
      <c r="G2207" s="138">
        <v>50.21</v>
      </c>
      <c r="H2207" s="138">
        <v>3.1065088757396451</v>
      </c>
    </row>
    <row r="2208" spans="1:8">
      <c r="A2208" s="39" t="s">
        <v>251</v>
      </c>
      <c r="B2208" s="39" t="s">
        <v>368</v>
      </c>
      <c r="C2208" s="39" t="s">
        <v>368</v>
      </c>
      <c r="D2208" s="39" t="s">
        <v>368</v>
      </c>
      <c r="E2208" s="138">
        <v>49.23</v>
      </c>
      <c r="F2208" s="138">
        <v>45.98</v>
      </c>
      <c r="G2208" s="138">
        <v>52.49</v>
      </c>
      <c r="H2208" s="138">
        <v>3.3719276863700998</v>
      </c>
    </row>
    <row r="2209" spans="1:8">
      <c r="A2209" s="39" t="s">
        <v>251</v>
      </c>
      <c r="B2209" s="39" t="s">
        <v>369</v>
      </c>
      <c r="C2209" s="39" t="s">
        <v>369</v>
      </c>
      <c r="D2209" s="39" t="s">
        <v>369</v>
      </c>
      <c r="E2209" s="138">
        <v>52.18</v>
      </c>
      <c r="F2209" s="138">
        <v>47.82</v>
      </c>
      <c r="G2209" s="138">
        <v>56.5</v>
      </c>
      <c r="H2209" s="138">
        <v>4.2545036412418549</v>
      </c>
    </row>
    <row r="2210" spans="1:8">
      <c r="A2210" s="39" t="s">
        <v>251</v>
      </c>
      <c r="B2210" s="39" t="s">
        <v>370</v>
      </c>
      <c r="C2210" s="39" t="s">
        <v>370</v>
      </c>
      <c r="D2210" s="39" t="s">
        <v>370</v>
      </c>
      <c r="E2210" s="138">
        <v>44.59</v>
      </c>
      <c r="F2210" s="138">
        <v>39.22</v>
      </c>
      <c r="G2210" s="138">
        <v>50.1</v>
      </c>
      <c r="H2210" s="138">
        <v>6.2345817447858254</v>
      </c>
    </row>
    <row r="2211" spans="1:8">
      <c r="A2211" s="39" t="s">
        <v>251</v>
      </c>
      <c r="B2211" s="39" t="s">
        <v>357</v>
      </c>
      <c r="C2211" s="39" t="s">
        <v>357</v>
      </c>
      <c r="D2211" s="39" t="s">
        <v>357</v>
      </c>
      <c r="E2211" s="138">
        <v>47.17</v>
      </c>
      <c r="F2211" s="138">
        <v>45</v>
      </c>
      <c r="G2211" s="138">
        <v>49.36</v>
      </c>
      <c r="H2211" s="138">
        <v>2.3531905872376511</v>
      </c>
    </row>
    <row r="2212" spans="1:8">
      <c r="A2212" s="39" t="s">
        <v>251</v>
      </c>
      <c r="B2212" s="39" t="s">
        <v>371</v>
      </c>
      <c r="C2212" s="39" t="s">
        <v>371</v>
      </c>
      <c r="D2212" s="39" t="s">
        <v>371</v>
      </c>
      <c r="E2212" s="138">
        <v>49.32</v>
      </c>
      <c r="F2212" s="138">
        <v>45.94</v>
      </c>
      <c r="G2212" s="138">
        <v>52.71</v>
      </c>
      <c r="H2212" s="138">
        <v>3.5077047850770473</v>
      </c>
    </row>
    <row r="2213" spans="1:8">
      <c r="A2213" s="39" t="s">
        <v>251</v>
      </c>
      <c r="B2213" s="39" t="s">
        <v>372</v>
      </c>
      <c r="C2213" s="39" t="s">
        <v>372</v>
      </c>
      <c r="D2213" s="39" t="s">
        <v>372</v>
      </c>
      <c r="E2213" s="138">
        <v>47.96</v>
      </c>
      <c r="F2213" s="138">
        <v>44.01</v>
      </c>
      <c r="G2213" s="138">
        <v>51.95</v>
      </c>
      <c r="H2213" s="138">
        <v>4.2326939115929942</v>
      </c>
    </row>
    <row r="2214" spans="1:8">
      <c r="A2214" s="39" t="s">
        <v>251</v>
      </c>
      <c r="B2214" s="39" t="s">
        <v>373</v>
      </c>
      <c r="C2214" s="39" t="s">
        <v>373</v>
      </c>
      <c r="D2214" s="39" t="s">
        <v>373</v>
      </c>
      <c r="E2214" s="138">
        <v>48.22</v>
      </c>
      <c r="F2214" s="138">
        <v>43.67</v>
      </c>
      <c r="G2214" s="138">
        <v>52.81</v>
      </c>
      <c r="H2214" s="138">
        <v>4.8527581916217342</v>
      </c>
    </row>
    <row r="2215" spans="1:8">
      <c r="A2215" s="39" t="s">
        <v>251</v>
      </c>
      <c r="B2215" s="39" t="s">
        <v>374</v>
      </c>
      <c r="C2215" s="39" t="s">
        <v>374</v>
      </c>
      <c r="D2215" s="39" t="s">
        <v>374</v>
      </c>
      <c r="E2215" s="138">
        <v>53.1</v>
      </c>
      <c r="F2215" s="138">
        <v>50.37</v>
      </c>
      <c r="G2215" s="138">
        <v>55.82</v>
      </c>
      <c r="H2215" s="138">
        <v>2.6177024482109226</v>
      </c>
    </row>
    <row r="2216" spans="1:8">
      <c r="A2216" s="39" t="s">
        <v>251</v>
      </c>
      <c r="B2216" s="39" t="s">
        <v>358</v>
      </c>
      <c r="C2216" s="39" t="s">
        <v>358</v>
      </c>
      <c r="D2216" s="39" t="s">
        <v>358</v>
      </c>
      <c r="E2216" s="138">
        <v>48.76</v>
      </c>
      <c r="F2216" s="138">
        <v>46.39</v>
      </c>
      <c r="G2216" s="138">
        <v>51.13</v>
      </c>
      <c r="H2216" s="138">
        <v>2.4815422477440525</v>
      </c>
    </row>
    <row r="2217" spans="1:8">
      <c r="A2217" s="39" t="s">
        <v>251</v>
      </c>
      <c r="B2217" s="39" t="s">
        <v>375</v>
      </c>
      <c r="C2217" s="39" t="s">
        <v>375</v>
      </c>
      <c r="D2217" s="39" t="s">
        <v>375</v>
      </c>
      <c r="E2217" s="138">
        <v>48.08</v>
      </c>
      <c r="F2217" s="138">
        <v>41.4</v>
      </c>
      <c r="G2217" s="138">
        <v>54.82</v>
      </c>
      <c r="H2217" s="138">
        <v>7.1547420965058244</v>
      </c>
    </row>
    <row r="2218" spans="1:8">
      <c r="A2218" s="39" t="s">
        <v>251</v>
      </c>
      <c r="B2218" s="39" t="s">
        <v>376</v>
      </c>
      <c r="C2218" s="39" t="s">
        <v>376</v>
      </c>
      <c r="D2218" s="39" t="s">
        <v>376</v>
      </c>
      <c r="E2218" s="138">
        <v>39.659999999999997</v>
      </c>
      <c r="F2218" s="138">
        <v>34.29</v>
      </c>
      <c r="G2218" s="138">
        <v>45.29</v>
      </c>
      <c r="H2218" s="138">
        <v>7.1104387291981848</v>
      </c>
    </row>
    <row r="2219" spans="1:8">
      <c r="A2219" s="39" t="s">
        <v>251</v>
      </c>
      <c r="B2219" s="39" t="s">
        <v>377</v>
      </c>
      <c r="C2219" s="39" t="s">
        <v>377</v>
      </c>
      <c r="D2219" s="39" t="s">
        <v>377</v>
      </c>
      <c r="E2219" s="138">
        <v>47.96</v>
      </c>
      <c r="F2219" s="138">
        <v>44.13</v>
      </c>
      <c r="G2219" s="138">
        <v>51.8</v>
      </c>
      <c r="H2219" s="138">
        <v>4.0867389491242703</v>
      </c>
    </row>
    <row r="2220" spans="1:8">
      <c r="A2220" s="39" t="s">
        <v>251</v>
      </c>
      <c r="B2220" s="39" t="s">
        <v>386</v>
      </c>
      <c r="C2220" s="39" t="s">
        <v>386</v>
      </c>
      <c r="D2220" s="39" t="s">
        <v>386</v>
      </c>
      <c r="E2220" s="138">
        <v>49</v>
      </c>
      <c r="F2220" s="138">
        <v>46.82</v>
      </c>
      <c r="G2220" s="138">
        <v>51.19</v>
      </c>
      <c r="H2220" s="138">
        <v>2.285714285714286</v>
      </c>
    </row>
    <row r="2221" spans="1:8">
      <c r="A2221" s="39" t="s">
        <v>251</v>
      </c>
      <c r="B2221" s="39" t="s">
        <v>379</v>
      </c>
      <c r="C2221" s="39" t="s">
        <v>379</v>
      </c>
      <c r="D2221" s="39" t="s">
        <v>379</v>
      </c>
      <c r="E2221" s="138">
        <v>43.91</v>
      </c>
      <c r="F2221" s="138">
        <v>39.67</v>
      </c>
      <c r="G2221" s="138">
        <v>48.23</v>
      </c>
      <c r="H2221" s="138">
        <v>4.9874743794124345</v>
      </c>
    </row>
    <row r="2222" spans="1:8">
      <c r="A2222" s="39" t="s">
        <v>251</v>
      </c>
      <c r="B2222" s="39" t="s">
        <v>360</v>
      </c>
      <c r="C2222" s="39" t="s">
        <v>360</v>
      </c>
      <c r="D2222" s="39" t="s">
        <v>360</v>
      </c>
      <c r="E2222" s="138">
        <v>45.22</v>
      </c>
      <c r="F2222" s="138">
        <v>42.88</v>
      </c>
      <c r="G2222" s="138">
        <v>47.58</v>
      </c>
      <c r="H2222" s="138">
        <v>2.653693056169836</v>
      </c>
    </row>
    <row r="2223" spans="1:8">
      <c r="A2223" s="39" t="s">
        <v>251</v>
      </c>
      <c r="B2223" s="39" t="s">
        <v>0</v>
      </c>
      <c r="C2223" s="39" t="s">
        <v>0</v>
      </c>
      <c r="D2223" s="39" t="s">
        <v>0</v>
      </c>
      <c r="E2223" s="138">
        <v>46.75</v>
      </c>
      <c r="F2223" s="138">
        <v>45.6</v>
      </c>
      <c r="G2223" s="138">
        <v>47.91</v>
      </c>
      <c r="H2223" s="138">
        <v>1.2620320855614973</v>
      </c>
    </row>
    <row r="2224" spans="1:8">
      <c r="A2224" s="39" t="s">
        <v>252</v>
      </c>
      <c r="B2224" s="39" t="s">
        <v>101</v>
      </c>
      <c r="C2224" s="39" t="s">
        <v>366</v>
      </c>
      <c r="D2224" s="39" t="s">
        <v>356</v>
      </c>
      <c r="E2224" s="138">
        <v>88.37</v>
      </c>
      <c r="F2224" s="138">
        <v>78.180000000000007</v>
      </c>
      <c r="G2224" s="138">
        <v>94.15</v>
      </c>
      <c r="H2224" s="138">
        <v>4.4585266493153783</v>
      </c>
    </row>
    <row r="2225" spans="1:8">
      <c r="A2225" s="39" t="s">
        <v>252</v>
      </c>
      <c r="B2225" s="39" t="s">
        <v>108</v>
      </c>
      <c r="C2225" s="39" t="s">
        <v>365</v>
      </c>
      <c r="D2225" s="39" t="s">
        <v>356</v>
      </c>
      <c r="E2225" s="138">
        <v>97.51</v>
      </c>
      <c r="F2225" s="138">
        <v>94.14</v>
      </c>
      <c r="G2225" s="138">
        <v>98.96</v>
      </c>
      <c r="H2225" s="138">
        <v>1.1280894267254642</v>
      </c>
    </row>
    <row r="2226" spans="1:8">
      <c r="A2226" s="39" t="s">
        <v>252</v>
      </c>
      <c r="B2226" s="39" t="s">
        <v>109</v>
      </c>
      <c r="C2226" s="39" t="s">
        <v>364</v>
      </c>
      <c r="D2226" s="39" t="s">
        <v>356</v>
      </c>
      <c r="E2226" s="138">
        <v>80.72</v>
      </c>
      <c r="F2226" s="138">
        <v>71.819999999999993</v>
      </c>
      <c r="G2226" s="138">
        <v>87.31</v>
      </c>
      <c r="H2226" s="138">
        <v>4.8810703666997028</v>
      </c>
    </row>
    <row r="2227" spans="1:8">
      <c r="A2227" s="39" t="s">
        <v>252</v>
      </c>
      <c r="B2227" s="39" t="s">
        <v>112</v>
      </c>
      <c r="C2227" s="39" t="s">
        <v>364</v>
      </c>
      <c r="D2227" s="39" t="s">
        <v>356</v>
      </c>
      <c r="E2227" s="138">
        <v>88.99</v>
      </c>
      <c r="F2227" s="138">
        <v>81.290000000000006</v>
      </c>
      <c r="G2227" s="138">
        <v>93.77</v>
      </c>
      <c r="H2227" s="138">
        <v>3.4835374761209126</v>
      </c>
    </row>
    <row r="2228" spans="1:8">
      <c r="A2228" s="39" t="s">
        <v>252</v>
      </c>
      <c r="B2228" s="39" t="s">
        <v>115</v>
      </c>
      <c r="C2228" s="39" t="s">
        <v>366</v>
      </c>
      <c r="D2228" s="39" t="s">
        <v>356</v>
      </c>
      <c r="E2228" s="138">
        <v>92.29</v>
      </c>
      <c r="F2228" s="138">
        <v>81.680000000000007</v>
      </c>
      <c r="G2228" s="138">
        <v>96.98</v>
      </c>
      <c r="H2228" s="138">
        <v>3.8899122331780251</v>
      </c>
    </row>
    <row r="2229" spans="1:8">
      <c r="A2229" s="39" t="s">
        <v>252</v>
      </c>
      <c r="B2229" s="39" t="s">
        <v>118</v>
      </c>
      <c r="C2229" s="39" t="s">
        <v>365</v>
      </c>
      <c r="D2229" s="39" t="s">
        <v>356</v>
      </c>
      <c r="E2229" s="138">
        <v>95.66</v>
      </c>
      <c r="F2229" s="138">
        <v>90.36</v>
      </c>
      <c r="G2229" s="138">
        <v>98.11</v>
      </c>
      <c r="H2229" s="138">
        <v>1.8921179176249217</v>
      </c>
    </row>
    <row r="2230" spans="1:8">
      <c r="A2230" s="39" t="s">
        <v>252</v>
      </c>
      <c r="B2230" s="39" t="s">
        <v>122</v>
      </c>
      <c r="C2230" s="39" t="s">
        <v>364</v>
      </c>
      <c r="D2230" s="39" t="s">
        <v>356</v>
      </c>
      <c r="E2230" s="138">
        <v>84.53</v>
      </c>
      <c r="F2230" s="138">
        <v>75.599999999999994</v>
      </c>
      <c r="G2230" s="138">
        <v>90.59</v>
      </c>
      <c r="H2230" s="138">
        <v>4.4717851650301661</v>
      </c>
    </row>
    <row r="2231" spans="1:8">
      <c r="A2231" s="39" t="s">
        <v>252</v>
      </c>
      <c r="B2231" s="39" t="s">
        <v>130</v>
      </c>
      <c r="C2231" s="39" t="s">
        <v>363</v>
      </c>
      <c r="D2231" s="39" t="s">
        <v>356</v>
      </c>
      <c r="E2231" s="138">
        <v>83.76</v>
      </c>
      <c r="F2231" s="138">
        <v>72.41</v>
      </c>
      <c r="G2231" s="138">
        <v>91.01</v>
      </c>
      <c r="H2231" s="138">
        <v>5.5873925501432655</v>
      </c>
    </row>
    <row r="2232" spans="1:8">
      <c r="A2232" s="39" t="s">
        <v>252</v>
      </c>
      <c r="B2232" s="39" t="s">
        <v>135</v>
      </c>
      <c r="C2232" s="39" t="s">
        <v>364</v>
      </c>
      <c r="D2232" s="39" t="s">
        <v>356</v>
      </c>
      <c r="E2232" s="138">
        <v>74.41</v>
      </c>
      <c r="F2232" s="138">
        <v>61.42</v>
      </c>
      <c r="G2232" s="138">
        <v>84.15</v>
      </c>
      <c r="H2232" s="138">
        <v>7.8618465260045696</v>
      </c>
    </row>
    <row r="2233" spans="1:8">
      <c r="A2233" s="39" t="s">
        <v>252</v>
      </c>
      <c r="B2233" s="39" t="s">
        <v>136</v>
      </c>
      <c r="C2233" s="39" t="s">
        <v>364</v>
      </c>
      <c r="D2233" s="39" t="s">
        <v>356</v>
      </c>
      <c r="E2233" s="138">
        <v>91.42</v>
      </c>
      <c r="F2233" s="138">
        <v>84.06</v>
      </c>
      <c r="G2233" s="138">
        <v>95.56</v>
      </c>
      <c r="H2233" s="138">
        <v>3.073725661780792</v>
      </c>
    </row>
    <row r="2234" spans="1:8">
      <c r="A2234" s="39" t="s">
        <v>252</v>
      </c>
      <c r="B2234" s="39" t="s">
        <v>143</v>
      </c>
      <c r="C2234" s="39" t="s">
        <v>365</v>
      </c>
      <c r="D2234" s="39" t="s">
        <v>356</v>
      </c>
      <c r="E2234" s="138">
        <v>92.79</v>
      </c>
      <c r="F2234" s="138">
        <v>85.43</v>
      </c>
      <c r="G2234" s="138">
        <v>96.58</v>
      </c>
      <c r="H2234" s="138">
        <v>2.8882422674857202</v>
      </c>
    </row>
    <row r="2235" spans="1:8">
      <c r="A2235" s="39" t="s">
        <v>252</v>
      </c>
      <c r="B2235" s="39" t="s">
        <v>149</v>
      </c>
      <c r="C2235" s="39" t="s">
        <v>363</v>
      </c>
      <c r="D2235" s="39" t="s">
        <v>356</v>
      </c>
      <c r="E2235" s="138">
        <v>87.03</v>
      </c>
      <c r="F2235" s="138">
        <v>75.7</v>
      </c>
      <c r="G2235" s="138">
        <v>93.53</v>
      </c>
      <c r="H2235" s="138">
        <v>5.0787084913248304</v>
      </c>
    </row>
    <row r="2236" spans="1:8">
      <c r="A2236" s="39" t="s">
        <v>252</v>
      </c>
      <c r="B2236" s="39" t="s">
        <v>151</v>
      </c>
      <c r="C2236" s="39" t="s">
        <v>364</v>
      </c>
      <c r="D2236" s="39" t="s">
        <v>356</v>
      </c>
      <c r="E2236" s="138">
        <v>85.17</v>
      </c>
      <c r="F2236" s="138">
        <v>76.22</v>
      </c>
      <c r="G2236" s="138">
        <v>91.14</v>
      </c>
      <c r="H2236" s="138">
        <v>4.414700011741223</v>
      </c>
    </row>
    <row r="2237" spans="1:8">
      <c r="A2237" s="39" t="s">
        <v>252</v>
      </c>
      <c r="B2237" s="39" t="s">
        <v>154</v>
      </c>
      <c r="C2237" s="39" t="s">
        <v>366</v>
      </c>
      <c r="D2237" s="39" t="s">
        <v>356</v>
      </c>
      <c r="E2237" s="138">
        <v>96.11</v>
      </c>
      <c r="F2237" s="138">
        <v>90.12</v>
      </c>
      <c r="G2237" s="138">
        <v>98.53</v>
      </c>
      <c r="H2237" s="138">
        <v>1.9769014670689835</v>
      </c>
    </row>
    <row r="2238" spans="1:8">
      <c r="A2238" s="39" t="s">
        <v>252</v>
      </c>
      <c r="B2238" s="39" t="s">
        <v>164</v>
      </c>
      <c r="C2238" s="39" t="s">
        <v>365</v>
      </c>
      <c r="D2238" s="39" t="s">
        <v>356</v>
      </c>
      <c r="E2238" s="138">
        <v>89.38</v>
      </c>
      <c r="F2238" s="138">
        <v>80.790000000000006</v>
      </c>
      <c r="G2238" s="138">
        <v>94.39</v>
      </c>
      <c r="H2238" s="138">
        <v>3.7592302528529875</v>
      </c>
    </row>
    <row r="2239" spans="1:8">
      <c r="A2239" s="39" t="s">
        <v>252</v>
      </c>
      <c r="B2239" s="39" t="s">
        <v>171</v>
      </c>
      <c r="C2239" s="39" t="s">
        <v>366</v>
      </c>
      <c r="D2239" s="39" t="s">
        <v>356</v>
      </c>
      <c r="E2239" s="138">
        <v>95.83</v>
      </c>
      <c r="F2239" s="138">
        <v>90.67</v>
      </c>
      <c r="G2239" s="138">
        <v>98.19</v>
      </c>
      <c r="H2239" s="138">
        <v>1.836585620369404</v>
      </c>
    </row>
    <row r="2240" spans="1:8">
      <c r="A2240" s="39" t="s">
        <v>252</v>
      </c>
      <c r="B2240" s="39" t="s">
        <v>174</v>
      </c>
      <c r="C2240" s="39" t="s">
        <v>366</v>
      </c>
      <c r="D2240" s="39" t="s">
        <v>356</v>
      </c>
      <c r="E2240" s="138">
        <v>82.2</v>
      </c>
      <c r="F2240" s="138">
        <v>65.73</v>
      </c>
      <c r="G2240" s="138">
        <v>91.75</v>
      </c>
      <c r="H2240" s="138">
        <v>7.9805352798053519</v>
      </c>
    </row>
    <row r="2241" spans="1:8">
      <c r="A2241" s="39" t="s">
        <v>252</v>
      </c>
      <c r="B2241" s="39" t="s">
        <v>102</v>
      </c>
      <c r="C2241" s="39" t="s">
        <v>368</v>
      </c>
      <c r="D2241" s="39" t="s">
        <v>357</v>
      </c>
      <c r="E2241" s="138">
        <v>88.44</v>
      </c>
      <c r="F2241" s="138">
        <v>81.37</v>
      </c>
      <c r="G2241" s="138">
        <v>93.06</v>
      </c>
      <c r="H2241" s="138">
        <v>3.3016734509271823</v>
      </c>
    </row>
    <row r="2242" spans="1:8">
      <c r="A2242" s="39" t="s">
        <v>252</v>
      </c>
      <c r="B2242" s="39" t="s">
        <v>103</v>
      </c>
      <c r="C2242" s="39" t="s">
        <v>368</v>
      </c>
      <c r="D2242" s="39" t="s">
        <v>357</v>
      </c>
      <c r="E2242" s="138">
        <v>91.33</v>
      </c>
      <c r="F2242" s="138">
        <v>83.73</v>
      </c>
      <c r="G2242" s="138">
        <v>95.57</v>
      </c>
      <c r="H2242" s="138">
        <v>3.1643490638344463</v>
      </c>
    </row>
    <row r="2243" spans="1:8">
      <c r="A2243" s="39" t="s">
        <v>252</v>
      </c>
      <c r="B2243" s="39" t="s">
        <v>104</v>
      </c>
      <c r="C2243" s="39" t="s">
        <v>367</v>
      </c>
      <c r="D2243" s="39" t="s">
        <v>357</v>
      </c>
      <c r="E2243" s="138">
        <v>92.58</v>
      </c>
      <c r="F2243" s="138">
        <v>84.69</v>
      </c>
      <c r="G2243" s="138">
        <v>96.57</v>
      </c>
      <c r="H2243" s="138">
        <v>3.078418664938432</v>
      </c>
    </row>
    <row r="2244" spans="1:8">
      <c r="A2244" s="39" t="s">
        <v>252</v>
      </c>
      <c r="B2244" s="39" t="s">
        <v>110</v>
      </c>
      <c r="C2244" s="39" t="s">
        <v>370</v>
      </c>
      <c r="D2244" s="39" t="s">
        <v>357</v>
      </c>
      <c r="E2244" s="138">
        <v>83.71</v>
      </c>
      <c r="F2244" s="138">
        <v>72.19</v>
      </c>
      <c r="G2244" s="138">
        <v>91.05</v>
      </c>
      <c r="H2244" s="138">
        <v>5.6743519292796565</v>
      </c>
    </row>
    <row r="2245" spans="1:8">
      <c r="A2245" s="39" t="s">
        <v>252</v>
      </c>
      <c r="B2245" s="39" t="s">
        <v>111</v>
      </c>
      <c r="C2245" s="39" t="s">
        <v>370</v>
      </c>
      <c r="D2245" s="39" t="s">
        <v>357</v>
      </c>
      <c r="E2245" s="138">
        <v>91.29</v>
      </c>
      <c r="F2245" s="138">
        <v>81.89</v>
      </c>
      <c r="G2245" s="138">
        <v>96.04</v>
      </c>
      <c r="H2245" s="138">
        <v>3.7353488881586157</v>
      </c>
    </row>
    <row r="2246" spans="1:8">
      <c r="A2246" s="39" t="s">
        <v>252</v>
      </c>
      <c r="B2246" s="39" t="s">
        <v>116</v>
      </c>
      <c r="C2246" s="39" t="s">
        <v>369</v>
      </c>
      <c r="D2246" s="39" t="s">
        <v>357</v>
      </c>
      <c r="E2246" s="138">
        <v>90.1</v>
      </c>
      <c r="F2246" s="138">
        <v>82.34</v>
      </c>
      <c r="G2246" s="138">
        <v>94.67</v>
      </c>
      <c r="H2246" s="138">
        <v>3.3740288568257495</v>
      </c>
    </row>
    <row r="2247" spans="1:8">
      <c r="A2247" s="39" t="s">
        <v>252</v>
      </c>
      <c r="B2247" s="39" t="s">
        <v>117</v>
      </c>
      <c r="C2247" s="39" t="s">
        <v>367</v>
      </c>
      <c r="D2247" s="39" t="s">
        <v>357</v>
      </c>
      <c r="E2247" s="138">
        <v>84.94</v>
      </c>
      <c r="F2247" s="138">
        <v>74.84</v>
      </c>
      <c r="G2247" s="138">
        <v>91.45</v>
      </c>
      <c r="H2247" s="138">
        <v>4.9093477748999295</v>
      </c>
    </row>
    <row r="2248" spans="1:8">
      <c r="A2248" s="39" t="s">
        <v>252</v>
      </c>
      <c r="B2248" s="39" t="s">
        <v>119</v>
      </c>
      <c r="C2248" s="39" t="s">
        <v>367</v>
      </c>
      <c r="D2248" s="39" t="s">
        <v>357</v>
      </c>
      <c r="E2248" s="138">
        <v>85.26</v>
      </c>
      <c r="F2248" s="138">
        <v>70.73</v>
      </c>
      <c r="G2248" s="138">
        <v>93.27</v>
      </c>
      <c r="H2248" s="138">
        <v>6.568144499178981</v>
      </c>
    </row>
    <row r="2249" spans="1:8">
      <c r="A2249" s="39" t="s">
        <v>252</v>
      </c>
      <c r="B2249" s="39" t="s">
        <v>123</v>
      </c>
      <c r="C2249" s="39" t="s">
        <v>370</v>
      </c>
      <c r="D2249" s="39" t="s">
        <v>357</v>
      </c>
      <c r="E2249" s="138">
        <v>82.98</v>
      </c>
      <c r="F2249" s="138">
        <v>71.25</v>
      </c>
      <c r="G2249" s="138">
        <v>90.56</v>
      </c>
      <c r="H2249" s="138">
        <v>5.8809351651000235</v>
      </c>
    </row>
    <row r="2250" spans="1:8">
      <c r="A2250" s="39" t="s">
        <v>252</v>
      </c>
      <c r="B2250" s="39" t="s">
        <v>132</v>
      </c>
      <c r="C2250" s="39" t="s">
        <v>367</v>
      </c>
      <c r="D2250" s="39" t="s">
        <v>357</v>
      </c>
      <c r="E2250" s="138">
        <v>84.18</v>
      </c>
      <c r="F2250" s="138">
        <v>72.92</v>
      </c>
      <c r="G2250" s="138">
        <v>91.31</v>
      </c>
      <c r="H2250" s="138">
        <v>5.5001187930624846</v>
      </c>
    </row>
    <row r="2251" spans="1:8">
      <c r="A2251" s="39" t="s">
        <v>252</v>
      </c>
      <c r="B2251" s="39" t="s">
        <v>134</v>
      </c>
      <c r="C2251" s="39" t="s">
        <v>368</v>
      </c>
      <c r="D2251" s="39" t="s">
        <v>357</v>
      </c>
      <c r="E2251" s="138">
        <v>85.38</v>
      </c>
      <c r="F2251" s="138">
        <v>76.63</v>
      </c>
      <c r="G2251" s="138">
        <v>91.24</v>
      </c>
      <c r="H2251" s="138">
        <v>4.3101428906066994</v>
      </c>
    </row>
    <row r="2252" spans="1:8">
      <c r="A2252" s="39" t="s">
        <v>252</v>
      </c>
      <c r="B2252" s="39" t="s">
        <v>150</v>
      </c>
      <c r="C2252" s="39" t="s">
        <v>367</v>
      </c>
      <c r="D2252" s="39" t="s">
        <v>357</v>
      </c>
      <c r="E2252" s="138">
        <v>84.59</v>
      </c>
      <c r="F2252" s="138">
        <v>75.83</v>
      </c>
      <c r="G2252" s="138">
        <v>90.57</v>
      </c>
      <c r="H2252" s="138">
        <v>4.3976829412460106</v>
      </c>
    </row>
    <row r="2253" spans="1:8">
      <c r="A2253" s="39" t="s">
        <v>252</v>
      </c>
      <c r="B2253" s="39" t="s">
        <v>156</v>
      </c>
      <c r="C2253" s="39" t="s">
        <v>367</v>
      </c>
      <c r="D2253" s="39" t="s">
        <v>357</v>
      </c>
      <c r="E2253" s="138">
        <v>87.29</v>
      </c>
      <c r="F2253" s="138">
        <v>76.650000000000006</v>
      </c>
      <c r="G2253" s="138">
        <v>93.49</v>
      </c>
      <c r="H2253" s="138">
        <v>4.7886355825409543</v>
      </c>
    </row>
    <row r="2254" spans="1:8">
      <c r="A2254" s="39" t="s">
        <v>252</v>
      </c>
      <c r="B2254" s="39" t="s">
        <v>159</v>
      </c>
      <c r="C2254" s="39" t="s">
        <v>368</v>
      </c>
      <c r="D2254" s="39" t="s">
        <v>357</v>
      </c>
      <c r="E2254" s="138">
        <v>91.42</v>
      </c>
      <c r="F2254" s="138">
        <v>84.92</v>
      </c>
      <c r="G2254" s="138">
        <v>95.27</v>
      </c>
      <c r="H2254" s="138">
        <v>2.7893239991249175</v>
      </c>
    </row>
    <row r="2255" spans="1:8">
      <c r="A2255" s="39" t="s">
        <v>252</v>
      </c>
      <c r="B2255" s="39" t="s">
        <v>161</v>
      </c>
      <c r="C2255" s="39" t="s">
        <v>367</v>
      </c>
      <c r="D2255" s="39" t="s">
        <v>357</v>
      </c>
      <c r="E2255" s="138">
        <v>84.57</v>
      </c>
      <c r="F2255" s="138">
        <v>71.62</v>
      </c>
      <c r="G2255" s="138">
        <v>92.25</v>
      </c>
      <c r="H2255" s="138">
        <v>6.1014544164597382</v>
      </c>
    </row>
    <row r="2256" spans="1:8">
      <c r="A2256" s="39" t="s">
        <v>252</v>
      </c>
      <c r="B2256" s="39" t="s">
        <v>168</v>
      </c>
      <c r="C2256" s="39" t="s">
        <v>369</v>
      </c>
      <c r="D2256" s="39" t="s">
        <v>357</v>
      </c>
      <c r="E2256" s="138">
        <v>95.17</v>
      </c>
      <c r="F2256" s="138">
        <v>88.75</v>
      </c>
      <c r="G2256" s="138">
        <v>98.01</v>
      </c>
      <c r="H2256" s="138">
        <v>2.2591152674162025</v>
      </c>
    </row>
    <row r="2257" spans="1:8">
      <c r="A2257" s="39" t="s">
        <v>252</v>
      </c>
      <c r="B2257" s="39" t="s">
        <v>98</v>
      </c>
      <c r="C2257" s="39" t="s">
        <v>374</v>
      </c>
      <c r="D2257" s="39" t="s">
        <v>358</v>
      </c>
      <c r="E2257" s="138">
        <v>84.2</v>
      </c>
      <c r="F2257" s="138">
        <v>75.31</v>
      </c>
      <c r="G2257" s="138">
        <v>90.31</v>
      </c>
      <c r="H2257" s="138">
        <v>4.5011876484560576</v>
      </c>
    </row>
    <row r="2258" spans="1:8">
      <c r="A2258" s="39" t="s">
        <v>252</v>
      </c>
      <c r="B2258" s="39" t="s">
        <v>105</v>
      </c>
      <c r="C2258" s="39" t="s">
        <v>374</v>
      </c>
      <c r="D2258" s="39" t="s">
        <v>358</v>
      </c>
      <c r="E2258" s="138">
        <v>87.7</v>
      </c>
      <c r="F2258" s="138">
        <v>76.5</v>
      </c>
      <c r="G2258" s="138">
        <v>93.99</v>
      </c>
      <c r="H2258" s="138">
        <v>4.9144811858608888</v>
      </c>
    </row>
    <row r="2259" spans="1:8">
      <c r="A2259" s="39" t="s">
        <v>252</v>
      </c>
      <c r="B2259" s="39" t="s">
        <v>106</v>
      </c>
      <c r="C2259" s="39" t="s">
        <v>372</v>
      </c>
      <c r="D2259" s="39" t="s">
        <v>358</v>
      </c>
      <c r="E2259" s="138">
        <v>90.37</v>
      </c>
      <c r="F2259" s="138">
        <v>81.93</v>
      </c>
      <c r="G2259" s="138">
        <v>95.1</v>
      </c>
      <c r="H2259" s="138">
        <v>3.5741949762089185</v>
      </c>
    </row>
    <row r="2260" spans="1:8">
      <c r="A2260" s="39" t="s">
        <v>252</v>
      </c>
      <c r="B2260" s="39" t="s">
        <v>125</v>
      </c>
      <c r="C2260" s="39" t="s">
        <v>371</v>
      </c>
      <c r="D2260" s="39" t="s">
        <v>358</v>
      </c>
      <c r="E2260" s="138">
        <v>90.9</v>
      </c>
      <c r="F2260" s="138">
        <v>82.39</v>
      </c>
      <c r="G2260" s="138">
        <v>95.52</v>
      </c>
      <c r="H2260" s="138">
        <v>3.52035203520352</v>
      </c>
    </row>
    <row r="2261" spans="1:8">
      <c r="A2261" s="39" t="s">
        <v>252</v>
      </c>
      <c r="B2261" s="39" t="s">
        <v>131</v>
      </c>
      <c r="C2261" s="39" t="s">
        <v>374</v>
      </c>
      <c r="D2261" s="39" t="s">
        <v>358</v>
      </c>
      <c r="E2261" s="138">
        <v>88.27</v>
      </c>
      <c r="F2261" s="138">
        <v>80.319999999999993</v>
      </c>
      <c r="G2261" s="138">
        <v>93.27</v>
      </c>
      <c r="H2261" s="138">
        <v>3.6592273705675771</v>
      </c>
    </row>
    <row r="2262" spans="1:8">
      <c r="A2262" s="39" t="s">
        <v>252</v>
      </c>
      <c r="B2262" s="39" t="s">
        <v>133</v>
      </c>
      <c r="C2262" s="39" t="s">
        <v>373</v>
      </c>
      <c r="D2262" s="39" t="s">
        <v>358</v>
      </c>
      <c r="E2262" s="138">
        <v>92.1</v>
      </c>
      <c r="F2262" s="138">
        <v>82.96</v>
      </c>
      <c r="G2262" s="138">
        <v>96.54</v>
      </c>
      <c r="H2262" s="138">
        <v>3.5179153094462547</v>
      </c>
    </row>
    <row r="2263" spans="1:8">
      <c r="A2263" s="39" t="s">
        <v>252</v>
      </c>
      <c r="B2263" s="39" t="s">
        <v>137</v>
      </c>
      <c r="C2263" s="39" t="s">
        <v>372</v>
      </c>
      <c r="D2263" s="39" t="s">
        <v>358</v>
      </c>
      <c r="E2263" s="138">
        <v>89.13</v>
      </c>
      <c r="F2263" s="138">
        <v>80.27</v>
      </c>
      <c r="G2263" s="138">
        <v>94.29</v>
      </c>
      <c r="H2263" s="138">
        <v>3.8819701559519801</v>
      </c>
    </row>
    <row r="2264" spans="1:8">
      <c r="A2264" s="39" t="s">
        <v>252</v>
      </c>
      <c r="B2264" s="39" t="s">
        <v>138</v>
      </c>
      <c r="C2264" s="39" t="s">
        <v>374</v>
      </c>
      <c r="D2264" s="39" t="s">
        <v>358</v>
      </c>
      <c r="E2264" s="138">
        <v>95.71</v>
      </c>
      <c r="F2264" s="138">
        <v>91.19</v>
      </c>
      <c r="G2264" s="138">
        <v>97.97</v>
      </c>
      <c r="H2264" s="138">
        <v>1.6821648730540175</v>
      </c>
    </row>
    <row r="2265" spans="1:8">
      <c r="A2265" s="39" t="s">
        <v>252</v>
      </c>
      <c r="B2265" s="39" t="s">
        <v>140</v>
      </c>
      <c r="C2265" s="39" t="s">
        <v>373</v>
      </c>
      <c r="D2265" s="39" t="s">
        <v>358</v>
      </c>
      <c r="E2265" s="138">
        <v>91.22</v>
      </c>
      <c r="F2265" s="138">
        <v>82.29</v>
      </c>
      <c r="G2265" s="138">
        <v>95.88</v>
      </c>
      <c r="H2265" s="138">
        <v>3.6066652049989036</v>
      </c>
    </row>
    <row r="2266" spans="1:8">
      <c r="A2266" s="39" t="s">
        <v>252</v>
      </c>
      <c r="B2266" s="39" t="s">
        <v>144</v>
      </c>
      <c r="C2266" s="39" t="s">
        <v>371</v>
      </c>
      <c r="D2266" s="39" t="s">
        <v>358</v>
      </c>
      <c r="E2266" s="138">
        <v>83.38</v>
      </c>
      <c r="F2266" s="138">
        <v>72.83</v>
      </c>
      <c r="G2266" s="138">
        <v>90.37</v>
      </c>
      <c r="H2266" s="138">
        <v>5.3130247061645477</v>
      </c>
    </row>
    <row r="2267" spans="1:8">
      <c r="A2267" s="39" t="s">
        <v>252</v>
      </c>
      <c r="B2267" s="39" t="s">
        <v>145</v>
      </c>
      <c r="C2267" s="39" t="s">
        <v>371</v>
      </c>
      <c r="D2267" s="39" t="s">
        <v>358</v>
      </c>
      <c r="E2267" s="138">
        <v>91.51</v>
      </c>
      <c r="F2267" s="138">
        <v>84.12</v>
      </c>
      <c r="G2267" s="138">
        <v>95.64</v>
      </c>
      <c r="H2267" s="138">
        <v>3.0707026554474921</v>
      </c>
    </row>
    <row r="2268" spans="1:8">
      <c r="A2268" s="39" t="s">
        <v>252</v>
      </c>
      <c r="B2268" s="39" t="s">
        <v>146</v>
      </c>
      <c r="C2268" s="39" t="s">
        <v>372</v>
      </c>
      <c r="D2268" s="39" t="s">
        <v>358</v>
      </c>
      <c r="E2268" s="138">
        <v>85.33</v>
      </c>
      <c r="F2268" s="138">
        <v>74.349999999999994</v>
      </c>
      <c r="G2268" s="138">
        <v>92.11</v>
      </c>
      <c r="H2268" s="138">
        <v>5.2150474627915155</v>
      </c>
    </row>
    <row r="2269" spans="1:8">
      <c r="A2269" s="39" t="s">
        <v>252</v>
      </c>
      <c r="B2269" s="39" t="s">
        <v>153</v>
      </c>
      <c r="C2269" s="39" t="s">
        <v>371</v>
      </c>
      <c r="D2269" s="39" t="s">
        <v>358</v>
      </c>
      <c r="E2269" s="138">
        <v>82.96</v>
      </c>
      <c r="F2269" s="138">
        <v>70.56</v>
      </c>
      <c r="G2269" s="138">
        <v>90.81</v>
      </c>
      <c r="H2269" s="138">
        <v>6.1595949855351986</v>
      </c>
    </row>
    <row r="2270" spans="1:8">
      <c r="A2270" s="39" t="s">
        <v>252</v>
      </c>
      <c r="B2270" s="39" t="s">
        <v>162</v>
      </c>
      <c r="C2270" s="39" t="s">
        <v>371</v>
      </c>
      <c r="D2270" s="39" t="s">
        <v>358</v>
      </c>
      <c r="E2270" s="138">
        <v>92.63</v>
      </c>
      <c r="F2270" s="138">
        <v>86.33</v>
      </c>
      <c r="G2270" s="138">
        <v>96.15</v>
      </c>
      <c r="H2270" s="138">
        <v>2.5909532548850267</v>
      </c>
    </row>
    <row r="2271" spans="1:8">
      <c r="A2271" s="39" t="s">
        <v>252</v>
      </c>
      <c r="B2271" s="39" t="s">
        <v>165</v>
      </c>
      <c r="C2271" s="39" t="s">
        <v>374</v>
      </c>
      <c r="D2271" s="39" t="s">
        <v>358</v>
      </c>
      <c r="E2271" s="138">
        <v>90.2</v>
      </c>
      <c r="F2271" s="138">
        <v>82.1</v>
      </c>
      <c r="G2271" s="138">
        <v>94.86</v>
      </c>
      <c r="H2271" s="138">
        <v>3.4811529933481156</v>
      </c>
    </row>
    <row r="2272" spans="1:8">
      <c r="A2272" s="39" t="s">
        <v>252</v>
      </c>
      <c r="B2272" s="39" t="s">
        <v>166</v>
      </c>
      <c r="C2272" s="39" t="s">
        <v>374</v>
      </c>
      <c r="D2272" s="39" t="s">
        <v>358</v>
      </c>
      <c r="E2272" s="138">
        <v>96.95</v>
      </c>
      <c r="F2272" s="138">
        <v>91.47</v>
      </c>
      <c r="G2272" s="138">
        <v>98.95</v>
      </c>
      <c r="H2272" s="138">
        <v>1.6915936049510054</v>
      </c>
    </row>
    <row r="2273" spans="1:8">
      <c r="A2273" s="39" t="s">
        <v>252</v>
      </c>
      <c r="B2273" s="39" t="s">
        <v>170</v>
      </c>
      <c r="C2273" s="39" t="s">
        <v>372</v>
      </c>
      <c r="D2273" s="39" t="s">
        <v>358</v>
      </c>
      <c r="E2273" s="138">
        <v>86.91</v>
      </c>
      <c r="F2273" s="138">
        <v>73.400000000000006</v>
      </c>
      <c r="G2273" s="138">
        <v>94.11</v>
      </c>
      <c r="H2273" s="138">
        <v>5.8681394546082153</v>
      </c>
    </row>
    <row r="2274" spans="1:8">
      <c r="A2274" s="39" t="s">
        <v>252</v>
      </c>
      <c r="B2274" s="39" t="s">
        <v>172</v>
      </c>
      <c r="C2274" s="39" t="s">
        <v>374</v>
      </c>
      <c r="D2274" s="39" t="s">
        <v>358</v>
      </c>
      <c r="E2274" s="138">
        <v>86.34</v>
      </c>
      <c r="F2274" s="138">
        <v>77.87</v>
      </c>
      <c r="G2274" s="138">
        <v>91.9</v>
      </c>
      <c r="H2274" s="138">
        <v>4.0769052582812142</v>
      </c>
    </row>
    <row r="2275" spans="1:8">
      <c r="A2275" s="39" t="s">
        <v>252</v>
      </c>
      <c r="B2275" s="39" t="s">
        <v>175</v>
      </c>
      <c r="C2275" s="39" t="s">
        <v>373</v>
      </c>
      <c r="D2275" s="39" t="s">
        <v>358</v>
      </c>
      <c r="E2275" s="138">
        <v>95.45</v>
      </c>
      <c r="F2275" s="138">
        <v>88.02</v>
      </c>
      <c r="G2275" s="138">
        <v>98.36</v>
      </c>
      <c r="H2275" s="138">
        <v>2.4305919329491878</v>
      </c>
    </row>
    <row r="2276" spans="1:8">
      <c r="A2276" s="39" t="s">
        <v>252</v>
      </c>
      <c r="B2276" s="39" t="s">
        <v>99</v>
      </c>
      <c r="C2276" s="39" t="s">
        <v>377</v>
      </c>
      <c r="D2276" s="39" t="s">
        <v>360</v>
      </c>
      <c r="E2276" s="138">
        <v>88.27</v>
      </c>
      <c r="F2276" s="138">
        <v>79.819999999999993</v>
      </c>
      <c r="G2276" s="138">
        <v>93.47</v>
      </c>
      <c r="H2276" s="138">
        <v>3.8404894074997169</v>
      </c>
    </row>
    <row r="2277" spans="1:8">
      <c r="A2277" s="39" t="s">
        <v>252</v>
      </c>
      <c r="B2277" s="39" t="s">
        <v>100</v>
      </c>
      <c r="C2277" s="39" t="s">
        <v>377</v>
      </c>
      <c r="D2277" s="39" t="s">
        <v>360</v>
      </c>
      <c r="E2277" s="138">
        <v>89.52</v>
      </c>
      <c r="F2277" s="138">
        <v>79.819999999999993</v>
      </c>
      <c r="G2277" s="138">
        <v>94.86</v>
      </c>
      <c r="H2277" s="138">
        <v>4.1219839142091157</v>
      </c>
    </row>
    <row r="2278" spans="1:8">
      <c r="A2278" s="39" t="s">
        <v>252</v>
      </c>
      <c r="B2278" s="39" t="s">
        <v>107</v>
      </c>
      <c r="C2278" s="39" t="s">
        <v>376</v>
      </c>
      <c r="D2278" s="39" t="s">
        <v>360</v>
      </c>
      <c r="E2278" s="138">
        <v>84.78</v>
      </c>
      <c r="F2278" s="138">
        <v>75.739999999999995</v>
      </c>
      <c r="G2278" s="138">
        <v>90.86</v>
      </c>
      <c r="H2278" s="138">
        <v>4.4939844302901628</v>
      </c>
    </row>
    <row r="2279" spans="1:8">
      <c r="A2279" s="39" t="s">
        <v>252</v>
      </c>
      <c r="B2279" s="39" t="s">
        <v>113</v>
      </c>
      <c r="C2279" s="39" t="s">
        <v>375</v>
      </c>
      <c r="D2279" s="39" t="s">
        <v>360</v>
      </c>
      <c r="E2279" s="138">
        <v>84.81</v>
      </c>
      <c r="F2279" s="138">
        <v>76.12</v>
      </c>
      <c r="G2279" s="138">
        <v>90.72</v>
      </c>
      <c r="H2279" s="138">
        <v>4.3391109538969461</v>
      </c>
    </row>
    <row r="2280" spans="1:8">
      <c r="A2280" s="39" t="s">
        <v>252</v>
      </c>
      <c r="B2280" s="39" t="s">
        <v>114</v>
      </c>
      <c r="C2280" s="39" t="s">
        <v>386</v>
      </c>
      <c r="D2280" s="39" t="s">
        <v>360</v>
      </c>
      <c r="E2280" s="138">
        <v>80.28</v>
      </c>
      <c r="F2280" s="138">
        <v>71.349999999999994</v>
      </c>
      <c r="G2280" s="138">
        <v>86.93</v>
      </c>
      <c r="H2280" s="138">
        <v>4.945191828599901</v>
      </c>
    </row>
    <row r="2281" spans="1:8">
      <c r="A2281" s="39" t="s">
        <v>252</v>
      </c>
      <c r="B2281" s="39" t="s">
        <v>120</v>
      </c>
      <c r="C2281" s="39" t="s">
        <v>386</v>
      </c>
      <c r="D2281" s="39" t="s">
        <v>360</v>
      </c>
      <c r="E2281" s="138">
        <v>84.57</v>
      </c>
      <c r="F2281" s="138">
        <v>76.16</v>
      </c>
      <c r="G2281" s="138">
        <v>90.38</v>
      </c>
      <c r="H2281" s="138">
        <v>4.2450041385834218</v>
      </c>
    </row>
    <row r="2282" spans="1:8">
      <c r="A2282" s="39" t="s">
        <v>252</v>
      </c>
      <c r="B2282" s="39" t="s">
        <v>121</v>
      </c>
      <c r="C2282" s="39" t="s">
        <v>377</v>
      </c>
      <c r="D2282" s="39" t="s">
        <v>360</v>
      </c>
      <c r="E2282" s="138">
        <v>84.48</v>
      </c>
      <c r="F2282" s="138">
        <v>72.83</v>
      </c>
      <c r="G2282" s="138">
        <v>91.7</v>
      </c>
      <c r="H2282" s="138">
        <v>5.6107954545454541</v>
      </c>
    </row>
    <row r="2283" spans="1:8">
      <c r="A2283" s="39" t="s">
        <v>252</v>
      </c>
      <c r="B2283" s="39" t="s">
        <v>124</v>
      </c>
      <c r="C2283" s="39" t="s">
        <v>375</v>
      </c>
      <c r="D2283" s="39" t="s">
        <v>360</v>
      </c>
      <c r="E2283" s="138">
        <v>87.38</v>
      </c>
      <c r="F2283" s="138">
        <v>78.31</v>
      </c>
      <c r="G2283" s="138">
        <v>93</v>
      </c>
      <c r="H2283" s="138">
        <v>4.188601510643168</v>
      </c>
    </row>
    <row r="2284" spans="1:8">
      <c r="A2284" s="39" t="s">
        <v>252</v>
      </c>
      <c r="B2284" s="39" t="s">
        <v>126</v>
      </c>
      <c r="C2284" s="39" t="s">
        <v>377</v>
      </c>
      <c r="D2284" s="39" t="s">
        <v>360</v>
      </c>
      <c r="E2284" s="138">
        <v>84.2</v>
      </c>
      <c r="F2284" s="138">
        <v>76.290000000000006</v>
      </c>
      <c r="G2284" s="138">
        <v>89.82</v>
      </c>
      <c r="H2284" s="138">
        <v>4.0617577197149641</v>
      </c>
    </row>
    <row r="2285" spans="1:8">
      <c r="A2285" s="39" t="s">
        <v>252</v>
      </c>
      <c r="B2285" s="39" t="s">
        <v>127</v>
      </c>
      <c r="C2285" s="39" t="s">
        <v>386</v>
      </c>
      <c r="D2285" s="39" t="s">
        <v>360</v>
      </c>
      <c r="E2285" s="138">
        <v>93.62</v>
      </c>
      <c r="F2285" s="138">
        <v>82.07</v>
      </c>
      <c r="G2285" s="138">
        <v>97.92</v>
      </c>
      <c r="H2285" s="138">
        <v>3.7919248023926508</v>
      </c>
    </row>
    <row r="2286" spans="1:8">
      <c r="A2286" s="39" t="s">
        <v>252</v>
      </c>
      <c r="B2286" s="39" t="s">
        <v>128</v>
      </c>
      <c r="C2286" s="39" t="s">
        <v>379</v>
      </c>
      <c r="D2286" s="39" t="s">
        <v>360</v>
      </c>
      <c r="E2286" s="138">
        <v>92.44</v>
      </c>
      <c r="F2286" s="138">
        <v>84.62</v>
      </c>
      <c r="G2286" s="138">
        <v>96.45</v>
      </c>
      <c r="H2286" s="138">
        <v>3.0830809173517957</v>
      </c>
    </row>
    <row r="2287" spans="1:8">
      <c r="A2287" s="39" t="s">
        <v>252</v>
      </c>
      <c r="B2287" s="39" t="s">
        <v>129</v>
      </c>
      <c r="C2287" s="39" t="s">
        <v>386</v>
      </c>
      <c r="D2287" s="39" t="s">
        <v>360</v>
      </c>
      <c r="E2287" s="138">
        <v>89.41</v>
      </c>
      <c r="F2287" s="138">
        <v>81.39</v>
      </c>
      <c r="G2287" s="138">
        <v>94.22</v>
      </c>
      <c r="H2287" s="138">
        <v>3.5566491443910082</v>
      </c>
    </row>
    <row r="2288" spans="1:8">
      <c r="A2288" s="39" t="s">
        <v>252</v>
      </c>
      <c r="B2288" s="39" t="s">
        <v>139</v>
      </c>
      <c r="C2288" s="39" t="s">
        <v>379</v>
      </c>
      <c r="D2288" s="39" t="s">
        <v>360</v>
      </c>
      <c r="E2288" s="138">
        <v>84.49</v>
      </c>
      <c r="F2288" s="138">
        <v>73.239999999999995</v>
      </c>
      <c r="G2288" s="138">
        <v>91.56</v>
      </c>
      <c r="H2288" s="138">
        <v>5.4444312936442181</v>
      </c>
    </row>
    <row r="2289" spans="1:8">
      <c r="A2289" s="39" t="s">
        <v>252</v>
      </c>
      <c r="B2289" s="39" t="s">
        <v>141</v>
      </c>
      <c r="C2289" s="39" t="s">
        <v>379</v>
      </c>
      <c r="D2289" s="39" t="s">
        <v>360</v>
      </c>
      <c r="E2289" s="138">
        <v>69.81</v>
      </c>
      <c r="F2289" s="138">
        <v>28.69</v>
      </c>
      <c r="G2289" s="138">
        <v>93</v>
      </c>
      <c r="H2289" s="138">
        <v>26.930239220742013</v>
      </c>
    </row>
    <row r="2290" spans="1:8">
      <c r="A2290" s="39" t="s">
        <v>252</v>
      </c>
      <c r="B2290" s="39" t="s">
        <v>142</v>
      </c>
      <c r="C2290" s="39" t="s">
        <v>376</v>
      </c>
      <c r="D2290" s="39" t="s">
        <v>360</v>
      </c>
      <c r="E2290" s="138">
        <v>90.66</v>
      </c>
      <c r="F2290" s="138">
        <v>82.25</v>
      </c>
      <c r="G2290" s="138">
        <v>95.31</v>
      </c>
      <c r="H2290" s="138">
        <v>3.5186410765497467</v>
      </c>
    </row>
    <row r="2291" spans="1:8">
      <c r="A2291" s="39" t="s">
        <v>252</v>
      </c>
      <c r="B2291" s="39" t="s">
        <v>147</v>
      </c>
      <c r="C2291" s="39" t="s">
        <v>379</v>
      </c>
      <c r="D2291" s="39" t="s">
        <v>360</v>
      </c>
      <c r="E2291" s="138">
        <v>79.55</v>
      </c>
      <c r="F2291" s="138">
        <v>69.3</v>
      </c>
      <c r="G2291" s="138">
        <v>87.01</v>
      </c>
      <c r="H2291" s="138">
        <v>5.6693903205531111</v>
      </c>
    </row>
    <row r="2292" spans="1:8">
      <c r="A2292" s="39" t="s">
        <v>252</v>
      </c>
      <c r="B2292" s="39" t="s">
        <v>148</v>
      </c>
      <c r="C2292" s="39" t="s">
        <v>377</v>
      </c>
      <c r="D2292" s="39" t="s">
        <v>360</v>
      </c>
      <c r="E2292" s="138">
        <v>90.5</v>
      </c>
      <c r="F2292" s="138">
        <v>83.44</v>
      </c>
      <c r="G2292" s="138">
        <v>94.74</v>
      </c>
      <c r="H2292" s="138">
        <v>3.0828729281767955</v>
      </c>
    </row>
    <row r="2293" spans="1:8">
      <c r="A2293" s="39" t="s">
        <v>252</v>
      </c>
      <c r="B2293" s="39" t="s">
        <v>152</v>
      </c>
      <c r="C2293" s="39" t="s">
        <v>386</v>
      </c>
      <c r="D2293" s="39" t="s">
        <v>360</v>
      </c>
      <c r="E2293" s="138">
        <v>94.83</v>
      </c>
      <c r="F2293" s="138">
        <v>89.14</v>
      </c>
      <c r="G2293" s="138">
        <v>97.62</v>
      </c>
      <c r="H2293" s="138">
        <v>2.1195824106295476</v>
      </c>
    </row>
    <row r="2294" spans="1:8">
      <c r="A2294" s="39" t="s">
        <v>252</v>
      </c>
      <c r="B2294" s="39" t="s">
        <v>155</v>
      </c>
      <c r="C2294" s="39" t="s">
        <v>386</v>
      </c>
      <c r="D2294" s="39" t="s">
        <v>360</v>
      </c>
      <c r="E2294" s="138">
        <v>83.69</v>
      </c>
      <c r="F2294" s="138">
        <v>75.84</v>
      </c>
      <c r="G2294" s="138">
        <v>89.35</v>
      </c>
      <c r="H2294" s="138">
        <v>4.0865097383199904</v>
      </c>
    </row>
    <row r="2295" spans="1:8">
      <c r="A2295" s="39" t="s">
        <v>252</v>
      </c>
      <c r="B2295" s="39" t="s">
        <v>157</v>
      </c>
      <c r="C2295" s="39" t="s">
        <v>377</v>
      </c>
      <c r="D2295" s="39" t="s">
        <v>360</v>
      </c>
      <c r="E2295" s="138">
        <v>90.26</v>
      </c>
      <c r="F2295" s="138">
        <v>82.42</v>
      </c>
      <c r="G2295" s="138">
        <v>94.83</v>
      </c>
      <c r="H2295" s="138">
        <v>3.3902060713494353</v>
      </c>
    </row>
    <row r="2296" spans="1:8">
      <c r="A2296" s="39" t="s">
        <v>252</v>
      </c>
      <c r="B2296" s="39" t="s">
        <v>158</v>
      </c>
      <c r="C2296" s="39" t="s">
        <v>375</v>
      </c>
      <c r="D2296" s="39" t="s">
        <v>360</v>
      </c>
      <c r="E2296" s="138">
        <v>92.18</v>
      </c>
      <c r="F2296" s="138">
        <v>79.16</v>
      </c>
      <c r="G2296" s="138">
        <v>97.34</v>
      </c>
      <c r="H2296" s="138">
        <v>4.5129095248426987</v>
      </c>
    </row>
    <row r="2297" spans="1:8">
      <c r="A2297" s="39" t="s">
        <v>252</v>
      </c>
      <c r="B2297" s="39" t="s">
        <v>160</v>
      </c>
      <c r="C2297" s="39" t="s">
        <v>386</v>
      </c>
      <c r="D2297" s="39" t="s">
        <v>360</v>
      </c>
      <c r="E2297" s="138">
        <v>95.54</v>
      </c>
      <c r="F2297" s="138">
        <v>90.03</v>
      </c>
      <c r="G2297" s="138">
        <v>98.07</v>
      </c>
      <c r="H2297" s="138">
        <v>1.9677621938455094</v>
      </c>
    </row>
    <row r="2298" spans="1:8">
      <c r="A2298" s="39" t="s">
        <v>252</v>
      </c>
      <c r="B2298" s="39" t="s">
        <v>163</v>
      </c>
      <c r="C2298" s="39" t="s">
        <v>375</v>
      </c>
      <c r="D2298" s="39" t="s">
        <v>360</v>
      </c>
      <c r="E2298" s="138">
        <v>92.05</v>
      </c>
      <c r="F2298" s="138">
        <v>85.16</v>
      </c>
      <c r="G2298" s="138">
        <v>95.9</v>
      </c>
      <c r="H2298" s="138">
        <v>2.8462791960890823</v>
      </c>
    </row>
    <row r="2299" spans="1:8">
      <c r="A2299" s="39" t="s">
        <v>252</v>
      </c>
      <c r="B2299" s="39" t="s">
        <v>167</v>
      </c>
      <c r="C2299" s="39" t="s">
        <v>386</v>
      </c>
      <c r="D2299" s="39" t="s">
        <v>360</v>
      </c>
      <c r="E2299" s="138">
        <v>87.58</v>
      </c>
      <c r="F2299" s="138">
        <v>77.510000000000005</v>
      </c>
      <c r="G2299" s="138">
        <v>93.52</v>
      </c>
      <c r="H2299" s="138">
        <v>4.532998401461521</v>
      </c>
    </row>
    <row r="2300" spans="1:8">
      <c r="A2300" s="39" t="s">
        <v>252</v>
      </c>
      <c r="B2300" s="39" t="s">
        <v>169</v>
      </c>
      <c r="C2300" s="39" t="s">
        <v>386</v>
      </c>
      <c r="D2300" s="39" t="s">
        <v>360</v>
      </c>
      <c r="E2300" s="138">
        <v>86.92</v>
      </c>
      <c r="F2300" s="138">
        <v>76.790000000000006</v>
      </c>
      <c r="G2300" s="138">
        <v>93.03</v>
      </c>
      <c r="H2300" s="138">
        <v>4.6479521398987576</v>
      </c>
    </row>
    <row r="2301" spans="1:8">
      <c r="A2301" s="39" t="s">
        <v>252</v>
      </c>
      <c r="B2301" s="39" t="s">
        <v>173</v>
      </c>
      <c r="C2301" s="39" t="s">
        <v>379</v>
      </c>
      <c r="D2301" s="39" t="s">
        <v>360</v>
      </c>
      <c r="E2301" s="138">
        <v>89.98</v>
      </c>
      <c r="F2301" s="138">
        <v>78.44</v>
      </c>
      <c r="G2301" s="138">
        <v>95.68</v>
      </c>
      <c r="H2301" s="138">
        <v>4.6121360302289398</v>
      </c>
    </row>
    <row r="2302" spans="1:8">
      <c r="A2302" s="39" t="s">
        <v>252</v>
      </c>
      <c r="B2302" s="39" t="s">
        <v>176</v>
      </c>
      <c r="C2302" s="39" t="s">
        <v>386</v>
      </c>
      <c r="D2302" s="39" t="s">
        <v>360</v>
      </c>
      <c r="E2302" s="138">
        <v>92.62</v>
      </c>
      <c r="F2302" s="138">
        <v>83.3</v>
      </c>
      <c r="G2302" s="138">
        <v>96.93</v>
      </c>
      <c r="H2302" s="138">
        <v>3.476570935003239</v>
      </c>
    </row>
    <row r="2303" spans="1:8">
      <c r="A2303" s="39" t="s">
        <v>252</v>
      </c>
      <c r="B2303" s="39" t="s">
        <v>363</v>
      </c>
      <c r="C2303" s="39" t="s">
        <v>363</v>
      </c>
      <c r="D2303" s="39" t="s">
        <v>363</v>
      </c>
      <c r="E2303" s="138">
        <v>85.184020000000004</v>
      </c>
      <c r="F2303" s="138">
        <v>77.537779999999998</v>
      </c>
      <c r="G2303" s="138">
        <v>90.544830000000005</v>
      </c>
      <c r="H2303" s="138">
        <v>3.8556844347097026</v>
      </c>
    </row>
    <row r="2304" spans="1:8">
      <c r="A2304" s="39" t="s">
        <v>252</v>
      </c>
      <c r="B2304" s="39" t="s">
        <v>364</v>
      </c>
      <c r="C2304" s="39" t="s">
        <v>364</v>
      </c>
      <c r="D2304" s="39" t="s">
        <v>364</v>
      </c>
      <c r="E2304" s="138">
        <v>85.305149999999998</v>
      </c>
      <c r="F2304" s="138">
        <v>81.138800000000003</v>
      </c>
      <c r="G2304" s="138">
        <v>88.679580000000001</v>
      </c>
      <c r="H2304" s="138">
        <v>2.2463544111932281</v>
      </c>
    </row>
    <row r="2305" spans="1:8">
      <c r="A2305" s="39" t="s">
        <v>252</v>
      </c>
      <c r="B2305" s="39" t="s">
        <v>365</v>
      </c>
      <c r="C2305" s="39" t="s">
        <v>365</v>
      </c>
      <c r="D2305" s="39" t="s">
        <v>365</v>
      </c>
      <c r="E2305" s="138">
        <v>92.860669999999999</v>
      </c>
      <c r="F2305" s="138">
        <v>88.763800000000003</v>
      </c>
      <c r="G2305" s="138">
        <v>95.538839999999993</v>
      </c>
      <c r="H2305" s="138">
        <v>1.8159248689461318</v>
      </c>
    </row>
    <row r="2306" spans="1:8">
      <c r="A2306" s="39" t="s">
        <v>252</v>
      </c>
      <c r="B2306" s="39" t="s">
        <v>366</v>
      </c>
      <c r="C2306" s="39" t="s">
        <v>366</v>
      </c>
      <c r="D2306" s="39" t="s">
        <v>366</v>
      </c>
      <c r="E2306" s="138">
        <v>91.665480000000002</v>
      </c>
      <c r="F2306" s="138">
        <v>87.841740000000001</v>
      </c>
      <c r="G2306" s="138">
        <v>94.363820000000004</v>
      </c>
      <c r="H2306" s="138">
        <v>1.7864860359646837</v>
      </c>
    </row>
    <row r="2307" spans="1:8">
      <c r="A2307" s="39" t="s">
        <v>252</v>
      </c>
      <c r="B2307" s="39" t="s">
        <v>356</v>
      </c>
      <c r="C2307" s="39" t="s">
        <v>356</v>
      </c>
      <c r="D2307" s="39" t="s">
        <v>356</v>
      </c>
      <c r="E2307" s="138">
        <v>88.840360000000004</v>
      </c>
      <c r="F2307" s="138">
        <v>86.326629999999994</v>
      </c>
      <c r="G2307" s="138">
        <v>90.940460000000002</v>
      </c>
      <c r="H2307" s="138">
        <v>1.3197965429226086</v>
      </c>
    </row>
    <row r="2308" spans="1:8">
      <c r="A2308" s="39" t="s">
        <v>252</v>
      </c>
      <c r="B2308" s="39" t="s">
        <v>367</v>
      </c>
      <c r="C2308" s="39" t="s">
        <v>367</v>
      </c>
      <c r="D2308" s="39" t="s">
        <v>367</v>
      </c>
      <c r="E2308" s="138">
        <v>85.896420000000006</v>
      </c>
      <c r="F2308" s="138">
        <v>82.216790000000003</v>
      </c>
      <c r="G2308" s="138">
        <v>88.917310000000001</v>
      </c>
      <c r="H2308" s="138">
        <v>1.9827531810988164</v>
      </c>
    </row>
    <row r="2309" spans="1:8">
      <c r="A2309" s="39" t="s">
        <v>252</v>
      </c>
      <c r="B2309" s="39" t="s">
        <v>368</v>
      </c>
      <c r="C2309" s="39" t="s">
        <v>368</v>
      </c>
      <c r="D2309" s="39" t="s">
        <v>368</v>
      </c>
      <c r="E2309" s="138">
        <v>88.505049999999997</v>
      </c>
      <c r="F2309" s="138">
        <v>84.651650000000004</v>
      </c>
      <c r="G2309" s="138">
        <v>91.488280000000003</v>
      </c>
      <c r="H2309" s="138">
        <v>1.9561369661957144</v>
      </c>
    </row>
    <row r="2310" spans="1:8">
      <c r="A2310" s="39" t="s">
        <v>252</v>
      </c>
      <c r="B2310" s="39" t="s">
        <v>369</v>
      </c>
      <c r="C2310" s="39" t="s">
        <v>369</v>
      </c>
      <c r="D2310" s="39" t="s">
        <v>369</v>
      </c>
      <c r="E2310" s="138">
        <v>92.372749999999996</v>
      </c>
      <c r="F2310" s="138">
        <v>87.580520000000007</v>
      </c>
      <c r="G2310" s="138">
        <v>95.412689999999998</v>
      </c>
      <c r="H2310" s="138">
        <v>2.1040729002871519</v>
      </c>
    </row>
    <row r="2311" spans="1:8">
      <c r="A2311" s="39" t="s">
        <v>252</v>
      </c>
      <c r="B2311" s="39" t="s">
        <v>370</v>
      </c>
      <c r="C2311" s="39" t="s">
        <v>370</v>
      </c>
      <c r="D2311" s="39" t="s">
        <v>370</v>
      </c>
      <c r="E2311" s="138">
        <v>87.636750000000006</v>
      </c>
      <c r="F2311" s="138">
        <v>81.834490000000002</v>
      </c>
      <c r="G2311" s="138">
        <v>91.772049999999993</v>
      </c>
      <c r="H2311" s="138">
        <v>2.8586626044439116</v>
      </c>
    </row>
    <row r="2312" spans="1:8">
      <c r="A2312" s="39" t="s">
        <v>252</v>
      </c>
      <c r="B2312" s="39" t="s">
        <v>357</v>
      </c>
      <c r="C2312" s="39" t="s">
        <v>357</v>
      </c>
      <c r="D2312" s="39" t="s">
        <v>357</v>
      </c>
      <c r="E2312" s="138">
        <v>87.106859999999998</v>
      </c>
      <c r="F2312" s="138">
        <v>84.61636</v>
      </c>
      <c r="G2312" s="138">
        <v>89.245410000000007</v>
      </c>
      <c r="H2312" s="138">
        <v>1.3522735178377456</v>
      </c>
    </row>
    <row r="2313" spans="1:8">
      <c r="A2313" s="39" t="s">
        <v>252</v>
      </c>
      <c r="B2313" s="39" t="s">
        <v>371</v>
      </c>
      <c r="C2313" s="39" t="s">
        <v>371</v>
      </c>
      <c r="D2313" s="39" t="s">
        <v>371</v>
      </c>
      <c r="E2313" s="138">
        <v>88.665490000000005</v>
      </c>
      <c r="F2313" s="138">
        <v>84.64837</v>
      </c>
      <c r="G2313" s="138">
        <v>91.734089999999995</v>
      </c>
      <c r="H2313" s="138">
        <v>2.0221069099150073</v>
      </c>
    </row>
    <row r="2314" spans="1:8">
      <c r="A2314" s="39" t="s">
        <v>252</v>
      </c>
      <c r="B2314" s="39" t="s">
        <v>372</v>
      </c>
      <c r="C2314" s="39" t="s">
        <v>372</v>
      </c>
      <c r="D2314" s="39" t="s">
        <v>372</v>
      </c>
      <c r="E2314" s="138">
        <v>87.85718</v>
      </c>
      <c r="F2314" s="138">
        <v>83.139700000000005</v>
      </c>
      <c r="G2314" s="138">
        <v>91.391390000000001</v>
      </c>
      <c r="H2314" s="138">
        <v>2.3749248496252666</v>
      </c>
    </row>
    <row r="2315" spans="1:8">
      <c r="A2315" s="39" t="s">
        <v>252</v>
      </c>
      <c r="B2315" s="39" t="s">
        <v>373</v>
      </c>
      <c r="C2315" s="39" t="s">
        <v>373</v>
      </c>
      <c r="D2315" s="39" t="s">
        <v>373</v>
      </c>
      <c r="E2315" s="138">
        <v>93.066999999999993</v>
      </c>
      <c r="F2315" s="138">
        <v>88.834800000000001</v>
      </c>
      <c r="G2315" s="138">
        <v>95.771330000000006</v>
      </c>
      <c r="H2315" s="138">
        <v>1.8498092771874026</v>
      </c>
    </row>
    <row r="2316" spans="1:8">
      <c r="A2316" s="39" t="s">
        <v>252</v>
      </c>
      <c r="B2316" s="39" t="s">
        <v>374</v>
      </c>
      <c r="C2316" s="39" t="s">
        <v>374</v>
      </c>
      <c r="D2316" s="39" t="s">
        <v>374</v>
      </c>
      <c r="E2316" s="138">
        <v>89.765439999999998</v>
      </c>
      <c r="F2316" s="138">
        <v>86.850769999999997</v>
      </c>
      <c r="G2316" s="138">
        <v>92.092870000000005</v>
      </c>
      <c r="H2316" s="138">
        <v>1.4806110235743288</v>
      </c>
    </row>
    <row r="2317" spans="1:8">
      <c r="A2317" s="39" t="s">
        <v>252</v>
      </c>
      <c r="B2317" s="39" t="s">
        <v>358</v>
      </c>
      <c r="C2317" s="39" t="s">
        <v>358</v>
      </c>
      <c r="D2317" s="39" t="s">
        <v>358</v>
      </c>
      <c r="E2317" s="138">
        <v>89.829300000000003</v>
      </c>
      <c r="F2317" s="138">
        <v>87.405850000000001</v>
      </c>
      <c r="G2317" s="138">
        <v>91.83</v>
      </c>
      <c r="H2317" s="138">
        <v>1.2507121841091935</v>
      </c>
    </row>
    <row r="2318" spans="1:8">
      <c r="A2318" s="39" t="s">
        <v>252</v>
      </c>
      <c r="B2318" s="39" t="s">
        <v>375</v>
      </c>
      <c r="C2318" s="39" t="s">
        <v>375</v>
      </c>
      <c r="D2318" s="39" t="s">
        <v>375</v>
      </c>
      <c r="E2318" s="138">
        <v>87.724289999999996</v>
      </c>
      <c r="F2318" s="138">
        <v>80.702160000000006</v>
      </c>
      <c r="G2318" s="138">
        <v>92.430850000000007</v>
      </c>
      <c r="H2318" s="138">
        <v>3.3553773988937383</v>
      </c>
    </row>
    <row r="2319" spans="1:8">
      <c r="A2319" s="39" t="s">
        <v>252</v>
      </c>
      <c r="B2319" s="39" t="s">
        <v>376</v>
      </c>
      <c r="C2319" s="39" t="s">
        <v>376</v>
      </c>
      <c r="D2319" s="39" t="s">
        <v>376</v>
      </c>
      <c r="E2319" s="138">
        <v>86.712329999999994</v>
      </c>
      <c r="F2319" s="138">
        <v>80.242170000000002</v>
      </c>
      <c r="G2319" s="138">
        <v>91.293580000000006</v>
      </c>
      <c r="H2319" s="138">
        <v>3.2148057836757475</v>
      </c>
    </row>
    <row r="2320" spans="1:8">
      <c r="A2320" s="39" t="s">
        <v>252</v>
      </c>
      <c r="B2320" s="39" t="s">
        <v>377</v>
      </c>
      <c r="C2320" s="39" t="s">
        <v>377</v>
      </c>
      <c r="D2320" s="39" t="s">
        <v>377</v>
      </c>
      <c r="E2320" s="138">
        <v>88.497429999999994</v>
      </c>
      <c r="F2320" s="138">
        <v>83.92456</v>
      </c>
      <c r="G2320" s="138">
        <v>91.895110000000003</v>
      </c>
      <c r="H2320" s="138">
        <v>2.2754423490038072</v>
      </c>
    </row>
    <row r="2321" spans="1:8">
      <c r="A2321" s="39" t="s">
        <v>252</v>
      </c>
      <c r="B2321" s="39" t="s">
        <v>386</v>
      </c>
      <c r="C2321" s="39" t="s">
        <v>386</v>
      </c>
      <c r="D2321" s="39" t="s">
        <v>386</v>
      </c>
      <c r="E2321" s="138">
        <v>88.445030000000003</v>
      </c>
      <c r="F2321" s="138">
        <v>85.743719999999996</v>
      </c>
      <c r="G2321" s="138">
        <v>90.690070000000006</v>
      </c>
      <c r="H2321" s="138">
        <v>1.4212002641640802</v>
      </c>
    </row>
    <row r="2322" spans="1:8">
      <c r="A2322" s="39" t="s">
        <v>252</v>
      </c>
      <c r="B2322" s="39" t="s">
        <v>379</v>
      </c>
      <c r="C2322" s="39" t="s">
        <v>379</v>
      </c>
      <c r="D2322" s="39" t="s">
        <v>379</v>
      </c>
      <c r="E2322" s="138">
        <v>84.295599999999993</v>
      </c>
      <c r="F2322" s="138">
        <v>75.890519999999995</v>
      </c>
      <c r="G2322" s="138">
        <v>90.150769999999994</v>
      </c>
      <c r="H2322" s="138">
        <v>4.2757166447596324</v>
      </c>
    </row>
    <row r="2323" spans="1:8">
      <c r="A2323" s="39" t="s">
        <v>252</v>
      </c>
      <c r="B2323" s="39" t="s">
        <v>360</v>
      </c>
      <c r="C2323" s="39" t="s">
        <v>360</v>
      </c>
      <c r="D2323" s="39" t="s">
        <v>360</v>
      </c>
      <c r="E2323" s="138">
        <v>86.568010000000001</v>
      </c>
      <c r="F2323" s="138">
        <v>83.319730000000007</v>
      </c>
      <c r="G2323" s="138">
        <v>89.265219999999999</v>
      </c>
      <c r="H2323" s="138">
        <v>1.7461600422604147</v>
      </c>
    </row>
    <row r="2324" spans="1:8">
      <c r="A2324" s="39" t="s">
        <v>252</v>
      </c>
      <c r="B2324" s="39" t="s">
        <v>0</v>
      </c>
      <c r="C2324" s="39" t="s">
        <v>0</v>
      </c>
      <c r="D2324" s="39" t="s">
        <v>0</v>
      </c>
      <c r="E2324" s="138">
        <v>87.98</v>
      </c>
      <c r="F2324" s="138">
        <v>86.67</v>
      </c>
      <c r="G2324" s="138">
        <v>89.17</v>
      </c>
      <c r="H2324" s="138">
        <v>0.72743805410320528</v>
      </c>
    </row>
    <row r="2325" spans="1:8">
      <c r="A2325" s="39" t="s">
        <v>253</v>
      </c>
      <c r="B2325" s="39" t="s">
        <v>101</v>
      </c>
      <c r="C2325" s="39" t="s">
        <v>366</v>
      </c>
      <c r="D2325" s="39" t="s">
        <v>356</v>
      </c>
      <c r="E2325" s="138">
        <v>83.15</v>
      </c>
      <c r="F2325" s="138">
        <v>73.31</v>
      </c>
      <c r="G2325" s="138">
        <v>89.87</v>
      </c>
      <c r="H2325" s="138">
        <v>5.0390859891761872</v>
      </c>
    </row>
    <row r="2326" spans="1:8">
      <c r="A2326" s="39" t="s">
        <v>253</v>
      </c>
      <c r="B2326" s="39" t="s">
        <v>108</v>
      </c>
      <c r="C2326" s="39" t="s">
        <v>365</v>
      </c>
      <c r="D2326" s="39" t="s">
        <v>356</v>
      </c>
      <c r="E2326" s="138">
        <v>75</v>
      </c>
      <c r="F2326" s="138">
        <v>49.65</v>
      </c>
      <c r="G2326" s="138">
        <v>90.12</v>
      </c>
      <c r="H2326" s="138">
        <v>14.186666666666667</v>
      </c>
    </row>
    <row r="2327" spans="1:8">
      <c r="A2327" s="39" t="s">
        <v>253</v>
      </c>
      <c r="B2327" s="39" t="s">
        <v>109</v>
      </c>
      <c r="C2327" s="39" t="s">
        <v>364</v>
      </c>
      <c r="D2327" s="39" t="s">
        <v>356</v>
      </c>
      <c r="E2327" s="138">
        <v>82.06</v>
      </c>
      <c r="F2327" s="138">
        <v>72.680000000000007</v>
      </c>
      <c r="G2327" s="138">
        <v>88.72</v>
      </c>
      <c r="H2327" s="138">
        <v>4.9597855227882039</v>
      </c>
    </row>
    <row r="2328" spans="1:8">
      <c r="A2328" s="39" t="s">
        <v>253</v>
      </c>
      <c r="B2328" s="39" t="s">
        <v>112</v>
      </c>
      <c r="C2328" s="39" t="s">
        <v>364</v>
      </c>
      <c r="D2328" s="39" t="s">
        <v>356</v>
      </c>
      <c r="E2328" s="138">
        <v>80.510000000000005</v>
      </c>
      <c r="F2328" s="138">
        <v>71.19</v>
      </c>
      <c r="G2328" s="138">
        <v>87.34</v>
      </c>
      <c r="H2328" s="138">
        <v>5.1049559060986214</v>
      </c>
    </row>
    <row r="2329" spans="1:8">
      <c r="A2329" s="39" t="s">
        <v>253</v>
      </c>
      <c r="B2329" s="39" t="s">
        <v>115</v>
      </c>
      <c r="C2329" s="39" t="s">
        <v>366</v>
      </c>
      <c r="D2329" s="39" t="s">
        <v>356</v>
      </c>
      <c r="E2329" s="138">
        <v>81.02</v>
      </c>
      <c r="F2329" s="138">
        <v>69.53</v>
      </c>
      <c r="G2329" s="138">
        <v>88.87</v>
      </c>
      <c r="H2329" s="138">
        <v>6.0602320414712416</v>
      </c>
    </row>
    <row r="2330" spans="1:8">
      <c r="A2330" s="39" t="s">
        <v>253</v>
      </c>
      <c r="B2330" s="39" t="s">
        <v>118</v>
      </c>
      <c r="C2330" s="39" t="s">
        <v>365</v>
      </c>
      <c r="D2330" s="39" t="s">
        <v>356</v>
      </c>
      <c r="E2330" s="138">
        <v>79.680000000000007</v>
      </c>
      <c r="F2330" s="138">
        <v>70.45</v>
      </c>
      <c r="G2330" s="138">
        <v>86.57</v>
      </c>
      <c r="H2330" s="138">
        <v>5.1581325301204819</v>
      </c>
    </row>
    <row r="2331" spans="1:8">
      <c r="A2331" s="39" t="s">
        <v>253</v>
      </c>
      <c r="B2331" s="39" t="s">
        <v>122</v>
      </c>
      <c r="C2331" s="39" t="s">
        <v>364</v>
      </c>
      <c r="D2331" s="39" t="s">
        <v>356</v>
      </c>
      <c r="E2331" s="138">
        <v>83.95</v>
      </c>
      <c r="F2331" s="138">
        <v>74.31</v>
      </c>
      <c r="G2331" s="138">
        <v>90.44</v>
      </c>
      <c r="H2331" s="138">
        <v>4.8481238832638471</v>
      </c>
    </row>
    <row r="2332" spans="1:8">
      <c r="A2332" s="39" t="s">
        <v>253</v>
      </c>
      <c r="B2332" s="39" t="s">
        <v>130</v>
      </c>
      <c r="C2332" s="39" t="s">
        <v>363</v>
      </c>
      <c r="D2332" s="39" t="s">
        <v>356</v>
      </c>
      <c r="E2332" s="138">
        <v>79.540000000000006</v>
      </c>
      <c r="F2332" s="138">
        <v>68.19</v>
      </c>
      <c r="G2332" s="138">
        <v>87.58</v>
      </c>
      <c r="H2332" s="138">
        <v>6.2107115916519993</v>
      </c>
    </row>
    <row r="2333" spans="1:8">
      <c r="A2333" s="39" t="s">
        <v>253</v>
      </c>
      <c r="B2333" s="39" t="s">
        <v>135</v>
      </c>
      <c r="C2333" s="39" t="s">
        <v>364</v>
      </c>
      <c r="D2333" s="39" t="s">
        <v>356</v>
      </c>
      <c r="E2333" s="138">
        <v>80.44</v>
      </c>
      <c r="F2333" s="138">
        <v>68.83</v>
      </c>
      <c r="G2333" s="138">
        <v>88.45</v>
      </c>
      <c r="H2333" s="138">
        <v>6.2033814022874196</v>
      </c>
    </row>
    <row r="2334" spans="1:8">
      <c r="A2334" s="39" t="s">
        <v>253</v>
      </c>
      <c r="B2334" s="39" t="s">
        <v>136</v>
      </c>
      <c r="C2334" s="39" t="s">
        <v>364</v>
      </c>
      <c r="D2334" s="39" t="s">
        <v>356</v>
      </c>
      <c r="E2334" s="138">
        <v>77.13</v>
      </c>
      <c r="F2334" s="138">
        <v>67.59</v>
      </c>
      <c r="G2334" s="138">
        <v>84.5</v>
      </c>
      <c r="H2334" s="138">
        <v>5.6009334889148201</v>
      </c>
    </row>
    <row r="2335" spans="1:8">
      <c r="A2335" s="39" t="s">
        <v>253</v>
      </c>
      <c r="B2335" s="39" t="s">
        <v>143</v>
      </c>
      <c r="C2335" s="39" t="s">
        <v>365</v>
      </c>
      <c r="D2335" s="39" t="s">
        <v>356</v>
      </c>
      <c r="E2335" s="138">
        <v>79.08</v>
      </c>
      <c r="F2335" s="138">
        <v>69.09</v>
      </c>
      <c r="G2335" s="138">
        <v>86.47</v>
      </c>
      <c r="H2335" s="138">
        <v>5.6019221041982803</v>
      </c>
    </row>
    <row r="2336" spans="1:8">
      <c r="A2336" s="39" t="s">
        <v>253</v>
      </c>
      <c r="B2336" s="39" t="s">
        <v>149</v>
      </c>
      <c r="C2336" s="39" t="s">
        <v>363</v>
      </c>
      <c r="D2336" s="39" t="s">
        <v>356</v>
      </c>
      <c r="E2336" s="138">
        <v>73.06</v>
      </c>
      <c r="F2336" s="138">
        <v>55.24</v>
      </c>
      <c r="G2336" s="138">
        <v>85.64</v>
      </c>
      <c r="H2336" s="138">
        <v>10.826717766219545</v>
      </c>
    </row>
    <row r="2337" spans="1:8">
      <c r="A2337" s="39" t="s">
        <v>253</v>
      </c>
      <c r="B2337" s="39" t="s">
        <v>151</v>
      </c>
      <c r="C2337" s="39" t="s">
        <v>364</v>
      </c>
      <c r="D2337" s="39" t="s">
        <v>356</v>
      </c>
      <c r="E2337" s="138">
        <v>77.69</v>
      </c>
      <c r="F2337" s="138">
        <v>69.040000000000006</v>
      </c>
      <c r="G2337" s="138">
        <v>84.46</v>
      </c>
      <c r="H2337" s="138">
        <v>5.0714377654781826</v>
      </c>
    </row>
    <row r="2338" spans="1:8">
      <c r="A2338" s="39" t="s">
        <v>253</v>
      </c>
      <c r="B2338" s="39" t="s">
        <v>154</v>
      </c>
      <c r="C2338" s="39" t="s">
        <v>366</v>
      </c>
      <c r="D2338" s="39" t="s">
        <v>356</v>
      </c>
      <c r="E2338" s="138">
        <v>77.400000000000006</v>
      </c>
      <c r="F2338" s="138">
        <v>67.36</v>
      </c>
      <c r="G2338" s="138">
        <v>85.04</v>
      </c>
      <c r="H2338" s="138">
        <v>5.8397932816537459</v>
      </c>
    </row>
    <row r="2339" spans="1:8">
      <c r="A2339" s="39" t="s">
        <v>253</v>
      </c>
      <c r="B2339" s="39" t="s">
        <v>164</v>
      </c>
      <c r="C2339" s="39" t="s">
        <v>365</v>
      </c>
      <c r="D2339" s="39" t="s">
        <v>356</v>
      </c>
      <c r="E2339" s="138">
        <v>81.56</v>
      </c>
      <c r="F2339" s="138">
        <v>71.83</v>
      </c>
      <c r="G2339" s="138">
        <v>88.47</v>
      </c>
      <c r="H2339" s="138">
        <v>5.1863658656204032</v>
      </c>
    </row>
    <row r="2340" spans="1:8">
      <c r="A2340" s="39" t="s">
        <v>253</v>
      </c>
      <c r="B2340" s="39" t="s">
        <v>171</v>
      </c>
      <c r="C2340" s="39" t="s">
        <v>366</v>
      </c>
      <c r="D2340" s="39" t="s">
        <v>356</v>
      </c>
      <c r="E2340" s="138">
        <v>72.37</v>
      </c>
      <c r="F2340" s="138">
        <v>57.45</v>
      </c>
      <c r="G2340" s="138">
        <v>83.56</v>
      </c>
      <c r="H2340" s="138">
        <v>9.340887107917645</v>
      </c>
    </row>
    <row r="2341" spans="1:8">
      <c r="A2341" s="39" t="s">
        <v>253</v>
      </c>
      <c r="B2341" s="39" t="s">
        <v>174</v>
      </c>
      <c r="C2341" s="39" t="s">
        <v>366</v>
      </c>
      <c r="D2341" s="39" t="s">
        <v>356</v>
      </c>
      <c r="E2341" s="138">
        <v>85.37</v>
      </c>
      <c r="F2341" s="138">
        <v>74.959999999999994</v>
      </c>
      <c r="G2341" s="138">
        <v>91.91</v>
      </c>
      <c r="H2341" s="138">
        <v>4.9783296239896924</v>
      </c>
    </row>
    <row r="2342" spans="1:8">
      <c r="A2342" s="39" t="s">
        <v>253</v>
      </c>
      <c r="B2342" s="39" t="s">
        <v>102</v>
      </c>
      <c r="C2342" s="39" t="s">
        <v>368</v>
      </c>
      <c r="D2342" s="39" t="s">
        <v>357</v>
      </c>
      <c r="E2342" s="138">
        <v>68.7</v>
      </c>
      <c r="F2342" s="138">
        <v>59.53</v>
      </c>
      <c r="G2342" s="138">
        <v>76.61</v>
      </c>
      <c r="H2342" s="138">
        <v>6.3901018922852977</v>
      </c>
    </row>
    <row r="2343" spans="1:8">
      <c r="A2343" s="39" t="s">
        <v>253</v>
      </c>
      <c r="B2343" s="39" t="s">
        <v>103</v>
      </c>
      <c r="C2343" s="39" t="s">
        <v>368</v>
      </c>
      <c r="D2343" s="39" t="s">
        <v>357</v>
      </c>
      <c r="E2343" s="138">
        <v>72.84</v>
      </c>
      <c r="F2343" s="138">
        <v>62.15</v>
      </c>
      <c r="G2343" s="138">
        <v>81.41</v>
      </c>
      <c r="H2343" s="138">
        <v>6.7957166392092265</v>
      </c>
    </row>
    <row r="2344" spans="1:8">
      <c r="A2344" s="39" t="s">
        <v>253</v>
      </c>
      <c r="B2344" s="39" t="s">
        <v>104</v>
      </c>
      <c r="C2344" s="39" t="s">
        <v>367</v>
      </c>
      <c r="D2344" s="39" t="s">
        <v>357</v>
      </c>
      <c r="E2344" s="138">
        <v>78.400000000000006</v>
      </c>
      <c r="F2344" s="138">
        <v>68.650000000000006</v>
      </c>
      <c r="G2344" s="138">
        <v>85.74</v>
      </c>
      <c r="H2344" s="138">
        <v>5.5612244897959187</v>
      </c>
    </row>
    <row r="2345" spans="1:8">
      <c r="A2345" s="39" t="s">
        <v>253</v>
      </c>
      <c r="B2345" s="39" t="s">
        <v>110</v>
      </c>
      <c r="C2345" s="39" t="s">
        <v>370</v>
      </c>
      <c r="D2345" s="39" t="s">
        <v>357</v>
      </c>
      <c r="E2345" s="138">
        <v>63.93</v>
      </c>
      <c r="F2345" s="138">
        <v>50.93</v>
      </c>
      <c r="G2345" s="138">
        <v>75.17</v>
      </c>
      <c r="H2345" s="138">
        <v>9.8388862818707956</v>
      </c>
    </row>
    <row r="2346" spans="1:8">
      <c r="A2346" s="39" t="s">
        <v>253</v>
      </c>
      <c r="B2346" s="39" t="s">
        <v>111</v>
      </c>
      <c r="C2346" s="39" t="s">
        <v>370</v>
      </c>
      <c r="D2346" s="39" t="s">
        <v>357</v>
      </c>
      <c r="E2346" s="138">
        <v>74.459999999999994</v>
      </c>
      <c r="F2346" s="138">
        <v>59.7</v>
      </c>
      <c r="G2346" s="138">
        <v>85.15</v>
      </c>
      <c r="H2346" s="138">
        <v>8.8235294117647065</v>
      </c>
    </row>
    <row r="2347" spans="1:8">
      <c r="A2347" s="39" t="s">
        <v>253</v>
      </c>
      <c r="B2347" s="39" t="s">
        <v>116</v>
      </c>
      <c r="C2347" s="39" t="s">
        <v>369</v>
      </c>
      <c r="D2347" s="39" t="s">
        <v>357</v>
      </c>
      <c r="E2347" s="138">
        <v>79.430000000000007</v>
      </c>
      <c r="F2347" s="138">
        <v>70.23</v>
      </c>
      <c r="G2347" s="138">
        <v>86.34</v>
      </c>
      <c r="H2347" s="138">
        <v>5.1743673674933905</v>
      </c>
    </row>
    <row r="2348" spans="1:8">
      <c r="A2348" s="39" t="s">
        <v>253</v>
      </c>
      <c r="B2348" s="39" t="s">
        <v>117</v>
      </c>
      <c r="C2348" s="39" t="s">
        <v>367</v>
      </c>
      <c r="D2348" s="39" t="s">
        <v>357</v>
      </c>
      <c r="E2348" s="138">
        <v>69.099999999999994</v>
      </c>
      <c r="F2348" s="138">
        <v>58.58</v>
      </c>
      <c r="G2348" s="138">
        <v>77.95</v>
      </c>
      <c r="H2348" s="138">
        <v>7.2214182344428375</v>
      </c>
    </row>
    <row r="2349" spans="1:8">
      <c r="A2349" s="39" t="s">
        <v>253</v>
      </c>
      <c r="B2349" s="39" t="s">
        <v>119</v>
      </c>
      <c r="C2349" s="39" t="s">
        <v>367</v>
      </c>
      <c r="D2349" s="39" t="s">
        <v>357</v>
      </c>
      <c r="E2349" s="138">
        <v>85.06</v>
      </c>
      <c r="F2349" s="138">
        <v>74.41</v>
      </c>
      <c r="G2349" s="138">
        <v>91.77</v>
      </c>
      <c r="H2349" s="138">
        <v>5.1257935574888318</v>
      </c>
    </row>
    <row r="2350" spans="1:8">
      <c r="A2350" s="39" t="s">
        <v>253</v>
      </c>
      <c r="B2350" s="39" t="s">
        <v>123</v>
      </c>
      <c r="C2350" s="39" t="s">
        <v>370</v>
      </c>
      <c r="D2350" s="39" t="s">
        <v>357</v>
      </c>
      <c r="E2350" s="138">
        <v>91.31</v>
      </c>
      <c r="F2350" s="138">
        <v>83.08</v>
      </c>
      <c r="G2350" s="138">
        <v>95.74</v>
      </c>
      <c r="H2350" s="138">
        <v>3.3731245208629939</v>
      </c>
    </row>
    <row r="2351" spans="1:8">
      <c r="A2351" s="39" t="s">
        <v>253</v>
      </c>
      <c r="B2351" s="39" t="s">
        <v>132</v>
      </c>
      <c r="C2351" s="39" t="s">
        <v>367</v>
      </c>
      <c r="D2351" s="39" t="s">
        <v>357</v>
      </c>
      <c r="E2351" s="138">
        <v>80.94</v>
      </c>
      <c r="F2351" s="138">
        <v>69.91</v>
      </c>
      <c r="G2351" s="138">
        <v>88.58</v>
      </c>
      <c r="H2351" s="138">
        <v>5.868544600938967</v>
      </c>
    </row>
    <row r="2352" spans="1:8">
      <c r="A2352" s="39" t="s">
        <v>253</v>
      </c>
      <c r="B2352" s="39" t="s">
        <v>134</v>
      </c>
      <c r="C2352" s="39" t="s">
        <v>368</v>
      </c>
      <c r="D2352" s="39" t="s">
        <v>357</v>
      </c>
      <c r="E2352" s="138">
        <v>78.17</v>
      </c>
      <c r="F2352" s="138">
        <v>68.77</v>
      </c>
      <c r="G2352" s="138">
        <v>85.34</v>
      </c>
      <c r="H2352" s="138">
        <v>5.4112831009338631</v>
      </c>
    </row>
    <row r="2353" spans="1:8">
      <c r="A2353" s="39" t="s">
        <v>253</v>
      </c>
      <c r="B2353" s="39" t="s">
        <v>150</v>
      </c>
      <c r="C2353" s="39" t="s">
        <v>367</v>
      </c>
      <c r="D2353" s="39" t="s">
        <v>357</v>
      </c>
      <c r="E2353" s="138">
        <v>68.86</v>
      </c>
      <c r="F2353" s="138">
        <v>58.46</v>
      </c>
      <c r="G2353" s="138">
        <v>77.650000000000006</v>
      </c>
      <c r="H2353" s="138">
        <v>7.173976183560848</v>
      </c>
    </row>
    <row r="2354" spans="1:8">
      <c r="A2354" s="39" t="s">
        <v>253</v>
      </c>
      <c r="B2354" s="39" t="s">
        <v>156</v>
      </c>
      <c r="C2354" s="39" t="s">
        <v>367</v>
      </c>
      <c r="D2354" s="39" t="s">
        <v>357</v>
      </c>
      <c r="E2354" s="138">
        <v>76.58</v>
      </c>
      <c r="F2354" s="138">
        <v>62.42</v>
      </c>
      <c r="G2354" s="138">
        <v>86.56</v>
      </c>
      <c r="H2354" s="138">
        <v>8.0961086445547146</v>
      </c>
    </row>
    <row r="2355" spans="1:8">
      <c r="A2355" s="39" t="s">
        <v>253</v>
      </c>
      <c r="B2355" s="39" t="s">
        <v>159</v>
      </c>
      <c r="C2355" s="39" t="s">
        <v>368</v>
      </c>
      <c r="D2355" s="39" t="s">
        <v>357</v>
      </c>
      <c r="E2355" s="138">
        <v>76.36</v>
      </c>
      <c r="F2355" s="138">
        <v>67.349999999999994</v>
      </c>
      <c r="G2355" s="138">
        <v>83.49</v>
      </c>
      <c r="H2355" s="138">
        <v>5.4085908852802511</v>
      </c>
    </row>
    <row r="2356" spans="1:8">
      <c r="A2356" s="39" t="s">
        <v>253</v>
      </c>
      <c r="B2356" s="39" t="s">
        <v>161</v>
      </c>
      <c r="C2356" s="39" t="s">
        <v>367</v>
      </c>
      <c r="D2356" s="39" t="s">
        <v>357</v>
      </c>
      <c r="E2356" s="138">
        <v>83.07</v>
      </c>
      <c r="F2356" s="138">
        <v>71.5</v>
      </c>
      <c r="G2356" s="138">
        <v>90.56</v>
      </c>
      <c r="H2356" s="138">
        <v>5.7902973395931143</v>
      </c>
    </row>
    <row r="2357" spans="1:8">
      <c r="A2357" s="39" t="s">
        <v>253</v>
      </c>
      <c r="B2357" s="39" t="s">
        <v>168</v>
      </c>
      <c r="C2357" s="39" t="s">
        <v>369</v>
      </c>
      <c r="D2357" s="39" t="s">
        <v>357</v>
      </c>
      <c r="E2357" s="138">
        <v>74.989999999999995</v>
      </c>
      <c r="F2357" s="138">
        <v>64.95</v>
      </c>
      <c r="G2357" s="138">
        <v>82.92</v>
      </c>
      <c r="H2357" s="138">
        <v>6.1474863315108683</v>
      </c>
    </row>
    <row r="2358" spans="1:8">
      <c r="A2358" s="39" t="s">
        <v>253</v>
      </c>
      <c r="B2358" s="39" t="s">
        <v>98</v>
      </c>
      <c r="C2358" s="39" t="s">
        <v>374</v>
      </c>
      <c r="D2358" s="39" t="s">
        <v>358</v>
      </c>
      <c r="E2358" s="138">
        <v>86.21</v>
      </c>
      <c r="F2358" s="138">
        <v>78.92</v>
      </c>
      <c r="G2358" s="138">
        <v>91.26</v>
      </c>
      <c r="H2358" s="138">
        <v>3.6074701310752815</v>
      </c>
    </row>
    <row r="2359" spans="1:8">
      <c r="A2359" s="39" t="s">
        <v>253</v>
      </c>
      <c r="B2359" s="39" t="s">
        <v>105</v>
      </c>
      <c r="C2359" s="39" t="s">
        <v>374</v>
      </c>
      <c r="D2359" s="39" t="s">
        <v>358</v>
      </c>
      <c r="E2359" s="138">
        <v>85.99</v>
      </c>
      <c r="F2359" s="138">
        <v>76.98</v>
      </c>
      <c r="G2359" s="138">
        <v>91.84</v>
      </c>
      <c r="H2359" s="138">
        <v>4.3377136876380975</v>
      </c>
    </row>
    <row r="2360" spans="1:8">
      <c r="A2360" s="39" t="s">
        <v>253</v>
      </c>
      <c r="B2360" s="39" t="s">
        <v>106</v>
      </c>
      <c r="C2360" s="39" t="s">
        <v>372</v>
      </c>
      <c r="D2360" s="39" t="s">
        <v>358</v>
      </c>
      <c r="E2360" s="138">
        <v>89.95</v>
      </c>
      <c r="F2360" s="138">
        <v>82.57</v>
      </c>
      <c r="G2360" s="138">
        <v>94.41</v>
      </c>
      <c r="H2360" s="138">
        <v>3.2573652028904951</v>
      </c>
    </row>
    <row r="2361" spans="1:8">
      <c r="A2361" s="39" t="s">
        <v>253</v>
      </c>
      <c r="B2361" s="39" t="s">
        <v>125</v>
      </c>
      <c r="C2361" s="39" t="s">
        <v>371</v>
      </c>
      <c r="D2361" s="39" t="s">
        <v>358</v>
      </c>
      <c r="E2361" s="138">
        <v>76.37</v>
      </c>
      <c r="F2361" s="138">
        <v>66.290000000000006</v>
      </c>
      <c r="G2361" s="138">
        <v>84.15</v>
      </c>
      <c r="H2361" s="138">
        <v>5.9840251407620793</v>
      </c>
    </row>
    <row r="2362" spans="1:8">
      <c r="A2362" s="39" t="s">
        <v>253</v>
      </c>
      <c r="B2362" s="39" t="s">
        <v>131</v>
      </c>
      <c r="C2362" s="39" t="s">
        <v>374</v>
      </c>
      <c r="D2362" s="39" t="s">
        <v>358</v>
      </c>
      <c r="E2362" s="138">
        <v>76.44</v>
      </c>
      <c r="F2362" s="138">
        <v>66.19</v>
      </c>
      <c r="G2362" s="138">
        <v>84.32</v>
      </c>
      <c r="H2362" s="138">
        <v>6.070120355834641</v>
      </c>
    </row>
    <row r="2363" spans="1:8">
      <c r="A2363" s="39" t="s">
        <v>253</v>
      </c>
      <c r="B2363" s="39" t="s">
        <v>133</v>
      </c>
      <c r="C2363" s="39" t="s">
        <v>373</v>
      </c>
      <c r="D2363" s="39" t="s">
        <v>358</v>
      </c>
      <c r="E2363" s="138">
        <v>74.459999999999994</v>
      </c>
      <c r="F2363" s="138">
        <v>63.01</v>
      </c>
      <c r="G2363" s="138">
        <v>83.3</v>
      </c>
      <c r="H2363" s="138">
        <v>6.9970453934998664</v>
      </c>
    </row>
    <row r="2364" spans="1:8">
      <c r="A2364" s="39" t="s">
        <v>253</v>
      </c>
      <c r="B2364" s="39" t="s">
        <v>137</v>
      </c>
      <c r="C2364" s="39" t="s">
        <v>372</v>
      </c>
      <c r="D2364" s="39" t="s">
        <v>358</v>
      </c>
      <c r="E2364" s="138">
        <v>87.61</v>
      </c>
      <c r="F2364" s="138">
        <v>76.88</v>
      </c>
      <c r="G2364" s="138">
        <v>93.76</v>
      </c>
      <c r="H2364" s="138">
        <v>4.7711448464787125</v>
      </c>
    </row>
    <row r="2365" spans="1:8">
      <c r="A2365" s="39" t="s">
        <v>253</v>
      </c>
      <c r="B2365" s="39" t="s">
        <v>138</v>
      </c>
      <c r="C2365" s="39" t="s">
        <v>374</v>
      </c>
      <c r="D2365" s="39" t="s">
        <v>358</v>
      </c>
      <c r="E2365" s="138">
        <v>82.72</v>
      </c>
      <c r="F2365" s="138">
        <v>73.97</v>
      </c>
      <c r="G2365" s="138">
        <v>88.96</v>
      </c>
      <c r="H2365" s="138">
        <v>4.5938104448742747</v>
      </c>
    </row>
    <row r="2366" spans="1:8">
      <c r="A2366" s="39" t="s">
        <v>253</v>
      </c>
      <c r="B2366" s="39" t="s">
        <v>140</v>
      </c>
      <c r="C2366" s="39" t="s">
        <v>373</v>
      </c>
      <c r="D2366" s="39" t="s">
        <v>358</v>
      </c>
      <c r="E2366" s="138">
        <v>66.959999999999994</v>
      </c>
      <c r="F2366" s="138">
        <v>52.26</v>
      </c>
      <c r="G2366" s="138">
        <v>78.97</v>
      </c>
      <c r="H2366" s="138">
        <v>10.379330943847075</v>
      </c>
    </row>
    <row r="2367" spans="1:8">
      <c r="A2367" s="39" t="s">
        <v>253</v>
      </c>
      <c r="B2367" s="39" t="s">
        <v>144</v>
      </c>
      <c r="C2367" s="39" t="s">
        <v>371</v>
      </c>
      <c r="D2367" s="39" t="s">
        <v>358</v>
      </c>
      <c r="E2367" s="138">
        <v>81.33</v>
      </c>
      <c r="F2367" s="138">
        <v>71.81</v>
      </c>
      <c r="G2367" s="138">
        <v>88.17</v>
      </c>
      <c r="H2367" s="138">
        <v>5.1149637280216407</v>
      </c>
    </row>
    <row r="2368" spans="1:8">
      <c r="A2368" s="39" t="s">
        <v>253</v>
      </c>
      <c r="B2368" s="39" t="s">
        <v>145</v>
      </c>
      <c r="C2368" s="39" t="s">
        <v>371</v>
      </c>
      <c r="D2368" s="39" t="s">
        <v>358</v>
      </c>
      <c r="E2368" s="138">
        <v>87.91</v>
      </c>
      <c r="F2368" s="138">
        <v>80.14</v>
      </c>
      <c r="G2368" s="138">
        <v>92.91</v>
      </c>
      <c r="H2368" s="138">
        <v>3.6287111818905697</v>
      </c>
    </row>
    <row r="2369" spans="1:8">
      <c r="A2369" s="39" t="s">
        <v>253</v>
      </c>
      <c r="B2369" s="39" t="s">
        <v>146</v>
      </c>
      <c r="C2369" s="39" t="s">
        <v>372</v>
      </c>
      <c r="D2369" s="39" t="s">
        <v>358</v>
      </c>
      <c r="E2369" s="138">
        <v>88.57</v>
      </c>
      <c r="F2369" s="138">
        <v>76.36</v>
      </c>
      <c r="G2369" s="138">
        <v>94.9</v>
      </c>
      <c r="H2369" s="138">
        <v>5.103308117872869</v>
      </c>
    </row>
    <row r="2370" spans="1:8">
      <c r="A2370" s="39" t="s">
        <v>253</v>
      </c>
      <c r="B2370" s="39" t="s">
        <v>153</v>
      </c>
      <c r="C2370" s="39" t="s">
        <v>371</v>
      </c>
      <c r="D2370" s="39" t="s">
        <v>358</v>
      </c>
      <c r="E2370" s="138">
        <v>77.09</v>
      </c>
      <c r="F2370" s="138">
        <v>67.599999999999994</v>
      </c>
      <c r="G2370" s="138">
        <v>84.44</v>
      </c>
      <c r="H2370" s="138">
        <v>5.5778959657543128</v>
      </c>
    </row>
    <row r="2371" spans="1:8">
      <c r="A2371" s="39" t="s">
        <v>253</v>
      </c>
      <c r="B2371" s="39" t="s">
        <v>162</v>
      </c>
      <c r="C2371" s="39" t="s">
        <v>371</v>
      </c>
      <c r="D2371" s="39" t="s">
        <v>358</v>
      </c>
      <c r="E2371" s="138">
        <v>77.489999999999995</v>
      </c>
      <c r="F2371" s="138">
        <v>69.48</v>
      </c>
      <c r="G2371" s="138">
        <v>83.89</v>
      </c>
      <c r="H2371" s="138">
        <v>4.7489998709510903</v>
      </c>
    </row>
    <row r="2372" spans="1:8">
      <c r="A2372" s="39" t="s">
        <v>253</v>
      </c>
      <c r="B2372" s="39" t="s">
        <v>165</v>
      </c>
      <c r="C2372" s="39" t="s">
        <v>374</v>
      </c>
      <c r="D2372" s="39" t="s">
        <v>358</v>
      </c>
      <c r="E2372" s="138">
        <v>79.97</v>
      </c>
      <c r="F2372" s="138">
        <v>67.989999999999995</v>
      </c>
      <c r="G2372" s="138">
        <v>88.24</v>
      </c>
      <c r="H2372" s="138">
        <v>6.4524196573715153</v>
      </c>
    </row>
    <row r="2373" spans="1:8">
      <c r="A2373" s="39" t="s">
        <v>253</v>
      </c>
      <c r="B2373" s="39" t="s">
        <v>166</v>
      </c>
      <c r="C2373" s="39" t="s">
        <v>374</v>
      </c>
      <c r="D2373" s="39" t="s">
        <v>358</v>
      </c>
      <c r="E2373" s="138">
        <v>86.91</v>
      </c>
      <c r="F2373" s="138">
        <v>78.91</v>
      </c>
      <c r="G2373" s="138">
        <v>92.18</v>
      </c>
      <c r="H2373" s="138">
        <v>3.8315498791853644</v>
      </c>
    </row>
    <row r="2374" spans="1:8">
      <c r="A2374" s="39" t="s">
        <v>253</v>
      </c>
      <c r="B2374" s="39" t="s">
        <v>170</v>
      </c>
      <c r="C2374" s="39" t="s">
        <v>372</v>
      </c>
      <c r="D2374" s="39" t="s">
        <v>358</v>
      </c>
      <c r="E2374" s="138">
        <v>85.58</v>
      </c>
      <c r="F2374" s="138">
        <v>73.77</v>
      </c>
      <c r="G2374" s="138">
        <v>92.6</v>
      </c>
      <c r="H2374" s="138">
        <v>5.4919373685440522</v>
      </c>
    </row>
    <row r="2375" spans="1:8">
      <c r="A2375" s="39" t="s">
        <v>253</v>
      </c>
      <c r="B2375" s="39" t="s">
        <v>172</v>
      </c>
      <c r="C2375" s="39" t="s">
        <v>374</v>
      </c>
      <c r="D2375" s="39" t="s">
        <v>358</v>
      </c>
      <c r="E2375" s="138">
        <v>87.09</v>
      </c>
      <c r="F2375" s="138">
        <v>78.150000000000006</v>
      </c>
      <c r="G2375" s="138">
        <v>92.72</v>
      </c>
      <c r="H2375" s="138">
        <v>4.1795843380411073</v>
      </c>
    </row>
    <row r="2376" spans="1:8">
      <c r="A2376" s="39" t="s">
        <v>253</v>
      </c>
      <c r="B2376" s="39" t="s">
        <v>175</v>
      </c>
      <c r="C2376" s="39" t="s">
        <v>373</v>
      </c>
      <c r="D2376" s="39" t="s">
        <v>358</v>
      </c>
      <c r="E2376" s="138">
        <v>77.38</v>
      </c>
      <c r="F2376" s="138">
        <v>64.87</v>
      </c>
      <c r="G2376" s="138">
        <v>86.38</v>
      </c>
      <c r="H2376" s="138">
        <v>7.1207030240372182</v>
      </c>
    </row>
    <row r="2377" spans="1:8">
      <c r="A2377" s="39" t="s">
        <v>253</v>
      </c>
      <c r="B2377" s="39" t="s">
        <v>99</v>
      </c>
      <c r="C2377" s="39" t="s">
        <v>377</v>
      </c>
      <c r="D2377" s="39" t="s">
        <v>360</v>
      </c>
      <c r="E2377" s="138">
        <v>73.819999999999993</v>
      </c>
      <c r="F2377" s="138">
        <v>63.98</v>
      </c>
      <c r="G2377" s="138">
        <v>81.739999999999995</v>
      </c>
      <c r="H2377" s="138">
        <v>6.1771877539962068</v>
      </c>
    </row>
    <row r="2378" spans="1:8">
      <c r="A2378" s="39" t="s">
        <v>253</v>
      </c>
      <c r="B2378" s="39" t="s">
        <v>100</v>
      </c>
      <c r="C2378" s="39" t="s">
        <v>377</v>
      </c>
      <c r="D2378" s="39" t="s">
        <v>360</v>
      </c>
      <c r="E2378" s="138">
        <v>74.489999999999995</v>
      </c>
      <c r="F2378" s="138">
        <v>62.39</v>
      </c>
      <c r="G2378" s="138">
        <v>83.72</v>
      </c>
      <c r="H2378" s="138">
        <v>7.3566921734461017</v>
      </c>
    </row>
    <row r="2379" spans="1:8">
      <c r="A2379" s="39" t="s">
        <v>253</v>
      </c>
      <c r="B2379" s="39" t="s">
        <v>107</v>
      </c>
      <c r="C2379" s="39" t="s">
        <v>376</v>
      </c>
      <c r="D2379" s="39" t="s">
        <v>360</v>
      </c>
      <c r="E2379" s="138">
        <v>74.41</v>
      </c>
      <c r="F2379" s="138">
        <v>63.24</v>
      </c>
      <c r="G2379" s="138">
        <v>83.1</v>
      </c>
      <c r="H2379" s="138">
        <v>6.8539174842091111</v>
      </c>
    </row>
    <row r="2380" spans="1:8">
      <c r="A2380" s="39" t="s">
        <v>253</v>
      </c>
      <c r="B2380" s="39" t="s">
        <v>113</v>
      </c>
      <c r="C2380" s="39" t="s">
        <v>375</v>
      </c>
      <c r="D2380" s="39" t="s">
        <v>360</v>
      </c>
      <c r="E2380" s="138">
        <v>75.11</v>
      </c>
      <c r="F2380" s="138">
        <v>66.77</v>
      </c>
      <c r="G2380" s="138">
        <v>81.92</v>
      </c>
      <c r="H2380" s="138">
        <v>5.165756889894821</v>
      </c>
    </row>
    <row r="2381" spans="1:8">
      <c r="A2381" s="39" t="s">
        <v>253</v>
      </c>
      <c r="B2381" s="39" t="s">
        <v>114</v>
      </c>
      <c r="C2381" s="39" t="s">
        <v>386</v>
      </c>
      <c r="D2381" s="39" t="s">
        <v>360</v>
      </c>
      <c r="E2381" s="138">
        <v>77.23</v>
      </c>
      <c r="F2381" s="138">
        <v>67.75</v>
      </c>
      <c r="G2381" s="138">
        <v>84.56</v>
      </c>
      <c r="H2381" s="138">
        <v>5.5677845396866497</v>
      </c>
    </row>
    <row r="2382" spans="1:8">
      <c r="A2382" s="39" t="s">
        <v>253</v>
      </c>
      <c r="B2382" s="39" t="s">
        <v>120</v>
      </c>
      <c r="C2382" s="39" t="s">
        <v>386</v>
      </c>
      <c r="D2382" s="39" t="s">
        <v>360</v>
      </c>
      <c r="E2382" s="138">
        <v>76.81</v>
      </c>
      <c r="F2382" s="138">
        <v>67.819999999999993</v>
      </c>
      <c r="G2382" s="138">
        <v>83.89</v>
      </c>
      <c r="H2382" s="138">
        <v>5.3508657726858484</v>
      </c>
    </row>
    <row r="2383" spans="1:8">
      <c r="A2383" s="39" t="s">
        <v>253</v>
      </c>
      <c r="B2383" s="39" t="s">
        <v>121</v>
      </c>
      <c r="C2383" s="39" t="s">
        <v>377</v>
      </c>
      <c r="D2383" s="39" t="s">
        <v>360</v>
      </c>
      <c r="E2383" s="138">
        <v>79.489999999999995</v>
      </c>
      <c r="F2383" s="138">
        <v>70.959999999999994</v>
      </c>
      <c r="G2383" s="138">
        <v>86.01</v>
      </c>
      <c r="H2383" s="138">
        <v>4.83079632658196</v>
      </c>
    </row>
    <row r="2384" spans="1:8">
      <c r="A2384" s="39" t="s">
        <v>253</v>
      </c>
      <c r="B2384" s="39" t="s">
        <v>124</v>
      </c>
      <c r="C2384" s="39" t="s">
        <v>375</v>
      </c>
      <c r="D2384" s="39" t="s">
        <v>360</v>
      </c>
      <c r="E2384" s="138">
        <v>80.599999999999994</v>
      </c>
      <c r="F2384" s="138">
        <v>71.08</v>
      </c>
      <c r="G2384" s="138">
        <v>87.54</v>
      </c>
      <c r="H2384" s="138">
        <v>5.1985111662531027</v>
      </c>
    </row>
    <row r="2385" spans="1:8">
      <c r="A2385" s="39" t="s">
        <v>253</v>
      </c>
      <c r="B2385" s="39" t="s">
        <v>126</v>
      </c>
      <c r="C2385" s="39" t="s">
        <v>377</v>
      </c>
      <c r="D2385" s="39" t="s">
        <v>360</v>
      </c>
      <c r="E2385" s="138">
        <v>70.09</v>
      </c>
      <c r="F2385" s="138">
        <v>61.27</v>
      </c>
      <c r="G2385" s="138">
        <v>77.62</v>
      </c>
      <c r="H2385" s="138">
        <v>5.9922956199172495</v>
      </c>
    </row>
    <row r="2386" spans="1:8">
      <c r="A2386" s="39" t="s">
        <v>253</v>
      </c>
      <c r="B2386" s="39" t="s">
        <v>127</v>
      </c>
      <c r="C2386" s="39" t="s">
        <v>386</v>
      </c>
      <c r="D2386" s="39" t="s">
        <v>360</v>
      </c>
      <c r="E2386" s="138">
        <v>79.25</v>
      </c>
      <c r="F2386" s="138">
        <v>69.069999999999993</v>
      </c>
      <c r="G2386" s="138">
        <v>86.73</v>
      </c>
      <c r="H2386" s="138">
        <v>5.6782334384858046</v>
      </c>
    </row>
    <row r="2387" spans="1:8">
      <c r="A2387" s="39" t="s">
        <v>253</v>
      </c>
      <c r="B2387" s="39" t="s">
        <v>128</v>
      </c>
      <c r="C2387" s="39" t="s">
        <v>379</v>
      </c>
      <c r="D2387" s="39" t="s">
        <v>360</v>
      </c>
      <c r="E2387" s="138">
        <v>81.63</v>
      </c>
      <c r="F2387" s="138">
        <v>71.36</v>
      </c>
      <c r="G2387" s="138">
        <v>88.79</v>
      </c>
      <c r="H2387" s="138">
        <v>5.4269263751071914</v>
      </c>
    </row>
    <row r="2388" spans="1:8">
      <c r="A2388" s="39" t="s">
        <v>253</v>
      </c>
      <c r="B2388" s="39" t="s">
        <v>129</v>
      </c>
      <c r="C2388" s="39" t="s">
        <v>386</v>
      </c>
      <c r="D2388" s="39" t="s">
        <v>360</v>
      </c>
      <c r="E2388" s="138">
        <v>82.51</v>
      </c>
      <c r="F2388" s="138">
        <v>73.59</v>
      </c>
      <c r="G2388" s="138">
        <v>88.87</v>
      </c>
      <c r="H2388" s="138">
        <v>4.7024603078414735</v>
      </c>
    </row>
    <row r="2389" spans="1:8">
      <c r="A2389" s="39" t="s">
        <v>253</v>
      </c>
      <c r="B2389" s="39" t="s">
        <v>139</v>
      </c>
      <c r="C2389" s="39" t="s">
        <v>379</v>
      </c>
      <c r="D2389" s="39" t="s">
        <v>360</v>
      </c>
      <c r="E2389" s="138">
        <v>82.79</v>
      </c>
      <c r="F2389" s="138">
        <v>69.599999999999994</v>
      </c>
      <c r="G2389" s="138">
        <v>91</v>
      </c>
      <c r="H2389" s="138">
        <v>6.5225268752264771</v>
      </c>
    </row>
    <row r="2390" spans="1:8">
      <c r="A2390" s="39" t="s">
        <v>253</v>
      </c>
      <c r="B2390" s="39" t="s">
        <v>141</v>
      </c>
      <c r="C2390" s="39" t="s">
        <v>379</v>
      </c>
      <c r="D2390" s="39" t="s">
        <v>360</v>
      </c>
      <c r="E2390" s="138">
        <v>90.27</v>
      </c>
      <c r="F2390" s="138">
        <v>76.180000000000007</v>
      </c>
      <c r="G2390" s="138">
        <v>96.42</v>
      </c>
      <c r="H2390" s="138">
        <v>5.2841475573280157</v>
      </c>
    </row>
    <row r="2391" spans="1:8">
      <c r="A2391" s="39" t="s">
        <v>253</v>
      </c>
      <c r="B2391" s="39" t="s">
        <v>142</v>
      </c>
      <c r="C2391" s="39" t="s">
        <v>376</v>
      </c>
      <c r="D2391" s="39" t="s">
        <v>360</v>
      </c>
      <c r="E2391" s="138">
        <v>80.94</v>
      </c>
      <c r="F2391" s="138">
        <v>67.7</v>
      </c>
      <c r="G2391" s="138">
        <v>89.59</v>
      </c>
      <c r="H2391" s="138">
        <v>6.8692858907832957</v>
      </c>
    </row>
    <row r="2392" spans="1:8">
      <c r="A2392" s="39" t="s">
        <v>253</v>
      </c>
      <c r="B2392" s="39" t="s">
        <v>147</v>
      </c>
      <c r="C2392" s="39" t="s">
        <v>379</v>
      </c>
      <c r="D2392" s="39" t="s">
        <v>360</v>
      </c>
      <c r="E2392" s="138">
        <v>83.49</v>
      </c>
      <c r="F2392" s="138">
        <v>74.56</v>
      </c>
      <c r="G2392" s="138">
        <v>89.72</v>
      </c>
      <c r="H2392" s="138">
        <v>4.5873757336207932</v>
      </c>
    </row>
    <row r="2393" spans="1:8">
      <c r="A2393" s="39" t="s">
        <v>253</v>
      </c>
      <c r="B2393" s="39" t="s">
        <v>148</v>
      </c>
      <c r="C2393" s="39" t="s">
        <v>377</v>
      </c>
      <c r="D2393" s="39" t="s">
        <v>360</v>
      </c>
      <c r="E2393" s="138">
        <v>77.92</v>
      </c>
      <c r="F2393" s="138">
        <v>68.3</v>
      </c>
      <c r="G2393" s="138">
        <v>85.25</v>
      </c>
      <c r="H2393" s="138">
        <v>5.556981519507187</v>
      </c>
    </row>
    <row r="2394" spans="1:8">
      <c r="A2394" s="39" t="s">
        <v>253</v>
      </c>
      <c r="B2394" s="39" t="s">
        <v>152</v>
      </c>
      <c r="C2394" s="39" t="s">
        <v>386</v>
      </c>
      <c r="D2394" s="39" t="s">
        <v>360</v>
      </c>
      <c r="E2394" s="138">
        <v>77.930000000000007</v>
      </c>
      <c r="F2394" s="138">
        <v>68.86</v>
      </c>
      <c r="G2394" s="138">
        <v>84.93</v>
      </c>
      <c r="H2394" s="138">
        <v>5.2739638136789422</v>
      </c>
    </row>
    <row r="2395" spans="1:8">
      <c r="A2395" s="39" t="s">
        <v>253</v>
      </c>
      <c r="B2395" s="39" t="s">
        <v>155</v>
      </c>
      <c r="C2395" s="39" t="s">
        <v>386</v>
      </c>
      <c r="D2395" s="39" t="s">
        <v>360</v>
      </c>
      <c r="E2395" s="138">
        <v>76.150000000000006</v>
      </c>
      <c r="F2395" s="138">
        <v>66.97</v>
      </c>
      <c r="G2395" s="138">
        <v>83.4</v>
      </c>
      <c r="H2395" s="138">
        <v>5.51543007222587</v>
      </c>
    </row>
    <row r="2396" spans="1:8">
      <c r="A2396" s="39" t="s">
        <v>253</v>
      </c>
      <c r="B2396" s="39" t="s">
        <v>157</v>
      </c>
      <c r="C2396" s="39" t="s">
        <v>377</v>
      </c>
      <c r="D2396" s="39" t="s">
        <v>360</v>
      </c>
      <c r="E2396" s="138">
        <v>81.2</v>
      </c>
      <c r="F2396" s="138">
        <v>73.22</v>
      </c>
      <c r="G2396" s="138">
        <v>87.22</v>
      </c>
      <c r="H2396" s="138">
        <v>4.3842364532019698</v>
      </c>
    </row>
    <row r="2397" spans="1:8">
      <c r="A2397" s="39" t="s">
        <v>253</v>
      </c>
      <c r="B2397" s="39" t="s">
        <v>158</v>
      </c>
      <c r="C2397" s="39" t="s">
        <v>375</v>
      </c>
      <c r="D2397" s="39" t="s">
        <v>360</v>
      </c>
      <c r="E2397" s="138">
        <v>83.23</v>
      </c>
      <c r="F2397" s="138">
        <v>66.959999999999994</v>
      </c>
      <c r="G2397" s="138">
        <v>92.39</v>
      </c>
      <c r="H2397" s="138">
        <v>7.6534903280067272</v>
      </c>
    </row>
    <row r="2398" spans="1:8">
      <c r="A2398" s="39" t="s">
        <v>253</v>
      </c>
      <c r="B2398" s="39" t="s">
        <v>160</v>
      </c>
      <c r="C2398" s="39" t="s">
        <v>386</v>
      </c>
      <c r="D2398" s="39" t="s">
        <v>360</v>
      </c>
      <c r="E2398" s="138">
        <v>80.09</v>
      </c>
      <c r="F2398" s="138">
        <v>71.61</v>
      </c>
      <c r="G2398" s="138">
        <v>86.52</v>
      </c>
      <c r="H2398" s="138">
        <v>4.7446622549631661</v>
      </c>
    </row>
    <row r="2399" spans="1:8">
      <c r="A2399" s="39" t="s">
        <v>253</v>
      </c>
      <c r="B2399" s="39" t="s">
        <v>163</v>
      </c>
      <c r="C2399" s="39" t="s">
        <v>375</v>
      </c>
      <c r="D2399" s="39" t="s">
        <v>360</v>
      </c>
      <c r="E2399" s="138">
        <v>84.18</v>
      </c>
      <c r="F2399" s="138">
        <v>75.17</v>
      </c>
      <c r="G2399" s="138">
        <v>90.34</v>
      </c>
      <c r="H2399" s="138">
        <v>4.5497742931812777</v>
      </c>
    </row>
    <row r="2400" spans="1:8">
      <c r="A2400" s="39" t="s">
        <v>253</v>
      </c>
      <c r="B2400" s="39" t="s">
        <v>167</v>
      </c>
      <c r="C2400" s="39" t="s">
        <v>386</v>
      </c>
      <c r="D2400" s="39" t="s">
        <v>360</v>
      </c>
      <c r="E2400" s="138">
        <v>82.5</v>
      </c>
      <c r="F2400" s="138">
        <v>72.680000000000007</v>
      </c>
      <c r="G2400" s="138">
        <v>89.3</v>
      </c>
      <c r="H2400" s="138">
        <v>5.1030303030303026</v>
      </c>
    </row>
    <row r="2401" spans="1:8">
      <c r="A2401" s="39" t="s">
        <v>253</v>
      </c>
      <c r="B2401" s="39" t="s">
        <v>169</v>
      </c>
      <c r="C2401" s="39" t="s">
        <v>386</v>
      </c>
      <c r="D2401" s="39" t="s">
        <v>360</v>
      </c>
      <c r="E2401" s="138">
        <v>76.819999999999993</v>
      </c>
      <c r="F2401" s="138">
        <v>65.52</v>
      </c>
      <c r="G2401" s="138">
        <v>85.25</v>
      </c>
      <c r="H2401" s="138">
        <v>6.5738089039312682</v>
      </c>
    </row>
    <row r="2402" spans="1:8">
      <c r="A2402" s="39" t="s">
        <v>253</v>
      </c>
      <c r="B2402" s="39" t="s">
        <v>173</v>
      </c>
      <c r="C2402" s="39" t="s">
        <v>379</v>
      </c>
      <c r="D2402" s="39" t="s">
        <v>360</v>
      </c>
      <c r="E2402" s="138">
        <v>82.46</v>
      </c>
      <c r="F2402" s="138">
        <v>69.64</v>
      </c>
      <c r="G2402" s="138">
        <v>90.6</v>
      </c>
      <c r="H2402" s="138">
        <v>6.4273587193790931</v>
      </c>
    </row>
    <row r="2403" spans="1:8">
      <c r="A2403" s="39" t="s">
        <v>253</v>
      </c>
      <c r="B2403" s="39" t="s">
        <v>176</v>
      </c>
      <c r="C2403" s="39" t="s">
        <v>386</v>
      </c>
      <c r="D2403" s="39" t="s">
        <v>360</v>
      </c>
      <c r="E2403" s="138">
        <v>87.64</v>
      </c>
      <c r="F2403" s="138">
        <v>81.03</v>
      </c>
      <c r="G2403" s="138">
        <v>92.16</v>
      </c>
      <c r="H2403" s="138">
        <v>3.1948881789137378</v>
      </c>
    </row>
    <row r="2404" spans="1:8">
      <c r="A2404" s="39" t="s">
        <v>253</v>
      </c>
      <c r="B2404" s="39" t="s">
        <v>363</v>
      </c>
      <c r="C2404" s="39" t="s">
        <v>363</v>
      </c>
      <c r="D2404" s="39" t="s">
        <v>363</v>
      </c>
      <c r="E2404" s="138">
        <v>76.650000000000006</v>
      </c>
      <c r="F2404" s="138">
        <v>66.650000000000006</v>
      </c>
      <c r="G2404" s="138">
        <v>84.36</v>
      </c>
      <c r="H2404" s="138">
        <v>5.9099804305283756</v>
      </c>
    </row>
    <row r="2405" spans="1:8">
      <c r="A2405" s="39" t="s">
        <v>253</v>
      </c>
      <c r="B2405" s="39" t="s">
        <v>364</v>
      </c>
      <c r="C2405" s="39" t="s">
        <v>364</v>
      </c>
      <c r="D2405" s="39" t="s">
        <v>364</v>
      </c>
      <c r="E2405" s="138">
        <v>81.2</v>
      </c>
      <c r="F2405" s="138">
        <v>76.63</v>
      </c>
      <c r="G2405" s="138">
        <v>85.05</v>
      </c>
      <c r="H2405" s="138">
        <v>2.6477832512315271</v>
      </c>
    </row>
    <row r="2406" spans="1:8">
      <c r="A2406" s="39" t="s">
        <v>253</v>
      </c>
      <c r="B2406" s="39" t="s">
        <v>365</v>
      </c>
      <c r="C2406" s="39" t="s">
        <v>365</v>
      </c>
      <c r="D2406" s="39" t="s">
        <v>365</v>
      </c>
      <c r="E2406" s="138">
        <v>79.33</v>
      </c>
      <c r="F2406" s="138">
        <v>73.17</v>
      </c>
      <c r="G2406" s="138">
        <v>84.37</v>
      </c>
      <c r="H2406" s="138">
        <v>3.5925879238623475</v>
      </c>
    </row>
    <row r="2407" spans="1:8">
      <c r="A2407" s="39" t="s">
        <v>253</v>
      </c>
      <c r="B2407" s="39" t="s">
        <v>366</v>
      </c>
      <c r="C2407" s="39" t="s">
        <v>366</v>
      </c>
      <c r="D2407" s="39" t="s">
        <v>366</v>
      </c>
      <c r="E2407" s="138">
        <v>78.930000000000007</v>
      </c>
      <c r="F2407" s="138">
        <v>73.16</v>
      </c>
      <c r="G2407" s="138">
        <v>83.74</v>
      </c>
      <c r="H2407" s="138">
        <v>3.4207525655644244</v>
      </c>
    </row>
    <row r="2408" spans="1:8">
      <c r="A2408" s="39" t="s">
        <v>253</v>
      </c>
      <c r="B2408" s="39" t="s">
        <v>356</v>
      </c>
      <c r="C2408" s="39" t="s">
        <v>356</v>
      </c>
      <c r="D2408" s="39" t="s">
        <v>356</v>
      </c>
      <c r="E2408" s="138">
        <v>78.95</v>
      </c>
      <c r="F2408" s="138">
        <v>75.36</v>
      </c>
      <c r="G2408" s="138">
        <v>82.13</v>
      </c>
      <c r="H2408" s="138">
        <v>2.1912602913236228</v>
      </c>
    </row>
    <row r="2409" spans="1:8">
      <c r="A2409" s="39" t="s">
        <v>253</v>
      </c>
      <c r="B2409" s="39" t="s">
        <v>367</v>
      </c>
      <c r="C2409" s="39" t="s">
        <v>367</v>
      </c>
      <c r="D2409" s="39" t="s">
        <v>367</v>
      </c>
      <c r="E2409" s="138">
        <v>76.64</v>
      </c>
      <c r="F2409" s="138">
        <v>72.650000000000006</v>
      </c>
      <c r="G2409" s="138">
        <v>80.209999999999994</v>
      </c>
      <c r="H2409" s="138">
        <v>2.518267223382046</v>
      </c>
    </row>
    <row r="2410" spans="1:8">
      <c r="A2410" s="39" t="s">
        <v>253</v>
      </c>
      <c r="B2410" s="39" t="s">
        <v>368</v>
      </c>
      <c r="C2410" s="39" t="s">
        <v>368</v>
      </c>
      <c r="D2410" s="39" t="s">
        <v>368</v>
      </c>
      <c r="E2410" s="138">
        <v>74.510000000000005</v>
      </c>
      <c r="F2410" s="138">
        <v>69.75</v>
      </c>
      <c r="G2410" s="138">
        <v>78.739999999999995</v>
      </c>
      <c r="H2410" s="138">
        <v>3.0868339820158361</v>
      </c>
    </row>
    <row r="2411" spans="1:8">
      <c r="A2411" s="39" t="s">
        <v>253</v>
      </c>
      <c r="B2411" s="39" t="s">
        <v>369</v>
      </c>
      <c r="C2411" s="39" t="s">
        <v>369</v>
      </c>
      <c r="D2411" s="39" t="s">
        <v>369</v>
      </c>
      <c r="E2411" s="138">
        <v>77.38</v>
      </c>
      <c r="F2411" s="138">
        <v>70.790000000000006</v>
      </c>
      <c r="G2411" s="138">
        <v>82.84</v>
      </c>
      <c r="H2411" s="138">
        <v>3.9803566813130011</v>
      </c>
    </row>
    <row r="2412" spans="1:8">
      <c r="A2412" s="39" t="s">
        <v>253</v>
      </c>
      <c r="B2412" s="39" t="s">
        <v>370</v>
      </c>
      <c r="C2412" s="39" t="s">
        <v>370</v>
      </c>
      <c r="D2412" s="39" t="s">
        <v>370</v>
      </c>
      <c r="E2412" s="138">
        <v>77.53</v>
      </c>
      <c r="F2412" s="138">
        <v>68.63</v>
      </c>
      <c r="G2412" s="138">
        <v>84.48</v>
      </c>
      <c r="H2412" s="138">
        <v>5.2237843415452083</v>
      </c>
    </row>
    <row r="2413" spans="1:8">
      <c r="A2413" s="39" t="s">
        <v>253</v>
      </c>
      <c r="B2413" s="39" t="s">
        <v>357</v>
      </c>
      <c r="C2413" s="39" t="s">
        <v>357</v>
      </c>
      <c r="D2413" s="39" t="s">
        <v>357</v>
      </c>
      <c r="E2413" s="138">
        <v>76.67</v>
      </c>
      <c r="F2413" s="138">
        <v>73.48</v>
      </c>
      <c r="G2413" s="138">
        <v>79.59</v>
      </c>
      <c r="H2413" s="138">
        <v>2.0346941437328812</v>
      </c>
    </row>
    <row r="2414" spans="1:8">
      <c r="A2414" s="39" t="s">
        <v>253</v>
      </c>
      <c r="B2414" s="39" t="s">
        <v>371</v>
      </c>
      <c r="C2414" s="39" t="s">
        <v>371</v>
      </c>
      <c r="D2414" s="39" t="s">
        <v>371</v>
      </c>
      <c r="E2414" s="138">
        <v>79.92</v>
      </c>
      <c r="F2414" s="138">
        <v>75.28</v>
      </c>
      <c r="G2414" s="138">
        <v>83.88</v>
      </c>
      <c r="H2414" s="138">
        <v>2.7402402402402402</v>
      </c>
    </row>
    <row r="2415" spans="1:8">
      <c r="A2415" s="39" t="s">
        <v>253</v>
      </c>
      <c r="B2415" s="39" t="s">
        <v>372</v>
      </c>
      <c r="C2415" s="39" t="s">
        <v>372</v>
      </c>
      <c r="D2415" s="39" t="s">
        <v>372</v>
      </c>
      <c r="E2415" s="138">
        <v>88.01</v>
      </c>
      <c r="F2415" s="138">
        <v>83.33</v>
      </c>
      <c r="G2415" s="138">
        <v>91.52</v>
      </c>
      <c r="H2415" s="138">
        <v>2.3520054539256896</v>
      </c>
    </row>
    <row r="2416" spans="1:8">
      <c r="A2416" s="39" t="s">
        <v>253</v>
      </c>
      <c r="B2416" s="39" t="s">
        <v>373</v>
      </c>
      <c r="C2416" s="39" t="s">
        <v>373</v>
      </c>
      <c r="D2416" s="39" t="s">
        <v>373</v>
      </c>
      <c r="E2416" s="138">
        <v>73.61</v>
      </c>
      <c r="F2416" s="138">
        <v>66.56</v>
      </c>
      <c r="G2416" s="138">
        <v>79.63</v>
      </c>
      <c r="H2416" s="138">
        <v>4.5510120907485403</v>
      </c>
    </row>
    <row r="2417" spans="1:8">
      <c r="A2417" s="39" t="s">
        <v>253</v>
      </c>
      <c r="B2417" s="39" t="s">
        <v>374</v>
      </c>
      <c r="C2417" s="39" t="s">
        <v>374</v>
      </c>
      <c r="D2417" s="39" t="s">
        <v>374</v>
      </c>
      <c r="E2417" s="138">
        <v>84.48</v>
      </c>
      <c r="F2417" s="138">
        <v>81.150000000000006</v>
      </c>
      <c r="G2417" s="138">
        <v>87.31</v>
      </c>
      <c r="H2417" s="138">
        <v>1.8584280303030303</v>
      </c>
    </row>
    <row r="2418" spans="1:8">
      <c r="A2418" s="39" t="s">
        <v>253</v>
      </c>
      <c r="B2418" s="39" t="s">
        <v>358</v>
      </c>
      <c r="C2418" s="39" t="s">
        <v>358</v>
      </c>
      <c r="D2418" s="39" t="s">
        <v>358</v>
      </c>
      <c r="E2418" s="138">
        <v>81.87</v>
      </c>
      <c r="F2418" s="138">
        <v>78.73</v>
      </c>
      <c r="G2418" s="138">
        <v>84.64</v>
      </c>
      <c r="H2418" s="138">
        <v>1.8321729571271528</v>
      </c>
    </row>
    <row r="2419" spans="1:8">
      <c r="A2419" s="39" t="s">
        <v>253</v>
      </c>
      <c r="B2419" s="39" t="s">
        <v>375</v>
      </c>
      <c r="C2419" s="39" t="s">
        <v>375</v>
      </c>
      <c r="D2419" s="39" t="s">
        <v>375</v>
      </c>
      <c r="E2419" s="138">
        <v>80.58</v>
      </c>
      <c r="F2419" s="138">
        <v>73.150000000000006</v>
      </c>
      <c r="G2419" s="138">
        <v>86.34</v>
      </c>
      <c r="H2419" s="138">
        <v>4.1697691734921811</v>
      </c>
    </row>
    <row r="2420" spans="1:8">
      <c r="A2420" s="39" t="s">
        <v>253</v>
      </c>
      <c r="B2420" s="39" t="s">
        <v>376</v>
      </c>
      <c r="C2420" s="39" t="s">
        <v>376</v>
      </c>
      <c r="D2420" s="39" t="s">
        <v>376</v>
      </c>
      <c r="E2420" s="138">
        <v>76.650000000000006</v>
      </c>
      <c r="F2420" s="138">
        <v>68.23</v>
      </c>
      <c r="G2420" s="138">
        <v>83.39</v>
      </c>
      <c r="H2420" s="138">
        <v>5.0619699934768416</v>
      </c>
    </row>
    <row r="2421" spans="1:8">
      <c r="A2421" s="39" t="s">
        <v>253</v>
      </c>
      <c r="B2421" s="39" t="s">
        <v>377</v>
      </c>
      <c r="C2421" s="39" t="s">
        <v>377</v>
      </c>
      <c r="D2421" s="39" t="s">
        <v>377</v>
      </c>
      <c r="E2421" s="138">
        <v>75.45</v>
      </c>
      <c r="F2421" s="138">
        <v>69.260000000000005</v>
      </c>
      <c r="G2421" s="138">
        <v>80.75</v>
      </c>
      <c r="H2421" s="138">
        <v>3.8833664678595095</v>
      </c>
    </row>
    <row r="2422" spans="1:8">
      <c r="A2422" s="39" t="s">
        <v>253</v>
      </c>
      <c r="B2422" s="39" t="s">
        <v>386</v>
      </c>
      <c r="C2422" s="39" t="s">
        <v>386</v>
      </c>
      <c r="D2422" s="39" t="s">
        <v>386</v>
      </c>
      <c r="E2422" s="138">
        <v>79.91</v>
      </c>
      <c r="F2422" s="138">
        <v>76.89</v>
      </c>
      <c r="G2422" s="138">
        <v>82.63</v>
      </c>
      <c r="H2422" s="138">
        <v>1.827055437367038</v>
      </c>
    </row>
    <row r="2423" spans="1:8">
      <c r="A2423" s="39" t="s">
        <v>253</v>
      </c>
      <c r="B2423" s="39" t="s">
        <v>379</v>
      </c>
      <c r="C2423" s="39" t="s">
        <v>379</v>
      </c>
      <c r="D2423" s="39" t="s">
        <v>379</v>
      </c>
      <c r="E2423" s="138">
        <v>83.48</v>
      </c>
      <c r="F2423" s="138">
        <v>78.47</v>
      </c>
      <c r="G2423" s="138">
        <v>87.51</v>
      </c>
      <c r="H2423" s="138">
        <v>2.7551509343555338</v>
      </c>
    </row>
    <row r="2424" spans="1:8">
      <c r="A2424" s="39" t="s">
        <v>253</v>
      </c>
      <c r="B2424" s="39" t="s">
        <v>360</v>
      </c>
      <c r="C2424" s="39" t="s">
        <v>360</v>
      </c>
      <c r="D2424" s="39" t="s">
        <v>360</v>
      </c>
      <c r="E2424" s="138">
        <v>79.930000000000007</v>
      </c>
      <c r="F2424" s="138">
        <v>77.069999999999993</v>
      </c>
      <c r="G2424" s="138">
        <v>82.52</v>
      </c>
      <c r="H2424" s="138">
        <v>1.7390216439384458</v>
      </c>
    </row>
    <row r="2425" spans="1:8">
      <c r="A2425" s="39" t="s">
        <v>253</v>
      </c>
      <c r="B2425" s="39" t="s">
        <v>0</v>
      </c>
      <c r="C2425" s="39" t="s">
        <v>0</v>
      </c>
      <c r="D2425" s="39" t="s">
        <v>0</v>
      </c>
      <c r="E2425" s="138">
        <v>79.23</v>
      </c>
      <c r="F2425" s="138">
        <v>77.66</v>
      </c>
      <c r="G2425" s="138">
        <v>80.709999999999994</v>
      </c>
      <c r="H2425" s="138">
        <v>0.98447557743279057</v>
      </c>
    </row>
    <row r="2426" spans="1:8">
      <c r="A2426" s="39" t="s">
        <v>493</v>
      </c>
      <c r="B2426" s="39" t="s">
        <v>101</v>
      </c>
      <c r="C2426" s="39" t="s">
        <v>366</v>
      </c>
      <c r="D2426" s="39" t="s">
        <v>356</v>
      </c>
      <c r="E2426" s="138">
        <v>21.12</v>
      </c>
      <c r="F2426" s="138">
        <v>16.690000000000001</v>
      </c>
      <c r="G2426" s="138">
        <v>26.37</v>
      </c>
      <c r="H2426" s="138">
        <v>11.695075757575758</v>
      </c>
    </row>
    <row r="2427" spans="1:8">
      <c r="A2427" s="39" t="s">
        <v>493</v>
      </c>
      <c r="B2427" s="39" t="s">
        <v>108</v>
      </c>
      <c r="C2427" s="39" t="s">
        <v>365</v>
      </c>
      <c r="D2427" s="39" t="s">
        <v>356</v>
      </c>
      <c r="E2427" s="138">
        <v>35.96</v>
      </c>
      <c r="F2427" s="138">
        <v>25.18</v>
      </c>
      <c r="G2427" s="138">
        <v>48.37</v>
      </c>
      <c r="H2427" s="138">
        <v>16.71301446051168</v>
      </c>
    </row>
    <row r="2428" spans="1:8">
      <c r="A2428" s="39" t="s">
        <v>493</v>
      </c>
      <c r="B2428" s="39" t="s">
        <v>109</v>
      </c>
      <c r="C2428" s="39" t="s">
        <v>364</v>
      </c>
      <c r="D2428" s="39" t="s">
        <v>356</v>
      </c>
      <c r="E2428" s="138">
        <v>25.68</v>
      </c>
      <c r="F2428" s="138">
        <v>19.61</v>
      </c>
      <c r="G2428" s="138">
        <v>32.86</v>
      </c>
      <c r="H2428" s="138">
        <v>13.200934579439252</v>
      </c>
    </row>
    <row r="2429" spans="1:8">
      <c r="A2429" s="39" t="s">
        <v>493</v>
      </c>
      <c r="B2429" s="39" t="s">
        <v>112</v>
      </c>
      <c r="C2429" s="39" t="s">
        <v>364</v>
      </c>
      <c r="D2429" s="39" t="s">
        <v>356</v>
      </c>
      <c r="E2429" s="138">
        <v>32.78</v>
      </c>
      <c r="F2429" s="138">
        <v>25.29</v>
      </c>
      <c r="G2429" s="138">
        <v>41.26</v>
      </c>
      <c r="H2429" s="138">
        <v>12.507626601586333</v>
      </c>
    </row>
    <row r="2430" spans="1:8">
      <c r="A2430" s="39" t="s">
        <v>493</v>
      </c>
      <c r="B2430" s="39" t="s">
        <v>115</v>
      </c>
      <c r="C2430" s="39" t="s">
        <v>366</v>
      </c>
      <c r="D2430" s="39" t="s">
        <v>356</v>
      </c>
      <c r="E2430" s="138">
        <v>27.71</v>
      </c>
      <c r="F2430" s="138">
        <v>22.96</v>
      </c>
      <c r="G2430" s="138">
        <v>33.020000000000003</v>
      </c>
      <c r="H2430" s="138">
        <v>9.2746300974377469</v>
      </c>
    </row>
    <row r="2431" spans="1:8">
      <c r="A2431" s="39" t="s">
        <v>493</v>
      </c>
      <c r="B2431" s="39" t="s">
        <v>118</v>
      </c>
      <c r="C2431" s="39" t="s">
        <v>365</v>
      </c>
      <c r="D2431" s="39" t="s">
        <v>356</v>
      </c>
      <c r="E2431" s="138">
        <v>23.71</v>
      </c>
      <c r="F2431" s="138">
        <v>17.38</v>
      </c>
      <c r="G2431" s="138">
        <v>31.47</v>
      </c>
      <c r="H2431" s="138">
        <v>15.183466891606917</v>
      </c>
    </row>
    <row r="2432" spans="1:8">
      <c r="A2432" s="39" t="s">
        <v>493</v>
      </c>
      <c r="B2432" s="39" t="s">
        <v>122</v>
      </c>
      <c r="C2432" s="39" t="s">
        <v>364</v>
      </c>
      <c r="D2432" s="39" t="s">
        <v>356</v>
      </c>
      <c r="E2432" s="138">
        <v>21</v>
      </c>
      <c r="F2432" s="138">
        <v>16.66</v>
      </c>
      <c r="G2432" s="138">
        <v>26.11</v>
      </c>
      <c r="H2432" s="138">
        <v>11.476190476190478</v>
      </c>
    </row>
    <row r="2433" spans="1:8">
      <c r="A2433" s="39" t="s">
        <v>493</v>
      </c>
      <c r="B2433" s="39" t="s">
        <v>130</v>
      </c>
      <c r="C2433" s="39" t="s">
        <v>363</v>
      </c>
      <c r="D2433" s="39" t="s">
        <v>356</v>
      </c>
      <c r="E2433" s="138">
        <v>26.29</v>
      </c>
      <c r="F2433" s="138">
        <v>21.87</v>
      </c>
      <c r="G2433" s="138">
        <v>31.26</v>
      </c>
      <c r="H2433" s="138">
        <v>9.1289463674400917</v>
      </c>
    </row>
    <row r="2434" spans="1:8">
      <c r="A2434" s="39" t="s">
        <v>493</v>
      </c>
      <c r="B2434" s="39" t="s">
        <v>135</v>
      </c>
      <c r="C2434" s="39" t="s">
        <v>364</v>
      </c>
      <c r="D2434" s="39" t="s">
        <v>356</v>
      </c>
      <c r="E2434" s="138">
        <v>33.57</v>
      </c>
      <c r="F2434" s="138">
        <v>23.05</v>
      </c>
      <c r="G2434" s="138">
        <v>46.03</v>
      </c>
      <c r="H2434" s="138">
        <v>17.724158474828716</v>
      </c>
    </row>
    <row r="2435" spans="1:8">
      <c r="A2435" s="39" t="s">
        <v>493</v>
      </c>
      <c r="B2435" s="39" t="s">
        <v>136</v>
      </c>
      <c r="C2435" s="39" t="s">
        <v>364</v>
      </c>
      <c r="D2435" s="39" t="s">
        <v>356</v>
      </c>
      <c r="E2435" s="138">
        <v>20.61</v>
      </c>
      <c r="F2435" s="138">
        <v>15.08</v>
      </c>
      <c r="G2435" s="138">
        <v>27.51</v>
      </c>
      <c r="H2435" s="138">
        <v>15.380883066472586</v>
      </c>
    </row>
    <row r="2436" spans="1:8">
      <c r="A2436" s="39" t="s">
        <v>493</v>
      </c>
      <c r="B2436" s="39" t="s">
        <v>143</v>
      </c>
      <c r="C2436" s="39" t="s">
        <v>365</v>
      </c>
      <c r="D2436" s="39" t="s">
        <v>356</v>
      </c>
      <c r="E2436" s="138">
        <v>20.6</v>
      </c>
      <c r="F2436" s="138">
        <v>15.66</v>
      </c>
      <c r="G2436" s="138">
        <v>26.61</v>
      </c>
      <c r="H2436" s="138">
        <v>13.543689320388349</v>
      </c>
    </row>
    <row r="2437" spans="1:8">
      <c r="A2437" s="39" t="s">
        <v>493</v>
      </c>
      <c r="B2437" s="39" t="s">
        <v>149</v>
      </c>
      <c r="C2437" s="39" t="s">
        <v>363</v>
      </c>
      <c r="D2437" s="39" t="s">
        <v>356</v>
      </c>
      <c r="E2437" s="138">
        <v>28.09</v>
      </c>
      <c r="F2437" s="138">
        <v>23.09</v>
      </c>
      <c r="G2437" s="138">
        <v>33.69</v>
      </c>
      <c r="H2437" s="138">
        <v>9.6475614097543616</v>
      </c>
    </row>
    <row r="2438" spans="1:8">
      <c r="A2438" s="39" t="s">
        <v>493</v>
      </c>
      <c r="B2438" s="39" t="s">
        <v>151</v>
      </c>
      <c r="C2438" s="39" t="s">
        <v>364</v>
      </c>
      <c r="D2438" s="39" t="s">
        <v>356</v>
      </c>
      <c r="E2438" s="138">
        <v>26.66</v>
      </c>
      <c r="F2438" s="138">
        <v>19.079999999999998</v>
      </c>
      <c r="G2438" s="138">
        <v>35.93</v>
      </c>
      <c r="H2438" s="138">
        <v>16.20405101275319</v>
      </c>
    </row>
    <row r="2439" spans="1:8">
      <c r="A2439" s="39" t="s">
        <v>493</v>
      </c>
      <c r="B2439" s="39" t="s">
        <v>154</v>
      </c>
      <c r="C2439" s="39" t="s">
        <v>366</v>
      </c>
      <c r="D2439" s="39" t="s">
        <v>356</v>
      </c>
      <c r="E2439" s="138">
        <v>18.63</v>
      </c>
      <c r="F2439" s="138">
        <v>13.63</v>
      </c>
      <c r="G2439" s="138">
        <v>24.92</v>
      </c>
      <c r="H2439" s="138">
        <v>15.405260332796566</v>
      </c>
    </row>
    <row r="2440" spans="1:8">
      <c r="A2440" s="39" t="s">
        <v>493</v>
      </c>
      <c r="B2440" s="39" t="s">
        <v>164</v>
      </c>
      <c r="C2440" s="39" t="s">
        <v>365</v>
      </c>
      <c r="D2440" s="39" t="s">
        <v>356</v>
      </c>
      <c r="E2440" s="138">
        <v>31.2</v>
      </c>
      <c r="F2440" s="138">
        <v>23.67</v>
      </c>
      <c r="G2440" s="138">
        <v>39.869999999999997</v>
      </c>
      <c r="H2440" s="138">
        <v>13.333333333333334</v>
      </c>
    </row>
    <row r="2441" spans="1:8">
      <c r="A2441" s="39" t="s">
        <v>493</v>
      </c>
      <c r="B2441" s="39" t="s">
        <v>171</v>
      </c>
      <c r="C2441" s="39" t="s">
        <v>366</v>
      </c>
      <c r="D2441" s="39" t="s">
        <v>356</v>
      </c>
      <c r="E2441" s="138">
        <v>30.38</v>
      </c>
      <c r="F2441" s="138">
        <v>25.3</v>
      </c>
      <c r="G2441" s="138">
        <v>35.99</v>
      </c>
      <c r="H2441" s="138">
        <v>8.9861751152073737</v>
      </c>
    </row>
    <row r="2442" spans="1:8">
      <c r="A2442" s="39" t="s">
        <v>493</v>
      </c>
      <c r="B2442" s="39" t="s">
        <v>174</v>
      </c>
      <c r="C2442" s="39" t="s">
        <v>366</v>
      </c>
      <c r="D2442" s="39" t="s">
        <v>356</v>
      </c>
      <c r="E2442" s="138">
        <v>19.52</v>
      </c>
      <c r="F2442" s="138">
        <v>14.52</v>
      </c>
      <c r="G2442" s="138">
        <v>25.71</v>
      </c>
      <c r="H2442" s="138">
        <v>14.600409836065575</v>
      </c>
    </row>
    <row r="2443" spans="1:8">
      <c r="A2443" s="39" t="s">
        <v>493</v>
      </c>
      <c r="B2443" s="39" t="s">
        <v>102</v>
      </c>
      <c r="C2443" s="39" t="s">
        <v>368</v>
      </c>
      <c r="D2443" s="39" t="s">
        <v>357</v>
      </c>
      <c r="E2443" s="138">
        <v>31.63</v>
      </c>
      <c r="F2443" s="138">
        <v>24.52</v>
      </c>
      <c r="G2443" s="138">
        <v>39.700000000000003</v>
      </c>
      <c r="H2443" s="138">
        <v>12.330066392665191</v>
      </c>
    </row>
    <row r="2444" spans="1:8">
      <c r="A2444" s="39" t="s">
        <v>493</v>
      </c>
      <c r="B2444" s="39" t="s">
        <v>103</v>
      </c>
      <c r="C2444" s="39" t="s">
        <v>368</v>
      </c>
      <c r="D2444" s="39" t="s">
        <v>357</v>
      </c>
      <c r="E2444" s="138">
        <v>22.55</v>
      </c>
      <c r="F2444" s="138">
        <v>16.989999999999998</v>
      </c>
      <c r="G2444" s="138">
        <v>29.3</v>
      </c>
      <c r="H2444" s="138">
        <v>13.924611973392462</v>
      </c>
    </row>
    <row r="2445" spans="1:8">
      <c r="A2445" s="39" t="s">
        <v>493</v>
      </c>
      <c r="B2445" s="39" t="s">
        <v>104</v>
      </c>
      <c r="C2445" s="39" t="s">
        <v>367</v>
      </c>
      <c r="D2445" s="39" t="s">
        <v>357</v>
      </c>
      <c r="E2445" s="138">
        <v>19.760000000000002</v>
      </c>
      <c r="F2445" s="138">
        <v>14.12</v>
      </c>
      <c r="G2445" s="138">
        <v>26.96</v>
      </c>
      <c r="H2445" s="138">
        <v>16.548582995951417</v>
      </c>
    </row>
    <row r="2446" spans="1:8">
      <c r="A2446" s="39" t="s">
        <v>493</v>
      </c>
      <c r="B2446" s="39" t="s">
        <v>110</v>
      </c>
      <c r="C2446" s="39" t="s">
        <v>370</v>
      </c>
      <c r="D2446" s="39" t="s">
        <v>357</v>
      </c>
      <c r="E2446" s="138">
        <v>28.6</v>
      </c>
      <c r="F2446" s="138">
        <v>23.22</v>
      </c>
      <c r="G2446" s="138">
        <v>34.659999999999997</v>
      </c>
      <c r="H2446" s="138">
        <v>10.244755244755245</v>
      </c>
    </row>
    <row r="2447" spans="1:8">
      <c r="A2447" s="39" t="s">
        <v>493</v>
      </c>
      <c r="B2447" s="39" t="s">
        <v>111</v>
      </c>
      <c r="C2447" s="39" t="s">
        <v>370</v>
      </c>
      <c r="D2447" s="39" t="s">
        <v>357</v>
      </c>
      <c r="E2447" s="138">
        <v>28.18</v>
      </c>
      <c r="F2447" s="138">
        <v>23.4</v>
      </c>
      <c r="G2447" s="138">
        <v>33.51</v>
      </c>
      <c r="H2447" s="138">
        <v>9.1554293825408095</v>
      </c>
    </row>
    <row r="2448" spans="1:8">
      <c r="A2448" s="39" t="s">
        <v>493</v>
      </c>
      <c r="B2448" s="39" t="s">
        <v>116</v>
      </c>
      <c r="C2448" s="39" t="s">
        <v>369</v>
      </c>
      <c r="D2448" s="39" t="s">
        <v>357</v>
      </c>
      <c r="E2448" s="138">
        <v>28.28</v>
      </c>
      <c r="F2448" s="138">
        <v>21.04</v>
      </c>
      <c r="G2448" s="138">
        <v>36.85</v>
      </c>
      <c r="H2448" s="138">
        <v>14.356435643564355</v>
      </c>
    </row>
    <row r="2449" spans="1:8">
      <c r="A2449" s="39" t="s">
        <v>493</v>
      </c>
      <c r="B2449" s="39" t="s">
        <v>117</v>
      </c>
      <c r="C2449" s="39" t="s">
        <v>367</v>
      </c>
      <c r="D2449" s="39" t="s">
        <v>357</v>
      </c>
      <c r="E2449" s="138">
        <v>25</v>
      </c>
      <c r="F2449" s="138">
        <v>20.09</v>
      </c>
      <c r="G2449" s="138">
        <v>30.65</v>
      </c>
      <c r="H2449" s="138">
        <v>10.8</v>
      </c>
    </row>
    <row r="2450" spans="1:8">
      <c r="A2450" s="39" t="s">
        <v>493</v>
      </c>
      <c r="B2450" s="39" t="s">
        <v>119</v>
      </c>
      <c r="C2450" s="39" t="s">
        <v>367</v>
      </c>
      <c r="D2450" s="39" t="s">
        <v>357</v>
      </c>
      <c r="E2450" s="138">
        <v>17.88</v>
      </c>
      <c r="F2450" s="138">
        <v>14.04</v>
      </c>
      <c r="G2450" s="138">
        <v>22.5</v>
      </c>
      <c r="H2450" s="138">
        <v>12.080536912751679</v>
      </c>
    </row>
    <row r="2451" spans="1:8">
      <c r="A2451" s="39" t="s">
        <v>493</v>
      </c>
      <c r="B2451" s="39" t="s">
        <v>123</v>
      </c>
      <c r="C2451" s="39" t="s">
        <v>370</v>
      </c>
      <c r="D2451" s="39" t="s">
        <v>357</v>
      </c>
      <c r="E2451" s="138">
        <v>35.450000000000003</v>
      </c>
      <c r="F2451" s="138">
        <v>30.05</v>
      </c>
      <c r="G2451" s="138">
        <v>41.24</v>
      </c>
      <c r="H2451" s="138">
        <v>8.0959097320169242</v>
      </c>
    </row>
    <row r="2452" spans="1:8">
      <c r="A2452" s="39" t="s">
        <v>493</v>
      </c>
      <c r="B2452" s="39" t="s">
        <v>132</v>
      </c>
      <c r="C2452" s="39" t="s">
        <v>367</v>
      </c>
      <c r="D2452" s="39" t="s">
        <v>357</v>
      </c>
      <c r="E2452" s="138">
        <v>22.56</v>
      </c>
      <c r="F2452" s="138">
        <v>18.13</v>
      </c>
      <c r="G2452" s="138">
        <v>27.72</v>
      </c>
      <c r="H2452" s="138">
        <v>10.859929078014186</v>
      </c>
    </row>
    <row r="2453" spans="1:8">
      <c r="A2453" s="39" t="s">
        <v>493</v>
      </c>
      <c r="B2453" s="39" t="s">
        <v>134</v>
      </c>
      <c r="C2453" s="39" t="s">
        <v>368</v>
      </c>
      <c r="D2453" s="39" t="s">
        <v>357</v>
      </c>
      <c r="E2453" s="138">
        <v>23.64</v>
      </c>
      <c r="F2453" s="138">
        <v>18.489999999999998</v>
      </c>
      <c r="G2453" s="138">
        <v>29.71</v>
      </c>
      <c r="H2453" s="138">
        <v>12.09813874788494</v>
      </c>
    </row>
    <row r="2454" spans="1:8">
      <c r="A2454" s="39" t="s">
        <v>493</v>
      </c>
      <c r="B2454" s="39" t="s">
        <v>150</v>
      </c>
      <c r="C2454" s="39" t="s">
        <v>367</v>
      </c>
      <c r="D2454" s="39" t="s">
        <v>357</v>
      </c>
      <c r="E2454" s="138">
        <v>26.23</v>
      </c>
      <c r="F2454" s="138">
        <v>20.239999999999998</v>
      </c>
      <c r="G2454" s="138">
        <v>33.25</v>
      </c>
      <c r="H2454" s="138">
        <v>12.695386961494473</v>
      </c>
    </row>
    <row r="2455" spans="1:8">
      <c r="A2455" s="39" t="s">
        <v>493</v>
      </c>
      <c r="B2455" s="39" t="s">
        <v>156</v>
      </c>
      <c r="C2455" s="39" t="s">
        <v>367</v>
      </c>
      <c r="D2455" s="39" t="s">
        <v>357</v>
      </c>
      <c r="E2455" s="138">
        <v>20.149999999999999</v>
      </c>
      <c r="F2455" s="138">
        <v>15.39</v>
      </c>
      <c r="G2455" s="138">
        <v>25.93</v>
      </c>
      <c r="H2455" s="138">
        <v>13.349875930521094</v>
      </c>
    </row>
    <row r="2456" spans="1:8">
      <c r="A2456" s="39" t="s">
        <v>493</v>
      </c>
      <c r="B2456" s="39" t="s">
        <v>159</v>
      </c>
      <c r="C2456" s="39" t="s">
        <v>368</v>
      </c>
      <c r="D2456" s="39" t="s">
        <v>357</v>
      </c>
      <c r="E2456" s="138">
        <v>27.54</v>
      </c>
      <c r="F2456" s="138">
        <v>20.77</v>
      </c>
      <c r="G2456" s="138">
        <v>35.520000000000003</v>
      </c>
      <c r="H2456" s="138">
        <v>13.725490196078431</v>
      </c>
    </row>
    <row r="2457" spans="1:8">
      <c r="A2457" s="39" t="s">
        <v>493</v>
      </c>
      <c r="B2457" s="39" t="s">
        <v>161</v>
      </c>
      <c r="C2457" s="39" t="s">
        <v>367</v>
      </c>
      <c r="D2457" s="39" t="s">
        <v>357</v>
      </c>
      <c r="E2457" s="138">
        <v>19.71</v>
      </c>
      <c r="F2457" s="138">
        <v>15.61</v>
      </c>
      <c r="G2457" s="138">
        <v>24.58</v>
      </c>
      <c r="H2457" s="138">
        <v>11.56773211567732</v>
      </c>
    </row>
    <row r="2458" spans="1:8">
      <c r="A2458" s="39" t="s">
        <v>493</v>
      </c>
      <c r="B2458" s="39" t="s">
        <v>168</v>
      </c>
      <c r="C2458" s="39" t="s">
        <v>369</v>
      </c>
      <c r="D2458" s="39" t="s">
        <v>357</v>
      </c>
      <c r="E2458" s="138">
        <v>22.57</v>
      </c>
      <c r="F2458" s="138">
        <v>17.29</v>
      </c>
      <c r="G2458" s="138">
        <v>28.9</v>
      </c>
      <c r="H2458" s="138">
        <v>13.114754098360656</v>
      </c>
    </row>
    <row r="2459" spans="1:8">
      <c r="A2459" s="39" t="s">
        <v>493</v>
      </c>
      <c r="B2459" s="39" t="s">
        <v>98</v>
      </c>
      <c r="C2459" s="39" t="s">
        <v>374</v>
      </c>
      <c r="D2459" s="39" t="s">
        <v>358</v>
      </c>
      <c r="E2459" s="138">
        <v>29.66</v>
      </c>
      <c r="F2459" s="138">
        <v>21.73</v>
      </c>
      <c r="G2459" s="138">
        <v>39.04</v>
      </c>
      <c r="H2459" s="138">
        <v>15.00337154416723</v>
      </c>
    </row>
    <row r="2460" spans="1:8">
      <c r="A2460" s="39" t="s">
        <v>493</v>
      </c>
      <c r="B2460" s="39" t="s">
        <v>105</v>
      </c>
      <c r="C2460" s="39" t="s">
        <v>374</v>
      </c>
      <c r="D2460" s="39" t="s">
        <v>358</v>
      </c>
      <c r="E2460" s="138">
        <v>36.270000000000003</v>
      </c>
      <c r="F2460" s="138">
        <v>27.79</v>
      </c>
      <c r="G2460" s="138">
        <v>45.7</v>
      </c>
      <c r="H2460" s="138">
        <v>12.710228839261099</v>
      </c>
    </row>
    <row r="2461" spans="1:8">
      <c r="A2461" s="39" t="s">
        <v>493</v>
      </c>
      <c r="B2461" s="39" t="s">
        <v>106</v>
      </c>
      <c r="C2461" s="39" t="s">
        <v>372</v>
      </c>
      <c r="D2461" s="39" t="s">
        <v>358</v>
      </c>
      <c r="E2461" s="138">
        <v>15.65</v>
      </c>
      <c r="F2461" s="138">
        <v>11.88</v>
      </c>
      <c r="G2461" s="138">
        <v>20.34</v>
      </c>
      <c r="H2461" s="138">
        <v>13.738019169329071</v>
      </c>
    </row>
    <row r="2462" spans="1:8">
      <c r="A2462" s="39" t="s">
        <v>493</v>
      </c>
      <c r="B2462" s="39" t="s">
        <v>125</v>
      </c>
      <c r="C2462" s="39" t="s">
        <v>371</v>
      </c>
      <c r="D2462" s="39" t="s">
        <v>358</v>
      </c>
      <c r="E2462" s="138">
        <v>28.54</v>
      </c>
      <c r="F2462" s="138">
        <v>22.96</v>
      </c>
      <c r="G2462" s="138">
        <v>34.869999999999997</v>
      </c>
      <c r="H2462" s="138">
        <v>10.68675543097407</v>
      </c>
    </row>
    <row r="2463" spans="1:8">
      <c r="A2463" s="39" t="s">
        <v>493</v>
      </c>
      <c r="B2463" s="39" t="s">
        <v>131</v>
      </c>
      <c r="C2463" s="39" t="s">
        <v>374</v>
      </c>
      <c r="D2463" s="39" t="s">
        <v>358</v>
      </c>
      <c r="E2463" s="138">
        <v>33.99</v>
      </c>
      <c r="F2463" s="138">
        <v>26.6</v>
      </c>
      <c r="G2463" s="138">
        <v>42.26</v>
      </c>
      <c r="H2463" s="138">
        <v>11.827007943512797</v>
      </c>
    </row>
    <row r="2464" spans="1:8">
      <c r="A2464" s="39" t="s">
        <v>493</v>
      </c>
      <c r="B2464" s="39" t="s">
        <v>133</v>
      </c>
      <c r="C2464" s="39" t="s">
        <v>373</v>
      </c>
      <c r="D2464" s="39" t="s">
        <v>358</v>
      </c>
      <c r="E2464" s="138">
        <v>28.2</v>
      </c>
      <c r="F2464" s="138">
        <v>23.2</v>
      </c>
      <c r="G2464" s="138">
        <v>33.81</v>
      </c>
      <c r="H2464" s="138">
        <v>9.6099290780141846</v>
      </c>
    </row>
    <row r="2465" spans="1:8">
      <c r="A2465" s="39" t="s">
        <v>493</v>
      </c>
      <c r="B2465" s="39" t="s">
        <v>137</v>
      </c>
      <c r="C2465" s="39" t="s">
        <v>372</v>
      </c>
      <c r="D2465" s="39" t="s">
        <v>358</v>
      </c>
      <c r="E2465" s="138">
        <v>20.82</v>
      </c>
      <c r="F2465" s="138">
        <v>15.75</v>
      </c>
      <c r="G2465" s="138">
        <v>27.01</v>
      </c>
      <c r="H2465" s="138">
        <v>13.784822286263211</v>
      </c>
    </row>
    <row r="2466" spans="1:8">
      <c r="A2466" s="39" t="s">
        <v>493</v>
      </c>
      <c r="B2466" s="39" t="s">
        <v>138</v>
      </c>
      <c r="C2466" s="39" t="s">
        <v>374</v>
      </c>
      <c r="D2466" s="39" t="s">
        <v>358</v>
      </c>
      <c r="E2466" s="138">
        <v>23.33</v>
      </c>
      <c r="F2466" s="138">
        <v>14.66</v>
      </c>
      <c r="G2466" s="138">
        <v>35.020000000000003</v>
      </c>
      <c r="H2466" s="138">
        <v>22.374624946420919</v>
      </c>
    </row>
    <row r="2467" spans="1:8">
      <c r="A2467" s="39" t="s">
        <v>493</v>
      </c>
      <c r="B2467" s="39" t="s">
        <v>140</v>
      </c>
      <c r="C2467" s="39" t="s">
        <v>373</v>
      </c>
      <c r="D2467" s="39" t="s">
        <v>358</v>
      </c>
      <c r="E2467" s="138">
        <v>24.36</v>
      </c>
      <c r="F2467" s="138">
        <v>18.84</v>
      </c>
      <c r="G2467" s="138">
        <v>30.88</v>
      </c>
      <c r="H2467" s="138">
        <v>12.643678160919542</v>
      </c>
    </row>
    <row r="2468" spans="1:8">
      <c r="A2468" s="39" t="s">
        <v>493</v>
      </c>
      <c r="B2468" s="39" t="s">
        <v>144</v>
      </c>
      <c r="C2468" s="39" t="s">
        <v>371</v>
      </c>
      <c r="D2468" s="39" t="s">
        <v>358</v>
      </c>
      <c r="E2468" s="138">
        <v>23.92</v>
      </c>
      <c r="F2468" s="138">
        <v>19.190000000000001</v>
      </c>
      <c r="G2468" s="138">
        <v>29.4</v>
      </c>
      <c r="H2468" s="138">
        <v>10.911371237458193</v>
      </c>
    </row>
    <row r="2469" spans="1:8">
      <c r="A2469" s="39" t="s">
        <v>493</v>
      </c>
      <c r="B2469" s="39" t="s">
        <v>145</v>
      </c>
      <c r="C2469" s="39" t="s">
        <v>371</v>
      </c>
      <c r="D2469" s="39" t="s">
        <v>358</v>
      </c>
      <c r="E2469" s="138">
        <v>27.34</v>
      </c>
      <c r="F2469" s="138">
        <v>21.18</v>
      </c>
      <c r="G2469" s="138">
        <v>34.5</v>
      </c>
      <c r="H2469" s="138">
        <v>12.472567666422824</v>
      </c>
    </row>
    <row r="2470" spans="1:8">
      <c r="A2470" s="39" t="s">
        <v>493</v>
      </c>
      <c r="B2470" s="39" t="s">
        <v>146</v>
      </c>
      <c r="C2470" s="39" t="s">
        <v>372</v>
      </c>
      <c r="D2470" s="39" t="s">
        <v>358</v>
      </c>
      <c r="E2470" s="138">
        <v>23.37</v>
      </c>
      <c r="F2470" s="138">
        <v>18.78</v>
      </c>
      <c r="G2470" s="138">
        <v>28.69</v>
      </c>
      <c r="H2470" s="138">
        <v>10.825845100556268</v>
      </c>
    </row>
    <row r="2471" spans="1:8">
      <c r="A2471" s="39" t="s">
        <v>493</v>
      </c>
      <c r="B2471" s="39" t="s">
        <v>153</v>
      </c>
      <c r="C2471" s="39" t="s">
        <v>371</v>
      </c>
      <c r="D2471" s="39" t="s">
        <v>358</v>
      </c>
      <c r="E2471" s="138">
        <v>20.66</v>
      </c>
      <c r="F2471" s="138">
        <v>15.08</v>
      </c>
      <c r="G2471" s="138">
        <v>27.64</v>
      </c>
      <c r="H2471" s="138">
        <v>15.48886737657309</v>
      </c>
    </row>
    <row r="2472" spans="1:8">
      <c r="A2472" s="39" t="s">
        <v>493</v>
      </c>
      <c r="B2472" s="39" t="s">
        <v>162</v>
      </c>
      <c r="C2472" s="39" t="s">
        <v>371</v>
      </c>
      <c r="D2472" s="39" t="s">
        <v>358</v>
      </c>
      <c r="E2472" s="138">
        <v>22.76</v>
      </c>
      <c r="F2472" s="138">
        <v>16.41</v>
      </c>
      <c r="G2472" s="138">
        <v>30.67</v>
      </c>
      <c r="H2472" s="138">
        <v>15.992970123022845</v>
      </c>
    </row>
    <row r="2473" spans="1:8">
      <c r="A2473" s="39" t="s">
        <v>493</v>
      </c>
      <c r="B2473" s="39" t="s">
        <v>165</v>
      </c>
      <c r="C2473" s="39" t="s">
        <v>374</v>
      </c>
      <c r="D2473" s="39" t="s">
        <v>358</v>
      </c>
      <c r="E2473" s="138">
        <v>21.8</v>
      </c>
      <c r="F2473" s="138">
        <v>16.190000000000001</v>
      </c>
      <c r="G2473" s="138">
        <v>28.68</v>
      </c>
      <c r="H2473" s="138">
        <v>14.633027522935778</v>
      </c>
    </row>
    <row r="2474" spans="1:8">
      <c r="A2474" s="39" t="s">
        <v>493</v>
      </c>
      <c r="B2474" s="39" t="s">
        <v>166</v>
      </c>
      <c r="C2474" s="39" t="s">
        <v>374</v>
      </c>
      <c r="D2474" s="39" t="s">
        <v>358</v>
      </c>
      <c r="E2474" s="138">
        <v>23.96</v>
      </c>
      <c r="F2474" s="138">
        <v>17.690000000000001</v>
      </c>
      <c r="G2474" s="138">
        <v>31.6</v>
      </c>
      <c r="H2474" s="138">
        <v>14.858096828046744</v>
      </c>
    </row>
    <row r="2475" spans="1:8">
      <c r="A2475" s="39" t="s">
        <v>493</v>
      </c>
      <c r="B2475" s="39" t="s">
        <v>170</v>
      </c>
      <c r="C2475" s="39" t="s">
        <v>372</v>
      </c>
      <c r="D2475" s="39" t="s">
        <v>358</v>
      </c>
      <c r="E2475" s="138">
        <v>21.72</v>
      </c>
      <c r="F2475" s="138">
        <v>17.350000000000001</v>
      </c>
      <c r="G2475" s="138">
        <v>26.82</v>
      </c>
      <c r="H2475" s="138">
        <v>11.141804788213628</v>
      </c>
    </row>
    <row r="2476" spans="1:8">
      <c r="A2476" s="39" t="s">
        <v>493</v>
      </c>
      <c r="B2476" s="39" t="s">
        <v>172</v>
      </c>
      <c r="C2476" s="39" t="s">
        <v>374</v>
      </c>
      <c r="D2476" s="39" t="s">
        <v>358</v>
      </c>
      <c r="E2476" s="138">
        <v>27.09</v>
      </c>
      <c r="F2476" s="138">
        <v>21.39</v>
      </c>
      <c r="G2476" s="138">
        <v>33.659999999999997</v>
      </c>
      <c r="H2476" s="138">
        <v>11.590992986341824</v>
      </c>
    </row>
    <row r="2477" spans="1:8">
      <c r="A2477" s="39" t="s">
        <v>493</v>
      </c>
      <c r="B2477" s="39" t="s">
        <v>175</v>
      </c>
      <c r="C2477" s="39" t="s">
        <v>373</v>
      </c>
      <c r="D2477" s="39" t="s">
        <v>358</v>
      </c>
      <c r="E2477" s="138">
        <v>25.29</v>
      </c>
      <c r="F2477" s="138">
        <v>20.65</v>
      </c>
      <c r="G2477" s="138">
        <v>30.58</v>
      </c>
      <c r="H2477" s="138">
        <v>10.043495452748122</v>
      </c>
    </row>
    <row r="2478" spans="1:8">
      <c r="A2478" s="39" t="s">
        <v>493</v>
      </c>
      <c r="B2478" s="39" t="s">
        <v>100</v>
      </c>
      <c r="C2478" s="39" t="s">
        <v>377</v>
      </c>
      <c r="D2478" s="39" t="s">
        <v>360</v>
      </c>
      <c r="E2478" s="138">
        <v>22.06</v>
      </c>
      <c r="F2478" s="138">
        <v>17.39</v>
      </c>
      <c r="G2478" s="138">
        <v>27.56</v>
      </c>
      <c r="H2478" s="138">
        <v>11.740707162284677</v>
      </c>
    </row>
    <row r="2479" spans="1:8">
      <c r="A2479" s="39" t="s">
        <v>493</v>
      </c>
      <c r="B2479" s="39" t="s">
        <v>107</v>
      </c>
      <c r="C2479" s="39" t="s">
        <v>376</v>
      </c>
      <c r="D2479" s="39" t="s">
        <v>360</v>
      </c>
      <c r="E2479" s="138">
        <v>30.21</v>
      </c>
      <c r="F2479" s="138">
        <v>25.62</v>
      </c>
      <c r="G2479" s="138">
        <v>35.229999999999997</v>
      </c>
      <c r="H2479" s="138">
        <v>8.1429990069513405</v>
      </c>
    </row>
    <row r="2480" spans="1:8">
      <c r="A2480" s="39" t="s">
        <v>493</v>
      </c>
      <c r="B2480" s="39" t="s">
        <v>113</v>
      </c>
      <c r="C2480" s="39" t="s">
        <v>375</v>
      </c>
      <c r="D2480" s="39" t="s">
        <v>360</v>
      </c>
      <c r="E2480" s="138">
        <v>26.09</v>
      </c>
      <c r="F2480" s="138">
        <v>18.91</v>
      </c>
      <c r="G2480" s="138">
        <v>34.81</v>
      </c>
      <c r="H2480" s="138">
        <v>15.599846684553469</v>
      </c>
    </row>
    <row r="2481" spans="1:8">
      <c r="A2481" s="39" t="s">
        <v>493</v>
      </c>
      <c r="B2481" s="39" t="s">
        <v>114</v>
      </c>
      <c r="C2481" s="39" t="s">
        <v>386</v>
      </c>
      <c r="D2481" s="39" t="s">
        <v>360</v>
      </c>
      <c r="E2481" s="138">
        <v>28.21</v>
      </c>
      <c r="F2481" s="138">
        <v>21.02</v>
      </c>
      <c r="G2481" s="138">
        <v>36.72</v>
      </c>
      <c r="H2481" s="138">
        <v>14.250265863169087</v>
      </c>
    </row>
    <row r="2482" spans="1:8">
      <c r="A2482" s="39" t="s">
        <v>493</v>
      </c>
      <c r="B2482" s="39" t="s">
        <v>120</v>
      </c>
      <c r="C2482" s="39" t="s">
        <v>386</v>
      </c>
      <c r="D2482" s="39" t="s">
        <v>360</v>
      </c>
      <c r="E2482" s="138">
        <v>24.8</v>
      </c>
      <c r="F2482" s="138">
        <v>18.04</v>
      </c>
      <c r="G2482" s="138">
        <v>33.06</v>
      </c>
      <c r="H2482" s="138">
        <v>15.483870967741934</v>
      </c>
    </row>
    <row r="2483" spans="1:8">
      <c r="A2483" s="39" t="s">
        <v>493</v>
      </c>
      <c r="B2483" s="39" t="s">
        <v>121</v>
      </c>
      <c r="C2483" s="39" t="s">
        <v>377</v>
      </c>
      <c r="D2483" s="39" t="s">
        <v>360</v>
      </c>
      <c r="E2483" s="138">
        <v>18.940000000000001</v>
      </c>
      <c r="F2483" s="138">
        <v>14.85</v>
      </c>
      <c r="G2483" s="138">
        <v>23.83</v>
      </c>
      <c r="H2483" s="138">
        <v>12.090813093980991</v>
      </c>
    </row>
    <row r="2484" spans="1:8">
      <c r="A2484" s="39" t="s">
        <v>493</v>
      </c>
      <c r="B2484" s="39" t="s">
        <v>124</v>
      </c>
      <c r="C2484" s="39" t="s">
        <v>375</v>
      </c>
      <c r="D2484" s="39" t="s">
        <v>360</v>
      </c>
      <c r="E2484" s="138">
        <v>21.07</v>
      </c>
      <c r="F2484" s="138">
        <v>16.12</v>
      </c>
      <c r="G2484" s="138">
        <v>27.06</v>
      </c>
      <c r="H2484" s="138">
        <v>13.241575700047461</v>
      </c>
    </row>
    <row r="2485" spans="1:8">
      <c r="A2485" s="39" t="s">
        <v>493</v>
      </c>
      <c r="B2485" s="39" t="s">
        <v>126</v>
      </c>
      <c r="C2485" s="39" t="s">
        <v>377</v>
      </c>
      <c r="D2485" s="39" t="s">
        <v>360</v>
      </c>
      <c r="E2485" s="138">
        <v>20.13</v>
      </c>
      <c r="F2485" s="138">
        <v>14.45</v>
      </c>
      <c r="G2485" s="138">
        <v>27.33</v>
      </c>
      <c r="H2485" s="138">
        <v>16.294088425235966</v>
      </c>
    </row>
    <row r="2486" spans="1:8">
      <c r="A2486" s="39" t="s">
        <v>493</v>
      </c>
      <c r="B2486" s="39" t="s">
        <v>127</v>
      </c>
      <c r="C2486" s="39" t="s">
        <v>386</v>
      </c>
      <c r="D2486" s="39" t="s">
        <v>360</v>
      </c>
      <c r="E2486" s="138">
        <v>24.32</v>
      </c>
      <c r="F2486" s="138">
        <v>17.309999999999999</v>
      </c>
      <c r="G2486" s="138">
        <v>33.04</v>
      </c>
      <c r="H2486" s="138">
        <v>16.570723684210527</v>
      </c>
    </row>
    <row r="2487" spans="1:8">
      <c r="A2487" s="39" t="s">
        <v>493</v>
      </c>
      <c r="B2487" s="39" t="s">
        <v>128</v>
      </c>
      <c r="C2487" s="39" t="s">
        <v>379</v>
      </c>
      <c r="D2487" s="39" t="s">
        <v>360</v>
      </c>
      <c r="E2487" s="138">
        <v>24.19</v>
      </c>
      <c r="F2487" s="138">
        <v>19.5</v>
      </c>
      <c r="G2487" s="138">
        <v>29.61</v>
      </c>
      <c r="H2487" s="138">
        <v>10.665564282761471</v>
      </c>
    </row>
    <row r="2488" spans="1:8">
      <c r="A2488" s="39" t="s">
        <v>493</v>
      </c>
      <c r="B2488" s="39" t="s">
        <v>129</v>
      </c>
      <c r="C2488" s="39" t="s">
        <v>386</v>
      </c>
      <c r="D2488" s="39" t="s">
        <v>360</v>
      </c>
      <c r="E2488" s="138">
        <v>23.97</v>
      </c>
      <c r="F2488" s="138">
        <v>17.88</v>
      </c>
      <c r="G2488" s="138">
        <v>31.35</v>
      </c>
      <c r="H2488" s="138">
        <v>14.392991239048813</v>
      </c>
    </row>
    <row r="2489" spans="1:8">
      <c r="A2489" s="39" t="s">
        <v>493</v>
      </c>
      <c r="B2489" s="39" t="s">
        <v>139</v>
      </c>
      <c r="C2489" s="39" t="s">
        <v>379</v>
      </c>
      <c r="D2489" s="39" t="s">
        <v>360</v>
      </c>
      <c r="E2489" s="138">
        <v>25.12</v>
      </c>
      <c r="F2489" s="138">
        <v>20.64</v>
      </c>
      <c r="G2489" s="138">
        <v>30.22</v>
      </c>
      <c r="H2489" s="138">
        <v>9.7531847133757967</v>
      </c>
    </row>
    <row r="2490" spans="1:8">
      <c r="A2490" s="39" t="s">
        <v>493</v>
      </c>
      <c r="B2490" s="39" t="s">
        <v>141</v>
      </c>
      <c r="C2490" s="39" t="s">
        <v>379</v>
      </c>
      <c r="D2490" s="39" t="s">
        <v>360</v>
      </c>
      <c r="E2490" s="138">
        <v>20.68</v>
      </c>
      <c r="F2490" s="138">
        <v>13.58</v>
      </c>
      <c r="G2490" s="138">
        <v>30.2</v>
      </c>
      <c r="H2490" s="138">
        <v>20.502901353965186</v>
      </c>
    </row>
    <row r="2491" spans="1:8">
      <c r="A2491" s="39" t="s">
        <v>493</v>
      </c>
      <c r="B2491" s="39" t="s">
        <v>142</v>
      </c>
      <c r="C2491" s="39" t="s">
        <v>376</v>
      </c>
      <c r="D2491" s="39" t="s">
        <v>360</v>
      </c>
      <c r="E2491" s="138">
        <v>27.27</v>
      </c>
      <c r="F2491" s="138">
        <v>22.15</v>
      </c>
      <c r="G2491" s="138">
        <v>33.07</v>
      </c>
      <c r="H2491" s="138">
        <v>10.231023102310232</v>
      </c>
    </row>
    <row r="2492" spans="1:8">
      <c r="A2492" s="39" t="s">
        <v>493</v>
      </c>
      <c r="B2492" s="39" t="s">
        <v>147</v>
      </c>
      <c r="C2492" s="39" t="s">
        <v>379</v>
      </c>
      <c r="D2492" s="39" t="s">
        <v>360</v>
      </c>
      <c r="E2492" s="138">
        <v>21.99</v>
      </c>
      <c r="F2492" s="138">
        <v>17.46</v>
      </c>
      <c r="G2492" s="138">
        <v>27.3</v>
      </c>
      <c r="H2492" s="138">
        <v>11.414279217826284</v>
      </c>
    </row>
    <row r="2493" spans="1:8">
      <c r="A2493" s="39" t="s">
        <v>493</v>
      </c>
      <c r="B2493" s="39" t="s">
        <v>148</v>
      </c>
      <c r="C2493" s="39" t="s">
        <v>377</v>
      </c>
      <c r="D2493" s="39" t="s">
        <v>360</v>
      </c>
      <c r="E2493" s="138">
        <v>27.63</v>
      </c>
      <c r="F2493" s="138">
        <v>21.87</v>
      </c>
      <c r="G2493" s="138">
        <v>34.25</v>
      </c>
      <c r="H2493" s="138">
        <v>11.473036554469779</v>
      </c>
    </row>
    <row r="2494" spans="1:8">
      <c r="A2494" s="39" t="s">
        <v>493</v>
      </c>
      <c r="B2494" s="39" t="s">
        <v>152</v>
      </c>
      <c r="C2494" s="39" t="s">
        <v>386</v>
      </c>
      <c r="D2494" s="39" t="s">
        <v>360</v>
      </c>
      <c r="E2494" s="138">
        <v>19.93</v>
      </c>
      <c r="F2494" s="138">
        <v>15.72</v>
      </c>
      <c r="G2494" s="138">
        <v>24.93</v>
      </c>
      <c r="H2494" s="138">
        <v>11.791269443050679</v>
      </c>
    </row>
    <row r="2495" spans="1:8">
      <c r="A2495" s="39" t="s">
        <v>493</v>
      </c>
      <c r="B2495" s="39" t="s">
        <v>155</v>
      </c>
      <c r="C2495" s="39" t="s">
        <v>386</v>
      </c>
      <c r="D2495" s="39" t="s">
        <v>360</v>
      </c>
      <c r="E2495" s="138">
        <v>28.99</v>
      </c>
      <c r="F2495" s="138">
        <v>21.58</v>
      </c>
      <c r="G2495" s="138">
        <v>37.729999999999997</v>
      </c>
      <c r="H2495" s="138">
        <v>14.315281131424632</v>
      </c>
    </row>
    <row r="2496" spans="1:8">
      <c r="A2496" s="39" t="s">
        <v>493</v>
      </c>
      <c r="B2496" s="39" t="s">
        <v>157</v>
      </c>
      <c r="C2496" s="39" t="s">
        <v>377</v>
      </c>
      <c r="D2496" s="39" t="s">
        <v>360</v>
      </c>
      <c r="E2496" s="138">
        <v>30.7</v>
      </c>
      <c r="F2496" s="138">
        <v>20.84</v>
      </c>
      <c r="G2496" s="138">
        <v>42.7</v>
      </c>
      <c r="H2496" s="138">
        <v>18.403908794788276</v>
      </c>
    </row>
    <row r="2497" spans="1:8">
      <c r="A2497" s="39" t="s">
        <v>493</v>
      </c>
      <c r="B2497" s="39" t="s">
        <v>158</v>
      </c>
      <c r="C2497" s="39" t="s">
        <v>375</v>
      </c>
      <c r="D2497" s="39" t="s">
        <v>360</v>
      </c>
      <c r="E2497" s="138">
        <v>23.18</v>
      </c>
      <c r="F2497" s="138">
        <v>11.69</v>
      </c>
      <c r="G2497" s="138">
        <v>40.76</v>
      </c>
      <c r="H2497" s="138">
        <v>32.312338222605696</v>
      </c>
    </row>
    <row r="2498" spans="1:8">
      <c r="A2498" s="39" t="s">
        <v>493</v>
      </c>
      <c r="B2498" s="39" t="s">
        <v>160</v>
      </c>
      <c r="C2498" s="39" t="s">
        <v>386</v>
      </c>
      <c r="D2498" s="39" t="s">
        <v>360</v>
      </c>
      <c r="E2498" s="138">
        <v>22.86</v>
      </c>
      <c r="F2498" s="138">
        <v>16.27</v>
      </c>
      <c r="G2498" s="138">
        <v>31.12</v>
      </c>
      <c r="H2498" s="138">
        <v>16.57917760279965</v>
      </c>
    </row>
    <row r="2499" spans="1:8">
      <c r="A2499" s="39" t="s">
        <v>493</v>
      </c>
      <c r="B2499" s="39" t="s">
        <v>163</v>
      </c>
      <c r="C2499" s="39" t="s">
        <v>375</v>
      </c>
      <c r="D2499" s="39" t="s">
        <v>360</v>
      </c>
      <c r="E2499" s="138">
        <v>18.760000000000002</v>
      </c>
      <c r="F2499" s="138">
        <v>14.26</v>
      </c>
      <c r="G2499" s="138">
        <v>24.29</v>
      </c>
      <c r="H2499" s="138">
        <v>13.592750533049038</v>
      </c>
    </row>
    <row r="2500" spans="1:8">
      <c r="A2500" s="39" t="s">
        <v>493</v>
      </c>
      <c r="B2500" s="39" t="s">
        <v>167</v>
      </c>
      <c r="C2500" s="39" t="s">
        <v>386</v>
      </c>
      <c r="D2500" s="39" t="s">
        <v>360</v>
      </c>
      <c r="E2500" s="138">
        <v>28.67</v>
      </c>
      <c r="F2500" s="138">
        <v>23.81</v>
      </c>
      <c r="G2500" s="138">
        <v>34.090000000000003</v>
      </c>
      <c r="H2500" s="138">
        <v>9.1733519358214153</v>
      </c>
    </row>
    <row r="2501" spans="1:8">
      <c r="A2501" s="39" t="s">
        <v>493</v>
      </c>
      <c r="B2501" s="39" t="s">
        <v>169</v>
      </c>
      <c r="C2501" s="39" t="s">
        <v>386</v>
      </c>
      <c r="D2501" s="39" t="s">
        <v>360</v>
      </c>
      <c r="E2501" s="138">
        <v>28.12</v>
      </c>
      <c r="F2501" s="138">
        <v>19.2</v>
      </c>
      <c r="G2501" s="138">
        <v>39.17</v>
      </c>
      <c r="H2501" s="138">
        <v>18.278805120910384</v>
      </c>
    </row>
    <row r="2502" spans="1:8">
      <c r="A2502" s="39" t="s">
        <v>493</v>
      </c>
      <c r="B2502" s="39" t="s">
        <v>173</v>
      </c>
      <c r="C2502" s="39" t="s">
        <v>379</v>
      </c>
      <c r="D2502" s="39" t="s">
        <v>360</v>
      </c>
      <c r="E2502" s="138">
        <v>22.96</v>
      </c>
      <c r="F2502" s="138">
        <v>18.55</v>
      </c>
      <c r="G2502" s="138">
        <v>28.05</v>
      </c>
      <c r="H2502" s="138">
        <v>10.583623693379792</v>
      </c>
    </row>
    <row r="2503" spans="1:8">
      <c r="A2503" s="39" t="s">
        <v>493</v>
      </c>
      <c r="B2503" s="39" t="s">
        <v>176</v>
      </c>
      <c r="C2503" s="39" t="s">
        <v>386</v>
      </c>
      <c r="D2503" s="39" t="s">
        <v>360</v>
      </c>
      <c r="E2503" s="138">
        <v>23.33</v>
      </c>
      <c r="F2503" s="138">
        <v>15.65</v>
      </c>
      <c r="G2503" s="138">
        <v>33.29</v>
      </c>
      <c r="H2503" s="138">
        <v>19.331333047578227</v>
      </c>
    </row>
    <row r="2504" spans="1:8">
      <c r="A2504" s="39" t="s">
        <v>493</v>
      </c>
      <c r="B2504" s="39" t="s">
        <v>363</v>
      </c>
      <c r="C2504" s="39" t="s">
        <v>363</v>
      </c>
      <c r="D2504" s="39" t="s">
        <v>363</v>
      </c>
      <c r="E2504" s="138">
        <v>27.53</v>
      </c>
      <c r="F2504" s="138">
        <v>24.03</v>
      </c>
      <c r="G2504" s="138">
        <v>31.34</v>
      </c>
      <c r="H2504" s="138">
        <v>6.7925899019251723</v>
      </c>
    </row>
    <row r="2505" spans="1:8">
      <c r="A2505" s="39" t="s">
        <v>493</v>
      </c>
      <c r="B2505" s="39" t="s">
        <v>364</v>
      </c>
      <c r="C2505" s="39" t="s">
        <v>364</v>
      </c>
      <c r="D2505" s="39" t="s">
        <v>364</v>
      </c>
      <c r="E2505" s="138">
        <v>23.01</v>
      </c>
      <c r="F2505" s="138">
        <v>20.190000000000001</v>
      </c>
      <c r="G2505" s="138">
        <v>26.09</v>
      </c>
      <c r="H2505" s="138">
        <v>6.5623641894828335</v>
      </c>
    </row>
    <row r="2506" spans="1:8">
      <c r="A2506" s="39" t="s">
        <v>493</v>
      </c>
      <c r="B2506" s="39" t="s">
        <v>365</v>
      </c>
      <c r="C2506" s="39" t="s">
        <v>365</v>
      </c>
      <c r="D2506" s="39" t="s">
        <v>365</v>
      </c>
      <c r="E2506" s="138">
        <v>24.24</v>
      </c>
      <c r="F2506" s="138">
        <v>20.309999999999999</v>
      </c>
      <c r="G2506" s="138">
        <v>28.65</v>
      </c>
      <c r="H2506" s="138">
        <v>8.7871287128712865</v>
      </c>
    </row>
    <row r="2507" spans="1:8">
      <c r="A2507" s="39" t="s">
        <v>493</v>
      </c>
      <c r="B2507" s="39" t="s">
        <v>366</v>
      </c>
      <c r="C2507" s="39" t="s">
        <v>366</v>
      </c>
      <c r="D2507" s="39" t="s">
        <v>366</v>
      </c>
      <c r="E2507" s="138">
        <v>24.62</v>
      </c>
      <c r="F2507" s="138">
        <v>22.26</v>
      </c>
      <c r="G2507" s="138">
        <v>27.14</v>
      </c>
      <c r="H2507" s="138">
        <v>5.0771730300568638</v>
      </c>
    </row>
    <row r="2508" spans="1:8">
      <c r="A2508" s="39" t="s">
        <v>493</v>
      </c>
      <c r="B2508" s="39" t="s">
        <v>356</v>
      </c>
      <c r="C2508" s="39" t="s">
        <v>356</v>
      </c>
      <c r="D2508" s="39" t="s">
        <v>356</v>
      </c>
      <c r="E2508" s="138">
        <v>24.93</v>
      </c>
      <c r="F2508" s="138">
        <v>23.34</v>
      </c>
      <c r="G2508" s="138">
        <v>26.59</v>
      </c>
      <c r="H2508" s="138">
        <v>3.3293221018852783</v>
      </c>
    </row>
    <row r="2509" spans="1:8">
      <c r="A2509" s="39" t="s">
        <v>493</v>
      </c>
      <c r="B2509" s="39" t="s">
        <v>367</v>
      </c>
      <c r="C2509" s="39" t="s">
        <v>367</v>
      </c>
      <c r="D2509" s="39" t="s">
        <v>367</v>
      </c>
      <c r="E2509" s="138">
        <v>21.76</v>
      </c>
      <c r="F2509" s="138">
        <v>19.84</v>
      </c>
      <c r="G2509" s="138">
        <v>23.82</v>
      </c>
      <c r="H2509" s="138">
        <v>4.641544117647058</v>
      </c>
    </row>
    <row r="2510" spans="1:8">
      <c r="A2510" s="39" t="s">
        <v>493</v>
      </c>
      <c r="B2510" s="39" t="s">
        <v>368</v>
      </c>
      <c r="C2510" s="39" t="s">
        <v>368</v>
      </c>
      <c r="D2510" s="39" t="s">
        <v>368</v>
      </c>
      <c r="E2510" s="138">
        <v>25.61</v>
      </c>
      <c r="F2510" s="138">
        <v>22.4</v>
      </c>
      <c r="G2510" s="138">
        <v>29.11</v>
      </c>
      <c r="H2510" s="138">
        <v>6.677079265911753</v>
      </c>
    </row>
    <row r="2511" spans="1:8">
      <c r="A2511" s="39" t="s">
        <v>493</v>
      </c>
      <c r="B2511" s="39" t="s">
        <v>369</v>
      </c>
      <c r="C2511" s="39" t="s">
        <v>369</v>
      </c>
      <c r="D2511" s="39" t="s">
        <v>369</v>
      </c>
      <c r="E2511" s="138">
        <v>24.9</v>
      </c>
      <c r="F2511" s="138">
        <v>20.36</v>
      </c>
      <c r="G2511" s="138">
        <v>30.06</v>
      </c>
      <c r="H2511" s="138">
        <v>9.9598393574297202</v>
      </c>
    </row>
    <row r="2512" spans="1:8">
      <c r="A2512" s="39" t="s">
        <v>493</v>
      </c>
      <c r="B2512" s="39" t="s">
        <v>370</v>
      </c>
      <c r="C2512" s="39" t="s">
        <v>370</v>
      </c>
      <c r="D2512" s="39" t="s">
        <v>370</v>
      </c>
      <c r="E2512" s="138">
        <v>30.44</v>
      </c>
      <c r="F2512" s="138">
        <v>27.23</v>
      </c>
      <c r="G2512" s="138">
        <v>33.85</v>
      </c>
      <c r="H2512" s="138">
        <v>5.5519053876478308</v>
      </c>
    </row>
    <row r="2513" spans="1:8">
      <c r="A2513" s="39" t="s">
        <v>493</v>
      </c>
      <c r="B2513" s="39" t="s">
        <v>357</v>
      </c>
      <c r="C2513" s="39" t="s">
        <v>357</v>
      </c>
      <c r="D2513" s="39" t="s">
        <v>357</v>
      </c>
      <c r="E2513" s="138">
        <v>25.05</v>
      </c>
      <c r="F2513" s="138">
        <v>23.53</v>
      </c>
      <c r="G2513" s="138">
        <v>26.62</v>
      </c>
      <c r="H2513" s="138">
        <v>3.1536926147704589</v>
      </c>
    </row>
    <row r="2514" spans="1:8">
      <c r="A2514" s="39" t="s">
        <v>493</v>
      </c>
      <c r="B2514" s="39" t="s">
        <v>371</v>
      </c>
      <c r="C2514" s="39" t="s">
        <v>371</v>
      </c>
      <c r="D2514" s="39" t="s">
        <v>371</v>
      </c>
      <c r="E2514" s="138">
        <v>26.59</v>
      </c>
      <c r="F2514" s="138">
        <v>23.42</v>
      </c>
      <c r="G2514" s="138">
        <v>30.02</v>
      </c>
      <c r="H2514" s="138">
        <v>6.3181647235802929</v>
      </c>
    </row>
    <row r="2515" spans="1:8">
      <c r="A2515" s="39" t="s">
        <v>493</v>
      </c>
      <c r="B2515" s="39" t="s">
        <v>372</v>
      </c>
      <c r="C2515" s="39" t="s">
        <v>372</v>
      </c>
      <c r="D2515" s="39" t="s">
        <v>372</v>
      </c>
      <c r="E2515" s="138">
        <v>20.41</v>
      </c>
      <c r="F2515" s="138">
        <v>18.079999999999998</v>
      </c>
      <c r="G2515" s="138">
        <v>22.95</v>
      </c>
      <c r="H2515" s="138">
        <v>6.0754532092111706</v>
      </c>
    </row>
    <row r="2516" spans="1:8">
      <c r="A2516" s="39" t="s">
        <v>493</v>
      </c>
      <c r="B2516" s="39" t="s">
        <v>373</v>
      </c>
      <c r="C2516" s="39" t="s">
        <v>373</v>
      </c>
      <c r="D2516" s="39" t="s">
        <v>373</v>
      </c>
      <c r="E2516" s="138">
        <v>26.23</v>
      </c>
      <c r="F2516" s="138">
        <v>23.13</v>
      </c>
      <c r="G2516" s="138">
        <v>29.58</v>
      </c>
      <c r="H2516" s="138">
        <v>6.2523827678231028</v>
      </c>
    </row>
    <row r="2517" spans="1:8">
      <c r="A2517" s="39" t="s">
        <v>493</v>
      </c>
      <c r="B2517" s="39" t="s">
        <v>374</v>
      </c>
      <c r="C2517" s="39" t="s">
        <v>374</v>
      </c>
      <c r="D2517" s="39" t="s">
        <v>374</v>
      </c>
      <c r="E2517" s="138">
        <v>28.11</v>
      </c>
      <c r="F2517" s="138">
        <v>24.87</v>
      </c>
      <c r="G2517" s="138">
        <v>31.6</v>
      </c>
      <c r="H2517" s="138">
        <v>6.1188189256492356</v>
      </c>
    </row>
    <row r="2518" spans="1:8">
      <c r="A2518" s="39" t="s">
        <v>493</v>
      </c>
      <c r="B2518" s="39" t="s">
        <v>358</v>
      </c>
      <c r="C2518" s="39" t="s">
        <v>358</v>
      </c>
      <c r="D2518" s="39" t="s">
        <v>358</v>
      </c>
      <c r="E2518" s="138">
        <v>23.43</v>
      </c>
      <c r="F2518" s="138">
        <v>21.84</v>
      </c>
      <c r="G2518" s="138">
        <v>25.1</v>
      </c>
      <c r="H2518" s="138">
        <v>3.5424669227486127</v>
      </c>
    </row>
    <row r="2519" spans="1:8">
      <c r="A2519" s="39" t="s">
        <v>493</v>
      </c>
      <c r="B2519" s="39" t="s">
        <v>375</v>
      </c>
      <c r="C2519" s="39" t="s">
        <v>375</v>
      </c>
      <c r="D2519" s="39" t="s">
        <v>375</v>
      </c>
      <c r="E2519" s="138">
        <v>21.12</v>
      </c>
      <c r="F2519" s="138">
        <v>16.899999999999999</v>
      </c>
      <c r="G2519" s="138">
        <v>26.06</v>
      </c>
      <c r="H2519" s="138">
        <v>11.079545454545453</v>
      </c>
    </row>
    <row r="2520" spans="1:8">
      <c r="A2520" s="39" t="s">
        <v>493</v>
      </c>
      <c r="B2520" s="39" t="s">
        <v>376</v>
      </c>
      <c r="C2520" s="39" t="s">
        <v>376</v>
      </c>
      <c r="D2520" s="39" t="s">
        <v>376</v>
      </c>
      <c r="E2520" s="138">
        <v>29.13</v>
      </c>
      <c r="F2520" s="138">
        <v>25.65</v>
      </c>
      <c r="G2520" s="138">
        <v>32.869999999999997</v>
      </c>
      <c r="H2520" s="138">
        <v>6.3165121867490566</v>
      </c>
    </row>
    <row r="2521" spans="1:8">
      <c r="A2521" s="39" t="s">
        <v>493</v>
      </c>
      <c r="B2521" s="39" t="s">
        <v>377</v>
      </c>
      <c r="C2521" s="39" t="s">
        <v>377</v>
      </c>
      <c r="D2521" s="39" t="s">
        <v>377</v>
      </c>
      <c r="E2521" s="138">
        <v>22.91</v>
      </c>
      <c r="F2521" s="138">
        <v>19.91</v>
      </c>
      <c r="G2521" s="138">
        <v>26.21</v>
      </c>
      <c r="H2521" s="138">
        <v>7.0274989087734623</v>
      </c>
    </row>
    <row r="2522" spans="1:8">
      <c r="A2522" s="39" t="s">
        <v>493</v>
      </c>
      <c r="B2522" s="39" t="s">
        <v>386</v>
      </c>
      <c r="C2522" s="39" t="s">
        <v>386</v>
      </c>
      <c r="D2522" s="39" t="s">
        <v>386</v>
      </c>
      <c r="E2522" s="138">
        <v>25.18</v>
      </c>
      <c r="F2522" s="138">
        <v>22.84</v>
      </c>
      <c r="G2522" s="138">
        <v>27.67</v>
      </c>
      <c r="H2522" s="138">
        <v>4.8848292295472602</v>
      </c>
    </row>
    <row r="2523" spans="1:8">
      <c r="A2523" s="39" t="s">
        <v>493</v>
      </c>
      <c r="B2523" s="39" t="s">
        <v>379</v>
      </c>
      <c r="C2523" s="39" t="s">
        <v>379</v>
      </c>
      <c r="D2523" s="39" t="s">
        <v>379</v>
      </c>
      <c r="E2523" s="138">
        <v>22.74</v>
      </c>
      <c r="F2523" s="138">
        <v>20.3</v>
      </c>
      <c r="G2523" s="138">
        <v>25.38</v>
      </c>
      <c r="H2523" s="138">
        <v>5.7167985927880398</v>
      </c>
    </row>
    <row r="2524" spans="1:8">
      <c r="A2524" s="39" t="s">
        <v>493</v>
      </c>
      <c r="B2524" s="39" t="s">
        <v>360</v>
      </c>
      <c r="C2524" s="39" t="s">
        <v>360</v>
      </c>
      <c r="D2524" s="39" t="s">
        <v>360</v>
      </c>
      <c r="E2524" s="138">
        <v>24.25</v>
      </c>
      <c r="F2524" s="138">
        <v>22.69</v>
      </c>
      <c r="G2524" s="138">
        <v>25.89</v>
      </c>
      <c r="H2524" s="138">
        <v>3.3814432989690717</v>
      </c>
    </row>
    <row r="2525" spans="1:8">
      <c r="A2525" s="39" t="s">
        <v>493</v>
      </c>
      <c r="B2525" s="39" t="s">
        <v>0</v>
      </c>
      <c r="C2525" s="39" t="s">
        <v>0</v>
      </c>
      <c r="D2525" s="39" t="s">
        <v>0</v>
      </c>
      <c r="E2525" s="138">
        <v>24.41</v>
      </c>
      <c r="F2525" s="138">
        <v>23.62</v>
      </c>
      <c r="G2525" s="138">
        <v>25.22</v>
      </c>
      <c r="H2525" s="138">
        <v>1.6796394920114706</v>
      </c>
    </row>
    <row r="2526" spans="1:8">
      <c r="A2526" s="39" t="s">
        <v>495</v>
      </c>
      <c r="B2526" s="39" t="s">
        <v>101</v>
      </c>
      <c r="C2526" s="39" t="s">
        <v>366</v>
      </c>
      <c r="D2526" s="39" t="s">
        <v>356</v>
      </c>
      <c r="E2526" s="138">
        <v>34.369999999999997</v>
      </c>
      <c r="F2526" s="138">
        <v>28.89</v>
      </c>
      <c r="G2526" s="138">
        <v>40.31</v>
      </c>
      <c r="H2526" s="138">
        <v>8.4957812045388419</v>
      </c>
    </row>
    <row r="2527" spans="1:8">
      <c r="A2527" s="39" t="s">
        <v>495</v>
      </c>
      <c r="B2527" s="39" t="s">
        <v>108</v>
      </c>
      <c r="C2527" s="39" t="s">
        <v>365</v>
      </c>
      <c r="D2527" s="39" t="s">
        <v>356</v>
      </c>
      <c r="E2527" s="138">
        <v>30.2</v>
      </c>
      <c r="F2527" s="138">
        <v>19</v>
      </c>
      <c r="G2527" s="138">
        <v>44.38</v>
      </c>
      <c r="H2527" s="138">
        <v>21.788079470198678</v>
      </c>
    </row>
    <row r="2528" spans="1:8">
      <c r="A2528" s="39" t="s">
        <v>495</v>
      </c>
      <c r="B2528" s="39" t="s">
        <v>109</v>
      </c>
      <c r="C2528" s="39" t="s">
        <v>364</v>
      </c>
      <c r="D2528" s="39" t="s">
        <v>356</v>
      </c>
      <c r="E2528" s="138">
        <v>40.78</v>
      </c>
      <c r="F2528" s="138">
        <v>33.630000000000003</v>
      </c>
      <c r="G2528" s="138">
        <v>48.34</v>
      </c>
      <c r="H2528" s="138">
        <v>9.2692496321726328</v>
      </c>
    </row>
    <row r="2529" spans="1:8">
      <c r="A2529" s="39" t="s">
        <v>495</v>
      </c>
      <c r="B2529" s="39" t="s">
        <v>112</v>
      </c>
      <c r="C2529" s="39" t="s">
        <v>364</v>
      </c>
      <c r="D2529" s="39" t="s">
        <v>356</v>
      </c>
      <c r="E2529" s="138">
        <v>44.97</v>
      </c>
      <c r="F2529" s="138">
        <v>36.01</v>
      </c>
      <c r="G2529" s="138">
        <v>54.27</v>
      </c>
      <c r="H2529" s="138">
        <v>10.4736490993996</v>
      </c>
    </row>
    <row r="2530" spans="1:8">
      <c r="A2530" s="39" t="s">
        <v>495</v>
      </c>
      <c r="B2530" s="39" t="s">
        <v>115</v>
      </c>
      <c r="C2530" s="39" t="s">
        <v>366</v>
      </c>
      <c r="D2530" s="39" t="s">
        <v>356</v>
      </c>
      <c r="E2530" s="138">
        <v>30.2</v>
      </c>
      <c r="F2530" s="138">
        <v>25.6</v>
      </c>
      <c r="G2530" s="138">
        <v>35.25</v>
      </c>
      <c r="H2530" s="138">
        <v>8.1788079470198678</v>
      </c>
    </row>
    <row r="2531" spans="1:8">
      <c r="A2531" s="39" t="s">
        <v>495</v>
      </c>
      <c r="B2531" s="39" t="s">
        <v>118</v>
      </c>
      <c r="C2531" s="39" t="s">
        <v>365</v>
      </c>
      <c r="D2531" s="39" t="s">
        <v>356</v>
      </c>
      <c r="E2531" s="138">
        <v>32.03</v>
      </c>
      <c r="F2531" s="138">
        <v>23.57</v>
      </c>
      <c r="G2531" s="138">
        <v>41.86</v>
      </c>
      <c r="H2531" s="138">
        <v>14.70496409615985</v>
      </c>
    </row>
    <row r="2532" spans="1:8">
      <c r="A2532" s="39" t="s">
        <v>495</v>
      </c>
      <c r="B2532" s="39" t="s">
        <v>122</v>
      </c>
      <c r="C2532" s="39" t="s">
        <v>364</v>
      </c>
      <c r="D2532" s="39" t="s">
        <v>356</v>
      </c>
      <c r="E2532" s="138">
        <v>38.56</v>
      </c>
      <c r="F2532" s="138">
        <v>32.950000000000003</v>
      </c>
      <c r="G2532" s="138">
        <v>44.49</v>
      </c>
      <c r="H2532" s="138">
        <v>7.6763485477178417</v>
      </c>
    </row>
    <row r="2533" spans="1:8">
      <c r="A2533" s="39" t="s">
        <v>495</v>
      </c>
      <c r="B2533" s="39" t="s">
        <v>130</v>
      </c>
      <c r="C2533" s="39" t="s">
        <v>363</v>
      </c>
      <c r="D2533" s="39" t="s">
        <v>356</v>
      </c>
      <c r="E2533" s="138">
        <v>36.71</v>
      </c>
      <c r="F2533" s="138">
        <v>31.69</v>
      </c>
      <c r="G2533" s="138">
        <v>42.03</v>
      </c>
      <c r="H2533" s="138">
        <v>7.1915009534186876</v>
      </c>
    </row>
    <row r="2534" spans="1:8">
      <c r="A2534" s="39" t="s">
        <v>495</v>
      </c>
      <c r="B2534" s="39" t="s">
        <v>135</v>
      </c>
      <c r="C2534" s="39" t="s">
        <v>364</v>
      </c>
      <c r="D2534" s="39" t="s">
        <v>356</v>
      </c>
      <c r="E2534" s="138">
        <v>30.13</v>
      </c>
      <c r="F2534" s="138">
        <v>20.95</v>
      </c>
      <c r="G2534" s="138">
        <v>41.23</v>
      </c>
      <c r="H2534" s="138">
        <v>17.358114835711916</v>
      </c>
    </row>
    <row r="2535" spans="1:8">
      <c r="A2535" s="39" t="s">
        <v>495</v>
      </c>
      <c r="B2535" s="39" t="s">
        <v>136</v>
      </c>
      <c r="C2535" s="39" t="s">
        <v>364</v>
      </c>
      <c r="D2535" s="39" t="s">
        <v>356</v>
      </c>
      <c r="E2535" s="138">
        <v>37.14</v>
      </c>
      <c r="F2535" s="138">
        <v>30.19</v>
      </c>
      <c r="G2535" s="138">
        <v>44.66</v>
      </c>
      <c r="H2535" s="138">
        <v>9.9892299407646732</v>
      </c>
    </row>
    <row r="2536" spans="1:8">
      <c r="A2536" s="39" t="s">
        <v>495</v>
      </c>
      <c r="B2536" s="39" t="s">
        <v>143</v>
      </c>
      <c r="C2536" s="39" t="s">
        <v>365</v>
      </c>
      <c r="D2536" s="39" t="s">
        <v>356</v>
      </c>
      <c r="E2536" s="138">
        <v>26.28</v>
      </c>
      <c r="F2536" s="138">
        <v>20.53</v>
      </c>
      <c r="G2536" s="138">
        <v>32.97</v>
      </c>
      <c r="H2536" s="138">
        <v>12.100456621004566</v>
      </c>
    </row>
    <row r="2537" spans="1:8">
      <c r="A2537" s="39" t="s">
        <v>495</v>
      </c>
      <c r="B2537" s="39" t="s">
        <v>149</v>
      </c>
      <c r="C2537" s="39" t="s">
        <v>363</v>
      </c>
      <c r="D2537" s="39" t="s">
        <v>356</v>
      </c>
      <c r="E2537" s="138">
        <v>37.979999999999997</v>
      </c>
      <c r="F2537" s="138">
        <v>32.79</v>
      </c>
      <c r="G2537" s="138">
        <v>43.45</v>
      </c>
      <c r="H2537" s="138">
        <v>7.1879936808846772</v>
      </c>
    </row>
    <row r="2538" spans="1:8">
      <c r="A2538" s="39" t="s">
        <v>495</v>
      </c>
      <c r="B2538" s="39" t="s">
        <v>151</v>
      </c>
      <c r="C2538" s="39" t="s">
        <v>364</v>
      </c>
      <c r="D2538" s="39" t="s">
        <v>356</v>
      </c>
      <c r="E2538" s="138">
        <v>35.090000000000003</v>
      </c>
      <c r="F2538" s="138">
        <v>26.84</v>
      </c>
      <c r="G2538" s="138">
        <v>44.34</v>
      </c>
      <c r="H2538" s="138">
        <v>12.852664576802505</v>
      </c>
    </row>
    <row r="2539" spans="1:8">
      <c r="A2539" s="39" t="s">
        <v>495</v>
      </c>
      <c r="B2539" s="39" t="s">
        <v>154</v>
      </c>
      <c r="C2539" s="39" t="s">
        <v>366</v>
      </c>
      <c r="D2539" s="39" t="s">
        <v>356</v>
      </c>
      <c r="E2539" s="138">
        <v>32.159999999999997</v>
      </c>
      <c r="F2539" s="138">
        <v>26.06</v>
      </c>
      <c r="G2539" s="138">
        <v>38.94</v>
      </c>
      <c r="H2539" s="138">
        <v>10.261194029850747</v>
      </c>
    </row>
    <row r="2540" spans="1:8">
      <c r="A2540" s="39" t="s">
        <v>495</v>
      </c>
      <c r="B2540" s="39" t="s">
        <v>164</v>
      </c>
      <c r="C2540" s="39" t="s">
        <v>365</v>
      </c>
      <c r="D2540" s="39" t="s">
        <v>356</v>
      </c>
      <c r="E2540" s="138">
        <v>30.68</v>
      </c>
      <c r="F2540" s="138">
        <v>22.68</v>
      </c>
      <c r="G2540" s="138">
        <v>40.04</v>
      </c>
      <c r="H2540" s="138">
        <v>14.537157757496741</v>
      </c>
    </row>
    <row r="2541" spans="1:8">
      <c r="A2541" s="39" t="s">
        <v>495</v>
      </c>
      <c r="B2541" s="39" t="s">
        <v>171</v>
      </c>
      <c r="C2541" s="39" t="s">
        <v>366</v>
      </c>
      <c r="D2541" s="39" t="s">
        <v>356</v>
      </c>
      <c r="E2541" s="138">
        <v>38.24</v>
      </c>
      <c r="F2541" s="138">
        <v>32.96</v>
      </c>
      <c r="G2541" s="138">
        <v>43.82</v>
      </c>
      <c r="H2541" s="138">
        <v>7.2698744769874466</v>
      </c>
    </row>
    <row r="2542" spans="1:8">
      <c r="A2542" s="39" t="s">
        <v>495</v>
      </c>
      <c r="B2542" s="39" t="s">
        <v>174</v>
      </c>
      <c r="C2542" s="39" t="s">
        <v>366</v>
      </c>
      <c r="D2542" s="39" t="s">
        <v>356</v>
      </c>
      <c r="E2542" s="138">
        <v>29.97</v>
      </c>
      <c r="F2542" s="138">
        <v>24.44</v>
      </c>
      <c r="G2542" s="138">
        <v>36.15</v>
      </c>
      <c r="H2542" s="138">
        <v>10.01001001001001</v>
      </c>
    </row>
    <row r="2543" spans="1:8">
      <c r="A2543" s="39" t="s">
        <v>495</v>
      </c>
      <c r="B2543" s="39" t="s">
        <v>102</v>
      </c>
      <c r="C2543" s="39" t="s">
        <v>368</v>
      </c>
      <c r="D2543" s="39" t="s">
        <v>357</v>
      </c>
      <c r="E2543" s="138">
        <v>44.58</v>
      </c>
      <c r="F2543" s="138">
        <v>36.54</v>
      </c>
      <c r="G2543" s="138">
        <v>52.91</v>
      </c>
      <c r="H2543" s="138">
        <v>9.4436967249887847</v>
      </c>
    </row>
    <row r="2544" spans="1:8">
      <c r="A2544" s="39" t="s">
        <v>495</v>
      </c>
      <c r="B2544" s="39" t="s">
        <v>103</v>
      </c>
      <c r="C2544" s="39" t="s">
        <v>368</v>
      </c>
      <c r="D2544" s="39" t="s">
        <v>357</v>
      </c>
      <c r="E2544" s="138">
        <v>37.9</v>
      </c>
      <c r="F2544" s="138">
        <v>31.11</v>
      </c>
      <c r="G2544" s="138">
        <v>45.19</v>
      </c>
      <c r="H2544" s="138">
        <v>9.5250659630606869</v>
      </c>
    </row>
    <row r="2545" spans="1:8">
      <c r="A2545" s="39" t="s">
        <v>495</v>
      </c>
      <c r="B2545" s="39" t="s">
        <v>104</v>
      </c>
      <c r="C2545" s="39" t="s">
        <v>367</v>
      </c>
      <c r="D2545" s="39" t="s">
        <v>357</v>
      </c>
      <c r="E2545" s="138">
        <v>27.83</v>
      </c>
      <c r="F2545" s="138">
        <v>21.27</v>
      </c>
      <c r="G2545" s="138">
        <v>35.49</v>
      </c>
      <c r="H2545" s="138">
        <v>13.079410707869208</v>
      </c>
    </row>
    <row r="2546" spans="1:8">
      <c r="A2546" s="39" t="s">
        <v>495</v>
      </c>
      <c r="B2546" s="39" t="s">
        <v>110</v>
      </c>
      <c r="C2546" s="39" t="s">
        <v>370</v>
      </c>
      <c r="D2546" s="39" t="s">
        <v>357</v>
      </c>
      <c r="E2546" s="138">
        <v>36.950000000000003</v>
      </c>
      <c r="F2546" s="138">
        <v>31.27</v>
      </c>
      <c r="G2546" s="138">
        <v>43.03</v>
      </c>
      <c r="H2546" s="138">
        <v>8.1461434370771304</v>
      </c>
    </row>
    <row r="2547" spans="1:8">
      <c r="A2547" s="39" t="s">
        <v>495</v>
      </c>
      <c r="B2547" s="39" t="s">
        <v>111</v>
      </c>
      <c r="C2547" s="39" t="s">
        <v>370</v>
      </c>
      <c r="D2547" s="39" t="s">
        <v>357</v>
      </c>
      <c r="E2547" s="138">
        <v>40.35</v>
      </c>
      <c r="F2547" s="138">
        <v>35.14</v>
      </c>
      <c r="G2547" s="138">
        <v>45.78</v>
      </c>
      <c r="H2547" s="138">
        <v>6.741016109045848</v>
      </c>
    </row>
    <row r="2548" spans="1:8">
      <c r="A2548" s="39" t="s">
        <v>495</v>
      </c>
      <c r="B2548" s="39" t="s">
        <v>116</v>
      </c>
      <c r="C2548" s="39" t="s">
        <v>369</v>
      </c>
      <c r="D2548" s="39" t="s">
        <v>357</v>
      </c>
      <c r="E2548" s="138">
        <v>39.299999999999997</v>
      </c>
      <c r="F2548" s="138">
        <v>32.130000000000003</v>
      </c>
      <c r="G2548" s="138">
        <v>46.96</v>
      </c>
      <c r="H2548" s="138">
        <v>9.6946564885496187</v>
      </c>
    </row>
    <row r="2549" spans="1:8">
      <c r="A2549" s="39" t="s">
        <v>495</v>
      </c>
      <c r="B2549" s="39" t="s">
        <v>117</v>
      </c>
      <c r="C2549" s="39" t="s">
        <v>367</v>
      </c>
      <c r="D2549" s="39" t="s">
        <v>357</v>
      </c>
      <c r="E2549" s="138">
        <v>44.03</v>
      </c>
      <c r="F2549" s="138">
        <v>38.17</v>
      </c>
      <c r="G2549" s="138">
        <v>50.07</v>
      </c>
      <c r="H2549" s="138">
        <v>6.9270951623892794</v>
      </c>
    </row>
    <row r="2550" spans="1:8">
      <c r="A2550" s="39" t="s">
        <v>495</v>
      </c>
      <c r="B2550" s="39" t="s">
        <v>119</v>
      </c>
      <c r="C2550" s="39" t="s">
        <v>367</v>
      </c>
      <c r="D2550" s="39" t="s">
        <v>357</v>
      </c>
      <c r="E2550" s="138">
        <v>29.29</v>
      </c>
      <c r="F2550" s="138">
        <v>24.14</v>
      </c>
      <c r="G2550" s="138">
        <v>35.03</v>
      </c>
      <c r="H2550" s="138">
        <v>9.5254353021509051</v>
      </c>
    </row>
    <row r="2551" spans="1:8">
      <c r="A2551" s="39" t="s">
        <v>495</v>
      </c>
      <c r="B2551" s="39" t="s">
        <v>123</v>
      </c>
      <c r="C2551" s="39" t="s">
        <v>370</v>
      </c>
      <c r="D2551" s="39" t="s">
        <v>357</v>
      </c>
      <c r="E2551" s="138">
        <v>31.56</v>
      </c>
      <c r="F2551" s="138">
        <v>26.35</v>
      </c>
      <c r="G2551" s="138">
        <v>37.28</v>
      </c>
      <c r="H2551" s="138">
        <v>8.8403041825095059</v>
      </c>
    </row>
    <row r="2552" spans="1:8">
      <c r="A2552" s="39" t="s">
        <v>495</v>
      </c>
      <c r="B2552" s="39" t="s">
        <v>132</v>
      </c>
      <c r="C2552" s="39" t="s">
        <v>367</v>
      </c>
      <c r="D2552" s="39" t="s">
        <v>357</v>
      </c>
      <c r="E2552" s="138">
        <v>28.3</v>
      </c>
      <c r="F2552" s="138">
        <v>23.23</v>
      </c>
      <c r="G2552" s="138">
        <v>33.979999999999997</v>
      </c>
      <c r="H2552" s="138">
        <v>9.7173144876325086</v>
      </c>
    </row>
    <row r="2553" spans="1:8">
      <c r="A2553" s="39" t="s">
        <v>495</v>
      </c>
      <c r="B2553" s="39" t="s">
        <v>134</v>
      </c>
      <c r="C2553" s="39" t="s">
        <v>368</v>
      </c>
      <c r="D2553" s="39" t="s">
        <v>357</v>
      </c>
      <c r="E2553" s="138">
        <v>35.42</v>
      </c>
      <c r="F2553" s="138">
        <v>29.08</v>
      </c>
      <c r="G2553" s="138">
        <v>42.31</v>
      </c>
      <c r="H2553" s="138">
        <v>9.5708639186900051</v>
      </c>
    </row>
    <row r="2554" spans="1:8">
      <c r="A2554" s="39" t="s">
        <v>495</v>
      </c>
      <c r="B2554" s="39" t="s">
        <v>150</v>
      </c>
      <c r="C2554" s="39" t="s">
        <v>367</v>
      </c>
      <c r="D2554" s="39" t="s">
        <v>357</v>
      </c>
      <c r="E2554" s="138">
        <v>37.700000000000003</v>
      </c>
      <c r="F2554" s="138">
        <v>30.78</v>
      </c>
      <c r="G2554" s="138">
        <v>45.16</v>
      </c>
      <c r="H2554" s="138">
        <v>9.7877984084880634</v>
      </c>
    </row>
    <row r="2555" spans="1:8">
      <c r="A2555" s="39" t="s">
        <v>495</v>
      </c>
      <c r="B2555" s="39" t="s">
        <v>156</v>
      </c>
      <c r="C2555" s="39" t="s">
        <v>367</v>
      </c>
      <c r="D2555" s="39" t="s">
        <v>357</v>
      </c>
      <c r="E2555" s="138">
        <v>26.39</v>
      </c>
      <c r="F2555" s="138">
        <v>21.46</v>
      </c>
      <c r="G2555" s="138">
        <v>31.98</v>
      </c>
      <c r="H2555" s="138">
        <v>10.193255020841226</v>
      </c>
    </row>
    <row r="2556" spans="1:8">
      <c r="A2556" s="39" t="s">
        <v>495</v>
      </c>
      <c r="B2556" s="39" t="s">
        <v>159</v>
      </c>
      <c r="C2556" s="39" t="s">
        <v>368</v>
      </c>
      <c r="D2556" s="39" t="s">
        <v>357</v>
      </c>
      <c r="E2556" s="138">
        <v>36.229999999999997</v>
      </c>
      <c r="F2556" s="138">
        <v>29.57</v>
      </c>
      <c r="G2556" s="138">
        <v>43.47</v>
      </c>
      <c r="H2556" s="138">
        <v>9.8537123930444395</v>
      </c>
    </row>
    <row r="2557" spans="1:8">
      <c r="A2557" s="39" t="s">
        <v>495</v>
      </c>
      <c r="B2557" s="39" t="s">
        <v>161</v>
      </c>
      <c r="C2557" s="39" t="s">
        <v>367</v>
      </c>
      <c r="D2557" s="39" t="s">
        <v>357</v>
      </c>
      <c r="E2557" s="138">
        <v>29.65</v>
      </c>
      <c r="F2557" s="138">
        <v>24.55</v>
      </c>
      <c r="G2557" s="138">
        <v>35.33</v>
      </c>
      <c r="H2557" s="138">
        <v>9.3086003372681283</v>
      </c>
    </row>
    <row r="2558" spans="1:8">
      <c r="A2558" s="39" t="s">
        <v>495</v>
      </c>
      <c r="B2558" s="39" t="s">
        <v>168</v>
      </c>
      <c r="C2558" s="39" t="s">
        <v>369</v>
      </c>
      <c r="D2558" s="39" t="s">
        <v>357</v>
      </c>
      <c r="E2558" s="138">
        <v>30.05</v>
      </c>
      <c r="F2558" s="138">
        <v>23.27</v>
      </c>
      <c r="G2558" s="138">
        <v>37.83</v>
      </c>
      <c r="H2558" s="138">
        <v>12.412645590682196</v>
      </c>
    </row>
    <row r="2559" spans="1:8">
      <c r="A2559" s="39" t="s">
        <v>495</v>
      </c>
      <c r="B2559" s="39" t="s">
        <v>98</v>
      </c>
      <c r="C2559" s="39" t="s">
        <v>374</v>
      </c>
      <c r="D2559" s="39" t="s">
        <v>358</v>
      </c>
      <c r="E2559" s="138">
        <v>38.68</v>
      </c>
      <c r="F2559" s="138">
        <v>29.88</v>
      </c>
      <c r="G2559" s="138">
        <v>48.28</v>
      </c>
      <c r="H2559" s="138">
        <v>12.254395036194417</v>
      </c>
    </row>
    <row r="2560" spans="1:8">
      <c r="A2560" s="39" t="s">
        <v>495</v>
      </c>
      <c r="B2560" s="39" t="s">
        <v>105</v>
      </c>
      <c r="C2560" s="39" t="s">
        <v>374</v>
      </c>
      <c r="D2560" s="39" t="s">
        <v>358</v>
      </c>
      <c r="E2560" s="138">
        <v>32.82</v>
      </c>
      <c r="F2560" s="138">
        <v>25.96</v>
      </c>
      <c r="G2560" s="138">
        <v>40.5</v>
      </c>
      <c r="H2560" s="138">
        <v>11.365021328458257</v>
      </c>
    </row>
    <row r="2561" spans="1:8">
      <c r="A2561" s="39" t="s">
        <v>495</v>
      </c>
      <c r="B2561" s="39" t="s">
        <v>106</v>
      </c>
      <c r="C2561" s="39" t="s">
        <v>372</v>
      </c>
      <c r="D2561" s="39" t="s">
        <v>358</v>
      </c>
      <c r="E2561" s="138">
        <v>18.850000000000001</v>
      </c>
      <c r="F2561" s="138">
        <v>15.2</v>
      </c>
      <c r="G2561" s="138">
        <v>23.14</v>
      </c>
      <c r="H2561" s="138">
        <v>10.716180371352785</v>
      </c>
    </row>
    <row r="2562" spans="1:8">
      <c r="A2562" s="39" t="s">
        <v>495</v>
      </c>
      <c r="B2562" s="39" t="s">
        <v>125</v>
      </c>
      <c r="C2562" s="39" t="s">
        <v>371</v>
      </c>
      <c r="D2562" s="39" t="s">
        <v>358</v>
      </c>
      <c r="E2562" s="138">
        <v>34.86</v>
      </c>
      <c r="F2562" s="138">
        <v>29.09</v>
      </c>
      <c r="G2562" s="138">
        <v>41.1</v>
      </c>
      <c r="H2562" s="138">
        <v>8.8353413654618471</v>
      </c>
    </row>
    <row r="2563" spans="1:8">
      <c r="A2563" s="39" t="s">
        <v>495</v>
      </c>
      <c r="B2563" s="39" t="s">
        <v>131</v>
      </c>
      <c r="C2563" s="39" t="s">
        <v>374</v>
      </c>
      <c r="D2563" s="39" t="s">
        <v>358</v>
      </c>
      <c r="E2563" s="138">
        <v>38.99</v>
      </c>
      <c r="F2563" s="138">
        <v>31.46</v>
      </c>
      <c r="G2563" s="138">
        <v>47.09</v>
      </c>
      <c r="H2563" s="138">
        <v>10.310335983585533</v>
      </c>
    </row>
    <row r="2564" spans="1:8">
      <c r="A2564" s="39" t="s">
        <v>495</v>
      </c>
      <c r="B2564" s="39" t="s">
        <v>133</v>
      </c>
      <c r="C2564" s="39" t="s">
        <v>373</v>
      </c>
      <c r="D2564" s="39" t="s">
        <v>358</v>
      </c>
      <c r="E2564" s="138">
        <v>34.4</v>
      </c>
      <c r="F2564" s="138">
        <v>29.13</v>
      </c>
      <c r="G2564" s="138">
        <v>40.08</v>
      </c>
      <c r="H2564" s="138">
        <v>8.1395348837209287</v>
      </c>
    </row>
    <row r="2565" spans="1:8">
      <c r="A2565" s="39" t="s">
        <v>495</v>
      </c>
      <c r="B2565" s="39" t="s">
        <v>137</v>
      </c>
      <c r="C2565" s="39" t="s">
        <v>372</v>
      </c>
      <c r="D2565" s="39" t="s">
        <v>358</v>
      </c>
      <c r="E2565" s="138">
        <v>27.61</v>
      </c>
      <c r="F2565" s="138">
        <v>21.45</v>
      </c>
      <c r="G2565" s="138">
        <v>34.76</v>
      </c>
      <c r="H2565" s="138">
        <v>12.350597609561753</v>
      </c>
    </row>
    <row r="2566" spans="1:8">
      <c r="A2566" s="39" t="s">
        <v>495</v>
      </c>
      <c r="B2566" s="39" t="s">
        <v>138</v>
      </c>
      <c r="C2566" s="39" t="s">
        <v>374</v>
      </c>
      <c r="D2566" s="39" t="s">
        <v>358</v>
      </c>
      <c r="E2566" s="138">
        <v>33.75</v>
      </c>
      <c r="F2566" s="138">
        <v>25.62</v>
      </c>
      <c r="G2566" s="138">
        <v>42.97</v>
      </c>
      <c r="H2566" s="138">
        <v>13.214814814814815</v>
      </c>
    </row>
    <row r="2567" spans="1:8">
      <c r="A2567" s="39" t="s">
        <v>495</v>
      </c>
      <c r="B2567" s="39" t="s">
        <v>140</v>
      </c>
      <c r="C2567" s="39" t="s">
        <v>373</v>
      </c>
      <c r="D2567" s="39" t="s">
        <v>358</v>
      </c>
      <c r="E2567" s="138">
        <v>30.01</v>
      </c>
      <c r="F2567" s="138">
        <v>24.26</v>
      </c>
      <c r="G2567" s="138">
        <v>36.47</v>
      </c>
      <c r="H2567" s="138">
        <v>10.396534488503832</v>
      </c>
    </row>
    <row r="2568" spans="1:8">
      <c r="A2568" s="39" t="s">
        <v>495</v>
      </c>
      <c r="B2568" s="39" t="s">
        <v>144</v>
      </c>
      <c r="C2568" s="39" t="s">
        <v>371</v>
      </c>
      <c r="D2568" s="39" t="s">
        <v>358</v>
      </c>
      <c r="E2568" s="138">
        <v>41.1</v>
      </c>
      <c r="F2568" s="138">
        <v>34.33</v>
      </c>
      <c r="G2568" s="138">
        <v>48.22</v>
      </c>
      <c r="H2568" s="138">
        <v>8.6861313868613141</v>
      </c>
    </row>
    <row r="2569" spans="1:8">
      <c r="A2569" s="39" t="s">
        <v>495</v>
      </c>
      <c r="B2569" s="39" t="s">
        <v>145</v>
      </c>
      <c r="C2569" s="39" t="s">
        <v>371</v>
      </c>
      <c r="D2569" s="39" t="s">
        <v>358</v>
      </c>
      <c r="E2569" s="138">
        <v>39.119999999999997</v>
      </c>
      <c r="F2569" s="138">
        <v>32.17</v>
      </c>
      <c r="G2569" s="138">
        <v>46.54</v>
      </c>
      <c r="H2569" s="138">
        <v>9.4325153374233146</v>
      </c>
    </row>
    <row r="2570" spans="1:8">
      <c r="A2570" s="39" t="s">
        <v>495</v>
      </c>
      <c r="B2570" s="39" t="s">
        <v>146</v>
      </c>
      <c r="C2570" s="39" t="s">
        <v>372</v>
      </c>
      <c r="D2570" s="39" t="s">
        <v>358</v>
      </c>
      <c r="E2570" s="138">
        <v>29.45</v>
      </c>
      <c r="F2570" s="138">
        <v>24.44</v>
      </c>
      <c r="G2570" s="138">
        <v>35.020000000000003</v>
      </c>
      <c r="H2570" s="138">
        <v>9.2020373514431242</v>
      </c>
    </row>
    <row r="2571" spans="1:8">
      <c r="A2571" s="39" t="s">
        <v>495</v>
      </c>
      <c r="B2571" s="39" t="s">
        <v>153</v>
      </c>
      <c r="C2571" s="39" t="s">
        <v>371</v>
      </c>
      <c r="D2571" s="39" t="s">
        <v>358</v>
      </c>
      <c r="E2571" s="138">
        <v>35.51</v>
      </c>
      <c r="F2571" s="138">
        <v>23.67</v>
      </c>
      <c r="G2571" s="138">
        <v>49.43</v>
      </c>
      <c r="H2571" s="138">
        <v>18.867924528301888</v>
      </c>
    </row>
    <row r="2572" spans="1:8">
      <c r="A2572" s="39" t="s">
        <v>495</v>
      </c>
      <c r="B2572" s="39" t="s">
        <v>162</v>
      </c>
      <c r="C2572" s="39" t="s">
        <v>371</v>
      </c>
      <c r="D2572" s="39" t="s">
        <v>358</v>
      </c>
      <c r="E2572" s="138">
        <v>33.380000000000003</v>
      </c>
      <c r="F2572" s="138">
        <v>24.55</v>
      </c>
      <c r="G2572" s="138">
        <v>43.55</v>
      </c>
      <c r="H2572" s="138">
        <v>14.679448771719592</v>
      </c>
    </row>
    <row r="2573" spans="1:8">
      <c r="A2573" s="39" t="s">
        <v>495</v>
      </c>
      <c r="B2573" s="39" t="s">
        <v>165</v>
      </c>
      <c r="C2573" s="39" t="s">
        <v>374</v>
      </c>
      <c r="D2573" s="39" t="s">
        <v>358</v>
      </c>
      <c r="E2573" s="138">
        <v>35.18</v>
      </c>
      <c r="F2573" s="138">
        <v>27.64</v>
      </c>
      <c r="G2573" s="138">
        <v>43.54</v>
      </c>
      <c r="H2573" s="138">
        <v>11.625923820352472</v>
      </c>
    </row>
    <row r="2574" spans="1:8">
      <c r="A2574" s="39" t="s">
        <v>495</v>
      </c>
      <c r="B2574" s="39" t="s">
        <v>166</v>
      </c>
      <c r="C2574" s="39" t="s">
        <v>374</v>
      </c>
      <c r="D2574" s="39" t="s">
        <v>358</v>
      </c>
      <c r="E2574" s="138">
        <v>39.840000000000003</v>
      </c>
      <c r="F2574" s="138">
        <v>32.67</v>
      </c>
      <c r="G2574" s="138">
        <v>47.47</v>
      </c>
      <c r="H2574" s="138">
        <v>9.5381526104417667</v>
      </c>
    </row>
    <row r="2575" spans="1:8">
      <c r="A2575" s="39" t="s">
        <v>495</v>
      </c>
      <c r="B2575" s="39" t="s">
        <v>170</v>
      </c>
      <c r="C2575" s="39" t="s">
        <v>372</v>
      </c>
      <c r="D2575" s="39" t="s">
        <v>358</v>
      </c>
      <c r="E2575" s="138">
        <v>25.44</v>
      </c>
      <c r="F2575" s="138">
        <v>20.65</v>
      </c>
      <c r="G2575" s="138">
        <v>30.91</v>
      </c>
      <c r="H2575" s="138">
        <v>10.29874213836478</v>
      </c>
    </row>
    <row r="2576" spans="1:8">
      <c r="A2576" s="39" t="s">
        <v>495</v>
      </c>
      <c r="B2576" s="39" t="s">
        <v>172</v>
      </c>
      <c r="C2576" s="39" t="s">
        <v>374</v>
      </c>
      <c r="D2576" s="39" t="s">
        <v>358</v>
      </c>
      <c r="E2576" s="138">
        <v>36.299999999999997</v>
      </c>
      <c r="F2576" s="138">
        <v>29.84</v>
      </c>
      <c r="G2576" s="138">
        <v>43.3</v>
      </c>
      <c r="H2576" s="138">
        <v>9.5041322314049594</v>
      </c>
    </row>
    <row r="2577" spans="1:8">
      <c r="A2577" s="39" t="s">
        <v>495</v>
      </c>
      <c r="B2577" s="39" t="s">
        <v>175</v>
      </c>
      <c r="C2577" s="39" t="s">
        <v>373</v>
      </c>
      <c r="D2577" s="39" t="s">
        <v>358</v>
      </c>
      <c r="E2577" s="138">
        <v>36.840000000000003</v>
      </c>
      <c r="F2577" s="138">
        <v>31.17</v>
      </c>
      <c r="G2577" s="138">
        <v>42.9</v>
      </c>
      <c r="H2577" s="138">
        <v>8.1704668838219305</v>
      </c>
    </row>
    <row r="2578" spans="1:8">
      <c r="A2578" s="39" t="s">
        <v>495</v>
      </c>
      <c r="B2578" s="39" t="s">
        <v>99</v>
      </c>
      <c r="C2578" s="39" t="s">
        <v>377</v>
      </c>
      <c r="D2578" s="39" t="s">
        <v>360</v>
      </c>
      <c r="E2578" s="138">
        <v>37.65</v>
      </c>
      <c r="F2578" s="138">
        <v>29.31</v>
      </c>
      <c r="G2578" s="138">
        <v>46.79</v>
      </c>
      <c r="H2578" s="138">
        <v>11.952191235059761</v>
      </c>
    </row>
    <row r="2579" spans="1:8">
      <c r="A2579" s="39" t="s">
        <v>495</v>
      </c>
      <c r="B2579" s="39" t="s">
        <v>100</v>
      </c>
      <c r="C2579" s="39" t="s">
        <v>377</v>
      </c>
      <c r="D2579" s="39" t="s">
        <v>360</v>
      </c>
      <c r="E2579" s="138">
        <v>43.28</v>
      </c>
      <c r="F2579" s="138">
        <v>37.340000000000003</v>
      </c>
      <c r="G2579" s="138">
        <v>49.42</v>
      </c>
      <c r="H2579" s="138">
        <v>7.1626617375231056</v>
      </c>
    </row>
    <row r="2580" spans="1:8">
      <c r="A2580" s="39" t="s">
        <v>495</v>
      </c>
      <c r="B2580" s="39" t="s">
        <v>107</v>
      </c>
      <c r="C2580" s="39" t="s">
        <v>376</v>
      </c>
      <c r="D2580" s="39" t="s">
        <v>360</v>
      </c>
      <c r="E2580" s="138">
        <v>36.369999999999997</v>
      </c>
      <c r="F2580" s="138">
        <v>31.17</v>
      </c>
      <c r="G2580" s="138">
        <v>41.91</v>
      </c>
      <c r="H2580" s="138">
        <v>7.5611767940610406</v>
      </c>
    </row>
    <row r="2581" spans="1:8">
      <c r="A2581" s="39" t="s">
        <v>495</v>
      </c>
      <c r="B2581" s="39" t="s">
        <v>113</v>
      </c>
      <c r="C2581" s="39" t="s">
        <v>375</v>
      </c>
      <c r="D2581" s="39" t="s">
        <v>360</v>
      </c>
      <c r="E2581" s="138">
        <v>39.869999999999997</v>
      </c>
      <c r="F2581" s="138">
        <v>32.19</v>
      </c>
      <c r="G2581" s="138">
        <v>48.08</v>
      </c>
      <c r="H2581" s="138">
        <v>10.258339603712065</v>
      </c>
    </row>
    <row r="2582" spans="1:8">
      <c r="A2582" s="39" t="s">
        <v>495</v>
      </c>
      <c r="B2582" s="39" t="s">
        <v>114</v>
      </c>
      <c r="C2582" s="39" t="s">
        <v>386</v>
      </c>
      <c r="D2582" s="39" t="s">
        <v>360</v>
      </c>
      <c r="E2582" s="138">
        <v>37.020000000000003</v>
      </c>
      <c r="F2582" s="138">
        <v>29.43</v>
      </c>
      <c r="G2582" s="138">
        <v>45.31</v>
      </c>
      <c r="H2582" s="138">
        <v>11.021069692058347</v>
      </c>
    </row>
    <row r="2583" spans="1:8">
      <c r="A2583" s="39" t="s">
        <v>495</v>
      </c>
      <c r="B2583" s="39" t="s">
        <v>120</v>
      </c>
      <c r="C2583" s="39" t="s">
        <v>386</v>
      </c>
      <c r="D2583" s="39" t="s">
        <v>360</v>
      </c>
      <c r="E2583" s="138">
        <v>31.01</v>
      </c>
      <c r="F2583" s="138">
        <v>22.88</v>
      </c>
      <c r="G2583" s="138">
        <v>40.51</v>
      </c>
      <c r="H2583" s="138">
        <v>14.608190906159304</v>
      </c>
    </row>
    <row r="2584" spans="1:8">
      <c r="A2584" s="39" t="s">
        <v>495</v>
      </c>
      <c r="B2584" s="39" t="s">
        <v>121</v>
      </c>
      <c r="C2584" s="39" t="s">
        <v>377</v>
      </c>
      <c r="D2584" s="39" t="s">
        <v>360</v>
      </c>
      <c r="E2584" s="138">
        <v>38.96</v>
      </c>
      <c r="F2584" s="138">
        <v>30.83</v>
      </c>
      <c r="G2584" s="138">
        <v>47.76</v>
      </c>
      <c r="H2584" s="138">
        <v>11.190965092402465</v>
      </c>
    </row>
    <row r="2585" spans="1:8">
      <c r="A2585" s="39" t="s">
        <v>495</v>
      </c>
      <c r="B2585" s="39" t="s">
        <v>124</v>
      </c>
      <c r="C2585" s="39" t="s">
        <v>375</v>
      </c>
      <c r="D2585" s="39" t="s">
        <v>360</v>
      </c>
      <c r="E2585" s="138">
        <v>40.18</v>
      </c>
      <c r="F2585" s="138">
        <v>34.11</v>
      </c>
      <c r="G2585" s="138">
        <v>46.57</v>
      </c>
      <c r="H2585" s="138">
        <v>7.9392732702837225</v>
      </c>
    </row>
    <row r="2586" spans="1:8">
      <c r="A2586" s="39" t="s">
        <v>495</v>
      </c>
      <c r="B2586" s="39" t="s">
        <v>126</v>
      </c>
      <c r="C2586" s="39" t="s">
        <v>377</v>
      </c>
      <c r="D2586" s="39" t="s">
        <v>360</v>
      </c>
      <c r="E2586" s="138">
        <v>41.26</v>
      </c>
      <c r="F2586" s="138">
        <v>31.79</v>
      </c>
      <c r="G2586" s="138">
        <v>51.44</v>
      </c>
      <c r="H2586" s="138">
        <v>12.312166747455164</v>
      </c>
    </row>
    <row r="2587" spans="1:8">
      <c r="A2587" s="39" t="s">
        <v>495</v>
      </c>
      <c r="B2587" s="39" t="s">
        <v>127</v>
      </c>
      <c r="C2587" s="39" t="s">
        <v>386</v>
      </c>
      <c r="D2587" s="39" t="s">
        <v>360</v>
      </c>
      <c r="E2587" s="138">
        <v>28.25</v>
      </c>
      <c r="F2587" s="138">
        <v>19.97</v>
      </c>
      <c r="G2587" s="138">
        <v>38.32</v>
      </c>
      <c r="H2587" s="138">
        <v>16.672566371681416</v>
      </c>
    </row>
    <row r="2588" spans="1:8">
      <c r="A2588" s="39" t="s">
        <v>495</v>
      </c>
      <c r="B2588" s="39" t="s">
        <v>128</v>
      </c>
      <c r="C2588" s="39" t="s">
        <v>379</v>
      </c>
      <c r="D2588" s="39" t="s">
        <v>360</v>
      </c>
      <c r="E2588" s="138">
        <v>27.56</v>
      </c>
      <c r="F2588" s="138">
        <v>22.47</v>
      </c>
      <c r="G2588" s="138">
        <v>33.32</v>
      </c>
      <c r="H2588" s="138">
        <v>10.087082728592163</v>
      </c>
    </row>
    <row r="2589" spans="1:8">
      <c r="A2589" s="39" t="s">
        <v>495</v>
      </c>
      <c r="B2589" s="39" t="s">
        <v>129</v>
      </c>
      <c r="C2589" s="39" t="s">
        <v>386</v>
      </c>
      <c r="D2589" s="39" t="s">
        <v>360</v>
      </c>
      <c r="E2589" s="138">
        <v>27.01</v>
      </c>
      <c r="F2589" s="138">
        <v>20.010000000000002</v>
      </c>
      <c r="G2589" s="138">
        <v>35.369999999999997</v>
      </c>
      <c r="H2589" s="138">
        <v>14.550166604961126</v>
      </c>
    </row>
    <row r="2590" spans="1:8">
      <c r="A2590" s="39" t="s">
        <v>495</v>
      </c>
      <c r="B2590" s="39" t="s">
        <v>139</v>
      </c>
      <c r="C2590" s="39" t="s">
        <v>379</v>
      </c>
      <c r="D2590" s="39" t="s">
        <v>360</v>
      </c>
      <c r="E2590" s="138">
        <v>33.909999999999997</v>
      </c>
      <c r="F2590" s="138">
        <v>28.66</v>
      </c>
      <c r="G2590" s="138">
        <v>39.57</v>
      </c>
      <c r="H2590" s="138">
        <v>8.2276614567974047</v>
      </c>
    </row>
    <row r="2591" spans="1:8">
      <c r="A2591" s="39" t="s">
        <v>495</v>
      </c>
      <c r="B2591" s="39" t="s">
        <v>141</v>
      </c>
      <c r="C2591" s="39" t="s">
        <v>379</v>
      </c>
      <c r="D2591" s="39" t="s">
        <v>360</v>
      </c>
      <c r="E2591" s="138">
        <v>22.82</v>
      </c>
      <c r="F2591" s="138">
        <v>17.62</v>
      </c>
      <c r="G2591" s="138">
        <v>29.01</v>
      </c>
      <c r="H2591" s="138">
        <v>12.751971954425942</v>
      </c>
    </row>
    <row r="2592" spans="1:8">
      <c r="A2592" s="39" t="s">
        <v>495</v>
      </c>
      <c r="B2592" s="39" t="s">
        <v>142</v>
      </c>
      <c r="C2592" s="39" t="s">
        <v>376</v>
      </c>
      <c r="D2592" s="39" t="s">
        <v>360</v>
      </c>
      <c r="E2592" s="138">
        <v>40.56</v>
      </c>
      <c r="F2592" s="138">
        <v>35</v>
      </c>
      <c r="G2592" s="138">
        <v>46.37</v>
      </c>
      <c r="H2592" s="138">
        <v>7.1745562130177518</v>
      </c>
    </row>
    <row r="2593" spans="1:8">
      <c r="A2593" s="39" t="s">
        <v>495</v>
      </c>
      <c r="B2593" s="39" t="s">
        <v>147</v>
      </c>
      <c r="C2593" s="39" t="s">
        <v>379</v>
      </c>
      <c r="D2593" s="39" t="s">
        <v>360</v>
      </c>
      <c r="E2593" s="138">
        <v>31.63</v>
      </c>
      <c r="F2593" s="138">
        <v>26.03</v>
      </c>
      <c r="G2593" s="138">
        <v>37.81</v>
      </c>
      <c r="H2593" s="138">
        <v>9.5478975656022769</v>
      </c>
    </row>
    <row r="2594" spans="1:8">
      <c r="A2594" s="39" t="s">
        <v>495</v>
      </c>
      <c r="B2594" s="39" t="s">
        <v>148</v>
      </c>
      <c r="C2594" s="39" t="s">
        <v>377</v>
      </c>
      <c r="D2594" s="39" t="s">
        <v>360</v>
      </c>
      <c r="E2594" s="138">
        <v>45.55</v>
      </c>
      <c r="F2594" s="138">
        <v>38.94</v>
      </c>
      <c r="G2594" s="138">
        <v>52.33</v>
      </c>
      <c r="H2594" s="138">
        <v>7.5521405049396266</v>
      </c>
    </row>
    <row r="2595" spans="1:8">
      <c r="A2595" s="39" t="s">
        <v>495</v>
      </c>
      <c r="B2595" s="39" t="s">
        <v>152</v>
      </c>
      <c r="C2595" s="39" t="s">
        <v>386</v>
      </c>
      <c r="D2595" s="39" t="s">
        <v>360</v>
      </c>
      <c r="E2595" s="138">
        <v>38.770000000000003</v>
      </c>
      <c r="F2595" s="138">
        <v>28.23</v>
      </c>
      <c r="G2595" s="138">
        <v>50.49</v>
      </c>
      <c r="H2595" s="138">
        <v>14.882641217436159</v>
      </c>
    </row>
    <row r="2596" spans="1:8">
      <c r="A2596" s="39" t="s">
        <v>495</v>
      </c>
      <c r="B2596" s="39" t="s">
        <v>155</v>
      </c>
      <c r="C2596" s="39" t="s">
        <v>386</v>
      </c>
      <c r="D2596" s="39" t="s">
        <v>360</v>
      </c>
      <c r="E2596" s="138">
        <v>39.5</v>
      </c>
      <c r="F2596" s="138">
        <v>30.59</v>
      </c>
      <c r="G2596" s="138">
        <v>49.16</v>
      </c>
      <c r="H2596" s="138">
        <v>12.126582278481013</v>
      </c>
    </row>
    <row r="2597" spans="1:8">
      <c r="A2597" s="39" t="s">
        <v>495</v>
      </c>
      <c r="B2597" s="39" t="s">
        <v>157</v>
      </c>
      <c r="C2597" s="39" t="s">
        <v>377</v>
      </c>
      <c r="D2597" s="39" t="s">
        <v>360</v>
      </c>
      <c r="E2597" s="138">
        <v>37.29</v>
      </c>
      <c r="F2597" s="138">
        <v>26.49</v>
      </c>
      <c r="G2597" s="138">
        <v>49.53</v>
      </c>
      <c r="H2597" s="138">
        <v>16.036470903727544</v>
      </c>
    </row>
    <row r="2598" spans="1:8">
      <c r="A2598" s="39" t="s">
        <v>495</v>
      </c>
      <c r="B2598" s="39" t="s">
        <v>158</v>
      </c>
      <c r="C2598" s="39" t="s">
        <v>375</v>
      </c>
      <c r="D2598" s="39" t="s">
        <v>360</v>
      </c>
      <c r="E2598" s="138">
        <v>29.11</v>
      </c>
      <c r="F2598" s="138">
        <v>16.850000000000001</v>
      </c>
      <c r="G2598" s="138">
        <v>45.4</v>
      </c>
      <c r="H2598" s="138">
        <v>25.523874957059427</v>
      </c>
    </row>
    <row r="2599" spans="1:8">
      <c r="A2599" s="39" t="s">
        <v>495</v>
      </c>
      <c r="B2599" s="39" t="s">
        <v>160</v>
      </c>
      <c r="C2599" s="39" t="s">
        <v>386</v>
      </c>
      <c r="D2599" s="39" t="s">
        <v>360</v>
      </c>
      <c r="E2599" s="138">
        <v>22.24</v>
      </c>
      <c r="F2599" s="138">
        <v>17.37</v>
      </c>
      <c r="G2599" s="138">
        <v>28.01</v>
      </c>
      <c r="H2599" s="138">
        <v>12.230215827338132</v>
      </c>
    </row>
    <row r="2600" spans="1:8">
      <c r="A2600" s="39" t="s">
        <v>495</v>
      </c>
      <c r="B2600" s="39" t="s">
        <v>163</v>
      </c>
      <c r="C2600" s="39" t="s">
        <v>375</v>
      </c>
      <c r="D2600" s="39" t="s">
        <v>360</v>
      </c>
      <c r="E2600" s="138">
        <v>37.090000000000003</v>
      </c>
      <c r="F2600" s="138">
        <v>28.09</v>
      </c>
      <c r="G2600" s="138">
        <v>47.1</v>
      </c>
      <c r="H2600" s="138">
        <v>13.211108115394984</v>
      </c>
    </row>
    <row r="2601" spans="1:8">
      <c r="A2601" s="39" t="s">
        <v>495</v>
      </c>
      <c r="B2601" s="39" t="s">
        <v>167</v>
      </c>
      <c r="C2601" s="39" t="s">
        <v>386</v>
      </c>
      <c r="D2601" s="39" t="s">
        <v>360</v>
      </c>
      <c r="E2601" s="138">
        <v>38.880000000000003</v>
      </c>
      <c r="F2601" s="138">
        <v>32.46</v>
      </c>
      <c r="G2601" s="138">
        <v>45.71</v>
      </c>
      <c r="H2601" s="138">
        <v>8.7448559670781876</v>
      </c>
    </row>
    <row r="2602" spans="1:8">
      <c r="A2602" s="39" t="s">
        <v>495</v>
      </c>
      <c r="B2602" s="39" t="s">
        <v>169</v>
      </c>
      <c r="C2602" s="39" t="s">
        <v>386</v>
      </c>
      <c r="D2602" s="39" t="s">
        <v>360</v>
      </c>
      <c r="E2602" s="138">
        <v>24.16</v>
      </c>
      <c r="F2602" s="138">
        <v>18.260000000000002</v>
      </c>
      <c r="G2602" s="138">
        <v>31.23</v>
      </c>
      <c r="H2602" s="138">
        <v>13.741721854304634</v>
      </c>
    </row>
    <row r="2603" spans="1:8">
      <c r="A2603" s="39" t="s">
        <v>495</v>
      </c>
      <c r="B2603" s="39" t="s">
        <v>173</v>
      </c>
      <c r="C2603" s="39" t="s">
        <v>379</v>
      </c>
      <c r="D2603" s="39" t="s">
        <v>360</v>
      </c>
      <c r="E2603" s="138">
        <v>37.590000000000003</v>
      </c>
      <c r="F2603" s="138">
        <v>32.36</v>
      </c>
      <c r="G2603" s="138">
        <v>43.13</v>
      </c>
      <c r="H2603" s="138">
        <v>7.3423782920989611</v>
      </c>
    </row>
    <row r="2604" spans="1:8">
      <c r="A2604" s="39" t="s">
        <v>495</v>
      </c>
      <c r="B2604" s="39" t="s">
        <v>176</v>
      </c>
      <c r="C2604" s="39" t="s">
        <v>386</v>
      </c>
      <c r="D2604" s="39" t="s">
        <v>360</v>
      </c>
      <c r="E2604" s="138">
        <v>27.46</v>
      </c>
      <c r="F2604" s="138">
        <v>20.74</v>
      </c>
      <c r="G2604" s="138">
        <v>35.39</v>
      </c>
      <c r="H2604" s="138">
        <v>13.656227239621266</v>
      </c>
    </row>
    <row r="2605" spans="1:8">
      <c r="A2605" s="39" t="s">
        <v>495</v>
      </c>
      <c r="B2605" s="39" t="s">
        <v>363</v>
      </c>
      <c r="C2605" s="39" t="s">
        <v>363</v>
      </c>
      <c r="D2605" s="39" t="s">
        <v>363</v>
      </c>
      <c r="E2605" s="138">
        <v>37.68</v>
      </c>
      <c r="F2605" s="138">
        <v>33.96</v>
      </c>
      <c r="G2605" s="138">
        <v>41.55</v>
      </c>
      <c r="H2605" s="138">
        <v>5.1486199575371545</v>
      </c>
    </row>
    <row r="2606" spans="1:8">
      <c r="A2606" s="39" t="s">
        <v>495</v>
      </c>
      <c r="B2606" s="39" t="s">
        <v>364</v>
      </c>
      <c r="C2606" s="39" t="s">
        <v>364</v>
      </c>
      <c r="D2606" s="39" t="s">
        <v>364</v>
      </c>
      <c r="E2606" s="138">
        <v>38.74</v>
      </c>
      <c r="F2606" s="138">
        <v>35.25</v>
      </c>
      <c r="G2606" s="138">
        <v>42.35</v>
      </c>
      <c r="H2606" s="138">
        <v>4.6721734641197727</v>
      </c>
    </row>
    <row r="2607" spans="1:8">
      <c r="A2607" s="39" t="s">
        <v>495</v>
      </c>
      <c r="B2607" s="39" t="s">
        <v>365</v>
      </c>
      <c r="C2607" s="39" t="s">
        <v>365</v>
      </c>
      <c r="D2607" s="39" t="s">
        <v>365</v>
      </c>
      <c r="E2607" s="138">
        <v>28.22</v>
      </c>
      <c r="F2607" s="138">
        <v>23.78</v>
      </c>
      <c r="G2607" s="138">
        <v>33.14</v>
      </c>
      <c r="H2607" s="138">
        <v>8.4691708008504616</v>
      </c>
    </row>
    <row r="2608" spans="1:8">
      <c r="A2608" s="39" t="s">
        <v>495</v>
      </c>
      <c r="B2608" s="39" t="s">
        <v>366</v>
      </c>
      <c r="C2608" s="39" t="s">
        <v>366</v>
      </c>
      <c r="D2608" s="39" t="s">
        <v>366</v>
      </c>
      <c r="E2608" s="138">
        <v>33.92</v>
      </c>
      <c r="F2608" s="138">
        <v>31.36</v>
      </c>
      <c r="G2608" s="138">
        <v>36.58</v>
      </c>
      <c r="H2608" s="138">
        <v>3.920990566037736</v>
      </c>
    </row>
    <row r="2609" spans="1:8">
      <c r="A2609" s="39" t="s">
        <v>495</v>
      </c>
      <c r="B2609" s="39" t="s">
        <v>356</v>
      </c>
      <c r="C2609" s="39" t="s">
        <v>356</v>
      </c>
      <c r="D2609" s="39" t="s">
        <v>356</v>
      </c>
      <c r="E2609" s="138">
        <v>34.99</v>
      </c>
      <c r="F2609" s="138">
        <v>33.24</v>
      </c>
      <c r="G2609" s="138">
        <v>36.79</v>
      </c>
      <c r="H2609" s="138">
        <v>2.6007430694484137</v>
      </c>
    </row>
    <row r="2610" spans="1:8">
      <c r="A2610" s="39" t="s">
        <v>495</v>
      </c>
      <c r="B2610" s="39" t="s">
        <v>367</v>
      </c>
      <c r="C2610" s="39" t="s">
        <v>367</v>
      </c>
      <c r="D2610" s="39" t="s">
        <v>367</v>
      </c>
      <c r="E2610" s="138">
        <v>32.49</v>
      </c>
      <c r="F2610" s="138">
        <v>30.27</v>
      </c>
      <c r="G2610" s="138">
        <v>34.799999999999997</v>
      </c>
      <c r="H2610" s="138">
        <v>3.5703293321021845</v>
      </c>
    </row>
    <row r="2611" spans="1:8">
      <c r="A2611" s="39" t="s">
        <v>495</v>
      </c>
      <c r="B2611" s="39" t="s">
        <v>368</v>
      </c>
      <c r="C2611" s="39" t="s">
        <v>368</v>
      </c>
      <c r="D2611" s="39" t="s">
        <v>368</v>
      </c>
      <c r="E2611" s="138">
        <v>38.07</v>
      </c>
      <c r="F2611" s="138">
        <v>34.200000000000003</v>
      </c>
      <c r="G2611" s="138">
        <v>42.09</v>
      </c>
      <c r="H2611" s="138">
        <v>5.3060152350932492</v>
      </c>
    </row>
    <row r="2612" spans="1:8">
      <c r="A2612" s="39" t="s">
        <v>495</v>
      </c>
      <c r="B2612" s="39" t="s">
        <v>369</v>
      </c>
      <c r="C2612" s="39" t="s">
        <v>369</v>
      </c>
      <c r="D2612" s="39" t="s">
        <v>369</v>
      </c>
      <c r="E2612" s="138">
        <v>34.700000000000003</v>
      </c>
      <c r="F2612" s="138">
        <v>29.51</v>
      </c>
      <c r="G2612" s="138">
        <v>40.270000000000003</v>
      </c>
      <c r="H2612" s="138">
        <v>7.9250720461095092</v>
      </c>
    </row>
    <row r="2613" spans="1:8">
      <c r="A2613" s="39" t="s">
        <v>495</v>
      </c>
      <c r="B2613" s="39" t="s">
        <v>370</v>
      </c>
      <c r="C2613" s="39" t="s">
        <v>370</v>
      </c>
      <c r="D2613" s="39" t="s">
        <v>370</v>
      </c>
      <c r="E2613" s="138">
        <v>37.35</v>
      </c>
      <c r="F2613" s="138">
        <v>33.96</v>
      </c>
      <c r="G2613" s="138">
        <v>40.880000000000003</v>
      </c>
      <c r="H2613" s="138">
        <v>4.738955823293173</v>
      </c>
    </row>
    <row r="2614" spans="1:8">
      <c r="A2614" s="39" t="s">
        <v>495</v>
      </c>
      <c r="B2614" s="39" t="s">
        <v>357</v>
      </c>
      <c r="C2614" s="39" t="s">
        <v>357</v>
      </c>
      <c r="D2614" s="39" t="s">
        <v>357</v>
      </c>
      <c r="E2614" s="138">
        <v>34.53</v>
      </c>
      <c r="F2614" s="138">
        <v>32.869999999999997</v>
      </c>
      <c r="G2614" s="138">
        <v>36.24</v>
      </c>
      <c r="H2614" s="138">
        <v>2.4905878945844195</v>
      </c>
    </row>
    <row r="2615" spans="1:8">
      <c r="A2615" s="39" t="s">
        <v>495</v>
      </c>
      <c r="B2615" s="39" t="s">
        <v>371</v>
      </c>
      <c r="C2615" s="39" t="s">
        <v>371</v>
      </c>
      <c r="D2615" s="39" t="s">
        <v>371</v>
      </c>
      <c r="E2615" s="138">
        <v>37.15</v>
      </c>
      <c r="F2615" s="138">
        <v>33.6</v>
      </c>
      <c r="G2615" s="138">
        <v>40.840000000000003</v>
      </c>
      <c r="H2615" s="138">
        <v>4.9798115746971741</v>
      </c>
    </row>
    <row r="2616" spans="1:8">
      <c r="A2616" s="39" t="s">
        <v>495</v>
      </c>
      <c r="B2616" s="39" t="s">
        <v>372</v>
      </c>
      <c r="C2616" s="39" t="s">
        <v>372</v>
      </c>
      <c r="D2616" s="39" t="s">
        <v>372</v>
      </c>
      <c r="E2616" s="138">
        <v>25.24</v>
      </c>
      <c r="F2616" s="138">
        <v>22.73</v>
      </c>
      <c r="G2616" s="138">
        <v>27.93</v>
      </c>
      <c r="H2616" s="138">
        <v>5.2694136291600646</v>
      </c>
    </row>
    <row r="2617" spans="1:8">
      <c r="A2617" s="39" t="s">
        <v>495</v>
      </c>
      <c r="B2617" s="39" t="s">
        <v>373</v>
      </c>
      <c r="C2617" s="39" t="s">
        <v>373</v>
      </c>
      <c r="D2617" s="39" t="s">
        <v>373</v>
      </c>
      <c r="E2617" s="138">
        <v>33.950000000000003</v>
      </c>
      <c r="F2617" s="138">
        <v>30.61</v>
      </c>
      <c r="G2617" s="138">
        <v>37.450000000000003</v>
      </c>
      <c r="H2617" s="138">
        <v>5.1546391752577314</v>
      </c>
    </row>
    <row r="2618" spans="1:8">
      <c r="A2618" s="39" t="s">
        <v>495</v>
      </c>
      <c r="B2618" s="39" t="s">
        <v>374</v>
      </c>
      <c r="C2618" s="39" t="s">
        <v>374</v>
      </c>
      <c r="D2618" s="39" t="s">
        <v>374</v>
      </c>
      <c r="E2618" s="138">
        <v>36.86</v>
      </c>
      <c r="F2618" s="138">
        <v>33.44</v>
      </c>
      <c r="G2618" s="138">
        <v>40.409999999999997</v>
      </c>
      <c r="H2618" s="138">
        <v>4.8290830168204018</v>
      </c>
    </row>
    <row r="2619" spans="1:8">
      <c r="A2619" s="39" t="s">
        <v>495</v>
      </c>
      <c r="B2619" s="39" t="s">
        <v>358</v>
      </c>
      <c r="C2619" s="39" t="s">
        <v>358</v>
      </c>
      <c r="D2619" s="39" t="s">
        <v>358</v>
      </c>
      <c r="E2619" s="138">
        <v>30.23</v>
      </c>
      <c r="F2619" s="138">
        <v>28.52</v>
      </c>
      <c r="G2619" s="138">
        <v>32</v>
      </c>
      <c r="H2619" s="138">
        <v>2.9440952695997353</v>
      </c>
    </row>
    <row r="2620" spans="1:8">
      <c r="A2620" s="39" t="s">
        <v>495</v>
      </c>
      <c r="B2620" s="39" t="s">
        <v>375</v>
      </c>
      <c r="C2620" s="39" t="s">
        <v>375</v>
      </c>
      <c r="D2620" s="39" t="s">
        <v>375</v>
      </c>
      <c r="E2620" s="138">
        <v>39.880000000000003</v>
      </c>
      <c r="F2620" s="138">
        <v>34.69</v>
      </c>
      <c r="G2620" s="138">
        <v>45.31</v>
      </c>
      <c r="H2620" s="138">
        <v>6.8204613841524573</v>
      </c>
    </row>
    <row r="2621" spans="1:8">
      <c r="A2621" s="39" t="s">
        <v>495</v>
      </c>
      <c r="B2621" s="39" t="s">
        <v>376</v>
      </c>
      <c r="C2621" s="39" t="s">
        <v>376</v>
      </c>
      <c r="D2621" s="39" t="s">
        <v>376</v>
      </c>
      <c r="E2621" s="138">
        <v>38.119999999999997</v>
      </c>
      <c r="F2621" s="138">
        <v>34.26</v>
      </c>
      <c r="G2621" s="138">
        <v>42.13</v>
      </c>
      <c r="H2621" s="138">
        <v>5.2728226652675758</v>
      </c>
    </row>
    <row r="2622" spans="1:8">
      <c r="A2622" s="39" t="s">
        <v>495</v>
      </c>
      <c r="B2622" s="39" t="s">
        <v>377</v>
      </c>
      <c r="C2622" s="39" t="s">
        <v>377</v>
      </c>
      <c r="D2622" s="39" t="s">
        <v>377</v>
      </c>
      <c r="E2622" s="138">
        <v>42.35</v>
      </c>
      <c r="F2622" s="138">
        <v>38.58</v>
      </c>
      <c r="G2622" s="138">
        <v>46.21</v>
      </c>
      <c r="H2622" s="138">
        <v>4.6044864226682405</v>
      </c>
    </row>
    <row r="2623" spans="1:8">
      <c r="A2623" s="39" t="s">
        <v>495</v>
      </c>
      <c r="B2623" s="39" t="s">
        <v>386</v>
      </c>
      <c r="C2623" s="39" t="s">
        <v>386</v>
      </c>
      <c r="D2623" s="39" t="s">
        <v>386</v>
      </c>
      <c r="E2623" s="138">
        <v>33.26</v>
      </c>
      <c r="F2623" s="138">
        <v>30.15</v>
      </c>
      <c r="G2623" s="138">
        <v>36.520000000000003</v>
      </c>
      <c r="H2623" s="138">
        <v>4.8707155742633805</v>
      </c>
    </row>
    <row r="2624" spans="1:8">
      <c r="A2624" s="39" t="s">
        <v>495</v>
      </c>
      <c r="B2624" s="39" t="s">
        <v>379</v>
      </c>
      <c r="C2624" s="39" t="s">
        <v>379</v>
      </c>
      <c r="D2624" s="39" t="s">
        <v>379</v>
      </c>
      <c r="E2624" s="138">
        <v>30.98</v>
      </c>
      <c r="F2624" s="138">
        <v>28.45</v>
      </c>
      <c r="G2624" s="138">
        <v>33.619999999999997</v>
      </c>
      <c r="H2624" s="138">
        <v>4.2608134280180767</v>
      </c>
    </row>
    <row r="2625" spans="1:8">
      <c r="A2625" s="39" t="s">
        <v>495</v>
      </c>
      <c r="B2625" s="39" t="s">
        <v>360</v>
      </c>
      <c r="C2625" s="39" t="s">
        <v>360</v>
      </c>
      <c r="D2625" s="39" t="s">
        <v>360</v>
      </c>
      <c r="E2625" s="138">
        <v>35.380000000000003</v>
      </c>
      <c r="F2625" s="138">
        <v>33.68</v>
      </c>
      <c r="G2625" s="138">
        <v>37.119999999999997</v>
      </c>
      <c r="H2625" s="138">
        <v>2.4872809496890897</v>
      </c>
    </row>
    <row r="2626" spans="1:8">
      <c r="A2626" s="39" t="s">
        <v>495</v>
      </c>
      <c r="B2626" s="39" t="s">
        <v>0</v>
      </c>
      <c r="C2626" s="39" t="s">
        <v>0</v>
      </c>
      <c r="D2626" s="39" t="s">
        <v>0</v>
      </c>
      <c r="E2626" s="138">
        <v>33.909999999999997</v>
      </c>
      <c r="F2626" s="138">
        <v>33.049999999999997</v>
      </c>
      <c r="G2626" s="138">
        <v>34.79</v>
      </c>
      <c r="H2626" s="138">
        <v>1.2975523444411678</v>
      </c>
    </row>
    <row r="2627" spans="1:8">
      <c r="A2627" s="39" t="s">
        <v>230</v>
      </c>
      <c r="B2627" s="39" t="s">
        <v>101</v>
      </c>
      <c r="C2627" s="39" t="s">
        <v>366</v>
      </c>
      <c r="D2627" s="39" t="s">
        <v>356</v>
      </c>
      <c r="E2627" s="138">
        <v>2.78</v>
      </c>
      <c r="F2627" s="138">
        <v>1.32</v>
      </c>
      <c r="G2627" s="138">
        <v>5.76</v>
      </c>
      <c r="H2627" s="138">
        <v>37.769784172661872</v>
      </c>
    </row>
    <row r="2628" spans="1:8">
      <c r="A2628" s="39" t="s">
        <v>230</v>
      </c>
      <c r="B2628" s="39" t="s">
        <v>108</v>
      </c>
      <c r="C2628" s="39" t="s">
        <v>365</v>
      </c>
      <c r="D2628" s="39" t="s">
        <v>356</v>
      </c>
      <c r="E2628" s="138">
        <v>1.1299999999999999</v>
      </c>
      <c r="F2628" s="138">
        <v>0.69</v>
      </c>
      <c r="G2628" s="138">
        <v>1.86</v>
      </c>
      <c r="H2628" s="138">
        <v>25.663716814159294</v>
      </c>
    </row>
    <row r="2629" spans="1:8">
      <c r="A2629" s="39" t="s">
        <v>230</v>
      </c>
      <c r="B2629" s="39" t="s">
        <v>109</v>
      </c>
      <c r="C2629" s="39" t="s">
        <v>364</v>
      </c>
      <c r="D2629" s="39" t="s">
        <v>356</v>
      </c>
      <c r="E2629" s="138">
        <v>1.6</v>
      </c>
      <c r="F2629" s="138">
        <v>0.9</v>
      </c>
      <c r="G2629" s="138">
        <v>2.85</v>
      </c>
      <c r="H2629" s="138">
        <v>29.374999999999996</v>
      </c>
    </row>
    <row r="2630" spans="1:8">
      <c r="A2630" s="39" t="s">
        <v>230</v>
      </c>
      <c r="B2630" s="39" t="s">
        <v>112</v>
      </c>
      <c r="C2630" s="39" t="s">
        <v>364</v>
      </c>
      <c r="D2630" s="39" t="s">
        <v>356</v>
      </c>
      <c r="E2630" s="138">
        <v>1.2</v>
      </c>
      <c r="F2630" s="138">
        <v>0.56999999999999995</v>
      </c>
      <c r="G2630" s="138">
        <v>2.5099999999999998</v>
      </c>
      <c r="H2630" s="138">
        <v>38.333333333333336</v>
      </c>
    </row>
    <row r="2631" spans="1:8">
      <c r="A2631" s="39" t="s">
        <v>230</v>
      </c>
      <c r="B2631" s="39" t="s">
        <v>115</v>
      </c>
      <c r="C2631" s="39" t="s">
        <v>366</v>
      </c>
      <c r="D2631" s="39" t="s">
        <v>356</v>
      </c>
      <c r="E2631" s="138">
        <v>4.08</v>
      </c>
      <c r="F2631" s="138">
        <v>2.19</v>
      </c>
      <c r="G2631" s="138">
        <v>7.48</v>
      </c>
      <c r="H2631" s="138">
        <v>31.372549019607842</v>
      </c>
    </row>
    <row r="2632" spans="1:8">
      <c r="A2632" s="39" t="s">
        <v>230</v>
      </c>
      <c r="B2632" s="39" t="s">
        <v>118</v>
      </c>
      <c r="C2632" s="39" t="s">
        <v>365</v>
      </c>
      <c r="D2632" s="39" t="s">
        <v>356</v>
      </c>
      <c r="E2632" s="138">
        <v>4.24</v>
      </c>
      <c r="F2632" s="138">
        <v>1.96</v>
      </c>
      <c r="G2632" s="138">
        <v>8.91</v>
      </c>
      <c r="H2632" s="138">
        <v>38.679245283018865</v>
      </c>
    </row>
    <row r="2633" spans="1:8">
      <c r="A2633" s="39" t="s">
        <v>230</v>
      </c>
      <c r="B2633" s="39" t="s">
        <v>122</v>
      </c>
      <c r="C2633" s="39" t="s">
        <v>364</v>
      </c>
      <c r="D2633" s="39" t="s">
        <v>356</v>
      </c>
      <c r="E2633" s="138">
        <v>2.64</v>
      </c>
      <c r="F2633" s="138">
        <v>1.05</v>
      </c>
      <c r="G2633" s="138">
        <v>6.46</v>
      </c>
      <c r="H2633" s="138">
        <v>46.590909090909086</v>
      </c>
    </row>
    <row r="2634" spans="1:8">
      <c r="A2634" s="39" t="s">
        <v>230</v>
      </c>
      <c r="B2634" s="39" t="s">
        <v>130</v>
      </c>
      <c r="C2634" s="39" t="s">
        <v>363</v>
      </c>
      <c r="D2634" s="39" t="s">
        <v>356</v>
      </c>
      <c r="E2634" s="138">
        <v>5.0599999999999996</v>
      </c>
      <c r="F2634" s="138">
        <v>3.23</v>
      </c>
      <c r="G2634" s="138">
        <v>7.86</v>
      </c>
      <c r="H2634" s="138">
        <v>22.727272727272727</v>
      </c>
    </row>
    <row r="2635" spans="1:8">
      <c r="A2635" s="39" t="s">
        <v>230</v>
      </c>
      <c r="B2635" s="39" t="s">
        <v>135</v>
      </c>
      <c r="C2635" s="39" t="s">
        <v>364</v>
      </c>
      <c r="D2635" s="39" t="s">
        <v>356</v>
      </c>
      <c r="E2635" s="138">
        <v>1.23</v>
      </c>
      <c r="F2635" s="138">
        <v>0.61</v>
      </c>
      <c r="G2635" s="138">
        <v>2.4700000000000002</v>
      </c>
      <c r="H2635" s="138">
        <v>35.772357723577237</v>
      </c>
    </row>
    <row r="2636" spans="1:8">
      <c r="A2636" s="39" t="s">
        <v>230</v>
      </c>
      <c r="B2636" s="39" t="s">
        <v>136</v>
      </c>
      <c r="C2636" s="39" t="s">
        <v>364</v>
      </c>
      <c r="D2636" s="39" t="s">
        <v>356</v>
      </c>
      <c r="E2636" s="138">
        <v>0.82</v>
      </c>
      <c r="F2636" s="138">
        <v>0.34</v>
      </c>
      <c r="G2636" s="138">
        <v>1.97</v>
      </c>
      <c r="H2636" s="138">
        <v>45.121951219512198</v>
      </c>
    </row>
    <row r="2637" spans="1:8">
      <c r="A2637" s="39" t="s">
        <v>230</v>
      </c>
      <c r="B2637" s="39" t="s">
        <v>143</v>
      </c>
      <c r="C2637" s="39" t="s">
        <v>365</v>
      </c>
      <c r="D2637" s="39" t="s">
        <v>356</v>
      </c>
      <c r="E2637" s="138">
        <v>1.92</v>
      </c>
      <c r="F2637" s="138">
        <v>1.07</v>
      </c>
      <c r="G2637" s="138">
        <v>3.42</v>
      </c>
      <c r="H2637" s="138">
        <v>29.6875</v>
      </c>
    </row>
    <row r="2638" spans="1:8">
      <c r="A2638" s="39" t="s">
        <v>230</v>
      </c>
      <c r="B2638" s="39" t="s">
        <v>149</v>
      </c>
      <c r="C2638" s="39" t="s">
        <v>363</v>
      </c>
      <c r="D2638" s="39" t="s">
        <v>356</v>
      </c>
      <c r="E2638" s="138">
        <v>1.3</v>
      </c>
      <c r="F2638" s="138">
        <v>0.36</v>
      </c>
      <c r="G2638" s="138">
        <v>4.58</v>
      </c>
      <c r="H2638" s="138">
        <v>65.384615384615387</v>
      </c>
    </row>
    <row r="2639" spans="1:8">
      <c r="A2639" s="39" t="s">
        <v>230</v>
      </c>
      <c r="B2639" s="39" t="s">
        <v>151</v>
      </c>
      <c r="C2639" s="39" t="s">
        <v>364</v>
      </c>
      <c r="D2639" s="39" t="s">
        <v>356</v>
      </c>
      <c r="E2639" s="138">
        <v>0.85</v>
      </c>
      <c r="F2639" s="138">
        <v>0.37</v>
      </c>
      <c r="G2639" s="138">
        <v>1.97</v>
      </c>
      <c r="H2639" s="138">
        <v>43.529411764705884</v>
      </c>
    </row>
    <row r="2640" spans="1:8">
      <c r="A2640" s="39" t="s">
        <v>230</v>
      </c>
      <c r="B2640" s="39" t="s">
        <v>154</v>
      </c>
      <c r="C2640" s="39" t="s">
        <v>366</v>
      </c>
      <c r="D2640" s="39" t="s">
        <v>356</v>
      </c>
      <c r="E2640" s="138">
        <v>2.06</v>
      </c>
      <c r="F2640" s="138">
        <v>0.98</v>
      </c>
      <c r="G2640" s="138">
        <v>4.28</v>
      </c>
      <c r="H2640" s="138">
        <v>37.864077669902912</v>
      </c>
    </row>
    <row r="2641" spans="1:8">
      <c r="A2641" s="39" t="s">
        <v>230</v>
      </c>
      <c r="B2641" s="39" t="s">
        <v>164</v>
      </c>
      <c r="C2641" s="39" t="s">
        <v>365</v>
      </c>
      <c r="D2641" s="39" t="s">
        <v>356</v>
      </c>
      <c r="E2641" s="138">
        <v>2.11</v>
      </c>
      <c r="F2641" s="138">
        <v>1.32</v>
      </c>
      <c r="G2641" s="138">
        <v>3.34</v>
      </c>
      <c r="H2641" s="138">
        <v>23.696682464454977</v>
      </c>
    </row>
    <row r="2642" spans="1:8">
      <c r="A2642" s="39" t="s">
        <v>230</v>
      </c>
      <c r="B2642" s="39" t="s">
        <v>171</v>
      </c>
      <c r="C2642" s="39" t="s">
        <v>366</v>
      </c>
      <c r="D2642" s="39" t="s">
        <v>356</v>
      </c>
      <c r="E2642" s="138">
        <v>4.04</v>
      </c>
      <c r="F2642" s="138">
        <v>2.35</v>
      </c>
      <c r="G2642" s="138">
        <v>6.86</v>
      </c>
      <c r="H2642" s="138">
        <v>27.475247524752476</v>
      </c>
    </row>
    <row r="2643" spans="1:8">
      <c r="A2643" s="39" t="s">
        <v>230</v>
      </c>
      <c r="B2643" s="39" t="s">
        <v>174</v>
      </c>
      <c r="C2643" s="39" t="s">
        <v>366</v>
      </c>
      <c r="D2643" s="39" t="s">
        <v>356</v>
      </c>
      <c r="E2643" s="138">
        <v>2.71</v>
      </c>
      <c r="F2643" s="138">
        <v>1.31</v>
      </c>
      <c r="G2643" s="138">
        <v>5.52</v>
      </c>
      <c r="H2643" s="138">
        <v>36.531365313653133</v>
      </c>
    </row>
    <row r="2644" spans="1:8">
      <c r="A2644" s="39" t="s">
        <v>230</v>
      </c>
      <c r="B2644" s="39" t="s">
        <v>102</v>
      </c>
      <c r="C2644" s="39" t="s">
        <v>368</v>
      </c>
      <c r="D2644" s="39" t="s">
        <v>357</v>
      </c>
      <c r="E2644" s="138">
        <v>0.83</v>
      </c>
      <c r="F2644" s="138">
        <v>0.37</v>
      </c>
      <c r="G2644" s="138">
        <v>1.86</v>
      </c>
      <c r="H2644" s="138">
        <v>40.963855421686752</v>
      </c>
    </row>
    <row r="2645" spans="1:8">
      <c r="A2645" s="39" t="s">
        <v>230</v>
      </c>
      <c r="B2645" s="39" t="s">
        <v>103</v>
      </c>
      <c r="C2645" s="39" t="s">
        <v>368</v>
      </c>
      <c r="D2645" s="39" t="s">
        <v>357</v>
      </c>
      <c r="E2645" s="138">
        <v>1.39</v>
      </c>
      <c r="F2645" s="138">
        <v>0.76</v>
      </c>
      <c r="G2645" s="138">
        <v>2.52</v>
      </c>
      <c r="H2645" s="138">
        <v>30.935251798561154</v>
      </c>
    </row>
    <row r="2646" spans="1:8">
      <c r="A2646" s="39" t="s">
        <v>230</v>
      </c>
      <c r="B2646" s="39" t="s">
        <v>104</v>
      </c>
      <c r="C2646" s="39" t="s">
        <v>367</v>
      </c>
      <c r="D2646" s="39" t="s">
        <v>357</v>
      </c>
      <c r="E2646" s="138">
        <v>0.79</v>
      </c>
      <c r="F2646" s="138">
        <v>0.24</v>
      </c>
      <c r="G2646" s="138">
        <v>2.5</v>
      </c>
      <c r="H2646" s="138">
        <v>59.493670886075947</v>
      </c>
    </row>
    <row r="2647" spans="1:8">
      <c r="A2647" s="39" t="s">
        <v>230</v>
      </c>
      <c r="B2647" s="39" t="s">
        <v>110</v>
      </c>
      <c r="C2647" s="39" t="s">
        <v>370</v>
      </c>
      <c r="D2647" s="39" t="s">
        <v>357</v>
      </c>
      <c r="E2647" s="138">
        <v>1.36</v>
      </c>
      <c r="F2647" s="138">
        <v>0.43</v>
      </c>
      <c r="G2647" s="138">
        <v>4.25</v>
      </c>
      <c r="H2647" s="138">
        <v>58.82352941176471</v>
      </c>
    </row>
    <row r="2648" spans="1:8">
      <c r="A2648" s="39" t="s">
        <v>230</v>
      </c>
      <c r="B2648" s="39" t="s">
        <v>111</v>
      </c>
      <c r="C2648" s="39" t="s">
        <v>370</v>
      </c>
      <c r="D2648" s="39" t="s">
        <v>357</v>
      </c>
      <c r="E2648" s="138">
        <v>1.89</v>
      </c>
      <c r="F2648" s="138">
        <v>0.96</v>
      </c>
      <c r="G2648" s="138">
        <v>3.69</v>
      </c>
      <c r="H2648" s="138">
        <v>34.391534391534393</v>
      </c>
    </row>
    <row r="2649" spans="1:8">
      <c r="A2649" s="39" t="s">
        <v>230</v>
      </c>
      <c r="B2649" s="39" t="s">
        <v>116</v>
      </c>
      <c r="C2649" s="39" t="s">
        <v>369</v>
      </c>
      <c r="D2649" s="39" t="s">
        <v>357</v>
      </c>
      <c r="E2649" s="138">
        <v>1.1499999999999999</v>
      </c>
      <c r="F2649" s="138">
        <v>0.51</v>
      </c>
      <c r="G2649" s="138">
        <v>2.57</v>
      </c>
      <c r="H2649" s="138">
        <v>40.869565217391305</v>
      </c>
    </row>
    <row r="2650" spans="1:8">
      <c r="A2650" s="39" t="s">
        <v>230</v>
      </c>
      <c r="B2650" s="39" t="s">
        <v>117</v>
      </c>
      <c r="C2650" s="39" t="s">
        <v>367</v>
      </c>
      <c r="D2650" s="39" t="s">
        <v>357</v>
      </c>
      <c r="E2650" s="138">
        <v>1.26</v>
      </c>
      <c r="F2650" s="138">
        <v>0.56000000000000005</v>
      </c>
      <c r="G2650" s="138">
        <v>2.8</v>
      </c>
      <c r="H2650" s="138">
        <v>41.269841269841272</v>
      </c>
    </row>
    <row r="2651" spans="1:8">
      <c r="A2651" s="39" t="s">
        <v>230</v>
      </c>
      <c r="B2651" s="39" t="s">
        <v>119</v>
      </c>
      <c r="C2651" s="39" t="s">
        <v>367</v>
      </c>
      <c r="D2651" s="39" t="s">
        <v>357</v>
      </c>
      <c r="E2651" s="138">
        <v>1.53</v>
      </c>
      <c r="F2651" s="138">
        <v>0.69</v>
      </c>
      <c r="G2651" s="138">
        <v>3.35</v>
      </c>
      <c r="H2651" s="138">
        <v>40.522875816993462</v>
      </c>
    </row>
    <row r="2652" spans="1:8">
      <c r="A2652" s="39" t="s">
        <v>230</v>
      </c>
      <c r="B2652" s="39" t="s">
        <v>123</v>
      </c>
      <c r="C2652" s="39" t="s">
        <v>370</v>
      </c>
      <c r="D2652" s="39" t="s">
        <v>357</v>
      </c>
      <c r="E2652" s="138">
        <v>7.06</v>
      </c>
      <c r="F2652" s="138">
        <v>4.3899999999999997</v>
      </c>
      <c r="G2652" s="138">
        <v>11.16</v>
      </c>
      <c r="H2652" s="138">
        <v>23.79603399433428</v>
      </c>
    </row>
    <row r="2653" spans="1:8">
      <c r="A2653" s="39" t="s">
        <v>230</v>
      </c>
      <c r="B2653" s="39" t="s">
        <v>132</v>
      </c>
      <c r="C2653" s="39" t="s">
        <v>367</v>
      </c>
      <c r="D2653" s="39" t="s">
        <v>357</v>
      </c>
      <c r="E2653" s="138">
        <v>1.66</v>
      </c>
      <c r="F2653" s="138">
        <v>0.62</v>
      </c>
      <c r="G2653" s="138">
        <v>4.38</v>
      </c>
      <c r="H2653" s="138">
        <v>50</v>
      </c>
    </row>
    <row r="2654" spans="1:8">
      <c r="A2654" s="39" t="s">
        <v>230</v>
      </c>
      <c r="B2654" s="39" t="s">
        <v>134</v>
      </c>
      <c r="C2654" s="39" t="s">
        <v>368</v>
      </c>
      <c r="D2654" s="39" t="s">
        <v>357</v>
      </c>
      <c r="E2654" s="138">
        <v>3.52</v>
      </c>
      <c r="F2654" s="138">
        <v>1.96</v>
      </c>
      <c r="G2654" s="138">
        <v>6.22</v>
      </c>
      <c r="H2654" s="138">
        <v>29.545454545454547</v>
      </c>
    </row>
    <row r="2655" spans="1:8">
      <c r="A2655" s="39" t="s">
        <v>230</v>
      </c>
      <c r="B2655" s="39" t="s">
        <v>150</v>
      </c>
      <c r="C2655" s="39" t="s">
        <v>367</v>
      </c>
      <c r="D2655" s="39" t="s">
        <v>357</v>
      </c>
      <c r="E2655" s="138">
        <v>1.65</v>
      </c>
      <c r="F2655" s="138">
        <v>0.8</v>
      </c>
      <c r="G2655" s="138">
        <v>3.36</v>
      </c>
      <c r="H2655" s="138">
        <v>36.363636363636367</v>
      </c>
    </row>
    <row r="2656" spans="1:8">
      <c r="A2656" s="39" t="s">
        <v>230</v>
      </c>
      <c r="B2656" s="39" t="s">
        <v>156</v>
      </c>
      <c r="C2656" s="39" t="s">
        <v>367</v>
      </c>
      <c r="D2656" s="39" t="s">
        <v>357</v>
      </c>
      <c r="E2656" s="138">
        <v>0.33</v>
      </c>
      <c r="F2656" s="138">
        <v>0.1</v>
      </c>
      <c r="G2656" s="138">
        <v>1.05</v>
      </c>
      <c r="H2656" s="138">
        <v>60.606060606060609</v>
      </c>
    </row>
    <row r="2657" spans="1:8">
      <c r="A2657" s="39" t="s">
        <v>230</v>
      </c>
      <c r="B2657" s="39" t="s">
        <v>159</v>
      </c>
      <c r="C2657" s="39" t="s">
        <v>368</v>
      </c>
      <c r="D2657" s="39" t="s">
        <v>357</v>
      </c>
      <c r="E2657" s="138">
        <v>2</v>
      </c>
      <c r="F2657" s="138">
        <v>1.08</v>
      </c>
      <c r="G2657" s="138">
        <v>3.67</v>
      </c>
      <c r="H2657" s="138">
        <v>31</v>
      </c>
    </row>
    <row r="2658" spans="1:8">
      <c r="A2658" s="39" t="s">
        <v>230</v>
      </c>
      <c r="B2658" s="39" t="s">
        <v>161</v>
      </c>
      <c r="C2658" s="39" t="s">
        <v>367</v>
      </c>
      <c r="D2658" s="39" t="s">
        <v>357</v>
      </c>
      <c r="E2658" s="138">
        <v>0.84</v>
      </c>
      <c r="F2658" s="138">
        <v>0.32</v>
      </c>
      <c r="G2658" s="138">
        <v>2.16</v>
      </c>
      <c r="H2658" s="138">
        <v>48.80952380952381</v>
      </c>
    </row>
    <row r="2659" spans="1:8">
      <c r="A2659" s="39" t="s">
        <v>230</v>
      </c>
      <c r="B2659" s="39" t="s">
        <v>168</v>
      </c>
      <c r="C2659" s="39" t="s">
        <v>369</v>
      </c>
      <c r="D2659" s="39" t="s">
        <v>357</v>
      </c>
      <c r="E2659" s="138">
        <v>1.54</v>
      </c>
      <c r="F2659" s="138">
        <v>0.74</v>
      </c>
      <c r="G2659" s="138">
        <v>3.22</v>
      </c>
      <c r="H2659" s="138">
        <v>37.662337662337656</v>
      </c>
    </row>
    <row r="2660" spans="1:8">
      <c r="A2660" s="39" t="s">
        <v>230</v>
      </c>
      <c r="B2660" s="39" t="s">
        <v>98</v>
      </c>
      <c r="C2660" s="39" t="s">
        <v>374</v>
      </c>
      <c r="D2660" s="39" t="s">
        <v>358</v>
      </c>
      <c r="E2660" s="138">
        <v>0.87</v>
      </c>
      <c r="F2660" s="138">
        <v>0.33</v>
      </c>
      <c r="G2660" s="138">
        <v>2.23</v>
      </c>
      <c r="H2660" s="138">
        <v>48.275862068965516</v>
      </c>
    </row>
    <row r="2661" spans="1:8">
      <c r="A2661" s="39" t="s">
        <v>230</v>
      </c>
      <c r="B2661" s="39" t="s">
        <v>105</v>
      </c>
      <c r="C2661" s="39" t="s">
        <v>374</v>
      </c>
      <c r="D2661" s="39" t="s">
        <v>358</v>
      </c>
      <c r="E2661" s="138">
        <v>4.0199999999999996</v>
      </c>
      <c r="F2661" s="138">
        <v>2.02</v>
      </c>
      <c r="G2661" s="138">
        <v>7.84</v>
      </c>
      <c r="H2661" s="138">
        <v>34.5771144278607</v>
      </c>
    </row>
    <row r="2662" spans="1:8">
      <c r="A2662" s="39" t="s">
        <v>230</v>
      </c>
      <c r="B2662" s="39" t="s">
        <v>106</v>
      </c>
      <c r="C2662" s="39" t="s">
        <v>372</v>
      </c>
      <c r="D2662" s="39" t="s">
        <v>358</v>
      </c>
      <c r="E2662" s="138">
        <v>1.95</v>
      </c>
      <c r="F2662" s="138">
        <v>0.67</v>
      </c>
      <c r="G2662" s="138">
        <v>5.55</v>
      </c>
      <c r="H2662" s="138">
        <v>54.358974358974365</v>
      </c>
    </row>
    <row r="2663" spans="1:8">
      <c r="A2663" s="39" t="s">
        <v>230</v>
      </c>
      <c r="B2663" s="39" t="s">
        <v>125</v>
      </c>
      <c r="C2663" s="39" t="s">
        <v>371</v>
      </c>
      <c r="D2663" s="39" t="s">
        <v>358</v>
      </c>
      <c r="E2663" s="138">
        <v>2.67</v>
      </c>
      <c r="F2663" s="138">
        <v>1.4</v>
      </c>
      <c r="G2663" s="138">
        <v>5.03</v>
      </c>
      <c r="H2663" s="138">
        <v>32.584269662921351</v>
      </c>
    </row>
    <row r="2664" spans="1:8">
      <c r="A2664" s="39" t="s">
        <v>230</v>
      </c>
      <c r="B2664" s="39" t="s">
        <v>131</v>
      </c>
      <c r="C2664" s="39" t="s">
        <v>374</v>
      </c>
      <c r="D2664" s="39" t="s">
        <v>358</v>
      </c>
      <c r="E2664" s="138">
        <v>4.34</v>
      </c>
      <c r="F2664" s="138">
        <v>1.76</v>
      </c>
      <c r="G2664" s="138">
        <v>10.29</v>
      </c>
      <c r="H2664" s="138">
        <v>45.391705069124427</v>
      </c>
    </row>
    <row r="2665" spans="1:8">
      <c r="A2665" s="39" t="s">
        <v>230</v>
      </c>
      <c r="B2665" s="39" t="s">
        <v>133</v>
      </c>
      <c r="C2665" s="39" t="s">
        <v>373</v>
      </c>
      <c r="D2665" s="39" t="s">
        <v>358</v>
      </c>
      <c r="E2665" s="138">
        <v>1.2</v>
      </c>
      <c r="F2665" s="138">
        <v>0.47</v>
      </c>
      <c r="G2665" s="138">
        <v>3.02</v>
      </c>
      <c r="H2665" s="138">
        <v>47.5</v>
      </c>
    </row>
    <row r="2666" spans="1:8">
      <c r="A2666" s="39" t="s">
        <v>230</v>
      </c>
      <c r="B2666" s="39" t="s">
        <v>137</v>
      </c>
      <c r="C2666" s="39" t="s">
        <v>372</v>
      </c>
      <c r="D2666" s="39" t="s">
        <v>358</v>
      </c>
      <c r="E2666" s="138">
        <v>3.44</v>
      </c>
      <c r="F2666" s="138">
        <v>1.77</v>
      </c>
      <c r="G2666" s="138">
        <v>6.57</v>
      </c>
      <c r="H2666" s="138">
        <v>33.430232558139537</v>
      </c>
    </row>
    <row r="2667" spans="1:8">
      <c r="A2667" s="39" t="s">
        <v>230</v>
      </c>
      <c r="B2667" s="39" t="s">
        <v>138</v>
      </c>
      <c r="C2667" s="39" t="s">
        <v>374</v>
      </c>
      <c r="D2667" s="39" t="s">
        <v>358</v>
      </c>
      <c r="E2667" s="138">
        <v>1.23</v>
      </c>
      <c r="F2667" s="138">
        <v>0.56000000000000005</v>
      </c>
      <c r="G2667" s="138">
        <v>2.68</v>
      </c>
      <c r="H2667" s="138">
        <v>39.837398373983739</v>
      </c>
    </row>
    <row r="2668" spans="1:8">
      <c r="A2668" s="39" t="s">
        <v>230</v>
      </c>
      <c r="B2668" s="39" t="s">
        <v>140</v>
      </c>
      <c r="C2668" s="39" t="s">
        <v>373</v>
      </c>
      <c r="D2668" s="39" t="s">
        <v>358</v>
      </c>
      <c r="E2668" s="138">
        <v>2.54</v>
      </c>
      <c r="F2668" s="138">
        <v>0.76</v>
      </c>
      <c r="G2668" s="138">
        <v>8.19</v>
      </c>
      <c r="H2668" s="138">
        <v>61.023622047244096</v>
      </c>
    </row>
    <row r="2669" spans="1:8">
      <c r="A2669" s="39" t="s">
        <v>230</v>
      </c>
      <c r="B2669" s="39" t="s">
        <v>144</v>
      </c>
      <c r="C2669" s="39" t="s">
        <v>371</v>
      </c>
      <c r="D2669" s="39" t="s">
        <v>358</v>
      </c>
      <c r="E2669" s="138">
        <v>1.78</v>
      </c>
      <c r="F2669" s="138">
        <v>0.72</v>
      </c>
      <c r="G2669" s="138">
        <v>4.34</v>
      </c>
      <c r="H2669" s="138">
        <v>46.067415730337075</v>
      </c>
    </row>
    <row r="2670" spans="1:8">
      <c r="A2670" s="39" t="s">
        <v>230</v>
      </c>
      <c r="B2670" s="39" t="s">
        <v>145</v>
      </c>
      <c r="C2670" s="39" t="s">
        <v>371</v>
      </c>
      <c r="D2670" s="39" t="s">
        <v>358</v>
      </c>
      <c r="E2670" s="138">
        <v>1.52</v>
      </c>
      <c r="F2670" s="138">
        <v>0.74</v>
      </c>
      <c r="G2670" s="138">
        <v>3.07</v>
      </c>
      <c r="H2670" s="138">
        <v>36.184210526315788</v>
      </c>
    </row>
    <row r="2671" spans="1:8">
      <c r="A2671" s="39" t="s">
        <v>230</v>
      </c>
      <c r="B2671" s="39" t="s">
        <v>146</v>
      </c>
      <c r="C2671" s="39" t="s">
        <v>372</v>
      </c>
      <c r="D2671" s="39" t="s">
        <v>358</v>
      </c>
      <c r="E2671" s="138">
        <v>3.15</v>
      </c>
      <c r="F2671" s="138">
        <v>1.69</v>
      </c>
      <c r="G2671" s="138">
        <v>5.78</v>
      </c>
      <c r="H2671" s="138">
        <v>31.428571428571427</v>
      </c>
    </row>
    <row r="2672" spans="1:8">
      <c r="A2672" s="39" t="s">
        <v>230</v>
      </c>
      <c r="B2672" s="39" t="s">
        <v>153</v>
      </c>
      <c r="C2672" s="39" t="s">
        <v>371</v>
      </c>
      <c r="D2672" s="39" t="s">
        <v>358</v>
      </c>
      <c r="E2672" s="138">
        <v>1.51</v>
      </c>
      <c r="F2672" s="138">
        <v>0.44</v>
      </c>
      <c r="G2672" s="138">
        <v>5.07</v>
      </c>
      <c r="H2672" s="138">
        <v>62.913907284768214</v>
      </c>
    </row>
    <row r="2673" spans="1:8">
      <c r="A2673" s="39" t="s">
        <v>230</v>
      </c>
      <c r="B2673" s="39" t="s">
        <v>162</v>
      </c>
      <c r="C2673" s="39" t="s">
        <v>371</v>
      </c>
      <c r="D2673" s="39" t="s">
        <v>358</v>
      </c>
      <c r="E2673" s="138">
        <v>1.08</v>
      </c>
      <c r="F2673" s="138">
        <v>0.4</v>
      </c>
      <c r="G2673" s="138">
        <v>2.89</v>
      </c>
      <c r="H2673" s="138">
        <v>50.925925925925931</v>
      </c>
    </row>
    <row r="2674" spans="1:8">
      <c r="A2674" s="39" t="s">
        <v>230</v>
      </c>
      <c r="B2674" s="39" t="s">
        <v>165</v>
      </c>
      <c r="C2674" s="39" t="s">
        <v>374</v>
      </c>
      <c r="D2674" s="39" t="s">
        <v>358</v>
      </c>
      <c r="E2674" s="138">
        <v>1.02</v>
      </c>
      <c r="F2674" s="138">
        <v>0.42</v>
      </c>
      <c r="G2674" s="138">
        <v>2.5</v>
      </c>
      <c r="H2674" s="138">
        <v>46.078431372549019</v>
      </c>
    </row>
    <row r="2675" spans="1:8">
      <c r="A2675" s="39" t="s">
        <v>230</v>
      </c>
      <c r="B2675" s="39" t="s">
        <v>166</v>
      </c>
      <c r="C2675" s="39" t="s">
        <v>374</v>
      </c>
      <c r="D2675" s="39" t="s">
        <v>358</v>
      </c>
      <c r="E2675" s="138">
        <v>1.23</v>
      </c>
      <c r="F2675" s="138">
        <v>0.65</v>
      </c>
      <c r="G2675" s="138">
        <v>2.2999999999999998</v>
      </c>
      <c r="H2675" s="138">
        <v>31.707317073170731</v>
      </c>
    </row>
    <row r="2676" spans="1:8">
      <c r="A2676" s="39" t="s">
        <v>230</v>
      </c>
      <c r="B2676" s="39" t="s">
        <v>170</v>
      </c>
      <c r="C2676" s="39" t="s">
        <v>372</v>
      </c>
      <c r="D2676" s="39" t="s">
        <v>358</v>
      </c>
      <c r="E2676" s="138">
        <v>2.98</v>
      </c>
      <c r="F2676" s="138">
        <v>1.73</v>
      </c>
      <c r="G2676" s="138">
        <v>5.07</v>
      </c>
      <c r="H2676" s="138">
        <v>27.516778523489933</v>
      </c>
    </row>
    <row r="2677" spans="1:8">
      <c r="A2677" s="39" t="s">
        <v>230</v>
      </c>
      <c r="B2677" s="39" t="s">
        <v>172</v>
      </c>
      <c r="C2677" s="39" t="s">
        <v>374</v>
      </c>
      <c r="D2677" s="39" t="s">
        <v>358</v>
      </c>
      <c r="E2677" s="138">
        <v>0.97</v>
      </c>
      <c r="F2677" s="138">
        <v>0.43</v>
      </c>
      <c r="G2677" s="138">
        <v>2.17</v>
      </c>
      <c r="H2677" s="138">
        <v>41.237113402061858</v>
      </c>
    </row>
    <row r="2678" spans="1:8">
      <c r="A2678" s="39" t="s">
        <v>230</v>
      </c>
      <c r="B2678" s="39" t="s">
        <v>175</v>
      </c>
      <c r="C2678" s="39" t="s">
        <v>373</v>
      </c>
      <c r="D2678" s="39" t="s">
        <v>358</v>
      </c>
      <c r="E2678" s="138">
        <v>1.62</v>
      </c>
      <c r="F2678" s="138">
        <v>0.63</v>
      </c>
      <c r="G2678" s="138">
        <v>4.0599999999999996</v>
      </c>
      <c r="H2678" s="138">
        <v>47.530864197530867</v>
      </c>
    </row>
    <row r="2679" spans="1:8">
      <c r="A2679" s="39" t="s">
        <v>230</v>
      </c>
      <c r="B2679" s="39" t="s">
        <v>99</v>
      </c>
      <c r="C2679" s="39" t="s">
        <v>377</v>
      </c>
      <c r="D2679" s="39" t="s">
        <v>360</v>
      </c>
      <c r="E2679" s="138">
        <v>2.8</v>
      </c>
      <c r="F2679" s="138">
        <v>1.08</v>
      </c>
      <c r="G2679" s="138">
        <v>7.02</v>
      </c>
      <c r="H2679" s="138">
        <v>47.857142857142861</v>
      </c>
    </row>
    <row r="2680" spans="1:8">
      <c r="A2680" s="39" t="s">
        <v>230</v>
      </c>
      <c r="B2680" s="39" t="s">
        <v>100</v>
      </c>
      <c r="C2680" s="39" t="s">
        <v>377</v>
      </c>
      <c r="D2680" s="39" t="s">
        <v>360</v>
      </c>
      <c r="E2680" s="138">
        <v>2.17</v>
      </c>
      <c r="F2680" s="138">
        <v>0.9</v>
      </c>
      <c r="G2680" s="138">
        <v>5.17</v>
      </c>
      <c r="H2680" s="138">
        <v>44.700460829493089</v>
      </c>
    </row>
    <row r="2681" spans="1:8">
      <c r="A2681" s="39" t="s">
        <v>230</v>
      </c>
      <c r="B2681" s="39" t="s">
        <v>107</v>
      </c>
      <c r="C2681" s="39" t="s">
        <v>376</v>
      </c>
      <c r="D2681" s="39" t="s">
        <v>360</v>
      </c>
      <c r="E2681" s="138">
        <v>7.77</v>
      </c>
      <c r="F2681" s="138">
        <v>4.95</v>
      </c>
      <c r="G2681" s="138">
        <v>11.99</v>
      </c>
      <c r="H2681" s="138">
        <v>22.651222651222653</v>
      </c>
    </row>
    <row r="2682" spans="1:8">
      <c r="A2682" s="39" t="s">
        <v>230</v>
      </c>
      <c r="B2682" s="39" t="s">
        <v>113</v>
      </c>
      <c r="C2682" s="39" t="s">
        <v>375</v>
      </c>
      <c r="D2682" s="39" t="s">
        <v>360</v>
      </c>
      <c r="E2682" s="138">
        <v>1.97</v>
      </c>
      <c r="F2682" s="138">
        <v>0.89</v>
      </c>
      <c r="G2682" s="138">
        <v>4.3</v>
      </c>
      <c r="H2682" s="138">
        <v>40.101522842639596</v>
      </c>
    </row>
    <row r="2683" spans="1:8">
      <c r="A2683" s="39" t="s">
        <v>230</v>
      </c>
      <c r="B2683" s="39" t="s">
        <v>114</v>
      </c>
      <c r="C2683" s="39" t="s">
        <v>386</v>
      </c>
      <c r="D2683" s="39" t="s">
        <v>360</v>
      </c>
      <c r="E2683" s="138">
        <v>1.37</v>
      </c>
      <c r="F2683" s="138">
        <v>0.77</v>
      </c>
      <c r="G2683" s="138">
        <v>2.41</v>
      </c>
      <c r="H2683" s="138">
        <v>29.197080291970799</v>
      </c>
    </row>
    <row r="2684" spans="1:8">
      <c r="A2684" s="39" t="s">
        <v>230</v>
      </c>
      <c r="B2684" s="39" t="s">
        <v>120</v>
      </c>
      <c r="C2684" s="39" t="s">
        <v>386</v>
      </c>
      <c r="D2684" s="39" t="s">
        <v>360</v>
      </c>
      <c r="E2684" s="138">
        <v>1.44</v>
      </c>
      <c r="F2684" s="138">
        <v>0.85</v>
      </c>
      <c r="G2684" s="138">
        <v>2.44</v>
      </c>
      <c r="H2684" s="138">
        <v>27.083333333333336</v>
      </c>
    </row>
    <row r="2685" spans="1:8">
      <c r="A2685" s="39" t="s">
        <v>230</v>
      </c>
      <c r="B2685" s="39" t="s">
        <v>121</v>
      </c>
      <c r="C2685" s="39" t="s">
        <v>377</v>
      </c>
      <c r="D2685" s="39" t="s">
        <v>360</v>
      </c>
      <c r="E2685" s="138">
        <v>1.81</v>
      </c>
      <c r="F2685" s="138">
        <v>0.73</v>
      </c>
      <c r="G2685" s="138">
        <v>4.4400000000000004</v>
      </c>
      <c r="H2685" s="138">
        <v>46.408839779005525</v>
      </c>
    </row>
    <row r="2686" spans="1:8">
      <c r="A2686" s="39" t="s">
        <v>230</v>
      </c>
      <c r="B2686" s="39" t="s">
        <v>124</v>
      </c>
      <c r="C2686" s="39" t="s">
        <v>375</v>
      </c>
      <c r="D2686" s="39" t="s">
        <v>360</v>
      </c>
      <c r="E2686" s="138">
        <v>1.28</v>
      </c>
      <c r="F2686" s="138">
        <v>0.43</v>
      </c>
      <c r="G2686" s="138">
        <v>3.75</v>
      </c>
      <c r="H2686" s="138">
        <v>55.46875</v>
      </c>
    </row>
    <row r="2687" spans="1:8">
      <c r="A2687" s="39" t="s">
        <v>230</v>
      </c>
      <c r="B2687" s="39" t="s">
        <v>126</v>
      </c>
      <c r="C2687" s="39" t="s">
        <v>377</v>
      </c>
      <c r="D2687" s="39" t="s">
        <v>360</v>
      </c>
      <c r="E2687" s="138">
        <v>1.41</v>
      </c>
      <c r="F2687" s="138">
        <v>0.64</v>
      </c>
      <c r="G2687" s="138">
        <v>3.1</v>
      </c>
      <c r="H2687" s="138">
        <v>40.425531914893611</v>
      </c>
    </row>
    <row r="2688" spans="1:8">
      <c r="A2688" s="39" t="s">
        <v>230</v>
      </c>
      <c r="B2688" s="39" t="s">
        <v>127</v>
      </c>
      <c r="C2688" s="39" t="s">
        <v>386</v>
      </c>
      <c r="D2688" s="39" t="s">
        <v>360</v>
      </c>
      <c r="E2688" s="138">
        <v>1.37</v>
      </c>
      <c r="F2688" s="138">
        <v>0.78</v>
      </c>
      <c r="G2688" s="138">
        <v>2.42</v>
      </c>
      <c r="H2688" s="138">
        <v>29.197080291970799</v>
      </c>
    </row>
    <row r="2689" spans="1:8">
      <c r="A2689" s="39" t="s">
        <v>230</v>
      </c>
      <c r="B2689" s="39" t="s">
        <v>128</v>
      </c>
      <c r="C2689" s="39" t="s">
        <v>379</v>
      </c>
      <c r="D2689" s="39" t="s">
        <v>360</v>
      </c>
      <c r="E2689" s="138">
        <v>2.31</v>
      </c>
      <c r="F2689" s="138">
        <v>1.26</v>
      </c>
      <c r="G2689" s="138">
        <v>4.18</v>
      </c>
      <c r="H2689" s="138">
        <v>30.735930735930733</v>
      </c>
    </row>
    <row r="2690" spans="1:8">
      <c r="A2690" s="39" t="s">
        <v>230</v>
      </c>
      <c r="B2690" s="39" t="s">
        <v>129</v>
      </c>
      <c r="C2690" s="39" t="s">
        <v>386</v>
      </c>
      <c r="D2690" s="39" t="s">
        <v>360</v>
      </c>
      <c r="E2690" s="138">
        <v>2.09</v>
      </c>
      <c r="F2690" s="138">
        <v>1.25</v>
      </c>
      <c r="G2690" s="138">
        <v>3.47</v>
      </c>
      <c r="H2690" s="138">
        <v>25.837320574162682</v>
      </c>
    </row>
    <row r="2691" spans="1:8">
      <c r="A2691" s="39" t="s">
        <v>230</v>
      </c>
      <c r="B2691" s="39" t="s">
        <v>139</v>
      </c>
      <c r="C2691" s="39" t="s">
        <v>379</v>
      </c>
      <c r="D2691" s="39" t="s">
        <v>360</v>
      </c>
      <c r="E2691" s="138">
        <v>3.16</v>
      </c>
      <c r="F2691" s="138">
        <v>1.51</v>
      </c>
      <c r="G2691" s="138">
        <v>6.47</v>
      </c>
      <c r="H2691" s="138">
        <v>37.025316455696199</v>
      </c>
    </row>
    <row r="2692" spans="1:8">
      <c r="A2692" s="39" t="s">
        <v>230</v>
      </c>
      <c r="B2692" s="39" t="s">
        <v>141</v>
      </c>
      <c r="C2692" s="39" t="s">
        <v>379</v>
      </c>
      <c r="D2692" s="39" t="s">
        <v>360</v>
      </c>
      <c r="E2692" s="138">
        <v>0.77</v>
      </c>
      <c r="F2692" s="138">
        <v>0.25</v>
      </c>
      <c r="G2692" s="138">
        <v>2.38</v>
      </c>
      <c r="H2692" s="138">
        <v>58.441558441558442</v>
      </c>
    </row>
    <row r="2693" spans="1:8">
      <c r="A2693" s="39" t="s">
        <v>230</v>
      </c>
      <c r="B2693" s="39" t="s">
        <v>142</v>
      </c>
      <c r="C2693" s="39" t="s">
        <v>376</v>
      </c>
      <c r="D2693" s="39" t="s">
        <v>360</v>
      </c>
      <c r="E2693" s="138">
        <v>4.26</v>
      </c>
      <c r="F2693" s="138">
        <v>2.17</v>
      </c>
      <c r="G2693" s="138">
        <v>8.19</v>
      </c>
      <c r="H2693" s="138">
        <v>34.037558685446015</v>
      </c>
    </row>
    <row r="2694" spans="1:8">
      <c r="A2694" s="39" t="s">
        <v>230</v>
      </c>
      <c r="B2694" s="39" t="s">
        <v>147</v>
      </c>
      <c r="C2694" s="39" t="s">
        <v>379</v>
      </c>
      <c r="D2694" s="39" t="s">
        <v>360</v>
      </c>
      <c r="E2694" s="138">
        <v>4.67</v>
      </c>
      <c r="F2694" s="138">
        <v>2.2999999999999998</v>
      </c>
      <c r="G2694" s="138">
        <v>9.27</v>
      </c>
      <c r="H2694" s="138">
        <v>35.760171306209848</v>
      </c>
    </row>
    <row r="2695" spans="1:8">
      <c r="A2695" s="39" t="s">
        <v>230</v>
      </c>
      <c r="B2695" s="39" t="s">
        <v>148</v>
      </c>
      <c r="C2695" s="39" t="s">
        <v>377</v>
      </c>
      <c r="D2695" s="39" t="s">
        <v>360</v>
      </c>
      <c r="E2695" s="138">
        <v>2.39</v>
      </c>
      <c r="F2695" s="138">
        <v>1.05</v>
      </c>
      <c r="G2695" s="138">
        <v>5.36</v>
      </c>
      <c r="H2695" s="138">
        <v>41.841004184100413</v>
      </c>
    </row>
    <row r="2696" spans="1:8">
      <c r="A2696" s="39" t="s">
        <v>230</v>
      </c>
      <c r="B2696" s="39" t="s">
        <v>152</v>
      </c>
      <c r="C2696" s="39" t="s">
        <v>386</v>
      </c>
      <c r="D2696" s="39" t="s">
        <v>360</v>
      </c>
      <c r="E2696" s="138">
        <v>2.5499999999999998</v>
      </c>
      <c r="F2696" s="138">
        <v>1.3</v>
      </c>
      <c r="G2696" s="138">
        <v>4.93</v>
      </c>
      <c r="H2696" s="138">
        <v>34.117647058823529</v>
      </c>
    </row>
    <row r="2697" spans="1:8">
      <c r="A2697" s="39" t="s">
        <v>230</v>
      </c>
      <c r="B2697" s="39" t="s">
        <v>155</v>
      </c>
      <c r="C2697" s="39" t="s">
        <v>386</v>
      </c>
      <c r="D2697" s="39" t="s">
        <v>360</v>
      </c>
      <c r="E2697" s="138">
        <v>2.33</v>
      </c>
      <c r="F2697" s="138">
        <v>0.84</v>
      </c>
      <c r="G2697" s="138">
        <v>6.26</v>
      </c>
      <c r="H2697" s="138">
        <v>51.072961373390555</v>
      </c>
    </row>
    <row r="2698" spans="1:8">
      <c r="A2698" s="39" t="s">
        <v>230</v>
      </c>
      <c r="B2698" s="39" t="s">
        <v>157</v>
      </c>
      <c r="C2698" s="39" t="s">
        <v>377</v>
      </c>
      <c r="D2698" s="39" t="s">
        <v>360</v>
      </c>
      <c r="E2698" s="138">
        <v>2.2200000000000002</v>
      </c>
      <c r="F2698" s="138">
        <v>1.17</v>
      </c>
      <c r="G2698" s="138">
        <v>4.17</v>
      </c>
      <c r="H2698" s="138">
        <v>32.432432432432428</v>
      </c>
    </row>
    <row r="2699" spans="1:8">
      <c r="A2699" s="39" t="s">
        <v>230</v>
      </c>
      <c r="B2699" s="39" t="s">
        <v>158</v>
      </c>
      <c r="C2699" s="39" t="s">
        <v>375</v>
      </c>
      <c r="D2699" s="39" t="s">
        <v>360</v>
      </c>
      <c r="E2699" s="138">
        <v>0.49</v>
      </c>
      <c r="F2699" s="138">
        <v>0.24</v>
      </c>
      <c r="G2699" s="138">
        <v>1.03</v>
      </c>
      <c r="H2699" s="138">
        <v>38.775510204081634</v>
      </c>
    </row>
    <row r="2700" spans="1:8">
      <c r="A2700" s="39" t="s">
        <v>230</v>
      </c>
      <c r="B2700" s="39" t="s">
        <v>160</v>
      </c>
      <c r="C2700" s="39" t="s">
        <v>386</v>
      </c>
      <c r="D2700" s="39" t="s">
        <v>360</v>
      </c>
      <c r="E2700" s="138">
        <v>0.9</v>
      </c>
      <c r="F2700" s="138">
        <v>0.45</v>
      </c>
      <c r="G2700" s="138">
        <v>1.79</v>
      </c>
      <c r="H2700" s="138">
        <v>35.555555555555557</v>
      </c>
    </row>
    <row r="2701" spans="1:8">
      <c r="A2701" s="39" t="s">
        <v>230</v>
      </c>
      <c r="B2701" s="39" t="s">
        <v>163</v>
      </c>
      <c r="C2701" s="39" t="s">
        <v>375</v>
      </c>
      <c r="D2701" s="39" t="s">
        <v>360</v>
      </c>
      <c r="E2701" s="138">
        <v>1.3</v>
      </c>
      <c r="F2701" s="138">
        <v>0.6</v>
      </c>
      <c r="G2701" s="138">
        <v>2.81</v>
      </c>
      <c r="H2701" s="138">
        <v>39.230769230769234</v>
      </c>
    </row>
    <row r="2702" spans="1:8">
      <c r="A2702" s="39" t="s">
        <v>230</v>
      </c>
      <c r="B2702" s="39" t="s">
        <v>167</v>
      </c>
      <c r="C2702" s="39" t="s">
        <v>386</v>
      </c>
      <c r="D2702" s="39" t="s">
        <v>360</v>
      </c>
      <c r="E2702" s="138">
        <v>2.04</v>
      </c>
      <c r="F2702" s="138">
        <v>0.95</v>
      </c>
      <c r="G2702" s="138">
        <v>4.3600000000000003</v>
      </c>
      <c r="H2702" s="138">
        <v>39.215686274509807</v>
      </c>
    </row>
    <row r="2703" spans="1:8">
      <c r="A2703" s="39" t="s">
        <v>230</v>
      </c>
      <c r="B2703" s="39" t="s">
        <v>169</v>
      </c>
      <c r="C2703" s="39" t="s">
        <v>386</v>
      </c>
      <c r="D2703" s="39" t="s">
        <v>360</v>
      </c>
      <c r="E2703" s="138">
        <v>2.3199999999999998</v>
      </c>
      <c r="F2703" s="138">
        <v>1.1299999999999999</v>
      </c>
      <c r="G2703" s="138">
        <v>4.7</v>
      </c>
      <c r="H2703" s="138">
        <v>36.206896551724135</v>
      </c>
    </row>
    <row r="2704" spans="1:8">
      <c r="A2704" s="39" t="s">
        <v>230</v>
      </c>
      <c r="B2704" s="39" t="s">
        <v>173</v>
      </c>
      <c r="C2704" s="39" t="s">
        <v>379</v>
      </c>
      <c r="D2704" s="39" t="s">
        <v>360</v>
      </c>
      <c r="E2704" s="138">
        <v>2.4500000000000002</v>
      </c>
      <c r="F2704" s="138">
        <v>1.3</v>
      </c>
      <c r="G2704" s="138">
        <v>4.55</v>
      </c>
      <c r="H2704" s="138">
        <v>31.836734693877549</v>
      </c>
    </row>
    <row r="2705" spans="1:8">
      <c r="A2705" s="39" t="s">
        <v>230</v>
      </c>
      <c r="B2705" s="39" t="s">
        <v>176</v>
      </c>
      <c r="C2705" s="39" t="s">
        <v>386</v>
      </c>
      <c r="D2705" s="39" t="s">
        <v>360</v>
      </c>
      <c r="E2705" s="138">
        <v>3.67</v>
      </c>
      <c r="F2705" s="138">
        <v>1.33</v>
      </c>
      <c r="G2705" s="138">
        <v>9.7200000000000006</v>
      </c>
      <c r="H2705" s="138">
        <v>50.953678474114447</v>
      </c>
    </row>
    <row r="2706" spans="1:8">
      <c r="A2706" s="39" t="s">
        <v>230</v>
      </c>
      <c r="B2706" s="39" t="s">
        <v>363</v>
      </c>
      <c r="C2706" s="39" t="s">
        <v>363</v>
      </c>
      <c r="D2706" s="39" t="s">
        <v>363</v>
      </c>
      <c r="E2706" s="138">
        <v>3.42</v>
      </c>
      <c r="F2706" s="138">
        <v>2.13</v>
      </c>
      <c r="G2706" s="138">
        <v>5.43</v>
      </c>
      <c r="H2706" s="138">
        <v>23.976608187134502</v>
      </c>
    </row>
    <row r="2707" spans="1:8">
      <c r="A2707" s="39" t="s">
        <v>230</v>
      </c>
      <c r="B2707" s="39" t="s">
        <v>364</v>
      </c>
      <c r="C2707" s="39" t="s">
        <v>364</v>
      </c>
      <c r="D2707" s="39" t="s">
        <v>364</v>
      </c>
      <c r="E2707" s="138">
        <v>1.96</v>
      </c>
      <c r="F2707" s="138">
        <v>1.05</v>
      </c>
      <c r="G2707" s="138">
        <v>3.64</v>
      </c>
      <c r="H2707" s="138">
        <v>31.632653061224492</v>
      </c>
    </row>
    <row r="2708" spans="1:8">
      <c r="A2708" s="39" t="s">
        <v>230</v>
      </c>
      <c r="B2708" s="39" t="s">
        <v>365</v>
      </c>
      <c r="C2708" s="39" t="s">
        <v>365</v>
      </c>
      <c r="D2708" s="39" t="s">
        <v>365</v>
      </c>
      <c r="E2708" s="138">
        <v>2.1800000000000002</v>
      </c>
      <c r="F2708" s="138">
        <v>1.54</v>
      </c>
      <c r="G2708" s="138">
        <v>3.08</v>
      </c>
      <c r="H2708" s="138">
        <v>17.889908256880734</v>
      </c>
    </row>
    <row r="2709" spans="1:8">
      <c r="A2709" s="39" t="s">
        <v>230</v>
      </c>
      <c r="B2709" s="39" t="s">
        <v>366</v>
      </c>
      <c r="C2709" s="39" t="s">
        <v>366</v>
      </c>
      <c r="D2709" s="39" t="s">
        <v>366</v>
      </c>
      <c r="E2709" s="138">
        <v>3.37</v>
      </c>
      <c r="F2709" s="138">
        <v>2.46</v>
      </c>
      <c r="G2709" s="138">
        <v>4.5999999999999996</v>
      </c>
      <c r="H2709" s="138">
        <v>16.023738872403563</v>
      </c>
    </row>
    <row r="2710" spans="1:8">
      <c r="A2710" s="39" t="s">
        <v>230</v>
      </c>
      <c r="B2710" s="39" t="s">
        <v>356</v>
      </c>
      <c r="C2710" s="39" t="s">
        <v>356</v>
      </c>
      <c r="D2710" s="39" t="s">
        <v>356</v>
      </c>
      <c r="E2710" s="138">
        <v>2.98</v>
      </c>
      <c r="F2710" s="138">
        <v>2.4</v>
      </c>
      <c r="G2710" s="138">
        <v>3.71</v>
      </c>
      <c r="H2710" s="138">
        <v>11.073825503355705</v>
      </c>
    </row>
    <row r="2711" spans="1:8">
      <c r="A2711" s="39" t="s">
        <v>230</v>
      </c>
      <c r="B2711" s="39" t="s">
        <v>367</v>
      </c>
      <c r="C2711" s="39" t="s">
        <v>367</v>
      </c>
      <c r="D2711" s="39" t="s">
        <v>367</v>
      </c>
      <c r="E2711" s="138">
        <v>1.25</v>
      </c>
      <c r="F2711" s="138">
        <v>0.86</v>
      </c>
      <c r="G2711" s="138">
        <v>1.82</v>
      </c>
      <c r="H2711" s="138">
        <v>19.2</v>
      </c>
    </row>
    <row r="2712" spans="1:8">
      <c r="A2712" s="39" t="s">
        <v>230</v>
      </c>
      <c r="B2712" s="39" t="s">
        <v>368</v>
      </c>
      <c r="C2712" s="39" t="s">
        <v>368</v>
      </c>
      <c r="D2712" s="39" t="s">
        <v>368</v>
      </c>
      <c r="E2712" s="138">
        <v>2.25</v>
      </c>
      <c r="F2712" s="138">
        <v>1.49</v>
      </c>
      <c r="G2712" s="138">
        <v>3.4</v>
      </c>
      <c r="H2712" s="138">
        <v>21.333333333333332</v>
      </c>
    </row>
    <row r="2713" spans="1:8">
      <c r="A2713" s="39" t="s">
        <v>230</v>
      </c>
      <c r="B2713" s="39" t="s">
        <v>369</v>
      </c>
      <c r="C2713" s="39" t="s">
        <v>369</v>
      </c>
      <c r="D2713" s="39" t="s">
        <v>369</v>
      </c>
      <c r="E2713" s="138">
        <v>1.31</v>
      </c>
      <c r="F2713" s="138">
        <v>0.77</v>
      </c>
      <c r="G2713" s="138">
        <v>2.21</v>
      </c>
      <c r="H2713" s="138">
        <v>26.717557251908392</v>
      </c>
    </row>
    <row r="2714" spans="1:8">
      <c r="A2714" s="39" t="s">
        <v>230</v>
      </c>
      <c r="B2714" s="39" t="s">
        <v>370</v>
      </c>
      <c r="C2714" s="39" t="s">
        <v>370</v>
      </c>
      <c r="D2714" s="39" t="s">
        <v>370</v>
      </c>
      <c r="E2714" s="138">
        <v>3.25</v>
      </c>
      <c r="F2714" s="138">
        <v>2.2599999999999998</v>
      </c>
      <c r="G2714" s="138">
        <v>4.66</v>
      </c>
      <c r="H2714" s="138">
        <v>18.46153846153846</v>
      </c>
    </row>
    <row r="2715" spans="1:8">
      <c r="A2715" s="39" t="s">
        <v>230</v>
      </c>
      <c r="B2715" s="39" t="s">
        <v>357</v>
      </c>
      <c r="C2715" s="39" t="s">
        <v>357</v>
      </c>
      <c r="D2715" s="39" t="s">
        <v>357</v>
      </c>
      <c r="E2715" s="138">
        <v>2.0099999999999998</v>
      </c>
      <c r="F2715" s="138">
        <v>1.6</v>
      </c>
      <c r="G2715" s="138">
        <v>2.5299999999999998</v>
      </c>
      <c r="H2715" s="138">
        <v>11.940298507462687</v>
      </c>
    </row>
    <row r="2716" spans="1:8">
      <c r="A2716" s="39" t="s">
        <v>230</v>
      </c>
      <c r="B2716" s="39" t="s">
        <v>371</v>
      </c>
      <c r="C2716" s="39" t="s">
        <v>371</v>
      </c>
      <c r="D2716" s="39" t="s">
        <v>371</v>
      </c>
      <c r="E2716" s="138">
        <v>1.92</v>
      </c>
      <c r="F2716" s="138">
        <v>1.28</v>
      </c>
      <c r="G2716" s="138">
        <v>2.89</v>
      </c>
      <c r="H2716" s="138">
        <v>20.833333333333336</v>
      </c>
    </row>
    <row r="2717" spans="1:8">
      <c r="A2717" s="39" t="s">
        <v>230</v>
      </c>
      <c r="B2717" s="39" t="s">
        <v>372</v>
      </c>
      <c r="C2717" s="39" t="s">
        <v>372</v>
      </c>
      <c r="D2717" s="39" t="s">
        <v>372</v>
      </c>
      <c r="E2717" s="138">
        <v>2.73</v>
      </c>
      <c r="F2717" s="138">
        <v>1.92</v>
      </c>
      <c r="G2717" s="138">
        <v>3.86</v>
      </c>
      <c r="H2717" s="138">
        <v>17.948717948717949</v>
      </c>
    </row>
    <row r="2718" spans="1:8">
      <c r="A2718" s="39" t="s">
        <v>230</v>
      </c>
      <c r="B2718" s="39" t="s">
        <v>373</v>
      </c>
      <c r="C2718" s="39" t="s">
        <v>373</v>
      </c>
      <c r="D2718" s="39" t="s">
        <v>373</v>
      </c>
      <c r="E2718" s="138">
        <v>1.76</v>
      </c>
      <c r="F2718" s="138">
        <v>0.92</v>
      </c>
      <c r="G2718" s="138">
        <v>3.34</v>
      </c>
      <c r="H2718" s="138">
        <v>32.954545454545453</v>
      </c>
    </row>
    <row r="2719" spans="1:8">
      <c r="A2719" s="39" t="s">
        <v>230</v>
      </c>
      <c r="B2719" s="39" t="s">
        <v>374</v>
      </c>
      <c r="C2719" s="39" t="s">
        <v>374</v>
      </c>
      <c r="D2719" s="39" t="s">
        <v>374</v>
      </c>
      <c r="E2719" s="138">
        <v>1.83</v>
      </c>
      <c r="F2719" s="138">
        <v>1.29</v>
      </c>
      <c r="G2719" s="138">
        <v>2.58</v>
      </c>
      <c r="H2719" s="138">
        <v>17.486338797814209</v>
      </c>
    </row>
    <row r="2720" spans="1:8">
      <c r="A2720" s="39" t="s">
        <v>230</v>
      </c>
      <c r="B2720" s="39" t="s">
        <v>358</v>
      </c>
      <c r="C2720" s="39" t="s">
        <v>358</v>
      </c>
      <c r="D2720" s="39" t="s">
        <v>358</v>
      </c>
      <c r="E2720" s="138">
        <v>2.2400000000000002</v>
      </c>
      <c r="F2720" s="138">
        <v>1.72</v>
      </c>
      <c r="G2720" s="138">
        <v>2.91</v>
      </c>
      <c r="H2720" s="138">
        <v>13.392857142857142</v>
      </c>
    </row>
    <row r="2721" spans="1:8">
      <c r="A2721" s="39" t="s">
        <v>230</v>
      </c>
      <c r="B2721" s="39" t="s">
        <v>375</v>
      </c>
      <c r="C2721" s="39" t="s">
        <v>375</v>
      </c>
      <c r="D2721" s="39" t="s">
        <v>375</v>
      </c>
      <c r="E2721" s="138">
        <v>1.32</v>
      </c>
      <c r="F2721" s="138">
        <v>0.54</v>
      </c>
      <c r="G2721" s="138">
        <v>3.17</v>
      </c>
      <c r="H2721" s="138">
        <v>44.696969696969688</v>
      </c>
    </row>
    <row r="2722" spans="1:8">
      <c r="A2722" s="39" t="s">
        <v>230</v>
      </c>
      <c r="B2722" s="39" t="s">
        <v>376</v>
      </c>
      <c r="C2722" s="39" t="s">
        <v>376</v>
      </c>
      <c r="D2722" s="39" t="s">
        <v>376</v>
      </c>
      <c r="E2722" s="138">
        <v>6.23</v>
      </c>
      <c r="F2722" s="138">
        <v>4.24</v>
      </c>
      <c r="G2722" s="138">
        <v>9.06</v>
      </c>
      <c r="H2722" s="138">
        <v>19.422150882825036</v>
      </c>
    </row>
    <row r="2723" spans="1:8">
      <c r="A2723" s="39" t="s">
        <v>230</v>
      </c>
      <c r="B2723" s="39" t="s">
        <v>377</v>
      </c>
      <c r="C2723" s="39" t="s">
        <v>377</v>
      </c>
      <c r="D2723" s="39" t="s">
        <v>377</v>
      </c>
      <c r="E2723" s="138">
        <v>2.19</v>
      </c>
      <c r="F2723" s="138">
        <v>1.29</v>
      </c>
      <c r="G2723" s="138">
        <v>3.69</v>
      </c>
      <c r="H2723" s="138">
        <v>26.94063926940639</v>
      </c>
    </row>
    <row r="2724" spans="1:8">
      <c r="A2724" s="39" t="s">
        <v>230</v>
      </c>
      <c r="B2724" s="39" t="s">
        <v>386</v>
      </c>
      <c r="C2724" s="39" t="s">
        <v>386</v>
      </c>
      <c r="D2724" s="39" t="s">
        <v>386</v>
      </c>
      <c r="E2724" s="138">
        <v>1.89</v>
      </c>
      <c r="F2724" s="138">
        <v>1.45</v>
      </c>
      <c r="G2724" s="138">
        <v>2.46</v>
      </c>
      <c r="H2724" s="138">
        <v>13.22751322751323</v>
      </c>
    </row>
    <row r="2725" spans="1:8">
      <c r="A2725" s="39" t="s">
        <v>230</v>
      </c>
      <c r="B2725" s="39" t="s">
        <v>379</v>
      </c>
      <c r="C2725" s="39" t="s">
        <v>379</v>
      </c>
      <c r="D2725" s="39" t="s">
        <v>379</v>
      </c>
      <c r="E2725" s="138">
        <v>2.64</v>
      </c>
      <c r="F2725" s="138">
        <v>1.89</v>
      </c>
      <c r="G2725" s="138">
        <v>3.7</v>
      </c>
      <c r="H2725" s="138">
        <v>17.045454545454543</v>
      </c>
    </row>
    <row r="2726" spans="1:8">
      <c r="A2726" s="39" t="s">
        <v>230</v>
      </c>
      <c r="B2726" s="39" t="s">
        <v>360</v>
      </c>
      <c r="C2726" s="39" t="s">
        <v>360</v>
      </c>
      <c r="D2726" s="39" t="s">
        <v>360</v>
      </c>
      <c r="E2726" s="138">
        <v>3.01</v>
      </c>
      <c r="F2726" s="138">
        <v>2.41</v>
      </c>
      <c r="G2726" s="138">
        <v>3.75</v>
      </c>
      <c r="H2726" s="138">
        <v>11.295681063122926</v>
      </c>
    </row>
    <row r="2727" spans="1:8">
      <c r="A2727" s="39" t="s">
        <v>230</v>
      </c>
      <c r="B2727" s="39" t="s">
        <v>0</v>
      </c>
      <c r="C2727" s="39" t="s">
        <v>0</v>
      </c>
      <c r="D2727" s="39" t="s">
        <v>0</v>
      </c>
      <c r="E2727" s="138">
        <v>2.54</v>
      </c>
      <c r="F2727" s="138">
        <v>2.2599999999999998</v>
      </c>
      <c r="G2727" s="138">
        <v>2.86</v>
      </c>
      <c r="H2727" s="138">
        <v>5.9055118110236222</v>
      </c>
    </row>
    <row r="2728" spans="1:8">
      <c r="A2728" s="39" t="s">
        <v>231</v>
      </c>
      <c r="B2728" s="39" t="s">
        <v>101</v>
      </c>
      <c r="C2728" s="39" t="s">
        <v>366</v>
      </c>
      <c r="D2728" s="39" t="s">
        <v>356</v>
      </c>
      <c r="E2728" s="138">
        <v>40.53</v>
      </c>
      <c r="F2728" s="138">
        <v>34.799999999999997</v>
      </c>
      <c r="G2728" s="138">
        <v>46.54</v>
      </c>
      <c r="H2728" s="138">
        <v>7.4265975820379957</v>
      </c>
    </row>
    <row r="2729" spans="1:8">
      <c r="A2729" s="39" t="s">
        <v>231</v>
      </c>
      <c r="B2729" s="39" t="s">
        <v>108</v>
      </c>
      <c r="C2729" s="39" t="s">
        <v>365</v>
      </c>
      <c r="D2729" s="39" t="s">
        <v>356</v>
      </c>
      <c r="E2729" s="138">
        <v>41.17</v>
      </c>
      <c r="F2729" s="138">
        <v>29</v>
      </c>
      <c r="G2729" s="138">
        <v>54.53</v>
      </c>
      <c r="H2729" s="138">
        <v>16.15253825601166</v>
      </c>
    </row>
    <row r="2730" spans="1:8">
      <c r="A2730" s="39" t="s">
        <v>231</v>
      </c>
      <c r="B2730" s="39" t="s">
        <v>109</v>
      </c>
      <c r="C2730" s="39" t="s">
        <v>364</v>
      </c>
      <c r="D2730" s="39" t="s">
        <v>356</v>
      </c>
      <c r="E2730" s="138">
        <v>38.119999999999997</v>
      </c>
      <c r="F2730" s="138">
        <v>32.520000000000003</v>
      </c>
      <c r="G2730" s="138">
        <v>44.05</v>
      </c>
      <c r="H2730" s="138">
        <v>7.7387198321091297</v>
      </c>
    </row>
    <row r="2731" spans="1:8">
      <c r="A2731" s="39" t="s">
        <v>231</v>
      </c>
      <c r="B2731" s="39" t="s">
        <v>112</v>
      </c>
      <c r="C2731" s="39" t="s">
        <v>364</v>
      </c>
      <c r="D2731" s="39" t="s">
        <v>356</v>
      </c>
      <c r="E2731" s="138">
        <v>49.09</v>
      </c>
      <c r="F2731" s="138">
        <v>40.15</v>
      </c>
      <c r="G2731" s="138">
        <v>58.08</v>
      </c>
      <c r="H2731" s="138">
        <v>9.4112853941739658</v>
      </c>
    </row>
    <row r="2732" spans="1:8">
      <c r="A2732" s="39" t="s">
        <v>231</v>
      </c>
      <c r="B2732" s="39" t="s">
        <v>115</v>
      </c>
      <c r="C2732" s="39" t="s">
        <v>366</v>
      </c>
      <c r="D2732" s="39" t="s">
        <v>356</v>
      </c>
      <c r="E2732" s="138">
        <v>48.47</v>
      </c>
      <c r="F2732" s="138">
        <v>43.19</v>
      </c>
      <c r="G2732" s="138">
        <v>53.79</v>
      </c>
      <c r="H2732" s="138">
        <v>5.6117185888178263</v>
      </c>
    </row>
    <row r="2733" spans="1:8">
      <c r="A2733" s="39" t="s">
        <v>231</v>
      </c>
      <c r="B2733" s="39" t="s">
        <v>118</v>
      </c>
      <c r="C2733" s="39" t="s">
        <v>365</v>
      </c>
      <c r="D2733" s="39" t="s">
        <v>356</v>
      </c>
      <c r="E2733" s="138">
        <v>34.049999999999997</v>
      </c>
      <c r="F2733" s="138">
        <v>28.19</v>
      </c>
      <c r="G2733" s="138">
        <v>40.44</v>
      </c>
      <c r="H2733" s="138">
        <v>9.2217327459618215</v>
      </c>
    </row>
    <row r="2734" spans="1:8">
      <c r="A2734" s="39" t="s">
        <v>231</v>
      </c>
      <c r="B2734" s="39" t="s">
        <v>122</v>
      </c>
      <c r="C2734" s="39" t="s">
        <v>364</v>
      </c>
      <c r="D2734" s="39" t="s">
        <v>356</v>
      </c>
      <c r="E2734" s="138">
        <v>39.130000000000003</v>
      </c>
      <c r="F2734" s="138">
        <v>33.4</v>
      </c>
      <c r="G2734" s="138">
        <v>45.18</v>
      </c>
      <c r="H2734" s="138">
        <v>7.7178635318170192</v>
      </c>
    </row>
    <row r="2735" spans="1:8">
      <c r="A2735" s="39" t="s">
        <v>231</v>
      </c>
      <c r="B2735" s="39" t="s">
        <v>130</v>
      </c>
      <c r="C2735" s="39" t="s">
        <v>363</v>
      </c>
      <c r="D2735" s="39" t="s">
        <v>356</v>
      </c>
      <c r="E2735" s="138">
        <v>46.3</v>
      </c>
      <c r="F2735" s="138">
        <v>41.34</v>
      </c>
      <c r="G2735" s="138">
        <v>51.34</v>
      </c>
      <c r="H2735" s="138">
        <v>5.5291576673866096</v>
      </c>
    </row>
    <row r="2736" spans="1:8">
      <c r="A2736" s="39" t="s">
        <v>231</v>
      </c>
      <c r="B2736" s="39" t="s">
        <v>135</v>
      </c>
      <c r="C2736" s="39" t="s">
        <v>364</v>
      </c>
      <c r="D2736" s="39" t="s">
        <v>356</v>
      </c>
      <c r="E2736" s="138">
        <v>43.08</v>
      </c>
      <c r="F2736" s="138">
        <v>31.34</v>
      </c>
      <c r="G2736" s="138">
        <v>55.65</v>
      </c>
      <c r="H2736" s="138">
        <v>14.670380687093781</v>
      </c>
    </row>
    <row r="2737" spans="1:8">
      <c r="A2737" s="39" t="s">
        <v>231</v>
      </c>
      <c r="B2737" s="39" t="s">
        <v>136</v>
      </c>
      <c r="C2737" s="39" t="s">
        <v>364</v>
      </c>
      <c r="D2737" s="39" t="s">
        <v>356</v>
      </c>
      <c r="E2737" s="138">
        <v>39.979999999999997</v>
      </c>
      <c r="F2737" s="138">
        <v>33.06</v>
      </c>
      <c r="G2737" s="138">
        <v>47.34</v>
      </c>
      <c r="H2737" s="138">
        <v>9.1795897948974492</v>
      </c>
    </row>
    <row r="2738" spans="1:8">
      <c r="A2738" s="39" t="s">
        <v>231</v>
      </c>
      <c r="B2738" s="39" t="s">
        <v>143</v>
      </c>
      <c r="C2738" s="39" t="s">
        <v>365</v>
      </c>
      <c r="D2738" s="39" t="s">
        <v>356</v>
      </c>
      <c r="E2738" s="138">
        <v>40.590000000000003</v>
      </c>
      <c r="F2738" s="138">
        <v>33.69</v>
      </c>
      <c r="G2738" s="138">
        <v>47.89</v>
      </c>
      <c r="H2738" s="138">
        <v>8.9677260408967712</v>
      </c>
    </row>
    <row r="2739" spans="1:8">
      <c r="A2739" s="39" t="s">
        <v>231</v>
      </c>
      <c r="B2739" s="39" t="s">
        <v>149</v>
      </c>
      <c r="C2739" s="39" t="s">
        <v>363</v>
      </c>
      <c r="D2739" s="39" t="s">
        <v>356</v>
      </c>
      <c r="E2739" s="138">
        <v>50.2</v>
      </c>
      <c r="F2739" s="138">
        <v>44.45</v>
      </c>
      <c r="G2739" s="138">
        <v>55.94</v>
      </c>
      <c r="H2739" s="138">
        <v>5.856573705179283</v>
      </c>
    </row>
    <row r="2740" spans="1:8">
      <c r="A2740" s="39" t="s">
        <v>231</v>
      </c>
      <c r="B2740" s="39" t="s">
        <v>151</v>
      </c>
      <c r="C2740" s="39" t="s">
        <v>364</v>
      </c>
      <c r="D2740" s="39" t="s">
        <v>356</v>
      </c>
      <c r="E2740" s="138">
        <v>38.450000000000003</v>
      </c>
      <c r="F2740" s="138">
        <v>29.68</v>
      </c>
      <c r="G2740" s="138">
        <v>48.05</v>
      </c>
      <c r="H2740" s="138">
        <v>12.327698309492847</v>
      </c>
    </row>
    <row r="2741" spans="1:8">
      <c r="A2741" s="39" t="s">
        <v>231</v>
      </c>
      <c r="B2741" s="39" t="s">
        <v>154</v>
      </c>
      <c r="C2741" s="39" t="s">
        <v>366</v>
      </c>
      <c r="D2741" s="39" t="s">
        <v>356</v>
      </c>
      <c r="E2741" s="138">
        <v>36.69</v>
      </c>
      <c r="F2741" s="138">
        <v>30.54</v>
      </c>
      <c r="G2741" s="138">
        <v>43.3</v>
      </c>
      <c r="H2741" s="138">
        <v>8.9125102207686027</v>
      </c>
    </row>
    <row r="2742" spans="1:8">
      <c r="A2742" s="39" t="s">
        <v>231</v>
      </c>
      <c r="B2742" s="39" t="s">
        <v>164</v>
      </c>
      <c r="C2742" s="39" t="s">
        <v>365</v>
      </c>
      <c r="D2742" s="39" t="s">
        <v>356</v>
      </c>
      <c r="E2742" s="138">
        <v>38.630000000000003</v>
      </c>
      <c r="F2742" s="138">
        <v>31.54</v>
      </c>
      <c r="G2742" s="138">
        <v>46.24</v>
      </c>
      <c r="H2742" s="138">
        <v>9.7592544654413658</v>
      </c>
    </row>
    <row r="2743" spans="1:8">
      <c r="A2743" s="39" t="s">
        <v>231</v>
      </c>
      <c r="B2743" s="39" t="s">
        <v>171</v>
      </c>
      <c r="C2743" s="39" t="s">
        <v>366</v>
      </c>
      <c r="D2743" s="39" t="s">
        <v>356</v>
      </c>
      <c r="E2743" s="138">
        <v>44.36</v>
      </c>
      <c r="F2743" s="138">
        <v>38.79</v>
      </c>
      <c r="G2743" s="138">
        <v>50.08</v>
      </c>
      <c r="H2743" s="138">
        <v>6.5148782687105502</v>
      </c>
    </row>
    <row r="2744" spans="1:8">
      <c r="A2744" s="39" t="s">
        <v>231</v>
      </c>
      <c r="B2744" s="39" t="s">
        <v>174</v>
      </c>
      <c r="C2744" s="39" t="s">
        <v>366</v>
      </c>
      <c r="D2744" s="39" t="s">
        <v>356</v>
      </c>
      <c r="E2744" s="138">
        <v>41.42</v>
      </c>
      <c r="F2744" s="138">
        <v>35.130000000000003</v>
      </c>
      <c r="G2744" s="138">
        <v>48</v>
      </c>
      <c r="H2744" s="138">
        <v>7.9671656204732004</v>
      </c>
    </row>
    <row r="2745" spans="1:8">
      <c r="A2745" s="39" t="s">
        <v>231</v>
      </c>
      <c r="B2745" s="39" t="s">
        <v>102</v>
      </c>
      <c r="C2745" s="39" t="s">
        <v>368</v>
      </c>
      <c r="D2745" s="39" t="s">
        <v>357</v>
      </c>
      <c r="E2745" s="138">
        <v>44.73</v>
      </c>
      <c r="F2745" s="138">
        <v>36.590000000000003</v>
      </c>
      <c r="G2745" s="138">
        <v>53.16</v>
      </c>
      <c r="H2745" s="138">
        <v>9.5461658841940533</v>
      </c>
    </row>
    <row r="2746" spans="1:8">
      <c r="A2746" s="39" t="s">
        <v>231</v>
      </c>
      <c r="B2746" s="39" t="s">
        <v>103</v>
      </c>
      <c r="C2746" s="39" t="s">
        <v>368</v>
      </c>
      <c r="D2746" s="39" t="s">
        <v>357</v>
      </c>
      <c r="E2746" s="138">
        <v>44.7</v>
      </c>
      <c r="F2746" s="138">
        <v>37.46</v>
      </c>
      <c r="G2746" s="138">
        <v>52.16</v>
      </c>
      <c r="H2746" s="138">
        <v>8.4563758389261743</v>
      </c>
    </row>
    <row r="2747" spans="1:8">
      <c r="A2747" s="39" t="s">
        <v>231</v>
      </c>
      <c r="B2747" s="39" t="s">
        <v>104</v>
      </c>
      <c r="C2747" s="39" t="s">
        <v>367</v>
      </c>
      <c r="D2747" s="39" t="s">
        <v>357</v>
      </c>
      <c r="E2747" s="138">
        <v>34.479999999999997</v>
      </c>
      <c r="F2747" s="138">
        <v>27.71</v>
      </c>
      <c r="G2747" s="138">
        <v>41.96</v>
      </c>
      <c r="H2747" s="138">
        <v>10.614849187935036</v>
      </c>
    </row>
    <row r="2748" spans="1:8">
      <c r="A2748" s="39" t="s">
        <v>231</v>
      </c>
      <c r="B2748" s="39" t="s">
        <v>110</v>
      </c>
      <c r="C2748" s="39" t="s">
        <v>370</v>
      </c>
      <c r="D2748" s="39" t="s">
        <v>357</v>
      </c>
      <c r="E2748" s="138">
        <v>42.37</v>
      </c>
      <c r="F2748" s="138">
        <v>36.49</v>
      </c>
      <c r="G2748" s="138">
        <v>48.46</v>
      </c>
      <c r="H2748" s="138">
        <v>7.2456927071040829</v>
      </c>
    </row>
    <row r="2749" spans="1:8">
      <c r="A2749" s="39" t="s">
        <v>231</v>
      </c>
      <c r="B2749" s="39" t="s">
        <v>111</v>
      </c>
      <c r="C2749" s="39" t="s">
        <v>370</v>
      </c>
      <c r="D2749" s="39" t="s">
        <v>357</v>
      </c>
      <c r="E2749" s="138">
        <v>51.02</v>
      </c>
      <c r="F2749" s="138">
        <v>45.75</v>
      </c>
      <c r="G2749" s="138">
        <v>56.27</v>
      </c>
      <c r="H2749" s="138">
        <v>5.2724421795374354</v>
      </c>
    </row>
    <row r="2750" spans="1:8">
      <c r="A2750" s="39" t="s">
        <v>231</v>
      </c>
      <c r="B2750" s="39" t="s">
        <v>116</v>
      </c>
      <c r="C2750" s="39" t="s">
        <v>369</v>
      </c>
      <c r="D2750" s="39" t="s">
        <v>357</v>
      </c>
      <c r="E2750" s="138">
        <v>48.86</v>
      </c>
      <c r="F2750" s="138">
        <v>40.479999999999997</v>
      </c>
      <c r="G2750" s="138">
        <v>57.3</v>
      </c>
      <c r="H2750" s="138">
        <v>8.8620548505935322</v>
      </c>
    </row>
    <row r="2751" spans="1:8">
      <c r="A2751" s="39" t="s">
        <v>231</v>
      </c>
      <c r="B2751" s="39" t="s">
        <v>117</v>
      </c>
      <c r="C2751" s="39" t="s">
        <v>367</v>
      </c>
      <c r="D2751" s="39" t="s">
        <v>357</v>
      </c>
      <c r="E2751" s="138">
        <v>45.06</v>
      </c>
      <c r="F2751" s="138">
        <v>39.17</v>
      </c>
      <c r="G2751" s="138">
        <v>51.1</v>
      </c>
      <c r="H2751" s="138">
        <v>6.7909454061251662</v>
      </c>
    </row>
    <row r="2752" spans="1:8">
      <c r="A2752" s="39" t="s">
        <v>231</v>
      </c>
      <c r="B2752" s="39" t="s">
        <v>119</v>
      </c>
      <c r="C2752" s="39" t="s">
        <v>367</v>
      </c>
      <c r="D2752" s="39" t="s">
        <v>357</v>
      </c>
      <c r="E2752" s="138">
        <v>42.81</v>
      </c>
      <c r="F2752" s="138">
        <v>37.46</v>
      </c>
      <c r="G2752" s="138">
        <v>48.34</v>
      </c>
      <c r="H2752" s="138">
        <v>6.5171688857743524</v>
      </c>
    </row>
    <row r="2753" spans="1:8">
      <c r="A2753" s="39" t="s">
        <v>231</v>
      </c>
      <c r="B2753" s="39" t="s">
        <v>123</v>
      </c>
      <c r="C2753" s="39" t="s">
        <v>370</v>
      </c>
      <c r="D2753" s="39" t="s">
        <v>357</v>
      </c>
      <c r="E2753" s="138">
        <v>50.95</v>
      </c>
      <c r="F2753" s="138">
        <v>45.12</v>
      </c>
      <c r="G2753" s="138">
        <v>56.74</v>
      </c>
      <c r="H2753" s="138">
        <v>5.8488714425907755</v>
      </c>
    </row>
    <row r="2754" spans="1:8">
      <c r="A2754" s="39" t="s">
        <v>231</v>
      </c>
      <c r="B2754" s="39" t="s">
        <v>132</v>
      </c>
      <c r="C2754" s="39" t="s">
        <v>367</v>
      </c>
      <c r="D2754" s="39" t="s">
        <v>357</v>
      </c>
      <c r="E2754" s="138">
        <v>36.119999999999997</v>
      </c>
      <c r="F2754" s="138">
        <v>30.79</v>
      </c>
      <c r="G2754" s="138">
        <v>41.81</v>
      </c>
      <c r="H2754" s="138">
        <v>7.8073089700996672</v>
      </c>
    </row>
    <row r="2755" spans="1:8">
      <c r="A2755" s="39" t="s">
        <v>231</v>
      </c>
      <c r="B2755" s="39" t="s">
        <v>134</v>
      </c>
      <c r="C2755" s="39" t="s">
        <v>368</v>
      </c>
      <c r="D2755" s="39" t="s">
        <v>357</v>
      </c>
      <c r="E2755" s="138">
        <v>38.11</v>
      </c>
      <c r="F2755" s="138">
        <v>31.88</v>
      </c>
      <c r="G2755" s="138">
        <v>44.75</v>
      </c>
      <c r="H2755" s="138">
        <v>8.6591445814746795</v>
      </c>
    </row>
    <row r="2756" spans="1:8">
      <c r="A2756" s="39" t="s">
        <v>231</v>
      </c>
      <c r="B2756" s="39" t="s">
        <v>150</v>
      </c>
      <c r="C2756" s="39" t="s">
        <v>367</v>
      </c>
      <c r="D2756" s="39" t="s">
        <v>357</v>
      </c>
      <c r="E2756" s="138">
        <v>38.75</v>
      </c>
      <c r="F2756" s="138">
        <v>31.81</v>
      </c>
      <c r="G2756" s="138">
        <v>46.18</v>
      </c>
      <c r="H2756" s="138">
        <v>9.5225806451612893</v>
      </c>
    </row>
    <row r="2757" spans="1:8">
      <c r="A2757" s="39" t="s">
        <v>231</v>
      </c>
      <c r="B2757" s="39" t="s">
        <v>156</v>
      </c>
      <c r="C2757" s="39" t="s">
        <v>367</v>
      </c>
      <c r="D2757" s="39" t="s">
        <v>357</v>
      </c>
      <c r="E2757" s="138">
        <v>38.56</v>
      </c>
      <c r="F2757" s="138">
        <v>32.47</v>
      </c>
      <c r="G2757" s="138">
        <v>45.04</v>
      </c>
      <c r="H2757" s="138">
        <v>8.3506224066390029</v>
      </c>
    </row>
    <row r="2758" spans="1:8">
      <c r="A2758" s="39" t="s">
        <v>231</v>
      </c>
      <c r="B2758" s="39" t="s">
        <v>159</v>
      </c>
      <c r="C2758" s="39" t="s">
        <v>368</v>
      </c>
      <c r="D2758" s="39" t="s">
        <v>357</v>
      </c>
      <c r="E2758" s="138">
        <v>38.590000000000003</v>
      </c>
      <c r="F2758" s="138">
        <v>31.71</v>
      </c>
      <c r="G2758" s="138">
        <v>45.96</v>
      </c>
      <c r="H2758" s="138">
        <v>9.484322363306557</v>
      </c>
    </row>
    <row r="2759" spans="1:8">
      <c r="A2759" s="39" t="s">
        <v>231</v>
      </c>
      <c r="B2759" s="39" t="s">
        <v>161</v>
      </c>
      <c r="C2759" s="39" t="s">
        <v>367</v>
      </c>
      <c r="D2759" s="39" t="s">
        <v>357</v>
      </c>
      <c r="E2759" s="138">
        <v>44.07</v>
      </c>
      <c r="F2759" s="138">
        <v>38.200000000000003</v>
      </c>
      <c r="G2759" s="138">
        <v>50.1</v>
      </c>
      <c r="H2759" s="138">
        <v>6.9208078057635571</v>
      </c>
    </row>
    <row r="2760" spans="1:8">
      <c r="A2760" s="39" t="s">
        <v>231</v>
      </c>
      <c r="B2760" s="39" t="s">
        <v>168</v>
      </c>
      <c r="C2760" s="39" t="s">
        <v>369</v>
      </c>
      <c r="D2760" s="39" t="s">
        <v>357</v>
      </c>
      <c r="E2760" s="138">
        <v>32.53</v>
      </c>
      <c r="F2760" s="138">
        <v>26.69</v>
      </c>
      <c r="G2760" s="138">
        <v>38.979999999999997</v>
      </c>
      <c r="H2760" s="138">
        <v>9.6833691976636942</v>
      </c>
    </row>
    <row r="2761" spans="1:8">
      <c r="A2761" s="39" t="s">
        <v>231</v>
      </c>
      <c r="B2761" s="39" t="s">
        <v>98</v>
      </c>
      <c r="C2761" s="39" t="s">
        <v>374</v>
      </c>
      <c r="D2761" s="39" t="s">
        <v>358</v>
      </c>
      <c r="E2761" s="138">
        <v>45.31</v>
      </c>
      <c r="F2761" s="138">
        <v>35.92</v>
      </c>
      <c r="G2761" s="138">
        <v>55.05</v>
      </c>
      <c r="H2761" s="138">
        <v>10.902670492165086</v>
      </c>
    </row>
    <row r="2762" spans="1:8">
      <c r="A2762" s="39" t="s">
        <v>231</v>
      </c>
      <c r="B2762" s="39" t="s">
        <v>105</v>
      </c>
      <c r="C2762" s="39" t="s">
        <v>374</v>
      </c>
      <c r="D2762" s="39" t="s">
        <v>358</v>
      </c>
      <c r="E2762" s="138">
        <v>53.98</v>
      </c>
      <c r="F2762" s="138">
        <v>46.73</v>
      </c>
      <c r="G2762" s="138">
        <v>61.05</v>
      </c>
      <c r="H2762" s="138">
        <v>6.8173397554649879</v>
      </c>
    </row>
    <row r="2763" spans="1:8">
      <c r="A2763" s="39" t="s">
        <v>231</v>
      </c>
      <c r="B2763" s="39" t="s">
        <v>106</v>
      </c>
      <c r="C2763" s="39" t="s">
        <v>372</v>
      </c>
      <c r="D2763" s="39" t="s">
        <v>358</v>
      </c>
      <c r="E2763" s="138">
        <v>38.51</v>
      </c>
      <c r="F2763" s="138">
        <v>33.369999999999997</v>
      </c>
      <c r="G2763" s="138">
        <v>43.92</v>
      </c>
      <c r="H2763" s="138">
        <v>7.0111659309270324</v>
      </c>
    </row>
    <row r="2764" spans="1:8">
      <c r="A2764" s="39" t="s">
        <v>231</v>
      </c>
      <c r="B2764" s="39" t="s">
        <v>125</v>
      </c>
      <c r="C2764" s="39" t="s">
        <v>371</v>
      </c>
      <c r="D2764" s="39" t="s">
        <v>358</v>
      </c>
      <c r="E2764" s="138">
        <v>46.08</v>
      </c>
      <c r="F2764" s="138">
        <v>39.93</v>
      </c>
      <c r="G2764" s="138">
        <v>52.36</v>
      </c>
      <c r="H2764" s="138">
        <v>6.9227430555555554</v>
      </c>
    </row>
    <row r="2765" spans="1:8">
      <c r="A2765" s="39" t="s">
        <v>231</v>
      </c>
      <c r="B2765" s="39" t="s">
        <v>131</v>
      </c>
      <c r="C2765" s="39" t="s">
        <v>374</v>
      </c>
      <c r="D2765" s="39" t="s">
        <v>358</v>
      </c>
      <c r="E2765" s="138">
        <v>41.64</v>
      </c>
      <c r="F2765" s="138">
        <v>33.96</v>
      </c>
      <c r="G2765" s="138">
        <v>49.75</v>
      </c>
      <c r="H2765" s="138">
        <v>9.7502401536983658</v>
      </c>
    </row>
    <row r="2766" spans="1:8">
      <c r="A2766" s="39" t="s">
        <v>231</v>
      </c>
      <c r="B2766" s="39" t="s">
        <v>133</v>
      </c>
      <c r="C2766" s="39" t="s">
        <v>373</v>
      </c>
      <c r="D2766" s="39" t="s">
        <v>358</v>
      </c>
      <c r="E2766" s="138">
        <v>45.28</v>
      </c>
      <c r="F2766" s="138">
        <v>39.76</v>
      </c>
      <c r="G2766" s="138">
        <v>50.92</v>
      </c>
      <c r="H2766" s="138">
        <v>6.3162544169611294</v>
      </c>
    </row>
    <row r="2767" spans="1:8">
      <c r="A2767" s="39" t="s">
        <v>231</v>
      </c>
      <c r="B2767" s="39" t="s">
        <v>137</v>
      </c>
      <c r="C2767" s="39" t="s">
        <v>372</v>
      </c>
      <c r="D2767" s="39" t="s">
        <v>358</v>
      </c>
      <c r="E2767" s="138">
        <v>44.94</v>
      </c>
      <c r="F2767" s="138">
        <v>38.24</v>
      </c>
      <c r="G2767" s="138">
        <v>51.83</v>
      </c>
      <c r="H2767" s="138">
        <v>7.7659101023587018</v>
      </c>
    </row>
    <row r="2768" spans="1:8">
      <c r="A2768" s="39" t="s">
        <v>231</v>
      </c>
      <c r="B2768" s="39" t="s">
        <v>138</v>
      </c>
      <c r="C2768" s="39" t="s">
        <v>374</v>
      </c>
      <c r="D2768" s="39" t="s">
        <v>358</v>
      </c>
      <c r="E2768" s="138">
        <v>39.89</v>
      </c>
      <c r="F2768" s="138">
        <v>29.55</v>
      </c>
      <c r="G2768" s="138">
        <v>51.21</v>
      </c>
      <c r="H2768" s="138">
        <v>14.063675106542995</v>
      </c>
    </row>
    <row r="2769" spans="1:8">
      <c r="A2769" s="39" t="s">
        <v>231</v>
      </c>
      <c r="B2769" s="39" t="s">
        <v>140</v>
      </c>
      <c r="C2769" s="39" t="s">
        <v>373</v>
      </c>
      <c r="D2769" s="39" t="s">
        <v>358</v>
      </c>
      <c r="E2769" s="138">
        <v>42.3</v>
      </c>
      <c r="F2769" s="138">
        <v>35.96</v>
      </c>
      <c r="G2769" s="138">
        <v>48.9</v>
      </c>
      <c r="H2769" s="138">
        <v>7.8486997635933804</v>
      </c>
    </row>
    <row r="2770" spans="1:8">
      <c r="A2770" s="39" t="s">
        <v>231</v>
      </c>
      <c r="B2770" s="39" t="s">
        <v>144</v>
      </c>
      <c r="C2770" s="39" t="s">
        <v>371</v>
      </c>
      <c r="D2770" s="39" t="s">
        <v>358</v>
      </c>
      <c r="E2770" s="138">
        <v>39</v>
      </c>
      <c r="F2770" s="138">
        <v>32.590000000000003</v>
      </c>
      <c r="G2770" s="138">
        <v>45.81</v>
      </c>
      <c r="H2770" s="138">
        <v>8.6923076923076916</v>
      </c>
    </row>
    <row r="2771" spans="1:8">
      <c r="A2771" s="39" t="s">
        <v>231</v>
      </c>
      <c r="B2771" s="39" t="s">
        <v>145</v>
      </c>
      <c r="C2771" s="39" t="s">
        <v>371</v>
      </c>
      <c r="D2771" s="39" t="s">
        <v>358</v>
      </c>
      <c r="E2771" s="138">
        <v>47.29</v>
      </c>
      <c r="F2771" s="138">
        <v>39.840000000000003</v>
      </c>
      <c r="G2771" s="138">
        <v>54.87</v>
      </c>
      <c r="H2771" s="138">
        <v>8.1624021991964479</v>
      </c>
    </row>
    <row r="2772" spans="1:8">
      <c r="A2772" s="39" t="s">
        <v>231</v>
      </c>
      <c r="B2772" s="39" t="s">
        <v>146</v>
      </c>
      <c r="C2772" s="39" t="s">
        <v>372</v>
      </c>
      <c r="D2772" s="39" t="s">
        <v>358</v>
      </c>
      <c r="E2772" s="138">
        <v>49.52</v>
      </c>
      <c r="F2772" s="138">
        <v>43.96</v>
      </c>
      <c r="G2772" s="138">
        <v>55.09</v>
      </c>
      <c r="H2772" s="138">
        <v>5.7552504038772216</v>
      </c>
    </row>
    <row r="2773" spans="1:8">
      <c r="A2773" s="39" t="s">
        <v>231</v>
      </c>
      <c r="B2773" s="39" t="s">
        <v>153</v>
      </c>
      <c r="C2773" s="39" t="s">
        <v>371</v>
      </c>
      <c r="D2773" s="39" t="s">
        <v>358</v>
      </c>
      <c r="E2773" s="138">
        <v>46.19</v>
      </c>
      <c r="F2773" s="138">
        <v>32.78</v>
      </c>
      <c r="G2773" s="138">
        <v>60.18</v>
      </c>
      <c r="H2773" s="138">
        <v>15.522840441654036</v>
      </c>
    </row>
    <row r="2774" spans="1:8">
      <c r="A2774" s="39" t="s">
        <v>231</v>
      </c>
      <c r="B2774" s="39" t="s">
        <v>162</v>
      </c>
      <c r="C2774" s="39" t="s">
        <v>371</v>
      </c>
      <c r="D2774" s="39" t="s">
        <v>358</v>
      </c>
      <c r="E2774" s="138">
        <v>56.12</v>
      </c>
      <c r="F2774" s="138">
        <v>47.25</v>
      </c>
      <c r="G2774" s="138">
        <v>64.63</v>
      </c>
      <c r="H2774" s="138">
        <v>7.9828937990021398</v>
      </c>
    </row>
    <row r="2775" spans="1:8">
      <c r="A2775" s="39" t="s">
        <v>231</v>
      </c>
      <c r="B2775" s="39" t="s">
        <v>165</v>
      </c>
      <c r="C2775" s="39" t="s">
        <v>374</v>
      </c>
      <c r="D2775" s="39" t="s">
        <v>358</v>
      </c>
      <c r="E2775" s="138">
        <v>30.93</v>
      </c>
      <c r="F2775" s="138">
        <v>24.17</v>
      </c>
      <c r="G2775" s="138">
        <v>38.61</v>
      </c>
      <c r="H2775" s="138">
        <v>11.96249595861623</v>
      </c>
    </row>
    <row r="2776" spans="1:8">
      <c r="A2776" s="39" t="s">
        <v>231</v>
      </c>
      <c r="B2776" s="39" t="s">
        <v>166</v>
      </c>
      <c r="C2776" s="39" t="s">
        <v>374</v>
      </c>
      <c r="D2776" s="39" t="s">
        <v>358</v>
      </c>
      <c r="E2776" s="138">
        <v>47.88</v>
      </c>
      <c r="F2776" s="138">
        <v>40.56</v>
      </c>
      <c r="G2776" s="138">
        <v>55.3</v>
      </c>
      <c r="H2776" s="138">
        <v>7.9156223893065993</v>
      </c>
    </row>
    <row r="2777" spans="1:8">
      <c r="A2777" s="39" t="s">
        <v>231</v>
      </c>
      <c r="B2777" s="39" t="s">
        <v>170</v>
      </c>
      <c r="C2777" s="39" t="s">
        <v>372</v>
      </c>
      <c r="D2777" s="39" t="s">
        <v>358</v>
      </c>
      <c r="E2777" s="138">
        <v>46.62</v>
      </c>
      <c r="F2777" s="138">
        <v>40.99</v>
      </c>
      <c r="G2777" s="138">
        <v>52.33</v>
      </c>
      <c r="H2777" s="138">
        <v>6.2205062205062207</v>
      </c>
    </row>
    <row r="2778" spans="1:8">
      <c r="A2778" s="39" t="s">
        <v>231</v>
      </c>
      <c r="B2778" s="39" t="s">
        <v>172</v>
      </c>
      <c r="C2778" s="39" t="s">
        <v>374</v>
      </c>
      <c r="D2778" s="39" t="s">
        <v>358</v>
      </c>
      <c r="E2778" s="138">
        <v>38.450000000000003</v>
      </c>
      <c r="F2778" s="138">
        <v>31.91</v>
      </c>
      <c r="G2778" s="138">
        <v>45.42</v>
      </c>
      <c r="H2778" s="138">
        <v>9.0247074122236679</v>
      </c>
    </row>
    <row r="2779" spans="1:8">
      <c r="A2779" s="39" t="s">
        <v>231</v>
      </c>
      <c r="B2779" s="39" t="s">
        <v>175</v>
      </c>
      <c r="C2779" s="39" t="s">
        <v>373</v>
      </c>
      <c r="D2779" s="39" t="s">
        <v>358</v>
      </c>
      <c r="E2779" s="138">
        <v>38.270000000000003</v>
      </c>
      <c r="F2779" s="138">
        <v>32.619999999999997</v>
      </c>
      <c r="G2779" s="138">
        <v>44.26</v>
      </c>
      <c r="H2779" s="138">
        <v>7.7867781552129607</v>
      </c>
    </row>
    <row r="2780" spans="1:8">
      <c r="A2780" s="39" t="s">
        <v>231</v>
      </c>
      <c r="B2780" s="39" t="s">
        <v>99</v>
      </c>
      <c r="C2780" s="39" t="s">
        <v>377</v>
      </c>
      <c r="D2780" s="39" t="s">
        <v>360</v>
      </c>
      <c r="E2780" s="138">
        <v>36.369999999999997</v>
      </c>
      <c r="F2780" s="138">
        <v>29.9</v>
      </c>
      <c r="G2780" s="138">
        <v>43.38</v>
      </c>
      <c r="H2780" s="138">
        <v>9.5133351663458896</v>
      </c>
    </row>
    <row r="2781" spans="1:8">
      <c r="A2781" s="39" t="s">
        <v>231</v>
      </c>
      <c r="B2781" s="39" t="s">
        <v>100</v>
      </c>
      <c r="C2781" s="39" t="s">
        <v>377</v>
      </c>
      <c r="D2781" s="39" t="s">
        <v>360</v>
      </c>
      <c r="E2781" s="138">
        <v>49.36</v>
      </c>
      <c r="F2781" s="138">
        <v>43.33</v>
      </c>
      <c r="G2781" s="138">
        <v>55.4</v>
      </c>
      <c r="H2781" s="138">
        <v>6.2601296596434359</v>
      </c>
    </row>
    <row r="2782" spans="1:8">
      <c r="A2782" s="39" t="s">
        <v>231</v>
      </c>
      <c r="B2782" s="39" t="s">
        <v>107</v>
      </c>
      <c r="C2782" s="39" t="s">
        <v>376</v>
      </c>
      <c r="D2782" s="39" t="s">
        <v>360</v>
      </c>
      <c r="E2782" s="138">
        <v>49.83</v>
      </c>
      <c r="F2782" s="138">
        <v>44.45</v>
      </c>
      <c r="G2782" s="138">
        <v>55.2</v>
      </c>
      <c r="H2782" s="138">
        <v>5.5187637969094929</v>
      </c>
    </row>
    <row r="2783" spans="1:8">
      <c r="A2783" s="39" t="s">
        <v>231</v>
      </c>
      <c r="B2783" s="39" t="s">
        <v>113</v>
      </c>
      <c r="C2783" s="39" t="s">
        <v>375</v>
      </c>
      <c r="D2783" s="39" t="s">
        <v>360</v>
      </c>
      <c r="E2783" s="138">
        <v>43.98</v>
      </c>
      <c r="F2783" s="138">
        <v>35.94</v>
      </c>
      <c r="G2783" s="138">
        <v>52.34</v>
      </c>
      <c r="H2783" s="138">
        <v>9.5952705775352438</v>
      </c>
    </row>
    <row r="2784" spans="1:8">
      <c r="A2784" s="39" t="s">
        <v>231</v>
      </c>
      <c r="B2784" s="39" t="s">
        <v>114</v>
      </c>
      <c r="C2784" s="39" t="s">
        <v>386</v>
      </c>
      <c r="D2784" s="39" t="s">
        <v>360</v>
      </c>
      <c r="E2784" s="138">
        <v>47.92</v>
      </c>
      <c r="F2784" s="138">
        <v>40.03</v>
      </c>
      <c r="G2784" s="138">
        <v>55.93</v>
      </c>
      <c r="H2784" s="138">
        <v>8.5350584307178625</v>
      </c>
    </row>
    <row r="2785" spans="1:8">
      <c r="A2785" s="39" t="s">
        <v>231</v>
      </c>
      <c r="B2785" s="39" t="s">
        <v>120</v>
      </c>
      <c r="C2785" s="39" t="s">
        <v>386</v>
      </c>
      <c r="D2785" s="39" t="s">
        <v>360</v>
      </c>
      <c r="E2785" s="138">
        <v>39.020000000000003</v>
      </c>
      <c r="F2785" s="138">
        <v>30.38</v>
      </c>
      <c r="G2785" s="138">
        <v>48.4</v>
      </c>
      <c r="H2785" s="138">
        <v>11.916965658636597</v>
      </c>
    </row>
    <row r="2786" spans="1:8">
      <c r="A2786" s="39" t="s">
        <v>231</v>
      </c>
      <c r="B2786" s="39" t="s">
        <v>121</v>
      </c>
      <c r="C2786" s="39" t="s">
        <v>377</v>
      </c>
      <c r="D2786" s="39" t="s">
        <v>360</v>
      </c>
      <c r="E2786" s="138">
        <v>33.700000000000003</v>
      </c>
      <c r="F2786" s="138">
        <v>26.46</v>
      </c>
      <c r="G2786" s="138">
        <v>41.81</v>
      </c>
      <c r="H2786" s="138">
        <v>11.691394658753708</v>
      </c>
    </row>
    <row r="2787" spans="1:8">
      <c r="A2787" s="39" t="s">
        <v>231</v>
      </c>
      <c r="B2787" s="39" t="s">
        <v>124</v>
      </c>
      <c r="C2787" s="39" t="s">
        <v>375</v>
      </c>
      <c r="D2787" s="39" t="s">
        <v>360</v>
      </c>
      <c r="E2787" s="138">
        <v>41.29</v>
      </c>
      <c r="F2787" s="138">
        <v>35.21</v>
      </c>
      <c r="G2787" s="138">
        <v>47.64</v>
      </c>
      <c r="H2787" s="138">
        <v>7.7258416081375643</v>
      </c>
    </row>
    <row r="2788" spans="1:8">
      <c r="A2788" s="39" t="s">
        <v>231</v>
      </c>
      <c r="B2788" s="39" t="s">
        <v>126</v>
      </c>
      <c r="C2788" s="39" t="s">
        <v>377</v>
      </c>
      <c r="D2788" s="39" t="s">
        <v>360</v>
      </c>
      <c r="E2788" s="138">
        <v>31.64</v>
      </c>
      <c r="F2788" s="138">
        <v>23.65</v>
      </c>
      <c r="G2788" s="138">
        <v>40.89</v>
      </c>
      <c r="H2788" s="138">
        <v>14.00126422250316</v>
      </c>
    </row>
    <row r="2789" spans="1:8">
      <c r="A2789" s="39" t="s">
        <v>231</v>
      </c>
      <c r="B2789" s="39" t="s">
        <v>127</v>
      </c>
      <c r="C2789" s="39" t="s">
        <v>386</v>
      </c>
      <c r="D2789" s="39" t="s">
        <v>360</v>
      </c>
      <c r="E2789" s="138">
        <v>46.84</v>
      </c>
      <c r="F2789" s="138">
        <v>38.520000000000003</v>
      </c>
      <c r="G2789" s="138">
        <v>55.33</v>
      </c>
      <c r="H2789" s="138">
        <v>9.2442356959863368</v>
      </c>
    </row>
    <row r="2790" spans="1:8">
      <c r="A2790" s="39" t="s">
        <v>231</v>
      </c>
      <c r="B2790" s="39" t="s">
        <v>128</v>
      </c>
      <c r="C2790" s="39" t="s">
        <v>379</v>
      </c>
      <c r="D2790" s="39" t="s">
        <v>360</v>
      </c>
      <c r="E2790" s="138">
        <v>41.72</v>
      </c>
      <c r="F2790" s="138">
        <v>35.96</v>
      </c>
      <c r="G2790" s="138">
        <v>47.71</v>
      </c>
      <c r="H2790" s="138">
        <v>7.2147651006711406</v>
      </c>
    </row>
    <row r="2791" spans="1:8">
      <c r="A2791" s="39" t="s">
        <v>231</v>
      </c>
      <c r="B2791" s="39" t="s">
        <v>129</v>
      </c>
      <c r="C2791" s="39" t="s">
        <v>386</v>
      </c>
      <c r="D2791" s="39" t="s">
        <v>360</v>
      </c>
      <c r="E2791" s="138">
        <v>47.14</v>
      </c>
      <c r="F2791" s="138">
        <v>38.6</v>
      </c>
      <c r="G2791" s="138">
        <v>55.85</v>
      </c>
      <c r="H2791" s="138">
        <v>9.4187526516758595</v>
      </c>
    </row>
    <row r="2792" spans="1:8">
      <c r="A2792" s="39" t="s">
        <v>231</v>
      </c>
      <c r="B2792" s="39" t="s">
        <v>139</v>
      </c>
      <c r="C2792" s="39" t="s">
        <v>379</v>
      </c>
      <c r="D2792" s="39" t="s">
        <v>360</v>
      </c>
      <c r="E2792" s="138">
        <v>44.2</v>
      </c>
      <c r="F2792" s="138">
        <v>38.61</v>
      </c>
      <c r="G2792" s="138">
        <v>49.94</v>
      </c>
      <c r="H2792" s="138">
        <v>6.5610859728506776</v>
      </c>
    </row>
    <row r="2793" spans="1:8">
      <c r="A2793" s="39" t="s">
        <v>231</v>
      </c>
      <c r="B2793" s="39" t="s">
        <v>141</v>
      </c>
      <c r="C2793" s="39" t="s">
        <v>379</v>
      </c>
      <c r="D2793" s="39" t="s">
        <v>360</v>
      </c>
      <c r="E2793" s="138">
        <v>46.93</v>
      </c>
      <c r="F2793" s="138">
        <v>38.82</v>
      </c>
      <c r="G2793" s="138">
        <v>55.2</v>
      </c>
      <c r="H2793" s="138">
        <v>8.9921159173236731</v>
      </c>
    </row>
    <row r="2794" spans="1:8">
      <c r="A2794" s="39" t="s">
        <v>231</v>
      </c>
      <c r="B2794" s="39" t="s">
        <v>142</v>
      </c>
      <c r="C2794" s="39" t="s">
        <v>376</v>
      </c>
      <c r="D2794" s="39" t="s">
        <v>360</v>
      </c>
      <c r="E2794" s="138">
        <v>40.369999999999997</v>
      </c>
      <c r="F2794" s="138">
        <v>34.83</v>
      </c>
      <c r="G2794" s="138">
        <v>46.17</v>
      </c>
      <c r="H2794" s="138">
        <v>7.1835521426802078</v>
      </c>
    </row>
    <row r="2795" spans="1:8">
      <c r="A2795" s="39" t="s">
        <v>231</v>
      </c>
      <c r="B2795" s="39" t="s">
        <v>147</v>
      </c>
      <c r="C2795" s="39" t="s">
        <v>379</v>
      </c>
      <c r="D2795" s="39" t="s">
        <v>360</v>
      </c>
      <c r="E2795" s="138">
        <v>36.68</v>
      </c>
      <c r="F2795" s="138">
        <v>31.03</v>
      </c>
      <c r="G2795" s="138">
        <v>42.72</v>
      </c>
      <c r="H2795" s="138">
        <v>8.1515812431842978</v>
      </c>
    </row>
    <row r="2796" spans="1:8">
      <c r="A2796" s="39" t="s">
        <v>231</v>
      </c>
      <c r="B2796" s="39" t="s">
        <v>148</v>
      </c>
      <c r="C2796" s="39" t="s">
        <v>377</v>
      </c>
      <c r="D2796" s="39" t="s">
        <v>360</v>
      </c>
      <c r="E2796" s="138">
        <v>45.01</v>
      </c>
      <c r="F2796" s="138">
        <v>38.340000000000003</v>
      </c>
      <c r="G2796" s="138">
        <v>51.87</v>
      </c>
      <c r="H2796" s="138">
        <v>7.7093979115752065</v>
      </c>
    </row>
    <row r="2797" spans="1:8">
      <c r="A2797" s="39" t="s">
        <v>231</v>
      </c>
      <c r="B2797" s="39" t="s">
        <v>152</v>
      </c>
      <c r="C2797" s="39" t="s">
        <v>386</v>
      </c>
      <c r="D2797" s="39" t="s">
        <v>360</v>
      </c>
      <c r="E2797" s="138">
        <v>42.52</v>
      </c>
      <c r="F2797" s="138">
        <v>34.49</v>
      </c>
      <c r="G2797" s="138">
        <v>50.97</v>
      </c>
      <c r="H2797" s="138">
        <v>9.9717779868297267</v>
      </c>
    </row>
    <row r="2798" spans="1:8">
      <c r="A2798" s="39" t="s">
        <v>231</v>
      </c>
      <c r="B2798" s="39" t="s">
        <v>155</v>
      </c>
      <c r="C2798" s="39" t="s">
        <v>386</v>
      </c>
      <c r="D2798" s="39" t="s">
        <v>360</v>
      </c>
      <c r="E2798" s="138">
        <v>44.69</v>
      </c>
      <c r="F2798" s="138">
        <v>35.869999999999997</v>
      </c>
      <c r="G2798" s="138">
        <v>53.86</v>
      </c>
      <c r="H2798" s="138">
        <v>10.382635936451107</v>
      </c>
    </row>
    <row r="2799" spans="1:8">
      <c r="A2799" s="39" t="s">
        <v>231</v>
      </c>
      <c r="B2799" s="39" t="s">
        <v>157</v>
      </c>
      <c r="C2799" s="39" t="s">
        <v>377</v>
      </c>
      <c r="D2799" s="39" t="s">
        <v>360</v>
      </c>
      <c r="E2799" s="138">
        <v>48.83</v>
      </c>
      <c r="F2799" s="138">
        <v>36.75</v>
      </c>
      <c r="G2799" s="138">
        <v>61.05</v>
      </c>
      <c r="H2799" s="138">
        <v>12.963342207659226</v>
      </c>
    </row>
    <row r="2800" spans="1:8">
      <c r="A2800" s="39" t="s">
        <v>231</v>
      </c>
      <c r="B2800" s="39" t="s">
        <v>158</v>
      </c>
      <c r="C2800" s="39" t="s">
        <v>375</v>
      </c>
      <c r="D2800" s="39" t="s">
        <v>360</v>
      </c>
      <c r="E2800" s="138">
        <v>44.15</v>
      </c>
      <c r="F2800" s="138">
        <v>29.48</v>
      </c>
      <c r="G2800" s="138">
        <v>59.91</v>
      </c>
      <c r="H2800" s="138">
        <v>18.142695356738393</v>
      </c>
    </row>
    <row r="2801" spans="1:8">
      <c r="A2801" s="39" t="s">
        <v>231</v>
      </c>
      <c r="B2801" s="39" t="s">
        <v>160</v>
      </c>
      <c r="C2801" s="39" t="s">
        <v>386</v>
      </c>
      <c r="D2801" s="39" t="s">
        <v>360</v>
      </c>
      <c r="E2801" s="138">
        <v>36.590000000000003</v>
      </c>
      <c r="F2801" s="138">
        <v>28.36</v>
      </c>
      <c r="G2801" s="138">
        <v>45.67</v>
      </c>
      <c r="H2801" s="138">
        <v>12.189122711123257</v>
      </c>
    </row>
    <row r="2802" spans="1:8">
      <c r="A2802" s="39" t="s">
        <v>231</v>
      </c>
      <c r="B2802" s="39" t="s">
        <v>163</v>
      </c>
      <c r="C2802" s="39" t="s">
        <v>375</v>
      </c>
      <c r="D2802" s="39" t="s">
        <v>360</v>
      </c>
      <c r="E2802" s="138">
        <v>44.94</v>
      </c>
      <c r="F2802" s="138">
        <v>35.74</v>
      </c>
      <c r="G2802" s="138">
        <v>54.5</v>
      </c>
      <c r="H2802" s="138">
        <v>10.769915442812639</v>
      </c>
    </row>
    <row r="2803" spans="1:8">
      <c r="A2803" s="39" t="s">
        <v>231</v>
      </c>
      <c r="B2803" s="39" t="s">
        <v>167</v>
      </c>
      <c r="C2803" s="39" t="s">
        <v>386</v>
      </c>
      <c r="D2803" s="39" t="s">
        <v>360</v>
      </c>
      <c r="E2803" s="138">
        <v>48.02</v>
      </c>
      <c r="F2803" s="138">
        <v>41.8</v>
      </c>
      <c r="G2803" s="138">
        <v>54.3</v>
      </c>
      <c r="H2803" s="138">
        <v>6.6847147022074127</v>
      </c>
    </row>
    <row r="2804" spans="1:8">
      <c r="A2804" s="39" t="s">
        <v>231</v>
      </c>
      <c r="B2804" s="39" t="s">
        <v>169</v>
      </c>
      <c r="C2804" s="39" t="s">
        <v>386</v>
      </c>
      <c r="D2804" s="39" t="s">
        <v>360</v>
      </c>
      <c r="E2804" s="138">
        <v>57.06</v>
      </c>
      <c r="F2804" s="138">
        <v>47.11</v>
      </c>
      <c r="G2804" s="138">
        <v>66.47</v>
      </c>
      <c r="H2804" s="138">
        <v>8.7627059235892037</v>
      </c>
    </row>
    <row r="2805" spans="1:8">
      <c r="A2805" s="39" t="s">
        <v>231</v>
      </c>
      <c r="B2805" s="39" t="s">
        <v>173</v>
      </c>
      <c r="C2805" s="39" t="s">
        <v>379</v>
      </c>
      <c r="D2805" s="39" t="s">
        <v>360</v>
      </c>
      <c r="E2805" s="138">
        <v>55.56</v>
      </c>
      <c r="F2805" s="138">
        <v>49.76</v>
      </c>
      <c r="G2805" s="138">
        <v>61.22</v>
      </c>
      <c r="H2805" s="138">
        <v>5.291576673866091</v>
      </c>
    </row>
    <row r="2806" spans="1:8">
      <c r="A2806" s="39" t="s">
        <v>231</v>
      </c>
      <c r="B2806" s="39" t="s">
        <v>176</v>
      </c>
      <c r="C2806" s="39" t="s">
        <v>386</v>
      </c>
      <c r="D2806" s="39" t="s">
        <v>360</v>
      </c>
      <c r="E2806" s="138">
        <v>48.73</v>
      </c>
      <c r="F2806" s="138">
        <v>38.049999999999997</v>
      </c>
      <c r="G2806" s="138">
        <v>59.52</v>
      </c>
      <c r="H2806" s="138">
        <v>11.409809152472809</v>
      </c>
    </row>
    <row r="2807" spans="1:8">
      <c r="A2807" s="39" t="s">
        <v>231</v>
      </c>
      <c r="B2807" s="39" t="s">
        <v>363</v>
      </c>
      <c r="C2807" s="39" t="s">
        <v>363</v>
      </c>
      <c r="D2807" s="39" t="s">
        <v>363</v>
      </c>
      <c r="E2807" s="138">
        <v>48.69</v>
      </c>
      <c r="F2807" s="138">
        <v>44.69</v>
      </c>
      <c r="G2807" s="138">
        <v>52.71</v>
      </c>
      <c r="H2807" s="138">
        <v>4.2103101252823985</v>
      </c>
    </row>
    <row r="2808" spans="1:8">
      <c r="A2808" s="39" t="s">
        <v>231</v>
      </c>
      <c r="B2808" s="39" t="s">
        <v>364</v>
      </c>
      <c r="C2808" s="39" t="s">
        <v>364</v>
      </c>
      <c r="D2808" s="39" t="s">
        <v>364</v>
      </c>
      <c r="E2808" s="138">
        <v>39.49</v>
      </c>
      <c r="F2808" s="138">
        <v>36.020000000000003</v>
      </c>
      <c r="G2808" s="138">
        <v>43.06</v>
      </c>
      <c r="H2808" s="138">
        <v>4.5581159787287922</v>
      </c>
    </row>
    <row r="2809" spans="1:8">
      <c r="A2809" s="39" t="s">
        <v>231</v>
      </c>
      <c r="B2809" s="39" t="s">
        <v>365</v>
      </c>
      <c r="C2809" s="39" t="s">
        <v>365</v>
      </c>
      <c r="D2809" s="39" t="s">
        <v>365</v>
      </c>
      <c r="E2809" s="138">
        <v>39.49</v>
      </c>
      <c r="F2809" s="138">
        <v>34.78</v>
      </c>
      <c r="G2809" s="138">
        <v>44.4</v>
      </c>
      <c r="H2809" s="138">
        <v>6.2294251709293489</v>
      </c>
    </row>
    <row r="2810" spans="1:8">
      <c r="A2810" s="39" t="s">
        <v>231</v>
      </c>
      <c r="B2810" s="39" t="s">
        <v>366</v>
      </c>
      <c r="C2810" s="39" t="s">
        <v>366</v>
      </c>
      <c r="D2810" s="39" t="s">
        <v>366</v>
      </c>
      <c r="E2810" s="138">
        <v>43.28</v>
      </c>
      <c r="F2810" s="138">
        <v>40.549999999999997</v>
      </c>
      <c r="G2810" s="138">
        <v>46.04</v>
      </c>
      <c r="H2810" s="138">
        <v>3.234750462107209</v>
      </c>
    </row>
    <row r="2811" spans="1:8">
      <c r="A2811" s="39" t="s">
        <v>231</v>
      </c>
      <c r="B2811" s="39" t="s">
        <v>356</v>
      </c>
      <c r="C2811" s="39" t="s">
        <v>356</v>
      </c>
      <c r="D2811" s="39" t="s">
        <v>356</v>
      </c>
      <c r="E2811" s="138">
        <v>43.82</v>
      </c>
      <c r="F2811" s="138">
        <v>41.99</v>
      </c>
      <c r="G2811" s="138">
        <v>45.67</v>
      </c>
      <c r="H2811" s="138">
        <v>2.1451392058420811</v>
      </c>
    </row>
    <row r="2812" spans="1:8">
      <c r="A2812" s="39" t="s">
        <v>231</v>
      </c>
      <c r="B2812" s="39" t="s">
        <v>367</v>
      </c>
      <c r="C2812" s="39" t="s">
        <v>367</v>
      </c>
      <c r="D2812" s="39" t="s">
        <v>367</v>
      </c>
      <c r="E2812" s="138">
        <v>40.369999999999997</v>
      </c>
      <c r="F2812" s="138">
        <v>38.03</v>
      </c>
      <c r="G2812" s="138">
        <v>42.75</v>
      </c>
      <c r="H2812" s="138">
        <v>2.9972752043596733</v>
      </c>
    </row>
    <row r="2813" spans="1:8">
      <c r="A2813" s="39" t="s">
        <v>231</v>
      </c>
      <c r="B2813" s="39" t="s">
        <v>368</v>
      </c>
      <c r="C2813" s="39" t="s">
        <v>368</v>
      </c>
      <c r="D2813" s="39" t="s">
        <v>368</v>
      </c>
      <c r="E2813" s="138">
        <v>40.96</v>
      </c>
      <c r="F2813" s="138">
        <v>37.159999999999997</v>
      </c>
      <c r="G2813" s="138">
        <v>44.87</v>
      </c>
      <c r="H2813" s="138">
        <v>4.8095703125</v>
      </c>
    </row>
    <row r="2814" spans="1:8">
      <c r="A2814" s="39" t="s">
        <v>231</v>
      </c>
      <c r="B2814" s="39" t="s">
        <v>369</v>
      </c>
      <c r="C2814" s="39" t="s">
        <v>369</v>
      </c>
      <c r="D2814" s="39" t="s">
        <v>369</v>
      </c>
      <c r="E2814" s="138">
        <v>39.94</v>
      </c>
      <c r="F2814" s="138">
        <v>34.479999999999997</v>
      </c>
      <c r="G2814" s="138">
        <v>45.65</v>
      </c>
      <c r="H2814" s="138">
        <v>7.1607411116675017</v>
      </c>
    </row>
    <row r="2815" spans="1:8">
      <c r="A2815" s="39" t="s">
        <v>231</v>
      </c>
      <c r="B2815" s="39" t="s">
        <v>370</v>
      </c>
      <c r="C2815" s="39" t="s">
        <v>370</v>
      </c>
      <c r="D2815" s="39" t="s">
        <v>370</v>
      </c>
      <c r="E2815" s="138">
        <v>49.65</v>
      </c>
      <c r="F2815" s="138">
        <v>46.21</v>
      </c>
      <c r="G2815" s="138">
        <v>53.09</v>
      </c>
      <c r="H2815" s="138">
        <v>3.5448136958710976</v>
      </c>
    </row>
    <row r="2816" spans="1:8">
      <c r="A2816" s="39" t="s">
        <v>231</v>
      </c>
      <c r="B2816" s="39" t="s">
        <v>357</v>
      </c>
      <c r="C2816" s="39" t="s">
        <v>357</v>
      </c>
      <c r="D2816" s="39" t="s">
        <v>357</v>
      </c>
      <c r="E2816" s="138">
        <v>43.43</v>
      </c>
      <c r="F2816" s="138">
        <v>41.71</v>
      </c>
      <c r="G2816" s="138">
        <v>45.18</v>
      </c>
      <c r="H2816" s="138">
        <v>2.0492746949113516</v>
      </c>
    </row>
    <row r="2817" spans="1:8">
      <c r="A2817" s="39" t="s">
        <v>231</v>
      </c>
      <c r="B2817" s="39" t="s">
        <v>371</v>
      </c>
      <c r="C2817" s="39" t="s">
        <v>371</v>
      </c>
      <c r="D2817" s="39" t="s">
        <v>371</v>
      </c>
      <c r="E2817" s="138">
        <v>44.55</v>
      </c>
      <c r="F2817" s="138">
        <v>40.92</v>
      </c>
      <c r="G2817" s="138">
        <v>48.24</v>
      </c>
      <c r="H2817" s="138">
        <v>4.1975308641975317</v>
      </c>
    </row>
    <row r="2818" spans="1:8">
      <c r="A2818" s="39" t="s">
        <v>231</v>
      </c>
      <c r="B2818" s="39" t="s">
        <v>372</v>
      </c>
      <c r="C2818" s="39" t="s">
        <v>372</v>
      </c>
      <c r="D2818" s="39" t="s">
        <v>372</v>
      </c>
      <c r="E2818" s="138">
        <v>45.12</v>
      </c>
      <c r="F2818" s="138">
        <v>42.19</v>
      </c>
      <c r="G2818" s="138">
        <v>48.09</v>
      </c>
      <c r="H2818" s="138">
        <v>3.3466312056737593</v>
      </c>
    </row>
    <row r="2819" spans="1:8">
      <c r="A2819" s="39" t="s">
        <v>231</v>
      </c>
      <c r="B2819" s="39" t="s">
        <v>373</v>
      </c>
      <c r="C2819" s="39" t="s">
        <v>373</v>
      </c>
      <c r="D2819" s="39" t="s">
        <v>373</v>
      </c>
      <c r="E2819" s="138">
        <v>41.99</v>
      </c>
      <c r="F2819" s="138">
        <v>38.56</v>
      </c>
      <c r="G2819" s="138">
        <v>45.49</v>
      </c>
      <c r="H2819" s="138">
        <v>4.2152893546082399</v>
      </c>
    </row>
    <row r="2820" spans="1:8">
      <c r="A2820" s="39" t="s">
        <v>231</v>
      </c>
      <c r="B2820" s="39" t="s">
        <v>374</v>
      </c>
      <c r="C2820" s="39" t="s">
        <v>374</v>
      </c>
      <c r="D2820" s="39" t="s">
        <v>374</v>
      </c>
      <c r="E2820" s="138">
        <v>42.58</v>
      </c>
      <c r="F2820" s="138">
        <v>38.99</v>
      </c>
      <c r="G2820" s="138">
        <v>46.25</v>
      </c>
      <c r="H2820" s="138">
        <v>4.3447627994363556</v>
      </c>
    </row>
    <row r="2821" spans="1:8">
      <c r="A2821" s="39" t="s">
        <v>231</v>
      </c>
      <c r="B2821" s="39" t="s">
        <v>358</v>
      </c>
      <c r="C2821" s="39" t="s">
        <v>358</v>
      </c>
      <c r="D2821" s="39" t="s">
        <v>358</v>
      </c>
      <c r="E2821" s="138">
        <v>43.87</v>
      </c>
      <c r="F2821" s="138">
        <v>42</v>
      </c>
      <c r="G2821" s="138">
        <v>45.75</v>
      </c>
      <c r="H2821" s="138">
        <v>2.1882835650786414</v>
      </c>
    </row>
    <row r="2822" spans="1:8">
      <c r="A2822" s="39" t="s">
        <v>231</v>
      </c>
      <c r="B2822" s="39" t="s">
        <v>375</v>
      </c>
      <c r="C2822" s="39" t="s">
        <v>375</v>
      </c>
      <c r="D2822" s="39" t="s">
        <v>375</v>
      </c>
      <c r="E2822" s="138">
        <v>41.8</v>
      </c>
      <c r="F2822" s="138">
        <v>36.590000000000003</v>
      </c>
      <c r="G2822" s="138">
        <v>47.2</v>
      </c>
      <c r="H2822" s="138">
        <v>6.5071770334928241</v>
      </c>
    </row>
    <row r="2823" spans="1:8">
      <c r="A2823" s="39" t="s">
        <v>231</v>
      </c>
      <c r="B2823" s="39" t="s">
        <v>376</v>
      </c>
      <c r="C2823" s="39" t="s">
        <v>376</v>
      </c>
      <c r="D2823" s="39" t="s">
        <v>376</v>
      </c>
      <c r="E2823" s="138">
        <v>46.15</v>
      </c>
      <c r="F2823" s="138">
        <v>42.22</v>
      </c>
      <c r="G2823" s="138">
        <v>50.12</v>
      </c>
      <c r="H2823" s="138">
        <v>4.3770314192849407</v>
      </c>
    </row>
    <row r="2824" spans="1:8">
      <c r="A2824" s="39" t="s">
        <v>231</v>
      </c>
      <c r="B2824" s="39" t="s">
        <v>377</v>
      </c>
      <c r="C2824" s="39" t="s">
        <v>377</v>
      </c>
      <c r="D2824" s="39" t="s">
        <v>377</v>
      </c>
      <c r="E2824" s="138">
        <v>44.9</v>
      </c>
      <c r="F2824" s="138">
        <v>41.11</v>
      </c>
      <c r="G2824" s="138">
        <v>48.75</v>
      </c>
      <c r="H2824" s="138">
        <v>4.3429844097995547</v>
      </c>
    </row>
    <row r="2825" spans="1:8">
      <c r="A2825" s="39" t="s">
        <v>231</v>
      </c>
      <c r="B2825" s="39" t="s">
        <v>386</v>
      </c>
      <c r="C2825" s="39" t="s">
        <v>386</v>
      </c>
      <c r="D2825" s="39" t="s">
        <v>386</v>
      </c>
      <c r="E2825" s="138">
        <v>44.52</v>
      </c>
      <c r="F2825" s="138">
        <v>41.4</v>
      </c>
      <c r="G2825" s="138">
        <v>47.68</v>
      </c>
      <c r="H2825" s="138">
        <v>3.5938903863432166</v>
      </c>
    </row>
    <row r="2826" spans="1:8">
      <c r="A2826" s="39" t="s">
        <v>231</v>
      </c>
      <c r="B2826" s="39" t="s">
        <v>379</v>
      </c>
      <c r="C2826" s="39" t="s">
        <v>379</v>
      </c>
      <c r="D2826" s="39" t="s">
        <v>379</v>
      </c>
      <c r="E2826" s="138">
        <v>46.64</v>
      </c>
      <c r="F2826" s="138">
        <v>43.84</v>
      </c>
      <c r="G2826" s="138">
        <v>49.46</v>
      </c>
      <c r="H2826" s="138">
        <v>3.0660377358490565</v>
      </c>
    </row>
    <row r="2827" spans="1:8">
      <c r="A2827" s="39" t="s">
        <v>231</v>
      </c>
      <c r="B2827" s="39" t="s">
        <v>360</v>
      </c>
      <c r="C2827" s="39" t="s">
        <v>360</v>
      </c>
      <c r="D2827" s="39" t="s">
        <v>360</v>
      </c>
      <c r="E2827" s="138">
        <v>45.1</v>
      </c>
      <c r="F2827" s="138">
        <v>43.36</v>
      </c>
      <c r="G2827" s="138">
        <v>46.86</v>
      </c>
      <c r="H2827" s="138">
        <v>1.9733924611973392</v>
      </c>
    </row>
    <row r="2828" spans="1:8">
      <c r="A2828" s="39" t="s">
        <v>231</v>
      </c>
      <c r="B2828" s="39" t="s">
        <v>0</v>
      </c>
      <c r="C2828" s="39" t="s">
        <v>0</v>
      </c>
      <c r="D2828" s="39" t="s">
        <v>0</v>
      </c>
      <c r="E2828" s="138">
        <v>44.09</v>
      </c>
      <c r="F2828" s="138">
        <v>43.19</v>
      </c>
      <c r="G2828" s="138">
        <v>44.99</v>
      </c>
      <c r="H2828" s="138">
        <v>1.0433204808346563</v>
      </c>
    </row>
    <row r="2829" spans="1:8">
      <c r="A2829" s="39" t="s">
        <v>543</v>
      </c>
      <c r="B2829" s="39" t="s">
        <v>101</v>
      </c>
      <c r="C2829" s="39" t="s">
        <v>366</v>
      </c>
      <c r="D2829" s="39" t="s">
        <v>356</v>
      </c>
      <c r="E2829" s="138">
        <v>24.09</v>
      </c>
      <c r="F2829" s="138">
        <v>19.3</v>
      </c>
      <c r="G2829" s="138">
        <v>29.63</v>
      </c>
      <c r="H2829" s="138">
        <v>10.958904109589042</v>
      </c>
    </row>
    <row r="2830" spans="1:8">
      <c r="A2830" s="39" t="s">
        <v>543</v>
      </c>
      <c r="B2830" s="39" t="s">
        <v>108</v>
      </c>
      <c r="C2830" s="39" t="s">
        <v>365</v>
      </c>
      <c r="D2830" s="39" t="s">
        <v>356</v>
      </c>
      <c r="E2830" s="138">
        <v>33.93</v>
      </c>
      <c r="F2830" s="138">
        <v>22.14</v>
      </c>
      <c r="G2830" s="138">
        <v>48.13</v>
      </c>
      <c r="H2830" s="138">
        <v>19.923371647509576</v>
      </c>
    </row>
    <row r="2831" spans="1:8">
      <c r="A2831" s="39" t="s">
        <v>543</v>
      </c>
      <c r="B2831" s="39" t="s">
        <v>109</v>
      </c>
      <c r="C2831" s="39" t="s">
        <v>364</v>
      </c>
      <c r="D2831" s="39" t="s">
        <v>356</v>
      </c>
      <c r="E2831" s="138">
        <v>30.17</v>
      </c>
      <c r="F2831" s="138">
        <v>24.1</v>
      </c>
      <c r="G2831" s="138">
        <v>37.01</v>
      </c>
      <c r="H2831" s="138">
        <v>10.971163407358302</v>
      </c>
    </row>
    <row r="2832" spans="1:8">
      <c r="A2832" s="39" t="s">
        <v>543</v>
      </c>
      <c r="B2832" s="39" t="s">
        <v>112</v>
      </c>
      <c r="C2832" s="39" t="s">
        <v>364</v>
      </c>
      <c r="D2832" s="39" t="s">
        <v>356</v>
      </c>
      <c r="E2832" s="138">
        <v>23.01</v>
      </c>
      <c r="F2832" s="138">
        <v>16.52</v>
      </c>
      <c r="G2832" s="138">
        <v>31.1</v>
      </c>
      <c r="H2832" s="138">
        <v>16.166883963494133</v>
      </c>
    </row>
    <row r="2833" spans="1:8">
      <c r="A2833" s="39" t="s">
        <v>543</v>
      </c>
      <c r="B2833" s="39" t="s">
        <v>115</v>
      </c>
      <c r="C2833" s="39" t="s">
        <v>366</v>
      </c>
      <c r="D2833" s="39" t="s">
        <v>356</v>
      </c>
      <c r="E2833" s="138">
        <v>18.63</v>
      </c>
      <c r="F2833" s="138">
        <v>14.84</v>
      </c>
      <c r="G2833" s="138">
        <v>23.12</v>
      </c>
      <c r="H2833" s="138">
        <v>11.325818572195384</v>
      </c>
    </row>
    <row r="2834" spans="1:8">
      <c r="A2834" s="39" t="s">
        <v>543</v>
      </c>
      <c r="B2834" s="39" t="s">
        <v>118</v>
      </c>
      <c r="C2834" s="39" t="s">
        <v>365</v>
      </c>
      <c r="D2834" s="39" t="s">
        <v>356</v>
      </c>
      <c r="E2834" s="138">
        <v>31.39</v>
      </c>
      <c r="F2834" s="138">
        <v>22.36</v>
      </c>
      <c r="G2834" s="138">
        <v>42.1</v>
      </c>
      <c r="H2834" s="138">
        <v>16.21535520866518</v>
      </c>
    </row>
    <row r="2835" spans="1:8">
      <c r="A2835" s="39" t="s">
        <v>543</v>
      </c>
      <c r="B2835" s="39" t="s">
        <v>122</v>
      </c>
      <c r="C2835" s="39" t="s">
        <v>364</v>
      </c>
      <c r="D2835" s="39" t="s">
        <v>356</v>
      </c>
      <c r="E2835" s="138">
        <v>30.62</v>
      </c>
      <c r="F2835" s="138">
        <v>25.33</v>
      </c>
      <c r="G2835" s="138">
        <v>36.47</v>
      </c>
      <c r="H2835" s="138">
        <v>9.3076420640104498</v>
      </c>
    </row>
    <row r="2836" spans="1:8">
      <c r="A2836" s="39" t="s">
        <v>543</v>
      </c>
      <c r="B2836" s="39" t="s">
        <v>130</v>
      </c>
      <c r="C2836" s="39" t="s">
        <v>363</v>
      </c>
      <c r="D2836" s="39" t="s">
        <v>356</v>
      </c>
      <c r="E2836" s="138">
        <v>17.47</v>
      </c>
      <c r="F2836" s="138">
        <v>13.87</v>
      </c>
      <c r="G2836" s="138">
        <v>21.77</v>
      </c>
      <c r="H2836" s="138">
        <v>11.505437893531768</v>
      </c>
    </row>
    <row r="2837" spans="1:8">
      <c r="A2837" s="39" t="s">
        <v>543</v>
      </c>
      <c r="B2837" s="39" t="s">
        <v>135</v>
      </c>
      <c r="C2837" s="39" t="s">
        <v>364</v>
      </c>
      <c r="D2837" s="39" t="s">
        <v>356</v>
      </c>
      <c r="E2837" s="138">
        <v>24.29</v>
      </c>
      <c r="F2837" s="138">
        <v>14.83</v>
      </c>
      <c r="G2837" s="138">
        <v>37.14</v>
      </c>
      <c r="H2837" s="138">
        <v>23.589954713874025</v>
      </c>
    </row>
    <row r="2838" spans="1:8">
      <c r="A2838" s="39" t="s">
        <v>543</v>
      </c>
      <c r="B2838" s="39" t="s">
        <v>136</v>
      </c>
      <c r="C2838" s="39" t="s">
        <v>364</v>
      </c>
      <c r="D2838" s="39" t="s">
        <v>356</v>
      </c>
      <c r="E2838" s="138">
        <v>24.56</v>
      </c>
      <c r="F2838" s="138">
        <v>18.38</v>
      </c>
      <c r="G2838" s="138">
        <v>32</v>
      </c>
      <c r="H2838" s="138">
        <v>14.169381107491857</v>
      </c>
    </row>
    <row r="2839" spans="1:8">
      <c r="A2839" s="39" t="s">
        <v>543</v>
      </c>
      <c r="B2839" s="39" t="s">
        <v>143</v>
      </c>
      <c r="C2839" s="39" t="s">
        <v>365</v>
      </c>
      <c r="D2839" s="39" t="s">
        <v>356</v>
      </c>
      <c r="E2839" s="138">
        <v>25.55</v>
      </c>
      <c r="F2839" s="138">
        <v>19.21</v>
      </c>
      <c r="G2839" s="138">
        <v>33.119999999999997</v>
      </c>
      <c r="H2839" s="138">
        <v>13.933463796477493</v>
      </c>
    </row>
    <row r="2840" spans="1:8">
      <c r="A2840" s="39" t="s">
        <v>543</v>
      </c>
      <c r="B2840" s="39" t="s">
        <v>149</v>
      </c>
      <c r="C2840" s="39" t="s">
        <v>363</v>
      </c>
      <c r="D2840" s="39" t="s">
        <v>356</v>
      </c>
      <c r="E2840" s="138">
        <v>14.63</v>
      </c>
      <c r="F2840" s="138">
        <v>11.31</v>
      </c>
      <c r="G2840" s="138">
        <v>18.739999999999998</v>
      </c>
      <c r="H2840" s="138">
        <v>12.918660287081337</v>
      </c>
    </row>
    <row r="2841" spans="1:8">
      <c r="A2841" s="39" t="s">
        <v>543</v>
      </c>
      <c r="B2841" s="39" t="s">
        <v>151</v>
      </c>
      <c r="C2841" s="39" t="s">
        <v>364</v>
      </c>
      <c r="D2841" s="39" t="s">
        <v>356</v>
      </c>
      <c r="E2841" s="138">
        <v>14.2</v>
      </c>
      <c r="F2841" s="138">
        <v>10.43</v>
      </c>
      <c r="G2841" s="138">
        <v>19.059999999999999</v>
      </c>
      <c r="H2841" s="138">
        <v>15.422535211267608</v>
      </c>
    </row>
    <row r="2842" spans="1:8">
      <c r="A2842" s="39" t="s">
        <v>543</v>
      </c>
      <c r="B2842" s="39" t="s">
        <v>154</v>
      </c>
      <c r="C2842" s="39" t="s">
        <v>366</v>
      </c>
      <c r="D2842" s="39" t="s">
        <v>356</v>
      </c>
      <c r="E2842" s="138">
        <v>21.05</v>
      </c>
      <c r="F2842" s="138">
        <v>15.8</v>
      </c>
      <c r="G2842" s="138">
        <v>27.48</v>
      </c>
      <c r="H2842" s="138">
        <v>14.156769596199526</v>
      </c>
    </row>
    <row r="2843" spans="1:8">
      <c r="A2843" s="39" t="s">
        <v>543</v>
      </c>
      <c r="B2843" s="39" t="s">
        <v>164</v>
      </c>
      <c r="C2843" s="39" t="s">
        <v>365</v>
      </c>
      <c r="D2843" s="39" t="s">
        <v>356</v>
      </c>
      <c r="E2843" s="138">
        <v>18.52</v>
      </c>
      <c r="F2843" s="138">
        <v>12.95</v>
      </c>
      <c r="G2843" s="138">
        <v>25.79</v>
      </c>
      <c r="H2843" s="138">
        <v>17.656587473002162</v>
      </c>
    </row>
    <row r="2844" spans="1:8">
      <c r="A2844" s="39" t="s">
        <v>543</v>
      </c>
      <c r="B2844" s="39" t="s">
        <v>171</v>
      </c>
      <c r="C2844" s="39" t="s">
        <v>366</v>
      </c>
      <c r="D2844" s="39" t="s">
        <v>356</v>
      </c>
      <c r="E2844" s="138">
        <v>18.57</v>
      </c>
      <c r="F2844" s="138">
        <v>14.65</v>
      </c>
      <c r="G2844" s="138">
        <v>23.26</v>
      </c>
      <c r="H2844" s="138">
        <v>11.793214862681744</v>
      </c>
    </row>
    <row r="2845" spans="1:8">
      <c r="A2845" s="39" t="s">
        <v>543</v>
      </c>
      <c r="B2845" s="39" t="s">
        <v>174</v>
      </c>
      <c r="C2845" s="39" t="s">
        <v>366</v>
      </c>
      <c r="D2845" s="39" t="s">
        <v>356</v>
      </c>
      <c r="E2845" s="138">
        <v>21.84</v>
      </c>
      <c r="F2845" s="138">
        <v>16.899999999999999</v>
      </c>
      <c r="G2845" s="138">
        <v>27.75</v>
      </c>
      <c r="H2845" s="138">
        <v>12.683150183150182</v>
      </c>
    </row>
    <row r="2846" spans="1:8">
      <c r="A2846" s="39" t="s">
        <v>544</v>
      </c>
      <c r="B2846" s="39" t="s">
        <v>101</v>
      </c>
      <c r="C2846" s="39" t="s">
        <v>366</v>
      </c>
      <c r="D2846" s="39" t="s">
        <v>356</v>
      </c>
      <c r="E2846" s="138">
        <v>0.13</v>
      </c>
      <c r="F2846" s="138">
        <v>0.02</v>
      </c>
      <c r="G2846" s="138">
        <v>0.92</v>
      </c>
      <c r="H2846" s="138">
        <v>100</v>
      </c>
    </row>
    <row r="2847" spans="1:8">
      <c r="A2847" s="39" t="s">
        <v>544</v>
      </c>
      <c r="B2847" s="39" t="s">
        <v>108</v>
      </c>
      <c r="C2847" s="39" t="s">
        <v>365</v>
      </c>
      <c r="D2847" s="39" t="s">
        <v>356</v>
      </c>
      <c r="E2847" s="138">
        <v>0.4</v>
      </c>
      <c r="F2847" s="138">
        <v>0.18</v>
      </c>
      <c r="G2847" s="138">
        <v>0.89</v>
      </c>
      <c r="H2847" s="138">
        <v>40</v>
      </c>
    </row>
    <row r="2848" spans="1:8">
      <c r="A2848" s="39" t="s">
        <v>544</v>
      </c>
      <c r="B2848" s="39" t="s">
        <v>109</v>
      </c>
      <c r="C2848" s="39" t="s">
        <v>364</v>
      </c>
      <c r="D2848" s="39" t="s">
        <v>356</v>
      </c>
      <c r="E2848" s="138">
        <v>1.1100000000000001</v>
      </c>
      <c r="F2848" s="138">
        <v>0.5</v>
      </c>
      <c r="G2848" s="138">
        <v>2.4500000000000002</v>
      </c>
      <c r="H2848" s="138">
        <v>40.54054054054054</v>
      </c>
    </row>
    <row r="2849" spans="1:8">
      <c r="A2849" s="39" t="s">
        <v>544</v>
      </c>
      <c r="B2849" s="39" t="s">
        <v>112</v>
      </c>
      <c r="C2849" s="39" t="s">
        <v>364</v>
      </c>
      <c r="D2849" s="39" t="s">
        <v>356</v>
      </c>
      <c r="E2849" s="138">
        <v>0.71</v>
      </c>
      <c r="F2849" s="138">
        <v>0.31</v>
      </c>
      <c r="G2849" s="138">
        <v>1.63</v>
      </c>
      <c r="H2849" s="138">
        <v>42.25352112676056</v>
      </c>
    </row>
    <row r="2850" spans="1:8">
      <c r="A2850" s="39" t="s">
        <v>544</v>
      </c>
      <c r="B2850" s="39" t="s">
        <v>115</v>
      </c>
      <c r="C2850" s="39" t="s">
        <v>366</v>
      </c>
      <c r="D2850" s="39" t="s">
        <v>356</v>
      </c>
      <c r="E2850" s="138">
        <v>0.03</v>
      </c>
      <c r="F2850" s="138">
        <v>0</v>
      </c>
      <c r="G2850" s="138">
        <v>0.23</v>
      </c>
      <c r="H2850" s="138">
        <v>100</v>
      </c>
    </row>
    <row r="2851" spans="1:8">
      <c r="A2851" s="39" t="s">
        <v>544</v>
      </c>
      <c r="B2851" s="39" t="s">
        <v>118</v>
      </c>
      <c r="C2851" s="39" t="s">
        <v>365</v>
      </c>
      <c r="D2851" s="39" t="s">
        <v>356</v>
      </c>
      <c r="E2851" s="138">
        <v>0.06</v>
      </c>
      <c r="F2851" s="138">
        <v>0.01</v>
      </c>
      <c r="G2851" s="138">
        <v>0.43</v>
      </c>
      <c r="H2851" s="138">
        <v>100</v>
      </c>
    </row>
    <row r="2852" spans="1:8">
      <c r="A2852" s="39" t="s">
        <v>544</v>
      </c>
      <c r="B2852" s="39" t="s">
        <v>122</v>
      </c>
      <c r="C2852" s="39" t="s">
        <v>364</v>
      </c>
      <c r="D2852" s="39" t="s">
        <v>356</v>
      </c>
      <c r="E2852" s="138">
        <v>0.56999999999999995</v>
      </c>
      <c r="F2852" s="138">
        <v>0.1</v>
      </c>
      <c r="G2852" s="138">
        <v>3.11</v>
      </c>
      <c r="H2852" s="138">
        <v>87.719298245614041</v>
      </c>
    </row>
    <row r="2853" spans="1:8">
      <c r="A2853" s="39" t="s">
        <v>544</v>
      </c>
      <c r="B2853" s="39" t="s">
        <v>130</v>
      </c>
      <c r="C2853" s="39" t="s">
        <v>363</v>
      </c>
      <c r="D2853" s="39" t="s">
        <v>356</v>
      </c>
      <c r="E2853" s="138">
        <v>0.94</v>
      </c>
      <c r="F2853" s="138">
        <v>0.33</v>
      </c>
      <c r="G2853" s="138">
        <v>2.66</v>
      </c>
      <c r="H2853" s="138">
        <v>53.191489361702125</v>
      </c>
    </row>
    <row r="2854" spans="1:8">
      <c r="A2854" s="39" t="s">
        <v>544</v>
      </c>
      <c r="B2854" s="39" t="s">
        <v>135</v>
      </c>
      <c r="C2854" s="39" t="s">
        <v>364</v>
      </c>
      <c r="D2854" s="39" t="s">
        <v>356</v>
      </c>
      <c r="E2854" s="138">
        <v>0.2</v>
      </c>
      <c r="F2854" s="138">
        <v>0.06</v>
      </c>
      <c r="G2854" s="138">
        <v>0.66</v>
      </c>
      <c r="H2854" s="138">
        <v>60</v>
      </c>
    </row>
    <row r="2855" spans="1:8">
      <c r="A2855" s="39" t="s">
        <v>544</v>
      </c>
      <c r="B2855" s="39" t="s">
        <v>136</v>
      </c>
      <c r="C2855" s="39" t="s">
        <v>364</v>
      </c>
      <c r="D2855" s="39" t="s">
        <v>356</v>
      </c>
      <c r="E2855" s="138">
        <v>0</v>
      </c>
      <c r="F2855" s="138"/>
      <c r="G2855" s="138"/>
      <c r="H2855" s="138"/>
    </row>
    <row r="2856" spans="1:8">
      <c r="A2856" s="39" t="s">
        <v>544</v>
      </c>
      <c r="B2856" s="39" t="s">
        <v>143</v>
      </c>
      <c r="C2856" s="39" t="s">
        <v>365</v>
      </c>
      <c r="D2856" s="39" t="s">
        <v>356</v>
      </c>
      <c r="E2856" s="138">
        <v>1.23</v>
      </c>
      <c r="F2856" s="138">
        <v>0.55000000000000004</v>
      </c>
      <c r="G2856" s="138">
        <v>2.76</v>
      </c>
      <c r="H2856" s="138">
        <v>41.463414634146346</v>
      </c>
    </row>
    <row r="2857" spans="1:8">
      <c r="A2857" s="39" t="s">
        <v>544</v>
      </c>
      <c r="B2857" s="39" t="s">
        <v>149</v>
      </c>
      <c r="C2857" s="39" t="s">
        <v>363</v>
      </c>
      <c r="D2857" s="39" t="s">
        <v>356</v>
      </c>
      <c r="E2857" s="138">
        <v>2.31</v>
      </c>
      <c r="F2857" s="138">
        <v>0.97</v>
      </c>
      <c r="G2857" s="138">
        <v>5.37</v>
      </c>
      <c r="H2857" s="138">
        <v>43.722943722943725</v>
      </c>
    </row>
    <row r="2858" spans="1:8">
      <c r="A2858" s="39" t="s">
        <v>544</v>
      </c>
      <c r="B2858" s="39" t="s">
        <v>151</v>
      </c>
      <c r="C2858" s="39" t="s">
        <v>364</v>
      </c>
      <c r="D2858" s="39" t="s">
        <v>356</v>
      </c>
      <c r="E2858" s="138">
        <v>1.88</v>
      </c>
      <c r="F2858" s="138">
        <v>0.72</v>
      </c>
      <c r="G2858" s="138">
        <v>4.8499999999999996</v>
      </c>
      <c r="H2858" s="138">
        <v>48.936170212765958</v>
      </c>
    </row>
    <row r="2859" spans="1:8">
      <c r="A2859" s="39" t="s">
        <v>544</v>
      </c>
      <c r="B2859" s="39" t="s">
        <v>154</v>
      </c>
      <c r="C2859" s="39" t="s">
        <v>366</v>
      </c>
      <c r="D2859" s="39" t="s">
        <v>356</v>
      </c>
      <c r="E2859" s="138">
        <v>0.69</v>
      </c>
      <c r="F2859" s="138">
        <v>0.17</v>
      </c>
      <c r="G2859" s="138">
        <v>2.78</v>
      </c>
      <c r="H2859" s="138">
        <v>72.463768115942045</v>
      </c>
    </row>
    <row r="2860" spans="1:8">
      <c r="A2860" s="39" t="s">
        <v>544</v>
      </c>
      <c r="B2860" s="39" t="s">
        <v>164</v>
      </c>
      <c r="C2860" s="39" t="s">
        <v>365</v>
      </c>
      <c r="D2860" s="39" t="s">
        <v>356</v>
      </c>
      <c r="E2860" s="138">
        <v>0.54</v>
      </c>
      <c r="F2860" s="138">
        <v>0.14000000000000001</v>
      </c>
      <c r="G2860" s="138">
        <v>2.02</v>
      </c>
      <c r="H2860" s="138">
        <v>68.518518518518505</v>
      </c>
    </row>
    <row r="2861" spans="1:8">
      <c r="A2861" s="39" t="s">
        <v>544</v>
      </c>
      <c r="B2861" s="39" t="s">
        <v>171</v>
      </c>
      <c r="C2861" s="39" t="s">
        <v>366</v>
      </c>
      <c r="D2861" s="39" t="s">
        <v>356</v>
      </c>
      <c r="E2861" s="138">
        <v>1.39</v>
      </c>
      <c r="F2861" s="138">
        <v>0.53</v>
      </c>
      <c r="G2861" s="138">
        <v>3.61</v>
      </c>
      <c r="H2861" s="138">
        <v>48.920863309352526</v>
      </c>
    </row>
    <row r="2862" spans="1:8">
      <c r="A2862" s="39" t="s">
        <v>544</v>
      </c>
      <c r="B2862" s="39" t="s">
        <v>174</v>
      </c>
      <c r="C2862" s="39" t="s">
        <v>366</v>
      </c>
      <c r="D2862" s="39" t="s">
        <v>356</v>
      </c>
      <c r="E2862" s="138">
        <v>0.19</v>
      </c>
      <c r="F2862" s="138">
        <v>0.03</v>
      </c>
      <c r="G2862" s="138">
        <v>1.32</v>
      </c>
      <c r="H2862" s="138">
        <v>100</v>
      </c>
    </row>
    <row r="2863" spans="1:8">
      <c r="A2863" s="39" t="s">
        <v>545</v>
      </c>
      <c r="B2863" s="39" t="s">
        <v>101</v>
      </c>
      <c r="C2863" s="39" t="s">
        <v>366</v>
      </c>
      <c r="D2863" s="39" t="s">
        <v>356</v>
      </c>
      <c r="E2863" s="138">
        <v>4.5999999999999996</v>
      </c>
      <c r="F2863" s="138">
        <v>3.09</v>
      </c>
      <c r="G2863" s="138">
        <v>6.79</v>
      </c>
      <c r="H2863" s="138">
        <v>20</v>
      </c>
    </row>
    <row r="2864" spans="1:8">
      <c r="A2864" s="39" t="s">
        <v>545</v>
      </c>
      <c r="B2864" s="39" t="s">
        <v>108</v>
      </c>
      <c r="C2864" s="39" t="s">
        <v>365</v>
      </c>
      <c r="D2864" s="39" t="s">
        <v>356</v>
      </c>
      <c r="E2864" s="138">
        <v>4.38</v>
      </c>
      <c r="F2864" s="138">
        <v>3.13</v>
      </c>
      <c r="G2864" s="138">
        <v>6.12</v>
      </c>
      <c r="H2864" s="138">
        <v>17.123287671232877</v>
      </c>
    </row>
    <row r="2865" spans="1:8">
      <c r="A2865" s="39" t="s">
        <v>545</v>
      </c>
      <c r="B2865" s="39" t="s">
        <v>109</v>
      </c>
      <c r="C2865" s="39" t="s">
        <v>364</v>
      </c>
      <c r="D2865" s="39" t="s">
        <v>356</v>
      </c>
      <c r="E2865" s="138">
        <v>5.98</v>
      </c>
      <c r="F2865" s="138">
        <v>3.89</v>
      </c>
      <c r="G2865" s="138">
        <v>9.09</v>
      </c>
      <c r="H2865" s="138">
        <v>21.739130434782609</v>
      </c>
    </row>
    <row r="2866" spans="1:8">
      <c r="A2866" s="39" t="s">
        <v>545</v>
      </c>
      <c r="B2866" s="39" t="s">
        <v>112</v>
      </c>
      <c r="C2866" s="39" t="s">
        <v>364</v>
      </c>
      <c r="D2866" s="39" t="s">
        <v>356</v>
      </c>
      <c r="E2866" s="138">
        <v>6.44</v>
      </c>
      <c r="F2866" s="138">
        <v>4.49</v>
      </c>
      <c r="G2866" s="138">
        <v>9.17</v>
      </c>
      <c r="H2866" s="138">
        <v>18.167701863354036</v>
      </c>
    </row>
    <row r="2867" spans="1:8">
      <c r="A2867" s="39" t="s">
        <v>545</v>
      </c>
      <c r="B2867" s="39" t="s">
        <v>115</v>
      </c>
      <c r="C2867" s="39" t="s">
        <v>366</v>
      </c>
      <c r="D2867" s="39" t="s">
        <v>356</v>
      </c>
      <c r="E2867" s="138">
        <v>6.41</v>
      </c>
      <c r="F2867" s="138">
        <v>4.21</v>
      </c>
      <c r="G2867" s="138">
        <v>9.65</v>
      </c>
      <c r="H2867" s="138">
        <v>21.216848673946959</v>
      </c>
    </row>
    <row r="2868" spans="1:8">
      <c r="A2868" s="39" t="s">
        <v>545</v>
      </c>
      <c r="B2868" s="39" t="s">
        <v>118</v>
      </c>
      <c r="C2868" s="39" t="s">
        <v>365</v>
      </c>
      <c r="D2868" s="39" t="s">
        <v>356</v>
      </c>
      <c r="E2868" s="138">
        <v>7.15</v>
      </c>
      <c r="F2868" s="138">
        <v>4.8899999999999997</v>
      </c>
      <c r="G2868" s="138">
        <v>10.35</v>
      </c>
      <c r="H2868" s="138">
        <v>19.16083916083916</v>
      </c>
    </row>
    <row r="2869" spans="1:8">
      <c r="A2869" s="39" t="s">
        <v>545</v>
      </c>
      <c r="B2869" s="39" t="s">
        <v>122</v>
      </c>
      <c r="C2869" s="39" t="s">
        <v>364</v>
      </c>
      <c r="D2869" s="39" t="s">
        <v>356</v>
      </c>
      <c r="E2869" s="138">
        <v>5.2</v>
      </c>
      <c r="F2869" s="138">
        <v>3.6</v>
      </c>
      <c r="G2869" s="138">
        <v>7.46</v>
      </c>
      <c r="H2869" s="138">
        <v>18.65384615384615</v>
      </c>
    </row>
    <row r="2870" spans="1:8">
      <c r="A2870" s="39" t="s">
        <v>545</v>
      </c>
      <c r="B2870" s="39" t="s">
        <v>130</v>
      </c>
      <c r="C2870" s="39" t="s">
        <v>363</v>
      </c>
      <c r="D2870" s="39" t="s">
        <v>356</v>
      </c>
      <c r="E2870" s="138">
        <v>7.8</v>
      </c>
      <c r="F2870" s="138">
        <v>5.55</v>
      </c>
      <c r="G2870" s="138">
        <v>10.85</v>
      </c>
      <c r="H2870" s="138">
        <v>17.179487179487179</v>
      </c>
    </row>
    <row r="2871" spans="1:8">
      <c r="A2871" s="39" t="s">
        <v>545</v>
      </c>
      <c r="B2871" s="39" t="s">
        <v>135</v>
      </c>
      <c r="C2871" s="39" t="s">
        <v>364</v>
      </c>
      <c r="D2871" s="39" t="s">
        <v>356</v>
      </c>
      <c r="E2871" s="138">
        <v>4.46</v>
      </c>
      <c r="F2871" s="138">
        <v>2.94</v>
      </c>
      <c r="G2871" s="138">
        <v>6.71</v>
      </c>
      <c r="H2871" s="138">
        <v>21.076233183856502</v>
      </c>
    </row>
    <row r="2872" spans="1:8">
      <c r="A2872" s="39" t="s">
        <v>545</v>
      </c>
      <c r="B2872" s="39" t="s">
        <v>136</v>
      </c>
      <c r="C2872" s="39" t="s">
        <v>364</v>
      </c>
      <c r="D2872" s="39" t="s">
        <v>356</v>
      </c>
      <c r="E2872" s="138">
        <v>5.65</v>
      </c>
      <c r="F2872" s="138">
        <v>3.83</v>
      </c>
      <c r="G2872" s="138">
        <v>8.27</v>
      </c>
      <c r="H2872" s="138">
        <v>19.646017699115045</v>
      </c>
    </row>
    <row r="2873" spans="1:8">
      <c r="A2873" s="39" t="s">
        <v>545</v>
      </c>
      <c r="B2873" s="39" t="s">
        <v>143</v>
      </c>
      <c r="C2873" s="39" t="s">
        <v>365</v>
      </c>
      <c r="D2873" s="39" t="s">
        <v>356</v>
      </c>
      <c r="E2873" s="138">
        <v>6.29</v>
      </c>
      <c r="F2873" s="138">
        <v>4.17</v>
      </c>
      <c r="G2873" s="138">
        <v>9.4</v>
      </c>
      <c r="H2873" s="138">
        <v>20.826709062003179</v>
      </c>
    </row>
    <row r="2874" spans="1:8">
      <c r="A2874" s="39" t="s">
        <v>545</v>
      </c>
      <c r="B2874" s="39" t="s">
        <v>149</v>
      </c>
      <c r="C2874" s="39" t="s">
        <v>363</v>
      </c>
      <c r="D2874" s="39" t="s">
        <v>356</v>
      </c>
      <c r="E2874" s="138">
        <v>5.59</v>
      </c>
      <c r="F2874" s="138">
        <v>3.4</v>
      </c>
      <c r="G2874" s="138">
        <v>9.06</v>
      </c>
      <c r="H2874" s="138">
        <v>25.044722719141323</v>
      </c>
    </row>
    <row r="2875" spans="1:8">
      <c r="A2875" s="39" t="s">
        <v>545</v>
      </c>
      <c r="B2875" s="39" t="s">
        <v>151</v>
      </c>
      <c r="C2875" s="39" t="s">
        <v>364</v>
      </c>
      <c r="D2875" s="39" t="s">
        <v>356</v>
      </c>
      <c r="E2875" s="138">
        <v>2.64</v>
      </c>
      <c r="F2875" s="138">
        <v>1.73</v>
      </c>
      <c r="G2875" s="138">
        <v>4.0199999999999996</v>
      </c>
      <c r="H2875" s="138">
        <v>21.59090909090909</v>
      </c>
    </row>
    <row r="2876" spans="1:8">
      <c r="A2876" s="39" t="s">
        <v>545</v>
      </c>
      <c r="B2876" s="39" t="s">
        <v>154</v>
      </c>
      <c r="C2876" s="39" t="s">
        <v>366</v>
      </c>
      <c r="D2876" s="39" t="s">
        <v>356</v>
      </c>
      <c r="E2876" s="138">
        <v>2.1</v>
      </c>
      <c r="F2876" s="138">
        <v>1.1299999999999999</v>
      </c>
      <c r="G2876" s="138">
        <v>3.89</v>
      </c>
      <c r="H2876" s="138">
        <v>31.904761904761909</v>
      </c>
    </row>
    <row r="2877" spans="1:8">
      <c r="A2877" s="39" t="s">
        <v>545</v>
      </c>
      <c r="B2877" s="39" t="s">
        <v>164</v>
      </c>
      <c r="C2877" s="39" t="s">
        <v>365</v>
      </c>
      <c r="D2877" s="39" t="s">
        <v>356</v>
      </c>
      <c r="E2877" s="138">
        <v>7.17</v>
      </c>
      <c r="F2877" s="138">
        <v>4.4400000000000004</v>
      </c>
      <c r="G2877" s="138">
        <v>11.38</v>
      </c>
      <c r="H2877" s="138">
        <v>24.128312412831239</v>
      </c>
    </row>
    <row r="2878" spans="1:8">
      <c r="A2878" s="39" t="s">
        <v>545</v>
      </c>
      <c r="B2878" s="39" t="s">
        <v>171</v>
      </c>
      <c r="C2878" s="39" t="s">
        <v>366</v>
      </c>
      <c r="D2878" s="39" t="s">
        <v>356</v>
      </c>
      <c r="E2878" s="138">
        <v>6.44</v>
      </c>
      <c r="F2878" s="138">
        <v>4.51</v>
      </c>
      <c r="G2878" s="138">
        <v>9.1300000000000008</v>
      </c>
      <c r="H2878" s="138">
        <v>18.012422360248443</v>
      </c>
    </row>
    <row r="2879" spans="1:8">
      <c r="A2879" s="39" t="s">
        <v>545</v>
      </c>
      <c r="B2879" s="39" t="s">
        <v>174</v>
      </c>
      <c r="C2879" s="39" t="s">
        <v>366</v>
      </c>
      <c r="D2879" s="39" t="s">
        <v>356</v>
      </c>
      <c r="E2879" s="138">
        <v>4.37</v>
      </c>
      <c r="F2879" s="138">
        <v>2.5</v>
      </c>
      <c r="G2879" s="138">
        <v>7.51</v>
      </c>
      <c r="H2879" s="138">
        <v>28.146453089244851</v>
      </c>
    </row>
    <row r="2880" spans="1:8">
      <c r="A2880" s="39" t="s">
        <v>237</v>
      </c>
      <c r="B2880" s="39" t="s">
        <v>101</v>
      </c>
      <c r="C2880" s="39" t="s">
        <v>366</v>
      </c>
      <c r="D2880" s="39" t="s">
        <v>356</v>
      </c>
      <c r="E2880" s="138">
        <v>5.46</v>
      </c>
      <c r="F2880" s="138">
        <v>3.89</v>
      </c>
      <c r="G2880" s="138">
        <v>7.61</v>
      </c>
      <c r="H2880" s="138">
        <v>17.216117216117215</v>
      </c>
    </row>
    <row r="2881" spans="1:8">
      <c r="A2881" s="39" t="s">
        <v>237</v>
      </c>
      <c r="B2881" s="39" t="s">
        <v>108</v>
      </c>
      <c r="C2881" s="39" t="s">
        <v>365</v>
      </c>
      <c r="D2881" s="39" t="s">
        <v>356</v>
      </c>
      <c r="E2881" s="138">
        <v>8.68</v>
      </c>
      <c r="F2881" s="138">
        <v>3.54</v>
      </c>
      <c r="G2881" s="138">
        <v>19.73</v>
      </c>
      <c r="H2881" s="138">
        <v>44.23963133640553</v>
      </c>
    </row>
    <row r="2882" spans="1:8">
      <c r="A2882" s="39" t="s">
        <v>237</v>
      </c>
      <c r="B2882" s="39" t="s">
        <v>109</v>
      </c>
      <c r="C2882" s="39" t="s">
        <v>364</v>
      </c>
      <c r="D2882" s="39" t="s">
        <v>356</v>
      </c>
      <c r="E2882" s="138">
        <v>7.54</v>
      </c>
      <c r="F2882" s="138">
        <v>5.9</v>
      </c>
      <c r="G2882" s="138">
        <v>9.6</v>
      </c>
      <c r="H2882" s="138">
        <v>12.46684350132626</v>
      </c>
    </row>
    <row r="2883" spans="1:8">
      <c r="A2883" s="39" t="s">
        <v>237</v>
      </c>
      <c r="B2883" s="39" t="s">
        <v>112</v>
      </c>
      <c r="C2883" s="39" t="s">
        <v>364</v>
      </c>
      <c r="D2883" s="39" t="s">
        <v>356</v>
      </c>
      <c r="E2883" s="138">
        <v>10.97</v>
      </c>
      <c r="F2883" s="138">
        <v>6.53</v>
      </c>
      <c r="G2883" s="138">
        <v>17.850000000000001</v>
      </c>
      <c r="H2883" s="138">
        <v>25.797629899726527</v>
      </c>
    </row>
    <row r="2884" spans="1:8">
      <c r="A2884" s="39" t="s">
        <v>237</v>
      </c>
      <c r="B2884" s="39" t="s">
        <v>115</v>
      </c>
      <c r="C2884" s="39" t="s">
        <v>366</v>
      </c>
      <c r="D2884" s="39" t="s">
        <v>356</v>
      </c>
      <c r="E2884" s="138">
        <v>5.21</v>
      </c>
      <c r="F2884" s="138">
        <v>3.36</v>
      </c>
      <c r="G2884" s="138">
        <v>7.98</v>
      </c>
      <c r="H2884" s="138">
        <v>22.072936660268713</v>
      </c>
    </row>
    <row r="2885" spans="1:8">
      <c r="A2885" s="39" t="s">
        <v>237</v>
      </c>
      <c r="B2885" s="39" t="s">
        <v>118</v>
      </c>
      <c r="C2885" s="39" t="s">
        <v>365</v>
      </c>
      <c r="D2885" s="39" t="s">
        <v>356</v>
      </c>
      <c r="E2885" s="138">
        <v>6.63</v>
      </c>
      <c r="F2885" s="138">
        <v>4.83</v>
      </c>
      <c r="G2885" s="138">
        <v>9.0299999999999994</v>
      </c>
      <c r="H2885" s="138">
        <v>15.98793363499246</v>
      </c>
    </row>
    <row r="2886" spans="1:8">
      <c r="A2886" s="39" t="s">
        <v>237</v>
      </c>
      <c r="B2886" s="39" t="s">
        <v>122</v>
      </c>
      <c r="C2886" s="39" t="s">
        <v>364</v>
      </c>
      <c r="D2886" s="39" t="s">
        <v>356</v>
      </c>
      <c r="E2886" s="138">
        <v>7.81</v>
      </c>
      <c r="F2886" s="138">
        <v>5.62</v>
      </c>
      <c r="G2886" s="138">
        <v>10.75</v>
      </c>
      <c r="H2886" s="138">
        <v>16.517285531370042</v>
      </c>
    </row>
    <row r="2887" spans="1:8">
      <c r="A2887" s="39" t="s">
        <v>237</v>
      </c>
      <c r="B2887" s="39" t="s">
        <v>130</v>
      </c>
      <c r="C2887" s="39" t="s">
        <v>363</v>
      </c>
      <c r="D2887" s="39" t="s">
        <v>356</v>
      </c>
      <c r="E2887" s="138">
        <v>9.9</v>
      </c>
      <c r="F2887" s="138">
        <v>7.24</v>
      </c>
      <c r="G2887" s="138">
        <v>13.38</v>
      </c>
      <c r="H2887" s="138">
        <v>15.656565656565657</v>
      </c>
    </row>
    <row r="2888" spans="1:8">
      <c r="A2888" s="39" t="s">
        <v>237</v>
      </c>
      <c r="B2888" s="39" t="s">
        <v>135</v>
      </c>
      <c r="C2888" s="39" t="s">
        <v>364</v>
      </c>
      <c r="D2888" s="39" t="s">
        <v>356</v>
      </c>
      <c r="E2888" s="138">
        <v>6.12</v>
      </c>
      <c r="F2888" s="138">
        <v>4.47</v>
      </c>
      <c r="G2888" s="138">
        <v>8.32</v>
      </c>
      <c r="H2888" s="138">
        <v>15.849673202614378</v>
      </c>
    </row>
    <row r="2889" spans="1:8">
      <c r="A2889" s="39" t="s">
        <v>237</v>
      </c>
      <c r="B2889" s="39" t="s">
        <v>136</v>
      </c>
      <c r="C2889" s="39" t="s">
        <v>364</v>
      </c>
      <c r="D2889" s="39" t="s">
        <v>356</v>
      </c>
      <c r="E2889" s="138">
        <v>7.2</v>
      </c>
      <c r="F2889" s="138">
        <v>5.46</v>
      </c>
      <c r="G2889" s="138">
        <v>9.4600000000000009</v>
      </c>
      <c r="H2889" s="138">
        <v>14.027777777777779</v>
      </c>
    </row>
    <row r="2890" spans="1:8">
      <c r="A2890" s="39" t="s">
        <v>237</v>
      </c>
      <c r="B2890" s="39" t="s">
        <v>143</v>
      </c>
      <c r="C2890" s="39" t="s">
        <v>365</v>
      </c>
      <c r="D2890" s="39" t="s">
        <v>356</v>
      </c>
      <c r="E2890" s="138">
        <v>5.53</v>
      </c>
      <c r="F2890" s="138">
        <v>4.2</v>
      </c>
      <c r="G2890" s="138">
        <v>7.26</v>
      </c>
      <c r="H2890" s="138">
        <v>13.924050632911392</v>
      </c>
    </row>
    <row r="2891" spans="1:8">
      <c r="A2891" s="39" t="s">
        <v>237</v>
      </c>
      <c r="B2891" s="39" t="s">
        <v>149</v>
      </c>
      <c r="C2891" s="39" t="s">
        <v>363</v>
      </c>
      <c r="D2891" s="39" t="s">
        <v>356</v>
      </c>
      <c r="E2891" s="138">
        <v>8.0299999999999994</v>
      </c>
      <c r="F2891" s="138">
        <v>5.16</v>
      </c>
      <c r="G2891" s="138">
        <v>12.29</v>
      </c>
      <c r="H2891" s="138">
        <v>22.166874221668746</v>
      </c>
    </row>
    <row r="2892" spans="1:8">
      <c r="A2892" s="39" t="s">
        <v>237</v>
      </c>
      <c r="B2892" s="39" t="s">
        <v>151</v>
      </c>
      <c r="C2892" s="39" t="s">
        <v>364</v>
      </c>
      <c r="D2892" s="39" t="s">
        <v>356</v>
      </c>
      <c r="E2892" s="138">
        <v>5.07</v>
      </c>
      <c r="F2892" s="138">
        <v>3.6</v>
      </c>
      <c r="G2892" s="138">
        <v>7.1</v>
      </c>
      <c r="H2892" s="138">
        <v>17.357001972386588</v>
      </c>
    </row>
    <row r="2893" spans="1:8">
      <c r="A2893" s="39" t="s">
        <v>237</v>
      </c>
      <c r="B2893" s="39" t="s">
        <v>154</v>
      </c>
      <c r="C2893" s="39" t="s">
        <v>366</v>
      </c>
      <c r="D2893" s="39" t="s">
        <v>356</v>
      </c>
      <c r="E2893" s="138">
        <v>5.01</v>
      </c>
      <c r="F2893" s="138">
        <v>3.32</v>
      </c>
      <c r="G2893" s="138">
        <v>7.51</v>
      </c>
      <c r="H2893" s="138">
        <v>20.95808383233533</v>
      </c>
    </row>
    <row r="2894" spans="1:8">
      <c r="A2894" s="39" t="s">
        <v>237</v>
      </c>
      <c r="B2894" s="39" t="s">
        <v>164</v>
      </c>
      <c r="C2894" s="39" t="s">
        <v>365</v>
      </c>
      <c r="D2894" s="39" t="s">
        <v>356</v>
      </c>
      <c r="E2894" s="138">
        <v>6.53</v>
      </c>
      <c r="F2894" s="138">
        <v>3.99</v>
      </c>
      <c r="G2894" s="138">
        <v>10.52</v>
      </c>
      <c r="H2894" s="138">
        <v>24.808575803981626</v>
      </c>
    </row>
    <row r="2895" spans="1:8">
      <c r="A2895" s="39" t="s">
        <v>237</v>
      </c>
      <c r="B2895" s="39" t="s">
        <v>171</v>
      </c>
      <c r="C2895" s="39" t="s">
        <v>366</v>
      </c>
      <c r="D2895" s="39" t="s">
        <v>356</v>
      </c>
      <c r="E2895" s="138">
        <v>6.87</v>
      </c>
      <c r="F2895" s="138">
        <v>4.74</v>
      </c>
      <c r="G2895" s="138">
        <v>9.84</v>
      </c>
      <c r="H2895" s="138">
        <v>18.631732168850075</v>
      </c>
    </row>
    <row r="2896" spans="1:8">
      <c r="A2896" s="39" t="s">
        <v>237</v>
      </c>
      <c r="B2896" s="39" t="s">
        <v>174</v>
      </c>
      <c r="C2896" s="39" t="s">
        <v>366</v>
      </c>
      <c r="D2896" s="39" t="s">
        <v>356</v>
      </c>
      <c r="E2896" s="138">
        <v>3.24</v>
      </c>
      <c r="F2896" s="138">
        <v>2.16</v>
      </c>
      <c r="G2896" s="138">
        <v>4.82</v>
      </c>
      <c r="H2896" s="138">
        <v>20.37037037037037</v>
      </c>
    </row>
    <row r="2897" spans="1:8">
      <c r="A2897" s="39" t="s">
        <v>238</v>
      </c>
      <c r="B2897" s="39" t="s">
        <v>101</v>
      </c>
      <c r="C2897" s="39" t="s">
        <v>366</v>
      </c>
      <c r="D2897" s="39" t="s">
        <v>356</v>
      </c>
      <c r="E2897" s="138">
        <v>1.75</v>
      </c>
      <c r="F2897" s="138">
        <v>0.88</v>
      </c>
      <c r="G2897" s="138">
        <v>3.48</v>
      </c>
      <c r="H2897" s="138">
        <v>35.428571428571423</v>
      </c>
    </row>
    <row r="2898" spans="1:8">
      <c r="A2898" s="39" t="s">
        <v>238</v>
      </c>
      <c r="B2898" s="39" t="s">
        <v>108</v>
      </c>
      <c r="C2898" s="39" t="s">
        <v>365</v>
      </c>
      <c r="D2898" s="39" t="s">
        <v>356</v>
      </c>
      <c r="E2898" s="138">
        <v>2.38</v>
      </c>
      <c r="F2898" s="138">
        <v>1.25</v>
      </c>
      <c r="G2898" s="138">
        <v>4.4800000000000004</v>
      </c>
      <c r="H2898" s="138">
        <v>32.773109243697476</v>
      </c>
    </row>
    <row r="2899" spans="1:8">
      <c r="A2899" s="39" t="s">
        <v>238</v>
      </c>
      <c r="B2899" s="39" t="s">
        <v>109</v>
      </c>
      <c r="C2899" s="39" t="s">
        <v>364</v>
      </c>
      <c r="D2899" s="39" t="s">
        <v>356</v>
      </c>
      <c r="E2899" s="138">
        <v>2.48</v>
      </c>
      <c r="F2899" s="138">
        <v>1.53</v>
      </c>
      <c r="G2899" s="138">
        <v>4</v>
      </c>
      <c r="H2899" s="138">
        <v>24.596774193548388</v>
      </c>
    </row>
    <row r="2900" spans="1:8">
      <c r="A2900" s="39" t="s">
        <v>238</v>
      </c>
      <c r="B2900" s="39" t="s">
        <v>112</v>
      </c>
      <c r="C2900" s="39" t="s">
        <v>364</v>
      </c>
      <c r="D2900" s="39" t="s">
        <v>356</v>
      </c>
      <c r="E2900" s="138">
        <v>3.02</v>
      </c>
      <c r="F2900" s="138">
        <v>1.81</v>
      </c>
      <c r="G2900" s="138">
        <v>5.0199999999999996</v>
      </c>
      <c r="H2900" s="138">
        <v>26.158940397350992</v>
      </c>
    </row>
    <row r="2901" spans="1:8">
      <c r="A2901" s="39" t="s">
        <v>238</v>
      </c>
      <c r="B2901" s="39" t="s">
        <v>115</v>
      </c>
      <c r="C2901" s="39" t="s">
        <v>366</v>
      </c>
      <c r="D2901" s="39" t="s">
        <v>356</v>
      </c>
      <c r="E2901" s="138">
        <v>2.99</v>
      </c>
      <c r="F2901" s="138">
        <v>1.51</v>
      </c>
      <c r="G2901" s="138">
        <v>5.82</v>
      </c>
      <c r="H2901" s="138">
        <v>34.448160535117054</v>
      </c>
    </row>
    <row r="2902" spans="1:8">
      <c r="A2902" s="39" t="s">
        <v>238</v>
      </c>
      <c r="B2902" s="39" t="s">
        <v>118</v>
      </c>
      <c r="C2902" s="39" t="s">
        <v>365</v>
      </c>
      <c r="D2902" s="39" t="s">
        <v>356</v>
      </c>
      <c r="E2902" s="138">
        <v>1.42</v>
      </c>
      <c r="F2902" s="138">
        <v>0.83</v>
      </c>
      <c r="G2902" s="138">
        <v>2.42</v>
      </c>
      <c r="H2902" s="138">
        <v>27.464788732394368</v>
      </c>
    </row>
    <row r="2903" spans="1:8">
      <c r="A2903" s="39" t="s">
        <v>238</v>
      </c>
      <c r="B2903" s="39" t="s">
        <v>122</v>
      </c>
      <c r="C2903" s="39" t="s">
        <v>364</v>
      </c>
      <c r="D2903" s="39" t="s">
        <v>356</v>
      </c>
      <c r="E2903" s="138">
        <v>2.52</v>
      </c>
      <c r="F2903" s="138">
        <v>1.33</v>
      </c>
      <c r="G2903" s="138">
        <v>4.7300000000000004</v>
      </c>
      <c r="H2903" s="138">
        <v>32.539682539682538</v>
      </c>
    </row>
    <row r="2904" spans="1:8">
      <c r="A2904" s="39" t="s">
        <v>238</v>
      </c>
      <c r="B2904" s="39" t="s">
        <v>130</v>
      </c>
      <c r="C2904" s="39" t="s">
        <v>363</v>
      </c>
      <c r="D2904" s="39" t="s">
        <v>356</v>
      </c>
      <c r="E2904" s="138">
        <v>4.25</v>
      </c>
      <c r="F2904" s="138">
        <v>2.5</v>
      </c>
      <c r="G2904" s="138">
        <v>7.13</v>
      </c>
      <c r="H2904" s="138">
        <v>26.823529411764703</v>
      </c>
    </row>
    <row r="2905" spans="1:8">
      <c r="A2905" s="39" t="s">
        <v>238</v>
      </c>
      <c r="B2905" s="39" t="s">
        <v>135</v>
      </c>
      <c r="C2905" s="39" t="s">
        <v>364</v>
      </c>
      <c r="D2905" s="39" t="s">
        <v>356</v>
      </c>
      <c r="E2905" s="138">
        <v>4.29</v>
      </c>
      <c r="F2905" s="138">
        <v>1.64</v>
      </c>
      <c r="G2905" s="138">
        <v>10.74</v>
      </c>
      <c r="H2905" s="138">
        <v>48.251748251748253</v>
      </c>
    </row>
    <row r="2906" spans="1:8">
      <c r="A2906" s="39" t="s">
        <v>238</v>
      </c>
      <c r="B2906" s="39" t="s">
        <v>136</v>
      </c>
      <c r="C2906" s="39" t="s">
        <v>364</v>
      </c>
      <c r="D2906" s="39" t="s">
        <v>356</v>
      </c>
      <c r="E2906" s="138">
        <v>1.38</v>
      </c>
      <c r="F2906" s="138">
        <v>0.64</v>
      </c>
      <c r="G2906" s="138">
        <v>2.92</v>
      </c>
      <c r="H2906" s="138">
        <v>38.405797101449281</v>
      </c>
    </row>
    <row r="2907" spans="1:8">
      <c r="A2907" s="39" t="s">
        <v>238</v>
      </c>
      <c r="B2907" s="39" t="s">
        <v>143</v>
      </c>
      <c r="C2907" s="39" t="s">
        <v>365</v>
      </c>
      <c r="D2907" s="39" t="s">
        <v>356</v>
      </c>
      <c r="E2907" s="138">
        <v>2.06</v>
      </c>
      <c r="F2907" s="138">
        <v>0.8</v>
      </c>
      <c r="G2907" s="138">
        <v>5.21</v>
      </c>
      <c r="H2907" s="138">
        <v>48.05825242718447</v>
      </c>
    </row>
    <row r="2908" spans="1:8">
      <c r="A2908" s="39" t="s">
        <v>238</v>
      </c>
      <c r="B2908" s="39" t="s">
        <v>149</v>
      </c>
      <c r="C2908" s="39" t="s">
        <v>363</v>
      </c>
      <c r="D2908" s="39" t="s">
        <v>356</v>
      </c>
      <c r="E2908" s="138">
        <v>3.09</v>
      </c>
      <c r="F2908" s="138">
        <v>1.52</v>
      </c>
      <c r="G2908" s="138">
        <v>6.19</v>
      </c>
      <c r="H2908" s="138">
        <v>35.922330097087382</v>
      </c>
    </row>
    <row r="2909" spans="1:8">
      <c r="A2909" s="39" t="s">
        <v>238</v>
      </c>
      <c r="B2909" s="39" t="s">
        <v>151</v>
      </c>
      <c r="C2909" s="39" t="s">
        <v>364</v>
      </c>
      <c r="D2909" s="39" t="s">
        <v>356</v>
      </c>
      <c r="E2909" s="138">
        <v>1.1200000000000001</v>
      </c>
      <c r="F2909" s="138">
        <v>0.65</v>
      </c>
      <c r="G2909" s="138">
        <v>1.95</v>
      </c>
      <c r="H2909" s="138">
        <v>28.571428571428569</v>
      </c>
    </row>
    <row r="2910" spans="1:8">
      <c r="A2910" s="39" t="s">
        <v>238</v>
      </c>
      <c r="B2910" s="39" t="s">
        <v>154</v>
      </c>
      <c r="C2910" s="39" t="s">
        <v>366</v>
      </c>
      <c r="D2910" s="39" t="s">
        <v>356</v>
      </c>
      <c r="E2910" s="138">
        <v>1.26</v>
      </c>
      <c r="F2910" s="138">
        <v>0.67</v>
      </c>
      <c r="G2910" s="138">
        <v>2.33</v>
      </c>
      <c r="H2910" s="138">
        <v>31.74603174603175</v>
      </c>
    </row>
    <row r="2911" spans="1:8">
      <c r="A2911" s="39" t="s">
        <v>238</v>
      </c>
      <c r="B2911" s="39" t="s">
        <v>164</v>
      </c>
      <c r="C2911" s="39" t="s">
        <v>365</v>
      </c>
      <c r="D2911" s="39" t="s">
        <v>356</v>
      </c>
      <c r="E2911" s="138">
        <v>3.21</v>
      </c>
      <c r="F2911" s="138">
        <v>1.8</v>
      </c>
      <c r="G2911" s="138">
        <v>5.66</v>
      </c>
      <c r="H2911" s="138">
        <v>29.283489096573206</v>
      </c>
    </row>
    <row r="2912" spans="1:8">
      <c r="A2912" s="39" t="s">
        <v>238</v>
      </c>
      <c r="B2912" s="39" t="s">
        <v>171</v>
      </c>
      <c r="C2912" s="39" t="s">
        <v>366</v>
      </c>
      <c r="D2912" s="39" t="s">
        <v>356</v>
      </c>
      <c r="E2912" s="138">
        <v>1.93</v>
      </c>
      <c r="F2912" s="138">
        <v>1</v>
      </c>
      <c r="G2912" s="138">
        <v>3.72</v>
      </c>
      <c r="H2912" s="138">
        <v>33.678756476683944</v>
      </c>
    </row>
    <row r="2913" spans="1:8">
      <c r="A2913" s="39" t="s">
        <v>238</v>
      </c>
      <c r="B2913" s="39" t="s">
        <v>174</v>
      </c>
      <c r="C2913" s="39" t="s">
        <v>366</v>
      </c>
      <c r="D2913" s="39" t="s">
        <v>356</v>
      </c>
      <c r="E2913" s="138">
        <v>1.1000000000000001</v>
      </c>
      <c r="F2913" s="138">
        <v>0.55000000000000004</v>
      </c>
      <c r="G2913" s="138">
        <v>2.1800000000000002</v>
      </c>
      <c r="H2913" s="138">
        <v>35.454545454545453</v>
      </c>
    </row>
    <row r="2914" spans="1:8">
      <c r="A2914" s="39" t="s">
        <v>239</v>
      </c>
      <c r="B2914" s="39" t="s">
        <v>101</v>
      </c>
      <c r="C2914" s="39" t="s">
        <v>366</v>
      </c>
      <c r="D2914" s="39" t="s">
        <v>356</v>
      </c>
      <c r="E2914" s="138">
        <v>7.19</v>
      </c>
      <c r="F2914" s="138">
        <v>5.3</v>
      </c>
      <c r="G2914" s="138">
        <v>9.67</v>
      </c>
      <c r="H2914" s="138">
        <v>15.2990264255911</v>
      </c>
    </row>
    <row r="2915" spans="1:8">
      <c r="A2915" s="39" t="s">
        <v>239</v>
      </c>
      <c r="B2915" s="39" t="s">
        <v>108</v>
      </c>
      <c r="C2915" s="39" t="s">
        <v>365</v>
      </c>
      <c r="D2915" s="39" t="s">
        <v>356</v>
      </c>
      <c r="E2915" s="138">
        <v>8.48</v>
      </c>
      <c r="F2915" s="138">
        <v>4.96</v>
      </c>
      <c r="G2915" s="138">
        <v>14.14</v>
      </c>
      <c r="H2915" s="138">
        <v>26.886792452830182</v>
      </c>
    </row>
    <row r="2916" spans="1:8">
      <c r="A2916" s="39" t="s">
        <v>239</v>
      </c>
      <c r="B2916" s="39" t="s">
        <v>109</v>
      </c>
      <c r="C2916" s="39" t="s">
        <v>364</v>
      </c>
      <c r="D2916" s="39" t="s">
        <v>356</v>
      </c>
      <c r="E2916" s="138">
        <v>9.32</v>
      </c>
      <c r="F2916" s="138">
        <v>7.07</v>
      </c>
      <c r="G2916" s="138">
        <v>12.19</v>
      </c>
      <c r="H2916" s="138">
        <v>13.948497854077251</v>
      </c>
    </row>
    <row r="2917" spans="1:8">
      <c r="A2917" s="39" t="s">
        <v>239</v>
      </c>
      <c r="B2917" s="39" t="s">
        <v>112</v>
      </c>
      <c r="C2917" s="39" t="s">
        <v>364</v>
      </c>
      <c r="D2917" s="39" t="s">
        <v>356</v>
      </c>
      <c r="E2917" s="138">
        <v>6.54</v>
      </c>
      <c r="F2917" s="138">
        <v>4.63</v>
      </c>
      <c r="G2917" s="138">
        <v>9.17</v>
      </c>
      <c r="H2917" s="138">
        <v>17.431192660550458</v>
      </c>
    </row>
    <row r="2918" spans="1:8">
      <c r="A2918" s="39" t="s">
        <v>239</v>
      </c>
      <c r="B2918" s="39" t="s">
        <v>115</v>
      </c>
      <c r="C2918" s="39" t="s">
        <v>366</v>
      </c>
      <c r="D2918" s="39" t="s">
        <v>356</v>
      </c>
      <c r="E2918" s="138">
        <v>5.93</v>
      </c>
      <c r="F2918" s="138">
        <v>4.1900000000000004</v>
      </c>
      <c r="G2918" s="138">
        <v>8.34</v>
      </c>
      <c r="H2918" s="138">
        <v>17.537942664418214</v>
      </c>
    </row>
    <row r="2919" spans="1:8">
      <c r="A2919" s="39" t="s">
        <v>239</v>
      </c>
      <c r="B2919" s="39" t="s">
        <v>118</v>
      </c>
      <c r="C2919" s="39" t="s">
        <v>365</v>
      </c>
      <c r="D2919" s="39" t="s">
        <v>356</v>
      </c>
      <c r="E2919" s="138">
        <v>11.63</v>
      </c>
      <c r="F2919" s="138">
        <v>8.7200000000000006</v>
      </c>
      <c r="G2919" s="138">
        <v>15.35</v>
      </c>
      <c r="H2919" s="138">
        <v>14.445399828030952</v>
      </c>
    </row>
    <row r="2920" spans="1:8">
      <c r="A2920" s="39" t="s">
        <v>239</v>
      </c>
      <c r="B2920" s="39" t="s">
        <v>122</v>
      </c>
      <c r="C2920" s="39" t="s">
        <v>364</v>
      </c>
      <c r="D2920" s="39" t="s">
        <v>356</v>
      </c>
      <c r="E2920" s="138">
        <v>12.03</v>
      </c>
      <c r="F2920" s="138">
        <v>9.1</v>
      </c>
      <c r="G2920" s="138">
        <v>15.73</v>
      </c>
      <c r="H2920" s="138">
        <v>13.96508728179551</v>
      </c>
    </row>
    <row r="2921" spans="1:8">
      <c r="A2921" s="39" t="s">
        <v>239</v>
      </c>
      <c r="B2921" s="39" t="s">
        <v>130</v>
      </c>
      <c r="C2921" s="39" t="s">
        <v>363</v>
      </c>
      <c r="D2921" s="39" t="s">
        <v>356</v>
      </c>
      <c r="E2921" s="138">
        <v>6.82</v>
      </c>
      <c r="F2921" s="138">
        <v>4.67</v>
      </c>
      <c r="G2921" s="138">
        <v>9.85</v>
      </c>
      <c r="H2921" s="138">
        <v>19.061583577712611</v>
      </c>
    </row>
    <row r="2922" spans="1:8">
      <c r="A2922" s="39" t="s">
        <v>239</v>
      </c>
      <c r="B2922" s="39" t="s">
        <v>135</v>
      </c>
      <c r="C2922" s="39" t="s">
        <v>364</v>
      </c>
      <c r="D2922" s="39" t="s">
        <v>356</v>
      </c>
      <c r="E2922" s="138">
        <v>10.93</v>
      </c>
      <c r="F2922" s="138">
        <v>7.85</v>
      </c>
      <c r="G2922" s="138">
        <v>15.01</v>
      </c>
      <c r="H2922" s="138">
        <v>16.559926806953339</v>
      </c>
    </row>
    <row r="2923" spans="1:8">
      <c r="A2923" s="39" t="s">
        <v>239</v>
      </c>
      <c r="B2923" s="39" t="s">
        <v>136</v>
      </c>
      <c r="C2923" s="39" t="s">
        <v>364</v>
      </c>
      <c r="D2923" s="39" t="s">
        <v>356</v>
      </c>
      <c r="E2923" s="138">
        <v>7.9</v>
      </c>
      <c r="F2923" s="138">
        <v>5.73</v>
      </c>
      <c r="G2923" s="138">
        <v>10.79</v>
      </c>
      <c r="H2923" s="138">
        <v>16.202531645569621</v>
      </c>
    </row>
    <row r="2924" spans="1:8">
      <c r="A2924" s="39" t="s">
        <v>239</v>
      </c>
      <c r="B2924" s="39" t="s">
        <v>143</v>
      </c>
      <c r="C2924" s="39" t="s">
        <v>365</v>
      </c>
      <c r="D2924" s="39" t="s">
        <v>356</v>
      </c>
      <c r="E2924" s="138">
        <v>8.48</v>
      </c>
      <c r="F2924" s="138">
        <v>6.35</v>
      </c>
      <c r="G2924" s="138">
        <v>11.23</v>
      </c>
      <c r="H2924" s="138">
        <v>14.622641509433961</v>
      </c>
    </row>
    <row r="2925" spans="1:8">
      <c r="A2925" s="39" t="s">
        <v>239</v>
      </c>
      <c r="B2925" s="39" t="s">
        <v>149</v>
      </c>
      <c r="C2925" s="39" t="s">
        <v>363</v>
      </c>
      <c r="D2925" s="39" t="s">
        <v>356</v>
      </c>
      <c r="E2925" s="138">
        <v>5.12</v>
      </c>
      <c r="F2925" s="138">
        <v>3.1</v>
      </c>
      <c r="G2925" s="138">
        <v>8.35</v>
      </c>
      <c r="H2925" s="138">
        <v>25.390625</v>
      </c>
    </row>
    <row r="2926" spans="1:8">
      <c r="A2926" s="39" t="s">
        <v>239</v>
      </c>
      <c r="B2926" s="39" t="s">
        <v>151</v>
      </c>
      <c r="C2926" s="39" t="s">
        <v>364</v>
      </c>
      <c r="D2926" s="39" t="s">
        <v>356</v>
      </c>
      <c r="E2926" s="138">
        <v>11.76</v>
      </c>
      <c r="F2926" s="138">
        <v>7.38</v>
      </c>
      <c r="G2926" s="138">
        <v>18.25</v>
      </c>
      <c r="H2926" s="138">
        <v>23.214285714285715</v>
      </c>
    </row>
    <row r="2927" spans="1:8">
      <c r="A2927" s="39" t="s">
        <v>239</v>
      </c>
      <c r="B2927" s="39" t="s">
        <v>154</v>
      </c>
      <c r="C2927" s="39" t="s">
        <v>366</v>
      </c>
      <c r="D2927" s="39" t="s">
        <v>356</v>
      </c>
      <c r="E2927" s="138">
        <v>9.4600000000000009</v>
      </c>
      <c r="F2927" s="138">
        <v>6.96</v>
      </c>
      <c r="G2927" s="138">
        <v>12.75</v>
      </c>
      <c r="H2927" s="138">
        <v>15.433403805496827</v>
      </c>
    </row>
    <row r="2928" spans="1:8">
      <c r="A2928" s="39" t="s">
        <v>239</v>
      </c>
      <c r="B2928" s="39" t="s">
        <v>164</v>
      </c>
      <c r="C2928" s="39" t="s">
        <v>365</v>
      </c>
      <c r="D2928" s="39" t="s">
        <v>356</v>
      </c>
      <c r="E2928" s="138">
        <v>7.38</v>
      </c>
      <c r="F2928" s="138">
        <v>5.42</v>
      </c>
      <c r="G2928" s="138">
        <v>9.9600000000000009</v>
      </c>
      <c r="H2928" s="138">
        <v>15.582655826558264</v>
      </c>
    </row>
    <row r="2929" spans="1:8">
      <c r="A2929" s="39" t="s">
        <v>239</v>
      </c>
      <c r="B2929" s="39" t="s">
        <v>171</v>
      </c>
      <c r="C2929" s="39" t="s">
        <v>366</v>
      </c>
      <c r="D2929" s="39" t="s">
        <v>356</v>
      </c>
      <c r="E2929" s="138">
        <v>3.65</v>
      </c>
      <c r="F2929" s="138">
        <v>2.13</v>
      </c>
      <c r="G2929" s="138">
        <v>6.18</v>
      </c>
      <c r="H2929" s="138">
        <v>27.123287671232877</v>
      </c>
    </row>
    <row r="2930" spans="1:8">
      <c r="A2930" s="39" t="s">
        <v>239</v>
      </c>
      <c r="B2930" s="39" t="s">
        <v>174</v>
      </c>
      <c r="C2930" s="39" t="s">
        <v>366</v>
      </c>
      <c r="D2930" s="39" t="s">
        <v>356</v>
      </c>
      <c r="E2930" s="138">
        <v>8.44</v>
      </c>
      <c r="F2930" s="138">
        <v>5.79</v>
      </c>
      <c r="G2930" s="138">
        <v>12.15</v>
      </c>
      <c r="H2930" s="138">
        <v>18.957345971563981</v>
      </c>
    </row>
    <row r="2931" spans="1:8">
      <c r="A2931" s="39" t="s">
        <v>240</v>
      </c>
      <c r="B2931" s="39" t="s">
        <v>101</v>
      </c>
      <c r="C2931" s="39" t="s">
        <v>366</v>
      </c>
      <c r="D2931" s="39" t="s">
        <v>356</v>
      </c>
      <c r="E2931" s="138">
        <v>3.47</v>
      </c>
      <c r="F2931" s="138">
        <v>2.33</v>
      </c>
      <c r="G2931" s="138">
        <v>5.14</v>
      </c>
      <c r="H2931" s="138">
        <v>20.172910662824208</v>
      </c>
    </row>
    <row r="2932" spans="1:8">
      <c r="A2932" s="39" t="s">
        <v>240</v>
      </c>
      <c r="B2932" s="39" t="s">
        <v>108</v>
      </c>
      <c r="C2932" s="39" t="s">
        <v>365</v>
      </c>
      <c r="D2932" s="39" t="s">
        <v>356</v>
      </c>
      <c r="E2932" s="138">
        <v>5.86</v>
      </c>
      <c r="F2932" s="138">
        <v>3.18</v>
      </c>
      <c r="G2932" s="138">
        <v>10.56</v>
      </c>
      <c r="H2932" s="138">
        <v>30.716723549488055</v>
      </c>
    </row>
    <row r="2933" spans="1:8">
      <c r="A2933" s="39" t="s">
        <v>240</v>
      </c>
      <c r="B2933" s="39" t="s">
        <v>109</v>
      </c>
      <c r="C2933" s="39" t="s">
        <v>364</v>
      </c>
      <c r="D2933" s="39" t="s">
        <v>356</v>
      </c>
      <c r="E2933" s="138">
        <v>6.65</v>
      </c>
      <c r="F2933" s="138">
        <v>4.8499999999999996</v>
      </c>
      <c r="G2933" s="138">
        <v>9.06</v>
      </c>
      <c r="H2933" s="138">
        <v>15.939849624060152</v>
      </c>
    </row>
    <row r="2934" spans="1:8">
      <c r="A2934" s="39" t="s">
        <v>240</v>
      </c>
      <c r="B2934" s="39" t="s">
        <v>112</v>
      </c>
      <c r="C2934" s="39" t="s">
        <v>364</v>
      </c>
      <c r="D2934" s="39" t="s">
        <v>356</v>
      </c>
      <c r="E2934" s="138">
        <v>7.19</v>
      </c>
      <c r="F2934" s="138">
        <v>5.4</v>
      </c>
      <c r="G2934" s="138">
        <v>9.52</v>
      </c>
      <c r="H2934" s="138">
        <v>14.464534075104311</v>
      </c>
    </row>
    <row r="2935" spans="1:8">
      <c r="A2935" s="39" t="s">
        <v>240</v>
      </c>
      <c r="B2935" s="39" t="s">
        <v>115</v>
      </c>
      <c r="C2935" s="39" t="s">
        <v>366</v>
      </c>
      <c r="D2935" s="39" t="s">
        <v>356</v>
      </c>
      <c r="E2935" s="138">
        <v>8.01</v>
      </c>
      <c r="F2935" s="138">
        <v>5.78</v>
      </c>
      <c r="G2935" s="138">
        <v>10.98</v>
      </c>
      <c r="H2935" s="138">
        <v>16.354556803995006</v>
      </c>
    </row>
    <row r="2936" spans="1:8">
      <c r="A2936" s="39" t="s">
        <v>240</v>
      </c>
      <c r="B2936" s="39" t="s">
        <v>118</v>
      </c>
      <c r="C2936" s="39" t="s">
        <v>365</v>
      </c>
      <c r="D2936" s="39" t="s">
        <v>356</v>
      </c>
      <c r="E2936" s="138">
        <v>8.1</v>
      </c>
      <c r="F2936" s="138">
        <v>6.19</v>
      </c>
      <c r="G2936" s="138">
        <v>10.52</v>
      </c>
      <c r="H2936" s="138">
        <v>13.580246913580249</v>
      </c>
    </row>
    <row r="2937" spans="1:8">
      <c r="A2937" s="39" t="s">
        <v>240</v>
      </c>
      <c r="B2937" s="39" t="s">
        <v>122</v>
      </c>
      <c r="C2937" s="39" t="s">
        <v>364</v>
      </c>
      <c r="D2937" s="39" t="s">
        <v>356</v>
      </c>
      <c r="E2937" s="138">
        <v>7.68</v>
      </c>
      <c r="F2937" s="138">
        <v>5.33</v>
      </c>
      <c r="G2937" s="138">
        <v>10.94</v>
      </c>
      <c r="H2937" s="138">
        <v>18.359375</v>
      </c>
    </row>
    <row r="2938" spans="1:8">
      <c r="A2938" s="39" t="s">
        <v>240</v>
      </c>
      <c r="B2938" s="39" t="s">
        <v>130</v>
      </c>
      <c r="C2938" s="39" t="s">
        <v>363</v>
      </c>
      <c r="D2938" s="39" t="s">
        <v>356</v>
      </c>
      <c r="E2938" s="138">
        <v>6.81</v>
      </c>
      <c r="F2938" s="138">
        <v>4.78</v>
      </c>
      <c r="G2938" s="138">
        <v>9.6199999999999992</v>
      </c>
      <c r="H2938" s="138">
        <v>17.91483113069016</v>
      </c>
    </row>
    <row r="2939" spans="1:8">
      <c r="A2939" s="39" t="s">
        <v>240</v>
      </c>
      <c r="B2939" s="39" t="s">
        <v>135</v>
      </c>
      <c r="C2939" s="39" t="s">
        <v>364</v>
      </c>
      <c r="D2939" s="39" t="s">
        <v>356</v>
      </c>
      <c r="E2939" s="138">
        <v>6.64</v>
      </c>
      <c r="F2939" s="138">
        <v>4.8</v>
      </c>
      <c r="G2939" s="138">
        <v>9.1300000000000008</v>
      </c>
      <c r="H2939" s="138">
        <v>16.41566265060241</v>
      </c>
    </row>
    <row r="2940" spans="1:8">
      <c r="A2940" s="39" t="s">
        <v>240</v>
      </c>
      <c r="B2940" s="39" t="s">
        <v>136</v>
      </c>
      <c r="C2940" s="39" t="s">
        <v>364</v>
      </c>
      <c r="D2940" s="39" t="s">
        <v>356</v>
      </c>
      <c r="E2940" s="138">
        <v>6.08</v>
      </c>
      <c r="F2940" s="138">
        <v>4.01</v>
      </c>
      <c r="G2940" s="138">
        <v>9.1300000000000008</v>
      </c>
      <c r="H2940" s="138">
        <v>21.052631578947366</v>
      </c>
    </row>
    <row r="2941" spans="1:8">
      <c r="A2941" s="39" t="s">
        <v>240</v>
      </c>
      <c r="B2941" s="39" t="s">
        <v>143</v>
      </c>
      <c r="C2941" s="39" t="s">
        <v>365</v>
      </c>
      <c r="D2941" s="39" t="s">
        <v>356</v>
      </c>
      <c r="E2941" s="138">
        <v>6.4</v>
      </c>
      <c r="F2941" s="138">
        <v>4.79</v>
      </c>
      <c r="G2941" s="138">
        <v>8.5</v>
      </c>
      <c r="H2941" s="138">
        <v>14.687499999999998</v>
      </c>
    </row>
    <row r="2942" spans="1:8">
      <c r="A2942" s="39" t="s">
        <v>240</v>
      </c>
      <c r="B2942" s="39" t="s">
        <v>149</v>
      </c>
      <c r="C2942" s="39" t="s">
        <v>363</v>
      </c>
      <c r="D2942" s="39" t="s">
        <v>356</v>
      </c>
      <c r="E2942" s="138">
        <v>8.25</v>
      </c>
      <c r="F2942" s="138">
        <v>5.73</v>
      </c>
      <c r="G2942" s="138">
        <v>11.75</v>
      </c>
      <c r="H2942" s="138">
        <v>18.303030303030305</v>
      </c>
    </row>
    <row r="2943" spans="1:8">
      <c r="A2943" s="39" t="s">
        <v>240</v>
      </c>
      <c r="B2943" s="39" t="s">
        <v>151</v>
      </c>
      <c r="C2943" s="39" t="s">
        <v>364</v>
      </c>
      <c r="D2943" s="39" t="s">
        <v>356</v>
      </c>
      <c r="E2943" s="138">
        <v>3.93</v>
      </c>
      <c r="F2943" s="138">
        <v>2.6</v>
      </c>
      <c r="G2943" s="138">
        <v>5.9</v>
      </c>
      <c r="H2943" s="138">
        <v>20.865139949109412</v>
      </c>
    </row>
    <row r="2944" spans="1:8">
      <c r="A2944" s="39" t="s">
        <v>240</v>
      </c>
      <c r="B2944" s="39" t="s">
        <v>154</v>
      </c>
      <c r="C2944" s="39" t="s">
        <v>366</v>
      </c>
      <c r="D2944" s="39" t="s">
        <v>356</v>
      </c>
      <c r="E2944" s="138">
        <v>4.33</v>
      </c>
      <c r="F2944" s="138">
        <v>2.84</v>
      </c>
      <c r="G2944" s="138">
        <v>6.53</v>
      </c>
      <c r="H2944" s="138">
        <v>21.247113163972287</v>
      </c>
    </row>
    <row r="2945" spans="1:8">
      <c r="A2945" s="39" t="s">
        <v>240</v>
      </c>
      <c r="B2945" s="39" t="s">
        <v>164</v>
      </c>
      <c r="C2945" s="39" t="s">
        <v>365</v>
      </c>
      <c r="D2945" s="39" t="s">
        <v>356</v>
      </c>
      <c r="E2945" s="138">
        <v>6.93</v>
      </c>
      <c r="F2945" s="138">
        <v>5.15</v>
      </c>
      <c r="G2945" s="138">
        <v>9.26</v>
      </c>
      <c r="H2945" s="138">
        <v>15.007215007215008</v>
      </c>
    </row>
    <row r="2946" spans="1:8">
      <c r="A2946" s="39" t="s">
        <v>240</v>
      </c>
      <c r="B2946" s="39" t="s">
        <v>171</v>
      </c>
      <c r="C2946" s="39" t="s">
        <v>366</v>
      </c>
      <c r="D2946" s="39" t="s">
        <v>356</v>
      </c>
      <c r="E2946" s="138">
        <v>10.46</v>
      </c>
      <c r="F2946" s="138">
        <v>7.73</v>
      </c>
      <c r="G2946" s="138">
        <v>14.03</v>
      </c>
      <c r="H2946" s="138">
        <v>15.200764818355639</v>
      </c>
    </row>
    <row r="2947" spans="1:8">
      <c r="A2947" s="39" t="s">
        <v>240</v>
      </c>
      <c r="B2947" s="39" t="s">
        <v>174</v>
      </c>
      <c r="C2947" s="39" t="s">
        <v>366</v>
      </c>
      <c r="D2947" s="39" t="s">
        <v>356</v>
      </c>
      <c r="E2947" s="138">
        <v>5.76</v>
      </c>
      <c r="F2947" s="138">
        <v>3.48</v>
      </c>
      <c r="G2947" s="138">
        <v>9.3699999999999992</v>
      </c>
      <c r="H2947" s="138">
        <v>25.347222222222221</v>
      </c>
    </row>
    <row r="2948" spans="1:8">
      <c r="A2948" s="39" t="s">
        <v>546</v>
      </c>
      <c r="B2948" s="39" t="s">
        <v>101</v>
      </c>
      <c r="C2948" s="39" t="s">
        <v>366</v>
      </c>
      <c r="D2948" s="39" t="s">
        <v>356</v>
      </c>
      <c r="E2948" s="138">
        <v>28.4</v>
      </c>
      <c r="F2948" s="138">
        <v>23.34</v>
      </c>
      <c r="G2948" s="138">
        <v>34.06</v>
      </c>
      <c r="H2948" s="138">
        <v>9.6478873239436638</v>
      </c>
    </row>
    <row r="2949" spans="1:8">
      <c r="A2949" s="39" t="s">
        <v>546</v>
      </c>
      <c r="B2949" s="39" t="s">
        <v>108</v>
      </c>
      <c r="C2949" s="39" t="s">
        <v>365</v>
      </c>
      <c r="D2949" s="39" t="s">
        <v>356</v>
      </c>
      <c r="E2949" s="138">
        <v>33.6</v>
      </c>
      <c r="F2949" s="138">
        <v>22.86</v>
      </c>
      <c r="G2949" s="138">
        <v>46.36</v>
      </c>
      <c r="H2949" s="138">
        <v>18.125</v>
      </c>
    </row>
    <row r="2950" spans="1:8">
      <c r="A2950" s="39" t="s">
        <v>546</v>
      </c>
      <c r="B2950" s="39" t="s">
        <v>109</v>
      </c>
      <c r="C2950" s="39" t="s">
        <v>364</v>
      </c>
      <c r="D2950" s="39" t="s">
        <v>356</v>
      </c>
      <c r="E2950" s="138">
        <v>30.28</v>
      </c>
      <c r="F2950" s="138">
        <v>24.54</v>
      </c>
      <c r="G2950" s="138">
        <v>36.71</v>
      </c>
      <c r="H2950" s="138">
        <v>10.303830911492733</v>
      </c>
    </row>
    <row r="2951" spans="1:8">
      <c r="A2951" s="39" t="s">
        <v>546</v>
      </c>
      <c r="B2951" s="39" t="s">
        <v>112</v>
      </c>
      <c r="C2951" s="39" t="s">
        <v>364</v>
      </c>
      <c r="D2951" s="39" t="s">
        <v>356</v>
      </c>
      <c r="E2951" s="138">
        <v>42.81</v>
      </c>
      <c r="F2951" s="138">
        <v>34.22</v>
      </c>
      <c r="G2951" s="138">
        <v>51.85</v>
      </c>
      <c r="H2951" s="138">
        <v>10.604998832048587</v>
      </c>
    </row>
    <row r="2952" spans="1:8">
      <c r="A2952" s="39" t="s">
        <v>546</v>
      </c>
      <c r="B2952" s="39" t="s">
        <v>115</v>
      </c>
      <c r="C2952" s="39" t="s">
        <v>366</v>
      </c>
      <c r="D2952" s="39" t="s">
        <v>356</v>
      </c>
      <c r="E2952" s="138">
        <v>29.47</v>
      </c>
      <c r="F2952" s="138">
        <v>24.68</v>
      </c>
      <c r="G2952" s="138">
        <v>34.76</v>
      </c>
      <c r="H2952" s="138">
        <v>8.754665761791653</v>
      </c>
    </row>
    <row r="2953" spans="1:8">
      <c r="A2953" s="39" t="s">
        <v>546</v>
      </c>
      <c r="B2953" s="39" t="s">
        <v>118</v>
      </c>
      <c r="C2953" s="39" t="s">
        <v>365</v>
      </c>
      <c r="D2953" s="39" t="s">
        <v>356</v>
      </c>
      <c r="E2953" s="138">
        <v>32.25</v>
      </c>
      <c r="F2953" s="138">
        <v>24.17</v>
      </c>
      <c r="G2953" s="138">
        <v>41.56</v>
      </c>
      <c r="H2953" s="138">
        <v>13.86046511627907</v>
      </c>
    </row>
    <row r="2954" spans="1:8">
      <c r="A2954" s="39" t="s">
        <v>546</v>
      </c>
      <c r="B2954" s="39" t="s">
        <v>122</v>
      </c>
      <c r="C2954" s="39" t="s">
        <v>364</v>
      </c>
      <c r="D2954" s="39" t="s">
        <v>356</v>
      </c>
      <c r="E2954" s="138">
        <v>35.909999999999997</v>
      </c>
      <c r="F2954" s="138">
        <v>30.37</v>
      </c>
      <c r="G2954" s="138">
        <v>41.87</v>
      </c>
      <c r="H2954" s="138">
        <v>8.1871345029239784</v>
      </c>
    </row>
    <row r="2955" spans="1:8">
      <c r="A2955" s="39" t="s">
        <v>546</v>
      </c>
      <c r="B2955" s="39" t="s">
        <v>130</v>
      </c>
      <c r="C2955" s="39" t="s">
        <v>363</v>
      </c>
      <c r="D2955" s="39" t="s">
        <v>356</v>
      </c>
      <c r="E2955" s="138">
        <v>28.17</v>
      </c>
      <c r="F2955" s="138">
        <v>23.66</v>
      </c>
      <c r="G2955" s="138">
        <v>33.159999999999997</v>
      </c>
      <c r="H2955" s="138">
        <v>8.6261980830670915</v>
      </c>
    </row>
    <row r="2956" spans="1:8">
      <c r="A2956" s="39" t="s">
        <v>546</v>
      </c>
      <c r="B2956" s="39" t="s">
        <v>135</v>
      </c>
      <c r="C2956" s="39" t="s">
        <v>364</v>
      </c>
      <c r="D2956" s="39" t="s">
        <v>356</v>
      </c>
      <c r="E2956" s="138">
        <v>38.520000000000003</v>
      </c>
      <c r="F2956" s="138">
        <v>26.85</v>
      </c>
      <c r="G2956" s="138">
        <v>51.68</v>
      </c>
      <c r="H2956" s="138">
        <v>16.77050882658359</v>
      </c>
    </row>
    <row r="2957" spans="1:8">
      <c r="A2957" s="39" t="s">
        <v>546</v>
      </c>
      <c r="B2957" s="39" t="s">
        <v>136</v>
      </c>
      <c r="C2957" s="39" t="s">
        <v>364</v>
      </c>
      <c r="D2957" s="39" t="s">
        <v>356</v>
      </c>
      <c r="E2957" s="138">
        <v>29.5</v>
      </c>
      <c r="F2957" s="138">
        <v>23.32</v>
      </c>
      <c r="G2957" s="138">
        <v>36.53</v>
      </c>
      <c r="H2957" s="138">
        <v>11.457627118644067</v>
      </c>
    </row>
    <row r="2958" spans="1:8">
      <c r="A2958" s="39" t="s">
        <v>546</v>
      </c>
      <c r="B2958" s="39" t="s">
        <v>143</v>
      </c>
      <c r="C2958" s="39" t="s">
        <v>365</v>
      </c>
      <c r="D2958" s="39" t="s">
        <v>356</v>
      </c>
      <c r="E2958" s="138">
        <v>34.93</v>
      </c>
      <c r="F2958" s="138">
        <v>28.18</v>
      </c>
      <c r="G2958" s="138">
        <v>42.35</v>
      </c>
      <c r="H2958" s="138">
        <v>10.420841683366735</v>
      </c>
    </row>
    <row r="2959" spans="1:8">
      <c r="A2959" s="39" t="s">
        <v>546</v>
      </c>
      <c r="B2959" s="39" t="s">
        <v>149</v>
      </c>
      <c r="C2959" s="39" t="s">
        <v>363</v>
      </c>
      <c r="D2959" s="39" t="s">
        <v>356</v>
      </c>
      <c r="E2959" s="138">
        <v>27.43</v>
      </c>
      <c r="F2959" s="138">
        <v>22.85</v>
      </c>
      <c r="G2959" s="138">
        <v>32.549999999999997</v>
      </c>
      <c r="H2959" s="138">
        <v>9.0411957710535908</v>
      </c>
    </row>
    <row r="2960" spans="1:8">
      <c r="A2960" s="39" t="s">
        <v>546</v>
      </c>
      <c r="B2960" s="39" t="s">
        <v>151</v>
      </c>
      <c r="C2960" s="39" t="s">
        <v>364</v>
      </c>
      <c r="D2960" s="39" t="s">
        <v>356</v>
      </c>
      <c r="E2960" s="138">
        <v>35.549999999999997</v>
      </c>
      <c r="F2960" s="138">
        <v>27.9</v>
      </c>
      <c r="G2960" s="138">
        <v>44.02</v>
      </c>
      <c r="H2960" s="138">
        <v>11.645569620253164</v>
      </c>
    </row>
    <row r="2961" spans="1:8">
      <c r="A2961" s="39" t="s">
        <v>546</v>
      </c>
      <c r="B2961" s="39" t="s">
        <v>154</v>
      </c>
      <c r="C2961" s="39" t="s">
        <v>366</v>
      </c>
      <c r="D2961" s="39" t="s">
        <v>356</v>
      </c>
      <c r="E2961" s="138">
        <v>33.81</v>
      </c>
      <c r="F2961" s="138">
        <v>27.5</v>
      </c>
      <c r="G2961" s="138">
        <v>40.74</v>
      </c>
      <c r="H2961" s="138">
        <v>10.056196391600118</v>
      </c>
    </row>
    <row r="2962" spans="1:8">
      <c r="A2962" s="39" t="s">
        <v>546</v>
      </c>
      <c r="B2962" s="39" t="s">
        <v>164</v>
      </c>
      <c r="C2962" s="39" t="s">
        <v>365</v>
      </c>
      <c r="D2962" s="39" t="s">
        <v>356</v>
      </c>
      <c r="E2962" s="138">
        <v>33.869999999999997</v>
      </c>
      <c r="F2962" s="138">
        <v>25.92</v>
      </c>
      <c r="G2962" s="138">
        <v>42.84</v>
      </c>
      <c r="H2962" s="138">
        <v>12.843224092116918</v>
      </c>
    </row>
    <row r="2963" spans="1:8">
      <c r="A2963" s="39" t="s">
        <v>546</v>
      </c>
      <c r="B2963" s="39" t="s">
        <v>171</v>
      </c>
      <c r="C2963" s="39" t="s">
        <v>366</v>
      </c>
      <c r="D2963" s="39" t="s">
        <v>356</v>
      </c>
      <c r="E2963" s="138">
        <v>32.340000000000003</v>
      </c>
      <c r="F2963" s="138">
        <v>27.03</v>
      </c>
      <c r="G2963" s="138">
        <v>38.15</v>
      </c>
      <c r="H2963" s="138">
        <v>8.7816944959802097</v>
      </c>
    </row>
    <row r="2964" spans="1:8">
      <c r="A2964" s="39" t="s">
        <v>546</v>
      </c>
      <c r="B2964" s="39" t="s">
        <v>174</v>
      </c>
      <c r="C2964" s="39" t="s">
        <v>366</v>
      </c>
      <c r="D2964" s="39" t="s">
        <v>356</v>
      </c>
      <c r="E2964" s="138">
        <v>27.03</v>
      </c>
      <c r="F2964" s="138">
        <v>21.35</v>
      </c>
      <c r="G2964" s="138">
        <v>33.57</v>
      </c>
      <c r="H2964" s="138">
        <v>11.579726230114687</v>
      </c>
    </row>
    <row r="2965" spans="1:8">
      <c r="A2965" s="39" t="s">
        <v>241</v>
      </c>
      <c r="B2965" s="39" t="s">
        <v>101</v>
      </c>
      <c r="C2965" s="39" t="s">
        <v>366</v>
      </c>
      <c r="D2965" s="39" t="s">
        <v>356</v>
      </c>
      <c r="E2965" s="138">
        <v>16.87</v>
      </c>
      <c r="F2965" s="138">
        <v>13.96</v>
      </c>
      <c r="G2965" s="138">
        <v>20.25</v>
      </c>
      <c r="H2965" s="138">
        <v>9.4842916419679906</v>
      </c>
    </row>
    <row r="2966" spans="1:8">
      <c r="A2966" s="39" t="s">
        <v>241</v>
      </c>
      <c r="B2966" s="39" t="s">
        <v>108</v>
      </c>
      <c r="C2966" s="39" t="s">
        <v>365</v>
      </c>
      <c r="D2966" s="39" t="s">
        <v>356</v>
      </c>
      <c r="E2966" s="138">
        <v>27.73</v>
      </c>
      <c r="F2966" s="138">
        <v>20.81</v>
      </c>
      <c r="G2966" s="138">
        <v>35.9</v>
      </c>
      <c r="H2966" s="138">
        <v>13.956004327443203</v>
      </c>
    </row>
    <row r="2967" spans="1:8">
      <c r="A2967" s="39" t="s">
        <v>241</v>
      </c>
      <c r="B2967" s="39" t="s">
        <v>109</v>
      </c>
      <c r="C2967" s="39" t="s">
        <v>364</v>
      </c>
      <c r="D2967" s="39" t="s">
        <v>356</v>
      </c>
      <c r="E2967" s="138">
        <v>25</v>
      </c>
      <c r="F2967" s="138">
        <v>21.42</v>
      </c>
      <c r="G2967" s="138">
        <v>28.96</v>
      </c>
      <c r="H2967" s="138">
        <v>7.68</v>
      </c>
    </row>
    <row r="2968" spans="1:8">
      <c r="A2968" s="39" t="s">
        <v>241</v>
      </c>
      <c r="B2968" s="39" t="s">
        <v>112</v>
      </c>
      <c r="C2968" s="39" t="s">
        <v>364</v>
      </c>
      <c r="D2968" s="39" t="s">
        <v>356</v>
      </c>
      <c r="E2968" s="138">
        <v>28.54</v>
      </c>
      <c r="F2968" s="138">
        <v>23.87</v>
      </c>
      <c r="G2968" s="138">
        <v>33.72</v>
      </c>
      <c r="H2968" s="138">
        <v>8.8297126839523479</v>
      </c>
    </row>
    <row r="2969" spans="1:8">
      <c r="A2969" s="39" t="s">
        <v>241</v>
      </c>
      <c r="B2969" s="39" t="s">
        <v>115</v>
      </c>
      <c r="C2969" s="39" t="s">
        <v>366</v>
      </c>
      <c r="D2969" s="39" t="s">
        <v>356</v>
      </c>
      <c r="E2969" s="138">
        <v>20.239999999999998</v>
      </c>
      <c r="F2969" s="138">
        <v>16.600000000000001</v>
      </c>
      <c r="G2969" s="138">
        <v>24.44</v>
      </c>
      <c r="H2969" s="138">
        <v>9.8814229249011873</v>
      </c>
    </row>
    <row r="2970" spans="1:8">
      <c r="A2970" s="39" t="s">
        <v>241</v>
      </c>
      <c r="B2970" s="39" t="s">
        <v>118</v>
      </c>
      <c r="C2970" s="39" t="s">
        <v>365</v>
      </c>
      <c r="D2970" s="39" t="s">
        <v>356</v>
      </c>
      <c r="E2970" s="138">
        <v>30.38</v>
      </c>
      <c r="F2970" s="138">
        <v>25.48</v>
      </c>
      <c r="G2970" s="138">
        <v>35.770000000000003</v>
      </c>
      <c r="H2970" s="138">
        <v>8.6570111915734032</v>
      </c>
    </row>
    <row r="2971" spans="1:8">
      <c r="A2971" s="39" t="s">
        <v>241</v>
      </c>
      <c r="B2971" s="39" t="s">
        <v>122</v>
      </c>
      <c r="C2971" s="39" t="s">
        <v>364</v>
      </c>
      <c r="D2971" s="39" t="s">
        <v>356</v>
      </c>
      <c r="E2971" s="138">
        <v>26.31</v>
      </c>
      <c r="F2971" s="138">
        <v>22.25</v>
      </c>
      <c r="G2971" s="138">
        <v>30.82</v>
      </c>
      <c r="H2971" s="138">
        <v>8.3238312428734318</v>
      </c>
    </row>
    <row r="2972" spans="1:8">
      <c r="A2972" s="39" t="s">
        <v>241</v>
      </c>
      <c r="B2972" s="39" t="s">
        <v>130</v>
      </c>
      <c r="C2972" s="39" t="s">
        <v>363</v>
      </c>
      <c r="D2972" s="39" t="s">
        <v>356</v>
      </c>
      <c r="E2972" s="138">
        <v>24.01</v>
      </c>
      <c r="F2972" s="138">
        <v>20.16</v>
      </c>
      <c r="G2972" s="138">
        <v>28.32</v>
      </c>
      <c r="H2972" s="138">
        <v>8.6630570595585166</v>
      </c>
    </row>
    <row r="2973" spans="1:8">
      <c r="A2973" s="39" t="s">
        <v>241</v>
      </c>
      <c r="B2973" s="39" t="s">
        <v>135</v>
      </c>
      <c r="C2973" s="39" t="s">
        <v>364</v>
      </c>
      <c r="D2973" s="39" t="s">
        <v>356</v>
      </c>
      <c r="E2973" s="138">
        <v>28.71</v>
      </c>
      <c r="F2973" s="138">
        <v>22.25</v>
      </c>
      <c r="G2973" s="138">
        <v>36.17</v>
      </c>
      <c r="H2973" s="138">
        <v>12.434691745036572</v>
      </c>
    </row>
    <row r="2974" spans="1:8">
      <c r="A2974" s="39" t="s">
        <v>241</v>
      </c>
      <c r="B2974" s="39" t="s">
        <v>136</v>
      </c>
      <c r="C2974" s="39" t="s">
        <v>364</v>
      </c>
      <c r="D2974" s="39" t="s">
        <v>356</v>
      </c>
      <c r="E2974" s="138">
        <v>17.97</v>
      </c>
      <c r="F2974" s="138">
        <v>14.49</v>
      </c>
      <c r="G2974" s="138">
        <v>22.08</v>
      </c>
      <c r="H2974" s="138">
        <v>10.795770728992766</v>
      </c>
    </row>
    <row r="2975" spans="1:8">
      <c r="A2975" s="39" t="s">
        <v>241</v>
      </c>
      <c r="B2975" s="39" t="s">
        <v>143</v>
      </c>
      <c r="C2975" s="39" t="s">
        <v>365</v>
      </c>
      <c r="D2975" s="39" t="s">
        <v>356</v>
      </c>
      <c r="E2975" s="138">
        <v>23.43</v>
      </c>
      <c r="F2975" s="138">
        <v>19.21</v>
      </c>
      <c r="G2975" s="138">
        <v>28.25</v>
      </c>
      <c r="H2975" s="138">
        <v>9.8591549295774659</v>
      </c>
    </row>
    <row r="2976" spans="1:8">
      <c r="A2976" s="39" t="s">
        <v>241</v>
      </c>
      <c r="B2976" s="39" t="s">
        <v>149</v>
      </c>
      <c r="C2976" s="39" t="s">
        <v>363</v>
      </c>
      <c r="D2976" s="39" t="s">
        <v>356</v>
      </c>
      <c r="E2976" s="138">
        <v>22.25</v>
      </c>
      <c r="F2976" s="138">
        <v>18.739999999999998</v>
      </c>
      <c r="G2976" s="138">
        <v>26.2</v>
      </c>
      <c r="H2976" s="138">
        <v>8.5393258426966288</v>
      </c>
    </row>
    <row r="2977" spans="1:8">
      <c r="A2977" s="39" t="s">
        <v>241</v>
      </c>
      <c r="B2977" s="39" t="s">
        <v>151</v>
      </c>
      <c r="C2977" s="39" t="s">
        <v>364</v>
      </c>
      <c r="D2977" s="39" t="s">
        <v>356</v>
      </c>
      <c r="E2977" s="138">
        <v>22.94</v>
      </c>
      <c r="F2977" s="138">
        <v>19.18</v>
      </c>
      <c r="G2977" s="138">
        <v>27.19</v>
      </c>
      <c r="H2977" s="138">
        <v>8.8927637314734085</v>
      </c>
    </row>
    <row r="2978" spans="1:8">
      <c r="A2978" s="39" t="s">
        <v>241</v>
      </c>
      <c r="B2978" s="39" t="s">
        <v>154</v>
      </c>
      <c r="C2978" s="39" t="s">
        <v>366</v>
      </c>
      <c r="D2978" s="39" t="s">
        <v>356</v>
      </c>
      <c r="E2978" s="138">
        <v>20.8</v>
      </c>
      <c r="F2978" s="138">
        <v>17.47</v>
      </c>
      <c r="G2978" s="138">
        <v>24.57</v>
      </c>
      <c r="H2978" s="138">
        <v>8.7019230769230766</v>
      </c>
    </row>
    <row r="2979" spans="1:8">
      <c r="A2979" s="39" t="s">
        <v>241</v>
      </c>
      <c r="B2979" s="39" t="s">
        <v>164</v>
      </c>
      <c r="C2979" s="39" t="s">
        <v>365</v>
      </c>
      <c r="D2979" s="39" t="s">
        <v>356</v>
      </c>
      <c r="E2979" s="138">
        <v>24.37</v>
      </c>
      <c r="F2979" s="138">
        <v>20.74</v>
      </c>
      <c r="G2979" s="138">
        <v>28.4</v>
      </c>
      <c r="H2979" s="138">
        <v>8.042675420599096</v>
      </c>
    </row>
    <row r="2980" spans="1:8">
      <c r="A2980" s="39" t="s">
        <v>241</v>
      </c>
      <c r="B2980" s="39" t="s">
        <v>171</v>
      </c>
      <c r="C2980" s="39" t="s">
        <v>366</v>
      </c>
      <c r="D2980" s="39" t="s">
        <v>356</v>
      </c>
      <c r="E2980" s="138">
        <v>24.88</v>
      </c>
      <c r="F2980" s="138">
        <v>21.3</v>
      </c>
      <c r="G2980" s="138">
        <v>28.85</v>
      </c>
      <c r="H2980" s="138">
        <v>7.757234726688103</v>
      </c>
    </row>
    <row r="2981" spans="1:8">
      <c r="A2981" s="39" t="s">
        <v>241</v>
      </c>
      <c r="B2981" s="39" t="s">
        <v>174</v>
      </c>
      <c r="C2981" s="39" t="s">
        <v>366</v>
      </c>
      <c r="D2981" s="39" t="s">
        <v>356</v>
      </c>
      <c r="E2981" s="138">
        <v>16.07</v>
      </c>
      <c r="F2981" s="138">
        <v>11.94</v>
      </c>
      <c r="G2981" s="138">
        <v>21.29</v>
      </c>
      <c r="H2981" s="138">
        <v>14.810205351586808</v>
      </c>
    </row>
    <row r="2982" spans="1:8">
      <c r="A2982" s="39" t="s">
        <v>543</v>
      </c>
      <c r="B2982" s="39" t="s">
        <v>102</v>
      </c>
      <c r="C2982" s="39" t="s">
        <v>368</v>
      </c>
      <c r="D2982" s="39" t="s">
        <v>357</v>
      </c>
      <c r="E2982" s="138">
        <v>18.84</v>
      </c>
      <c r="F2982" s="138">
        <v>13.07</v>
      </c>
      <c r="G2982" s="138">
        <v>26.4</v>
      </c>
      <c r="H2982" s="138">
        <v>17.99363057324841</v>
      </c>
    </row>
    <row r="2983" spans="1:8">
      <c r="A2983" s="39" t="s">
        <v>543</v>
      </c>
      <c r="B2983" s="39" t="s">
        <v>103</v>
      </c>
      <c r="C2983" s="39" t="s">
        <v>368</v>
      </c>
      <c r="D2983" s="39" t="s">
        <v>357</v>
      </c>
      <c r="E2983" s="138">
        <v>20.05</v>
      </c>
      <c r="F2983" s="138">
        <v>14.49</v>
      </c>
      <c r="G2983" s="138">
        <v>27.07</v>
      </c>
      <c r="H2983" s="138">
        <v>16.009975062344139</v>
      </c>
    </row>
    <row r="2984" spans="1:8">
      <c r="A2984" s="39" t="s">
        <v>543</v>
      </c>
      <c r="B2984" s="39" t="s">
        <v>104</v>
      </c>
      <c r="C2984" s="39" t="s">
        <v>367</v>
      </c>
      <c r="D2984" s="39" t="s">
        <v>357</v>
      </c>
      <c r="E2984" s="138">
        <v>28.48</v>
      </c>
      <c r="F2984" s="138">
        <v>21.81</v>
      </c>
      <c r="G2984" s="138">
        <v>36.25</v>
      </c>
      <c r="H2984" s="138">
        <v>12.991573033707866</v>
      </c>
    </row>
    <row r="2985" spans="1:8">
      <c r="A2985" s="39" t="s">
        <v>543</v>
      </c>
      <c r="B2985" s="39" t="s">
        <v>110</v>
      </c>
      <c r="C2985" s="39" t="s">
        <v>370</v>
      </c>
      <c r="D2985" s="39" t="s">
        <v>357</v>
      </c>
      <c r="E2985" s="138">
        <v>23.29</v>
      </c>
      <c r="F2985" s="138">
        <v>18.21</v>
      </c>
      <c r="G2985" s="138">
        <v>29.28</v>
      </c>
      <c r="H2985" s="138">
        <v>12.151137827393732</v>
      </c>
    </row>
    <row r="2986" spans="1:8">
      <c r="A2986" s="39" t="s">
        <v>543</v>
      </c>
      <c r="B2986" s="39" t="s">
        <v>111</v>
      </c>
      <c r="C2986" s="39" t="s">
        <v>370</v>
      </c>
      <c r="D2986" s="39" t="s">
        <v>357</v>
      </c>
      <c r="E2986" s="138">
        <v>21.35</v>
      </c>
      <c r="F2986" s="138">
        <v>16.89</v>
      </c>
      <c r="G2986" s="138">
        <v>26.6</v>
      </c>
      <c r="H2986" s="138">
        <v>11.615925058548008</v>
      </c>
    </row>
    <row r="2987" spans="1:8">
      <c r="A2987" s="39" t="s">
        <v>543</v>
      </c>
      <c r="B2987" s="39" t="s">
        <v>116</v>
      </c>
      <c r="C2987" s="39" t="s">
        <v>369</v>
      </c>
      <c r="D2987" s="39" t="s">
        <v>357</v>
      </c>
      <c r="E2987" s="138">
        <v>17.13</v>
      </c>
      <c r="F2987" s="138">
        <v>11.48</v>
      </c>
      <c r="G2987" s="138">
        <v>24.78</v>
      </c>
      <c r="H2987" s="138">
        <v>19.731465265615881</v>
      </c>
    </row>
    <row r="2988" spans="1:8">
      <c r="A2988" s="39" t="s">
        <v>543</v>
      </c>
      <c r="B2988" s="39" t="s">
        <v>117</v>
      </c>
      <c r="C2988" s="39" t="s">
        <v>367</v>
      </c>
      <c r="D2988" s="39" t="s">
        <v>357</v>
      </c>
      <c r="E2988" s="138">
        <v>22.68</v>
      </c>
      <c r="F2988" s="138">
        <v>18.02</v>
      </c>
      <c r="G2988" s="138">
        <v>28.14</v>
      </c>
      <c r="H2988" s="138">
        <v>11.375661375661377</v>
      </c>
    </row>
    <row r="2989" spans="1:8">
      <c r="A2989" s="39" t="s">
        <v>543</v>
      </c>
      <c r="B2989" s="39" t="s">
        <v>119</v>
      </c>
      <c r="C2989" s="39" t="s">
        <v>367</v>
      </c>
      <c r="D2989" s="39" t="s">
        <v>357</v>
      </c>
      <c r="E2989" s="138">
        <v>20.69</v>
      </c>
      <c r="F2989" s="138">
        <v>16.260000000000002</v>
      </c>
      <c r="G2989" s="138">
        <v>25.94</v>
      </c>
      <c r="H2989" s="138">
        <v>11.93813436442726</v>
      </c>
    </row>
    <row r="2990" spans="1:8">
      <c r="A2990" s="39" t="s">
        <v>543</v>
      </c>
      <c r="B2990" s="39" t="s">
        <v>123</v>
      </c>
      <c r="C2990" s="39" t="s">
        <v>370</v>
      </c>
      <c r="D2990" s="39" t="s">
        <v>357</v>
      </c>
      <c r="E2990" s="138">
        <v>15.15</v>
      </c>
      <c r="F2990" s="138">
        <v>11.49</v>
      </c>
      <c r="G2990" s="138">
        <v>19.72</v>
      </c>
      <c r="H2990" s="138">
        <v>13.795379537953794</v>
      </c>
    </row>
    <row r="2991" spans="1:8">
      <c r="A2991" s="39" t="s">
        <v>543</v>
      </c>
      <c r="B2991" s="39" t="s">
        <v>132</v>
      </c>
      <c r="C2991" s="39" t="s">
        <v>367</v>
      </c>
      <c r="D2991" s="39" t="s">
        <v>357</v>
      </c>
      <c r="E2991" s="138">
        <v>16.63</v>
      </c>
      <c r="F2991" s="138">
        <v>12.73</v>
      </c>
      <c r="G2991" s="138">
        <v>21.43</v>
      </c>
      <c r="H2991" s="138">
        <v>13.289236319903788</v>
      </c>
    </row>
    <row r="2992" spans="1:8">
      <c r="A2992" s="39" t="s">
        <v>543</v>
      </c>
      <c r="B2992" s="39" t="s">
        <v>134</v>
      </c>
      <c r="C2992" s="39" t="s">
        <v>368</v>
      </c>
      <c r="D2992" s="39" t="s">
        <v>357</v>
      </c>
      <c r="E2992" s="138">
        <v>21.06</v>
      </c>
      <c r="F2992" s="138">
        <v>15.84</v>
      </c>
      <c r="G2992" s="138">
        <v>27.44</v>
      </c>
      <c r="H2992" s="138">
        <v>14.055080721747389</v>
      </c>
    </row>
    <row r="2993" spans="1:8">
      <c r="A2993" s="39" t="s">
        <v>543</v>
      </c>
      <c r="B2993" s="39" t="s">
        <v>150</v>
      </c>
      <c r="C2993" s="39" t="s">
        <v>367</v>
      </c>
      <c r="D2993" s="39" t="s">
        <v>357</v>
      </c>
      <c r="E2993" s="138">
        <v>22.41</v>
      </c>
      <c r="F2993" s="138">
        <v>16.61</v>
      </c>
      <c r="G2993" s="138">
        <v>29.52</v>
      </c>
      <c r="H2993" s="138">
        <v>14.725568942436412</v>
      </c>
    </row>
    <row r="2994" spans="1:8">
      <c r="A2994" s="39" t="s">
        <v>543</v>
      </c>
      <c r="B2994" s="39" t="s">
        <v>156</v>
      </c>
      <c r="C2994" s="39" t="s">
        <v>367</v>
      </c>
      <c r="D2994" s="39" t="s">
        <v>357</v>
      </c>
      <c r="E2994" s="138">
        <v>14.84</v>
      </c>
      <c r="F2994" s="138">
        <v>11.07</v>
      </c>
      <c r="G2994" s="138">
        <v>19.61</v>
      </c>
      <c r="H2994" s="138">
        <v>14.622641509433961</v>
      </c>
    </row>
    <row r="2995" spans="1:8">
      <c r="A2995" s="39" t="s">
        <v>543</v>
      </c>
      <c r="B2995" s="39" t="s">
        <v>159</v>
      </c>
      <c r="C2995" s="39" t="s">
        <v>368</v>
      </c>
      <c r="D2995" s="39" t="s">
        <v>357</v>
      </c>
      <c r="E2995" s="138">
        <v>21.05</v>
      </c>
      <c r="F2995" s="138">
        <v>12.65</v>
      </c>
      <c r="G2995" s="138">
        <v>32.909999999999997</v>
      </c>
      <c r="H2995" s="138">
        <v>24.560570071258905</v>
      </c>
    </row>
    <row r="2996" spans="1:8">
      <c r="A2996" s="39" t="s">
        <v>543</v>
      </c>
      <c r="B2996" s="39" t="s">
        <v>161</v>
      </c>
      <c r="C2996" s="39" t="s">
        <v>367</v>
      </c>
      <c r="D2996" s="39" t="s">
        <v>357</v>
      </c>
      <c r="E2996" s="138">
        <v>18.350000000000001</v>
      </c>
      <c r="F2996" s="138">
        <v>14.06</v>
      </c>
      <c r="G2996" s="138">
        <v>23.58</v>
      </c>
      <c r="H2996" s="138">
        <v>13.18801089918256</v>
      </c>
    </row>
    <row r="2997" spans="1:8">
      <c r="A2997" s="39" t="s">
        <v>543</v>
      </c>
      <c r="B2997" s="39" t="s">
        <v>168</v>
      </c>
      <c r="C2997" s="39" t="s">
        <v>369</v>
      </c>
      <c r="D2997" s="39" t="s">
        <v>357</v>
      </c>
      <c r="E2997" s="138">
        <v>18.760000000000002</v>
      </c>
      <c r="F2997" s="138">
        <v>13.73</v>
      </c>
      <c r="G2997" s="138">
        <v>25.09</v>
      </c>
      <c r="H2997" s="138">
        <v>15.405117270788912</v>
      </c>
    </row>
    <row r="2998" spans="1:8">
      <c r="A2998" s="39" t="s">
        <v>544</v>
      </c>
      <c r="B2998" s="39" t="s">
        <v>102</v>
      </c>
      <c r="C2998" s="39" t="s">
        <v>368</v>
      </c>
      <c r="D2998" s="39" t="s">
        <v>357</v>
      </c>
      <c r="E2998" s="138">
        <v>0.86</v>
      </c>
      <c r="F2998" s="138">
        <v>0.28000000000000003</v>
      </c>
      <c r="G2998" s="138">
        <v>2.62</v>
      </c>
      <c r="H2998" s="138">
        <v>56.97674418604651</v>
      </c>
    </row>
    <row r="2999" spans="1:8">
      <c r="A2999" s="39" t="s">
        <v>544</v>
      </c>
      <c r="B2999" s="39" t="s">
        <v>103</v>
      </c>
      <c r="C2999" s="39" t="s">
        <v>368</v>
      </c>
      <c r="D2999" s="39" t="s">
        <v>357</v>
      </c>
      <c r="E2999" s="138">
        <v>1.1399999999999999</v>
      </c>
      <c r="F2999" s="138">
        <v>0.45</v>
      </c>
      <c r="G2999" s="138">
        <v>2.85</v>
      </c>
      <c r="H2999" s="138">
        <v>47.368421052631589</v>
      </c>
    </row>
    <row r="3000" spans="1:8">
      <c r="A3000" s="39" t="s">
        <v>544</v>
      </c>
      <c r="B3000" s="39" t="s">
        <v>104</v>
      </c>
      <c r="C3000" s="39" t="s">
        <v>367</v>
      </c>
      <c r="D3000" s="39" t="s">
        <v>357</v>
      </c>
      <c r="E3000" s="138">
        <v>0.42</v>
      </c>
      <c r="F3000" s="138">
        <v>0.09</v>
      </c>
      <c r="G3000" s="138">
        <v>1.99</v>
      </c>
      <c r="H3000" s="138">
        <v>78.571428571428584</v>
      </c>
    </row>
    <row r="3001" spans="1:8">
      <c r="A3001" s="39" t="s">
        <v>544</v>
      </c>
      <c r="B3001" s="39" t="s">
        <v>110</v>
      </c>
      <c r="C3001" s="39" t="s">
        <v>370</v>
      </c>
      <c r="D3001" s="39" t="s">
        <v>357</v>
      </c>
      <c r="E3001" s="138">
        <v>1</v>
      </c>
      <c r="F3001" s="138">
        <v>0.42</v>
      </c>
      <c r="G3001" s="138">
        <v>2.37</v>
      </c>
      <c r="H3001" s="138">
        <v>44</v>
      </c>
    </row>
    <row r="3002" spans="1:8">
      <c r="A3002" s="39" t="s">
        <v>544</v>
      </c>
      <c r="B3002" s="39" t="s">
        <v>111</v>
      </c>
      <c r="C3002" s="39" t="s">
        <v>370</v>
      </c>
      <c r="D3002" s="39" t="s">
        <v>357</v>
      </c>
      <c r="E3002" s="138">
        <v>0.52</v>
      </c>
      <c r="F3002" s="138">
        <v>0.13</v>
      </c>
      <c r="G3002" s="138">
        <v>2.02</v>
      </c>
      <c r="H3002" s="138">
        <v>69.230769230769226</v>
      </c>
    </row>
    <row r="3003" spans="1:8">
      <c r="A3003" s="39" t="s">
        <v>544</v>
      </c>
      <c r="B3003" s="39" t="s">
        <v>116</v>
      </c>
      <c r="C3003" s="39" t="s">
        <v>369</v>
      </c>
      <c r="D3003" s="39" t="s">
        <v>357</v>
      </c>
      <c r="E3003" s="138">
        <v>1.05</v>
      </c>
      <c r="F3003" s="138">
        <v>0.4</v>
      </c>
      <c r="G3003" s="138">
        <v>2.71</v>
      </c>
      <c r="H3003" s="138">
        <v>48.571428571428569</v>
      </c>
    </row>
    <row r="3004" spans="1:8">
      <c r="A3004" s="39" t="s">
        <v>544</v>
      </c>
      <c r="B3004" s="39" t="s">
        <v>117</v>
      </c>
      <c r="C3004" s="39" t="s">
        <v>367</v>
      </c>
      <c r="D3004" s="39" t="s">
        <v>357</v>
      </c>
      <c r="E3004" s="138">
        <v>0.85</v>
      </c>
      <c r="F3004" s="138">
        <v>0.37</v>
      </c>
      <c r="G3004" s="138">
        <v>1.92</v>
      </c>
      <c r="H3004" s="138">
        <v>42.352941176470587</v>
      </c>
    </row>
    <row r="3005" spans="1:8">
      <c r="A3005" s="39" t="s">
        <v>544</v>
      </c>
      <c r="B3005" s="39" t="s">
        <v>119</v>
      </c>
      <c r="C3005" s="39" t="s">
        <v>367</v>
      </c>
      <c r="D3005" s="39" t="s">
        <v>357</v>
      </c>
      <c r="E3005" s="138">
        <v>0.39</v>
      </c>
      <c r="F3005" s="138">
        <v>0.06</v>
      </c>
      <c r="G3005" s="138">
        <v>2.63</v>
      </c>
      <c r="H3005" s="138">
        <v>97.435897435897431</v>
      </c>
    </row>
    <row r="3006" spans="1:8">
      <c r="A3006" s="39" t="s">
        <v>544</v>
      </c>
      <c r="B3006" s="39" t="s">
        <v>123</v>
      </c>
      <c r="C3006" s="39" t="s">
        <v>370</v>
      </c>
      <c r="D3006" s="39" t="s">
        <v>357</v>
      </c>
      <c r="E3006" s="138">
        <v>2.21</v>
      </c>
      <c r="F3006" s="138">
        <v>0.97</v>
      </c>
      <c r="G3006" s="138">
        <v>4.95</v>
      </c>
      <c r="H3006" s="138">
        <v>41.628959276018101</v>
      </c>
    </row>
    <row r="3007" spans="1:8">
      <c r="A3007" s="39" t="s">
        <v>544</v>
      </c>
      <c r="B3007" s="39" t="s">
        <v>132</v>
      </c>
      <c r="C3007" s="39" t="s">
        <v>367</v>
      </c>
      <c r="D3007" s="39" t="s">
        <v>357</v>
      </c>
      <c r="E3007" s="138">
        <v>0.98</v>
      </c>
      <c r="F3007" s="138">
        <v>0.28000000000000003</v>
      </c>
      <c r="G3007" s="138">
        <v>3.33</v>
      </c>
      <c r="H3007" s="138">
        <v>63.265306122448983</v>
      </c>
    </row>
    <row r="3008" spans="1:8">
      <c r="A3008" s="39" t="s">
        <v>544</v>
      </c>
      <c r="B3008" s="39" t="s">
        <v>134</v>
      </c>
      <c r="C3008" s="39" t="s">
        <v>368</v>
      </c>
      <c r="D3008" s="39" t="s">
        <v>357</v>
      </c>
      <c r="E3008" s="138">
        <v>0.69</v>
      </c>
      <c r="F3008" s="138">
        <v>0.27</v>
      </c>
      <c r="G3008" s="138">
        <v>1.75</v>
      </c>
      <c r="H3008" s="138">
        <v>47.826086956521749</v>
      </c>
    </row>
    <row r="3009" spans="1:8">
      <c r="A3009" s="39" t="s">
        <v>544</v>
      </c>
      <c r="B3009" s="39" t="s">
        <v>150</v>
      </c>
      <c r="C3009" s="39" t="s">
        <v>367</v>
      </c>
      <c r="D3009" s="39" t="s">
        <v>357</v>
      </c>
      <c r="E3009" s="138">
        <v>1.76</v>
      </c>
      <c r="F3009" s="138">
        <v>0.43</v>
      </c>
      <c r="G3009" s="138">
        <v>6.98</v>
      </c>
      <c r="H3009" s="138">
        <v>71.590909090909093</v>
      </c>
    </row>
    <row r="3010" spans="1:8">
      <c r="A3010" s="39" t="s">
        <v>544</v>
      </c>
      <c r="B3010" s="39" t="s">
        <v>156</v>
      </c>
      <c r="C3010" s="39" t="s">
        <v>367</v>
      </c>
      <c r="D3010" s="39" t="s">
        <v>357</v>
      </c>
      <c r="E3010" s="138">
        <v>0.19</v>
      </c>
      <c r="F3010" s="138">
        <v>0.03</v>
      </c>
      <c r="G3010" s="138">
        <v>1.07</v>
      </c>
      <c r="H3010" s="138">
        <v>89.473684210526315</v>
      </c>
    </row>
    <row r="3011" spans="1:8">
      <c r="A3011" s="39" t="s">
        <v>544</v>
      </c>
      <c r="B3011" s="39" t="s">
        <v>159</v>
      </c>
      <c r="C3011" s="39" t="s">
        <v>368</v>
      </c>
      <c r="D3011" s="39" t="s">
        <v>357</v>
      </c>
      <c r="E3011" s="138">
        <v>0.86</v>
      </c>
      <c r="F3011" s="138">
        <v>0.22</v>
      </c>
      <c r="G3011" s="138">
        <v>3.22</v>
      </c>
      <c r="H3011" s="138">
        <v>67.441860465116278</v>
      </c>
    </row>
    <row r="3012" spans="1:8">
      <c r="A3012" s="39" t="s">
        <v>544</v>
      </c>
      <c r="B3012" s="39" t="s">
        <v>161</v>
      </c>
      <c r="C3012" s="39" t="s">
        <v>367</v>
      </c>
      <c r="D3012" s="39" t="s">
        <v>357</v>
      </c>
      <c r="E3012" s="138">
        <v>0.74</v>
      </c>
      <c r="F3012" s="138">
        <v>0.16</v>
      </c>
      <c r="G3012" s="138">
        <v>3.23</v>
      </c>
      <c r="H3012" s="138">
        <v>75.675675675675677</v>
      </c>
    </row>
    <row r="3013" spans="1:8">
      <c r="A3013" s="39" t="s">
        <v>544</v>
      </c>
      <c r="B3013" s="39" t="s">
        <v>168</v>
      </c>
      <c r="C3013" s="39" t="s">
        <v>369</v>
      </c>
      <c r="D3013" s="39" t="s">
        <v>357</v>
      </c>
      <c r="E3013" s="138">
        <v>0.51</v>
      </c>
      <c r="F3013" s="138">
        <v>0.15</v>
      </c>
      <c r="G3013" s="138">
        <v>1.72</v>
      </c>
      <c r="H3013" s="138">
        <v>62.745098039215684</v>
      </c>
    </row>
    <row r="3014" spans="1:8">
      <c r="A3014" s="39" t="s">
        <v>545</v>
      </c>
      <c r="B3014" s="39" t="s">
        <v>102</v>
      </c>
      <c r="C3014" s="39" t="s">
        <v>368</v>
      </c>
      <c r="D3014" s="39" t="s">
        <v>357</v>
      </c>
      <c r="E3014" s="138">
        <v>5.83</v>
      </c>
      <c r="F3014" s="138">
        <v>3.71</v>
      </c>
      <c r="G3014" s="138">
        <v>9.0299999999999994</v>
      </c>
      <c r="H3014" s="138">
        <v>22.641509433962266</v>
      </c>
    </row>
    <row r="3015" spans="1:8">
      <c r="A3015" s="39" t="s">
        <v>545</v>
      </c>
      <c r="B3015" s="39" t="s">
        <v>103</v>
      </c>
      <c r="C3015" s="39" t="s">
        <v>368</v>
      </c>
      <c r="D3015" s="39" t="s">
        <v>357</v>
      </c>
      <c r="E3015" s="138">
        <v>5.66</v>
      </c>
      <c r="F3015" s="138">
        <v>3.98</v>
      </c>
      <c r="G3015" s="138">
        <v>8</v>
      </c>
      <c r="H3015" s="138">
        <v>17.844522968197879</v>
      </c>
    </row>
    <row r="3016" spans="1:8">
      <c r="A3016" s="39" t="s">
        <v>545</v>
      </c>
      <c r="B3016" s="39" t="s">
        <v>104</v>
      </c>
      <c r="C3016" s="39" t="s">
        <v>367</v>
      </c>
      <c r="D3016" s="39" t="s">
        <v>357</v>
      </c>
      <c r="E3016" s="138">
        <v>3.05</v>
      </c>
      <c r="F3016" s="138">
        <v>2.08</v>
      </c>
      <c r="G3016" s="138">
        <v>4.4400000000000004</v>
      </c>
      <c r="H3016" s="138">
        <v>19.344262295081968</v>
      </c>
    </row>
    <row r="3017" spans="1:8">
      <c r="A3017" s="39" t="s">
        <v>545</v>
      </c>
      <c r="B3017" s="39" t="s">
        <v>110</v>
      </c>
      <c r="C3017" s="39" t="s">
        <v>370</v>
      </c>
      <c r="D3017" s="39" t="s">
        <v>357</v>
      </c>
      <c r="E3017" s="138">
        <v>5.22</v>
      </c>
      <c r="F3017" s="138">
        <v>3.42</v>
      </c>
      <c r="G3017" s="138">
        <v>7.88</v>
      </c>
      <c r="H3017" s="138">
        <v>21.264367816091955</v>
      </c>
    </row>
    <row r="3018" spans="1:8">
      <c r="A3018" s="39" t="s">
        <v>545</v>
      </c>
      <c r="B3018" s="39" t="s">
        <v>111</v>
      </c>
      <c r="C3018" s="39" t="s">
        <v>370</v>
      </c>
      <c r="D3018" s="39" t="s">
        <v>357</v>
      </c>
      <c r="E3018" s="138">
        <v>7.16</v>
      </c>
      <c r="F3018" s="138">
        <v>4.71</v>
      </c>
      <c r="G3018" s="138">
        <v>10.74</v>
      </c>
      <c r="H3018" s="138">
        <v>21.089385474860332</v>
      </c>
    </row>
    <row r="3019" spans="1:8">
      <c r="A3019" s="39" t="s">
        <v>545</v>
      </c>
      <c r="B3019" s="39" t="s">
        <v>116</v>
      </c>
      <c r="C3019" s="39" t="s">
        <v>369</v>
      </c>
      <c r="D3019" s="39" t="s">
        <v>357</v>
      </c>
      <c r="E3019" s="138">
        <v>4.6399999999999997</v>
      </c>
      <c r="F3019" s="138">
        <v>3.32</v>
      </c>
      <c r="G3019" s="138">
        <v>6.44</v>
      </c>
      <c r="H3019" s="138">
        <v>17.02586206896552</v>
      </c>
    </row>
    <row r="3020" spans="1:8">
      <c r="A3020" s="39" t="s">
        <v>545</v>
      </c>
      <c r="B3020" s="39" t="s">
        <v>117</v>
      </c>
      <c r="C3020" s="39" t="s">
        <v>367</v>
      </c>
      <c r="D3020" s="39" t="s">
        <v>357</v>
      </c>
      <c r="E3020" s="138">
        <v>7.08</v>
      </c>
      <c r="F3020" s="138">
        <v>5.05</v>
      </c>
      <c r="G3020" s="138">
        <v>9.85</v>
      </c>
      <c r="H3020" s="138">
        <v>17.090395480225986</v>
      </c>
    </row>
    <row r="3021" spans="1:8">
      <c r="A3021" s="39" t="s">
        <v>545</v>
      </c>
      <c r="B3021" s="39" t="s">
        <v>119</v>
      </c>
      <c r="C3021" s="39" t="s">
        <v>367</v>
      </c>
      <c r="D3021" s="39" t="s">
        <v>357</v>
      </c>
      <c r="E3021" s="138">
        <v>3.91</v>
      </c>
      <c r="F3021" s="138">
        <v>2.4</v>
      </c>
      <c r="G3021" s="138">
        <v>6.29</v>
      </c>
      <c r="H3021" s="138">
        <v>24.552429667519178</v>
      </c>
    </row>
    <row r="3022" spans="1:8">
      <c r="A3022" s="39" t="s">
        <v>545</v>
      </c>
      <c r="B3022" s="39" t="s">
        <v>123</v>
      </c>
      <c r="C3022" s="39" t="s">
        <v>370</v>
      </c>
      <c r="D3022" s="39" t="s">
        <v>357</v>
      </c>
      <c r="E3022" s="138">
        <v>6.09</v>
      </c>
      <c r="F3022" s="138">
        <v>4.1399999999999997</v>
      </c>
      <c r="G3022" s="138">
        <v>8.8699999999999992</v>
      </c>
      <c r="H3022" s="138">
        <v>19.376026272577995</v>
      </c>
    </row>
    <row r="3023" spans="1:8">
      <c r="A3023" s="39" t="s">
        <v>545</v>
      </c>
      <c r="B3023" s="39" t="s">
        <v>132</v>
      </c>
      <c r="C3023" s="39" t="s">
        <v>367</v>
      </c>
      <c r="D3023" s="39" t="s">
        <v>357</v>
      </c>
      <c r="E3023" s="138">
        <v>5.64</v>
      </c>
      <c r="F3023" s="138">
        <v>3.93</v>
      </c>
      <c r="G3023" s="138">
        <v>8.0299999999999994</v>
      </c>
      <c r="H3023" s="138">
        <v>18.26241134751773</v>
      </c>
    </row>
    <row r="3024" spans="1:8">
      <c r="A3024" s="39" t="s">
        <v>545</v>
      </c>
      <c r="B3024" s="39" t="s">
        <v>134</v>
      </c>
      <c r="C3024" s="39" t="s">
        <v>368</v>
      </c>
      <c r="D3024" s="39" t="s">
        <v>357</v>
      </c>
      <c r="E3024" s="138">
        <v>6.77</v>
      </c>
      <c r="F3024" s="138">
        <v>5.15</v>
      </c>
      <c r="G3024" s="138">
        <v>8.85</v>
      </c>
      <c r="H3024" s="138">
        <v>13.884785819793205</v>
      </c>
    </row>
    <row r="3025" spans="1:8">
      <c r="A3025" s="39" t="s">
        <v>545</v>
      </c>
      <c r="B3025" s="39" t="s">
        <v>150</v>
      </c>
      <c r="C3025" s="39" t="s">
        <v>367</v>
      </c>
      <c r="D3025" s="39" t="s">
        <v>357</v>
      </c>
      <c r="E3025" s="138">
        <v>5.99</v>
      </c>
      <c r="F3025" s="138">
        <v>3.99</v>
      </c>
      <c r="G3025" s="138">
        <v>8.89</v>
      </c>
      <c r="H3025" s="138">
        <v>20.367278797996661</v>
      </c>
    </row>
    <row r="3026" spans="1:8">
      <c r="A3026" s="39" t="s">
        <v>545</v>
      </c>
      <c r="B3026" s="39" t="s">
        <v>156</v>
      </c>
      <c r="C3026" s="39" t="s">
        <v>367</v>
      </c>
      <c r="D3026" s="39" t="s">
        <v>357</v>
      </c>
      <c r="E3026" s="138">
        <v>2.61</v>
      </c>
      <c r="F3026" s="138">
        <v>1.58</v>
      </c>
      <c r="G3026" s="138">
        <v>4.2699999999999996</v>
      </c>
      <c r="H3026" s="138">
        <v>25.287356321839084</v>
      </c>
    </row>
    <row r="3027" spans="1:8">
      <c r="A3027" s="39" t="s">
        <v>545</v>
      </c>
      <c r="B3027" s="39" t="s">
        <v>159</v>
      </c>
      <c r="C3027" s="39" t="s">
        <v>368</v>
      </c>
      <c r="D3027" s="39" t="s">
        <v>357</v>
      </c>
      <c r="E3027" s="138">
        <v>4.99</v>
      </c>
      <c r="F3027" s="138">
        <v>3.38</v>
      </c>
      <c r="G3027" s="138">
        <v>7.31</v>
      </c>
      <c r="H3027" s="138">
        <v>19.639278557114224</v>
      </c>
    </row>
    <row r="3028" spans="1:8">
      <c r="A3028" s="39" t="s">
        <v>545</v>
      </c>
      <c r="B3028" s="39" t="s">
        <v>161</v>
      </c>
      <c r="C3028" s="39" t="s">
        <v>367</v>
      </c>
      <c r="D3028" s="39" t="s">
        <v>357</v>
      </c>
      <c r="E3028" s="138">
        <v>3.06</v>
      </c>
      <c r="F3028" s="138">
        <v>1.61</v>
      </c>
      <c r="G3028" s="138">
        <v>5.73</v>
      </c>
      <c r="H3028" s="138">
        <v>32.352941176470587</v>
      </c>
    </row>
    <row r="3029" spans="1:8">
      <c r="A3029" s="39" t="s">
        <v>545</v>
      </c>
      <c r="B3029" s="39" t="s">
        <v>168</v>
      </c>
      <c r="C3029" s="39" t="s">
        <v>369</v>
      </c>
      <c r="D3029" s="39" t="s">
        <v>357</v>
      </c>
      <c r="E3029" s="138">
        <v>7.45</v>
      </c>
      <c r="F3029" s="138">
        <v>5.52</v>
      </c>
      <c r="G3029" s="138">
        <v>9.99</v>
      </c>
      <c r="H3029" s="138">
        <v>15.167785234899329</v>
      </c>
    </row>
    <row r="3030" spans="1:8">
      <c r="A3030" s="39" t="s">
        <v>237</v>
      </c>
      <c r="B3030" s="39" t="s">
        <v>102</v>
      </c>
      <c r="C3030" s="39" t="s">
        <v>368</v>
      </c>
      <c r="D3030" s="39" t="s">
        <v>357</v>
      </c>
      <c r="E3030" s="138">
        <v>8.86</v>
      </c>
      <c r="F3030" s="138">
        <v>6.29</v>
      </c>
      <c r="G3030" s="138">
        <v>12.34</v>
      </c>
      <c r="H3030" s="138">
        <v>17.268623024830703</v>
      </c>
    </row>
    <row r="3031" spans="1:8">
      <c r="A3031" s="39" t="s">
        <v>237</v>
      </c>
      <c r="B3031" s="39" t="s">
        <v>103</v>
      </c>
      <c r="C3031" s="39" t="s">
        <v>368</v>
      </c>
      <c r="D3031" s="39" t="s">
        <v>357</v>
      </c>
      <c r="E3031" s="138">
        <v>5.27</v>
      </c>
      <c r="F3031" s="138">
        <v>3.92</v>
      </c>
      <c r="G3031" s="138">
        <v>7.05</v>
      </c>
      <c r="H3031" s="138">
        <v>14.990512333965848</v>
      </c>
    </row>
    <row r="3032" spans="1:8">
      <c r="A3032" s="39" t="s">
        <v>237</v>
      </c>
      <c r="B3032" s="39" t="s">
        <v>104</v>
      </c>
      <c r="C3032" s="39" t="s">
        <v>367</v>
      </c>
      <c r="D3032" s="39" t="s">
        <v>357</v>
      </c>
      <c r="E3032" s="138">
        <v>5.92</v>
      </c>
      <c r="F3032" s="138">
        <v>4.3499999999999996</v>
      </c>
      <c r="G3032" s="138">
        <v>8</v>
      </c>
      <c r="H3032" s="138">
        <v>15.54054054054054</v>
      </c>
    </row>
    <row r="3033" spans="1:8">
      <c r="A3033" s="39" t="s">
        <v>237</v>
      </c>
      <c r="B3033" s="39" t="s">
        <v>110</v>
      </c>
      <c r="C3033" s="39" t="s">
        <v>370</v>
      </c>
      <c r="D3033" s="39" t="s">
        <v>357</v>
      </c>
      <c r="E3033" s="138">
        <v>6.36</v>
      </c>
      <c r="F3033" s="138">
        <v>4.45</v>
      </c>
      <c r="G3033" s="138">
        <v>9.01</v>
      </c>
      <c r="H3033" s="138">
        <v>18.081761006289305</v>
      </c>
    </row>
    <row r="3034" spans="1:8">
      <c r="A3034" s="39" t="s">
        <v>237</v>
      </c>
      <c r="B3034" s="39" t="s">
        <v>111</v>
      </c>
      <c r="C3034" s="39" t="s">
        <v>370</v>
      </c>
      <c r="D3034" s="39" t="s">
        <v>357</v>
      </c>
      <c r="E3034" s="138">
        <v>5.78</v>
      </c>
      <c r="F3034" s="138">
        <v>3.72</v>
      </c>
      <c r="G3034" s="138">
        <v>8.9</v>
      </c>
      <c r="H3034" s="138">
        <v>22.318339100346023</v>
      </c>
    </row>
    <row r="3035" spans="1:8">
      <c r="A3035" s="39" t="s">
        <v>237</v>
      </c>
      <c r="B3035" s="39" t="s">
        <v>116</v>
      </c>
      <c r="C3035" s="39" t="s">
        <v>369</v>
      </c>
      <c r="D3035" s="39" t="s">
        <v>357</v>
      </c>
      <c r="E3035" s="138">
        <v>5.57</v>
      </c>
      <c r="F3035" s="138">
        <v>4.0599999999999996</v>
      </c>
      <c r="G3035" s="138">
        <v>7.61</v>
      </c>
      <c r="H3035" s="138">
        <v>16.157989228007182</v>
      </c>
    </row>
    <row r="3036" spans="1:8">
      <c r="A3036" s="39" t="s">
        <v>237</v>
      </c>
      <c r="B3036" s="39" t="s">
        <v>117</v>
      </c>
      <c r="C3036" s="39" t="s">
        <v>367</v>
      </c>
      <c r="D3036" s="39" t="s">
        <v>357</v>
      </c>
      <c r="E3036" s="138">
        <v>6.96</v>
      </c>
      <c r="F3036" s="138">
        <v>4.78</v>
      </c>
      <c r="G3036" s="138">
        <v>10.02</v>
      </c>
      <c r="H3036" s="138">
        <v>18.965517241379313</v>
      </c>
    </row>
    <row r="3037" spans="1:8">
      <c r="A3037" s="39" t="s">
        <v>237</v>
      </c>
      <c r="B3037" s="39" t="s">
        <v>119</v>
      </c>
      <c r="C3037" s="39" t="s">
        <v>367</v>
      </c>
      <c r="D3037" s="39" t="s">
        <v>357</v>
      </c>
      <c r="E3037" s="138">
        <v>7.21</v>
      </c>
      <c r="F3037" s="138">
        <v>5.16</v>
      </c>
      <c r="G3037" s="138">
        <v>10</v>
      </c>
      <c r="H3037" s="138">
        <v>16.920943134535367</v>
      </c>
    </row>
    <row r="3038" spans="1:8">
      <c r="A3038" s="39" t="s">
        <v>237</v>
      </c>
      <c r="B3038" s="39" t="s">
        <v>123</v>
      </c>
      <c r="C3038" s="39" t="s">
        <v>370</v>
      </c>
      <c r="D3038" s="39" t="s">
        <v>357</v>
      </c>
      <c r="E3038" s="138">
        <v>6.62</v>
      </c>
      <c r="F3038" s="138">
        <v>4.76</v>
      </c>
      <c r="G3038" s="138">
        <v>9.14</v>
      </c>
      <c r="H3038" s="138">
        <v>16.61631419939577</v>
      </c>
    </row>
    <row r="3039" spans="1:8">
      <c r="A3039" s="39" t="s">
        <v>237</v>
      </c>
      <c r="B3039" s="39" t="s">
        <v>132</v>
      </c>
      <c r="C3039" s="39" t="s">
        <v>367</v>
      </c>
      <c r="D3039" s="39" t="s">
        <v>357</v>
      </c>
      <c r="E3039" s="138">
        <v>7.87</v>
      </c>
      <c r="F3039" s="138">
        <v>5.65</v>
      </c>
      <c r="G3039" s="138">
        <v>10.86</v>
      </c>
      <c r="H3039" s="138">
        <v>16.645489199491742</v>
      </c>
    </row>
    <row r="3040" spans="1:8">
      <c r="A3040" s="39" t="s">
        <v>237</v>
      </c>
      <c r="B3040" s="39" t="s">
        <v>134</v>
      </c>
      <c r="C3040" s="39" t="s">
        <v>368</v>
      </c>
      <c r="D3040" s="39" t="s">
        <v>357</v>
      </c>
      <c r="E3040" s="138">
        <v>6.78</v>
      </c>
      <c r="F3040" s="138">
        <v>5.25</v>
      </c>
      <c r="G3040" s="138">
        <v>8.7200000000000006</v>
      </c>
      <c r="H3040" s="138">
        <v>12.979351032448378</v>
      </c>
    </row>
    <row r="3041" spans="1:8">
      <c r="A3041" s="39" t="s">
        <v>237</v>
      </c>
      <c r="B3041" s="39" t="s">
        <v>150</v>
      </c>
      <c r="C3041" s="39" t="s">
        <v>367</v>
      </c>
      <c r="D3041" s="39" t="s">
        <v>357</v>
      </c>
      <c r="E3041" s="138">
        <v>7.26</v>
      </c>
      <c r="F3041" s="138">
        <v>5.31</v>
      </c>
      <c r="G3041" s="138">
        <v>9.8699999999999992</v>
      </c>
      <c r="H3041" s="138">
        <v>15.840220385674931</v>
      </c>
    </row>
    <row r="3042" spans="1:8">
      <c r="A3042" s="39" t="s">
        <v>237</v>
      </c>
      <c r="B3042" s="39" t="s">
        <v>156</v>
      </c>
      <c r="C3042" s="39" t="s">
        <v>367</v>
      </c>
      <c r="D3042" s="39" t="s">
        <v>357</v>
      </c>
      <c r="E3042" s="138">
        <v>9.86</v>
      </c>
      <c r="F3042" s="138">
        <v>6.39</v>
      </c>
      <c r="G3042" s="138">
        <v>14.92</v>
      </c>
      <c r="H3042" s="138">
        <v>21.703853955375259</v>
      </c>
    </row>
    <row r="3043" spans="1:8">
      <c r="A3043" s="39" t="s">
        <v>237</v>
      </c>
      <c r="B3043" s="39" t="s">
        <v>159</v>
      </c>
      <c r="C3043" s="39" t="s">
        <v>368</v>
      </c>
      <c r="D3043" s="39" t="s">
        <v>357</v>
      </c>
      <c r="E3043" s="138">
        <v>5.42</v>
      </c>
      <c r="F3043" s="138">
        <v>4.09</v>
      </c>
      <c r="G3043" s="138">
        <v>7.16</v>
      </c>
      <c r="H3043" s="138">
        <v>14.391143911439114</v>
      </c>
    </row>
    <row r="3044" spans="1:8">
      <c r="A3044" s="39" t="s">
        <v>237</v>
      </c>
      <c r="B3044" s="39" t="s">
        <v>161</v>
      </c>
      <c r="C3044" s="39" t="s">
        <v>367</v>
      </c>
      <c r="D3044" s="39" t="s">
        <v>357</v>
      </c>
      <c r="E3044" s="138">
        <v>4.08</v>
      </c>
      <c r="F3044" s="138">
        <v>2.67</v>
      </c>
      <c r="G3044" s="138">
        <v>6.18</v>
      </c>
      <c r="H3044" s="138">
        <v>21.568627450980394</v>
      </c>
    </row>
    <row r="3045" spans="1:8">
      <c r="A3045" s="39" t="s">
        <v>237</v>
      </c>
      <c r="B3045" s="39" t="s">
        <v>168</v>
      </c>
      <c r="C3045" s="39" t="s">
        <v>369</v>
      </c>
      <c r="D3045" s="39" t="s">
        <v>357</v>
      </c>
      <c r="E3045" s="138">
        <v>6.76</v>
      </c>
      <c r="F3045" s="138">
        <v>5.0599999999999996</v>
      </c>
      <c r="G3045" s="138">
        <v>8.9700000000000006</v>
      </c>
      <c r="H3045" s="138">
        <v>14.644970414201183</v>
      </c>
    </row>
    <row r="3046" spans="1:8">
      <c r="A3046" s="39" t="s">
        <v>238</v>
      </c>
      <c r="B3046" s="39" t="s">
        <v>102</v>
      </c>
      <c r="C3046" s="39" t="s">
        <v>368</v>
      </c>
      <c r="D3046" s="39" t="s">
        <v>357</v>
      </c>
      <c r="E3046" s="138">
        <v>2.92</v>
      </c>
      <c r="F3046" s="138">
        <v>1.83</v>
      </c>
      <c r="G3046" s="138">
        <v>4.62</v>
      </c>
      <c r="H3046" s="138">
        <v>23.63013698630137</v>
      </c>
    </row>
    <row r="3047" spans="1:8">
      <c r="A3047" s="39" t="s">
        <v>238</v>
      </c>
      <c r="B3047" s="39" t="s">
        <v>103</v>
      </c>
      <c r="C3047" s="39" t="s">
        <v>368</v>
      </c>
      <c r="D3047" s="39" t="s">
        <v>357</v>
      </c>
      <c r="E3047" s="138">
        <v>2.65</v>
      </c>
      <c r="F3047" s="138">
        <v>1.64</v>
      </c>
      <c r="G3047" s="138">
        <v>4.25</v>
      </c>
      <c r="H3047" s="138">
        <v>24.150943396226417</v>
      </c>
    </row>
    <row r="3048" spans="1:8">
      <c r="A3048" s="39" t="s">
        <v>238</v>
      </c>
      <c r="B3048" s="39" t="s">
        <v>104</v>
      </c>
      <c r="C3048" s="39" t="s">
        <v>367</v>
      </c>
      <c r="D3048" s="39" t="s">
        <v>357</v>
      </c>
      <c r="E3048" s="138">
        <v>0.85</v>
      </c>
      <c r="F3048" s="138">
        <v>0.38</v>
      </c>
      <c r="G3048" s="138">
        <v>1.89</v>
      </c>
      <c r="H3048" s="138">
        <v>41.17647058823529</v>
      </c>
    </row>
    <row r="3049" spans="1:8">
      <c r="A3049" s="39" t="s">
        <v>238</v>
      </c>
      <c r="B3049" s="39" t="s">
        <v>110</v>
      </c>
      <c r="C3049" s="39" t="s">
        <v>370</v>
      </c>
      <c r="D3049" s="39" t="s">
        <v>357</v>
      </c>
      <c r="E3049" s="138">
        <v>2.91</v>
      </c>
      <c r="F3049" s="138">
        <v>1.78</v>
      </c>
      <c r="G3049" s="138">
        <v>4.71</v>
      </c>
      <c r="H3049" s="138">
        <v>24.742268041237111</v>
      </c>
    </row>
    <row r="3050" spans="1:8">
      <c r="A3050" s="39" t="s">
        <v>238</v>
      </c>
      <c r="B3050" s="39" t="s">
        <v>111</v>
      </c>
      <c r="C3050" s="39" t="s">
        <v>370</v>
      </c>
      <c r="D3050" s="39" t="s">
        <v>357</v>
      </c>
      <c r="E3050" s="138">
        <v>3.67</v>
      </c>
      <c r="F3050" s="138">
        <v>1.96</v>
      </c>
      <c r="G3050" s="138">
        <v>6.75</v>
      </c>
      <c r="H3050" s="138">
        <v>31.607629427792915</v>
      </c>
    </row>
    <row r="3051" spans="1:8">
      <c r="A3051" s="39" t="s">
        <v>238</v>
      </c>
      <c r="B3051" s="39" t="s">
        <v>116</v>
      </c>
      <c r="C3051" s="39" t="s">
        <v>369</v>
      </c>
      <c r="D3051" s="39" t="s">
        <v>357</v>
      </c>
      <c r="E3051" s="138">
        <v>1.69</v>
      </c>
      <c r="F3051" s="138">
        <v>1.01</v>
      </c>
      <c r="G3051" s="138">
        <v>2.79</v>
      </c>
      <c r="H3051" s="138">
        <v>26.035502958579883</v>
      </c>
    </row>
    <row r="3052" spans="1:8">
      <c r="A3052" s="39" t="s">
        <v>238</v>
      </c>
      <c r="B3052" s="39" t="s">
        <v>117</v>
      </c>
      <c r="C3052" s="39" t="s">
        <v>367</v>
      </c>
      <c r="D3052" s="39" t="s">
        <v>357</v>
      </c>
      <c r="E3052" s="138">
        <v>2.29</v>
      </c>
      <c r="F3052" s="138">
        <v>1.32</v>
      </c>
      <c r="G3052" s="138">
        <v>3.95</v>
      </c>
      <c r="H3052" s="138">
        <v>27.947598253275107</v>
      </c>
    </row>
    <row r="3053" spans="1:8">
      <c r="A3053" s="39" t="s">
        <v>238</v>
      </c>
      <c r="B3053" s="39" t="s">
        <v>119</v>
      </c>
      <c r="C3053" s="39" t="s">
        <v>367</v>
      </c>
      <c r="D3053" s="39" t="s">
        <v>357</v>
      </c>
      <c r="E3053" s="138">
        <v>1.99</v>
      </c>
      <c r="F3053" s="138">
        <v>1.02</v>
      </c>
      <c r="G3053" s="138">
        <v>3.86</v>
      </c>
      <c r="H3053" s="138">
        <v>34.170854271356788</v>
      </c>
    </row>
    <row r="3054" spans="1:8">
      <c r="A3054" s="39" t="s">
        <v>238</v>
      </c>
      <c r="B3054" s="39" t="s">
        <v>123</v>
      </c>
      <c r="C3054" s="39" t="s">
        <v>370</v>
      </c>
      <c r="D3054" s="39" t="s">
        <v>357</v>
      </c>
      <c r="E3054" s="138">
        <v>2.19</v>
      </c>
      <c r="F3054" s="138">
        <v>1.08</v>
      </c>
      <c r="G3054" s="138">
        <v>4.37</v>
      </c>
      <c r="H3054" s="138">
        <v>35.616438356164387</v>
      </c>
    </row>
    <row r="3055" spans="1:8">
      <c r="A3055" s="39" t="s">
        <v>238</v>
      </c>
      <c r="B3055" s="39" t="s">
        <v>132</v>
      </c>
      <c r="C3055" s="39" t="s">
        <v>367</v>
      </c>
      <c r="D3055" s="39" t="s">
        <v>357</v>
      </c>
      <c r="E3055" s="138">
        <v>2.25</v>
      </c>
      <c r="F3055" s="138">
        <v>1.1499999999999999</v>
      </c>
      <c r="G3055" s="138">
        <v>4.33</v>
      </c>
      <c r="H3055" s="138">
        <v>33.777777777777779</v>
      </c>
    </row>
    <row r="3056" spans="1:8">
      <c r="A3056" s="39" t="s">
        <v>238</v>
      </c>
      <c r="B3056" s="39" t="s">
        <v>134</v>
      </c>
      <c r="C3056" s="39" t="s">
        <v>368</v>
      </c>
      <c r="D3056" s="39" t="s">
        <v>357</v>
      </c>
      <c r="E3056" s="138">
        <v>4.57</v>
      </c>
      <c r="F3056" s="138">
        <v>2.4</v>
      </c>
      <c r="G3056" s="138">
        <v>8.5299999999999994</v>
      </c>
      <c r="H3056" s="138">
        <v>32.38512035010941</v>
      </c>
    </row>
    <row r="3057" spans="1:8">
      <c r="A3057" s="39" t="s">
        <v>238</v>
      </c>
      <c r="B3057" s="39" t="s">
        <v>150</v>
      </c>
      <c r="C3057" s="39" t="s">
        <v>367</v>
      </c>
      <c r="D3057" s="39" t="s">
        <v>357</v>
      </c>
      <c r="E3057" s="138">
        <v>2.8</v>
      </c>
      <c r="F3057" s="138">
        <v>1.4</v>
      </c>
      <c r="G3057" s="138">
        <v>5.53</v>
      </c>
      <c r="H3057" s="138">
        <v>35.357142857142861</v>
      </c>
    </row>
    <row r="3058" spans="1:8">
      <c r="A3058" s="39" t="s">
        <v>238</v>
      </c>
      <c r="B3058" s="39" t="s">
        <v>156</v>
      </c>
      <c r="C3058" s="39" t="s">
        <v>367</v>
      </c>
      <c r="D3058" s="39" t="s">
        <v>357</v>
      </c>
      <c r="E3058" s="138">
        <v>1.57</v>
      </c>
      <c r="F3058" s="138">
        <v>0.69</v>
      </c>
      <c r="G3058" s="138">
        <v>3.49</v>
      </c>
      <c r="H3058" s="138">
        <v>41.401273885350321</v>
      </c>
    </row>
    <row r="3059" spans="1:8">
      <c r="A3059" s="39" t="s">
        <v>238</v>
      </c>
      <c r="B3059" s="39" t="s">
        <v>159</v>
      </c>
      <c r="C3059" s="39" t="s">
        <v>368</v>
      </c>
      <c r="D3059" s="39" t="s">
        <v>357</v>
      </c>
      <c r="E3059" s="138">
        <v>2.54</v>
      </c>
      <c r="F3059" s="138">
        <v>1.56</v>
      </c>
      <c r="G3059" s="138">
        <v>4.12</v>
      </c>
      <c r="H3059" s="138">
        <v>24.803149606299215</v>
      </c>
    </row>
    <row r="3060" spans="1:8">
      <c r="A3060" s="39" t="s">
        <v>238</v>
      </c>
      <c r="B3060" s="39" t="s">
        <v>161</v>
      </c>
      <c r="C3060" s="39" t="s">
        <v>367</v>
      </c>
      <c r="D3060" s="39" t="s">
        <v>357</v>
      </c>
      <c r="E3060" s="138">
        <v>2.12</v>
      </c>
      <c r="F3060" s="138">
        <v>1.0900000000000001</v>
      </c>
      <c r="G3060" s="138">
        <v>4.07</v>
      </c>
      <c r="H3060" s="138">
        <v>33.490566037735846</v>
      </c>
    </row>
    <row r="3061" spans="1:8">
      <c r="A3061" s="39" t="s">
        <v>238</v>
      </c>
      <c r="B3061" s="39" t="s">
        <v>168</v>
      </c>
      <c r="C3061" s="39" t="s">
        <v>369</v>
      </c>
      <c r="D3061" s="39" t="s">
        <v>357</v>
      </c>
      <c r="E3061" s="138">
        <v>3.57</v>
      </c>
      <c r="F3061" s="138">
        <v>1.75</v>
      </c>
      <c r="G3061" s="138">
        <v>7.12</v>
      </c>
      <c r="H3061" s="138">
        <v>35.854341736694678</v>
      </c>
    </row>
    <row r="3062" spans="1:8">
      <c r="A3062" s="39" t="s">
        <v>239</v>
      </c>
      <c r="B3062" s="39" t="s">
        <v>102</v>
      </c>
      <c r="C3062" s="39" t="s">
        <v>368</v>
      </c>
      <c r="D3062" s="39" t="s">
        <v>357</v>
      </c>
      <c r="E3062" s="138">
        <v>12.21</v>
      </c>
      <c r="F3062" s="138">
        <v>9.5</v>
      </c>
      <c r="G3062" s="138">
        <v>15.56</v>
      </c>
      <c r="H3062" s="138">
        <v>12.612612612612612</v>
      </c>
    </row>
    <row r="3063" spans="1:8">
      <c r="A3063" s="39" t="s">
        <v>239</v>
      </c>
      <c r="B3063" s="39" t="s">
        <v>103</v>
      </c>
      <c r="C3063" s="39" t="s">
        <v>368</v>
      </c>
      <c r="D3063" s="39" t="s">
        <v>357</v>
      </c>
      <c r="E3063" s="138">
        <v>9.83</v>
      </c>
      <c r="F3063" s="138">
        <v>7.2</v>
      </c>
      <c r="G3063" s="138">
        <v>13.29</v>
      </c>
      <c r="H3063" s="138">
        <v>15.666327568667345</v>
      </c>
    </row>
    <row r="3064" spans="1:8">
      <c r="A3064" s="39" t="s">
        <v>239</v>
      </c>
      <c r="B3064" s="39" t="s">
        <v>104</v>
      </c>
      <c r="C3064" s="39" t="s">
        <v>367</v>
      </c>
      <c r="D3064" s="39" t="s">
        <v>357</v>
      </c>
      <c r="E3064" s="138">
        <v>7.14</v>
      </c>
      <c r="F3064" s="138">
        <v>5.17</v>
      </c>
      <c r="G3064" s="138">
        <v>9.7899999999999991</v>
      </c>
      <c r="H3064" s="138">
        <v>16.386554621848738</v>
      </c>
    </row>
    <row r="3065" spans="1:8">
      <c r="A3065" s="39" t="s">
        <v>239</v>
      </c>
      <c r="B3065" s="39" t="s">
        <v>110</v>
      </c>
      <c r="C3065" s="39" t="s">
        <v>370</v>
      </c>
      <c r="D3065" s="39" t="s">
        <v>357</v>
      </c>
      <c r="E3065" s="138">
        <v>10.199999999999999</v>
      </c>
      <c r="F3065" s="138">
        <v>7.82</v>
      </c>
      <c r="G3065" s="138">
        <v>13.19</v>
      </c>
      <c r="H3065" s="138">
        <v>13.333333333333336</v>
      </c>
    </row>
    <row r="3066" spans="1:8">
      <c r="A3066" s="39" t="s">
        <v>239</v>
      </c>
      <c r="B3066" s="39" t="s">
        <v>111</v>
      </c>
      <c r="C3066" s="39" t="s">
        <v>370</v>
      </c>
      <c r="D3066" s="39" t="s">
        <v>357</v>
      </c>
      <c r="E3066" s="138">
        <v>13.21</v>
      </c>
      <c r="F3066" s="138">
        <v>9.49</v>
      </c>
      <c r="G3066" s="138">
        <v>18.11</v>
      </c>
      <c r="H3066" s="138">
        <v>16.502649507948526</v>
      </c>
    </row>
    <row r="3067" spans="1:8">
      <c r="A3067" s="39" t="s">
        <v>239</v>
      </c>
      <c r="B3067" s="39" t="s">
        <v>116</v>
      </c>
      <c r="C3067" s="39" t="s">
        <v>369</v>
      </c>
      <c r="D3067" s="39" t="s">
        <v>357</v>
      </c>
      <c r="E3067" s="138">
        <v>7.43</v>
      </c>
      <c r="F3067" s="138">
        <v>5.52</v>
      </c>
      <c r="G3067" s="138">
        <v>9.94</v>
      </c>
      <c r="H3067" s="138">
        <v>15.074024226110366</v>
      </c>
    </row>
    <row r="3068" spans="1:8">
      <c r="A3068" s="39" t="s">
        <v>239</v>
      </c>
      <c r="B3068" s="39" t="s">
        <v>117</v>
      </c>
      <c r="C3068" s="39" t="s">
        <v>367</v>
      </c>
      <c r="D3068" s="39" t="s">
        <v>357</v>
      </c>
      <c r="E3068" s="138">
        <v>8.83</v>
      </c>
      <c r="F3068" s="138">
        <v>6.46</v>
      </c>
      <c r="G3068" s="138">
        <v>11.94</v>
      </c>
      <c r="H3068" s="138">
        <v>15.628539071347678</v>
      </c>
    </row>
    <row r="3069" spans="1:8">
      <c r="A3069" s="39" t="s">
        <v>239</v>
      </c>
      <c r="B3069" s="39" t="s">
        <v>119</v>
      </c>
      <c r="C3069" s="39" t="s">
        <v>367</v>
      </c>
      <c r="D3069" s="39" t="s">
        <v>357</v>
      </c>
      <c r="E3069" s="138">
        <v>6.62</v>
      </c>
      <c r="F3069" s="138">
        <v>4.5999999999999996</v>
      </c>
      <c r="G3069" s="138">
        <v>9.42</v>
      </c>
      <c r="H3069" s="138">
        <v>18.277945619335348</v>
      </c>
    </row>
    <row r="3070" spans="1:8">
      <c r="A3070" s="39" t="s">
        <v>239</v>
      </c>
      <c r="B3070" s="39" t="s">
        <v>123</v>
      </c>
      <c r="C3070" s="39" t="s">
        <v>370</v>
      </c>
      <c r="D3070" s="39" t="s">
        <v>357</v>
      </c>
      <c r="E3070" s="138">
        <v>6.73</v>
      </c>
      <c r="F3070" s="138">
        <v>4.72</v>
      </c>
      <c r="G3070" s="138">
        <v>9.5299999999999994</v>
      </c>
      <c r="H3070" s="138">
        <v>17.979197622585435</v>
      </c>
    </row>
    <row r="3071" spans="1:8">
      <c r="A3071" s="39" t="s">
        <v>239</v>
      </c>
      <c r="B3071" s="39" t="s">
        <v>132</v>
      </c>
      <c r="C3071" s="39" t="s">
        <v>367</v>
      </c>
      <c r="D3071" s="39" t="s">
        <v>357</v>
      </c>
      <c r="E3071" s="138">
        <v>5.83</v>
      </c>
      <c r="F3071" s="138">
        <v>4.17</v>
      </c>
      <c r="G3071" s="138">
        <v>8.09</v>
      </c>
      <c r="H3071" s="138">
        <v>16.809605488850771</v>
      </c>
    </row>
    <row r="3072" spans="1:8">
      <c r="A3072" s="39" t="s">
        <v>239</v>
      </c>
      <c r="B3072" s="39" t="s">
        <v>134</v>
      </c>
      <c r="C3072" s="39" t="s">
        <v>368</v>
      </c>
      <c r="D3072" s="39" t="s">
        <v>357</v>
      </c>
      <c r="E3072" s="138">
        <v>7.41</v>
      </c>
      <c r="F3072" s="138">
        <v>5.7</v>
      </c>
      <c r="G3072" s="138">
        <v>9.58</v>
      </c>
      <c r="H3072" s="138">
        <v>13.225371120107962</v>
      </c>
    </row>
    <row r="3073" spans="1:8">
      <c r="A3073" s="39" t="s">
        <v>239</v>
      </c>
      <c r="B3073" s="39" t="s">
        <v>150</v>
      </c>
      <c r="C3073" s="39" t="s">
        <v>367</v>
      </c>
      <c r="D3073" s="39" t="s">
        <v>357</v>
      </c>
      <c r="E3073" s="138">
        <v>8.61</v>
      </c>
      <c r="F3073" s="138">
        <v>6.65</v>
      </c>
      <c r="G3073" s="138">
        <v>11.09</v>
      </c>
      <c r="H3073" s="138">
        <v>13.008130081300814</v>
      </c>
    </row>
    <row r="3074" spans="1:8">
      <c r="A3074" s="39" t="s">
        <v>239</v>
      </c>
      <c r="B3074" s="39" t="s">
        <v>156</v>
      </c>
      <c r="C3074" s="39" t="s">
        <v>367</v>
      </c>
      <c r="D3074" s="39" t="s">
        <v>357</v>
      </c>
      <c r="E3074" s="138">
        <v>9.4700000000000006</v>
      </c>
      <c r="F3074" s="138">
        <v>6.65</v>
      </c>
      <c r="G3074" s="138">
        <v>13.31</v>
      </c>
      <c r="H3074" s="138">
        <v>17.740232312565997</v>
      </c>
    </row>
    <row r="3075" spans="1:8">
      <c r="A3075" s="39" t="s">
        <v>239</v>
      </c>
      <c r="B3075" s="39" t="s">
        <v>159</v>
      </c>
      <c r="C3075" s="39" t="s">
        <v>368</v>
      </c>
      <c r="D3075" s="39" t="s">
        <v>357</v>
      </c>
      <c r="E3075" s="138">
        <v>9.9600000000000009</v>
      </c>
      <c r="F3075" s="138">
        <v>7.55</v>
      </c>
      <c r="G3075" s="138">
        <v>13.02</v>
      </c>
      <c r="H3075" s="138">
        <v>13.855421686746986</v>
      </c>
    </row>
    <row r="3076" spans="1:8">
      <c r="A3076" s="39" t="s">
        <v>239</v>
      </c>
      <c r="B3076" s="39" t="s">
        <v>161</v>
      </c>
      <c r="C3076" s="39" t="s">
        <v>367</v>
      </c>
      <c r="D3076" s="39" t="s">
        <v>357</v>
      </c>
      <c r="E3076" s="138">
        <v>7.08</v>
      </c>
      <c r="F3076" s="138">
        <v>4.8600000000000003</v>
      </c>
      <c r="G3076" s="138">
        <v>10.199999999999999</v>
      </c>
      <c r="H3076" s="138">
        <v>18.926553672316384</v>
      </c>
    </row>
    <row r="3077" spans="1:8">
      <c r="A3077" s="39" t="s">
        <v>239</v>
      </c>
      <c r="B3077" s="39" t="s">
        <v>168</v>
      </c>
      <c r="C3077" s="39" t="s">
        <v>369</v>
      </c>
      <c r="D3077" s="39" t="s">
        <v>357</v>
      </c>
      <c r="E3077" s="138">
        <v>10.15</v>
      </c>
      <c r="F3077" s="138">
        <v>7.8</v>
      </c>
      <c r="G3077" s="138">
        <v>13.11</v>
      </c>
      <c r="H3077" s="138">
        <v>13.300492610837439</v>
      </c>
    </row>
    <row r="3078" spans="1:8">
      <c r="A3078" s="39" t="s">
        <v>240</v>
      </c>
      <c r="B3078" s="39" t="s">
        <v>102</v>
      </c>
      <c r="C3078" s="39" t="s">
        <v>368</v>
      </c>
      <c r="D3078" s="39" t="s">
        <v>357</v>
      </c>
      <c r="E3078" s="138">
        <v>5.48</v>
      </c>
      <c r="F3078" s="138">
        <v>3.51</v>
      </c>
      <c r="G3078" s="138">
        <v>8.4499999999999993</v>
      </c>
      <c r="H3078" s="138">
        <v>22.445255474452551</v>
      </c>
    </row>
    <row r="3079" spans="1:8">
      <c r="A3079" s="39" t="s">
        <v>240</v>
      </c>
      <c r="B3079" s="39" t="s">
        <v>103</v>
      </c>
      <c r="C3079" s="39" t="s">
        <v>368</v>
      </c>
      <c r="D3079" s="39" t="s">
        <v>357</v>
      </c>
      <c r="E3079" s="138">
        <v>5.78</v>
      </c>
      <c r="F3079" s="138">
        <v>4.16</v>
      </c>
      <c r="G3079" s="138">
        <v>7.97</v>
      </c>
      <c r="H3079" s="138">
        <v>16.608996539792386</v>
      </c>
    </row>
    <row r="3080" spans="1:8">
      <c r="A3080" s="39" t="s">
        <v>240</v>
      </c>
      <c r="B3080" s="39" t="s">
        <v>104</v>
      </c>
      <c r="C3080" s="39" t="s">
        <v>367</v>
      </c>
      <c r="D3080" s="39" t="s">
        <v>357</v>
      </c>
      <c r="E3080" s="138">
        <v>4.67</v>
      </c>
      <c r="F3080" s="138">
        <v>3.15</v>
      </c>
      <c r="G3080" s="138">
        <v>6.87</v>
      </c>
      <c r="H3080" s="138">
        <v>19.914346895074946</v>
      </c>
    </row>
    <row r="3081" spans="1:8">
      <c r="A3081" s="39" t="s">
        <v>240</v>
      </c>
      <c r="B3081" s="39" t="s">
        <v>110</v>
      </c>
      <c r="C3081" s="39" t="s">
        <v>370</v>
      </c>
      <c r="D3081" s="39" t="s">
        <v>357</v>
      </c>
      <c r="E3081" s="138">
        <v>5.66</v>
      </c>
      <c r="F3081" s="138">
        <v>3.7</v>
      </c>
      <c r="G3081" s="138">
        <v>8.58</v>
      </c>
      <c r="H3081" s="138">
        <v>21.554770318021198</v>
      </c>
    </row>
    <row r="3082" spans="1:8">
      <c r="A3082" s="39" t="s">
        <v>240</v>
      </c>
      <c r="B3082" s="39" t="s">
        <v>111</v>
      </c>
      <c r="C3082" s="39" t="s">
        <v>370</v>
      </c>
      <c r="D3082" s="39" t="s">
        <v>357</v>
      </c>
      <c r="E3082" s="138">
        <v>9.89</v>
      </c>
      <c r="F3082" s="138">
        <v>7.08</v>
      </c>
      <c r="G3082" s="138">
        <v>13.63</v>
      </c>
      <c r="H3082" s="138">
        <v>16.683518705763394</v>
      </c>
    </row>
    <row r="3083" spans="1:8">
      <c r="A3083" s="39" t="s">
        <v>240</v>
      </c>
      <c r="B3083" s="39" t="s">
        <v>116</v>
      </c>
      <c r="C3083" s="39" t="s">
        <v>369</v>
      </c>
      <c r="D3083" s="39" t="s">
        <v>357</v>
      </c>
      <c r="E3083" s="138">
        <v>8.15</v>
      </c>
      <c r="F3083" s="138">
        <v>5.72</v>
      </c>
      <c r="G3083" s="138">
        <v>11.5</v>
      </c>
      <c r="H3083" s="138">
        <v>17.791411042944784</v>
      </c>
    </row>
    <row r="3084" spans="1:8">
      <c r="A3084" s="39" t="s">
        <v>240</v>
      </c>
      <c r="B3084" s="39" t="s">
        <v>117</v>
      </c>
      <c r="C3084" s="39" t="s">
        <v>367</v>
      </c>
      <c r="D3084" s="39" t="s">
        <v>357</v>
      </c>
      <c r="E3084" s="138">
        <v>3.92</v>
      </c>
      <c r="F3084" s="138">
        <v>2.7</v>
      </c>
      <c r="G3084" s="138">
        <v>5.68</v>
      </c>
      <c r="H3084" s="138">
        <v>19.132653061224488</v>
      </c>
    </row>
    <row r="3085" spans="1:8">
      <c r="A3085" s="39" t="s">
        <v>240</v>
      </c>
      <c r="B3085" s="39" t="s">
        <v>119</v>
      </c>
      <c r="C3085" s="39" t="s">
        <v>367</v>
      </c>
      <c r="D3085" s="39" t="s">
        <v>357</v>
      </c>
      <c r="E3085" s="138">
        <v>5.79</v>
      </c>
      <c r="F3085" s="138">
        <v>3.97</v>
      </c>
      <c r="G3085" s="138">
        <v>8.3699999999999992</v>
      </c>
      <c r="H3085" s="138">
        <v>18.998272884283249</v>
      </c>
    </row>
    <row r="3086" spans="1:8">
      <c r="A3086" s="39" t="s">
        <v>240</v>
      </c>
      <c r="B3086" s="39" t="s">
        <v>123</v>
      </c>
      <c r="C3086" s="39" t="s">
        <v>370</v>
      </c>
      <c r="D3086" s="39" t="s">
        <v>357</v>
      </c>
      <c r="E3086" s="138">
        <v>6.58</v>
      </c>
      <c r="F3086" s="138">
        <v>4.43</v>
      </c>
      <c r="G3086" s="138">
        <v>9.65</v>
      </c>
      <c r="H3086" s="138">
        <v>19.908814589665656</v>
      </c>
    </row>
    <row r="3087" spans="1:8">
      <c r="A3087" s="39" t="s">
        <v>240</v>
      </c>
      <c r="B3087" s="39" t="s">
        <v>132</v>
      </c>
      <c r="C3087" s="39" t="s">
        <v>367</v>
      </c>
      <c r="D3087" s="39" t="s">
        <v>357</v>
      </c>
      <c r="E3087" s="138">
        <v>4.54</v>
      </c>
      <c r="F3087" s="138">
        <v>3.2</v>
      </c>
      <c r="G3087" s="138">
        <v>6.41</v>
      </c>
      <c r="H3087" s="138">
        <v>17.841409691629956</v>
      </c>
    </row>
    <row r="3088" spans="1:8">
      <c r="A3088" s="39" t="s">
        <v>240</v>
      </c>
      <c r="B3088" s="39" t="s">
        <v>134</v>
      </c>
      <c r="C3088" s="39" t="s">
        <v>368</v>
      </c>
      <c r="D3088" s="39" t="s">
        <v>357</v>
      </c>
      <c r="E3088" s="138">
        <v>5.97</v>
      </c>
      <c r="F3088" s="138">
        <v>4.3600000000000003</v>
      </c>
      <c r="G3088" s="138">
        <v>8.1300000000000008</v>
      </c>
      <c r="H3088" s="138">
        <v>15.91289782244556</v>
      </c>
    </row>
    <row r="3089" spans="1:8">
      <c r="A3089" s="39" t="s">
        <v>240</v>
      </c>
      <c r="B3089" s="39" t="s">
        <v>150</v>
      </c>
      <c r="C3089" s="39" t="s">
        <v>367</v>
      </c>
      <c r="D3089" s="39" t="s">
        <v>357</v>
      </c>
      <c r="E3089" s="138">
        <v>5.8</v>
      </c>
      <c r="F3089" s="138">
        <v>4.08</v>
      </c>
      <c r="G3089" s="138">
        <v>8.19</v>
      </c>
      <c r="H3089" s="138">
        <v>17.758620689655174</v>
      </c>
    </row>
    <row r="3090" spans="1:8">
      <c r="A3090" s="39" t="s">
        <v>240</v>
      </c>
      <c r="B3090" s="39" t="s">
        <v>156</v>
      </c>
      <c r="C3090" s="39" t="s">
        <v>367</v>
      </c>
      <c r="D3090" s="39" t="s">
        <v>357</v>
      </c>
      <c r="E3090" s="138">
        <v>3.39</v>
      </c>
      <c r="F3090" s="138">
        <v>2.17</v>
      </c>
      <c r="G3090" s="138">
        <v>5.26</v>
      </c>
      <c r="H3090" s="138">
        <v>22.713864306784661</v>
      </c>
    </row>
    <row r="3091" spans="1:8">
      <c r="A3091" s="39" t="s">
        <v>240</v>
      </c>
      <c r="B3091" s="39" t="s">
        <v>159</v>
      </c>
      <c r="C3091" s="39" t="s">
        <v>368</v>
      </c>
      <c r="D3091" s="39" t="s">
        <v>357</v>
      </c>
      <c r="E3091" s="138">
        <v>5.86</v>
      </c>
      <c r="F3091" s="138">
        <v>4.25</v>
      </c>
      <c r="G3091" s="138">
        <v>8.0399999999999991</v>
      </c>
      <c r="H3091" s="138">
        <v>16.211604095563139</v>
      </c>
    </row>
    <row r="3092" spans="1:8">
      <c r="A3092" s="39" t="s">
        <v>240</v>
      </c>
      <c r="B3092" s="39" t="s">
        <v>161</v>
      </c>
      <c r="C3092" s="39" t="s">
        <v>367</v>
      </c>
      <c r="D3092" s="39" t="s">
        <v>357</v>
      </c>
      <c r="E3092" s="138">
        <v>5.0599999999999996</v>
      </c>
      <c r="F3092" s="138">
        <v>3.33</v>
      </c>
      <c r="G3092" s="138">
        <v>7.61</v>
      </c>
      <c r="H3092" s="138">
        <v>21.146245059288539</v>
      </c>
    </row>
    <row r="3093" spans="1:8">
      <c r="A3093" s="39" t="s">
        <v>240</v>
      </c>
      <c r="B3093" s="39" t="s">
        <v>168</v>
      </c>
      <c r="C3093" s="39" t="s">
        <v>369</v>
      </c>
      <c r="D3093" s="39" t="s">
        <v>357</v>
      </c>
      <c r="E3093" s="138">
        <v>5.01</v>
      </c>
      <c r="F3093" s="138">
        <v>3.52</v>
      </c>
      <c r="G3093" s="138">
        <v>7.07</v>
      </c>
      <c r="H3093" s="138">
        <v>17.764471057884233</v>
      </c>
    </row>
    <row r="3094" spans="1:8">
      <c r="A3094" s="39" t="s">
        <v>546</v>
      </c>
      <c r="B3094" s="39" t="s">
        <v>102</v>
      </c>
      <c r="C3094" s="39" t="s">
        <v>368</v>
      </c>
      <c r="D3094" s="39" t="s">
        <v>357</v>
      </c>
      <c r="E3094" s="138">
        <v>39.049999999999997</v>
      </c>
      <c r="F3094" s="138">
        <v>30.86</v>
      </c>
      <c r="G3094" s="138">
        <v>47.91</v>
      </c>
      <c r="H3094" s="138">
        <v>11.241997439180537</v>
      </c>
    </row>
    <row r="3095" spans="1:8">
      <c r="A3095" s="39" t="s">
        <v>546</v>
      </c>
      <c r="B3095" s="39" t="s">
        <v>103</v>
      </c>
      <c r="C3095" s="39" t="s">
        <v>368</v>
      </c>
      <c r="D3095" s="39" t="s">
        <v>357</v>
      </c>
      <c r="E3095" s="138">
        <v>35.409999999999997</v>
      </c>
      <c r="F3095" s="138">
        <v>28.66</v>
      </c>
      <c r="G3095" s="138">
        <v>42.8</v>
      </c>
      <c r="H3095" s="138">
        <v>10.251341428974866</v>
      </c>
    </row>
    <row r="3096" spans="1:8">
      <c r="A3096" s="39" t="s">
        <v>546</v>
      </c>
      <c r="B3096" s="39" t="s">
        <v>104</v>
      </c>
      <c r="C3096" s="39" t="s">
        <v>367</v>
      </c>
      <c r="D3096" s="39" t="s">
        <v>357</v>
      </c>
      <c r="E3096" s="138">
        <v>23.01</v>
      </c>
      <c r="F3096" s="138">
        <v>16.34</v>
      </c>
      <c r="G3096" s="138">
        <v>31.38</v>
      </c>
      <c r="H3096" s="138">
        <v>16.731855714906562</v>
      </c>
    </row>
    <row r="3097" spans="1:8">
      <c r="A3097" s="39" t="s">
        <v>546</v>
      </c>
      <c r="B3097" s="39" t="s">
        <v>110</v>
      </c>
      <c r="C3097" s="39" t="s">
        <v>370</v>
      </c>
      <c r="D3097" s="39" t="s">
        <v>357</v>
      </c>
      <c r="E3097" s="138">
        <v>29.77</v>
      </c>
      <c r="F3097" s="138">
        <v>24.51</v>
      </c>
      <c r="G3097" s="138">
        <v>35.619999999999997</v>
      </c>
      <c r="H3097" s="138">
        <v>9.5398051729929456</v>
      </c>
    </row>
    <row r="3098" spans="1:8">
      <c r="A3098" s="39" t="s">
        <v>546</v>
      </c>
      <c r="B3098" s="39" t="s">
        <v>111</v>
      </c>
      <c r="C3098" s="39" t="s">
        <v>370</v>
      </c>
      <c r="D3098" s="39" t="s">
        <v>357</v>
      </c>
      <c r="E3098" s="138">
        <v>26.96</v>
      </c>
      <c r="F3098" s="138">
        <v>22.3</v>
      </c>
      <c r="G3098" s="138">
        <v>32.18</v>
      </c>
      <c r="H3098" s="138">
        <v>9.3471810089020764</v>
      </c>
    </row>
    <row r="3099" spans="1:8">
      <c r="A3099" s="39" t="s">
        <v>546</v>
      </c>
      <c r="B3099" s="39" t="s">
        <v>116</v>
      </c>
      <c r="C3099" s="39" t="s">
        <v>369</v>
      </c>
      <c r="D3099" s="39" t="s">
        <v>357</v>
      </c>
      <c r="E3099" s="138">
        <v>33.840000000000003</v>
      </c>
      <c r="F3099" s="138">
        <v>26.45</v>
      </c>
      <c r="G3099" s="138">
        <v>42.11</v>
      </c>
      <c r="H3099" s="138">
        <v>11.879432624113473</v>
      </c>
    </row>
    <row r="3100" spans="1:8">
      <c r="A3100" s="39" t="s">
        <v>546</v>
      </c>
      <c r="B3100" s="39" t="s">
        <v>117</v>
      </c>
      <c r="C3100" s="39" t="s">
        <v>367</v>
      </c>
      <c r="D3100" s="39" t="s">
        <v>357</v>
      </c>
      <c r="E3100" s="138">
        <v>34.94</v>
      </c>
      <c r="F3100" s="138">
        <v>29.31</v>
      </c>
      <c r="G3100" s="138">
        <v>41.01</v>
      </c>
      <c r="H3100" s="138">
        <v>8.5861476817401261</v>
      </c>
    </row>
    <row r="3101" spans="1:8">
      <c r="A3101" s="39" t="s">
        <v>546</v>
      </c>
      <c r="B3101" s="39" t="s">
        <v>119</v>
      </c>
      <c r="C3101" s="39" t="s">
        <v>367</v>
      </c>
      <c r="D3101" s="39" t="s">
        <v>357</v>
      </c>
      <c r="E3101" s="138">
        <v>21.13</v>
      </c>
      <c r="F3101" s="138">
        <v>16.940000000000001</v>
      </c>
      <c r="G3101" s="138">
        <v>26.04</v>
      </c>
      <c r="H3101" s="138">
        <v>10.979649787032656</v>
      </c>
    </row>
    <row r="3102" spans="1:8">
      <c r="A3102" s="39" t="s">
        <v>546</v>
      </c>
      <c r="B3102" s="39" t="s">
        <v>123</v>
      </c>
      <c r="C3102" s="39" t="s">
        <v>370</v>
      </c>
      <c r="D3102" s="39" t="s">
        <v>357</v>
      </c>
      <c r="E3102" s="138">
        <v>18.91</v>
      </c>
      <c r="F3102" s="138">
        <v>14.7</v>
      </c>
      <c r="G3102" s="138">
        <v>23.98</v>
      </c>
      <c r="H3102" s="138">
        <v>12.480169222633526</v>
      </c>
    </row>
    <row r="3103" spans="1:8">
      <c r="A3103" s="39" t="s">
        <v>546</v>
      </c>
      <c r="B3103" s="39" t="s">
        <v>132</v>
      </c>
      <c r="C3103" s="39" t="s">
        <v>367</v>
      </c>
      <c r="D3103" s="39" t="s">
        <v>357</v>
      </c>
      <c r="E3103" s="138">
        <v>22.75</v>
      </c>
      <c r="F3103" s="138">
        <v>18.12</v>
      </c>
      <c r="G3103" s="138">
        <v>28.15</v>
      </c>
      <c r="H3103" s="138">
        <v>11.252747252747252</v>
      </c>
    </row>
    <row r="3104" spans="1:8">
      <c r="A3104" s="39" t="s">
        <v>546</v>
      </c>
      <c r="B3104" s="39" t="s">
        <v>134</v>
      </c>
      <c r="C3104" s="39" t="s">
        <v>368</v>
      </c>
      <c r="D3104" s="39" t="s">
        <v>357</v>
      </c>
      <c r="E3104" s="138">
        <v>35.99</v>
      </c>
      <c r="F3104" s="138">
        <v>29.97</v>
      </c>
      <c r="G3104" s="138">
        <v>42.5</v>
      </c>
      <c r="H3104" s="138">
        <v>8.9191442067240896</v>
      </c>
    </row>
    <row r="3105" spans="1:8">
      <c r="A3105" s="39" t="s">
        <v>546</v>
      </c>
      <c r="B3105" s="39" t="s">
        <v>150</v>
      </c>
      <c r="C3105" s="39" t="s">
        <v>367</v>
      </c>
      <c r="D3105" s="39" t="s">
        <v>357</v>
      </c>
      <c r="E3105" s="138">
        <v>28.99</v>
      </c>
      <c r="F3105" s="138">
        <v>22.75</v>
      </c>
      <c r="G3105" s="138">
        <v>36.15</v>
      </c>
      <c r="H3105" s="138">
        <v>11.831666091755778</v>
      </c>
    </row>
    <row r="3106" spans="1:8">
      <c r="A3106" s="39" t="s">
        <v>546</v>
      </c>
      <c r="B3106" s="39" t="s">
        <v>156</v>
      </c>
      <c r="C3106" s="39" t="s">
        <v>367</v>
      </c>
      <c r="D3106" s="39" t="s">
        <v>357</v>
      </c>
      <c r="E3106" s="138">
        <v>24.56</v>
      </c>
      <c r="F3106" s="138">
        <v>19.510000000000002</v>
      </c>
      <c r="G3106" s="138">
        <v>30.44</v>
      </c>
      <c r="H3106" s="138">
        <v>11.359934853420196</v>
      </c>
    </row>
    <row r="3107" spans="1:8">
      <c r="A3107" s="39" t="s">
        <v>546</v>
      </c>
      <c r="B3107" s="39" t="s">
        <v>159</v>
      </c>
      <c r="C3107" s="39" t="s">
        <v>368</v>
      </c>
      <c r="D3107" s="39" t="s">
        <v>357</v>
      </c>
      <c r="E3107" s="138">
        <v>35.49</v>
      </c>
      <c r="F3107" s="138">
        <v>27.52</v>
      </c>
      <c r="G3107" s="138">
        <v>44.36</v>
      </c>
      <c r="H3107" s="138">
        <v>12.200619892927584</v>
      </c>
    </row>
    <row r="3108" spans="1:8">
      <c r="A3108" s="39" t="s">
        <v>546</v>
      </c>
      <c r="B3108" s="39" t="s">
        <v>161</v>
      </c>
      <c r="C3108" s="39" t="s">
        <v>367</v>
      </c>
      <c r="D3108" s="39" t="s">
        <v>357</v>
      </c>
      <c r="E3108" s="138">
        <v>24.11</v>
      </c>
      <c r="F3108" s="138">
        <v>19.37</v>
      </c>
      <c r="G3108" s="138">
        <v>29.59</v>
      </c>
      <c r="H3108" s="138">
        <v>10.825383658233099</v>
      </c>
    </row>
    <row r="3109" spans="1:8">
      <c r="A3109" s="39" t="s">
        <v>546</v>
      </c>
      <c r="B3109" s="39" t="s">
        <v>168</v>
      </c>
      <c r="C3109" s="39" t="s">
        <v>369</v>
      </c>
      <c r="D3109" s="39" t="s">
        <v>357</v>
      </c>
      <c r="E3109" s="138">
        <v>26.03</v>
      </c>
      <c r="F3109" s="138">
        <v>20.149999999999999</v>
      </c>
      <c r="G3109" s="138">
        <v>32.909999999999997</v>
      </c>
      <c r="H3109" s="138">
        <v>12.562427967729542</v>
      </c>
    </row>
    <row r="3110" spans="1:8">
      <c r="A3110" s="39" t="s">
        <v>241</v>
      </c>
      <c r="B3110" s="39" t="s">
        <v>102</v>
      </c>
      <c r="C3110" s="39" t="s">
        <v>368</v>
      </c>
      <c r="D3110" s="39" t="s">
        <v>357</v>
      </c>
      <c r="E3110" s="138">
        <v>25.7</v>
      </c>
      <c r="F3110" s="138">
        <v>20.7</v>
      </c>
      <c r="G3110" s="138">
        <v>31.44</v>
      </c>
      <c r="H3110" s="138">
        <v>10.661478599221791</v>
      </c>
    </row>
    <row r="3111" spans="1:8">
      <c r="A3111" s="39" t="s">
        <v>241</v>
      </c>
      <c r="B3111" s="39" t="s">
        <v>103</v>
      </c>
      <c r="C3111" s="39" t="s">
        <v>368</v>
      </c>
      <c r="D3111" s="39" t="s">
        <v>357</v>
      </c>
      <c r="E3111" s="138">
        <v>24.4</v>
      </c>
      <c r="F3111" s="138">
        <v>20.190000000000001</v>
      </c>
      <c r="G3111" s="138">
        <v>29.18</v>
      </c>
      <c r="H3111" s="138">
        <v>9.3852459016393457</v>
      </c>
    </row>
    <row r="3112" spans="1:8">
      <c r="A3112" s="39" t="s">
        <v>241</v>
      </c>
      <c r="B3112" s="39" t="s">
        <v>104</v>
      </c>
      <c r="C3112" s="39" t="s">
        <v>367</v>
      </c>
      <c r="D3112" s="39" t="s">
        <v>357</v>
      </c>
      <c r="E3112" s="138">
        <v>17.87</v>
      </c>
      <c r="F3112" s="138">
        <v>14.59</v>
      </c>
      <c r="G3112" s="138">
        <v>21.69</v>
      </c>
      <c r="H3112" s="138">
        <v>10.12870733072188</v>
      </c>
    </row>
    <row r="3113" spans="1:8">
      <c r="A3113" s="39" t="s">
        <v>241</v>
      </c>
      <c r="B3113" s="39" t="s">
        <v>110</v>
      </c>
      <c r="C3113" s="39" t="s">
        <v>370</v>
      </c>
      <c r="D3113" s="39" t="s">
        <v>357</v>
      </c>
      <c r="E3113" s="138">
        <v>21.47</v>
      </c>
      <c r="F3113" s="138">
        <v>17.87</v>
      </c>
      <c r="G3113" s="138">
        <v>25.56</v>
      </c>
      <c r="H3113" s="138">
        <v>9.1290172333488595</v>
      </c>
    </row>
    <row r="3114" spans="1:8">
      <c r="A3114" s="39" t="s">
        <v>241</v>
      </c>
      <c r="B3114" s="39" t="s">
        <v>111</v>
      </c>
      <c r="C3114" s="39" t="s">
        <v>370</v>
      </c>
      <c r="D3114" s="39" t="s">
        <v>357</v>
      </c>
      <c r="E3114" s="138">
        <v>23.66</v>
      </c>
      <c r="F3114" s="138">
        <v>19.34</v>
      </c>
      <c r="G3114" s="138">
        <v>28.59</v>
      </c>
      <c r="H3114" s="138">
        <v>9.9746407438715128</v>
      </c>
    </row>
    <row r="3115" spans="1:8">
      <c r="A3115" s="39" t="s">
        <v>241</v>
      </c>
      <c r="B3115" s="39" t="s">
        <v>116</v>
      </c>
      <c r="C3115" s="39" t="s">
        <v>369</v>
      </c>
      <c r="D3115" s="39" t="s">
        <v>357</v>
      </c>
      <c r="E3115" s="138">
        <v>28.64</v>
      </c>
      <c r="F3115" s="138">
        <v>23.07</v>
      </c>
      <c r="G3115" s="138">
        <v>34.94</v>
      </c>
      <c r="H3115" s="138">
        <v>10.614525139664805</v>
      </c>
    </row>
    <row r="3116" spans="1:8">
      <c r="A3116" s="39" t="s">
        <v>241</v>
      </c>
      <c r="B3116" s="39" t="s">
        <v>117</v>
      </c>
      <c r="C3116" s="39" t="s">
        <v>367</v>
      </c>
      <c r="D3116" s="39" t="s">
        <v>357</v>
      </c>
      <c r="E3116" s="138">
        <v>21.93</v>
      </c>
      <c r="F3116" s="138">
        <v>18.41</v>
      </c>
      <c r="G3116" s="138">
        <v>25.91</v>
      </c>
      <c r="H3116" s="138">
        <v>8.7095303237574093</v>
      </c>
    </row>
    <row r="3117" spans="1:8">
      <c r="A3117" s="39" t="s">
        <v>241</v>
      </c>
      <c r="B3117" s="39" t="s">
        <v>119</v>
      </c>
      <c r="C3117" s="39" t="s">
        <v>367</v>
      </c>
      <c r="D3117" s="39" t="s">
        <v>357</v>
      </c>
      <c r="E3117" s="138">
        <v>17.170000000000002</v>
      </c>
      <c r="F3117" s="138">
        <v>13.93</v>
      </c>
      <c r="G3117" s="138">
        <v>20.99</v>
      </c>
      <c r="H3117" s="138">
        <v>10.4834012813046</v>
      </c>
    </row>
    <row r="3118" spans="1:8">
      <c r="A3118" s="39" t="s">
        <v>241</v>
      </c>
      <c r="B3118" s="39" t="s">
        <v>123</v>
      </c>
      <c r="C3118" s="39" t="s">
        <v>370</v>
      </c>
      <c r="D3118" s="39" t="s">
        <v>357</v>
      </c>
      <c r="E3118" s="138">
        <v>18.18</v>
      </c>
      <c r="F3118" s="138">
        <v>14.59</v>
      </c>
      <c r="G3118" s="138">
        <v>22.42</v>
      </c>
      <c r="H3118" s="138">
        <v>10.946094609460946</v>
      </c>
    </row>
    <row r="3119" spans="1:8">
      <c r="A3119" s="39" t="s">
        <v>241</v>
      </c>
      <c r="B3119" s="39" t="s">
        <v>132</v>
      </c>
      <c r="C3119" s="39" t="s">
        <v>367</v>
      </c>
      <c r="D3119" s="39" t="s">
        <v>357</v>
      </c>
      <c r="E3119" s="138">
        <v>19.3</v>
      </c>
      <c r="F3119" s="138">
        <v>16.16</v>
      </c>
      <c r="G3119" s="138">
        <v>22.89</v>
      </c>
      <c r="H3119" s="138">
        <v>8.9119170984455955</v>
      </c>
    </row>
    <row r="3120" spans="1:8">
      <c r="A3120" s="39" t="s">
        <v>241</v>
      </c>
      <c r="B3120" s="39" t="s">
        <v>134</v>
      </c>
      <c r="C3120" s="39" t="s">
        <v>368</v>
      </c>
      <c r="D3120" s="39" t="s">
        <v>357</v>
      </c>
      <c r="E3120" s="138">
        <v>27</v>
      </c>
      <c r="F3120" s="138">
        <v>22.61</v>
      </c>
      <c r="G3120" s="138">
        <v>31.89</v>
      </c>
      <c r="H3120" s="138">
        <v>8.7777777777777786</v>
      </c>
    </row>
    <row r="3121" spans="1:8">
      <c r="A3121" s="39" t="s">
        <v>241</v>
      </c>
      <c r="B3121" s="39" t="s">
        <v>150</v>
      </c>
      <c r="C3121" s="39" t="s">
        <v>367</v>
      </c>
      <c r="D3121" s="39" t="s">
        <v>357</v>
      </c>
      <c r="E3121" s="138">
        <v>20.170000000000002</v>
      </c>
      <c r="F3121" s="138">
        <v>16.829999999999998</v>
      </c>
      <c r="G3121" s="138">
        <v>23.98</v>
      </c>
      <c r="H3121" s="138">
        <v>9.0233019335646993</v>
      </c>
    </row>
    <row r="3122" spans="1:8">
      <c r="A3122" s="39" t="s">
        <v>241</v>
      </c>
      <c r="B3122" s="39" t="s">
        <v>156</v>
      </c>
      <c r="C3122" s="39" t="s">
        <v>367</v>
      </c>
      <c r="D3122" s="39" t="s">
        <v>357</v>
      </c>
      <c r="E3122" s="138">
        <v>14.02</v>
      </c>
      <c r="F3122" s="138">
        <v>11.25</v>
      </c>
      <c r="G3122" s="138">
        <v>17.34</v>
      </c>
      <c r="H3122" s="138">
        <v>11.055634807417974</v>
      </c>
    </row>
    <row r="3123" spans="1:8">
      <c r="A3123" s="39" t="s">
        <v>241</v>
      </c>
      <c r="B3123" s="39" t="s">
        <v>159</v>
      </c>
      <c r="C3123" s="39" t="s">
        <v>368</v>
      </c>
      <c r="D3123" s="39" t="s">
        <v>357</v>
      </c>
      <c r="E3123" s="138">
        <v>21.91</v>
      </c>
      <c r="F3123" s="138">
        <v>18.05</v>
      </c>
      <c r="G3123" s="138">
        <v>26.32</v>
      </c>
      <c r="H3123" s="138">
        <v>9.6303057964399805</v>
      </c>
    </row>
    <row r="3124" spans="1:8">
      <c r="A3124" s="39" t="s">
        <v>241</v>
      </c>
      <c r="B3124" s="39" t="s">
        <v>161</v>
      </c>
      <c r="C3124" s="39" t="s">
        <v>367</v>
      </c>
      <c r="D3124" s="39" t="s">
        <v>357</v>
      </c>
      <c r="E3124" s="138">
        <v>14.09</v>
      </c>
      <c r="F3124" s="138">
        <v>11.02</v>
      </c>
      <c r="G3124" s="138">
        <v>17.86</v>
      </c>
      <c r="H3124" s="138">
        <v>12.349183818310859</v>
      </c>
    </row>
    <row r="3125" spans="1:8">
      <c r="A3125" s="39" t="s">
        <v>241</v>
      </c>
      <c r="B3125" s="39" t="s">
        <v>168</v>
      </c>
      <c r="C3125" s="39" t="s">
        <v>369</v>
      </c>
      <c r="D3125" s="39" t="s">
        <v>357</v>
      </c>
      <c r="E3125" s="138">
        <v>21.79</v>
      </c>
      <c r="F3125" s="138">
        <v>17.46</v>
      </c>
      <c r="G3125" s="138">
        <v>26.85</v>
      </c>
      <c r="H3125" s="138">
        <v>11.01422670949977</v>
      </c>
    </row>
    <row r="3126" spans="1:8">
      <c r="A3126" s="39" t="s">
        <v>543</v>
      </c>
      <c r="B3126" s="39" t="s">
        <v>98</v>
      </c>
      <c r="C3126" s="39" t="s">
        <v>374</v>
      </c>
      <c r="D3126" s="39" t="s">
        <v>358</v>
      </c>
      <c r="E3126" s="138">
        <v>17.98</v>
      </c>
      <c r="F3126" s="138">
        <v>12.9</v>
      </c>
      <c r="G3126" s="138">
        <v>24.49</v>
      </c>
      <c r="H3126" s="138">
        <v>16.407119021134594</v>
      </c>
    </row>
    <row r="3127" spans="1:8">
      <c r="A3127" s="39" t="s">
        <v>543</v>
      </c>
      <c r="B3127" s="39" t="s">
        <v>105</v>
      </c>
      <c r="C3127" s="39" t="s">
        <v>374</v>
      </c>
      <c r="D3127" s="39" t="s">
        <v>358</v>
      </c>
      <c r="E3127" s="138">
        <v>29.73</v>
      </c>
      <c r="F3127" s="138">
        <v>21.85</v>
      </c>
      <c r="G3127" s="138">
        <v>39.03</v>
      </c>
      <c r="H3127" s="138">
        <v>14.833501513622604</v>
      </c>
    </row>
    <row r="3128" spans="1:8">
      <c r="A3128" s="39" t="s">
        <v>543</v>
      </c>
      <c r="B3128" s="39" t="s">
        <v>106</v>
      </c>
      <c r="C3128" s="39" t="s">
        <v>372</v>
      </c>
      <c r="D3128" s="39" t="s">
        <v>358</v>
      </c>
      <c r="E3128" s="138">
        <v>15.94</v>
      </c>
      <c r="F3128" s="138">
        <v>12.6</v>
      </c>
      <c r="G3128" s="138">
        <v>19.96</v>
      </c>
      <c r="H3128" s="138">
        <v>11.731493099121709</v>
      </c>
    </row>
    <row r="3129" spans="1:8">
      <c r="A3129" s="39" t="s">
        <v>543</v>
      </c>
      <c r="B3129" s="39" t="s">
        <v>125</v>
      </c>
      <c r="C3129" s="39" t="s">
        <v>371</v>
      </c>
      <c r="D3129" s="39" t="s">
        <v>358</v>
      </c>
      <c r="E3129" s="138">
        <v>25.05</v>
      </c>
      <c r="F3129" s="138">
        <v>19.78</v>
      </c>
      <c r="G3129" s="138">
        <v>31.16</v>
      </c>
      <c r="H3129" s="138">
        <v>11.616766467065869</v>
      </c>
    </row>
    <row r="3130" spans="1:8">
      <c r="A3130" s="39" t="s">
        <v>543</v>
      </c>
      <c r="B3130" s="39" t="s">
        <v>131</v>
      </c>
      <c r="C3130" s="39" t="s">
        <v>374</v>
      </c>
      <c r="D3130" s="39" t="s">
        <v>358</v>
      </c>
      <c r="E3130" s="138">
        <v>26.21</v>
      </c>
      <c r="F3130" s="138">
        <v>19.440000000000001</v>
      </c>
      <c r="G3130" s="138">
        <v>34.33</v>
      </c>
      <c r="H3130" s="138">
        <v>14.536436474628003</v>
      </c>
    </row>
    <row r="3131" spans="1:8">
      <c r="A3131" s="39" t="s">
        <v>543</v>
      </c>
      <c r="B3131" s="39" t="s">
        <v>133</v>
      </c>
      <c r="C3131" s="39" t="s">
        <v>373</v>
      </c>
      <c r="D3131" s="39" t="s">
        <v>358</v>
      </c>
      <c r="E3131" s="138">
        <v>20.05</v>
      </c>
      <c r="F3131" s="138">
        <v>15.75</v>
      </c>
      <c r="G3131" s="138">
        <v>25.18</v>
      </c>
      <c r="H3131" s="138">
        <v>11.970074812967582</v>
      </c>
    </row>
    <row r="3132" spans="1:8">
      <c r="A3132" s="39" t="s">
        <v>543</v>
      </c>
      <c r="B3132" s="39" t="s">
        <v>137</v>
      </c>
      <c r="C3132" s="39" t="s">
        <v>372</v>
      </c>
      <c r="D3132" s="39" t="s">
        <v>358</v>
      </c>
      <c r="E3132" s="138">
        <v>15.68</v>
      </c>
      <c r="F3132" s="138">
        <v>11.27</v>
      </c>
      <c r="G3132" s="138">
        <v>21.41</v>
      </c>
      <c r="H3132" s="138">
        <v>16.390306122448976</v>
      </c>
    </row>
    <row r="3133" spans="1:8">
      <c r="A3133" s="39" t="s">
        <v>543</v>
      </c>
      <c r="B3133" s="39" t="s">
        <v>138</v>
      </c>
      <c r="C3133" s="39" t="s">
        <v>374</v>
      </c>
      <c r="D3133" s="39" t="s">
        <v>358</v>
      </c>
      <c r="E3133" s="138">
        <v>21.99</v>
      </c>
      <c r="F3133" s="138">
        <v>14.48</v>
      </c>
      <c r="G3133" s="138">
        <v>31.93</v>
      </c>
      <c r="H3133" s="138">
        <v>20.281946339245113</v>
      </c>
    </row>
    <row r="3134" spans="1:8">
      <c r="A3134" s="39" t="s">
        <v>543</v>
      </c>
      <c r="B3134" s="39" t="s">
        <v>140</v>
      </c>
      <c r="C3134" s="39" t="s">
        <v>373</v>
      </c>
      <c r="D3134" s="39" t="s">
        <v>358</v>
      </c>
      <c r="E3134" s="138">
        <v>19.88</v>
      </c>
      <c r="F3134" s="138">
        <v>15.18</v>
      </c>
      <c r="G3134" s="138">
        <v>25.59</v>
      </c>
      <c r="H3134" s="138">
        <v>13.329979879275655</v>
      </c>
    </row>
    <row r="3135" spans="1:8">
      <c r="A3135" s="39" t="s">
        <v>543</v>
      </c>
      <c r="B3135" s="39" t="s">
        <v>144</v>
      </c>
      <c r="C3135" s="39" t="s">
        <v>371</v>
      </c>
      <c r="D3135" s="39" t="s">
        <v>358</v>
      </c>
      <c r="E3135" s="138">
        <v>23.89</v>
      </c>
      <c r="F3135" s="138">
        <v>18.28</v>
      </c>
      <c r="G3135" s="138">
        <v>30.58</v>
      </c>
      <c r="H3135" s="138">
        <v>13.143574717455003</v>
      </c>
    </row>
    <row r="3136" spans="1:8">
      <c r="A3136" s="39" t="s">
        <v>543</v>
      </c>
      <c r="B3136" s="39" t="s">
        <v>145</v>
      </c>
      <c r="C3136" s="39" t="s">
        <v>371</v>
      </c>
      <c r="D3136" s="39" t="s">
        <v>358</v>
      </c>
      <c r="E3136" s="138">
        <v>26.87</v>
      </c>
      <c r="F3136" s="138">
        <v>20.57</v>
      </c>
      <c r="G3136" s="138">
        <v>34.28</v>
      </c>
      <c r="H3136" s="138">
        <v>13.062895422404166</v>
      </c>
    </row>
    <row r="3137" spans="1:8">
      <c r="A3137" s="39" t="s">
        <v>543</v>
      </c>
      <c r="B3137" s="39" t="s">
        <v>146</v>
      </c>
      <c r="C3137" s="39" t="s">
        <v>372</v>
      </c>
      <c r="D3137" s="39" t="s">
        <v>358</v>
      </c>
      <c r="E3137" s="138">
        <v>19.18</v>
      </c>
      <c r="F3137" s="138">
        <v>14.85</v>
      </c>
      <c r="G3137" s="138">
        <v>24.42</v>
      </c>
      <c r="H3137" s="138">
        <v>12.721584984358708</v>
      </c>
    </row>
    <row r="3138" spans="1:8">
      <c r="A3138" s="39" t="s">
        <v>543</v>
      </c>
      <c r="B3138" s="39" t="s">
        <v>153</v>
      </c>
      <c r="C3138" s="39" t="s">
        <v>371</v>
      </c>
      <c r="D3138" s="39" t="s">
        <v>358</v>
      </c>
      <c r="E3138" s="138">
        <v>15.98</v>
      </c>
      <c r="F3138" s="138">
        <v>10.65</v>
      </c>
      <c r="G3138" s="138">
        <v>23.27</v>
      </c>
      <c r="H3138" s="138">
        <v>20.025031289111389</v>
      </c>
    </row>
    <row r="3139" spans="1:8">
      <c r="A3139" s="39" t="s">
        <v>543</v>
      </c>
      <c r="B3139" s="39" t="s">
        <v>162</v>
      </c>
      <c r="C3139" s="39" t="s">
        <v>371</v>
      </c>
      <c r="D3139" s="39" t="s">
        <v>358</v>
      </c>
      <c r="E3139" s="138">
        <v>17.920000000000002</v>
      </c>
      <c r="F3139" s="138">
        <v>11.83</v>
      </c>
      <c r="G3139" s="138">
        <v>26.22</v>
      </c>
      <c r="H3139" s="138">
        <v>20.368303571428569</v>
      </c>
    </row>
    <row r="3140" spans="1:8">
      <c r="A3140" s="39" t="s">
        <v>543</v>
      </c>
      <c r="B3140" s="39" t="s">
        <v>165</v>
      </c>
      <c r="C3140" s="39" t="s">
        <v>374</v>
      </c>
      <c r="D3140" s="39" t="s">
        <v>358</v>
      </c>
      <c r="E3140" s="138">
        <v>23.6</v>
      </c>
      <c r="F3140" s="138">
        <v>15.65</v>
      </c>
      <c r="G3140" s="138">
        <v>33.97</v>
      </c>
      <c r="H3140" s="138">
        <v>19.872881355932204</v>
      </c>
    </row>
    <row r="3141" spans="1:8">
      <c r="A3141" s="39" t="s">
        <v>543</v>
      </c>
      <c r="B3141" s="39" t="s">
        <v>166</v>
      </c>
      <c r="C3141" s="39" t="s">
        <v>374</v>
      </c>
      <c r="D3141" s="39" t="s">
        <v>358</v>
      </c>
      <c r="E3141" s="138">
        <v>27.4</v>
      </c>
      <c r="F3141" s="138">
        <v>21.55</v>
      </c>
      <c r="G3141" s="138">
        <v>34.14</v>
      </c>
      <c r="H3141" s="138">
        <v>11.75182481751825</v>
      </c>
    </row>
    <row r="3142" spans="1:8">
      <c r="A3142" s="39" t="s">
        <v>543</v>
      </c>
      <c r="B3142" s="39" t="s">
        <v>170</v>
      </c>
      <c r="C3142" s="39" t="s">
        <v>372</v>
      </c>
      <c r="D3142" s="39" t="s">
        <v>358</v>
      </c>
      <c r="E3142" s="138">
        <v>19.88</v>
      </c>
      <c r="F3142" s="138">
        <v>15.63</v>
      </c>
      <c r="G3142" s="138">
        <v>24.94</v>
      </c>
      <c r="H3142" s="138">
        <v>11.921529175050303</v>
      </c>
    </row>
    <row r="3143" spans="1:8">
      <c r="A3143" s="39" t="s">
        <v>543</v>
      </c>
      <c r="B3143" s="39" t="s">
        <v>172</v>
      </c>
      <c r="C3143" s="39" t="s">
        <v>374</v>
      </c>
      <c r="D3143" s="39" t="s">
        <v>358</v>
      </c>
      <c r="E3143" s="138">
        <v>22.99</v>
      </c>
      <c r="F3143" s="138">
        <v>17.95</v>
      </c>
      <c r="G3143" s="138">
        <v>28.95</v>
      </c>
      <c r="H3143" s="138">
        <v>12.222705524140933</v>
      </c>
    </row>
    <row r="3144" spans="1:8">
      <c r="A3144" s="39" t="s">
        <v>543</v>
      </c>
      <c r="B3144" s="39" t="s">
        <v>175</v>
      </c>
      <c r="C3144" s="39" t="s">
        <v>373</v>
      </c>
      <c r="D3144" s="39" t="s">
        <v>358</v>
      </c>
      <c r="E3144" s="138">
        <v>21.04</v>
      </c>
      <c r="F3144" s="138">
        <v>16.37</v>
      </c>
      <c r="G3144" s="138">
        <v>26.61</v>
      </c>
      <c r="H3144" s="138">
        <v>12.404942965779469</v>
      </c>
    </row>
    <row r="3145" spans="1:8">
      <c r="A3145" s="39" t="s">
        <v>544</v>
      </c>
      <c r="B3145" s="39" t="s">
        <v>98</v>
      </c>
      <c r="C3145" s="39" t="s">
        <v>374</v>
      </c>
      <c r="D3145" s="39" t="s">
        <v>358</v>
      </c>
      <c r="E3145" s="138">
        <v>0.96</v>
      </c>
      <c r="F3145" s="138">
        <v>0.35</v>
      </c>
      <c r="G3145" s="138">
        <v>2.57</v>
      </c>
      <c r="H3145" s="138">
        <v>51.041666666666664</v>
      </c>
    </row>
    <row r="3146" spans="1:8">
      <c r="A3146" s="39" t="s">
        <v>544</v>
      </c>
      <c r="B3146" s="39" t="s">
        <v>105</v>
      </c>
      <c r="C3146" s="39" t="s">
        <v>374</v>
      </c>
      <c r="D3146" s="39" t="s">
        <v>358</v>
      </c>
      <c r="E3146" s="138">
        <v>0.28999999999999998</v>
      </c>
      <c r="F3146" s="138">
        <v>0.08</v>
      </c>
      <c r="G3146" s="138">
        <v>1</v>
      </c>
      <c r="H3146" s="138">
        <v>62.068965517241381</v>
      </c>
    </row>
    <row r="3147" spans="1:8">
      <c r="A3147" s="39" t="s">
        <v>544</v>
      </c>
      <c r="B3147" s="39" t="s">
        <v>106</v>
      </c>
      <c r="C3147" s="39" t="s">
        <v>372</v>
      </c>
      <c r="D3147" s="39" t="s">
        <v>358</v>
      </c>
      <c r="E3147" s="138">
        <v>0.18</v>
      </c>
      <c r="F3147" s="138">
        <v>0.04</v>
      </c>
      <c r="G3147" s="138">
        <v>0.73</v>
      </c>
      <c r="H3147" s="138">
        <v>72.222222222222229</v>
      </c>
    </row>
    <row r="3148" spans="1:8">
      <c r="A3148" s="39" t="s">
        <v>544</v>
      </c>
      <c r="B3148" s="39" t="s">
        <v>125</v>
      </c>
      <c r="C3148" s="39" t="s">
        <v>371</v>
      </c>
      <c r="D3148" s="39" t="s">
        <v>358</v>
      </c>
      <c r="E3148" s="138">
        <v>0.73</v>
      </c>
      <c r="F3148" s="138">
        <v>0.31</v>
      </c>
      <c r="G3148" s="138">
        <v>1.72</v>
      </c>
      <c r="H3148" s="138">
        <v>43.835616438356169</v>
      </c>
    </row>
    <row r="3149" spans="1:8">
      <c r="A3149" s="39" t="s">
        <v>544</v>
      </c>
      <c r="B3149" s="39" t="s">
        <v>131</v>
      </c>
      <c r="C3149" s="39" t="s">
        <v>374</v>
      </c>
      <c r="D3149" s="39" t="s">
        <v>358</v>
      </c>
      <c r="E3149" s="138">
        <v>1.08</v>
      </c>
      <c r="F3149" s="138">
        <v>0.39</v>
      </c>
      <c r="G3149" s="138">
        <v>2.93</v>
      </c>
      <c r="H3149" s="138">
        <v>50.925925925925931</v>
      </c>
    </row>
    <row r="3150" spans="1:8">
      <c r="A3150" s="39" t="s">
        <v>544</v>
      </c>
      <c r="B3150" s="39" t="s">
        <v>133</v>
      </c>
      <c r="C3150" s="39" t="s">
        <v>373</v>
      </c>
      <c r="D3150" s="39" t="s">
        <v>358</v>
      </c>
      <c r="E3150" s="138">
        <v>0.92</v>
      </c>
      <c r="F3150" s="138">
        <v>0.23</v>
      </c>
      <c r="G3150" s="138">
        <v>3.65</v>
      </c>
      <c r="H3150" s="138">
        <v>70.652173913043484</v>
      </c>
    </row>
    <row r="3151" spans="1:8">
      <c r="A3151" s="39" t="s">
        <v>544</v>
      </c>
      <c r="B3151" s="39" t="s">
        <v>137</v>
      </c>
      <c r="C3151" s="39" t="s">
        <v>372</v>
      </c>
      <c r="D3151" s="39" t="s">
        <v>358</v>
      </c>
      <c r="E3151" s="138">
        <v>0.24</v>
      </c>
      <c r="F3151" s="138">
        <v>0.06</v>
      </c>
      <c r="G3151" s="138">
        <v>0.96</v>
      </c>
      <c r="H3151" s="138">
        <v>70.833333333333343</v>
      </c>
    </row>
    <row r="3152" spans="1:8">
      <c r="A3152" s="39" t="s">
        <v>544</v>
      </c>
      <c r="B3152" s="39" t="s">
        <v>138</v>
      </c>
      <c r="C3152" s="39" t="s">
        <v>374</v>
      </c>
      <c r="D3152" s="39" t="s">
        <v>358</v>
      </c>
      <c r="E3152" s="138">
        <v>0.6</v>
      </c>
      <c r="F3152" s="138">
        <v>0.17</v>
      </c>
      <c r="G3152" s="138">
        <v>2.06</v>
      </c>
      <c r="H3152" s="138">
        <v>63.333333333333343</v>
      </c>
    </row>
    <row r="3153" spans="1:8">
      <c r="A3153" s="39" t="s">
        <v>544</v>
      </c>
      <c r="B3153" s="39" t="s">
        <v>140</v>
      </c>
      <c r="C3153" s="39" t="s">
        <v>373</v>
      </c>
      <c r="D3153" s="39" t="s">
        <v>358</v>
      </c>
      <c r="E3153" s="138">
        <v>0.4</v>
      </c>
      <c r="F3153" s="138">
        <v>0.11</v>
      </c>
      <c r="G3153" s="138">
        <v>1.37</v>
      </c>
      <c r="H3153" s="138">
        <v>62.5</v>
      </c>
    </row>
    <row r="3154" spans="1:8">
      <c r="A3154" s="39" t="s">
        <v>544</v>
      </c>
      <c r="B3154" s="39" t="s">
        <v>144</v>
      </c>
      <c r="C3154" s="39" t="s">
        <v>371</v>
      </c>
      <c r="D3154" s="39" t="s">
        <v>358</v>
      </c>
      <c r="E3154" s="138">
        <v>1.32</v>
      </c>
      <c r="F3154" s="138">
        <v>0.3</v>
      </c>
      <c r="G3154" s="138">
        <v>5.68</v>
      </c>
      <c r="H3154" s="138">
        <v>75.757575757575751</v>
      </c>
    </row>
    <row r="3155" spans="1:8">
      <c r="A3155" s="39" t="s">
        <v>544</v>
      </c>
      <c r="B3155" s="39" t="s">
        <v>145</v>
      </c>
      <c r="C3155" s="39" t="s">
        <v>371</v>
      </c>
      <c r="D3155" s="39" t="s">
        <v>358</v>
      </c>
      <c r="E3155" s="138">
        <v>1.89</v>
      </c>
      <c r="F3155" s="138">
        <v>0.98</v>
      </c>
      <c r="G3155" s="138">
        <v>3.63</v>
      </c>
      <c r="H3155" s="138">
        <v>33.333333333333336</v>
      </c>
    </row>
    <row r="3156" spans="1:8">
      <c r="A3156" s="39" t="s">
        <v>544</v>
      </c>
      <c r="B3156" s="39" t="s">
        <v>146</v>
      </c>
      <c r="C3156" s="39" t="s">
        <v>372</v>
      </c>
      <c r="D3156" s="39" t="s">
        <v>358</v>
      </c>
      <c r="E3156" s="138">
        <v>0.68</v>
      </c>
      <c r="F3156" s="138">
        <v>0.21</v>
      </c>
      <c r="G3156" s="138">
        <v>2.2000000000000002</v>
      </c>
      <c r="H3156" s="138">
        <v>60.294117647058819</v>
      </c>
    </row>
    <row r="3157" spans="1:8">
      <c r="A3157" s="39" t="s">
        <v>544</v>
      </c>
      <c r="B3157" s="39" t="s">
        <v>153</v>
      </c>
      <c r="C3157" s="39" t="s">
        <v>371</v>
      </c>
      <c r="D3157" s="39" t="s">
        <v>358</v>
      </c>
      <c r="E3157" s="138">
        <v>0.24</v>
      </c>
      <c r="F3157" s="138">
        <v>7.0000000000000007E-2</v>
      </c>
      <c r="G3157" s="138">
        <v>0.77</v>
      </c>
      <c r="H3157" s="138">
        <v>58.333333333333336</v>
      </c>
    </row>
    <row r="3158" spans="1:8">
      <c r="A3158" s="39" t="s">
        <v>544</v>
      </c>
      <c r="B3158" s="39" t="s">
        <v>162</v>
      </c>
      <c r="C3158" s="39" t="s">
        <v>371</v>
      </c>
      <c r="D3158" s="39" t="s">
        <v>358</v>
      </c>
      <c r="E3158" s="138">
        <v>1.27</v>
      </c>
      <c r="F3158" s="138">
        <v>0.44</v>
      </c>
      <c r="G3158" s="138">
        <v>3.63</v>
      </c>
      <c r="H3158" s="138">
        <v>54.330708661417319</v>
      </c>
    </row>
    <row r="3159" spans="1:8">
      <c r="A3159" s="39" t="s">
        <v>544</v>
      </c>
      <c r="B3159" s="39" t="s">
        <v>165</v>
      </c>
      <c r="C3159" s="39" t="s">
        <v>374</v>
      </c>
      <c r="D3159" s="39" t="s">
        <v>358</v>
      </c>
      <c r="E3159" s="138">
        <v>0.02</v>
      </c>
      <c r="F3159" s="138">
        <v>0</v>
      </c>
      <c r="G3159" s="138">
        <v>0.18</v>
      </c>
      <c r="H3159" s="138">
        <v>150</v>
      </c>
    </row>
    <row r="3160" spans="1:8">
      <c r="A3160" s="39" t="s">
        <v>544</v>
      </c>
      <c r="B3160" s="39" t="s">
        <v>166</v>
      </c>
      <c r="C3160" s="39" t="s">
        <v>374</v>
      </c>
      <c r="D3160" s="39" t="s">
        <v>358</v>
      </c>
      <c r="E3160" s="138">
        <v>0.53</v>
      </c>
      <c r="F3160" s="138">
        <v>0.12</v>
      </c>
      <c r="G3160" s="138">
        <v>2.34</v>
      </c>
      <c r="H3160" s="138">
        <v>75.471698113207552</v>
      </c>
    </row>
    <row r="3161" spans="1:8">
      <c r="A3161" s="39" t="s">
        <v>544</v>
      </c>
      <c r="B3161" s="39" t="s">
        <v>170</v>
      </c>
      <c r="C3161" s="39" t="s">
        <v>372</v>
      </c>
      <c r="D3161" s="39" t="s">
        <v>358</v>
      </c>
      <c r="E3161" s="138">
        <v>0.19</v>
      </c>
      <c r="F3161" s="138">
        <v>0.03</v>
      </c>
      <c r="G3161" s="138">
        <v>1.4</v>
      </c>
      <c r="H3161" s="138">
        <v>105.26315789473684</v>
      </c>
    </row>
    <row r="3162" spans="1:8">
      <c r="A3162" s="39" t="s">
        <v>544</v>
      </c>
      <c r="B3162" s="39" t="s">
        <v>172</v>
      </c>
      <c r="C3162" s="39" t="s">
        <v>374</v>
      </c>
      <c r="D3162" s="39" t="s">
        <v>358</v>
      </c>
      <c r="E3162" s="138">
        <v>0.83</v>
      </c>
      <c r="F3162" s="138">
        <v>0.31</v>
      </c>
      <c r="G3162" s="138">
        <v>2.17</v>
      </c>
      <c r="H3162" s="138">
        <v>49.397590361445779</v>
      </c>
    </row>
    <row r="3163" spans="1:8">
      <c r="A3163" s="39" t="s">
        <v>544</v>
      </c>
      <c r="B3163" s="39" t="s">
        <v>175</v>
      </c>
      <c r="C3163" s="39" t="s">
        <v>373</v>
      </c>
      <c r="D3163" s="39" t="s">
        <v>358</v>
      </c>
      <c r="E3163" s="138">
        <v>0.96</v>
      </c>
      <c r="F3163" s="138">
        <v>0.28000000000000003</v>
      </c>
      <c r="G3163" s="138">
        <v>3.28</v>
      </c>
      <c r="H3163" s="138">
        <v>63.541666666666664</v>
      </c>
    </row>
    <row r="3164" spans="1:8">
      <c r="A3164" s="39" t="s">
        <v>545</v>
      </c>
      <c r="B3164" s="39" t="s">
        <v>98</v>
      </c>
      <c r="C3164" s="39" t="s">
        <v>374</v>
      </c>
      <c r="D3164" s="39" t="s">
        <v>358</v>
      </c>
      <c r="E3164" s="138">
        <v>4.42</v>
      </c>
      <c r="F3164" s="138">
        <v>2.79</v>
      </c>
      <c r="G3164" s="138">
        <v>6.94</v>
      </c>
      <c r="H3164" s="138">
        <v>23.303167420814479</v>
      </c>
    </row>
    <row r="3165" spans="1:8">
      <c r="A3165" s="39" t="s">
        <v>545</v>
      </c>
      <c r="B3165" s="39" t="s">
        <v>105</v>
      </c>
      <c r="C3165" s="39" t="s">
        <v>374</v>
      </c>
      <c r="D3165" s="39" t="s">
        <v>358</v>
      </c>
      <c r="E3165" s="138">
        <v>4.9000000000000004</v>
      </c>
      <c r="F3165" s="138">
        <v>3.44</v>
      </c>
      <c r="G3165" s="138">
        <v>6.95</v>
      </c>
      <c r="H3165" s="138">
        <v>17.959183673469386</v>
      </c>
    </row>
    <row r="3166" spans="1:8">
      <c r="A3166" s="39" t="s">
        <v>545</v>
      </c>
      <c r="B3166" s="39" t="s">
        <v>106</v>
      </c>
      <c r="C3166" s="39" t="s">
        <v>372</v>
      </c>
      <c r="D3166" s="39" t="s">
        <v>358</v>
      </c>
      <c r="E3166" s="138">
        <v>3.5</v>
      </c>
      <c r="F3166" s="138">
        <v>1.98</v>
      </c>
      <c r="G3166" s="138">
        <v>6.11</v>
      </c>
      <c r="H3166" s="138">
        <v>28.857142857142858</v>
      </c>
    </row>
    <row r="3167" spans="1:8">
      <c r="A3167" s="39" t="s">
        <v>545</v>
      </c>
      <c r="B3167" s="39" t="s">
        <v>125</v>
      </c>
      <c r="C3167" s="39" t="s">
        <v>371</v>
      </c>
      <c r="D3167" s="39" t="s">
        <v>358</v>
      </c>
      <c r="E3167" s="138">
        <v>5.7</v>
      </c>
      <c r="F3167" s="138">
        <v>3.85</v>
      </c>
      <c r="G3167" s="138">
        <v>8.36</v>
      </c>
      <c r="H3167" s="138">
        <v>19.82456140350877</v>
      </c>
    </row>
    <row r="3168" spans="1:8">
      <c r="A3168" s="39" t="s">
        <v>545</v>
      </c>
      <c r="B3168" s="39" t="s">
        <v>131</v>
      </c>
      <c r="C3168" s="39" t="s">
        <v>374</v>
      </c>
      <c r="D3168" s="39" t="s">
        <v>358</v>
      </c>
      <c r="E3168" s="138">
        <v>3.52</v>
      </c>
      <c r="F3168" s="138">
        <v>2.36</v>
      </c>
      <c r="G3168" s="138">
        <v>5.21</v>
      </c>
      <c r="H3168" s="138">
        <v>20.170454545454543</v>
      </c>
    </row>
    <row r="3169" spans="1:8">
      <c r="A3169" s="39" t="s">
        <v>545</v>
      </c>
      <c r="B3169" s="39" t="s">
        <v>133</v>
      </c>
      <c r="C3169" s="39" t="s">
        <v>373</v>
      </c>
      <c r="D3169" s="39" t="s">
        <v>358</v>
      </c>
      <c r="E3169" s="138">
        <v>5.52</v>
      </c>
      <c r="F3169" s="138">
        <v>3.91</v>
      </c>
      <c r="G3169" s="138">
        <v>7.76</v>
      </c>
      <c r="H3169" s="138">
        <v>17.572463768115941</v>
      </c>
    </row>
    <row r="3170" spans="1:8">
      <c r="A3170" s="39" t="s">
        <v>545</v>
      </c>
      <c r="B3170" s="39" t="s">
        <v>137</v>
      </c>
      <c r="C3170" s="39" t="s">
        <v>372</v>
      </c>
      <c r="D3170" s="39" t="s">
        <v>358</v>
      </c>
      <c r="E3170" s="138">
        <v>6.2</v>
      </c>
      <c r="F3170" s="138">
        <v>4.29</v>
      </c>
      <c r="G3170" s="138">
        <v>8.8800000000000008</v>
      </c>
      <c r="H3170" s="138">
        <v>18.548387096774192</v>
      </c>
    </row>
    <row r="3171" spans="1:8">
      <c r="A3171" s="39" t="s">
        <v>545</v>
      </c>
      <c r="B3171" s="39" t="s">
        <v>138</v>
      </c>
      <c r="C3171" s="39" t="s">
        <v>374</v>
      </c>
      <c r="D3171" s="39" t="s">
        <v>358</v>
      </c>
      <c r="E3171" s="138">
        <v>3.77</v>
      </c>
      <c r="F3171" s="138">
        <v>2.71</v>
      </c>
      <c r="G3171" s="138">
        <v>5.22</v>
      </c>
      <c r="H3171" s="138">
        <v>16.710875331564985</v>
      </c>
    </row>
    <row r="3172" spans="1:8">
      <c r="A3172" s="39" t="s">
        <v>545</v>
      </c>
      <c r="B3172" s="39" t="s">
        <v>140</v>
      </c>
      <c r="C3172" s="39" t="s">
        <v>373</v>
      </c>
      <c r="D3172" s="39" t="s">
        <v>358</v>
      </c>
      <c r="E3172" s="138">
        <v>4.58</v>
      </c>
      <c r="F3172" s="138">
        <v>2.76</v>
      </c>
      <c r="G3172" s="138">
        <v>7.49</v>
      </c>
      <c r="H3172" s="138">
        <v>25.545851528384279</v>
      </c>
    </row>
    <row r="3173" spans="1:8">
      <c r="A3173" s="39" t="s">
        <v>545</v>
      </c>
      <c r="B3173" s="39" t="s">
        <v>144</v>
      </c>
      <c r="C3173" s="39" t="s">
        <v>371</v>
      </c>
      <c r="D3173" s="39" t="s">
        <v>358</v>
      </c>
      <c r="E3173" s="138">
        <v>7.03</v>
      </c>
      <c r="F3173" s="138">
        <v>4.91</v>
      </c>
      <c r="G3173" s="138">
        <v>9.99</v>
      </c>
      <c r="H3173" s="138">
        <v>18.207681365576104</v>
      </c>
    </row>
    <row r="3174" spans="1:8">
      <c r="A3174" s="39" t="s">
        <v>545</v>
      </c>
      <c r="B3174" s="39" t="s">
        <v>145</v>
      </c>
      <c r="C3174" s="39" t="s">
        <v>371</v>
      </c>
      <c r="D3174" s="39" t="s">
        <v>358</v>
      </c>
      <c r="E3174" s="138">
        <v>5.46</v>
      </c>
      <c r="F3174" s="138">
        <v>3.93</v>
      </c>
      <c r="G3174" s="138">
        <v>7.54</v>
      </c>
      <c r="H3174" s="138">
        <v>16.666666666666668</v>
      </c>
    </row>
    <row r="3175" spans="1:8">
      <c r="A3175" s="39" t="s">
        <v>545</v>
      </c>
      <c r="B3175" s="39" t="s">
        <v>146</v>
      </c>
      <c r="C3175" s="39" t="s">
        <v>372</v>
      </c>
      <c r="D3175" s="39" t="s">
        <v>358</v>
      </c>
      <c r="E3175" s="138">
        <v>5.6</v>
      </c>
      <c r="F3175" s="138">
        <v>3.75</v>
      </c>
      <c r="G3175" s="138">
        <v>8.2899999999999991</v>
      </c>
      <c r="H3175" s="138">
        <v>20.357142857142858</v>
      </c>
    </row>
    <row r="3176" spans="1:8">
      <c r="A3176" s="39" t="s">
        <v>545</v>
      </c>
      <c r="B3176" s="39" t="s">
        <v>153</v>
      </c>
      <c r="C3176" s="39" t="s">
        <v>371</v>
      </c>
      <c r="D3176" s="39" t="s">
        <v>358</v>
      </c>
      <c r="E3176" s="138">
        <v>5.54</v>
      </c>
      <c r="F3176" s="138">
        <v>4.0199999999999996</v>
      </c>
      <c r="G3176" s="138">
        <v>7.59</v>
      </c>
      <c r="H3176" s="138">
        <v>16.245487364620939</v>
      </c>
    </row>
    <row r="3177" spans="1:8">
      <c r="A3177" s="39" t="s">
        <v>545</v>
      </c>
      <c r="B3177" s="39" t="s">
        <v>162</v>
      </c>
      <c r="C3177" s="39" t="s">
        <v>371</v>
      </c>
      <c r="D3177" s="39" t="s">
        <v>358</v>
      </c>
      <c r="E3177" s="138">
        <v>5.04</v>
      </c>
      <c r="F3177" s="138">
        <v>3.58</v>
      </c>
      <c r="G3177" s="138">
        <v>7.06</v>
      </c>
      <c r="H3177" s="138">
        <v>17.261904761904763</v>
      </c>
    </row>
    <row r="3178" spans="1:8">
      <c r="A3178" s="39" t="s">
        <v>545</v>
      </c>
      <c r="B3178" s="39" t="s">
        <v>165</v>
      </c>
      <c r="C3178" s="39" t="s">
        <v>374</v>
      </c>
      <c r="D3178" s="39" t="s">
        <v>358</v>
      </c>
      <c r="E3178" s="138">
        <v>5.32</v>
      </c>
      <c r="F3178" s="138">
        <v>3.53</v>
      </c>
      <c r="G3178" s="138">
        <v>7.94</v>
      </c>
      <c r="H3178" s="138">
        <v>20.676691729323309</v>
      </c>
    </row>
    <row r="3179" spans="1:8">
      <c r="A3179" s="39" t="s">
        <v>545</v>
      </c>
      <c r="B3179" s="39" t="s">
        <v>166</v>
      </c>
      <c r="C3179" s="39" t="s">
        <v>374</v>
      </c>
      <c r="D3179" s="39" t="s">
        <v>358</v>
      </c>
      <c r="E3179" s="138">
        <v>5.0199999999999996</v>
      </c>
      <c r="F3179" s="138">
        <v>3.49</v>
      </c>
      <c r="G3179" s="138">
        <v>7.18</v>
      </c>
      <c r="H3179" s="138">
        <v>18.326693227091635</v>
      </c>
    </row>
    <row r="3180" spans="1:8">
      <c r="A3180" s="39" t="s">
        <v>545</v>
      </c>
      <c r="B3180" s="39" t="s">
        <v>170</v>
      </c>
      <c r="C3180" s="39" t="s">
        <v>372</v>
      </c>
      <c r="D3180" s="39" t="s">
        <v>358</v>
      </c>
      <c r="E3180" s="138">
        <v>4.1399999999999997</v>
      </c>
      <c r="F3180" s="138">
        <v>2.64</v>
      </c>
      <c r="G3180" s="138">
        <v>6.45</v>
      </c>
      <c r="H3180" s="138">
        <v>22.946859903381643</v>
      </c>
    </row>
    <row r="3181" spans="1:8">
      <c r="A3181" s="39" t="s">
        <v>545</v>
      </c>
      <c r="B3181" s="39" t="s">
        <v>172</v>
      </c>
      <c r="C3181" s="39" t="s">
        <v>374</v>
      </c>
      <c r="D3181" s="39" t="s">
        <v>358</v>
      </c>
      <c r="E3181" s="138">
        <v>7.79</v>
      </c>
      <c r="F3181" s="138">
        <v>5.54</v>
      </c>
      <c r="G3181" s="138">
        <v>10.85</v>
      </c>
      <c r="H3181" s="138">
        <v>17.201540436456998</v>
      </c>
    </row>
    <row r="3182" spans="1:8">
      <c r="A3182" s="39" t="s">
        <v>545</v>
      </c>
      <c r="B3182" s="39" t="s">
        <v>175</v>
      </c>
      <c r="C3182" s="39" t="s">
        <v>373</v>
      </c>
      <c r="D3182" s="39" t="s">
        <v>358</v>
      </c>
      <c r="E3182" s="138">
        <v>4.78</v>
      </c>
      <c r="F3182" s="138">
        <v>2.74</v>
      </c>
      <c r="G3182" s="138">
        <v>8.2200000000000006</v>
      </c>
      <c r="H3182" s="138">
        <v>28.24267782426778</v>
      </c>
    </row>
    <row r="3183" spans="1:8">
      <c r="A3183" s="39" t="s">
        <v>237</v>
      </c>
      <c r="B3183" s="39" t="s">
        <v>98</v>
      </c>
      <c r="C3183" s="39" t="s">
        <v>374</v>
      </c>
      <c r="D3183" s="39" t="s">
        <v>358</v>
      </c>
      <c r="E3183" s="138">
        <v>5.55</v>
      </c>
      <c r="F3183" s="138">
        <v>4</v>
      </c>
      <c r="G3183" s="138">
        <v>7.65</v>
      </c>
      <c r="H3183" s="138">
        <v>16.576576576576578</v>
      </c>
    </row>
    <row r="3184" spans="1:8">
      <c r="A3184" s="39" t="s">
        <v>237</v>
      </c>
      <c r="B3184" s="39" t="s">
        <v>105</v>
      </c>
      <c r="C3184" s="39" t="s">
        <v>374</v>
      </c>
      <c r="D3184" s="39" t="s">
        <v>358</v>
      </c>
      <c r="E3184" s="138">
        <v>4.3600000000000003</v>
      </c>
      <c r="F3184" s="138">
        <v>3.26</v>
      </c>
      <c r="G3184" s="138">
        <v>5.8</v>
      </c>
      <c r="H3184" s="138">
        <v>14.678899082568805</v>
      </c>
    </row>
    <row r="3185" spans="1:8">
      <c r="A3185" s="39" t="s">
        <v>237</v>
      </c>
      <c r="B3185" s="39" t="s">
        <v>106</v>
      </c>
      <c r="C3185" s="39" t="s">
        <v>372</v>
      </c>
      <c r="D3185" s="39" t="s">
        <v>358</v>
      </c>
      <c r="E3185" s="138">
        <v>4.55</v>
      </c>
      <c r="F3185" s="138">
        <v>2.83</v>
      </c>
      <c r="G3185" s="138">
        <v>7.25</v>
      </c>
      <c r="H3185" s="138">
        <v>24.175824175824179</v>
      </c>
    </row>
    <row r="3186" spans="1:8">
      <c r="A3186" s="39" t="s">
        <v>237</v>
      </c>
      <c r="B3186" s="39" t="s">
        <v>125</v>
      </c>
      <c r="C3186" s="39" t="s">
        <v>371</v>
      </c>
      <c r="D3186" s="39" t="s">
        <v>358</v>
      </c>
      <c r="E3186" s="138">
        <v>10.82</v>
      </c>
      <c r="F3186" s="138">
        <v>7.8</v>
      </c>
      <c r="G3186" s="138">
        <v>14.83</v>
      </c>
      <c r="H3186" s="138">
        <v>16.451016635859521</v>
      </c>
    </row>
    <row r="3187" spans="1:8">
      <c r="A3187" s="39" t="s">
        <v>237</v>
      </c>
      <c r="B3187" s="39" t="s">
        <v>131</v>
      </c>
      <c r="C3187" s="39" t="s">
        <v>374</v>
      </c>
      <c r="D3187" s="39" t="s">
        <v>358</v>
      </c>
      <c r="E3187" s="138">
        <v>7.46</v>
      </c>
      <c r="F3187" s="138">
        <v>5.6</v>
      </c>
      <c r="G3187" s="138">
        <v>9.8699999999999992</v>
      </c>
      <c r="H3187" s="138">
        <v>14.47721179624665</v>
      </c>
    </row>
    <row r="3188" spans="1:8">
      <c r="A3188" s="39" t="s">
        <v>237</v>
      </c>
      <c r="B3188" s="39" t="s">
        <v>133</v>
      </c>
      <c r="C3188" s="39" t="s">
        <v>373</v>
      </c>
      <c r="D3188" s="39" t="s">
        <v>358</v>
      </c>
      <c r="E3188" s="138">
        <v>3.56</v>
      </c>
      <c r="F3188" s="138">
        <v>2.29</v>
      </c>
      <c r="G3188" s="138">
        <v>5.5</v>
      </c>
      <c r="H3188" s="138">
        <v>22.471910112359552</v>
      </c>
    </row>
    <row r="3189" spans="1:8">
      <c r="A3189" s="39" t="s">
        <v>237</v>
      </c>
      <c r="B3189" s="39" t="s">
        <v>137</v>
      </c>
      <c r="C3189" s="39" t="s">
        <v>372</v>
      </c>
      <c r="D3189" s="39" t="s">
        <v>358</v>
      </c>
      <c r="E3189" s="138">
        <v>4.3099999999999996</v>
      </c>
      <c r="F3189" s="138">
        <v>3.01</v>
      </c>
      <c r="G3189" s="138">
        <v>6.15</v>
      </c>
      <c r="H3189" s="138">
        <v>18.32946635730859</v>
      </c>
    </row>
    <row r="3190" spans="1:8">
      <c r="A3190" s="39" t="s">
        <v>237</v>
      </c>
      <c r="B3190" s="39" t="s">
        <v>138</v>
      </c>
      <c r="C3190" s="39" t="s">
        <v>374</v>
      </c>
      <c r="D3190" s="39" t="s">
        <v>358</v>
      </c>
      <c r="E3190" s="138">
        <v>5.79</v>
      </c>
      <c r="F3190" s="138">
        <v>3.84</v>
      </c>
      <c r="G3190" s="138">
        <v>8.65</v>
      </c>
      <c r="H3190" s="138">
        <v>20.725388601036268</v>
      </c>
    </row>
    <row r="3191" spans="1:8">
      <c r="A3191" s="39" t="s">
        <v>237</v>
      </c>
      <c r="B3191" s="39" t="s">
        <v>140</v>
      </c>
      <c r="C3191" s="39" t="s">
        <v>373</v>
      </c>
      <c r="D3191" s="39" t="s">
        <v>358</v>
      </c>
      <c r="E3191" s="138">
        <v>6.3</v>
      </c>
      <c r="F3191" s="138">
        <v>4.47</v>
      </c>
      <c r="G3191" s="138">
        <v>8.81</v>
      </c>
      <c r="H3191" s="138">
        <v>17.301587301587304</v>
      </c>
    </row>
    <row r="3192" spans="1:8">
      <c r="A3192" s="39" t="s">
        <v>237</v>
      </c>
      <c r="B3192" s="39" t="s">
        <v>144</v>
      </c>
      <c r="C3192" s="39" t="s">
        <v>371</v>
      </c>
      <c r="D3192" s="39" t="s">
        <v>358</v>
      </c>
      <c r="E3192" s="138">
        <v>9.24</v>
      </c>
      <c r="F3192" s="138">
        <v>7.06</v>
      </c>
      <c r="G3192" s="138">
        <v>12.02</v>
      </c>
      <c r="H3192" s="138">
        <v>13.636363636363635</v>
      </c>
    </row>
    <row r="3193" spans="1:8">
      <c r="A3193" s="39" t="s">
        <v>237</v>
      </c>
      <c r="B3193" s="39" t="s">
        <v>145</v>
      </c>
      <c r="C3193" s="39" t="s">
        <v>371</v>
      </c>
      <c r="D3193" s="39" t="s">
        <v>358</v>
      </c>
      <c r="E3193" s="138">
        <v>8.36</v>
      </c>
      <c r="F3193" s="138">
        <v>6.48</v>
      </c>
      <c r="G3193" s="138">
        <v>10.73</v>
      </c>
      <c r="H3193" s="138">
        <v>12.918660287081341</v>
      </c>
    </row>
    <row r="3194" spans="1:8">
      <c r="A3194" s="39" t="s">
        <v>237</v>
      </c>
      <c r="B3194" s="39" t="s">
        <v>146</v>
      </c>
      <c r="C3194" s="39" t="s">
        <v>372</v>
      </c>
      <c r="D3194" s="39" t="s">
        <v>358</v>
      </c>
      <c r="E3194" s="138">
        <v>6.36</v>
      </c>
      <c r="F3194" s="138">
        <v>4.59</v>
      </c>
      <c r="G3194" s="138">
        <v>8.77</v>
      </c>
      <c r="H3194" s="138">
        <v>16.509433962264151</v>
      </c>
    </row>
    <row r="3195" spans="1:8">
      <c r="A3195" s="39" t="s">
        <v>237</v>
      </c>
      <c r="B3195" s="39" t="s">
        <v>153</v>
      </c>
      <c r="C3195" s="39" t="s">
        <v>371</v>
      </c>
      <c r="D3195" s="39" t="s">
        <v>358</v>
      </c>
      <c r="E3195" s="138">
        <v>5.99</v>
      </c>
      <c r="F3195" s="138">
        <v>4.3499999999999996</v>
      </c>
      <c r="G3195" s="138">
        <v>8.18</v>
      </c>
      <c r="H3195" s="138">
        <v>16.193656093489146</v>
      </c>
    </row>
    <row r="3196" spans="1:8">
      <c r="A3196" s="39" t="s">
        <v>237</v>
      </c>
      <c r="B3196" s="39" t="s">
        <v>162</v>
      </c>
      <c r="C3196" s="39" t="s">
        <v>371</v>
      </c>
      <c r="D3196" s="39" t="s">
        <v>358</v>
      </c>
      <c r="E3196" s="138">
        <v>9.1199999999999992</v>
      </c>
      <c r="F3196" s="138">
        <v>6.87</v>
      </c>
      <c r="G3196" s="138">
        <v>12.02</v>
      </c>
      <c r="H3196" s="138">
        <v>14.254385964912283</v>
      </c>
    </row>
    <row r="3197" spans="1:8">
      <c r="A3197" s="39" t="s">
        <v>237</v>
      </c>
      <c r="B3197" s="39" t="s">
        <v>165</v>
      </c>
      <c r="C3197" s="39" t="s">
        <v>374</v>
      </c>
      <c r="D3197" s="39" t="s">
        <v>358</v>
      </c>
      <c r="E3197" s="138">
        <v>9.0500000000000007</v>
      </c>
      <c r="F3197" s="138">
        <v>6.12</v>
      </c>
      <c r="G3197" s="138">
        <v>13.2</v>
      </c>
      <c r="H3197" s="138">
        <v>19.668508287292816</v>
      </c>
    </row>
    <row r="3198" spans="1:8">
      <c r="A3198" s="39" t="s">
        <v>237</v>
      </c>
      <c r="B3198" s="39" t="s">
        <v>166</v>
      </c>
      <c r="C3198" s="39" t="s">
        <v>374</v>
      </c>
      <c r="D3198" s="39" t="s">
        <v>358</v>
      </c>
      <c r="E3198" s="138">
        <v>5.68</v>
      </c>
      <c r="F3198" s="138">
        <v>4.18</v>
      </c>
      <c r="G3198" s="138">
        <v>7.66</v>
      </c>
      <c r="H3198" s="138">
        <v>15.492957746478876</v>
      </c>
    </row>
    <row r="3199" spans="1:8">
      <c r="A3199" s="39" t="s">
        <v>237</v>
      </c>
      <c r="B3199" s="39" t="s">
        <v>170</v>
      </c>
      <c r="C3199" s="39" t="s">
        <v>372</v>
      </c>
      <c r="D3199" s="39" t="s">
        <v>358</v>
      </c>
      <c r="E3199" s="138">
        <v>5.23</v>
      </c>
      <c r="F3199" s="138">
        <v>3.54</v>
      </c>
      <c r="G3199" s="138">
        <v>7.68</v>
      </c>
      <c r="H3199" s="138">
        <v>19.885277246653917</v>
      </c>
    </row>
    <row r="3200" spans="1:8">
      <c r="A3200" s="39" t="s">
        <v>237</v>
      </c>
      <c r="B3200" s="39" t="s">
        <v>172</v>
      </c>
      <c r="C3200" s="39" t="s">
        <v>374</v>
      </c>
      <c r="D3200" s="39" t="s">
        <v>358</v>
      </c>
      <c r="E3200" s="138">
        <v>7.96</v>
      </c>
      <c r="F3200" s="138">
        <v>5.97</v>
      </c>
      <c r="G3200" s="138">
        <v>10.55</v>
      </c>
      <c r="H3200" s="138">
        <v>14.572864321608039</v>
      </c>
    </row>
    <row r="3201" spans="1:8">
      <c r="A3201" s="39" t="s">
        <v>237</v>
      </c>
      <c r="B3201" s="39" t="s">
        <v>175</v>
      </c>
      <c r="C3201" s="39" t="s">
        <v>373</v>
      </c>
      <c r="D3201" s="39" t="s">
        <v>358</v>
      </c>
      <c r="E3201" s="138">
        <v>5.96</v>
      </c>
      <c r="F3201" s="138">
        <v>3.99</v>
      </c>
      <c r="G3201" s="138">
        <v>8.82</v>
      </c>
      <c r="H3201" s="138">
        <v>20.302013422818792</v>
      </c>
    </row>
    <row r="3202" spans="1:8">
      <c r="A3202" s="39" t="s">
        <v>238</v>
      </c>
      <c r="B3202" s="39" t="s">
        <v>98</v>
      </c>
      <c r="C3202" s="39" t="s">
        <v>374</v>
      </c>
      <c r="D3202" s="39" t="s">
        <v>358</v>
      </c>
      <c r="E3202" s="138">
        <v>2.38</v>
      </c>
      <c r="F3202" s="138">
        <v>1.35</v>
      </c>
      <c r="G3202" s="138">
        <v>4.17</v>
      </c>
      <c r="H3202" s="138">
        <v>28.991596638655459</v>
      </c>
    </row>
    <row r="3203" spans="1:8">
      <c r="A3203" s="39" t="s">
        <v>238</v>
      </c>
      <c r="B3203" s="39" t="s">
        <v>105</v>
      </c>
      <c r="C3203" s="39" t="s">
        <v>374</v>
      </c>
      <c r="D3203" s="39" t="s">
        <v>358</v>
      </c>
      <c r="E3203" s="138">
        <v>2.2799999999999998</v>
      </c>
      <c r="F3203" s="138">
        <v>1.1399999999999999</v>
      </c>
      <c r="G3203" s="138">
        <v>4.5199999999999996</v>
      </c>
      <c r="H3203" s="138">
        <v>35.087719298245617</v>
      </c>
    </row>
    <row r="3204" spans="1:8">
      <c r="A3204" s="39" t="s">
        <v>238</v>
      </c>
      <c r="B3204" s="39" t="s">
        <v>106</v>
      </c>
      <c r="C3204" s="39" t="s">
        <v>372</v>
      </c>
      <c r="D3204" s="39" t="s">
        <v>358</v>
      </c>
      <c r="E3204" s="138">
        <v>0.81</v>
      </c>
      <c r="F3204" s="138">
        <v>0.36</v>
      </c>
      <c r="G3204" s="138">
        <v>1.79</v>
      </c>
      <c r="H3204" s="138">
        <v>40.74074074074074</v>
      </c>
    </row>
    <row r="3205" spans="1:8">
      <c r="A3205" s="39" t="s">
        <v>238</v>
      </c>
      <c r="B3205" s="39" t="s">
        <v>125</v>
      </c>
      <c r="C3205" s="39" t="s">
        <v>371</v>
      </c>
      <c r="D3205" s="39" t="s">
        <v>358</v>
      </c>
      <c r="E3205" s="138">
        <v>2.42</v>
      </c>
      <c r="F3205" s="138">
        <v>1.29</v>
      </c>
      <c r="G3205" s="138">
        <v>4.5</v>
      </c>
      <c r="H3205" s="138">
        <v>31.818181818181817</v>
      </c>
    </row>
    <row r="3206" spans="1:8">
      <c r="A3206" s="39" t="s">
        <v>238</v>
      </c>
      <c r="B3206" s="39" t="s">
        <v>131</v>
      </c>
      <c r="C3206" s="39" t="s">
        <v>374</v>
      </c>
      <c r="D3206" s="39" t="s">
        <v>358</v>
      </c>
      <c r="E3206" s="138">
        <v>3.44</v>
      </c>
      <c r="F3206" s="138">
        <v>1.46</v>
      </c>
      <c r="G3206" s="138">
        <v>7.9</v>
      </c>
      <c r="H3206" s="138">
        <v>43.313953488372093</v>
      </c>
    </row>
    <row r="3207" spans="1:8">
      <c r="A3207" s="39" t="s">
        <v>238</v>
      </c>
      <c r="B3207" s="39" t="s">
        <v>133</v>
      </c>
      <c r="C3207" s="39" t="s">
        <v>373</v>
      </c>
      <c r="D3207" s="39" t="s">
        <v>358</v>
      </c>
      <c r="E3207" s="138">
        <v>1.02</v>
      </c>
      <c r="F3207" s="138">
        <v>0.47</v>
      </c>
      <c r="G3207" s="138">
        <v>2.17</v>
      </c>
      <c r="H3207" s="138">
        <v>39.215686274509807</v>
      </c>
    </row>
    <row r="3208" spans="1:8">
      <c r="A3208" s="39" t="s">
        <v>238</v>
      </c>
      <c r="B3208" s="39" t="s">
        <v>137</v>
      </c>
      <c r="C3208" s="39" t="s">
        <v>372</v>
      </c>
      <c r="D3208" s="39" t="s">
        <v>358</v>
      </c>
      <c r="E3208" s="138">
        <v>1.63</v>
      </c>
      <c r="F3208" s="138">
        <v>0.94</v>
      </c>
      <c r="G3208" s="138">
        <v>2.8</v>
      </c>
      <c r="H3208" s="138">
        <v>27.607361963190186</v>
      </c>
    </row>
    <row r="3209" spans="1:8">
      <c r="A3209" s="39" t="s">
        <v>238</v>
      </c>
      <c r="B3209" s="39" t="s">
        <v>138</v>
      </c>
      <c r="C3209" s="39" t="s">
        <v>374</v>
      </c>
      <c r="D3209" s="39" t="s">
        <v>358</v>
      </c>
      <c r="E3209" s="138">
        <v>1.72</v>
      </c>
      <c r="F3209" s="138">
        <v>1.05</v>
      </c>
      <c r="G3209" s="138">
        <v>2.79</v>
      </c>
      <c r="H3209" s="138">
        <v>25</v>
      </c>
    </row>
    <row r="3210" spans="1:8">
      <c r="A3210" s="39" t="s">
        <v>238</v>
      </c>
      <c r="B3210" s="39" t="s">
        <v>140</v>
      </c>
      <c r="C3210" s="39" t="s">
        <v>373</v>
      </c>
      <c r="D3210" s="39" t="s">
        <v>358</v>
      </c>
      <c r="E3210" s="138">
        <v>2.2200000000000002</v>
      </c>
      <c r="F3210" s="138">
        <v>0.99</v>
      </c>
      <c r="G3210" s="138">
        <v>4.91</v>
      </c>
      <c r="H3210" s="138">
        <v>40.990990990990987</v>
      </c>
    </row>
    <row r="3211" spans="1:8">
      <c r="A3211" s="39" t="s">
        <v>238</v>
      </c>
      <c r="B3211" s="39" t="s">
        <v>144</v>
      </c>
      <c r="C3211" s="39" t="s">
        <v>371</v>
      </c>
      <c r="D3211" s="39" t="s">
        <v>358</v>
      </c>
      <c r="E3211" s="138">
        <v>2.3199999999999998</v>
      </c>
      <c r="F3211" s="138">
        <v>1.36</v>
      </c>
      <c r="G3211" s="138">
        <v>3.95</v>
      </c>
      <c r="H3211" s="138">
        <v>27.155172413793103</v>
      </c>
    </row>
    <row r="3212" spans="1:8">
      <c r="A3212" s="39" t="s">
        <v>238</v>
      </c>
      <c r="B3212" s="39" t="s">
        <v>145</v>
      </c>
      <c r="C3212" s="39" t="s">
        <v>371</v>
      </c>
      <c r="D3212" s="39" t="s">
        <v>358</v>
      </c>
      <c r="E3212" s="138">
        <v>2.91</v>
      </c>
      <c r="F3212" s="138">
        <v>1.95</v>
      </c>
      <c r="G3212" s="138">
        <v>4.34</v>
      </c>
      <c r="H3212" s="138">
        <v>20.618556701030926</v>
      </c>
    </row>
    <row r="3213" spans="1:8">
      <c r="A3213" s="39" t="s">
        <v>238</v>
      </c>
      <c r="B3213" s="39" t="s">
        <v>146</v>
      </c>
      <c r="C3213" s="39" t="s">
        <v>372</v>
      </c>
      <c r="D3213" s="39" t="s">
        <v>358</v>
      </c>
      <c r="E3213" s="138">
        <v>1.59</v>
      </c>
      <c r="F3213" s="138">
        <v>0.69</v>
      </c>
      <c r="G3213" s="138">
        <v>3.62</v>
      </c>
      <c r="H3213" s="138">
        <v>42.138364779874216</v>
      </c>
    </row>
    <row r="3214" spans="1:8">
      <c r="A3214" s="39" t="s">
        <v>238</v>
      </c>
      <c r="B3214" s="39" t="s">
        <v>153</v>
      </c>
      <c r="C3214" s="39" t="s">
        <v>371</v>
      </c>
      <c r="D3214" s="39" t="s">
        <v>358</v>
      </c>
      <c r="E3214" s="138">
        <v>6.45</v>
      </c>
      <c r="F3214" s="138">
        <v>2.02</v>
      </c>
      <c r="G3214" s="138">
        <v>18.739999999999998</v>
      </c>
      <c r="H3214" s="138">
        <v>57.674418604651166</v>
      </c>
    </row>
    <row r="3215" spans="1:8">
      <c r="A3215" s="39" t="s">
        <v>238</v>
      </c>
      <c r="B3215" s="39" t="s">
        <v>162</v>
      </c>
      <c r="C3215" s="39" t="s">
        <v>371</v>
      </c>
      <c r="D3215" s="39" t="s">
        <v>358</v>
      </c>
      <c r="E3215" s="138">
        <v>3.4</v>
      </c>
      <c r="F3215" s="138">
        <v>2.33</v>
      </c>
      <c r="G3215" s="138">
        <v>4.9400000000000004</v>
      </c>
      <c r="H3215" s="138">
        <v>19.117647058823533</v>
      </c>
    </row>
    <row r="3216" spans="1:8">
      <c r="A3216" s="39" t="s">
        <v>238</v>
      </c>
      <c r="B3216" s="39" t="s">
        <v>165</v>
      </c>
      <c r="C3216" s="39" t="s">
        <v>374</v>
      </c>
      <c r="D3216" s="39" t="s">
        <v>358</v>
      </c>
      <c r="E3216" s="138">
        <v>3.76</v>
      </c>
      <c r="F3216" s="138">
        <v>1.65</v>
      </c>
      <c r="G3216" s="138">
        <v>8.31</v>
      </c>
      <c r="H3216" s="138">
        <v>41.223404255319153</v>
      </c>
    </row>
    <row r="3217" spans="1:8">
      <c r="A3217" s="39" t="s">
        <v>238</v>
      </c>
      <c r="B3217" s="39" t="s">
        <v>166</v>
      </c>
      <c r="C3217" s="39" t="s">
        <v>374</v>
      </c>
      <c r="D3217" s="39" t="s">
        <v>358</v>
      </c>
      <c r="E3217" s="138">
        <v>2.68</v>
      </c>
      <c r="F3217" s="138">
        <v>1.22</v>
      </c>
      <c r="G3217" s="138">
        <v>5.78</v>
      </c>
      <c r="H3217" s="138">
        <v>39.925373134328353</v>
      </c>
    </row>
    <row r="3218" spans="1:8">
      <c r="A3218" s="39" t="s">
        <v>238</v>
      </c>
      <c r="B3218" s="39" t="s">
        <v>170</v>
      </c>
      <c r="C3218" s="39" t="s">
        <v>372</v>
      </c>
      <c r="D3218" s="39" t="s">
        <v>358</v>
      </c>
      <c r="E3218" s="138">
        <v>2.19</v>
      </c>
      <c r="F3218" s="138">
        <v>1.27</v>
      </c>
      <c r="G3218" s="138">
        <v>3.75</v>
      </c>
      <c r="H3218" s="138">
        <v>27.853881278538811</v>
      </c>
    </row>
    <row r="3219" spans="1:8">
      <c r="A3219" s="39" t="s">
        <v>238</v>
      </c>
      <c r="B3219" s="39" t="s">
        <v>172</v>
      </c>
      <c r="C3219" s="39" t="s">
        <v>374</v>
      </c>
      <c r="D3219" s="39" t="s">
        <v>358</v>
      </c>
      <c r="E3219" s="138">
        <v>1.69</v>
      </c>
      <c r="F3219" s="138">
        <v>0.86</v>
      </c>
      <c r="G3219" s="138">
        <v>3.32</v>
      </c>
      <c r="H3219" s="138">
        <v>34.911242603550299</v>
      </c>
    </row>
    <row r="3220" spans="1:8">
      <c r="A3220" s="39" t="s">
        <v>238</v>
      </c>
      <c r="B3220" s="39" t="s">
        <v>175</v>
      </c>
      <c r="C3220" s="39" t="s">
        <v>373</v>
      </c>
      <c r="D3220" s="39" t="s">
        <v>358</v>
      </c>
      <c r="E3220" s="138">
        <v>2.17</v>
      </c>
      <c r="F3220" s="138">
        <v>0.99</v>
      </c>
      <c r="G3220" s="138">
        <v>4.7</v>
      </c>
      <c r="H3220" s="138">
        <v>39.631336405529957</v>
      </c>
    </row>
    <row r="3221" spans="1:8">
      <c r="A3221" s="39" t="s">
        <v>239</v>
      </c>
      <c r="B3221" s="39" t="s">
        <v>98</v>
      </c>
      <c r="C3221" s="39" t="s">
        <v>374</v>
      </c>
      <c r="D3221" s="39" t="s">
        <v>358</v>
      </c>
      <c r="E3221" s="138">
        <v>8.42</v>
      </c>
      <c r="F3221" s="138">
        <v>6.24</v>
      </c>
      <c r="G3221" s="138">
        <v>11.26</v>
      </c>
      <c r="H3221" s="138">
        <v>15.083135391923991</v>
      </c>
    </row>
    <row r="3222" spans="1:8">
      <c r="A3222" s="39" t="s">
        <v>239</v>
      </c>
      <c r="B3222" s="39" t="s">
        <v>105</v>
      </c>
      <c r="C3222" s="39" t="s">
        <v>374</v>
      </c>
      <c r="D3222" s="39" t="s">
        <v>358</v>
      </c>
      <c r="E3222" s="138">
        <v>10.23</v>
      </c>
      <c r="F3222" s="138">
        <v>7.57</v>
      </c>
      <c r="G3222" s="138">
        <v>13.68</v>
      </c>
      <c r="H3222" s="138">
        <v>15.151515151515152</v>
      </c>
    </row>
    <row r="3223" spans="1:8">
      <c r="A3223" s="39" t="s">
        <v>239</v>
      </c>
      <c r="B3223" s="39" t="s">
        <v>106</v>
      </c>
      <c r="C3223" s="39" t="s">
        <v>372</v>
      </c>
      <c r="D3223" s="39" t="s">
        <v>358</v>
      </c>
      <c r="E3223" s="138">
        <v>9.07</v>
      </c>
      <c r="F3223" s="138">
        <v>6.56</v>
      </c>
      <c r="G3223" s="138">
        <v>12.41</v>
      </c>
      <c r="H3223" s="138">
        <v>16.31753031973539</v>
      </c>
    </row>
    <row r="3224" spans="1:8">
      <c r="A3224" s="39" t="s">
        <v>239</v>
      </c>
      <c r="B3224" s="39" t="s">
        <v>125</v>
      </c>
      <c r="C3224" s="39" t="s">
        <v>371</v>
      </c>
      <c r="D3224" s="39" t="s">
        <v>358</v>
      </c>
      <c r="E3224" s="138">
        <v>11.18</v>
      </c>
      <c r="F3224" s="138">
        <v>8.68</v>
      </c>
      <c r="G3224" s="138">
        <v>14.3</v>
      </c>
      <c r="H3224" s="138">
        <v>12.790697674418606</v>
      </c>
    </row>
    <row r="3225" spans="1:8">
      <c r="A3225" s="39" t="s">
        <v>239</v>
      </c>
      <c r="B3225" s="39" t="s">
        <v>131</v>
      </c>
      <c r="C3225" s="39" t="s">
        <v>374</v>
      </c>
      <c r="D3225" s="39" t="s">
        <v>358</v>
      </c>
      <c r="E3225" s="138">
        <v>10.4</v>
      </c>
      <c r="F3225" s="138">
        <v>7.71</v>
      </c>
      <c r="G3225" s="138">
        <v>13.88</v>
      </c>
      <c r="H3225" s="138">
        <v>15</v>
      </c>
    </row>
    <row r="3226" spans="1:8">
      <c r="A3226" s="39" t="s">
        <v>239</v>
      </c>
      <c r="B3226" s="39" t="s">
        <v>133</v>
      </c>
      <c r="C3226" s="39" t="s">
        <v>373</v>
      </c>
      <c r="D3226" s="39" t="s">
        <v>358</v>
      </c>
      <c r="E3226" s="138">
        <v>6.46</v>
      </c>
      <c r="F3226" s="138">
        <v>4.59</v>
      </c>
      <c r="G3226" s="138">
        <v>9.02</v>
      </c>
      <c r="H3226" s="138">
        <v>17.182662538699692</v>
      </c>
    </row>
    <row r="3227" spans="1:8">
      <c r="A3227" s="39" t="s">
        <v>239</v>
      </c>
      <c r="B3227" s="39" t="s">
        <v>137</v>
      </c>
      <c r="C3227" s="39" t="s">
        <v>372</v>
      </c>
      <c r="D3227" s="39" t="s">
        <v>358</v>
      </c>
      <c r="E3227" s="138">
        <v>6.52</v>
      </c>
      <c r="F3227" s="138">
        <v>4.78</v>
      </c>
      <c r="G3227" s="138">
        <v>8.84</v>
      </c>
      <c r="H3227" s="138">
        <v>15.644171779141105</v>
      </c>
    </row>
    <row r="3228" spans="1:8">
      <c r="A3228" s="39" t="s">
        <v>239</v>
      </c>
      <c r="B3228" s="39" t="s">
        <v>138</v>
      </c>
      <c r="C3228" s="39" t="s">
        <v>374</v>
      </c>
      <c r="D3228" s="39" t="s">
        <v>358</v>
      </c>
      <c r="E3228" s="138">
        <v>8.61</v>
      </c>
      <c r="F3228" s="138">
        <v>6.62</v>
      </c>
      <c r="G3228" s="138">
        <v>11.12</v>
      </c>
      <c r="H3228" s="138">
        <v>13.240418118466899</v>
      </c>
    </row>
    <row r="3229" spans="1:8">
      <c r="A3229" s="39" t="s">
        <v>239</v>
      </c>
      <c r="B3229" s="39" t="s">
        <v>140</v>
      </c>
      <c r="C3229" s="39" t="s">
        <v>373</v>
      </c>
      <c r="D3229" s="39" t="s">
        <v>358</v>
      </c>
      <c r="E3229" s="138">
        <v>7.45</v>
      </c>
      <c r="F3229" s="138">
        <v>4.91</v>
      </c>
      <c r="G3229" s="138">
        <v>11.13</v>
      </c>
      <c r="H3229" s="138">
        <v>20.939597315436242</v>
      </c>
    </row>
    <row r="3230" spans="1:8">
      <c r="A3230" s="39" t="s">
        <v>239</v>
      </c>
      <c r="B3230" s="39" t="s">
        <v>144</v>
      </c>
      <c r="C3230" s="39" t="s">
        <v>371</v>
      </c>
      <c r="D3230" s="39" t="s">
        <v>358</v>
      </c>
      <c r="E3230" s="138">
        <v>7.59</v>
      </c>
      <c r="F3230" s="138">
        <v>5.69</v>
      </c>
      <c r="G3230" s="138">
        <v>10.06</v>
      </c>
      <c r="H3230" s="138">
        <v>14.492753623188406</v>
      </c>
    </row>
    <row r="3231" spans="1:8">
      <c r="A3231" s="39" t="s">
        <v>239</v>
      </c>
      <c r="B3231" s="39" t="s">
        <v>145</v>
      </c>
      <c r="C3231" s="39" t="s">
        <v>371</v>
      </c>
      <c r="D3231" s="39" t="s">
        <v>358</v>
      </c>
      <c r="E3231" s="138">
        <v>9.6199999999999992</v>
      </c>
      <c r="F3231" s="138">
        <v>7.07</v>
      </c>
      <c r="G3231" s="138">
        <v>12.97</v>
      </c>
      <c r="H3231" s="138">
        <v>15.48856548856549</v>
      </c>
    </row>
    <row r="3232" spans="1:8">
      <c r="A3232" s="39" t="s">
        <v>239</v>
      </c>
      <c r="B3232" s="39" t="s">
        <v>146</v>
      </c>
      <c r="C3232" s="39" t="s">
        <v>372</v>
      </c>
      <c r="D3232" s="39" t="s">
        <v>358</v>
      </c>
      <c r="E3232" s="138">
        <v>8.8699999999999992</v>
      </c>
      <c r="F3232" s="138">
        <v>6</v>
      </c>
      <c r="G3232" s="138">
        <v>12.94</v>
      </c>
      <c r="H3232" s="138">
        <v>19.616685456595267</v>
      </c>
    </row>
    <row r="3233" spans="1:8">
      <c r="A3233" s="39" t="s">
        <v>239</v>
      </c>
      <c r="B3233" s="39" t="s">
        <v>153</v>
      </c>
      <c r="C3233" s="39" t="s">
        <v>371</v>
      </c>
      <c r="D3233" s="39" t="s">
        <v>358</v>
      </c>
      <c r="E3233" s="138">
        <v>13.67</v>
      </c>
      <c r="F3233" s="138">
        <v>9.33</v>
      </c>
      <c r="G3233" s="138">
        <v>19.61</v>
      </c>
      <c r="H3233" s="138">
        <v>19.019751280175569</v>
      </c>
    </row>
    <row r="3234" spans="1:8">
      <c r="A3234" s="39" t="s">
        <v>239</v>
      </c>
      <c r="B3234" s="39" t="s">
        <v>162</v>
      </c>
      <c r="C3234" s="39" t="s">
        <v>371</v>
      </c>
      <c r="D3234" s="39" t="s">
        <v>358</v>
      </c>
      <c r="E3234" s="138">
        <v>12.33</v>
      </c>
      <c r="F3234" s="138">
        <v>8.9499999999999993</v>
      </c>
      <c r="G3234" s="138">
        <v>16.75</v>
      </c>
      <c r="H3234" s="138">
        <v>15.977291159772911</v>
      </c>
    </row>
    <row r="3235" spans="1:8">
      <c r="A3235" s="39" t="s">
        <v>239</v>
      </c>
      <c r="B3235" s="39" t="s">
        <v>165</v>
      </c>
      <c r="C3235" s="39" t="s">
        <v>374</v>
      </c>
      <c r="D3235" s="39" t="s">
        <v>358</v>
      </c>
      <c r="E3235" s="138">
        <v>9.56</v>
      </c>
      <c r="F3235" s="138">
        <v>7.18</v>
      </c>
      <c r="G3235" s="138">
        <v>12.63</v>
      </c>
      <c r="H3235" s="138">
        <v>14.435146443514643</v>
      </c>
    </row>
    <row r="3236" spans="1:8">
      <c r="A3236" s="39" t="s">
        <v>239</v>
      </c>
      <c r="B3236" s="39" t="s">
        <v>166</v>
      </c>
      <c r="C3236" s="39" t="s">
        <v>374</v>
      </c>
      <c r="D3236" s="39" t="s">
        <v>358</v>
      </c>
      <c r="E3236" s="138">
        <v>9.0500000000000007</v>
      </c>
      <c r="F3236" s="138">
        <v>7.04</v>
      </c>
      <c r="G3236" s="138">
        <v>11.57</v>
      </c>
      <c r="H3236" s="138">
        <v>12.707182320441987</v>
      </c>
    </row>
    <row r="3237" spans="1:8">
      <c r="A3237" s="39" t="s">
        <v>239</v>
      </c>
      <c r="B3237" s="39" t="s">
        <v>170</v>
      </c>
      <c r="C3237" s="39" t="s">
        <v>372</v>
      </c>
      <c r="D3237" s="39" t="s">
        <v>358</v>
      </c>
      <c r="E3237" s="138">
        <v>8.09</v>
      </c>
      <c r="F3237" s="138">
        <v>6.08</v>
      </c>
      <c r="G3237" s="138">
        <v>10.69</v>
      </c>
      <c r="H3237" s="138">
        <v>14.462299134734238</v>
      </c>
    </row>
    <row r="3238" spans="1:8">
      <c r="A3238" s="39" t="s">
        <v>239</v>
      </c>
      <c r="B3238" s="39" t="s">
        <v>172</v>
      </c>
      <c r="C3238" s="39" t="s">
        <v>374</v>
      </c>
      <c r="D3238" s="39" t="s">
        <v>358</v>
      </c>
      <c r="E3238" s="138">
        <v>10.02</v>
      </c>
      <c r="F3238" s="138">
        <v>7.64</v>
      </c>
      <c r="G3238" s="138">
        <v>13.03</v>
      </c>
      <c r="H3238" s="138">
        <v>13.572854291417165</v>
      </c>
    </row>
    <row r="3239" spans="1:8">
      <c r="A3239" s="39" t="s">
        <v>239</v>
      </c>
      <c r="B3239" s="39" t="s">
        <v>175</v>
      </c>
      <c r="C3239" s="39" t="s">
        <v>373</v>
      </c>
      <c r="D3239" s="39" t="s">
        <v>358</v>
      </c>
      <c r="E3239" s="138">
        <v>9.2799999999999994</v>
      </c>
      <c r="F3239" s="138">
        <v>6.67</v>
      </c>
      <c r="G3239" s="138">
        <v>12.76</v>
      </c>
      <c r="H3239" s="138">
        <v>16.594827586206897</v>
      </c>
    </row>
    <row r="3240" spans="1:8">
      <c r="A3240" s="39" t="s">
        <v>240</v>
      </c>
      <c r="B3240" s="39" t="s">
        <v>98</v>
      </c>
      <c r="C3240" s="39" t="s">
        <v>374</v>
      </c>
      <c r="D3240" s="39" t="s">
        <v>358</v>
      </c>
      <c r="E3240" s="138">
        <v>5.88</v>
      </c>
      <c r="F3240" s="138">
        <v>4.07</v>
      </c>
      <c r="G3240" s="138">
        <v>8.42</v>
      </c>
      <c r="H3240" s="138">
        <v>18.537414965986397</v>
      </c>
    </row>
    <row r="3241" spans="1:8">
      <c r="A3241" s="39" t="s">
        <v>240</v>
      </c>
      <c r="B3241" s="39" t="s">
        <v>105</v>
      </c>
      <c r="C3241" s="39" t="s">
        <v>374</v>
      </c>
      <c r="D3241" s="39" t="s">
        <v>358</v>
      </c>
      <c r="E3241" s="138">
        <v>5.77</v>
      </c>
      <c r="F3241" s="138">
        <v>4.4000000000000004</v>
      </c>
      <c r="G3241" s="138">
        <v>7.55</v>
      </c>
      <c r="H3241" s="138">
        <v>13.864818024263434</v>
      </c>
    </row>
    <row r="3242" spans="1:8">
      <c r="A3242" s="39" t="s">
        <v>240</v>
      </c>
      <c r="B3242" s="39" t="s">
        <v>106</v>
      </c>
      <c r="C3242" s="39" t="s">
        <v>372</v>
      </c>
      <c r="D3242" s="39" t="s">
        <v>358</v>
      </c>
      <c r="E3242" s="138">
        <v>5.0199999999999996</v>
      </c>
      <c r="F3242" s="138">
        <v>3.39</v>
      </c>
      <c r="G3242" s="138">
        <v>7.36</v>
      </c>
      <c r="H3242" s="138">
        <v>19.721115537848608</v>
      </c>
    </row>
    <row r="3243" spans="1:8">
      <c r="A3243" s="39" t="s">
        <v>240</v>
      </c>
      <c r="B3243" s="39" t="s">
        <v>125</v>
      </c>
      <c r="C3243" s="39" t="s">
        <v>371</v>
      </c>
      <c r="D3243" s="39" t="s">
        <v>358</v>
      </c>
      <c r="E3243" s="138">
        <v>6.63</v>
      </c>
      <c r="F3243" s="138">
        <v>5</v>
      </c>
      <c r="G3243" s="138">
        <v>8.74</v>
      </c>
      <c r="H3243" s="138">
        <v>14.177978883861236</v>
      </c>
    </row>
    <row r="3244" spans="1:8">
      <c r="A3244" s="39" t="s">
        <v>240</v>
      </c>
      <c r="B3244" s="39" t="s">
        <v>131</v>
      </c>
      <c r="C3244" s="39" t="s">
        <v>374</v>
      </c>
      <c r="D3244" s="39" t="s">
        <v>358</v>
      </c>
      <c r="E3244" s="138">
        <v>5.54</v>
      </c>
      <c r="F3244" s="138">
        <v>3.87</v>
      </c>
      <c r="G3244" s="138">
        <v>7.86</v>
      </c>
      <c r="H3244" s="138">
        <v>18.050541516245488</v>
      </c>
    </row>
    <row r="3245" spans="1:8">
      <c r="A3245" s="39" t="s">
        <v>240</v>
      </c>
      <c r="B3245" s="39" t="s">
        <v>133</v>
      </c>
      <c r="C3245" s="39" t="s">
        <v>373</v>
      </c>
      <c r="D3245" s="39" t="s">
        <v>358</v>
      </c>
      <c r="E3245" s="138">
        <v>4.37</v>
      </c>
      <c r="F3245" s="138">
        <v>2.96</v>
      </c>
      <c r="G3245" s="138">
        <v>6.4</v>
      </c>
      <c r="H3245" s="138">
        <v>19.679633867276888</v>
      </c>
    </row>
    <row r="3246" spans="1:8">
      <c r="A3246" s="39" t="s">
        <v>240</v>
      </c>
      <c r="B3246" s="39" t="s">
        <v>137</v>
      </c>
      <c r="C3246" s="39" t="s">
        <v>372</v>
      </c>
      <c r="D3246" s="39" t="s">
        <v>358</v>
      </c>
      <c r="E3246" s="138">
        <v>5.07</v>
      </c>
      <c r="F3246" s="138">
        <v>3.19</v>
      </c>
      <c r="G3246" s="138">
        <v>7.97</v>
      </c>
      <c r="H3246" s="138">
        <v>23.471400394477314</v>
      </c>
    </row>
    <row r="3247" spans="1:8">
      <c r="A3247" s="39" t="s">
        <v>240</v>
      </c>
      <c r="B3247" s="39" t="s">
        <v>138</v>
      </c>
      <c r="C3247" s="39" t="s">
        <v>374</v>
      </c>
      <c r="D3247" s="39" t="s">
        <v>358</v>
      </c>
      <c r="E3247" s="138">
        <v>4.25</v>
      </c>
      <c r="F3247" s="138">
        <v>3.05</v>
      </c>
      <c r="G3247" s="138">
        <v>5.89</v>
      </c>
      <c r="H3247" s="138">
        <v>16.705882352941178</v>
      </c>
    </row>
    <row r="3248" spans="1:8">
      <c r="A3248" s="39" t="s">
        <v>240</v>
      </c>
      <c r="B3248" s="39" t="s">
        <v>140</v>
      </c>
      <c r="C3248" s="39" t="s">
        <v>373</v>
      </c>
      <c r="D3248" s="39" t="s">
        <v>358</v>
      </c>
      <c r="E3248" s="138">
        <v>4.59</v>
      </c>
      <c r="F3248" s="138">
        <v>3.03</v>
      </c>
      <c r="G3248" s="138">
        <v>6.9</v>
      </c>
      <c r="H3248" s="138">
        <v>21.132897603485841</v>
      </c>
    </row>
    <row r="3249" spans="1:8">
      <c r="A3249" s="39" t="s">
        <v>240</v>
      </c>
      <c r="B3249" s="39" t="s">
        <v>144</v>
      </c>
      <c r="C3249" s="39" t="s">
        <v>371</v>
      </c>
      <c r="D3249" s="39" t="s">
        <v>358</v>
      </c>
      <c r="E3249" s="138">
        <v>6.07</v>
      </c>
      <c r="F3249" s="138">
        <v>4.4000000000000004</v>
      </c>
      <c r="G3249" s="138">
        <v>8.31</v>
      </c>
      <c r="H3249" s="138">
        <v>16.309719934102141</v>
      </c>
    </row>
    <row r="3250" spans="1:8">
      <c r="A3250" s="39" t="s">
        <v>240</v>
      </c>
      <c r="B3250" s="39" t="s">
        <v>145</v>
      </c>
      <c r="C3250" s="39" t="s">
        <v>371</v>
      </c>
      <c r="D3250" s="39" t="s">
        <v>358</v>
      </c>
      <c r="E3250" s="138">
        <v>5.93</v>
      </c>
      <c r="F3250" s="138">
        <v>4</v>
      </c>
      <c r="G3250" s="138">
        <v>8.7100000000000009</v>
      </c>
      <c r="H3250" s="138">
        <v>19.898819561551434</v>
      </c>
    </row>
    <row r="3251" spans="1:8">
      <c r="A3251" s="39" t="s">
        <v>240</v>
      </c>
      <c r="B3251" s="39" t="s">
        <v>146</v>
      </c>
      <c r="C3251" s="39" t="s">
        <v>372</v>
      </c>
      <c r="D3251" s="39" t="s">
        <v>358</v>
      </c>
      <c r="E3251" s="138">
        <v>6.82</v>
      </c>
      <c r="F3251" s="138">
        <v>4.59</v>
      </c>
      <c r="G3251" s="138">
        <v>10.01</v>
      </c>
      <c r="H3251" s="138">
        <v>19.941348973607038</v>
      </c>
    </row>
    <row r="3252" spans="1:8">
      <c r="A3252" s="39" t="s">
        <v>240</v>
      </c>
      <c r="B3252" s="39" t="s">
        <v>153</v>
      </c>
      <c r="C3252" s="39" t="s">
        <v>371</v>
      </c>
      <c r="D3252" s="39" t="s">
        <v>358</v>
      </c>
      <c r="E3252" s="138">
        <v>9.2799999999999994</v>
      </c>
      <c r="F3252" s="138">
        <v>5.99</v>
      </c>
      <c r="G3252" s="138">
        <v>14.09</v>
      </c>
      <c r="H3252" s="138">
        <v>21.875</v>
      </c>
    </row>
    <row r="3253" spans="1:8">
      <c r="A3253" s="39" t="s">
        <v>240</v>
      </c>
      <c r="B3253" s="39" t="s">
        <v>162</v>
      </c>
      <c r="C3253" s="39" t="s">
        <v>371</v>
      </c>
      <c r="D3253" s="39" t="s">
        <v>358</v>
      </c>
      <c r="E3253" s="138">
        <v>6.79</v>
      </c>
      <c r="F3253" s="138">
        <v>5.27</v>
      </c>
      <c r="G3253" s="138">
        <v>8.6999999999999993</v>
      </c>
      <c r="H3253" s="138">
        <v>12.812960235640647</v>
      </c>
    </row>
    <row r="3254" spans="1:8">
      <c r="A3254" s="39" t="s">
        <v>240</v>
      </c>
      <c r="B3254" s="39" t="s">
        <v>165</v>
      </c>
      <c r="C3254" s="39" t="s">
        <v>374</v>
      </c>
      <c r="D3254" s="39" t="s">
        <v>358</v>
      </c>
      <c r="E3254" s="138">
        <v>3.22</v>
      </c>
      <c r="F3254" s="138">
        <v>1.97</v>
      </c>
      <c r="G3254" s="138">
        <v>5.23</v>
      </c>
      <c r="H3254" s="138">
        <v>24.844720496894411</v>
      </c>
    </row>
    <row r="3255" spans="1:8">
      <c r="A3255" s="39" t="s">
        <v>240</v>
      </c>
      <c r="B3255" s="39" t="s">
        <v>166</v>
      </c>
      <c r="C3255" s="39" t="s">
        <v>374</v>
      </c>
      <c r="D3255" s="39" t="s">
        <v>358</v>
      </c>
      <c r="E3255" s="138">
        <v>5.08</v>
      </c>
      <c r="F3255" s="138">
        <v>3.73</v>
      </c>
      <c r="G3255" s="138">
        <v>6.88</v>
      </c>
      <c r="H3255" s="138">
        <v>15.551181102362206</v>
      </c>
    </row>
    <row r="3256" spans="1:8">
      <c r="A3256" s="39" t="s">
        <v>240</v>
      </c>
      <c r="B3256" s="39" t="s">
        <v>170</v>
      </c>
      <c r="C3256" s="39" t="s">
        <v>372</v>
      </c>
      <c r="D3256" s="39" t="s">
        <v>358</v>
      </c>
      <c r="E3256" s="138">
        <v>6.1</v>
      </c>
      <c r="F3256" s="138">
        <v>4.33</v>
      </c>
      <c r="G3256" s="138">
        <v>8.5299999999999994</v>
      </c>
      <c r="H3256" s="138">
        <v>17.377049180327873</v>
      </c>
    </row>
    <row r="3257" spans="1:8">
      <c r="A3257" s="39" t="s">
        <v>240</v>
      </c>
      <c r="B3257" s="39" t="s">
        <v>172</v>
      </c>
      <c r="C3257" s="39" t="s">
        <v>374</v>
      </c>
      <c r="D3257" s="39" t="s">
        <v>358</v>
      </c>
      <c r="E3257" s="138">
        <v>7.65</v>
      </c>
      <c r="F3257" s="138">
        <v>5.9</v>
      </c>
      <c r="G3257" s="138">
        <v>9.8800000000000008</v>
      </c>
      <c r="H3257" s="138">
        <v>13.202614379084968</v>
      </c>
    </row>
    <row r="3258" spans="1:8">
      <c r="A3258" s="39" t="s">
        <v>240</v>
      </c>
      <c r="B3258" s="39" t="s">
        <v>175</v>
      </c>
      <c r="C3258" s="39" t="s">
        <v>373</v>
      </c>
      <c r="D3258" s="39" t="s">
        <v>358</v>
      </c>
      <c r="E3258" s="138">
        <v>2.52</v>
      </c>
      <c r="F3258" s="138">
        <v>1.58</v>
      </c>
      <c r="G3258" s="138">
        <v>4</v>
      </c>
      <c r="H3258" s="138">
        <v>23.809523809523807</v>
      </c>
    </row>
    <row r="3259" spans="1:8">
      <c r="A3259" s="39" t="s">
        <v>546</v>
      </c>
      <c r="B3259" s="39" t="s">
        <v>98</v>
      </c>
      <c r="C3259" s="39" t="s">
        <v>374</v>
      </c>
      <c r="D3259" s="39" t="s">
        <v>358</v>
      </c>
      <c r="E3259" s="138">
        <v>23.84</v>
      </c>
      <c r="F3259" s="138">
        <v>17.63</v>
      </c>
      <c r="G3259" s="138">
        <v>31.4</v>
      </c>
      <c r="H3259" s="138">
        <v>14.76510067114094</v>
      </c>
    </row>
    <row r="3260" spans="1:8">
      <c r="A3260" s="39" t="s">
        <v>546</v>
      </c>
      <c r="B3260" s="39" t="s">
        <v>105</v>
      </c>
      <c r="C3260" s="39" t="s">
        <v>374</v>
      </c>
      <c r="D3260" s="39" t="s">
        <v>358</v>
      </c>
      <c r="E3260" s="138">
        <v>37.15</v>
      </c>
      <c r="F3260" s="138">
        <v>28.14</v>
      </c>
      <c r="G3260" s="138">
        <v>47.15</v>
      </c>
      <c r="H3260" s="138">
        <v>13.18977119784657</v>
      </c>
    </row>
    <row r="3261" spans="1:8">
      <c r="A3261" s="39" t="s">
        <v>546</v>
      </c>
      <c r="B3261" s="39" t="s">
        <v>106</v>
      </c>
      <c r="C3261" s="39" t="s">
        <v>372</v>
      </c>
      <c r="D3261" s="39" t="s">
        <v>358</v>
      </c>
      <c r="E3261" s="138">
        <v>22.18</v>
      </c>
      <c r="F3261" s="138">
        <v>17.98</v>
      </c>
      <c r="G3261" s="138">
        <v>27.03</v>
      </c>
      <c r="H3261" s="138">
        <v>10.414788097385031</v>
      </c>
    </row>
    <row r="3262" spans="1:8">
      <c r="A3262" s="39" t="s">
        <v>546</v>
      </c>
      <c r="B3262" s="39" t="s">
        <v>125</v>
      </c>
      <c r="C3262" s="39" t="s">
        <v>371</v>
      </c>
      <c r="D3262" s="39" t="s">
        <v>358</v>
      </c>
      <c r="E3262" s="138">
        <v>34.43</v>
      </c>
      <c r="F3262" s="138">
        <v>28.84</v>
      </c>
      <c r="G3262" s="138">
        <v>40.49</v>
      </c>
      <c r="H3262" s="138">
        <v>8.6552425210572181</v>
      </c>
    </row>
    <row r="3263" spans="1:8">
      <c r="A3263" s="39" t="s">
        <v>546</v>
      </c>
      <c r="B3263" s="39" t="s">
        <v>131</v>
      </c>
      <c r="C3263" s="39" t="s">
        <v>374</v>
      </c>
      <c r="D3263" s="39" t="s">
        <v>358</v>
      </c>
      <c r="E3263" s="138">
        <v>36.590000000000003</v>
      </c>
      <c r="F3263" s="138">
        <v>29.38</v>
      </c>
      <c r="G3263" s="138">
        <v>44.46</v>
      </c>
      <c r="H3263" s="138">
        <v>10.576660289696637</v>
      </c>
    </row>
    <row r="3264" spans="1:8">
      <c r="A3264" s="39" t="s">
        <v>546</v>
      </c>
      <c r="B3264" s="39" t="s">
        <v>133</v>
      </c>
      <c r="C3264" s="39" t="s">
        <v>373</v>
      </c>
      <c r="D3264" s="39" t="s">
        <v>358</v>
      </c>
      <c r="E3264" s="138">
        <v>25.96</v>
      </c>
      <c r="F3264" s="138">
        <v>21.24</v>
      </c>
      <c r="G3264" s="138">
        <v>31.31</v>
      </c>
      <c r="H3264" s="138">
        <v>9.8998459167950674</v>
      </c>
    </row>
    <row r="3265" spans="1:8">
      <c r="A3265" s="39" t="s">
        <v>546</v>
      </c>
      <c r="B3265" s="39" t="s">
        <v>137</v>
      </c>
      <c r="C3265" s="39" t="s">
        <v>372</v>
      </c>
      <c r="D3265" s="39" t="s">
        <v>358</v>
      </c>
      <c r="E3265" s="138">
        <v>16.77</v>
      </c>
      <c r="F3265" s="138">
        <v>12.67</v>
      </c>
      <c r="G3265" s="138">
        <v>21.85</v>
      </c>
      <c r="H3265" s="138">
        <v>13.893858079904591</v>
      </c>
    </row>
    <row r="3266" spans="1:8">
      <c r="A3266" s="39" t="s">
        <v>546</v>
      </c>
      <c r="B3266" s="39" t="s">
        <v>138</v>
      </c>
      <c r="C3266" s="39" t="s">
        <v>374</v>
      </c>
      <c r="D3266" s="39" t="s">
        <v>358</v>
      </c>
      <c r="E3266" s="138">
        <v>20.23</v>
      </c>
      <c r="F3266" s="138">
        <v>14.09</v>
      </c>
      <c r="G3266" s="138">
        <v>28.16</v>
      </c>
      <c r="H3266" s="138">
        <v>17.696490360850223</v>
      </c>
    </row>
    <row r="3267" spans="1:8">
      <c r="A3267" s="39" t="s">
        <v>546</v>
      </c>
      <c r="B3267" s="39" t="s">
        <v>140</v>
      </c>
      <c r="C3267" s="39" t="s">
        <v>373</v>
      </c>
      <c r="D3267" s="39" t="s">
        <v>358</v>
      </c>
      <c r="E3267" s="138">
        <v>26.22</v>
      </c>
      <c r="F3267" s="138">
        <v>21.02</v>
      </c>
      <c r="G3267" s="138">
        <v>32.18</v>
      </c>
      <c r="H3267" s="138">
        <v>10.869565217391305</v>
      </c>
    </row>
    <row r="3268" spans="1:8">
      <c r="A3268" s="39" t="s">
        <v>546</v>
      </c>
      <c r="B3268" s="39" t="s">
        <v>144</v>
      </c>
      <c r="C3268" s="39" t="s">
        <v>371</v>
      </c>
      <c r="D3268" s="39" t="s">
        <v>358</v>
      </c>
      <c r="E3268" s="138">
        <v>32.92</v>
      </c>
      <c r="F3268" s="138">
        <v>26.57</v>
      </c>
      <c r="G3268" s="138">
        <v>39.97</v>
      </c>
      <c r="H3268" s="138">
        <v>10.449574726609963</v>
      </c>
    </row>
    <row r="3269" spans="1:8">
      <c r="A3269" s="39" t="s">
        <v>546</v>
      </c>
      <c r="B3269" s="39" t="s">
        <v>145</v>
      </c>
      <c r="C3269" s="39" t="s">
        <v>371</v>
      </c>
      <c r="D3269" s="39" t="s">
        <v>358</v>
      </c>
      <c r="E3269" s="138">
        <v>34.549999999999997</v>
      </c>
      <c r="F3269" s="138">
        <v>28.38</v>
      </c>
      <c r="G3269" s="138">
        <v>41.29</v>
      </c>
      <c r="H3269" s="138">
        <v>9.5803183791606372</v>
      </c>
    </row>
    <row r="3270" spans="1:8">
      <c r="A3270" s="39" t="s">
        <v>546</v>
      </c>
      <c r="B3270" s="39" t="s">
        <v>146</v>
      </c>
      <c r="C3270" s="39" t="s">
        <v>372</v>
      </c>
      <c r="D3270" s="39" t="s">
        <v>358</v>
      </c>
      <c r="E3270" s="138">
        <v>16.39</v>
      </c>
      <c r="F3270" s="138">
        <v>12.38</v>
      </c>
      <c r="G3270" s="138">
        <v>21.37</v>
      </c>
      <c r="H3270" s="138">
        <v>13.910921293471629</v>
      </c>
    </row>
    <row r="3271" spans="1:8">
      <c r="A3271" s="39" t="s">
        <v>546</v>
      </c>
      <c r="B3271" s="39" t="s">
        <v>153</v>
      </c>
      <c r="C3271" s="39" t="s">
        <v>371</v>
      </c>
      <c r="D3271" s="39" t="s">
        <v>358</v>
      </c>
      <c r="E3271" s="138">
        <v>38.11</v>
      </c>
      <c r="F3271" s="138">
        <v>26.71</v>
      </c>
      <c r="G3271" s="138">
        <v>51</v>
      </c>
      <c r="H3271" s="138">
        <v>16.557334033062187</v>
      </c>
    </row>
    <row r="3272" spans="1:8">
      <c r="A3272" s="39" t="s">
        <v>546</v>
      </c>
      <c r="B3272" s="39" t="s">
        <v>162</v>
      </c>
      <c r="C3272" s="39" t="s">
        <v>371</v>
      </c>
      <c r="D3272" s="39" t="s">
        <v>358</v>
      </c>
      <c r="E3272" s="138">
        <v>37.07</v>
      </c>
      <c r="F3272" s="138">
        <v>27.89</v>
      </c>
      <c r="G3272" s="138">
        <v>47.3</v>
      </c>
      <c r="H3272" s="138">
        <v>13.514971675209065</v>
      </c>
    </row>
    <row r="3273" spans="1:8">
      <c r="A3273" s="39" t="s">
        <v>546</v>
      </c>
      <c r="B3273" s="39" t="s">
        <v>165</v>
      </c>
      <c r="C3273" s="39" t="s">
        <v>374</v>
      </c>
      <c r="D3273" s="39" t="s">
        <v>358</v>
      </c>
      <c r="E3273" s="138">
        <v>29.05</v>
      </c>
      <c r="F3273" s="138">
        <v>20.74</v>
      </c>
      <c r="G3273" s="138">
        <v>39.06</v>
      </c>
      <c r="H3273" s="138">
        <v>16.213425129087781</v>
      </c>
    </row>
    <row r="3274" spans="1:8">
      <c r="A3274" s="39" t="s">
        <v>546</v>
      </c>
      <c r="B3274" s="39" t="s">
        <v>166</v>
      </c>
      <c r="C3274" s="39" t="s">
        <v>374</v>
      </c>
      <c r="D3274" s="39" t="s">
        <v>358</v>
      </c>
      <c r="E3274" s="138">
        <v>31.17</v>
      </c>
      <c r="F3274" s="138">
        <v>24.64</v>
      </c>
      <c r="G3274" s="138">
        <v>38.549999999999997</v>
      </c>
      <c r="H3274" s="138">
        <v>11.421238370227782</v>
      </c>
    </row>
    <row r="3275" spans="1:8">
      <c r="A3275" s="39" t="s">
        <v>546</v>
      </c>
      <c r="B3275" s="39" t="s">
        <v>170</v>
      </c>
      <c r="C3275" s="39" t="s">
        <v>372</v>
      </c>
      <c r="D3275" s="39" t="s">
        <v>358</v>
      </c>
      <c r="E3275" s="138">
        <v>20.55</v>
      </c>
      <c r="F3275" s="138">
        <v>16.3</v>
      </c>
      <c r="G3275" s="138">
        <v>25.58</v>
      </c>
      <c r="H3275" s="138">
        <v>11.532846715328466</v>
      </c>
    </row>
    <row r="3276" spans="1:8">
      <c r="A3276" s="39" t="s">
        <v>546</v>
      </c>
      <c r="B3276" s="39" t="s">
        <v>172</v>
      </c>
      <c r="C3276" s="39" t="s">
        <v>374</v>
      </c>
      <c r="D3276" s="39" t="s">
        <v>358</v>
      </c>
      <c r="E3276" s="138">
        <v>32.020000000000003</v>
      </c>
      <c r="F3276" s="138">
        <v>26.39</v>
      </c>
      <c r="G3276" s="138">
        <v>38.24</v>
      </c>
      <c r="H3276" s="138">
        <v>9.4628357276702051</v>
      </c>
    </row>
    <row r="3277" spans="1:8">
      <c r="A3277" s="39" t="s">
        <v>546</v>
      </c>
      <c r="B3277" s="39" t="s">
        <v>175</v>
      </c>
      <c r="C3277" s="39" t="s">
        <v>373</v>
      </c>
      <c r="D3277" s="39" t="s">
        <v>358</v>
      </c>
      <c r="E3277" s="138">
        <v>38.119999999999997</v>
      </c>
      <c r="F3277" s="138">
        <v>32.57</v>
      </c>
      <c r="G3277" s="138">
        <v>43.99</v>
      </c>
      <c r="H3277" s="138">
        <v>7.6862539349422887</v>
      </c>
    </row>
    <row r="3278" spans="1:8">
      <c r="A3278" s="39" t="s">
        <v>241</v>
      </c>
      <c r="B3278" s="39" t="s">
        <v>98</v>
      </c>
      <c r="C3278" s="39" t="s">
        <v>374</v>
      </c>
      <c r="D3278" s="39" t="s">
        <v>358</v>
      </c>
      <c r="E3278" s="138">
        <v>20.67</v>
      </c>
      <c r="F3278" s="138">
        <v>17.38</v>
      </c>
      <c r="G3278" s="138">
        <v>24.38</v>
      </c>
      <c r="H3278" s="138">
        <v>8.6115142718916289</v>
      </c>
    </row>
    <row r="3279" spans="1:8">
      <c r="A3279" s="39" t="s">
        <v>241</v>
      </c>
      <c r="B3279" s="39" t="s">
        <v>105</v>
      </c>
      <c r="C3279" s="39" t="s">
        <v>374</v>
      </c>
      <c r="D3279" s="39" t="s">
        <v>358</v>
      </c>
      <c r="E3279" s="138">
        <v>19.8</v>
      </c>
      <c r="F3279" s="138">
        <v>16.39</v>
      </c>
      <c r="G3279" s="138">
        <v>23.72</v>
      </c>
      <c r="H3279" s="138">
        <v>9.4444444444444446</v>
      </c>
    </row>
    <row r="3280" spans="1:8">
      <c r="A3280" s="39" t="s">
        <v>241</v>
      </c>
      <c r="B3280" s="39" t="s">
        <v>106</v>
      </c>
      <c r="C3280" s="39" t="s">
        <v>372</v>
      </c>
      <c r="D3280" s="39" t="s">
        <v>358</v>
      </c>
      <c r="E3280" s="138">
        <v>16.64</v>
      </c>
      <c r="F3280" s="138">
        <v>13.26</v>
      </c>
      <c r="G3280" s="138">
        <v>20.66</v>
      </c>
      <c r="H3280" s="138">
        <v>11.298076923076922</v>
      </c>
    </row>
    <row r="3281" spans="1:8">
      <c r="A3281" s="39" t="s">
        <v>241</v>
      </c>
      <c r="B3281" s="39" t="s">
        <v>125</v>
      </c>
      <c r="C3281" s="39" t="s">
        <v>371</v>
      </c>
      <c r="D3281" s="39" t="s">
        <v>358</v>
      </c>
      <c r="E3281" s="138">
        <v>31.22</v>
      </c>
      <c r="F3281" s="138">
        <v>26.77</v>
      </c>
      <c r="G3281" s="138">
        <v>36.04</v>
      </c>
      <c r="H3281" s="138">
        <v>7.5912876361306862</v>
      </c>
    </row>
    <row r="3282" spans="1:8">
      <c r="A3282" s="39" t="s">
        <v>241</v>
      </c>
      <c r="B3282" s="39" t="s">
        <v>131</v>
      </c>
      <c r="C3282" s="39" t="s">
        <v>374</v>
      </c>
      <c r="D3282" s="39" t="s">
        <v>358</v>
      </c>
      <c r="E3282" s="138">
        <v>25.06</v>
      </c>
      <c r="F3282" s="138">
        <v>19.510000000000002</v>
      </c>
      <c r="G3282" s="138">
        <v>31.56</v>
      </c>
      <c r="H3282" s="138">
        <v>12.29050279329609</v>
      </c>
    </row>
    <row r="3283" spans="1:8">
      <c r="A3283" s="39" t="s">
        <v>241</v>
      </c>
      <c r="B3283" s="39" t="s">
        <v>133</v>
      </c>
      <c r="C3283" s="39" t="s">
        <v>373</v>
      </c>
      <c r="D3283" s="39" t="s">
        <v>358</v>
      </c>
      <c r="E3283" s="138">
        <v>19.100000000000001</v>
      </c>
      <c r="F3283" s="138">
        <v>16.23</v>
      </c>
      <c r="G3283" s="138">
        <v>22.34</v>
      </c>
      <c r="H3283" s="138">
        <v>8.167539267015707</v>
      </c>
    </row>
    <row r="3284" spans="1:8">
      <c r="A3284" s="39" t="s">
        <v>241</v>
      </c>
      <c r="B3284" s="39" t="s">
        <v>137</v>
      </c>
      <c r="C3284" s="39" t="s">
        <v>372</v>
      </c>
      <c r="D3284" s="39" t="s">
        <v>358</v>
      </c>
      <c r="E3284" s="138">
        <v>15.16</v>
      </c>
      <c r="F3284" s="138">
        <v>12.37</v>
      </c>
      <c r="G3284" s="138">
        <v>18.440000000000001</v>
      </c>
      <c r="H3284" s="138">
        <v>10.224274406332453</v>
      </c>
    </row>
    <row r="3285" spans="1:8">
      <c r="A3285" s="39" t="s">
        <v>241</v>
      </c>
      <c r="B3285" s="39" t="s">
        <v>138</v>
      </c>
      <c r="C3285" s="39" t="s">
        <v>374</v>
      </c>
      <c r="D3285" s="39" t="s">
        <v>358</v>
      </c>
      <c r="E3285" s="138">
        <v>18.7</v>
      </c>
      <c r="F3285" s="138">
        <v>14.12</v>
      </c>
      <c r="G3285" s="138">
        <v>24.33</v>
      </c>
      <c r="H3285" s="138">
        <v>13.903743315508022</v>
      </c>
    </row>
    <row r="3286" spans="1:8">
      <c r="A3286" s="39" t="s">
        <v>241</v>
      </c>
      <c r="B3286" s="39" t="s">
        <v>140</v>
      </c>
      <c r="C3286" s="39" t="s">
        <v>373</v>
      </c>
      <c r="D3286" s="39" t="s">
        <v>358</v>
      </c>
      <c r="E3286" s="138">
        <v>21.83</v>
      </c>
      <c r="F3286" s="138">
        <v>18.100000000000001</v>
      </c>
      <c r="G3286" s="138">
        <v>26.08</v>
      </c>
      <c r="H3286" s="138">
        <v>9.3449381584974809</v>
      </c>
    </row>
    <row r="3287" spans="1:8">
      <c r="A3287" s="39" t="s">
        <v>241</v>
      </c>
      <c r="B3287" s="39" t="s">
        <v>144</v>
      </c>
      <c r="C3287" s="39" t="s">
        <v>371</v>
      </c>
      <c r="D3287" s="39" t="s">
        <v>358</v>
      </c>
      <c r="E3287" s="138">
        <v>27.96</v>
      </c>
      <c r="F3287" s="138">
        <v>24.43</v>
      </c>
      <c r="G3287" s="138">
        <v>31.79</v>
      </c>
      <c r="H3287" s="138">
        <v>6.7238912732474958</v>
      </c>
    </row>
    <row r="3288" spans="1:8">
      <c r="A3288" s="39" t="s">
        <v>241</v>
      </c>
      <c r="B3288" s="39" t="s">
        <v>145</v>
      </c>
      <c r="C3288" s="39" t="s">
        <v>371</v>
      </c>
      <c r="D3288" s="39" t="s">
        <v>358</v>
      </c>
      <c r="E3288" s="138">
        <v>24.78</v>
      </c>
      <c r="F3288" s="138">
        <v>21.09</v>
      </c>
      <c r="G3288" s="138">
        <v>28.88</v>
      </c>
      <c r="H3288" s="138">
        <v>8.0306698950766737</v>
      </c>
    </row>
    <row r="3289" spans="1:8">
      <c r="A3289" s="39" t="s">
        <v>241</v>
      </c>
      <c r="B3289" s="39" t="s">
        <v>146</v>
      </c>
      <c r="C3289" s="39" t="s">
        <v>372</v>
      </c>
      <c r="D3289" s="39" t="s">
        <v>358</v>
      </c>
      <c r="E3289" s="138">
        <v>19.38</v>
      </c>
      <c r="F3289" s="138">
        <v>15.59</v>
      </c>
      <c r="G3289" s="138">
        <v>23.83</v>
      </c>
      <c r="H3289" s="138">
        <v>10.835913312693499</v>
      </c>
    </row>
    <row r="3290" spans="1:8">
      <c r="A3290" s="39" t="s">
        <v>241</v>
      </c>
      <c r="B3290" s="39" t="s">
        <v>153</v>
      </c>
      <c r="C3290" s="39" t="s">
        <v>371</v>
      </c>
      <c r="D3290" s="39" t="s">
        <v>358</v>
      </c>
      <c r="E3290" s="138">
        <v>22.88</v>
      </c>
      <c r="F3290" s="138">
        <v>18.8</v>
      </c>
      <c r="G3290" s="138">
        <v>27.55</v>
      </c>
      <c r="H3290" s="138">
        <v>9.7465034965034967</v>
      </c>
    </row>
    <row r="3291" spans="1:8">
      <c r="A3291" s="39" t="s">
        <v>241</v>
      </c>
      <c r="B3291" s="39" t="s">
        <v>162</v>
      </c>
      <c r="C3291" s="39" t="s">
        <v>371</v>
      </c>
      <c r="D3291" s="39" t="s">
        <v>358</v>
      </c>
      <c r="E3291" s="138">
        <v>22.63</v>
      </c>
      <c r="F3291" s="138">
        <v>18.78</v>
      </c>
      <c r="G3291" s="138">
        <v>27.01</v>
      </c>
      <c r="H3291" s="138">
        <v>9.2797171895713664</v>
      </c>
    </row>
    <row r="3292" spans="1:8">
      <c r="A3292" s="39" t="s">
        <v>241</v>
      </c>
      <c r="B3292" s="39" t="s">
        <v>165</v>
      </c>
      <c r="C3292" s="39" t="s">
        <v>374</v>
      </c>
      <c r="D3292" s="39" t="s">
        <v>358</v>
      </c>
      <c r="E3292" s="138">
        <v>22.52</v>
      </c>
      <c r="F3292" s="138">
        <v>19.21</v>
      </c>
      <c r="G3292" s="138">
        <v>26.22</v>
      </c>
      <c r="H3292" s="138">
        <v>7.948490230905862</v>
      </c>
    </row>
    <row r="3293" spans="1:8">
      <c r="A3293" s="39" t="s">
        <v>241</v>
      </c>
      <c r="B3293" s="39" t="s">
        <v>166</v>
      </c>
      <c r="C3293" s="39" t="s">
        <v>374</v>
      </c>
      <c r="D3293" s="39" t="s">
        <v>358</v>
      </c>
      <c r="E3293" s="138">
        <v>23.1</v>
      </c>
      <c r="F3293" s="138">
        <v>19.86</v>
      </c>
      <c r="G3293" s="138">
        <v>26.69</v>
      </c>
      <c r="H3293" s="138">
        <v>7.5324675324675319</v>
      </c>
    </row>
    <row r="3294" spans="1:8">
      <c r="A3294" s="39" t="s">
        <v>241</v>
      </c>
      <c r="B3294" s="39" t="s">
        <v>170</v>
      </c>
      <c r="C3294" s="39" t="s">
        <v>372</v>
      </c>
      <c r="D3294" s="39" t="s">
        <v>358</v>
      </c>
      <c r="E3294" s="138">
        <v>18.12</v>
      </c>
      <c r="F3294" s="138">
        <v>15.01</v>
      </c>
      <c r="G3294" s="138">
        <v>21.7</v>
      </c>
      <c r="H3294" s="138">
        <v>9.3818984547461355</v>
      </c>
    </row>
    <row r="3295" spans="1:8">
      <c r="A3295" s="39" t="s">
        <v>241</v>
      </c>
      <c r="B3295" s="39" t="s">
        <v>172</v>
      </c>
      <c r="C3295" s="39" t="s">
        <v>374</v>
      </c>
      <c r="D3295" s="39" t="s">
        <v>358</v>
      </c>
      <c r="E3295" s="138">
        <v>25.27</v>
      </c>
      <c r="F3295" s="138">
        <v>21.55</v>
      </c>
      <c r="G3295" s="138">
        <v>29.38</v>
      </c>
      <c r="H3295" s="138">
        <v>7.914523149980214</v>
      </c>
    </row>
    <row r="3296" spans="1:8">
      <c r="A3296" s="39" t="s">
        <v>241</v>
      </c>
      <c r="B3296" s="39" t="s">
        <v>175</v>
      </c>
      <c r="C3296" s="39" t="s">
        <v>373</v>
      </c>
      <c r="D3296" s="39" t="s">
        <v>358</v>
      </c>
      <c r="E3296" s="138">
        <v>22.91</v>
      </c>
      <c r="F3296" s="138">
        <v>18.71</v>
      </c>
      <c r="G3296" s="138">
        <v>27.73</v>
      </c>
      <c r="H3296" s="138">
        <v>10.039284155390659</v>
      </c>
    </row>
    <row r="3297" spans="1:8">
      <c r="A3297" s="39" t="s">
        <v>543</v>
      </c>
      <c r="B3297" s="39" t="s">
        <v>99</v>
      </c>
      <c r="C3297" s="39" t="s">
        <v>377</v>
      </c>
      <c r="D3297" s="39" t="s">
        <v>360</v>
      </c>
      <c r="E3297" s="138">
        <v>28.46</v>
      </c>
      <c r="F3297" s="138">
        <v>21.12</v>
      </c>
      <c r="G3297" s="138">
        <v>37.159999999999997</v>
      </c>
      <c r="H3297" s="138">
        <v>14.44132115249473</v>
      </c>
    </row>
    <row r="3298" spans="1:8">
      <c r="A3298" s="39" t="s">
        <v>543</v>
      </c>
      <c r="B3298" s="39" t="s">
        <v>100</v>
      </c>
      <c r="C3298" s="39" t="s">
        <v>377</v>
      </c>
      <c r="D3298" s="39" t="s">
        <v>360</v>
      </c>
      <c r="E3298" s="138">
        <v>23.99</v>
      </c>
      <c r="F3298" s="138">
        <v>18.940000000000001</v>
      </c>
      <c r="G3298" s="138">
        <v>29.9</v>
      </c>
      <c r="H3298" s="138">
        <v>11.671529804085036</v>
      </c>
    </row>
    <row r="3299" spans="1:8">
      <c r="A3299" s="39" t="s">
        <v>543</v>
      </c>
      <c r="B3299" s="39" t="s">
        <v>107</v>
      </c>
      <c r="C3299" s="39" t="s">
        <v>376</v>
      </c>
      <c r="D3299" s="39" t="s">
        <v>360</v>
      </c>
      <c r="E3299" s="138">
        <v>19.239999999999998</v>
      </c>
      <c r="F3299" s="138">
        <v>15.2</v>
      </c>
      <c r="G3299" s="138">
        <v>24.06</v>
      </c>
      <c r="H3299" s="138">
        <v>11.746361746361746</v>
      </c>
    </row>
    <row r="3300" spans="1:8">
      <c r="A3300" s="39" t="s">
        <v>543</v>
      </c>
      <c r="B3300" s="39" t="s">
        <v>113</v>
      </c>
      <c r="C3300" s="39" t="s">
        <v>375</v>
      </c>
      <c r="D3300" s="39" t="s">
        <v>360</v>
      </c>
      <c r="E3300" s="138">
        <v>26.37</v>
      </c>
      <c r="F3300" s="138">
        <v>19.29</v>
      </c>
      <c r="G3300" s="138">
        <v>34.92</v>
      </c>
      <c r="H3300" s="138">
        <v>15.168752370117558</v>
      </c>
    </row>
    <row r="3301" spans="1:8">
      <c r="A3301" s="39" t="s">
        <v>543</v>
      </c>
      <c r="B3301" s="39" t="s">
        <v>114</v>
      </c>
      <c r="C3301" s="39" t="s">
        <v>386</v>
      </c>
      <c r="D3301" s="39" t="s">
        <v>360</v>
      </c>
      <c r="E3301" s="138">
        <v>23.86</v>
      </c>
      <c r="F3301" s="138">
        <v>17.05</v>
      </c>
      <c r="G3301" s="138">
        <v>32.33</v>
      </c>
      <c r="H3301" s="138">
        <v>16.387259010896898</v>
      </c>
    </row>
    <row r="3302" spans="1:8">
      <c r="A3302" s="39" t="s">
        <v>543</v>
      </c>
      <c r="B3302" s="39" t="s">
        <v>120</v>
      </c>
      <c r="C3302" s="39" t="s">
        <v>386</v>
      </c>
      <c r="D3302" s="39" t="s">
        <v>360</v>
      </c>
      <c r="E3302" s="138">
        <v>16.649999999999999</v>
      </c>
      <c r="F3302" s="138">
        <v>11.04</v>
      </c>
      <c r="G3302" s="138">
        <v>24.32</v>
      </c>
      <c r="H3302" s="138">
        <v>20.240240240240244</v>
      </c>
    </row>
    <row r="3303" spans="1:8">
      <c r="A3303" s="39" t="s">
        <v>543</v>
      </c>
      <c r="B3303" s="39" t="s">
        <v>121</v>
      </c>
      <c r="C3303" s="39" t="s">
        <v>377</v>
      </c>
      <c r="D3303" s="39" t="s">
        <v>360</v>
      </c>
      <c r="E3303" s="138">
        <v>27.15</v>
      </c>
      <c r="F3303" s="138">
        <v>19.79</v>
      </c>
      <c r="G3303" s="138">
        <v>36.020000000000003</v>
      </c>
      <c r="H3303" s="138">
        <v>15.322283609576429</v>
      </c>
    </row>
    <row r="3304" spans="1:8">
      <c r="A3304" s="39" t="s">
        <v>543</v>
      </c>
      <c r="B3304" s="39" t="s">
        <v>124</v>
      </c>
      <c r="C3304" s="39" t="s">
        <v>375</v>
      </c>
      <c r="D3304" s="39" t="s">
        <v>360</v>
      </c>
      <c r="E3304" s="138">
        <v>20.67</v>
      </c>
      <c r="F3304" s="138">
        <v>16</v>
      </c>
      <c r="G3304" s="138">
        <v>26.27</v>
      </c>
      <c r="H3304" s="138">
        <v>12.675374939525883</v>
      </c>
    </row>
    <row r="3305" spans="1:8">
      <c r="A3305" s="39" t="s">
        <v>543</v>
      </c>
      <c r="B3305" s="39" t="s">
        <v>126</v>
      </c>
      <c r="C3305" s="39" t="s">
        <v>377</v>
      </c>
      <c r="D3305" s="39" t="s">
        <v>360</v>
      </c>
      <c r="E3305" s="138">
        <v>28.95</v>
      </c>
      <c r="F3305" s="138">
        <v>20.7</v>
      </c>
      <c r="G3305" s="138">
        <v>38.880000000000003</v>
      </c>
      <c r="H3305" s="138">
        <v>16.131260794473228</v>
      </c>
    </row>
    <row r="3306" spans="1:8">
      <c r="A3306" s="39" t="s">
        <v>543</v>
      </c>
      <c r="B3306" s="39" t="s">
        <v>127</v>
      </c>
      <c r="C3306" s="39" t="s">
        <v>386</v>
      </c>
      <c r="D3306" s="39" t="s">
        <v>360</v>
      </c>
      <c r="E3306" s="138">
        <v>25.89</v>
      </c>
      <c r="F3306" s="138">
        <v>19.34</v>
      </c>
      <c r="G3306" s="138">
        <v>33.74</v>
      </c>
      <c r="H3306" s="138">
        <v>14.25260718424102</v>
      </c>
    </row>
    <row r="3307" spans="1:8">
      <c r="A3307" s="39" t="s">
        <v>543</v>
      </c>
      <c r="B3307" s="39" t="s">
        <v>128</v>
      </c>
      <c r="C3307" s="39" t="s">
        <v>379</v>
      </c>
      <c r="D3307" s="39" t="s">
        <v>360</v>
      </c>
      <c r="E3307" s="138">
        <v>23.54</v>
      </c>
      <c r="F3307" s="138">
        <v>18.329999999999998</v>
      </c>
      <c r="G3307" s="138">
        <v>29.7</v>
      </c>
      <c r="H3307" s="138">
        <v>12.31945624468989</v>
      </c>
    </row>
    <row r="3308" spans="1:8">
      <c r="A3308" s="39" t="s">
        <v>543</v>
      </c>
      <c r="B3308" s="39" t="s">
        <v>129</v>
      </c>
      <c r="C3308" s="39" t="s">
        <v>386</v>
      </c>
      <c r="D3308" s="39" t="s">
        <v>360</v>
      </c>
      <c r="E3308" s="138">
        <v>28.29</v>
      </c>
      <c r="F3308" s="138">
        <v>20.37</v>
      </c>
      <c r="G3308" s="138">
        <v>37.83</v>
      </c>
      <c r="H3308" s="138">
        <v>15.835984446800991</v>
      </c>
    </row>
    <row r="3309" spans="1:8">
      <c r="A3309" s="39" t="s">
        <v>543</v>
      </c>
      <c r="B3309" s="39" t="s">
        <v>139</v>
      </c>
      <c r="C3309" s="39" t="s">
        <v>379</v>
      </c>
      <c r="D3309" s="39" t="s">
        <v>360</v>
      </c>
      <c r="E3309" s="138">
        <v>21.71</v>
      </c>
      <c r="F3309" s="138">
        <v>17.100000000000001</v>
      </c>
      <c r="G3309" s="138">
        <v>27.16</v>
      </c>
      <c r="H3309" s="138">
        <v>11.837862736066327</v>
      </c>
    </row>
    <row r="3310" spans="1:8">
      <c r="A3310" s="39" t="s">
        <v>543</v>
      </c>
      <c r="B3310" s="39" t="s">
        <v>141</v>
      </c>
      <c r="C3310" s="39" t="s">
        <v>379</v>
      </c>
      <c r="D3310" s="39" t="s">
        <v>360</v>
      </c>
      <c r="E3310" s="138">
        <v>15.2</v>
      </c>
      <c r="F3310" s="138">
        <v>10.98</v>
      </c>
      <c r="G3310" s="138">
        <v>20.65</v>
      </c>
      <c r="H3310" s="138">
        <v>16.118421052631582</v>
      </c>
    </row>
    <row r="3311" spans="1:8">
      <c r="A3311" s="39" t="s">
        <v>543</v>
      </c>
      <c r="B3311" s="39" t="s">
        <v>142</v>
      </c>
      <c r="C3311" s="39" t="s">
        <v>376</v>
      </c>
      <c r="D3311" s="39" t="s">
        <v>360</v>
      </c>
      <c r="E3311" s="138">
        <v>17.63</v>
      </c>
      <c r="F3311" s="138">
        <v>13.85</v>
      </c>
      <c r="G3311" s="138">
        <v>22.18</v>
      </c>
      <c r="H3311" s="138">
        <v>12.024957458876916</v>
      </c>
    </row>
    <row r="3312" spans="1:8">
      <c r="A3312" s="39" t="s">
        <v>543</v>
      </c>
      <c r="B3312" s="39" t="s">
        <v>147</v>
      </c>
      <c r="C3312" s="39" t="s">
        <v>379</v>
      </c>
      <c r="D3312" s="39" t="s">
        <v>360</v>
      </c>
      <c r="E3312" s="138">
        <v>21.45</v>
      </c>
      <c r="F3312" s="138">
        <v>16.989999999999998</v>
      </c>
      <c r="G3312" s="138">
        <v>26.71</v>
      </c>
      <c r="H3312" s="138">
        <v>11.561771561771563</v>
      </c>
    </row>
    <row r="3313" spans="1:8">
      <c r="A3313" s="39" t="s">
        <v>543</v>
      </c>
      <c r="B3313" s="39" t="s">
        <v>148</v>
      </c>
      <c r="C3313" s="39" t="s">
        <v>377</v>
      </c>
      <c r="D3313" s="39" t="s">
        <v>360</v>
      </c>
      <c r="E3313" s="138">
        <v>22.52</v>
      </c>
      <c r="F3313" s="138">
        <v>17.07</v>
      </c>
      <c r="G3313" s="138">
        <v>29.1</v>
      </c>
      <c r="H3313" s="138">
        <v>13.632326820603907</v>
      </c>
    </row>
    <row r="3314" spans="1:8">
      <c r="A3314" s="39" t="s">
        <v>543</v>
      </c>
      <c r="B3314" s="39" t="s">
        <v>152</v>
      </c>
      <c r="C3314" s="39" t="s">
        <v>386</v>
      </c>
      <c r="D3314" s="39" t="s">
        <v>360</v>
      </c>
      <c r="E3314" s="138">
        <v>17.05</v>
      </c>
      <c r="F3314" s="138">
        <v>12.89</v>
      </c>
      <c r="G3314" s="138">
        <v>22.21</v>
      </c>
      <c r="H3314" s="138">
        <v>13.900293255131965</v>
      </c>
    </row>
    <row r="3315" spans="1:8">
      <c r="A3315" s="39" t="s">
        <v>543</v>
      </c>
      <c r="B3315" s="39" t="s">
        <v>155</v>
      </c>
      <c r="C3315" s="39" t="s">
        <v>386</v>
      </c>
      <c r="D3315" s="39" t="s">
        <v>360</v>
      </c>
      <c r="E3315" s="138">
        <v>28.59</v>
      </c>
      <c r="F3315" s="138">
        <v>20.38</v>
      </c>
      <c r="G3315" s="138">
        <v>38.5</v>
      </c>
      <c r="H3315" s="138">
        <v>16.299405386498776</v>
      </c>
    </row>
    <row r="3316" spans="1:8">
      <c r="A3316" s="39" t="s">
        <v>543</v>
      </c>
      <c r="B3316" s="39" t="s">
        <v>157</v>
      </c>
      <c r="C3316" s="39" t="s">
        <v>377</v>
      </c>
      <c r="D3316" s="39" t="s">
        <v>360</v>
      </c>
      <c r="E3316" s="138">
        <v>17.329999999999998</v>
      </c>
      <c r="F3316" s="138">
        <v>10.36</v>
      </c>
      <c r="G3316" s="138">
        <v>27.55</v>
      </c>
      <c r="H3316" s="138">
        <v>25.100980957876516</v>
      </c>
    </row>
    <row r="3317" spans="1:8">
      <c r="A3317" s="39" t="s">
        <v>543</v>
      </c>
      <c r="B3317" s="39" t="s">
        <v>158</v>
      </c>
      <c r="C3317" s="39" t="s">
        <v>375</v>
      </c>
      <c r="D3317" s="39" t="s">
        <v>360</v>
      </c>
      <c r="E3317" s="138">
        <v>20.13</v>
      </c>
      <c r="F3317" s="138">
        <v>9.7799999999999994</v>
      </c>
      <c r="G3317" s="138">
        <v>36.94</v>
      </c>
      <c r="H3317" s="138">
        <v>34.376552409339297</v>
      </c>
    </row>
    <row r="3318" spans="1:8">
      <c r="A3318" s="39" t="s">
        <v>543</v>
      </c>
      <c r="B3318" s="39" t="s">
        <v>160</v>
      </c>
      <c r="C3318" s="39" t="s">
        <v>386</v>
      </c>
      <c r="D3318" s="39" t="s">
        <v>360</v>
      </c>
      <c r="E3318" s="138">
        <v>17.3</v>
      </c>
      <c r="F3318" s="138">
        <v>13.43</v>
      </c>
      <c r="G3318" s="138">
        <v>22.01</v>
      </c>
      <c r="H3318" s="138">
        <v>12.601156069364162</v>
      </c>
    </row>
    <row r="3319" spans="1:8">
      <c r="A3319" s="39" t="s">
        <v>543</v>
      </c>
      <c r="B3319" s="39" t="s">
        <v>163</v>
      </c>
      <c r="C3319" s="39" t="s">
        <v>375</v>
      </c>
      <c r="D3319" s="39" t="s">
        <v>360</v>
      </c>
      <c r="E3319" s="138">
        <v>14.63</v>
      </c>
      <c r="F3319" s="138">
        <v>9.34</v>
      </c>
      <c r="G3319" s="138">
        <v>22.16</v>
      </c>
      <c r="H3319" s="138">
        <v>22.146274777853726</v>
      </c>
    </row>
    <row r="3320" spans="1:8">
      <c r="A3320" s="39" t="s">
        <v>543</v>
      </c>
      <c r="B3320" s="39" t="s">
        <v>167</v>
      </c>
      <c r="C3320" s="39" t="s">
        <v>386</v>
      </c>
      <c r="D3320" s="39" t="s">
        <v>360</v>
      </c>
      <c r="E3320" s="138">
        <v>27.38</v>
      </c>
      <c r="F3320" s="138">
        <v>21.62</v>
      </c>
      <c r="G3320" s="138">
        <v>34.020000000000003</v>
      </c>
      <c r="H3320" s="138">
        <v>11.577794010226443</v>
      </c>
    </row>
    <row r="3321" spans="1:8">
      <c r="A3321" s="39" t="s">
        <v>543</v>
      </c>
      <c r="B3321" s="39" t="s">
        <v>169</v>
      </c>
      <c r="C3321" s="39" t="s">
        <v>386</v>
      </c>
      <c r="D3321" s="39" t="s">
        <v>360</v>
      </c>
      <c r="E3321" s="138">
        <v>13.61</v>
      </c>
      <c r="F3321" s="138">
        <v>8.2799999999999994</v>
      </c>
      <c r="G3321" s="138">
        <v>21.55</v>
      </c>
      <c r="H3321" s="138">
        <v>24.467303453343131</v>
      </c>
    </row>
    <row r="3322" spans="1:8">
      <c r="A3322" s="39" t="s">
        <v>543</v>
      </c>
      <c r="B3322" s="39" t="s">
        <v>173</v>
      </c>
      <c r="C3322" s="39" t="s">
        <v>379</v>
      </c>
      <c r="D3322" s="39" t="s">
        <v>360</v>
      </c>
      <c r="E3322" s="138">
        <v>15.56</v>
      </c>
      <c r="F3322" s="138">
        <v>12.06</v>
      </c>
      <c r="G3322" s="138">
        <v>19.829999999999998</v>
      </c>
      <c r="H3322" s="138">
        <v>12.724935732647817</v>
      </c>
    </row>
    <row r="3323" spans="1:8">
      <c r="A3323" s="39" t="s">
        <v>543</v>
      </c>
      <c r="B3323" s="39" t="s">
        <v>176</v>
      </c>
      <c r="C3323" s="39" t="s">
        <v>386</v>
      </c>
      <c r="D3323" s="39" t="s">
        <v>360</v>
      </c>
      <c r="E3323" s="138">
        <v>22.51</v>
      </c>
      <c r="F3323" s="138">
        <v>15.74</v>
      </c>
      <c r="G3323" s="138">
        <v>31.11</v>
      </c>
      <c r="H3323" s="138">
        <v>17.458907152376721</v>
      </c>
    </row>
    <row r="3324" spans="1:8">
      <c r="A3324" s="39" t="s">
        <v>544</v>
      </c>
      <c r="B3324" s="39" t="s">
        <v>99</v>
      </c>
      <c r="C3324" s="39" t="s">
        <v>377</v>
      </c>
      <c r="D3324" s="39" t="s">
        <v>360</v>
      </c>
      <c r="E3324" s="138">
        <v>2.0699999999999998</v>
      </c>
      <c r="F3324" s="138">
        <v>0.61</v>
      </c>
      <c r="G3324" s="138">
        <v>6.77</v>
      </c>
      <c r="H3324" s="138">
        <v>61.835748792270536</v>
      </c>
    </row>
    <row r="3325" spans="1:8">
      <c r="A3325" s="39" t="s">
        <v>544</v>
      </c>
      <c r="B3325" s="39" t="s">
        <v>100</v>
      </c>
      <c r="C3325" s="39" t="s">
        <v>377</v>
      </c>
      <c r="D3325" s="39" t="s">
        <v>360</v>
      </c>
      <c r="E3325" s="138">
        <v>0.66</v>
      </c>
      <c r="F3325" s="138">
        <v>0.2</v>
      </c>
      <c r="G3325" s="138">
        <v>2.2400000000000002</v>
      </c>
      <c r="H3325" s="138">
        <v>62.12121212121211</v>
      </c>
    </row>
    <row r="3326" spans="1:8">
      <c r="A3326" s="39" t="s">
        <v>544</v>
      </c>
      <c r="B3326" s="39" t="s">
        <v>107</v>
      </c>
      <c r="C3326" s="39" t="s">
        <v>376</v>
      </c>
      <c r="D3326" s="39" t="s">
        <v>360</v>
      </c>
      <c r="E3326" s="138">
        <v>1.29</v>
      </c>
      <c r="F3326" s="138">
        <v>0.53</v>
      </c>
      <c r="G3326" s="138">
        <v>3.09</v>
      </c>
      <c r="H3326" s="138">
        <v>44.961240310077514</v>
      </c>
    </row>
    <row r="3327" spans="1:8">
      <c r="A3327" s="39" t="s">
        <v>544</v>
      </c>
      <c r="B3327" s="39" t="s">
        <v>113</v>
      </c>
      <c r="C3327" s="39" t="s">
        <v>375</v>
      </c>
      <c r="D3327" s="39" t="s">
        <v>360</v>
      </c>
      <c r="E3327" s="138">
        <v>0.71</v>
      </c>
      <c r="F3327" s="138">
        <v>0.22</v>
      </c>
      <c r="G3327" s="138">
        <v>2.29</v>
      </c>
      <c r="H3327" s="138">
        <v>60.563380281690137</v>
      </c>
    </row>
    <row r="3328" spans="1:8">
      <c r="A3328" s="39" t="s">
        <v>544</v>
      </c>
      <c r="B3328" s="39" t="s">
        <v>114</v>
      </c>
      <c r="C3328" s="39" t="s">
        <v>386</v>
      </c>
      <c r="D3328" s="39" t="s">
        <v>360</v>
      </c>
      <c r="E3328" s="138">
        <v>0.3</v>
      </c>
      <c r="F3328" s="138">
        <v>0.08</v>
      </c>
      <c r="G3328" s="138">
        <v>1.1399999999999999</v>
      </c>
      <c r="H3328" s="138">
        <v>66.666666666666671</v>
      </c>
    </row>
    <row r="3329" spans="1:8">
      <c r="A3329" s="39" t="s">
        <v>544</v>
      </c>
      <c r="B3329" s="39" t="s">
        <v>120</v>
      </c>
      <c r="C3329" s="39" t="s">
        <v>386</v>
      </c>
      <c r="D3329" s="39" t="s">
        <v>360</v>
      </c>
      <c r="E3329" s="138">
        <v>0.3</v>
      </c>
      <c r="F3329" s="138">
        <v>0.1</v>
      </c>
      <c r="G3329" s="138">
        <v>0.93</v>
      </c>
      <c r="H3329" s="138">
        <v>56.666666666666679</v>
      </c>
    </row>
    <row r="3330" spans="1:8">
      <c r="A3330" s="39" t="s">
        <v>544</v>
      </c>
      <c r="B3330" s="39" t="s">
        <v>121</v>
      </c>
      <c r="C3330" s="39" t="s">
        <v>377</v>
      </c>
      <c r="D3330" s="39" t="s">
        <v>360</v>
      </c>
      <c r="E3330" s="138">
        <v>1.89</v>
      </c>
      <c r="F3330" s="138">
        <v>0.65</v>
      </c>
      <c r="G3330" s="138">
        <v>5.37</v>
      </c>
      <c r="H3330" s="138">
        <v>53.968253968253975</v>
      </c>
    </row>
    <row r="3331" spans="1:8">
      <c r="A3331" s="39" t="s">
        <v>544</v>
      </c>
      <c r="B3331" s="39" t="s">
        <v>124</v>
      </c>
      <c r="C3331" s="39" t="s">
        <v>375</v>
      </c>
      <c r="D3331" s="39" t="s">
        <v>360</v>
      </c>
      <c r="E3331" s="138">
        <v>0.16</v>
      </c>
      <c r="F3331" s="138">
        <v>0.03</v>
      </c>
      <c r="G3331" s="138">
        <v>0.77</v>
      </c>
      <c r="H3331" s="138">
        <v>81.25</v>
      </c>
    </row>
    <row r="3332" spans="1:8">
      <c r="A3332" s="39" t="s">
        <v>544</v>
      </c>
      <c r="B3332" s="39" t="s">
        <v>126</v>
      </c>
      <c r="C3332" s="39" t="s">
        <v>377</v>
      </c>
      <c r="D3332" s="39" t="s">
        <v>360</v>
      </c>
      <c r="E3332" s="138">
        <v>0.86</v>
      </c>
      <c r="F3332" s="138">
        <v>0.18</v>
      </c>
      <c r="G3332" s="138">
        <v>3.96</v>
      </c>
      <c r="H3332" s="138">
        <v>79.069767441860478</v>
      </c>
    </row>
    <row r="3333" spans="1:8">
      <c r="A3333" s="39" t="s">
        <v>544</v>
      </c>
      <c r="B3333" s="39" t="s">
        <v>127</v>
      </c>
      <c r="C3333" s="39" t="s">
        <v>386</v>
      </c>
      <c r="D3333" s="39" t="s">
        <v>360</v>
      </c>
      <c r="E3333" s="138">
        <v>1.39</v>
      </c>
      <c r="F3333" s="138">
        <v>0.5</v>
      </c>
      <c r="G3333" s="138">
        <v>3.79</v>
      </c>
      <c r="H3333" s="138">
        <v>51.798561151079134</v>
      </c>
    </row>
    <row r="3334" spans="1:8">
      <c r="A3334" s="39" t="s">
        <v>544</v>
      </c>
      <c r="B3334" s="39" t="s">
        <v>128</v>
      </c>
      <c r="C3334" s="39" t="s">
        <v>379</v>
      </c>
      <c r="D3334" s="39" t="s">
        <v>360</v>
      </c>
      <c r="E3334" s="138">
        <v>0.65</v>
      </c>
      <c r="F3334" s="138">
        <v>0.23</v>
      </c>
      <c r="G3334" s="138">
        <v>1.82</v>
      </c>
      <c r="H3334" s="138">
        <v>52.307692307692314</v>
      </c>
    </row>
    <row r="3335" spans="1:8">
      <c r="A3335" s="39" t="s">
        <v>544</v>
      </c>
      <c r="B3335" s="39" t="s">
        <v>129</v>
      </c>
      <c r="C3335" s="39" t="s">
        <v>386</v>
      </c>
      <c r="D3335" s="39" t="s">
        <v>360</v>
      </c>
      <c r="E3335" s="138">
        <v>3.08</v>
      </c>
      <c r="F3335" s="138">
        <v>0.91</v>
      </c>
      <c r="G3335" s="138">
        <v>9.91</v>
      </c>
      <c r="H3335" s="138">
        <v>61.363636363636353</v>
      </c>
    </row>
    <row r="3336" spans="1:8">
      <c r="A3336" s="39" t="s">
        <v>544</v>
      </c>
      <c r="B3336" s="39" t="s">
        <v>139</v>
      </c>
      <c r="C3336" s="39" t="s">
        <v>379</v>
      </c>
      <c r="D3336" s="39" t="s">
        <v>360</v>
      </c>
      <c r="E3336" s="138">
        <v>0.54</v>
      </c>
      <c r="F3336" s="138">
        <v>0.17</v>
      </c>
      <c r="G3336" s="138">
        <v>1.65</v>
      </c>
      <c r="H3336" s="138">
        <v>57.407407407407405</v>
      </c>
    </row>
    <row r="3337" spans="1:8">
      <c r="A3337" s="39" t="s">
        <v>544</v>
      </c>
      <c r="B3337" s="39" t="s">
        <v>141</v>
      </c>
      <c r="C3337" s="39" t="s">
        <v>379</v>
      </c>
      <c r="D3337" s="39" t="s">
        <v>360</v>
      </c>
      <c r="E3337" s="138">
        <v>0.46</v>
      </c>
      <c r="F3337" s="138">
        <v>0.13</v>
      </c>
      <c r="G3337" s="138">
        <v>1.64</v>
      </c>
      <c r="H3337" s="138">
        <v>65.217391304347814</v>
      </c>
    </row>
    <row r="3338" spans="1:8">
      <c r="A3338" s="39" t="s">
        <v>544</v>
      </c>
      <c r="B3338" s="39" t="s">
        <v>142</v>
      </c>
      <c r="C3338" s="39" t="s">
        <v>376</v>
      </c>
      <c r="D3338" s="39" t="s">
        <v>360</v>
      </c>
      <c r="E3338" s="138">
        <v>0.6</v>
      </c>
      <c r="F3338" s="138">
        <v>0.14000000000000001</v>
      </c>
      <c r="G3338" s="138">
        <v>2.4300000000000002</v>
      </c>
      <c r="H3338" s="138">
        <v>71.666666666666671</v>
      </c>
    </row>
    <row r="3339" spans="1:8">
      <c r="A3339" s="39" t="s">
        <v>544</v>
      </c>
      <c r="B3339" s="39" t="s">
        <v>147</v>
      </c>
      <c r="C3339" s="39" t="s">
        <v>379</v>
      </c>
      <c r="D3339" s="39" t="s">
        <v>360</v>
      </c>
      <c r="E3339" s="138">
        <v>0.51</v>
      </c>
      <c r="F3339" s="138">
        <v>0.15</v>
      </c>
      <c r="G3339" s="138">
        <v>1.76</v>
      </c>
      <c r="H3339" s="138">
        <v>62.745098039215684</v>
      </c>
    </row>
    <row r="3340" spans="1:8">
      <c r="A3340" s="39" t="s">
        <v>544</v>
      </c>
      <c r="B3340" s="39" t="s">
        <v>148</v>
      </c>
      <c r="C3340" s="39" t="s">
        <v>377</v>
      </c>
      <c r="D3340" s="39" t="s">
        <v>360</v>
      </c>
      <c r="E3340" s="138">
        <v>0.16</v>
      </c>
      <c r="F3340" s="138">
        <v>0.04</v>
      </c>
      <c r="G3340" s="138">
        <v>0.7</v>
      </c>
      <c r="H3340" s="138">
        <v>75</v>
      </c>
    </row>
    <row r="3341" spans="1:8">
      <c r="A3341" s="39" t="s">
        <v>544</v>
      </c>
      <c r="B3341" s="39" t="s">
        <v>152</v>
      </c>
      <c r="C3341" s="39" t="s">
        <v>386</v>
      </c>
      <c r="D3341" s="39" t="s">
        <v>360</v>
      </c>
      <c r="E3341" s="138">
        <v>0.45</v>
      </c>
      <c r="F3341" s="138">
        <v>0.1</v>
      </c>
      <c r="G3341" s="138">
        <v>1.93</v>
      </c>
      <c r="H3341" s="138">
        <v>75.555555555555557</v>
      </c>
    </row>
    <row r="3342" spans="1:8">
      <c r="A3342" s="39" t="s">
        <v>544</v>
      </c>
      <c r="B3342" s="39" t="s">
        <v>155</v>
      </c>
      <c r="C3342" s="39" t="s">
        <v>386</v>
      </c>
      <c r="D3342" s="39" t="s">
        <v>360</v>
      </c>
      <c r="E3342" s="138">
        <v>2.36</v>
      </c>
      <c r="F3342" s="138">
        <v>0.65</v>
      </c>
      <c r="G3342" s="138">
        <v>8.26</v>
      </c>
      <c r="H3342" s="138">
        <v>65.677966101694921</v>
      </c>
    </row>
    <row r="3343" spans="1:8">
      <c r="A3343" s="39" t="s">
        <v>544</v>
      </c>
      <c r="B3343" s="39" t="s">
        <v>157</v>
      </c>
      <c r="C3343" s="39" t="s">
        <v>377</v>
      </c>
      <c r="D3343" s="39" t="s">
        <v>360</v>
      </c>
      <c r="E3343" s="138">
        <v>0.49</v>
      </c>
      <c r="F3343" s="138">
        <v>0.17</v>
      </c>
      <c r="G3343" s="138">
        <v>1.36</v>
      </c>
      <c r="H3343" s="138">
        <v>53.061224489795919</v>
      </c>
    </row>
    <row r="3344" spans="1:8">
      <c r="A3344" s="39" t="s">
        <v>544</v>
      </c>
      <c r="B3344" s="39" t="s">
        <v>158</v>
      </c>
      <c r="C3344" s="39" t="s">
        <v>375</v>
      </c>
      <c r="D3344" s="39" t="s">
        <v>360</v>
      </c>
      <c r="E3344" s="138">
        <v>0.14000000000000001</v>
      </c>
      <c r="F3344" s="138">
        <v>0.03</v>
      </c>
      <c r="G3344" s="138">
        <v>0.62</v>
      </c>
      <c r="H3344" s="138">
        <v>78.571428571428569</v>
      </c>
    </row>
    <row r="3345" spans="1:8">
      <c r="A3345" s="39" t="s">
        <v>544</v>
      </c>
      <c r="B3345" s="39" t="s">
        <v>160</v>
      </c>
      <c r="C3345" s="39" t="s">
        <v>386</v>
      </c>
      <c r="D3345" s="39" t="s">
        <v>360</v>
      </c>
      <c r="E3345" s="138">
        <v>0.56999999999999995</v>
      </c>
      <c r="F3345" s="138">
        <v>0.15</v>
      </c>
      <c r="G3345" s="138">
        <v>2.0699999999999998</v>
      </c>
      <c r="H3345" s="138">
        <v>66.666666666666671</v>
      </c>
    </row>
    <row r="3346" spans="1:8">
      <c r="A3346" s="39" t="s">
        <v>544</v>
      </c>
      <c r="B3346" s="39" t="s">
        <v>163</v>
      </c>
      <c r="C3346" s="39" t="s">
        <v>375</v>
      </c>
      <c r="D3346" s="39" t="s">
        <v>360</v>
      </c>
      <c r="E3346" s="138">
        <v>1.58</v>
      </c>
      <c r="F3346" s="138">
        <v>0.38</v>
      </c>
      <c r="G3346" s="138">
        <v>6.39</v>
      </c>
      <c r="H3346" s="138">
        <v>72.784810126582272</v>
      </c>
    </row>
    <row r="3347" spans="1:8">
      <c r="A3347" s="39" t="s">
        <v>544</v>
      </c>
      <c r="B3347" s="39" t="s">
        <v>167</v>
      </c>
      <c r="C3347" s="39" t="s">
        <v>386</v>
      </c>
      <c r="D3347" s="39" t="s">
        <v>360</v>
      </c>
      <c r="E3347" s="138">
        <v>0.67</v>
      </c>
      <c r="F3347" s="138">
        <v>0.19</v>
      </c>
      <c r="G3347" s="138">
        <v>2.27</v>
      </c>
      <c r="H3347" s="138">
        <v>62.686567164179095</v>
      </c>
    </row>
    <row r="3348" spans="1:8">
      <c r="A3348" s="39" t="s">
        <v>544</v>
      </c>
      <c r="B3348" s="39" t="s">
        <v>169</v>
      </c>
      <c r="C3348" s="39" t="s">
        <v>386</v>
      </c>
      <c r="D3348" s="39" t="s">
        <v>360</v>
      </c>
      <c r="E3348" s="138">
        <v>0.3</v>
      </c>
      <c r="F3348" s="138">
        <v>0.08</v>
      </c>
      <c r="G3348" s="138">
        <v>1.08</v>
      </c>
      <c r="H3348" s="138">
        <v>66.666666666666671</v>
      </c>
    </row>
    <row r="3349" spans="1:8">
      <c r="A3349" s="39" t="s">
        <v>544</v>
      </c>
      <c r="B3349" s="39" t="s">
        <v>173</v>
      </c>
      <c r="C3349" s="39" t="s">
        <v>379</v>
      </c>
      <c r="D3349" s="39" t="s">
        <v>360</v>
      </c>
      <c r="E3349" s="138">
        <v>0.86</v>
      </c>
      <c r="F3349" s="138">
        <v>0.32</v>
      </c>
      <c r="G3349" s="138">
        <v>2.2999999999999998</v>
      </c>
      <c r="H3349" s="138">
        <v>50</v>
      </c>
    </row>
    <row r="3350" spans="1:8">
      <c r="A3350" s="39" t="s">
        <v>544</v>
      </c>
      <c r="B3350" s="39" t="s">
        <v>176</v>
      </c>
      <c r="C3350" s="39" t="s">
        <v>386</v>
      </c>
      <c r="D3350" s="39" t="s">
        <v>360</v>
      </c>
      <c r="E3350" s="138">
        <v>0.1</v>
      </c>
      <c r="F3350" s="138">
        <v>0.03</v>
      </c>
      <c r="G3350" s="138">
        <v>0.42</v>
      </c>
      <c r="H3350" s="138">
        <v>70</v>
      </c>
    </row>
    <row r="3351" spans="1:8">
      <c r="A3351" s="39" t="s">
        <v>545</v>
      </c>
      <c r="B3351" s="39" t="s">
        <v>99</v>
      </c>
      <c r="C3351" s="39" t="s">
        <v>377</v>
      </c>
      <c r="D3351" s="39" t="s">
        <v>360</v>
      </c>
      <c r="E3351" s="138">
        <v>4.4400000000000004</v>
      </c>
      <c r="F3351" s="138">
        <v>2.91</v>
      </c>
      <c r="G3351" s="138">
        <v>6.74</v>
      </c>
      <c r="H3351" s="138">
        <v>21.396396396396394</v>
      </c>
    </row>
    <row r="3352" spans="1:8">
      <c r="A3352" s="39" t="s">
        <v>545</v>
      </c>
      <c r="B3352" s="39" t="s">
        <v>100</v>
      </c>
      <c r="C3352" s="39" t="s">
        <v>377</v>
      </c>
      <c r="D3352" s="39" t="s">
        <v>360</v>
      </c>
      <c r="E3352" s="138">
        <v>4.0199999999999996</v>
      </c>
      <c r="F3352" s="138">
        <v>2.72</v>
      </c>
      <c r="G3352" s="138">
        <v>5.88</v>
      </c>
      <c r="H3352" s="138">
        <v>19.651741293532339</v>
      </c>
    </row>
    <row r="3353" spans="1:8">
      <c r="A3353" s="39" t="s">
        <v>545</v>
      </c>
      <c r="B3353" s="39" t="s">
        <v>107</v>
      </c>
      <c r="C3353" s="39" t="s">
        <v>376</v>
      </c>
      <c r="D3353" s="39" t="s">
        <v>360</v>
      </c>
      <c r="E3353" s="138">
        <v>6.95</v>
      </c>
      <c r="F3353" s="138">
        <v>4.97</v>
      </c>
      <c r="G3353" s="138">
        <v>9.6300000000000008</v>
      </c>
      <c r="H3353" s="138">
        <v>16.834532374100718</v>
      </c>
    </row>
    <row r="3354" spans="1:8">
      <c r="A3354" s="39" t="s">
        <v>545</v>
      </c>
      <c r="B3354" s="39" t="s">
        <v>113</v>
      </c>
      <c r="C3354" s="39" t="s">
        <v>375</v>
      </c>
      <c r="D3354" s="39" t="s">
        <v>360</v>
      </c>
      <c r="E3354" s="138">
        <v>4.21</v>
      </c>
      <c r="F3354" s="138">
        <v>2.87</v>
      </c>
      <c r="G3354" s="138">
        <v>6.12</v>
      </c>
      <c r="H3354" s="138">
        <v>19.239904988123516</v>
      </c>
    </row>
    <row r="3355" spans="1:8">
      <c r="A3355" s="39" t="s">
        <v>545</v>
      </c>
      <c r="B3355" s="39" t="s">
        <v>114</v>
      </c>
      <c r="C3355" s="39" t="s">
        <v>386</v>
      </c>
      <c r="D3355" s="39" t="s">
        <v>360</v>
      </c>
      <c r="E3355" s="138">
        <v>4.6399999999999997</v>
      </c>
      <c r="F3355" s="138">
        <v>3.35</v>
      </c>
      <c r="G3355" s="138">
        <v>6.38</v>
      </c>
      <c r="H3355" s="138">
        <v>16.379310344827587</v>
      </c>
    </row>
    <row r="3356" spans="1:8">
      <c r="A3356" s="39" t="s">
        <v>545</v>
      </c>
      <c r="B3356" s="39" t="s">
        <v>120</v>
      </c>
      <c r="C3356" s="39" t="s">
        <v>386</v>
      </c>
      <c r="D3356" s="39" t="s">
        <v>360</v>
      </c>
      <c r="E3356" s="138">
        <v>5.53</v>
      </c>
      <c r="F3356" s="138">
        <v>4</v>
      </c>
      <c r="G3356" s="138">
        <v>7.6</v>
      </c>
      <c r="H3356" s="138">
        <v>16.455696202531644</v>
      </c>
    </row>
    <row r="3357" spans="1:8">
      <c r="A3357" s="39" t="s">
        <v>545</v>
      </c>
      <c r="B3357" s="39" t="s">
        <v>121</v>
      </c>
      <c r="C3357" s="39" t="s">
        <v>377</v>
      </c>
      <c r="D3357" s="39" t="s">
        <v>360</v>
      </c>
      <c r="E3357" s="138">
        <v>4.49</v>
      </c>
      <c r="F3357" s="138">
        <v>3.1</v>
      </c>
      <c r="G3357" s="138">
        <v>6.47</v>
      </c>
      <c r="H3357" s="138">
        <v>18.708240534521156</v>
      </c>
    </row>
    <row r="3358" spans="1:8">
      <c r="A3358" s="39" t="s">
        <v>545</v>
      </c>
      <c r="B3358" s="39" t="s">
        <v>124</v>
      </c>
      <c r="C3358" s="39" t="s">
        <v>375</v>
      </c>
      <c r="D3358" s="39" t="s">
        <v>360</v>
      </c>
      <c r="E3358" s="138">
        <v>4.96</v>
      </c>
      <c r="F3358" s="138">
        <v>3.24</v>
      </c>
      <c r="G3358" s="138">
        <v>7.5</v>
      </c>
      <c r="H3358" s="138">
        <v>21.370967741935484</v>
      </c>
    </row>
    <row r="3359" spans="1:8">
      <c r="A3359" s="39" t="s">
        <v>545</v>
      </c>
      <c r="B3359" s="39" t="s">
        <v>126</v>
      </c>
      <c r="C3359" s="39" t="s">
        <v>377</v>
      </c>
      <c r="D3359" s="39" t="s">
        <v>360</v>
      </c>
      <c r="E3359" s="138">
        <v>4.67</v>
      </c>
      <c r="F3359" s="138">
        <v>3</v>
      </c>
      <c r="G3359" s="138">
        <v>7.19</v>
      </c>
      <c r="H3359" s="138">
        <v>22.26980728051392</v>
      </c>
    </row>
    <row r="3360" spans="1:8">
      <c r="A3360" s="39" t="s">
        <v>545</v>
      </c>
      <c r="B3360" s="39" t="s">
        <v>127</v>
      </c>
      <c r="C3360" s="39" t="s">
        <v>386</v>
      </c>
      <c r="D3360" s="39" t="s">
        <v>360</v>
      </c>
      <c r="E3360" s="138">
        <v>4.5999999999999996</v>
      </c>
      <c r="F3360" s="138">
        <v>3.32</v>
      </c>
      <c r="G3360" s="138">
        <v>6.35</v>
      </c>
      <c r="H3360" s="138">
        <v>16.521739130434785</v>
      </c>
    </row>
    <row r="3361" spans="1:8">
      <c r="A3361" s="39" t="s">
        <v>545</v>
      </c>
      <c r="B3361" s="39" t="s">
        <v>128</v>
      </c>
      <c r="C3361" s="39" t="s">
        <v>379</v>
      </c>
      <c r="D3361" s="39" t="s">
        <v>360</v>
      </c>
      <c r="E3361" s="138">
        <v>4.51</v>
      </c>
      <c r="F3361" s="138">
        <v>2.98</v>
      </c>
      <c r="G3361" s="138">
        <v>6.78</v>
      </c>
      <c r="H3361" s="138">
        <v>21.064301552106429</v>
      </c>
    </row>
    <row r="3362" spans="1:8">
      <c r="A3362" s="39" t="s">
        <v>545</v>
      </c>
      <c r="B3362" s="39" t="s">
        <v>129</v>
      </c>
      <c r="C3362" s="39" t="s">
        <v>386</v>
      </c>
      <c r="D3362" s="39" t="s">
        <v>360</v>
      </c>
      <c r="E3362" s="138">
        <v>4.91</v>
      </c>
      <c r="F3362" s="138">
        <v>3.51</v>
      </c>
      <c r="G3362" s="138">
        <v>6.82</v>
      </c>
      <c r="H3362" s="138">
        <v>16.90427698574338</v>
      </c>
    </row>
    <row r="3363" spans="1:8">
      <c r="A3363" s="39" t="s">
        <v>545</v>
      </c>
      <c r="B3363" s="39" t="s">
        <v>139</v>
      </c>
      <c r="C3363" s="39" t="s">
        <v>379</v>
      </c>
      <c r="D3363" s="39" t="s">
        <v>360</v>
      </c>
      <c r="E3363" s="138">
        <v>8.31</v>
      </c>
      <c r="F3363" s="138">
        <v>5.71</v>
      </c>
      <c r="G3363" s="138">
        <v>11.94</v>
      </c>
      <c r="H3363" s="138">
        <v>18.892900120336943</v>
      </c>
    </row>
    <row r="3364" spans="1:8">
      <c r="A3364" s="39" t="s">
        <v>545</v>
      </c>
      <c r="B3364" s="39" t="s">
        <v>141</v>
      </c>
      <c r="C3364" s="39" t="s">
        <v>379</v>
      </c>
      <c r="D3364" s="39" t="s">
        <v>360</v>
      </c>
      <c r="E3364" s="138">
        <v>2.52</v>
      </c>
      <c r="F3364" s="138">
        <v>1.02</v>
      </c>
      <c r="G3364" s="138">
        <v>6.09</v>
      </c>
      <c r="H3364" s="138">
        <v>45.634920634920633</v>
      </c>
    </row>
    <row r="3365" spans="1:8">
      <c r="A3365" s="39" t="s">
        <v>545</v>
      </c>
      <c r="B3365" s="39" t="s">
        <v>142</v>
      </c>
      <c r="C3365" s="39" t="s">
        <v>376</v>
      </c>
      <c r="D3365" s="39" t="s">
        <v>360</v>
      </c>
      <c r="E3365" s="138">
        <v>7.13</v>
      </c>
      <c r="F3365" s="138">
        <v>4.91</v>
      </c>
      <c r="G3365" s="138">
        <v>10.26</v>
      </c>
      <c r="H3365" s="138">
        <v>18.793828892005614</v>
      </c>
    </row>
    <row r="3366" spans="1:8">
      <c r="A3366" s="39" t="s">
        <v>545</v>
      </c>
      <c r="B3366" s="39" t="s">
        <v>147</v>
      </c>
      <c r="C3366" s="39" t="s">
        <v>379</v>
      </c>
      <c r="D3366" s="39" t="s">
        <v>360</v>
      </c>
      <c r="E3366" s="138">
        <v>3.25</v>
      </c>
      <c r="F3366" s="138">
        <v>2.02</v>
      </c>
      <c r="G3366" s="138">
        <v>5.19</v>
      </c>
      <c r="H3366" s="138">
        <v>24.000000000000004</v>
      </c>
    </row>
    <row r="3367" spans="1:8">
      <c r="A3367" s="39" t="s">
        <v>545</v>
      </c>
      <c r="B3367" s="39" t="s">
        <v>148</v>
      </c>
      <c r="C3367" s="39" t="s">
        <v>377</v>
      </c>
      <c r="D3367" s="39" t="s">
        <v>360</v>
      </c>
      <c r="E3367" s="138">
        <v>8.4</v>
      </c>
      <c r="F3367" s="138">
        <v>5.64</v>
      </c>
      <c r="G3367" s="138">
        <v>12.32</v>
      </c>
      <c r="H3367" s="138">
        <v>20</v>
      </c>
    </row>
    <row r="3368" spans="1:8">
      <c r="A3368" s="39" t="s">
        <v>545</v>
      </c>
      <c r="B3368" s="39" t="s">
        <v>152</v>
      </c>
      <c r="C3368" s="39" t="s">
        <v>386</v>
      </c>
      <c r="D3368" s="39" t="s">
        <v>360</v>
      </c>
      <c r="E3368" s="138">
        <v>3.79</v>
      </c>
      <c r="F3368" s="138">
        <v>2.52</v>
      </c>
      <c r="G3368" s="138">
        <v>5.66</v>
      </c>
      <c r="H3368" s="138">
        <v>20.580474934036943</v>
      </c>
    </row>
    <row r="3369" spans="1:8">
      <c r="A3369" s="39" t="s">
        <v>545</v>
      </c>
      <c r="B3369" s="39" t="s">
        <v>155</v>
      </c>
      <c r="C3369" s="39" t="s">
        <v>386</v>
      </c>
      <c r="D3369" s="39" t="s">
        <v>360</v>
      </c>
      <c r="E3369" s="138">
        <v>4.99</v>
      </c>
      <c r="F3369" s="138">
        <v>3.63</v>
      </c>
      <c r="G3369" s="138">
        <v>6.82</v>
      </c>
      <c r="H3369" s="138">
        <v>16.032064128256511</v>
      </c>
    </row>
    <row r="3370" spans="1:8">
      <c r="A3370" s="39" t="s">
        <v>545</v>
      </c>
      <c r="B3370" s="39" t="s">
        <v>157</v>
      </c>
      <c r="C3370" s="39" t="s">
        <v>377</v>
      </c>
      <c r="D3370" s="39" t="s">
        <v>360</v>
      </c>
      <c r="E3370" s="138">
        <v>4.7300000000000004</v>
      </c>
      <c r="F3370" s="138">
        <v>3.37</v>
      </c>
      <c r="G3370" s="138">
        <v>6.61</v>
      </c>
      <c r="H3370" s="138">
        <v>17.124735729386892</v>
      </c>
    </row>
    <row r="3371" spans="1:8">
      <c r="A3371" s="39" t="s">
        <v>545</v>
      </c>
      <c r="B3371" s="39" t="s">
        <v>158</v>
      </c>
      <c r="C3371" s="39" t="s">
        <v>375</v>
      </c>
      <c r="D3371" s="39" t="s">
        <v>360</v>
      </c>
      <c r="E3371" s="138">
        <v>2.31</v>
      </c>
      <c r="F3371" s="138">
        <v>1.32</v>
      </c>
      <c r="G3371" s="138">
        <v>3.99</v>
      </c>
      <c r="H3371" s="138">
        <v>28.138528138528141</v>
      </c>
    </row>
    <row r="3372" spans="1:8">
      <c r="A3372" s="39" t="s">
        <v>545</v>
      </c>
      <c r="B3372" s="39" t="s">
        <v>160</v>
      </c>
      <c r="C3372" s="39" t="s">
        <v>386</v>
      </c>
      <c r="D3372" s="39" t="s">
        <v>360</v>
      </c>
      <c r="E3372" s="138">
        <v>5.65</v>
      </c>
      <c r="F3372" s="138">
        <v>4.08</v>
      </c>
      <c r="G3372" s="138">
        <v>7.77</v>
      </c>
      <c r="H3372" s="138">
        <v>16.460176991150444</v>
      </c>
    </row>
    <row r="3373" spans="1:8">
      <c r="A3373" s="39" t="s">
        <v>545</v>
      </c>
      <c r="B3373" s="39" t="s">
        <v>163</v>
      </c>
      <c r="C3373" s="39" t="s">
        <v>375</v>
      </c>
      <c r="D3373" s="39" t="s">
        <v>360</v>
      </c>
      <c r="E3373" s="138">
        <v>3.33</v>
      </c>
      <c r="F3373" s="138">
        <v>2.17</v>
      </c>
      <c r="G3373" s="138">
        <v>5.09</v>
      </c>
      <c r="H3373" s="138">
        <v>21.921921921921921</v>
      </c>
    </row>
    <row r="3374" spans="1:8">
      <c r="A3374" s="39" t="s">
        <v>545</v>
      </c>
      <c r="B3374" s="39" t="s">
        <v>167</v>
      </c>
      <c r="C3374" s="39" t="s">
        <v>386</v>
      </c>
      <c r="D3374" s="39" t="s">
        <v>360</v>
      </c>
      <c r="E3374" s="138">
        <v>4.4800000000000004</v>
      </c>
      <c r="F3374" s="138">
        <v>3.12</v>
      </c>
      <c r="G3374" s="138">
        <v>6.38</v>
      </c>
      <c r="H3374" s="138">
        <v>18.303571428571423</v>
      </c>
    </row>
    <row r="3375" spans="1:8">
      <c r="A3375" s="39" t="s">
        <v>545</v>
      </c>
      <c r="B3375" s="39" t="s">
        <v>169</v>
      </c>
      <c r="C3375" s="39" t="s">
        <v>386</v>
      </c>
      <c r="D3375" s="39" t="s">
        <v>360</v>
      </c>
      <c r="E3375" s="138">
        <v>6.25</v>
      </c>
      <c r="F3375" s="138">
        <v>4.3</v>
      </c>
      <c r="G3375" s="138">
        <v>9</v>
      </c>
      <c r="H3375" s="138">
        <v>18.88</v>
      </c>
    </row>
    <row r="3376" spans="1:8">
      <c r="A3376" s="39" t="s">
        <v>545</v>
      </c>
      <c r="B3376" s="39" t="s">
        <v>173</v>
      </c>
      <c r="C3376" s="39" t="s">
        <v>379</v>
      </c>
      <c r="D3376" s="39" t="s">
        <v>360</v>
      </c>
      <c r="E3376" s="138">
        <v>7.09</v>
      </c>
      <c r="F3376" s="138">
        <v>4.54</v>
      </c>
      <c r="G3376" s="138">
        <v>10.91</v>
      </c>
      <c r="H3376" s="138">
        <v>22.425952045133993</v>
      </c>
    </row>
    <row r="3377" spans="1:8">
      <c r="A3377" s="39" t="s">
        <v>545</v>
      </c>
      <c r="B3377" s="39" t="s">
        <v>176</v>
      </c>
      <c r="C3377" s="39" t="s">
        <v>386</v>
      </c>
      <c r="D3377" s="39" t="s">
        <v>360</v>
      </c>
      <c r="E3377" s="138">
        <v>5.63</v>
      </c>
      <c r="F3377" s="138">
        <v>3.62</v>
      </c>
      <c r="G3377" s="138">
        <v>8.66</v>
      </c>
      <c r="H3377" s="138">
        <v>22.202486678507995</v>
      </c>
    </row>
    <row r="3378" spans="1:8">
      <c r="A3378" s="39" t="s">
        <v>237</v>
      </c>
      <c r="B3378" s="39" t="s">
        <v>99</v>
      </c>
      <c r="C3378" s="39" t="s">
        <v>377</v>
      </c>
      <c r="D3378" s="39" t="s">
        <v>360</v>
      </c>
      <c r="E3378" s="138">
        <v>7.79</v>
      </c>
      <c r="F3378" s="138">
        <v>5.16</v>
      </c>
      <c r="G3378" s="138">
        <v>11.59</v>
      </c>
      <c r="H3378" s="138">
        <v>20.667522464698333</v>
      </c>
    </row>
    <row r="3379" spans="1:8">
      <c r="A3379" s="39" t="s">
        <v>237</v>
      </c>
      <c r="B3379" s="39" t="s">
        <v>100</v>
      </c>
      <c r="C3379" s="39" t="s">
        <v>377</v>
      </c>
      <c r="D3379" s="39" t="s">
        <v>360</v>
      </c>
      <c r="E3379" s="138">
        <v>8.26</v>
      </c>
      <c r="F3379" s="138">
        <v>6.19</v>
      </c>
      <c r="G3379" s="138">
        <v>10.94</v>
      </c>
      <c r="H3379" s="138">
        <v>14.527845036319611</v>
      </c>
    </row>
    <row r="3380" spans="1:8">
      <c r="A3380" s="39" t="s">
        <v>237</v>
      </c>
      <c r="B3380" s="39" t="s">
        <v>107</v>
      </c>
      <c r="C3380" s="39" t="s">
        <v>376</v>
      </c>
      <c r="D3380" s="39" t="s">
        <v>360</v>
      </c>
      <c r="E3380" s="138">
        <v>8.24</v>
      </c>
      <c r="F3380" s="138">
        <v>6.05</v>
      </c>
      <c r="G3380" s="138">
        <v>11.13</v>
      </c>
      <c r="H3380" s="138">
        <v>15.53398058252427</v>
      </c>
    </row>
    <row r="3381" spans="1:8">
      <c r="A3381" s="39" t="s">
        <v>237</v>
      </c>
      <c r="B3381" s="39" t="s">
        <v>113</v>
      </c>
      <c r="C3381" s="39" t="s">
        <v>375</v>
      </c>
      <c r="D3381" s="39" t="s">
        <v>360</v>
      </c>
      <c r="E3381" s="138">
        <v>5.74</v>
      </c>
      <c r="F3381" s="138">
        <v>4.21</v>
      </c>
      <c r="G3381" s="138">
        <v>7.77</v>
      </c>
      <c r="H3381" s="138">
        <v>15.6794425087108</v>
      </c>
    </row>
    <row r="3382" spans="1:8">
      <c r="A3382" s="39" t="s">
        <v>237</v>
      </c>
      <c r="B3382" s="39" t="s">
        <v>114</v>
      </c>
      <c r="C3382" s="39" t="s">
        <v>386</v>
      </c>
      <c r="D3382" s="39" t="s">
        <v>360</v>
      </c>
      <c r="E3382" s="138">
        <v>8.84</v>
      </c>
      <c r="F3382" s="138">
        <v>6.92</v>
      </c>
      <c r="G3382" s="138">
        <v>11.22</v>
      </c>
      <c r="H3382" s="138">
        <v>12.330316742081449</v>
      </c>
    </row>
    <row r="3383" spans="1:8">
      <c r="A3383" s="39" t="s">
        <v>237</v>
      </c>
      <c r="B3383" s="39" t="s">
        <v>120</v>
      </c>
      <c r="C3383" s="39" t="s">
        <v>386</v>
      </c>
      <c r="D3383" s="39" t="s">
        <v>360</v>
      </c>
      <c r="E3383" s="138">
        <v>7.96</v>
      </c>
      <c r="F3383" s="138">
        <v>4.4800000000000004</v>
      </c>
      <c r="G3383" s="138">
        <v>13.75</v>
      </c>
      <c r="H3383" s="138">
        <v>28.768844221105528</v>
      </c>
    </row>
    <row r="3384" spans="1:8">
      <c r="A3384" s="39" t="s">
        <v>237</v>
      </c>
      <c r="B3384" s="39" t="s">
        <v>121</v>
      </c>
      <c r="C3384" s="39" t="s">
        <v>377</v>
      </c>
      <c r="D3384" s="39" t="s">
        <v>360</v>
      </c>
      <c r="E3384" s="138">
        <v>7.6</v>
      </c>
      <c r="F3384" s="138">
        <v>5.45</v>
      </c>
      <c r="G3384" s="138">
        <v>10.52</v>
      </c>
      <c r="H3384" s="138">
        <v>16.842105263157897</v>
      </c>
    </row>
    <row r="3385" spans="1:8">
      <c r="A3385" s="39" t="s">
        <v>237</v>
      </c>
      <c r="B3385" s="39" t="s">
        <v>124</v>
      </c>
      <c r="C3385" s="39" t="s">
        <v>375</v>
      </c>
      <c r="D3385" s="39" t="s">
        <v>360</v>
      </c>
      <c r="E3385" s="138">
        <v>7.16</v>
      </c>
      <c r="F3385" s="138">
        <v>5.38</v>
      </c>
      <c r="G3385" s="138">
        <v>9.4600000000000009</v>
      </c>
      <c r="H3385" s="138">
        <v>14.385474860335195</v>
      </c>
    </row>
    <row r="3386" spans="1:8">
      <c r="A3386" s="39" t="s">
        <v>237</v>
      </c>
      <c r="B3386" s="39" t="s">
        <v>126</v>
      </c>
      <c r="C3386" s="39" t="s">
        <v>377</v>
      </c>
      <c r="D3386" s="39" t="s">
        <v>360</v>
      </c>
      <c r="E3386" s="138">
        <v>8.52</v>
      </c>
      <c r="F3386" s="138">
        <v>4.9400000000000004</v>
      </c>
      <c r="G3386" s="138">
        <v>14.3</v>
      </c>
      <c r="H3386" s="138">
        <v>27.230046948356808</v>
      </c>
    </row>
    <row r="3387" spans="1:8">
      <c r="A3387" s="39" t="s">
        <v>237</v>
      </c>
      <c r="B3387" s="39" t="s">
        <v>127</v>
      </c>
      <c r="C3387" s="39" t="s">
        <v>386</v>
      </c>
      <c r="D3387" s="39" t="s">
        <v>360</v>
      </c>
      <c r="E3387" s="138">
        <v>8.93</v>
      </c>
      <c r="F3387" s="138">
        <v>6.11</v>
      </c>
      <c r="G3387" s="138">
        <v>12.89</v>
      </c>
      <c r="H3387" s="138">
        <v>19.036954087346025</v>
      </c>
    </row>
    <row r="3388" spans="1:8">
      <c r="A3388" s="39" t="s">
        <v>237</v>
      </c>
      <c r="B3388" s="39" t="s">
        <v>128</v>
      </c>
      <c r="C3388" s="39" t="s">
        <v>379</v>
      </c>
      <c r="D3388" s="39" t="s">
        <v>360</v>
      </c>
      <c r="E3388" s="138">
        <v>7.31</v>
      </c>
      <c r="F3388" s="138">
        <v>5.48</v>
      </c>
      <c r="G3388" s="138">
        <v>9.68</v>
      </c>
      <c r="H3388" s="138">
        <v>14.500683994528046</v>
      </c>
    </row>
    <row r="3389" spans="1:8">
      <c r="A3389" s="39" t="s">
        <v>237</v>
      </c>
      <c r="B3389" s="39" t="s">
        <v>129</v>
      </c>
      <c r="C3389" s="39" t="s">
        <v>386</v>
      </c>
      <c r="D3389" s="39" t="s">
        <v>360</v>
      </c>
      <c r="E3389" s="138">
        <v>4.33</v>
      </c>
      <c r="F3389" s="138">
        <v>3.02</v>
      </c>
      <c r="G3389" s="138">
        <v>6.17</v>
      </c>
      <c r="H3389" s="138">
        <v>18.244803695150118</v>
      </c>
    </row>
    <row r="3390" spans="1:8">
      <c r="A3390" s="39" t="s">
        <v>237</v>
      </c>
      <c r="B3390" s="39" t="s">
        <v>139</v>
      </c>
      <c r="C3390" s="39" t="s">
        <v>379</v>
      </c>
      <c r="D3390" s="39" t="s">
        <v>360</v>
      </c>
      <c r="E3390" s="138">
        <v>7.76</v>
      </c>
      <c r="F3390" s="138">
        <v>5.38</v>
      </c>
      <c r="G3390" s="138">
        <v>11.07</v>
      </c>
      <c r="H3390" s="138">
        <v>18.427835051546388</v>
      </c>
    </row>
    <row r="3391" spans="1:8">
      <c r="A3391" s="39" t="s">
        <v>237</v>
      </c>
      <c r="B3391" s="39" t="s">
        <v>141</v>
      </c>
      <c r="C3391" s="39" t="s">
        <v>379</v>
      </c>
      <c r="D3391" s="39" t="s">
        <v>360</v>
      </c>
      <c r="E3391" s="138">
        <v>5.0999999999999996</v>
      </c>
      <c r="F3391" s="138">
        <v>2.79</v>
      </c>
      <c r="G3391" s="138">
        <v>9.16</v>
      </c>
      <c r="H3391" s="138">
        <v>30.3921568627451</v>
      </c>
    </row>
    <row r="3392" spans="1:8">
      <c r="A3392" s="39" t="s">
        <v>237</v>
      </c>
      <c r="B3392" s="39" t="s">
        <v>142</v>
      </c>
      <c r="C3392" s="39" t="s">
        <v>376</v>
      </c>
      <c r="D3392" s="39" t="s">
        <v>360</v>
      </c>
      <c r="E3392" s="138">
        <v>6.06</v>
      </c>
      <c r="F3392" s="138">
        <v>3.98</v>
      </c>
      <c r="G3392" s="138">
        <v>9.1199999999999992</v>
      </c>
      <c r="H3392" s="138">
        <v>21.122112211221125</v>
      </c>
    </row>
    <row r="3393" spans="1:8">
      <c r="A3393" s="39" t="s">
        <v>237</v>
      </c>
      <c r="B3393" s="39" t="s">
        <v>147</v>
      </c>
      <c r="C3393" s="39" t="s">
        <v>379</v>
      </c>
      <c r="D3393" s="39" t="s">
        <v>360</v>
      </c>
      <c r="E3393" s="138">
        <v>6.59</v>
      </c>
      <c r="F3393" s="138">
        <v>4.82</v>
      </c>
      <c r="G3393" s="138">
        <v>8.9600000000000009</v>
      </c>
      <c r="H3393" s="138">
        <v>15.781487101669198</v>
      </c>
    </row>
    <row r="3394" spans="1:8">
      <c r="A3394" s="39" t="s">
        <v>237</v>
      </c>
      <c r="B3394" s="39" t="s">
        <v>148</v>
      </c>
      <c r="C3394" s="39" t="s">
        <v>377</v>
      </c>
      <c r="D3394" s="39" t="s">
        <v>360</v>
      </c>
      <c r="E3394" s="138">
        <v>6.37</v>
      </c>
      <c r="F3394" s="138">
        <v>4.3</v>
      </c>
      <c r="G3394" s="138">
        <v>9.33</v>
      </c>
      <c r="H3394" s="138">
        <v>19.780219780219781</v>
      </c>
    </row>
    <row r="3395" spans="1:8">
      <c r="A3395" s="39" t="s">
        <v>237</v>
      </c>
      <c r="B3395" s="39" t="s">
        <v>152</v>
      </c>
      <c r="C3395" s="39" t="s">
        <v>386</v>
      </c>
      <c r="D3395" s="39" t="s">
        <v>360</v>
      </c>
      <c r="E3395" s="138">
        <v>5.8</v>
      </c>
      <c r="F3395" s="138">
        <v>4.3</v>
      </c>
      <c r="G3395" s="138">
        <v>7.79</v>
      </c>
      <c r="H3395" s="138">
        <v>15.172413793103448</v>
      </c>
    </row>
    <row r="3396" spans="1:8">
      <c r="A3396" s="39" t="s">
        <v>237</v>
      </c>
      <c r="B3396" s="39" t="s">
        <v>155</v>
      </c>
      <c r="C3396" s="39" t="s">
        <v>386</v>
      </c>
      <c r="D3396" s="39" t="s">
        <v>360</v>
      </c>
      <c r="E3396" s="138">
        <v>6.33</v>
      </c>
      <c r="F3396" s="138">
        <v>4.78</v>
      </c>
      <c r="G3396" s="138">
        <v>8.34</v>
      </c>
      <c r="H3396" s="138">
        <v>14.218009478672986</v>
      </c>
    </row>
    <row r="3397" spans="1:8">
      <c r="A3397" s="39" t="s">
        <v>237</v>
      </c>
      <c r="B3397" s="39" t="s">
        <v>157</v>
      </c>
      <c r="C3397" s="39" t="s">
        <v>377</v>
      </c>
      <c r="D3397" s="39" t="s">
        <v>360</v>
      </c>
      <c r="E3397" s="138">
        <v>6.14</v>
      </c>
      <c r="F3397" s="138">
        <v>4.47</v>
      </c>
      <c r="G3397" s="138">
        <v>8.39</v>
      </c>
      <c r="H3397" s="138">
        <v>16.123778501628667</v>
      </c>
    </row>
    <row r="3398" spans="1:8">
      <c r="A3398" s="39" t="s">
        <v>237</v>
      </c>
      <c r="B3398" s="39" t="s">
        <v>158</v>
      </c>
      <c r="C3398" s="39" t="s">
        <v>375</v>
      </c>
      <c r="D3398" s="39" t="s">
        <v>360</v>
      </c>
      <c r="E3398" s="138">
        <v>5.44</v>
      </c>
      <c r="F3398" s="138">
        <v>3.77</v>
      </c>
      <c r="G3398" s="138">
        <v>7.8</v>
      </c>
      <c r="H3398" s="138">
        <v>18.566176470588232</v>
      </c>
    </row>
    <row r="3399" spans="1:8">
      <c r="A3399" s="39" t="s">
        <v>237</v>
      </c>
      <c r="B3399" s="39" t="s">
        <v>160</v>
      </c>
      <c r="C3399" s="39" t="s">
        <v>386</v>
      </c>
      <c r="D3399" s="39" t="s">
        <v>360</v>
      </c>
      <c r="E3399" s="138">
        <v>5.07</v>
      </c>
      <c r="F3399" s="138">
        <v>3.68</v>
      </c>
      <c r="G3399" s="138">
        <v>6.96</v>
      </c>
      <c r="H3399" s="138">
        <v>16.370808678500985</v>
      </c>
    </row>
    <row r="3400" spans="1:8">
      <c r="A3400" s="39" t="s">
        <v>237</v>
      </c>
      <c r="B3400" s="39" t="s">
        <v>163</v>
      </c>
      <c r="C3400" s="39" t="s">
        <v>375</v>
      </c>
      <c r="D3400" s="39" t="s">
        <v>360</v>
      </c>
      <c r="E3400" s="138">
        <v>6.48</v>
      </c>
      <c r="F3400" s="138">
        <v>4.8</v>
      </c>
      <c r="G3400" s="138">
        <v>8.6999999999999993</v>
      </c>
      <c r="H3400" s="138">
        <v>15.123456790123454</v>
      </c>
    </row>
    <row r="3401" spans="1:8">
      <c r="A3401" s="39" t="s">
        <v>237</v>
      </c>
      <c r="B3401" s="39" t="s">
        <v>167</v>
      </c>
      <c r="C3401" s="39" t="s">
        <v>386</v>
      </c>
      <c r="D3401" s="39" t="s">
        <v>360</v>
      </c>
      <c r="E3401" s="138">
        <v>6.12</v>
      </c>
      <c r="F3401" s="138">
        <v>4.55</v>
      </c>
      <c r="G3401" s="138">
        <v>8.19</v>
      </c>
      <c r="H3401" s="138">
        <v>15.032679738562091</v>
      </c>
    </row>
    <row r="3402" spans="1:8">
      <c r="A3402" s="39" t="s">
        <v>237</v>
      </c>
      <c r="B3402" s="39" t="s">
        <v>169</v>
      </c>
      <c r="C3402" s="39" t="s">
        <v>386</v>
      </c>
      <c r="D3402" s="39" t="s">
        <v>360</v>
      </c>
      <c r="E3402" s="138">
        <v>8.3800000000000008</v>
      </c>
      <c r="F3402" s="138">
        <v>6.2</v>
      </c>
      <c r="G3402" s="138">
        <v>11.22</v>
      </c>
      <c r="H3402" s="138">
        <v>15.155131264916466</v>
      </c>
    </row>
    <row r="3403" spans="1:8">
      <c r="A3403" s="39" t="s">
        <v>237</v>
      </c>
      <c r="B3403" s="39" t="s">
        <v>173</v>
      </c>
      <c r="C3403" s="39" t="s">
        <v>379</v>
      </c>
      <c r="D3403" s="39" t="s">
        <v>360</v>
      </c>
      <c r="E3403" s="138">
        <v>6.49</v>
      </c>
      <c r="F3403" s="138">
        <v>4.09</v>
      </c>
      <c r="G3403" s="138">
        <v>10.16</v>
      </c>
      <c r="H3403" s="138">
        <v>23.266563944530045</v>
      </c>
    </row>
    <row r="3404" spans="1:8">
      <c r="A3404" s="39" t="s">
        <v>237</v>
      </c>
      <c r="B3404" s="39" t="s">
        <v>176</v>
      </c>
      <c r="C3404" s="39" t="s">
        <v>386</v>
      </c>
      <c r="D3404" s="39" t="s">
        <v>360</v>
      </c>
      <c r="E3404" s="138">
        <v>8.1199999999999992</v>
      </c>
      <c r="F3404" s="138">
        <v>4.88</v>
      </c>
      <c r="G3404" s="138">
        <v>13.2</v>
      </c>
      <c r="H3404" s="138">
        <v>25.492610837438423</v>
      </c>
    </row>
    <row r="3405" spans="1:8">
      <c r="A3405" s="39" t="s">
        <v>238</v>
      </c>
      <c r="B3405" s="39" t="s">
        <v>99</v>
      </c>
      <c r="C3405" s="39" t="s">
        <v>377</v>
      </c>
      <c r="D3405" s="39" t="s">
        <v>360</v>
      </c>
      <c r="E3405" s="138">
        <v>1.72</v>
      </c>
      <c r="F3405" s="138">
        <v>1.03</v>
      </c>
      <c r="G3405" s="138">
        <v>2.88</v>
      </c>
      <c r="H3405" s="138">
        <v>26.162790697674421</v>
      </c>
    </row>
    <row r="3406" spans="1:8">
      <c r="A3406" s="39" t="s">
        <v>238</v>
      </c>
      <c r="B3406" s="39" t="s">
        <v>100</v>
      </c>
      <c r="C3406" s="39" t="s">
        <v>377</v>
      </c>
      <c r="D3406" s="39" t="s">
        <v>360</v>
      </c>
      <c r="E3406" s="138">
        <v>2.15</v>
      </c>
      <c r="F3406" s="138">
        <v>1.1499999999999999</v>
      </c>
      <c r="G3406" s="138">
        <v>4.01</v>
      </c>
      <c r="H3406" s="138">
        <v>32.093023255813954</v>
      </c>
    </row>
    <row r="3407" spans="1:8">
      <c r="A3407" s="39" t="s">
        <v>238</v>
      </c>
      <c r="B3407" s="39" t="s">
        <v>107</v>
      </c>
      <c r="C3407" s="39" t="s">
        <v>376</v>
      </c>
      <c r="D3407" s="39" t="s">
        <v>360</v>
      </c>
      <c r="E3407" s="138">
        <v>5.19</v>
      </c>
      <c r="F3407" s="138">
        <v>3.38</v>
      </c>
      <c r="G3407" s="138">
        <v>7.91</v>
      </c>
      <c r="H3407" s="138">
        <v>21.772639691714833</v>
      </c>
    </row>
    <row r="3408" spans="1:8">
      <c r="A3408" s="39" t="s">
        <v>238</v>
      </c>
      <c r="B3408" s="39" t="s">
        <v>113</v>
      </c>
      <c r="C3408" s="39" t="s">
        <v>375</v>
      </c>
      <c r="D3408" s="39" t="s">
        <v>360</v>
      </c>
      <c r="E3408" s="138">
        <v>2.33</v>
      </c>
      <c r="F3408" s="138">
        <v>1.33</v>
      </c>
      <c r="G3408" s="138">
        <v>4.05</v>
      </c>
      <c r="H3408" s="138">
        <v>28.326180257510732</v>
      </c>
    </row>
    <row r="3409" spans="1:8">
      <c r="A3409" s="39" t="s">
        <v>238</v>
      </c>
      <c r="B3409" s="39" t="s">
        <v>114</v>
      </c>
      <c r="C3409" s="39" t="s">
        <v>386</v>
      </c>
      <c r="D3409" s="39" t="s">
        <v>360</v>
      </c>
      <c r="E3409" s="138">
        <v>1.76</v>
      </c>
      <c r="F3409" s="138">
        <v>1.05</v>
      </c>
      <c r="G3409" s="138">
        <v>2.95</v>
      </c>
      <c r="H3409" s="138">
        <v>26.136363636363637</v>
      </c>
    </row>
    <row r="3410" spans="1:8">
      <c r="A3410" s="39" t="s">
        <v>238</v>
      </c>
      <c r="B3410" s="39" t="s">
        <v>120</v>
      </c>
      <c r="C3410" s="39" t="s">
        <v>386</v>
      </c>
      <c r="D3410" s="39" t="s">
        <v>360</v>
      </c>
      <c r="E3410" s="138">
        <v>2.2799999999999998</v>
      </c>
      <c r="F3410" s="138">
        <v>1.28</v>
      </c>
      <c r="G3410" s="138">
        <v>4.04</v>
      </c>
      <c r="H3410" s="138">
        <v>29.385964912280706</v>
      </c>
    </row>
    <row r="3411" spans="1:8">
      <c r="A3411" s="39" t="s">
        <v>238</v>
      </c>
      <c r="B3411" s="39" t="s">
        <v>121</v>
      </c>
      <c r="C3411" s="39" t="s">
        <v>377</v>
      </c>
      <c r="D3411" s="39" t="s">
        <v>360</v>
      </c>
      <c r="E3411" s="138">
        <v>2.71</v>
      </c>
      <c r="F3411" s="138">
        <v>1.4</v>
      </c>
      <c r="G3411" s="138">
        <v>5.18</v>
      </c>
      <c r="H3411" s="138">
        <v>33.210332103321036</v>
      </c>
    </row>
    <row r="3412" spans="1:8">
      <c r="A3412" s="39" t="s">
        <v>238</v>
      </c>
      <c r="B3412" s="39" t="s">
        <v>124</v>
      </c>
      <c r="C3412" s="39" t="s">
        <v>375</v>
      </c>
      <c r="D3412" s="39" t="s">
        <v>360</v>
      </c>
      <c r="E3412" s="138">
        <v>2.62</v>
      </c>
      <c r="F3412" s="138">
        <v>1.4</v>
      </c>
      <c r="G3412" s="138">
        <v>4.8600000000000003</v>
      </c>
      <c r="H3412" s="138">
        <v>31.679389312977097</v>
      </c>
    </row>
    <row r="3413" spans="1:8">
      <c r="A3413" s="39" t="s">
        <v>238</v>
      </c>
      <c r="B3413" s="39" t="s">
        <v>126</v>
      </c>
      <c r="C3413" s="39" t="s">
        <v>377</v>
      </c>
      <c r="D3413" s="39" t="s">
        <v>360</v>
      </c>
      <c r="E3413" s="138">
        <v>2.12</v>
      </c>
      <c r="F3413" s="138">
        <v>1.19</v>
      </c>
      <c r="G3413" s="138">
        <v>3.76</v>
      </c>
      <c r="H3413" s="138">
        <v>29.245283018867923</v>
      </c>
    </row>
    <row r="3414" spans="1:8">
      <c r="A3414" s="39" t="s">
        <v>238</v>
      </c>
      <c r="B3414" s="39" t="s">
        <v>127</v>
      </c>
      <c r="C3414" s="39" t="s">
        <v>386</v>
      </c>
      <c r="D3414" s="39" t="s">
        <v>360</v>
      </c>
      <c r="E3414" s="138">
        <v>4.8</v>
      </c>
      <c r="F3414" s="138">
        <v>2.21</v>
      </c>
      <c r="G3414" s="138">
        <v>10.130000000000001</v>
      </c>
      <c r="H3414" s="138">
        <v>38.958333333333343</v>
      </c>
    </row>
    <row r="3415" spans="1:8">
      <c r="A3415" s="39" t="s">
        <v>238</v>
      </c>
      <c r="B3415" s="39" t="s">
        <v>128</v>
      </c>
      <c r="C3415" s="39" t="s">
        <v>379</v>
      </c>
      <c r="D3415" s="39" t="s">
        <v>360</v>
      </c>
      <c r="E3415" s="138">
        <v>3.45</v>
      </c>
      <c r="F3415" s="138">
        <v>2.09</v>
      </c>
      <c r="G3415" s="138">
        <v>5.65</v>
      </c>
      <c r="H3415" s="138">
        <v>25.507246376811594</v>
      </c>
    </row>
    <row r="3416" spans="1:8">
      <c r="A3416" s="39" t="s">
        <v>238</v>
      </c>
      <c r="B3416" s="39" t="s">
        <v>129</v>
      </c>
      <c r="C3416" s="39" t="s">
        <v>386</v>
      </c>
      <c r="D3416" s="39" t="s">
        <v>360</v>
      </c>
      <c r="E3416" s="138">
        <v>1.44</v>
      </c>
      <c r="F3416" s="138">
        <v>0.77</v>
      </c>
      <c r="G3416" s="138">
        <v>2.64</v>
      </c>
      <c r="H3416" s="138">
        <v>31.25</v>
      </c>
    </row>
    <row r="3417" spans="1:8">
      <c r="A3417" s="39" t="s">
        <v>238</v>
      </c>
      <c r="B3417" s="39" t="s">
        <v>139</v>
      </c>
      <c r="C3417" s="39" t="s">
        <v>379</v>
      </c>
      <c r="D3417" s="39" t="s">
        <v>360</v>
      </c>
      <c r="E3417" s="138">
        <v>1.36</v>
      </c>
      <c r="F3417" s="138">
        <v>0.56000000000000005</v>
      </c>
      <c r="G3417" s="138">
        <v>3.27</v>
      </c>
      <c r="H3417" s="138">
        <v>44.852941176470587</v>
      </c>
    </row>
    <row r="3418" spans="1:8">
      <c r="A3418" s="39" t="s">
        <v>238</v>
      </c>
      <c r="B3418" s="39" t="s">
        <v>141</v>
      </c>
      <c r="C3418" s="39" t="s">
        <v>379</v>
      </c>
      <c r="D3418" s="39" t="s">
        <v>360</v>
      </c>
      <c r="E3418" s="138">
        <v>1.1399999999999999</v>
      </c>
      <c r="F3418" s="138">
        <v>0.4</v>
      </c>
      <c r="G3418" s="138">
        <v>3.23</v>
      </c>
      <c r="H3418" s="138">
        <v>53.508771929824562</v>
      </c>
    </row>
    <row r="3419" spans="1:8">
      <c r="A3419" s="39" t="s">
        <v>238</v>
      </c>
      <c r="B3419" s="39" t="s">
        <v>142</v>
      </c>
      <c r="C3419" s="39" t="s">
        <v>376</v>
      </c>
      <c r="D3419" s="39" t="s">
        <v>360</v>
      </c>
      <c r="E3419" s="138">
        <v>3.74</v>
      </c>
      <c r="F3419" s="138">
        <v>2.14</v>
      </c>
      <c r="G3419" s="138">
        <v>6.46</v>
      </c>
      <c r="H3419" s="138">
        <v>28.342245989304814</v>
      </c>
    </row>
    <row r="3420" spans="1:8">
      <c r="A3420" s="39" t="s">
        <v>238</v>
      </c>
      <c r="B3420" s="39" t="s">
        <v>147</v>
      </c>
      <c r="C3420" s="39" t="s">
        <v>379</v>
      </c>
      <c r="D3420" s="39" t="s">
        <v>360</v>
      </c>
      <c r="E3420" s="138">
        <v>2.14</v>
      </c>
      <c r="F3420" s="138">
        <v>1.24</v>
      </c>
      <c r="G3420" s="138">
        <v>3.66</v>
      </c>
      <c r="H3420" s="138">
        <v>27.570093457943923</v>
      </c>
    </row>
    <row r="3421" spans="1:8">
      <c r="A3421" s="39" t="s">
        <v>238</v>
      </c>
      <c r="B3421" s="39" t="s">
        <v>148</v>
      </c>
      <c r="C3421" s="39" t="s">
        <v>377</v>
      </c>
      <c r="D3421" s="39" t="s">
        <v>360</v>
      </c>
      <c r="E3421" s="138">
        <v>2.0699999999999998</v>
      </c>
      <c r="F3421" s="138">
        <v>1.1200000000000001</v>
      </c>
      <c r="G3421" s="138">
        <v>3.78</v>
      </c>
      <c r="H3421" s="138">
        <v>30.917874396135268</v>
      </c>
    </row>
    <row r="3422" spans="1:8">
      <c r="A3422" s="39" t="s">
        <v>238</v>
      </c>
      <c r="B3422" s="39" t="s">
        <v>152</v>
      </c>
      <c r="C3422" s="39" t="s">
        <v>386</v>
      </c>
      <c r="D3422" s="39" t="s">
        <v>360</v>
      </c>
      <c r="E3422" s="138">
        <v>1.97</v>
      </c>
      <c r="F3422" s="138">
        <v>1.17</v>
      </c>
      <c r="G3422" s="138">
        <v>3.3</v>
      </c>
      <c r="H3422" s="138">
        <v>26.395939086294419</v>
      </c>
    </row>
    <row r="3423" spans="1:8">
      <c r="A3423" s="39" t="s">
        <v>238</v>
      </c>
      <c r="B3423" s="39" t="s">
        <v>155</v>
      </c>
      <c r="C3423" s="39" t="s">
        <v>386</v>
      </c>
      <c r="D3423" s="39" t="s">
        <v>360</v>
      </c>
      <c r="E3423" s="138">
        <v>2.5499999999999998</v>
      </c>
      <c r="F3423" s="138">
        <v>1.69</v>
      </c>
      <c r="G3423" s="138">
        <v>3.84</v>
      </c>
      <c r="H3423" s="138">
        <v>21.176470588235297</v>
      </c>
    </row>
    <row r="3424" spans="1:8">
      <c r="A3424" s="39" t="s">
        <v>238</v>
      </c>
      <c r="B3424" s="39" t="s">
        <v>157</v>
      </c>
      <c r="C3424" s="39" t="s">
        <v>377</v>
      </c>
      <c r="D3424" s="39" t="s">
        <v>360</v>
      </c>
      <c r="E3424" s="138">
        <v>3.15</v>
      </c>
      <c r="F3424" s="138">
        <v>1.71</v>
      </c>
      <c r="G3424" s="138">
        <v>5.72</v>
      </c>
      <c r="H3424" s="138">
        <v>30.793650793650794</v>
      </c>
    </row>
    <row r="3425" spans="1:8">
      <c r="A3425" s="39" t="s">
        <v>238</v>
      </c>
      <c r="B3425" s="39" t="s">
        <v>158</v>
      </c>
      <c r="C3425" s="39" t="s">
        <v>375</v>
      </c>
      <c r="D3425" s="39" t="s">
        <v>360</v>
      </c>
      <c r="E3425" s="138">
        <v>1.47</v>
      </c>
      <c r="F3425" s="138">
        <v>0.79</v>
      </c>
      <c r="G3425" s="138">
        <v>2.73</v>
      </c>
      <c r="H3425" s="138">
        <v>31.972789115646254</v>
      </c>
    </row>
    <row r="3426" spans="1:8">
      <c r="A3426" s="39" t="s">
        <v>238</v>
      </c>
      <c r="B3426" s="39" t="s">
        <v>160</v>
      </c>
      <c r="C3426" s="39" t="s">
        <v>386</v>
      </c>
      <c r="D3426" s="39" t="s">
        <v>360</v>
      </c>
      <c r="E3426" s="138">
        <v>2.86</v>
      </c>
      <c r="F3426" s="138">
        <v>1.72</v>
      </c>
      <c r="G3426" s="138">
        <v>4.71</v>
      </c>
      <c r="H3426" s="138">
        <v>25.524475524475527</v>
      </c>
    </row>
    <row r="3427" spans="1:8">
      <c r="A3427" s="39" t="s">
        <v>238</v>
      </c>
      <c r="B3427" s="39" t="s">
        <v>163</v>
      </c>
      <c r="C3427" s="39" t="s">
        <v>375</v>
      </c>
      <c r="D3427" s="39" t="s">
        <v>360</v>
      </c>
      <c r="E3427" s="138">
        <v>1.36</v>
      </c>
      <c r="F3427" s="138">
        <v>0.57999999999999996</v>
      </c>
      <c r="G3427" s="138">
        <v>3.14</v>
      </c>
      <c r="H3427" s="138">
        <v>42.647058823529406</v>
      </c>
    </row>
    <row r="3428" spans="1:8">
      <c r="A3428" s="39" t="s">
        <v>238</v>
      </c>
      <c r="B3428" s="39" t="s">
        <v>167</v>
      </c>
      <c r="C3428" s="39" t="s">
        <v>386</v>
      </c>
      <c r="D3428" s="39" t="s">
        <v>360</v>
      </c>
      <c r="E3428" s="138">
        <v>1.64</v>
      </c>
      <c r="F3428" s="138">
        <v>0.86</v>
      </c>
      <c r="G3428" s="138">
        <v>3.11</v>
      </c>
      <c r="H3428" s="138">
        <v>32.926829268292686</v>
      </c>
    </row>
    <row r="3429" spans="1:8">
      <c r="A3429" s="39" t="s">
        <v>238</v>
      </c>
      <c r="B3429" s="39" t="s">
        <v>169</v>
      </c>
      <c r="C3429" s="39" t="s">
        <v>386</v>
      </c>
      <c r="D3429" s="39" t="s">
        <v>360</v>
      </c>
      <c r="E3429" s="138">
        <v>1.03</v>
      </c>
      <c r="F3429" s="138">
        <v>0.46</v>
      </c>
      <c r="G3429" s="138">
        <v>2.2799999999999998</v>
      </c>
      <c r="H3429" s="138">
        <v>40.776699029126213</v>
      </c>
    </row>
    <row r="3430" spans="1:8">
      <c r="A3430" s="39" t="s">
        <v>238</v>
      </c>
      <c r="B3430" s="39" t="s">
        <v>173</v>
      </c>
      <c r="C3430" s="39" t="s">
        <v>379</v>
      </c>
      <c r="D3430" s="39" t="s">
        <v>360</v>
      </c>
      <c r="E3430" s="138">
        <v>3.16</v>
      </c>
      <c r="F3430" s="138">
        <v>1.52</v>
      </c>
      <c r="G3430" s="138">
        <v>6.47</v>
      </c>
      <c r="H3430" s="138">
        <v>37.025316455696199</v>
      </c>
    </row>
    <row r="3431" spans="1:8">
      <c r="A3431" s="39" t="s">
        <v>238</v>
      </c>
      <c r="B3431" s="39" t="s">
        <v>176</v>
      </c>
      <c r="C3431" s="39" t="s">
        <v>386</v>
      </c>
      <c r="D3431" s="39" t="s">
        <v>360</v>
      </c>
      <c r="E3431" s="138">
        <v>0.96</v>
      </c>
      <c r="F3431" s="138">
        <v>0.53</v>
      </c>
      <c r="G3431" s="138">
        <v>1.74</v>
      </c>
      <c r="H3431" s="138">
        <v>30.208333333333332</v>
      </c>
    </row>
    <row r="3432" spans="1:8">
      <c r="A3432" s="39" t="s">
        <v>239</v>
      </c>
      <c r="B3432" s="39" t="s">
        <v>99</v>
      </c>
      <c r="C3432" s="39" t="s">
        <v>377</v>
      </c>
      <c r="D3432" s="39" t="s">
        <v>360</v>
      </c>
      <c r="E3432" s="138">
        <v>10.09</v>
      </c>
      <c r="F3432" s="138">
        <v>7.37</v>
      </c>
      <c r="G3432" s="138">
        <v>13.66</v>
      </c>
      <c r="H3432" s="138">
        <v>15.758176412289396</v>
      </c>
    </row>
    <row r="3433" spans="1:8">
      <c r="A3433" s="39" t="s">
        <v>239</v>
      </c>
      <c r="B3433" s="39" t="s">
        <v>100</v>
      </c>
      <c r="C3433" s="39" t="s">
        <v>377</v>
      </c>
      <c r="D3433" s="39" t="s">
        <v>360</v>
      </c>
      <c r="E3433" s="138">
        <v>9.76</v>
      </c>
      <c r="F3433" s="138">
        <v>7.41</v>
      </c>
      <c r="G3433" s="138">
        <v>12.74</v>
      </c>
      <c r="H3433" s="138">
        <v>13.831967213114755</v>
      </c>
    </row>
    <row r="3434" spans="1:8">
      <c r="A3434" s="39" t="s">
        <v>239</v>
      </c>
      <c r="B3434" s="39" t="s">
        <v>107</v>
      </c>
      <c r="C3434" s="39" t="s">
        <v>376</v>
      </c>
      <c r="D3434" s="39" t="s">
        <v>360</v>
      </c>
      <c r="E3434" s="138">
        <v>6.25</v>
      </c>
      <c r="F3434" s="138">
        <v>4.33</v>
      </c>
      <c r="G3434" s="138">
        <v>8.9499999999999993</v>
      </c>
      <c r="H3434" s="138">
        <v>18.559999999999999</v>
      </c>
    </row>
    <row r="3435" spans="1:8">
      <c r="A3435" s="39" t="s">
        <v>239</v>
      </c>
      <c r="B3435" s="39" t="s">
        <v>113</v>
      </c>
      <c r="C3435" s="39" t="s">
        <v>375</v>
      </c>
      <c r="D3435" s="39" t="s">
        <v>360</v>
      </c>
      <c r="E3435" s="138">
        <v>7.64</v>
      </c>
      <c r="F3435" s="138">
        <v>5.61</v>
      </c>
      <c r="G3435" s="138">
        <v>10.31</v>
      </c>
      <c r="H3435" s="138">
        <v>15.575916230366493</v>
      </c>
    </row>
    <row r="3436" spans="1:8">
      <c r="A3436" s="39" t="s">
        <v>239</v>
      </c>
      <c r="B3436" s="39" t="s">
        <v>114</v>
      </c>
      <c r="C3436" s="39" t="s">
        <v>386</v>
      </c>
      <c r="D3436" s="39" t="s">
        <v>360</v>
      </c>
      <c r="E3436" s="138">
        <v>8.07</v>
      </c>
      <c r="F3436" s="138">
        <v>6.27</v>
      </c>
      <c r="G3436" s="138">
        <v>10.33</v>
      </c>
      <c r="H3436" s="138">
        <v>12.763320941759604</v>
      </c>
    </row>
    <row r="3437" spans="1:8">
      <c r="A3437" s="39" t="s">
        <v>239</v>
      </c>
      <c r="B3437" s="39" t="s">
        <v>120</v>
      </c>
      <c r="C3437" s="39" t="s">
        <v>386</v>
      </c>
      <c r="D3437" s="39" t="s">
        <v>360</v>
      </c>
      <c r="E3437" s="138">
        <v>12.08</v>
      </c>
      <c r="F3437" s="138">
        <v>8.6199999999999992</v>
      </c>
      <c r="G3437" s="138">
        <v>16.670000000000002</v>
      </c>
      <c r="H3437" s="138">
        <v>16.804635761589402</v>
      </c>
    </row>
    <row r="3438" spans="1:8">
      <c r="A3438" s="39" t="s">
        <v>239</v>
      </c>
      <c r="B3438" s="39" t="s">
        <v>121</v>
      </c>
      <c r="C3438" s="39" t="s">
        <v>377</v>
      </c>
      <c r="D3438" s="39" t="s">
        <v>360</v>
      </c>
      <c r="E3438" s="138">
        <v>8.48</v>
      </c>
      <c r="F3438" s="138">
        <v>6.31</v>
      </c>
      <c r="G3438" s="138">
        <v>11.32</v>
      </c>
      <c r="H3438" s="138">
        <v>14.976415094339623</v>
      </c>
    </row>
    <row r="3439" spans="1:8">
      <c r="A3439" s="39" t="s">
        <v>239</v>
      </c>
      <c r="B3439" s="39" t="s">
        <v>124</v>
      </c>
      <c r="C3439" s="39" t="s">
        <v>375</v>
      </c>
      <c r="D3439" s="39" t="s">
        <v>360</v>
      </c>
      <c r="E3439" s="138">
        <v>6.28</v>
      </c>
      <c r="F3439" s="138">
        <v>4.47</v>
      </c>
      <c r="G3439" s="138">
        <v>8.7799999999999994</v>
      </c>
      <c r="H3439" s="138">
        <v>17.197452229299365</v>
      </c>
    </row>
    <row r="3440" spans="1:8">
      <c r="A3440" s="39" t="s">
        <v>239</v>
      </c>
      <c r="B3440" s="39" t="s">
        <v>126</v>
      </c>
      <c r="C3440" s="39" t="s">
        <v>377</v>
      </c>
      <c r="D3440" s="39" t="s">
        <v>360</v>
      </c>
      <c r="E3440" s="138">
        <v>6.63</v>
      </c>
      <c r="F3440" s="138">
        <v>4.92</v>
      </c>
      <c r="G3440" s="138">
        <v>8.89</v>
      </c>
      <c r="H3440" s="138">
        <v>15.082956259426847</v>
      </c>
    </row>
    <row r="3441" spans="1:8">
      <c r="A3441" s="39" t="s">
        <v>239</v>
      </c>
      <c r="B3441" s="39" t="s">
        <v>127</v>
      </c>
      <c r="C3441" s="39" t="s">
        <v>386</v>
      </c>
      <c r="D3441" s="39" t="s">
        <v>360</v>
      </c>
      <c r="E3441" s="138">
        <v>9.59</v>
      </c>
      <c r="F3441" s="138">
        <v>7.6</v>
      </c>
      <c r="G3441" s="138">
        <v>12.04</v>
      </c>
      <c r="H3441" s="138">
        <v>11.78310740354536</v>
      </c>
    </row>
    <row r="3442" spans="1:8">
      <c r="A3442" s="39" t="s">
        <v>239</v>
      </c>
      <c r="B3442" s="39" t="s">
        <v>128</v>
      </c>
      <c r="C3442" s="39" t="s">
        <v>379</v>
      </c>
      <c r="D3442" s="39" t="s">
        <v>360</v>
      </c>
      <c r="E3442" s="138">
        <v>7.88</v>
      </c>
      <c r="F3442" s="138">
        <v>5.61</v>
      </c>
      <c r="G3442" s="138">
        <v>10.97</v>
      </c>
      <c r="H3442" s="138">
        <v>17.131979695431472</v>
      </c>
    </row>
    <row r="3443" spans="1:8">
      <c r="A3443" s="39" t="s">
        <v>239</v>
      </c>
      <c r="B3443" s="39" t="s">
        <v>129</v>
      </c>
      <c r="C3443" s="39" t="s">
        <v>386</v>
      </c>
      <c r="D3443" s="39" t="s">
        <v>360</v>
      </c>
      <c r="E3443" s="138">
        <v>7.11</v>
      </c>
      <c r="F3443" s="138">
        <v>5.35</v>
      </c>
      <c r="G3443" s="138">
        <v>9.4</v>
      </c>
      <c r="H3443" s="138">
        <v>14.345991561181433</v>
      </c>
    </row>
    <row r="3444" spans="1:8">
      <c r="A3444" s="39" t="s">
        <v>239</v>
      </c>
      <c r="B3444" s="39" t="s">
        <v>139</v>
      </c>
      <c r="C3444" s="39" t="s">
        <v>379</v>
      </c>
      <c r="D3444" s="39" t="s">
        <v>360</v>
      </c>
      <c r="E3444" s="138">
        <v>9.75</v>
      </c>
      <c r="F3444" s="138">
        <v>6.57</v>
      </c>
      <c r="G3444" s="138">
        <v>14.24</v>
      </c>
      <c r="H3444" s="138">
        <v>19.794871794871792</v>
      </c>
    </row>
    <row r="3445" spans="1:8">
      <c r="A3445" s="39" t="s">
        <v>239</v>
      </c>
      <c r="B3445" s="39" t="s">
        <v>141</v>
      </c>
      <c r="C3445" s="39" t="s">
        <v>379</v>
      </c>
      <c r="D3445" s="39" t="s">
        <v>360</v>
      </c>
      <c r="E3445" s="138">
        <v>6.19</v>
      </c>
      <c r="F3445" s="138">
        <v>3.61</v>
      </c>
      <c r="G3445" s="138">
        <v>10.39</v>
      </c>
      <c r="H3445" s="138">
        <v>26.97899838449111</v>
      </c>
    </row>
    <row r="3446" spans="1:8">
      <c r="A3446" s="39" t="s">
        <v>239</v>
      </c>
      <c r="B3446" s="39" t="s">
        <v>142</v>
      </c>
      <c r="C3446" s="39" t="s">
        <v>376</v>
      </c>
      <c r="D3446" s="39" t="s">
        <v>360</v>
      </c>
      <c r="E3446" s="138">
        <v>8.64</v>
      </c>
      <c r="F3446" s="138">
        <v>6.1</v>
      </c>
      <c r="G3446" s="138">
        <v>12.1</v>
      </c>
      <c r="H3446" s="138">
        <v>17.476851851851851</v>
      </c>
    </row>
    <row r="3447" spans="1:8">
      <c r="A3447" s="39" t="s">
        <v>239</v>
      </c>
      <c r="B3447" s="39" t="s">
        <v>147</v>
      </c>
      <c r="C3447" s="39" t="s">
        <v>379</v>
      </c>
      <c r="D3447" s="39" t="s">
        <v>360</v>
      </c>
      <c r="E3447" s="138">
        <v>8.0299999999999994</v>
      </c>
      <c r="F3447" s="138">
        <v>6.01</v>
      </c>
      <c r="G3447" s="138">
        <v>10.66</v>
      </c>
      <c r="H3447" s="138">
        <v>14.694894146948942</v>
      </c>
    </row>
    <row r="3448" spans="1:8">
      <c r="A3448" s="39" t="s">
        <v>239</v>
      </c>
      <c r="B3448" s="39" t="s">
        <v>148</v>
      </c>
      <c r="C3448" s="39" t="s">
        <v>377</v>
      </c>
      <c r="D3448" s="39" t="s">
        <v>360</v>
      </c>
      <c r="E3448" s="138">
        <v>11.26</v>
      </c>
      <c r="F3448" s="138">
        <v>7.97</v>
      </c>
      <c r="G3448" s="138">
        <v>15.67</v>
      </c>
      <c r="H3448" s="138">
        <v>17.317939609236234</v>
      </c>
    </row>
    <row r="3449" spans="1:8">
      <c r="A3449" s="39" t="s">
        <v>239</v>
      </c>
      <c r="B3449" s="39" t="s">
        <v>152</v>
      </c>
      <c r="C3449" s="39" t="s">
        <v>386</v>
      </c>
      <c r="D3449" s="39" t="s">
        <v>360</v>
      </c>
      <c r="E3449" s="138">
        <v>10.65</v>
      </c>
      <c r="F3449" s="138">
        <v>8.31</v>
      </c>
      <c r="G3449" s="138">
        <v>13.55</v>
      </c>
      <c r="H3449" s="138">
        <v>12.488262910798124</v>
      </c>
    </row>
    <row r="3450" spans="1:8">
      <c r="A3450" s="39" t="s">
        <v>239</v>
      </c>
      <c r="B3450" s="39" t="s">
        <v>155</v>
      </c>
      <c r="C3450" s="39" t="s">
        <v>386</v>
      </c>
      <c r="D3450" s="39" t="s">
        <v>360</v>
      </c>
      <c r="E3450" s="138">
        <v>11.07</v>
      </c>
      <c r="F3450" s="138">
        <v>8.02</v>
      </c>
      <c r="G3450" s="138">
        <v>15.1</v>
      </c>
      <c r="H3450" s="138">
        <v>16.169828364950316</v>
      </c>
    </row>
    <row r="3451" spans="1:8">
      <c r="A3451" s="39" t="s">
        <v>239</v>
      </c>
      <c r="B3451" s="39" t="s">
        <v>157</v>
      </c>
      <c r="C3451" s="39" t="s">
        <v>377</v>
      </c>
      <c r="D3451" s="39" t="s">
        <v>360</v>
      </c>
      <c r="E3451" s="138">
        <v>10.93</v>
      </c>
      <c r="F3451" s="138">
        <v>6.9</v>
      </c>
      <c r="G3451" s="138">
        <v>16.88</v>
      </c>
      <c r="H3451" s="138">
        <v>22.872827081427268</v>
      </c>
    </row>
    <row r="3452" spans="1:8">
      <c r="A3452" s="39" t="s">
        <v>239</v>
      </c>
      <c r="B3452" s="39" t="s">
        <v>158</v>
      </c>
      <c r="C3452" s="39" t="s">
        <v>375</v>
      </c>
      <c r="D3452" s="39" t="s">
        <v>360</v>
      </c>
      <c r="E3452" s="138">
        <v>11.09</v>
      </c>
      <c r="F3452" s="138">
        <v>5.39</v>
      </c>
      <c r="G3452" s="138">
        <v>21.44</v>
      </c>
      <c r="H3452" s="138">
        <v>35.527502254283135</v>
      </c>
    </row>
    <row r="3453" spans="1:8">
      <c r="A3453" s="39" t="s">
        <v>239</v>
      </c>
      <c r="B3453" s="39" t="s">
        <v>160</v>
      </c>
      <c r="C3453" s="39" t="s">
        <v>386</v>
      </c>
      <c r="D3453" s="39" t="s">
        <v>360</v>
      </c>
      <c r="E3453" s="138">
        <v>9.27</v>
      </c>
      <c r="F3453" s="138">
        <v>6.85</v>
      </c>
      <c r="G3453" s="138">
        <v>12.42</v>
      </c>
      <c r="H3453" s="138">
        <v>15.210355987055015</v>
      </c>
    </row>
    <row r="3454" spans="1:8">
      <c r="A3454" s="39" t="s">
        <v>239</v>
      </c>
      <c r="B3454" s="39" t="s">
        <v>163</v>
      </c>
      <c r="C3454" s="39" t="s">
        <v>375</v>
      </c>
      <c r="D3454" s="39" t="s">
        <v>360</v>
      </c>
      <c r="E3454" s="138">
        <v>6.95</v>
      </c>
      <c r="F3454" s="138">
        <v>4.92</v>
      </c>
      <c r="G3454" s="138">
        <v>9.73</v>
      </c>
      <c r="H3454" s="138">
        <v>17.410071942446042</v>
      </c>
    </row>
    <row r="3455" spans="1:8">
      <c r="A3455" s="39" t="s">
        <v>239</v>
      </c>
      <c r="B3455" s="39" t="s">
        <v>167</v>
      </c>
      <c r="C3455" s="39" t="s">
        <v>386</v>
      </c>
      <c r="D3455" s="39" t="s">
        <v>360</v>
      </c>
      <c r="E3455" s="138">
        <v>8.5399999999999991</v>
      </c>
      <c r="F3455" s="138">
        <v>6.32</v>
      </c>
      <c r="G3455" s="138">
        <v>11.43</v>
      </c>
      <c r="H3455" s="138">
        <v>15.10538641686183</v>
      </c>
    </row>
    <row r="3456" spans="1:8">
      <c r="A3456" s="39" t="s">
        <v>239</v>
      </c>
      <c r="B3456" s="39" t="s">
        <v>169</v>
      </c>
      <c r="C3456" s="39" t="s">
        <v>386</v>
      </c>
      <c r="D3456" s="39" t="s">
        <v>360</v>
      </c>
      <c r="E3456" s="138">
        <v>8.7799999999999994</v>
      </c>
      <c r="F3456" s="138">
        <v>6.55</v>
      </c>
      <c r="G3456" s="138">
        <v>11.68</v>
      </c>
      <c r="H3456" s="138">
        <v>14.806378132118454</v>
      </c>
    </row>
    <row r="3457" spans="1:8">
      <c r="A3457" s="39" t="s">
        <v>239</v>
      </c>
      <c r="B3457" s="39" t="s">
        <v>173</v>
      </c>
      <c r="C3457" s="39" t="s">
        <v>379</v>
      </c>
      <c r="D3457" s="39" t="s">
        <v>360</v>
      </c>
      <c r="E3457" s="138">
        <v>4.82</v>
      </c>
      <c r="F3457" s="138">
        <v>3.05</v>
      </c>
      <c r="G3457" s="138">
        <v>7.53</v>
      </c>
      <c r="H3457" s="138">
        <v>23.029045643153527</v>
      </c>
    </row>
    <row r="3458" spans="1:8">
      <c r="A3458" s="39" t="s">
        <v>239</v>
      </c>
      <c r="B3458" s="39" t="s">
        <v>176</v>
      </c>
      <c r="C3458" s="39" t="s">
        <v>386</v>
      </c>
      <c r="D3458" s="39" t="s">
        <v>360</v>
      </c>
      <c r="E3458" s="138">
        <v>9.5399999999999991</v>
      </c>
      <c r="F3458" s="138">
        <v>6.47</v>
      </c>
      <c r="G3458" s="138">
        <v>13.85</v>
      </c>
      <c r="H3458" s="138">
        <v>19.496855345911953</v>
      </c>
    </row>
    <row r="3459" spans="1:8">
      <c r="A3459" s="39" t="s">
        <v>240</v>
      </c>
      <c r="B3459" s="39" t="s">
        <v>99</v>
      </c>
      <c r="C3459" s="39" t="s">
        <v>377</v>
      </c>
      <c r="D3459" s="39" t="s">
        <v>360</v>
      </c>
      <c r="E3459" s="138">
        <v>5.3</v>
      </c>
      <c r="F3459" s="138">
        <v>3.86</v>
      </c>
      <c r="G3459" s="138">
        <v>7.25</v>
      </c>
      <c r="H3459" s="138">
        <v>16.037735849056602</v>
      </c>
    </row>
    <row r="3460" spans="1:8">
      <c r="A3460" s="39" t="s">
        <v>240</v>
      </c>
      <c r="B3460" s="39" t="s">
        <v>100</v>
      </c>
      <c r="C3460" s="39" t="s">
        <v>377</v>
      </c>
      <c r="D3460" s="39" t="s">
        <v>360</v>
      </c>
      <c r="E3460" s="138">
        <v>5.22</v>
      </c>
      <c r="F3460" s="138">
        <v>3.6</v>
      </c>
      <c r="G3460" s="138">
        <v>7.51</v>
      </c>
      <c r="H3460" s="138">
        <v>18.773946360153257</v>
      </c>
    </row>
    <row r="3461" spans="1:8">
      <c r="A3461" s="39" t="s">
        <v>240</v>
      </c>
      <c r="B3461" s="39" t="s">
        <v>107</v>
      </c>
      <c r="C3461" s="39" t="s">
        <v>376</v>
      </c>
      <c r="D3461" s="39" t="s">
        <v>360</v>
      </c>
      <c r="E3461" s="138">
        <v>6.32</v>
      </c>
      <c r="F3461" s="138">
        <v>4.37</v>
      </c>
      <c r="G3461" s="138">
        <v>9.06</v>
      </c>
      <c r="H3461" s="138">
        <v>18.670886075949365</v>
      </c>
    </row>
    <row r="3462" spans="1:8">
      <c r="A3462" s="39" t="s">
        <v>240</v>
      </c>
      <c r="B3462" s="39" t="s">
        <v>113</v>
      </c>
      <c r="C3462" s="39" t="s">
        <v>375</v>
      </c>
      <c r="D3462" s="39" t="s">
        <v>360</v>
      </c>
      <c r="E3462" s="138">
        <v>7.13</v>
      </c>
      <c r="F3462" s="138">
        <v>5.3</v>
      </c>
      <c r="G3462" s="138">
        <v>9.52</v>
      </c>
      <c r="H3462" s="138">
        <v>15.0070126227209</v>
      </c>
    </row>
    <row r="3463" spans="1:8">
      <c r="A3463" s="39" t="s">
        <v>240</v>
      </c>
      <c r="B3463" s="39" t="s">
        <v>114</v>
      </c>
      <c r="C3463" s="39" t="s">
        <v>386</v>
      </c>
      <c r="D3463" s="39" t="s">
        <v>360</v>
      </c>
      <c r="E3463" s="138">
        <v>4.5</v>
      </c>
      <c r="F3463" s="138">
        <v>3.25</v>
      </c>
      <c r="G3463" s="138">
        <v>6.21</v>
      </c>
      <c r="H3463" s="138">
        <v>16.444444444444446</v>
      </c>
    </row>
    <row r="3464" spans="1:8">
      <c r="A3464" s="39" t="s">
        <v>240</v>
      </c>
      <c r="B3464" s="39" t="s">
        <v>120</v>
      </c>
      <c r="C3464" s="39" t="s">
        <v>386</v>
      </c>
      <c r="D3464" s="39" t="s">
        <v>360</v>
      </c>
      <c r="E3464" s="138">
        <v>5.36</v>
      </c>
      <c r="F3464" s="138">
        <v>3.98</v>
      </c>
      <c r="G3464" s="138">
        <v>7.19</v>
      </c>
      <c r="H3464" s="138">
        <v>15.111940298507461</v>
      </c>
    </row>
    <row r="3465" spans="1:8">
      <c r="A3465" s="39" t="s">
        <v>240</v>
      </c>
      <c r="B3465" s="39" t="s">
        <v>121</v>
      </c>
      <c r="C3465" s="39" t="s">
        <v>377</v>
      </c>
      <c r="D3465" s="39" t="s">
        <v>360</v>
      </c>
      <c r="E3465" s="138">
        <v>3.63</v>
      </c>
      <c r="F3465" s="138">
        <v>2.48</v>
      </c>
      <c r="G3465" s="138">
        <v>5.28</v>
      </c>
      <c r="H3465" s="138">
        <v>19.28374655647383</v>
      </c>
    </row>
    <row r="3466" spans="1:8">
      <c r="A3466" s="39" t="s">
        <v>240</v>
      </c>
      <c r="B3466" s="39" t="s">
        <v>124</v>
      </c>
      <c r="C3466" s="39" t="s">
        <v>375</v>
      </c>
      <c r="D3466" s="39" t="s">
        <v>360</v>
      </c>
      <c r="E3466" s="138">
        <v>4.5199999999999996</v>
      </c>
      <c r="F3466" s="138">
        <v>3.05</v>
      </c>
      <c r="G3466" s="138">
        <v>6.66</v>
      </c>
      <c r="H3466" s="138">
        <v>19.911504424778766</v>
      </c>
    </row>
    <row r="3467" spans="1:8">
      <c r="A3467" s="39" t="s">
        <v>240</v>
      </c>
      <c r="B3467" s="39" t="s">
        <v>126</v>
      </c>
      <c r="C3467" s="39" t="s">
        <v>377</v>
      </c>
      <c r="D3467" s="39" t="s">
        <v>360</v>
      </c>
      <c r="E3467" s="138">
        <v>4.4400000000000004</v>
      </c>
      <c r="F3467" s="138">
        <v>3.12</v>
      </c>
      <c r="G3467" s="138">
        <v>6.27</v>
      </c>
      <c r="H3467" s="138">
        <v>17.792792792792792</v>
      </c>
    </row>
    <row r="3468" spans="1:8">
      <c r="A3468" s="39" t="s">
        <v>240</v>
      </c>
      <c r="B3468" s="39" t="s">
        <v>127</v>
      </c>
      <c r="C3468" s="39" t="s">
        <v>386</v>
      </c>
      <c r="D3468" s="39" t="s">
        <v>360</v>
      </c>
      <c r="E3468" s="138">
        <v>7.59</v>
      </c>
      <c r="F3468" s="138">
        <v>5.61</v>
      </c>
      <c r="G3468" s="138">
        <v>10.210000000000001</v>
      </c>
      <c r="H3468" s="138">
        <v>15.2832674571805</v>
      </c>
    </row>
    <row r="3469" spans="1:8">
      <c r="A3469" s="39" t="s">
        <v>240</v>
      </c>
      <c r="B3469" s="39" t="s">
        <v>128</v>
      </c>
      <c r="C3469" s="39" t="s">
        <v>379</v>
      </c>
      <c r="D3469" s="39" t="s">
        <v>360</v>
      </c>
      <c r="E3469" s="138">
        <v>4.93</v>
      </c>
      <c r="F3469" s="138">
        <v>3.35</v>
      </c>
      <c r="G3469" s="138">
        <v>7.19</v>
      </c>
      <c r="H3469" s="138">
        <v>19.472616632860039</v>
      </c>
    </row>
    <row r="3470" spans="1:8">
      <c r="A3470" s="39" t="s">
        <v>240</v>
      </c>
      <c r="B3470" s="39" t="s">
        <v>129</v>
      </c>
      <c r="C3470" s="39" t="s">
        <v>386</v>
      </c>
      <c r="D3470" s="39" t="s">
        <v>360</v>
      </c>
      <c r="E3470" s="138">
        <v>7.01</v>
      </c>
      <c r="F3470" s="138">
        <v>4.7699999999999996</v>
      </c>
      <c r="G3470" s="138">
        <v>10.19</v>
      </c>
      <c r="H3470" s="138">
        <v>19.400855920114125</v>
      </c>
    </row>
    <row r="3471" spans="1:8">
      <c r="A3471" s="39" t="s">
        <v>240</v>
      </c>
      <c r="B3471" s="39" t="s">
        <v>139</v>
      </c>
      <c r="C3471" s="39" t="s">
        <v>379</v>
      </c>
      <c r="D3471" s="39" t="s">
        <v>360</v>
      </c>
      <c r="E3471" s="138">
        <v>6.15</v>
      </c>
      <c r="F3471" s="138">
        <v>4.28</v>
      </c>
      <c r="G3471" s="138">
        <v>8.77</v>
      </c>
      <c r="H3471" s="138">
        <v>18.373983739837396</v>
      </c>
    </row>
    <row r="3472" spans="1:8">
      <c r="A3472" s="39" t="s">
        <v>240</v>
      </c>
      <c r="B3472" s="39" t="s">
        <v>141</v>
      </c>
      <c r="C3472" s="39" t="s">
        <v>379</v>
      </c>
      <c r="D3472" s="39" t="s">
        <v>360</v>
      </c>
      <c r="E3472" s="138">
        <v>2.37</v>
      </c>
      <c r="F3472" s="138">
        <v>1.27</v>
      </c>
      <c r="G3472" s="138">
        <v>4.3899999999999997</v>
      </c>
      <c r="H3472" s="138">
        <v>31.645569620253163</v>
      </c>
    </row>
    <row r="3473" spans="1:8">
      <c r="A3473" s="39" t="s">
        <v>240</v>
      </c>
      <c r="B3473" s="39" t="s">
        <v>142</v>
      </c>
      <c r="C3473" s="39" t="s">
        <v>376</v>
      </c>
      <c r="D3473" s="39" t="s">
        <v>360</v>
      </c>
      <c r="E3473" s="138">
        <v>4.0599999999999996</v>
      </c>
      <c r="F3473" s="138">
        <v>2.66</v>
      </c>
      <c r="G3473" s="138">
        <v>6.17</v>
      </c>
      <c r="H3473" s="138">
        <v>21.428571428571431</v>
      </c>
    </row>
    <row r="3474" spans="1:8">
      <c r="A3474" s="39" t="s">
        <v>240</v>
      </c>
      <c r="B3474" s="39" t="s">
        <v>147</v>
      </c>
      <c r="C3474" s="39" t="s">
        <v>379</v>
      </c>
      <c r="D3474" s="39" t="s">
        <v>360</v>
      </c>
      <c r="E3474" s="138">
        <v>4.79</v>
      </c>
      <c r="F3474" s="138">
        <v>3.48</v>
      </c>
      <c r="G3474" s="138">
        <v>6.54</v>
      </c>
      <c r="H3474" s="138">
        <v>16.075156576200417</v>
      </c>
    </row>
    <row r="3475" spans="1:8">
      <c r="A3475" s="39" t="s">
        <v>240</v>
      </c>
      <c r="B3475" s="39" t="s">
        <v>148</v>
      </c>
      <c r="C3475" s="39" t="s">
        <v>377</v>
      </c>
      <c r="D3475" s="39" t="s">
        <v>360</v>
      </c>
      <c r="E3475" s="138">
        <v>6.03</v>
      </c>
      <c r="F3475" s="138">
        <v>3.75</v>
      </c>
      <c r="G3475" s="138">
        <v>9.56</v>
      </c>
      <c r="H3475" s="138">
        <v>23.880597014925371</v>
      </c>
    </row>
    <row r="3476" spans="1:8">
      <c r="A3476" s="39" t="s">
        <v>240</v>
      </c>
      <c r="B3476" s="39" t="s">
        <v>152</v>
      </c>
      <c r="C3476" s="39" t="s">
        <v>386</v>
      </c>
      <c r="D3476" s="39" t="s">
        <v>360</v>
      </c>
      <c r="E3476" s="138">
        <v>5.32</v>
      </c>
      <c r="F3476" s="138">
        <v>3.76</v>
      </c>
      <c r="G3476" s="138">
        <v>7.47</v>
      </c>
      <c r="H3476" s="138">
        <v>17.481203007518797</v>
      </c>
    </row>
    <row r="3477" spans="1:8">
      <c r="A3477" s="39" t="s">
        <v>240</v>
      </c>
      <c r="B3477" s="39" t="s">
        <v>155</v>
      </c>
      <c r="C3477" s="39" t="s">
        <v>386</v>
      </c>
      <c r="D3477" s="39" t="s">
        <v>360</v>
      </c>
      <c r="E3477" s="138">
        <v>7.84</v>
      </c>
      <c r="F3477" s="138">
        <v>5.93</v>
      </c>
      <c r="G3477" s="138">
        <v>10.29</v>
      </c>
      <c r="H3477" s="138">
        <v>14.030612244897961</v>
      </c>
    </row>
    <row r="3478" spans="1:8">
      <c r="A3478" s="39" t="s">
        <v>240</v>
      </c>
      <c r="B3478" s="39" t="s">
        <v>157</v>
      </c>
      <c r="C3478" s="39" t="s">
        <v>377</v>
      </c>
      <c r="D3478" s="39" t="s">
        <v>360</v>
      </c>
      <c r="E3478" s="138">
        <v>5.04</v>
      </c>
      <c r="F3478" s="138">
        <v>3.5</v>
      </c>
      <c r="G3478" s="138">
        <v>7.21</v>
      </c>
      <c r="H3478" s="138">
        <v>18.452380952380953</v>
      </c>
    </row>
    <row r="3479" spans="1:8">
      <c r="A3479" s="39" t="s">
        <v>240</v>
      </c>
      <c r="B3479" s="39" t="s">
        <v>158</v>
      </c>
      <c r="C3479" s="39" t="s">
        <v>375</v>
      </c>
      <c r="D3479" s="39" t="s">
        <v>360</v>
      </c>
      <c r="E3479" s="138">
        <v>4.5199999999999996</v>
      </c>
      <c r="F3479" s="138">
        <v>3.21</v>
      </c>
      <c r="G3479" s="138">
        <v>6.34</v>
      </c>
      <c r="H3479" s="138">
        <v>17.256637168141594</v>
      </c>
    </row>
    <row r="3480" spans="1:8">
      <c r="A3480" s="39" t="s">
        <v>240</v>
      </c>
      <c r="B3480" s="39" t="s">
        <v>160</v>
      </c>
      <c r="C3480" s="39" t="s">
        <v>386</v>
      </c>
      <c r="D3480" s="39" t="s">
        <v>360</v>
      </c>
      <c r="E3480" s="138">
        <v>5.37</v>
      </c>
      <c r="F3480" s="138">
        <v>3.89</v>
      </c>
      <c r="G3480" s="138">
        <v>7.38</v>
      </c>
      <c r="H3480" s="138">
        <v>16.387337057728118</v>
      </c>
    </row>
    <row r="3481" spans="1:8">
      <c r="A3481" s="39" t="s">
        <v>240</v>
      </c>
      <c r="B3481" s="39" t="s">
        <v>163</v>
      </c>
      <c r="C3481" s="39" t="s">
        <v>375</v>
      </c>
      <c r="D3481" s="39" t="s">
        <v>360</v>
      </c>
      <c r="E3481" s="138">
        <v>4.22</v>
      </c>
      <c r="F3481" s="138">
        <v>2.94</v>
      </c>
      <c r="G3481" s="138">
        <v>6.02</v>
      </c>
      <c r="H3481" s="138">
        <v>18.246445497630333</v>
      </c>
    </row>
    <row r="3482" spans="1:8">
      <c r="A3482" s="39" t="s">
        <v>240</v>
      </c>
      <c r="B3482" s="39" t="s">
        <v>167</v>
      </c>
      <c r="C3482" s="39" t="s">
        <v>386</v>
      </c>
      <c r="D3482" s="39" t="s">
        <v>360</v>
      </c>
      <c r="E3482" s="138">
        <v>6.34</v>
      </c>
      <c r="F3482" s="138">
        <v>4.57</v>
      </c>
      <c r="G3482" s="138">
        <v>8.75</v>
      </c>
      <c r="H3482" s="138">
        <v>16.561514195583594</v>
      </c>
    </row>
    <row r="3483" spans="1:8">
      <c r="A3483" s="39" t="s">
        <v>240</v>
      </c>
      <c r="B3483" s="39" t="s">
        <v>169</v>
      </c>
      <c r="C3483" s="39" t="s">
        <v>386</v>
      </c>
      <c r="D3483" s="39" t="s">
        <v>360</v>
      </c>
      <c r="E3483" s="138">
        <v>5.21</v>
      </c>
      <c r="F3483" s="138">
        <v>3.28</v>
      </c>
      <c r="G3483" s="138">
        <v>8.16</v>
      </c>
      <c r="H3483" s="138">
        <v>23.224568138195778</v>
      </c>
    </row>
    <row r="3484" spans="1:8">
      <c r="A3484" s="39" t="s">
        <v>240</v>
      </c>
      <c r="B3484" s="39" t="s">
        <v>173</v>
      </c>
      <c r="C3484" s="39" t="s">
        <v>379</v>
      </c>
      <c r="D3484" s="39" t="s">
        <v>360</v>
      </c>
      <c r="E3484" s="138">
        <v>3.12</v>
      </c>
      <c r="F3484" s="138">
        <v>1.77</v>
      </c>
      <c r="G3484" s="138">
        <v>5.43</v>
      </c>
      <c r="H3484" s="138">
        <v>28.525641025641026</v>
      </c>
    </row>
    <row r="3485" spans="1:8">
      <c r="A3485" s="39" t="s">
        <v>240</v>
      </c>
      <c r="B3485" s="39" t="s">
        <v>176</v>
      </c>
      <c r="C3485" s="39" t="s">
        <v>386</v>
      </c>
      <c r="D3485" s="39" t="s">
        <v>360</v>
      </c>
      <c r="E3485" s="138">
        <v>8.9</v>
      </c>
      <c r="F3485" s="138">
        <v>6.15</v>
      </c>
      <c r="G3485" s="138">
        <v>12.7</v>
      </c>
      <c r="H3485" s="138">
        <v>18.539325842696627</v>
      </c>
    </row>
    <row r="3486" spans="1:8">
      <c r="A3486" s="39" t="s">
        <v>546</v>
      </c>
      <c r="B3486" s="39" t="s">
        <v>99</v>
      </c>
      <c r="C3486" s="39" t="s">
        <v>377</v>
      </c>
      <c r="D3486" s="39" t="s">
        <v>360</v>
      </c>
      <c r="E3486" s="138">
        <v>35.97</v>
      </c>
      <c r="F3486" s="138">
        <v>28.2</v>
      </c>
      <c r="G3486" s="138">
        <v>44.55</v>
      </c>
      <c r="H3486" s="138">
        <v>11.676396997497916</v>
      </c>
    </row>
    <row r="3487" spans="1:8">
      <c r="A3487" s="39" t="s">
        <v>546</v>
      </c>
      <c r="B3487" s="39" t="s">
        <v>100</v>
      </c>
      <c r="C3487" s="39" t="s">
        <v>377</v>
      </c>
      <c r="D3487" s="39" t="s">
        <v>360</v>
      </c>
      <c r="E3487" s="138">
        <v>36.18</v>
      </c>
      <c r="F3487" s="138">
        <v>30.5</v>
      </c>
      <c r="G3487" s="138">
        <v>42.28</v>
      </c>
      <c r="H3487" s="138">
        <v>8.3471531232725251</v>
      </c>
    </row>
    <row r="3488" spans="1:8">
      <c r="A3488" s="39" t="s">
        <v>546</v>
      </c>
      <c r="B3488" s="39" t="s">
        <v>107</v>
      </c>
      <c r="C3488" s="39" t="s">
        <v>376</v>
      </c>
      <c r="D3488" s="39" t="s">
        <v>360</v>
      </c>
      <c r="E3488" s="138">
        <v>27.75</v>
      </c>
      <c r="F3488" s="138">
        <v>23.08</v>
      </c>
      <c r="G3488" s="138">
        <v>32.950000000000003</v>
      </c>
      <c r="H3488" s="138">
        <v>9.0810810810810807</v>
      </c>
    </row>
    <row r="3489" spans="1:8">
      <c r="A3489" s="39" t="s">
        <v>546</v>
      </c>
      <c r="B3489" s="39" t="s">
        <v>113</v>
      </c>
      <c r="C3489" s="39" t="s">
        <v>375</v>
      </c>
      <c r="D3489" s="39" t="s">
        <v>360</v>
      </c>
      <c r="E3489" s="138">
        <v>31.65</v>
      </c>
      <c r="F3489" s="138">
        <v>24.08</v>
      </c>
      <c r="G3489" s="138">
        <v>40.33</v>
      </c>
      <c r="H3489" s="138">
        <v>13.175355450236967</v>
      </c>
    </row>
    <row r="3490" spans="1:8">
      <c r="A3490" s="39" t="s">
        <v>546</v>
      </c>
      <c r="B3490" s="39" t="s">
        <v>114</v>
      </c>
      <c r="C3490" s="39" t="s">
        <v>386</v>
      </c>
      <c r="D3490" s="39" t="s">
        <v>360</v>
      </c>
      <c r="E3490" s="138">
        <v>31.96</v>
      </c>
      <c r="F3490" s="138">
        <v>24.84</v>
      </c>
      <c r="G3490" s="138">
        <v>40.03</v>
      </c>
      <c r="H3490" s="138">
        <v>12.202753441802253</v>
      </c>
    </row>
    <row r="3491" spans="1:8">
      <c r="A3491" s="39" t="s">
        <v>546</v>
      </c>
      <c r="B3491" s="39" t="s">
        <v>120</v>
      </c>
      <c r="C3491" s="39" t="s">
        <v>386</v>
      </c>
      <c r="D3491" s="39" t="s">
        <v>360</v>
      </c>
      <c r="E3491" s="138">
        <v>27.78</v>
      </c>
      <c r="F3491" s="138">
        <v>20.12</v>
      </c>
      <c r="G3491" s="138">
        <v>36.99</v>
      </c>
      <c r="H3491" s="138">
        <v>15.586753059755218</v>
      </c>
    </row>
    <row r="3492" spans="1:8">
      <c r="A3492" s="39" t="s">
        <v>546</v>
      </c>
      <c r="B3492" s="39" t="s">
        <v>121</v>
      </c>
      <c r="C3492" s="39" t="s">
        <v>377</v>
      </c>
      <c r="D3492" s="39" t="s">
        <v>360</v>
      </c>
      <c r="E3492" s="138">
        <v>26.26</v>
      </c>
      <c r="F3492" s="138">
        <v>20.38</v>
      </c>
      <c r="G3492" s="138">
        <v>33.14</v>
      </c>
      <c r="H3492" s="138">
        <v>12.414318354912412</v>
      </c>
    </row>
    <row r="3493" spans="1:8">
      <c r="A3493" s="39" t="s">
        <v>546</v>
      </c>
      <c r="B3493" s="39" t="s">
        <v>124</v>
      </c>
      <c r="C3493" s="39" t="s">
        <v>375</v>
      </c>
      <c r="D3493" s="39" t="s">
        <v>360</v>
      </c>
      <c r="E3493" s="138">
        <v>30.8</v>
      </c>
      <c r="F3493" s="138">
        <v>25.34</v>
      </c>
      <c r="G3493" s="138">
        <v>36.869999999999997</v>
      </c>
      <c r="H3493" s="138">
        <v>9.5779220779220786</v>
      </c>
    </row>
    <row r="3494" spans="1:8">
      <c r="A3494" s="39" t="s">
        <v>546</v>
      </c>
      <c r="B3494" s="39" t="s">
        <v>126</v>
      </c>
      <c r="C3494" s="39" t="s">
        <v>377</v>
      </c>
      <c r="D3494" s="39" t="s">
        <v>360</v>
      </c>
      <c r="E3494" s="138">
        <v>37.590000000000003</v>
      </c>
      <c r="F3494" s="138">
        <v>28.83</v>
      </c>
      <c r="G3494" s="138">
        <v>47.25</v>
      </c>
      <c r="H3494" s="138">
        <v>12.636339451981909</v>
      </c>
    </row>
    <row r="3495" spans="1:8">
      <c r="A3495" s="39" t="s">
        <v>546</v>
      </c>
      <c r="B3495" s="39" t="s">
        <v>127</v>
      </c>
      <c r="C3495" s="39" t="s">
        <v>386</v>
      </c>
      <c r="D3495" s="39" t="s">
        <v>360</v>
      </c>
      <c r="E3495" s="138">
        <v>29.67</v>
      </c>
      <c r="F3495" s="138">
        <v>22.6</v>
      </c>
      <c r="G3495" s="138">
        <v>37.869999999999997</v>
      </c>
      <c r="H3495" s="138">
        <v>13.21199865183687</v>
      </c>
    </row>
    <row r="3496" spans="1:8">
      <c r="A3496" s="39" t="s">
        <v>546</v>
      </c>
      <c r="B3496" s="39" t="s">
        <v>128</v>
      </c>
      <c r="C3496" s="39" t="s">
        <v>379</v>
      </c>
      <c r="D3496" s="39" t="s">
        <v>360</v>
      </c>
      <c r="E3496" s="138">
        <v>26.41</v>
      </c>
      <c r="F3496" s="138">
        <v>21.61</v>
      </c>
      <c r="G3496" s="138">
        <v>31.83</v>
      </c>
      <c r="H3496" s="138">
        <v>9.8826202196137825</v>
      </c>
    </row>
    <row r="3497" spans="1:8">
      <c r="A3497" s="39" t="s">
        <v>546</v>
      </c>
      <c r="B3497" s="39" t="s">
        <v>129</v>
      </c>
      <c r="C3497" s="39" t="s">
        <v>386</v>
      </c>
      <c r="D3497" s="39" t="s">
        <v>360</v>
      </c>
      <c r="E3497" s="138">
        <v>33.54</v>
      </c>
      <c r="F3497" s="138">
        <v>26.06</v>
      </c>
      <c r="G3497" s="138">
        <v>41.94</v>
      </c>
      <c r="H3497" s="138">
        <v>12.164579606440071</v>
      </c>
    </row>
    <row r="3498" spans="1:8">
      <c r="A3498" s="39" t="s">
        <v>546</v>
      </c>
      <c r="B3498" s="39" t="s">
        <v>139</v>
      </c>
      <c r="C3498" s="39" t="s">
        <v>379</v>
      </c>
      <c r="D3498" s="39" t="s">
        <v>360</v>
      </c>
      <c r="E3498" s="138">
        <v>25.28</v>
      </c>
      <c r="F3498" s="138">
        <v>20.62</v>
      </c>
      <c r="G3498" s="138">
        <v>30.59</v>
      </c>
      <c r="H3498" s="138">
        <v>10.087025316455694</v>
      </c>
    </row>
    <row r="3499" spans="1:8">
      <c r="A3499" s="39" t="s">
        <v>546</v>
      </c>
      <c r="B3499" s="39" t="s">
        <v>141</v>
      </c>
      <c r="C3499" s="39" t="s">
        <v>379</v>
      </c>
      <c r="D3499" s="39" t="s">
        <v>360</v>
      </c>
      <c r="E3499" s="138">
        <v>22.05</v>
      </c>
      <c r="F3499" s="138">
        <v>16.14</v>
      </c>
      <c r="G3499" s="138">
        <v>29.38</v>
      </c>
      <c r="H3499" s="138">
        <v>15.328798185941043</v>
      </c>
    </row>
    <row r="3500" spans="1:8">
      <c r="A3500" s="39" t="s">
        <v>546</v>
      </c>
      <c r="B3500" s="39" t="s">
        <v>142</v>
      </c>
      <c r="C3500" s="39" t="s">
        <v>376</v>
      </c>
      <c r="D3500" s="39" t="s">
        <v>360</v>
      </c>
      <c r="E3500" s="138">
        <v>31.52</v>
      </c>
      <c r="F3500" s="138">
        <v>26.43</v>
      </c>
      <c r="G3500" s="138">
        <v>37.1</v>
      </c>
      <c r="H3500" s="138">
        <v>8.6611675126903549</v>
      </c>
    </row>
    <row r="3501" spans="1:8">
      <c r="A3501" s="39" t="s">
        <v>546</v>
      </c>
      <c r="B3501" s="39" t="s">
        <v>147</v>
      </c>
      <c r="C3501" s="39" t="s">
        <v>379</v>
      </c>
      <c r="D3501" s="39" t="s">
        <v>360</v>
      </c>
      <c r="E3501" s="138">
        <v>30.38</v>
      </c>
      <c r="F3501" s="138">
        <v>24.99</v>
      </c>
      <c r="G3501" s="138">
        <v>36.369999999999997</v>
      </c>
      <c r="H3501" s="138">
        <v>9.5786701777485188</v>
      </c>
    </row>
    <row r="3502" spans="1:8">
      <c r="A3502" s="39" t="s">
        <v>546</v>
      </c>
      <c r="B3502" s="39" t="s">
        <v>148</v>
      </c>
      <c r="C3502" s="39" t="s">
        <v>377</v>
      </c>
      <c r="D3502" s="39" t="s">
        <v>360</v>
      </c>
      <c r="E3502" s="138">
        <v>32.47</v>
      </c>
      <c r="F3502" s="138">
        <v>26.15</v>
      </c>
      <c r="G3502" s="138">
        <v>39.49</v>
      </c>
      <c r="H3502" s="138">
        <v>10.532799507237451</v>
      </c>
    </row>
    <row r="3503" spans="1:8">
      <c r="A3503" s="39" t="s">
        <v>546</v>
      </c>
      <c r="B3503" s="39" t="s">
        <v>152</v>
      </c>
      <c r="C3503" s="39" t="s">
        <v>386</v>
      </c>
      <c r="D3503" s="39" t="s">
        <v>360</v>
      </c>
      <c r="E3503" s="138">
        <v>26.11</v>
      </c>
      <c r="F3503" s="138">
        <v>19.739999999999998</v>
      </c>
      <c r="G3503" s="138">
        <v>33.68</v>
      </c>
      <c r="H3503" s="138">
        <v>13.672922252010725</v>
      </c>
    </row>
    <row r="3504" spans="1:8">
      <c r="A3504" s="39" t="s">
        <v>546</v>
      </c>
      <c r="B3504" s="39" t="s">
        <v>155</v>
      </c>
      <c r="C3504" s="39" t="s">
        <v>386</v>
      </c>
      <c r="D3504" s="39" t="s">
        <v>360</v>
      </c>
      <c r="E3504" s="138">
        <v>28.55</v>
      </c>
      <c r="F3504" s="138">
        <v>23.48</v>
      </c>
      <c r="G3504" s="138">
        <v>34.21</v>
      </c>
      <c r="H3504" s="138">
        <v>9.5971978984238184</v>
      </c>
    </row>
    <row r="3505" spans="1:8">
      <c r="A3505" s="39" t="s">
        <v>546</v>
      </c>
      <c r="B3505" s="39" t="s">
        <v>157</v>
      </c>
      <c r="C3505" s="39" t="s">
        <v>377</v>
      </c>
      <c r="D3505" s="39" t="s">
        <v>360</v>
      </c>
      <c r="E3505" s="138">
        <v>23.86</v>
      </c>
      <c r="F3505" s="138">
        <v>14.76</v>
      </c>
      <c r="G3505" s="138">
        <v>36.19</v>
      </c>
      <c r="H3505" s="138">
        <v>23.051131601005867</v>
      </c>
    </row>
    <row r="3506" spans="1:8">
      <c r="A3506" s="39" t="s">
        <v>546</v>
      </c>
      <c r="B3506" s="39" t="s">
        <v>158</v>
      </c>
      <c r="C3506" s="39" t="s">
        <v>375</v>
      </c>
      <c r="D3506" s="39" t="s">
        <v>360</v>
      </c>
      <c r="E3506" s="138">
        <v>29.46</v>
      </c>
      <c r="F3506" s="138">
        <v>15.69</v>
      </c>
      <c r="G3506" s="138">
        <v>48.38</v>
      </c>
      <c r="H3506" s="138">
        <v>29.09029192124915</v>
      </c>
    </row>
    <row r="3507" spans="1:8">
      <c r="A3507" s="39" t="s">
        <v>546</v>
      </c>
      <c r="B3507" s="39" t="s">
        <v>160</v>
      </c>
      <c r="C3507" s="39" t="s">
        <v>386</v>
      </c>
      <c r="D3507" s="39" t="s">
        <v>360</v>
      </c>
      <c r="E3507" s="138">
        <v>19.71</v>
      </c>
      <c r="F3507" s="138">
        <v>15.21</v>
      </c>
      <c r="G3507" s="138">
        <v>25.14</v>
      </c>
      <c r="H3507" s="138">
        <v>12.836123795027904</v>
      </c>
    </row>
    <row r="3508" spans="1:8">
      <c r="A3508" s="39" t="s">
        <v>546</v>
      </c>
      <c r="B3508" s="39" t="s">
        <v>163</v>
      </c>
      <c r="C3508" s="39" t="s">
        <v>375</v>
      </c>
      <c r="D3508" s="39" t="s">
        <v>360</v>
      </c>
      <c r="E3508" s="138">
        <v>18.66</v>
      </c>
      <c r="F3508" s="138">
        <v>13.11</v>
      </c>
      <c r="G3508" s="138">
        <v>25.86</v>
      </c>
      <c r="H3508" s="138">
        <v>17.416934619506964</v>
      </c>
    </row>
    <row r="3509" spans="1:8">
      <c r="A3509" s="39" t="s">
        <v>546</v>
      </c>
      <c r="B3509" s="39" t="s">
        <v>167</v>
      </c>
      <c r="C3509" s="39" t="s">
        <v>386</v>
      </c>
      <c r="D3509" s="39" t="s">
        <v>360</v>
      </c>
      <c r="E3509" s="138">
        <v>32.54</v>
      </c>
      <c r="F3509" s="138">
        <v>26.79</v>
      </c>
      <c r="G3509" s="138">
        <v>38.880000000000003</v>
      </c>
      <c r="H3509" s="138">
        <v>9.5267363245236627</v>
      </c>
    </row>
    <row r="3510" spans="1:8">
      <c r="A3510" s="39" t="s">
        <v>546</v>
      </c>
      <c r="B3510" s="39" t="s">
        <v>169</v>
      </c>
      <c r="C3510" s="39" t="s">
        <v>386</v>
      </c>
      <c r="D3510" s="39" t="s">
        <v>360</v>
      </c>
      <c r="E3510" s="138">
        <v>27.91</v>
      </c>
      <c r="F3510" s="138">
        <v>19.05</v>
      </c>
      <c r="G3510" s="138">
        <v>38.909999999999997</v>
      </c>
      <c r="H3510" s="138">
        <v>18.30884987459692</v>
      </c>
    </row>
    <row r="3511" spans="1:8">
      <c r="A3511" s="39" t="s">
        <v>546</v>
      </c>
      <c r="B3511" s="39" t="s">
        <v>173</v>
      </c>
      <c r="C3511" s="39" t="s">
        <v>379</v>
      </c>
      <c r="D3511" s="39" t="s">
        <v>360</v>
      </c>
      <c r="E3511" s="138">
        <v>25.91</v>
      </c>
      <c r="F3511" s="138">
        <v>21.14</v>
      </c>
      <c r="G3511" s="138">
        <v>31.32</v>
      </c>
      <c r="H3511" s="138">
        <v>10.034735623311464</v>
      </c>
    </row>
    <row r="3512" spans="1:8">
      <c r="A3512" s="39" t="s">
        <v>546</v>
      </c>
      <c r="B3512" s="39" t="s">
        <v>176</v>
      </c>
      <c r="C3512" s="39" t="s">
        <v>386</v>
      </c>
      <c r="D3512" s="39" t="s">
        <v>360</v>
      </c>
      <c r="E3512" s="138">
        <v>35.869999999999997</v>
      </c>
      <c r="F3512" s="138">
        <v>27.08</v>
      </c>
      <c r="G3512" s="138">
        <v>45.73</v>
      </c>
      <c r="H3512" s="138">
        <v>13.409534429885698</v>
      </c>
    </row>
    <row r="3513" spans="1:8">
      <c r="A3513" s="39" t="s">
        <v>241</v>
      </c>
      <c r="B3513" s="39" t="s">
        <v>99</v>
      </c>
      <c r="C3513" s="39" t="s">
        <v>377</v>
      </c>
      <c r="D3513" s="39" t="s">
        <v>360</v>
      </c>
      <c r="E3513" s="138">
        <v>24.15</v>
      </c>
      <c r="F3513" s="138">
        <v>20.149999999999999</v>
      </c>
      <c r="G3513" s="138">
        <v>28.65</v>
      </c>
      <c r="H3513" s="138">
        <v>8.9855072463768124</v>
      </c>
    </row>
    <row r="3514" spans="1:8">
      <c r="A3514" s="39" t="s">
        <v>241</v>
      </c>
      <c r="B3514" s="39" t="s">
        <v>100</v>
      </c>
      <c r="C3514" s="39" t="s">
        <v>377</v>
      </c>
      <c r="D3514" s="39" t="s">
        <v>360</v>
      </c>
      <c r="E3514" s="138">
        <v>21.05</v>
      </c>
      <c r="F3514" s="138">
        <v>17.989999999999998</v>
      </c>
      <c r="G3514" s="138">
        <v>24.47</v>
      </c>
      <c r="H3514" s="138">
        <v>7.8384798099762465</v>
      </c>
    </row>
    <row r="3515" spans="1:8">
      <c r="A3515" s="39" t="s">
        <v>241</v>
      </c>
      <c r="B3515" s="39" t="s">
        <v>107</v>
      </c>
      <c r="C3515" s="39" t="s">
        <v>376</v>
      </c>
      <c r="D3515" s="39" t="s">
        <v>360</v>
      </c>
      <c r="E3515" s="138">
        <v>20.82</v>
      </c>
      <c r="F3515" s="138">
        <v>17.559999999999999</v>
      </c>
      <c r="G3515" s="138">
        <v>24.51</v>
      </c>
      <c r="H3515" s="138">
        <v>8.5014409221902021</v>
      </c>
    </row>
    <row r="3516" spans="1:8">
      <c r="A3516" s="39" t="s">
        <v>241</v>
      </c>
      <c r="B3516" s="39" t="s">
        <v>113</v>
      </c>
      <c r="C3516" s="39" t="s">
        <v>375</v>
      </c>
      <c r="D3516" s="39" t="s">
        <v>360</v>
      </c>
      <c r="E3516" s="138">
        <v>23.14</v>
      </c>
      <c r="F3516" s="138">
        <v>19.46</v>
      </c>
      <c r="G3516" s="138">
        <v>27.29</v>
      </c>
      <c r="H3516" s="138">
        <v>8.6430423509075194</v>
      </c>
    </row>
    <row r="3517" spans="1:8">
      <c r="A3517" s="39" t="s">
        <v>241</v>
      </c>
      <c r="B3517" s="39" t="s">
        <v>114</v>
      </c>
      <c r="C3517" s="39" t="s">
        <v>386</v>
      </c>
      <c r="D3517" s="39" t="s">
        <v>360</v>
      </c>
      <c r="E3517" s="138">
        <v>23.88</v>
      </c>
      <c r="F3517" s="138">
        <v>20.65</v>
      </c>
      <c r="G3517" s="138">
        <v>27.45</v>
      </c>
      <c r="H3517" s="138">
        <v>7.2864321608040195</v>
      </c>
    </row>
    <row r="3518" spans="1:8">
      <c r="A3518" s="39" t="s">
        <v>241</v>
      </c>
      <c r="B3518" s="39" t="s">
        <v>120</v>
      </c>
      <c r="C3518" s="39" t="s">
        <v>386</v>
      </c>
      <c r="D3518" s="39" t="s">
        <v>360</v>
      </c>
      <c r="E3518" s="138">
        <v>25.11</v>
      </c>
      <c r="F3518" s="138">
        <v>20.22</v>
      </c>
      <c r="G3518" s="138">
        <v>30.72</v>
      </c>
      <c r="H3518" s="138">
        <v>10.673038630027879</v>
      </c>
    </row>
    <row r="3519" spans="1:8">
      <c r="A3519" s="39" t="s">
        <v>241</v>
      </c>
      <c r="B3519" s="39" t="s">
        <v>121</v>
      </c>
      <c r="C3519" s="39" t="s">
        <v>377</v>
      </c>
      <c r="D3519" s="39" t="s">
        <v>360</v>
      </c>
      <c r="E3519" s="138">
        <v>22.48</v>
      </c>
      <c r="F3519" s="138">
        <v>18.649999999999999</v>
      </c>
      <c r="G3519" s="138">
        <v>26.83</v>
      </c>
      <c r="H3519" s="138">
        <v>9.2971530249110312</v>
      </c>
    </row>
    <row r="3520" spans="1:8">
      <c r="A3520" s="39" t="s">
        <v>241</v>
      </c>
      <c r="B3520" s="39" t="s">
        <v>124</v>
      </c>
      <c r="C3520" s="39" t="s">
        <v>375</v>
      </c>
      <c r="D3520" s="39" t="s">
        <v>360</v>
      </c>
      <c r="E3520" s="138">
        <v>17.32</v>
      </c>
      <c r="F3520" s="138">
        <v>14.42</v>
      </c>
      <c r="G3520" s="138">
        <v>20.66</v>
      </c>
      <c r="H3520" s="138">
        <v>9.1801385681293297</v>
      </c>
    </row>
    <row r="3521" spans="1:8">
      <c r="A3521" s="39" t="s">
        <v>241</v>
      </c>
      <c r="B3521" s="39" t="s">
        <v>126</v>
      </c>
      <c r="C3521" s="39" t="s">
        <v>377</v>
      </c>
      <c r="D3521" s="39" t="s">
        <v>360</v>
      </c>
      <c r="E3521" s="138">
        <v>24.42</v>
      </c>
      <c r="F3521" s="138">
        <v>18.5</v>
      </c>
      <c r="G3521" s="138">
        <v>31.51</v>
      </c>
      <c r="H3521" s="138">
        <v>13.636363636363635</v>
      </c>
    </row>
    <row r="3522" spans="1:8">
      <c r="A3522" s="39" t="s">
        <v>241</v>
      </c>
      <c r="B3522" s="39" t="s">
        <v>127</v>
      </c>
      <c r="C3522" s="39" t="s">
        <v>386</v>
      </c>
      <c r="D3522" s="39" t="s">
        <v>360</v>
      </c>
      <c r="E3522" s="138">
        <v>30.43</v>
      </c>
      <c r="F3522" s="138">
        <v>24.66</v>
      </c>
      <c r="G3522" s="138">
        <v>36.880000000000003</v>
      </c>
      <c r="H3522" s="138">
        <v>10.285902070325337</v>
      </c>
    </row>
    <row r="3523" spans="1:8">
      <c r="A3523" s="39" t="s">
        <v>241</v>
      </c>
      <c r="B3523" s="39" t="s">
        <v>128</v>
      </c>
      <c r="C3523" s="39" t="s">
        <v>379</v>
      </c>
      <c r="D3523" s="39" t="s">
        <v>360</v>
      </c>
      <c r="E3523" s="138">
        <v>21.26</v>
      </c>
      <c r="F3523" s="138">
        <v>17.72</v>
      </c>
      <c r="G3523" s="138">
        <v>25.29</v>
      </c>
      <c r="H3523" s="138">
        <v>9.0780809031044196</v>
      </c>
    </row>
    <row r="3524" spans="1:8">
      <c r="A3524" s="39" t="s">
        <v>241</v>
      </c>
      <c r="B3524" s="39" t="s">
        <v>129</v>
      </c>
      <c r="C3524" s="39" t="s">
        <v>386</v>
      </c>
      <c r="D3524" s="39" t="s">
        <v>360</v>
      </c>
      <c r="E3524" s="138">
        <v>23.04</v>
      </c>
      <c r="F3524" s="138">
        <v>19.059999999999999</v>
      </c>
      <c r="G3524" s="138">
        <v>27.56</v>
      </c>
      <c r="H3524" s="138">
        <v>9.4184027777777768</v>
      </c>
    </row>
    <row r="3525" spans="1:8">
      <c r="A3525" s="39" t="s">
        <v>241</v>
      </c>
      <c r="B3525" s="39" t="s">
        <v>139</v>
      </c>
      <c r="C3525" s="39" t="s">
        <v>379</v>
      </c>
      <c r="D3525" s="39" t="s">
        <v>360</v>
      </c>
      <c r="E3525" s="138">
        <v>21.62</v>
      </c>
      <c r="F3525" s="138">
        <v>17.89</v>
      </c>
      <c r="G3525" s="138">
        <v>25.89</v>
      </c>
      <c r="H3525" s="138">
        <v>9.4357076780758558</v>
      </c>
    </row>
    <row r="3526" spans="1:8">
      <c r="A3526" s="39" t="s">
        <v>241</v>
      </c>
      <c r="B3526" s="39" t="s">
        <v>141</v>
      </c>
      <c r="C3526" s="39" t="s">
        <v>379</v>
      </c>
      <c r="D3526" s="39" t="s">
        <v>360</v>
      </c>
      <c r="E3526" s="138">
        <v>11.76</v>
      </c>
      <c r="F3526" s="138">
        <v>7.81</v>
      </c>
      <c r="G3526" s="138">
        <v>17.329999999999998</v>
      </c>
      <c r="H3526" s="138">
        <v>20.408163265306122</v>
      </c>
    </row>
    <row r="3527" spans="1:8">
      <c r="A3527" s="39" t="s">
        <v>241</v>
      </c>
      <c r="B3527" s="39" t="s">
        <v>142</v>
      </c>
      <c r="C3527" s="39" t="s">
        <v>376</v>
      </c>
      <c r="D3527" s="39" t="s">
        <v>360</v>
      </c>
      <c r="E3527" s="138">
        <v>21.08</v>
      </c>
      <c r="F3527" s="138">
        <v>17.350000000000001</v>
      </c>
      <c r="G3527" s="138">
        <v>25.38</v>
      </c>
      <c r="H3527" s="138">
        <v>9.7248576850094874</v>
      </c>
    </row>
    <row r="3528" spans="1:8">
      <c r="A3528" s="39" t="s">
        <v>241</v>
      </c>
      <c r="B3528" s="39" t="s">
        <v>147</v>
      </c>
      <c r="C3528" s="39" t="s">
        <v>379</v>
      </c>
      <c r="D3528" s="39" t="s">
        <v>360</v>
      </c>
      <c r="E3528" s="138">
        <v>15.23</v>
      </c>
      <c r="F3528" s="138">
        <v>12.46</v>
      </c>
      <c r="G3528" s="138">
        <v>18.489999999999998</v>
      </c>
      <c r="H3528" s="138">
        <v>10.045961917268549</v>
      </c>
    </row>
    <row r="3529" spans="1:8">
      <c r="A3529" s="39" t="s">
        <v>241</v>
      </c>
      <c r="B3529" s="39" t="s">
        <v>148</v>
      </c>
      <c r="C3529" s="39" t="s">
        <v>377</v>
      </c>
      <c r="D3529" s="39" t="s">
        <v>360</v>
      </c>
      <c r="E3529" s="138">
        <v>20.96</v>
      </c>
      <c r="F3529" s="138">
        <v>16.940000000000001</v>
      </c>
      <c r="G3529" s="138">
        <v>25.64</v>
      </c>
      <c r="H3529" s="138">
        <v>10.591603053435115</v>
      </c>
    </row>
    <row r="3530" spans="1:8">
      <c r="A3530" s="39" t="s">
        <v>241</v>
      </c>
      <c r="B3530" s="39" t="s">
        <v>152</v>
      </c>
      <c r="C3530" s="39" t="s">
        <v>386</v>
      </c>
      <c r="D3530" s="39" t="s">
        <v>360</v>
      </c>
      <c r="E3530" s="138">
        <v>22.89</v>
      </c>
      <c r="F3530" s="138">
        <v>19.11</v>
      </c>
      <c r="G3530" s="138">
        <v>27.16</v>
      </c>
      <c r="H3530" s="138">
        <v>8.9995631280034942</v>
      </c>
    </row>
    <row r="3531" spans="1:8">
      <c r="A3531" s="39" t="s">
        <v>241</v>
      </c>
      <c r="B3531" s="39" t="s">
        <v>155</v>
      </c>
      <c r="C3531" s="39" t="s">
        <v>386</v>
      </c>
      <c r="D3531" s="39" t="s">
        <v>360</v>
      </c>
      <c r="E3531" s="138">
        <v>28.65</v>
      </c>
      <c r="F3531" s="138">
        <v>24.46</v>
      </c>
      <c r="G3531" s="138">
        <v>33.26</v>
      </c>
      <c r="H3531" s="138">
        <v>7.8534031413612562</v>
      </c>
    </row>
    <row r="3532" spans="1:8">
      <c r="A3532" s="39" t="s">
        <v>241</v>
      </c>
      <c r="B3532" s="39" t="s">
        <v>157</v>
      </c>
      <c r="C3532" s="39" t="s">
        <v>377</v>
      </c>
      <c r="D3532" s="39" t="s">
        <v>360</v>
      </c>
      <c r="E3532" s="138">
        <v>22.56</v>
      </c>
      <c r="F3532" s="138">
        <v>18.29</v>
      </c>
      <c r="G3532" s="138">
        <v>27.49</v>
      </c>
      <c r="H3532" s="138">
        <v>10.416666666666668</v>
      </c>
    </row>
    <row r="3533" spans="1:8">
      <c r="A3533" s="39" t="s">
        <v>241</v>
      </c>
      <c r="B3533" s="39" t="s">
        <v>158</v>
      </c>
      <c r="C3533" s="39" t="s">
        <v>375</v>
      </c>
      <c r="D3533" s="39" t="s">
        <v>360</v>
      </c>
      <c r="E3533" s="138">
        <v>30.99</v>
      </c>
      <c r="F3533" s="138">
        <v>17.38</v>
      </c>
      <c r="G3533" s="138">
        <v>48.95</v>
      </c>
      <c r="H3533" s="138">
        <v>26.68602775088738</v>
      </c>
    </row>
    <row r="3534" spans="1:8">
      <c r="A3534" s="39" t="s">
        <v>241</v>
      </c>
      <c r="B3534" s="39" t="s">
        <v>160</v>
      </c>
      <c r="C3534" s="39" t="s">
        <v>386</v>
      </c>
      <c r="D3534" s="39" t="s">
        <v>360</v>
      </c>
      <c r="E3534" s="138">
        <v>26.02</v>
      </c>
      <c r="F3534" s="138">
        <v>19.940000000000001</v>
      </c>
      <c r="G3534" s="138">
        <v>33.17</v>
      </c>
      <c r="H3534" s="138">
        <v>12.99000768639508</v>
      </c>
    </row>
    <row r="3535" spans="1:8">
      <c r="A3535" s="39" t="s">
        <v>241</v>
      </c>
      <c r="B3535" s="39" t="s">
        <v>163</v>
      </c>
      <c r="C3535" s="39" t="s">
        <v>375</v>
      </c>
      <c r="D3535" s="39" t="s">
        <v>360</v>
      </c>
      <c r="E3535" s="138">
        <v>17.899999999999999</v>
      </c>
      <c r="F3535" s="138">
        <v>14.75</v>
      </c>
      <c r="G3535" s="138">
        <v>21.55</v>
      </c>
      <c r="H3535" s="138">
        <v>9.6648044692737436</v>
      </c>
    </row>
    <row r="3536" spans="1:8">
      <c r="A3536" s="39" t="s">
        <v>241</v>
      </c>
      <c r="B3536" s="39" t="s">
        <v>167</v>
      </c>
      <c r="C3536" s="39" t="s">
        <v>386</v>
      </c>
      <c r="D3536" s="39" t="s">
        <v>360</v>
      </c>
      <c r="E3536" s="138">
        <v>21.36</v>
      </c>
      <c r="F3536" s="138">
        <v>17.39</v>
      </c>
      <c r="G3536" s="138">
        <v>25.96</v>
      </c>
      <c r="H3536" s="138">
        <v>10.252808988764045</v>
      </c>
    </row>
    <row r="3537" spans="1:8">
      <c r="A3537" s="39" t="s">
        <v>241</v>
      </c>
      <c r="B3537" s="39" t="s">
        <v>169</v>
      </c>
      <c r="C3537" s="39" t="s">
        <v>386</v>
      </c>
      <c r="D3537" s="39" t="s">
        <v>360</v>
      </c>
      <c r="E3537" s="138">
        <v>26.09</v>
      </c>
      <c r="F3537" s="138">
        <v>19.420000000000002</v>
      </c>
      <c r="G3537" s="138">
        <v>34.08</v>
      </c>
      <c r="H3537" s="138">
        <v>14.373323112303565</v>
      </c>
    </row>
    <row r="3538" spans="1:8">
      <c r="A3538" s="39" t="s">
        <v>241</v>
      </c>
      <c r="B3538" s="39" t="s">
        <v>173</v>
      </c>
      <c r="C3538" s="39" t="s">
        <v>379</v>
      </c>
      <c r="D3538" s="39" t="s">
        <v>360</v>
      </c>
      <c r="E3538" s="138">
        <v>21.04</v>
      </c>
      <c r="F3538" s="138">
        <v>16.98</v>
      </c>
      <c r="G3538" s="138">
        <v>25.77</v>
      </c>
      <c r="H3538" s="138">
        <v>10.64638783269962</v>
      </c>
    </row>
    <row r="3539" spans="1:8">
      <c r="A3539" s="39" t="s">
        <v>241</v>
      </c>
      <c r="B3539" s="39" t="s">
        <v>176</v>
      </c>
      <c r="C3539" s="39" t="s">
        <v>386</v>
      </c>
      <c r="D3539" s="39" t="s">
        <v>360</v>
      </c>
      <c r="E3539" s="138">
        <v>33.33</v>
      </c>
      <c r="F3539" s="138">
        <v>24.09</v>
      </c>
      <c r="G3539" s="138">
        <v>44.06</v>
      </c>
      <c r="H3539" s="138">
        <v>15.451545154515452</v>
      </c>
    </row>
    <row r="3540" spans="1:8">
      <c r="A3540" s="39" t="s">
        <v>543</v>
      </c>
      <c r="B3540" s="39" t="s">
        <v>363</v>
      </c>
      <c r="C3540" s="39" t="s">
        <v>363</v>
      </c>
      <c r="D3540" s="39" t="s">
        <v>363</v>
      </c>
      <c r="E3540" s="138">
        <v>16.28</v>
      </c>
      <c r="F3540" s="138">
        <v>13.66</v>
      </c>
      <c r="G3540" s="138">
        <v>19.29</v>
      </c>
      <c r="H3540" s="138">
        <v>8.7837837837837824</v>
      </c>
    </row>
    <row r="3541" spans="1:8">
      <c r="A3541" s="39" t="s">
        <v>543</v>
      </c>
      <c r="B3541" s="39" t="s">
        <v>364</v>
      </c>
      <c r="C3541" s="39" t="s">
        <v>364</v>
      </c>
      <c r="D3541" s="39" t="s">
        <v>364</v>
      </c>
      <c r="E3541" s="138">
        <v>27.92</v>
      </c>
      <c r="F3541" s="138">
        <v>24.61</v>
      </c>
      <c r="G3541" s="138">
        <v>31.5</v>
      </c>
      <c r="H3541" s="138">
        <v>6.303724928366762</v>
      </c>
    </row>
    <row r="3542" spans="1:8">
      <c r="A3542" s="39" t="s">
        <v>543</v>
      </c>
      <c r="B3542" s="39" t="s">
        <v>365</v>
      </c>
      <c r="C3542" s="39" t="s">
        <v>365</v>
      </c>
      <c r="D3542" s="39" t="s">
        <v>365</v>
      </c>
      <c r="E3542" s="138">
        <v>24.8</v>
      </c>
      <c r="F3542" s="138">
        <v>20.329999999999998</v>
      </c>
      <c r="G3542" s="138">
        <v>29.89</v>
      </c>
      <c r="H3542" s="138">
        <v>9.8387096774193559</v>
      </c>
    </row>
    <row r="3543" spans="1:8">
      <c r="A3543" s="39" t="s">
        <v>543</v>
      </c>
      <c r="B3543" s="39" t="s">
        <v>366</v>
      </c>
      <c r="C3543" s="39" t="s">
        <v>366</v>
      </c>
      <c r="D3543" s="39" t="s">
        <v>366</v>
      </c>
      <c r="E3543" s="138">
        <v>20.28</v>
      </c>
      <c r="F3543" s="138">
        <v>18.16</v>
      </c>
      <c r="G3543" s="138">
        <v>22.58</v>
      </c>
      <c r="H3543" s="138">
        <v>5.5719921104536478</v>
      </c>
    </row>
    <row r="3544" spans="1:8">
      <c r="A3544" s="39" t="s">
        <v>543</v>
      </c>
      <c r="B3544" s="39" t="s">
        <v>356</v>
      </c>
      <c r="C3544" s="39" t="s">
        <v>356</v>
      </c>
      <c r="D3544" s="39" t="s">
        <v>356</v>
      </c>
      <c r="E3544" s="138">
        <v>20.55</v>
      </c>
      <c r="F3544" s="138">
        <v>19.12</v>
      </c>
      <c r="G3544" s="138">
        <v>22.06</v>
      </c>
      <c r="H3544" s="138">
        <v>3.6496350364963499</v>
      </c>
    </row>
    <row r="3545" spans="1:8">
      <c r="A3545" s="39" t="s">
        <v>543</v>
      </c>
      <c r="B3545" s="39" t="s">
        <v>367</v>
      </c>
      <c r="C3545" s="39" t="s">
        <v>367</v>
      </c>
      <c r="D3545" s="39" t="s">
        <v>367</v>
      </c>
      <c r="E3545" s="138">
        <v>19.89</v>
      </c>
      <c r="F3545" s="138">
        <v>18</v>
      </c>
      <c r="G3545" s="138">
        <v>21.92</v>
      </c>
      <c r="H3545" s="138">
        <v>5.0276520864756158</v>
      </c>
    </row>
    <row r="3546" spans="1:8">
      <c r="A3546" s="39" t="s">
        <v>543</v>
      </c>
      <c r="B3546" s="39" t="s">
        <v>368</v>
      </c>
      <c r="C3546" s="39" t="s">
        <v>368</v>
      </c>
      <c r="D3546" s="39" t="s">
        <v>368</v>
      </c>
      <c r="E3546" s="138">
        <v>20.440000000000001</v>
      </c>
      <c r="F3546" s="138">
        <v>17.079999999999998</v>
      </c>
      <c r="G3546" s="138">
        <v>24.26</v>
      </c>
      <c r="H3546" s="138">
        <v>8.9530332681017608</v>
      </c>
    </row>
    <row r="3547" spans="1:8">
      <c r="A3547" s="39" t="s">
        <v>543</v>
      </c>
      <c r="B3547" s="39" t="s">
        <v>369</v>
      </c>
      <c r="C3547" s="39" t="s">
        <v>369</v>
      </c>
      <c r="D3547" s="39" t="s">
        <v>369</v>
      </c>
      <c r="E3547" s="138">
        <v>17.829999999999998</v>
      </c>
      <c r="F3547" s="138">
        <v>13.93</v>
      </c>
      <c r="G3547" s="138">
        <v>22.54</v>
      </c>
      <c r="H3547" s="138">
        <v>12.282669657879978</v>
      </c>
    </row>
    <row r="3548" spans="1:8">
      <c r="A3548" s="39" t="s">
        <v>543</v>
      </c>
      <c r="B3548" s="39" t="s">
        <v>370</v>
      </c>
      <c r="C3548" s="39" t="s">
        <v>370</v>
      </c>
      <c r="D3548" s="39" t="s">
        <v>370</v>
      </c>
      <c r="E3548" s="138">
        <v>19.489999999999998</v>
      </c>
      <c r="F3548" s="138">
        <v>16.75</v>
      </c>
      <c r="G3548" s="138">
        <v>22.57</v>
      </c>
      <c r="H3548" s="138">
        <v>7.6449461262185743</v>
      </c>
    </row>
    <row r="3549" spans="1:8">
      <c r="A3549" s="39" t="s">
        <v>543</v>
      </c>
      <c r="B3549" s="39" t="s">
        <v>357</v>
      </c>
      <c r="C3549" s="39" t="s">
        <v>357</v>
      </c>
      <c r="D3549" s="39" t="s">
        <v>357</v>
      </c>
      <c r="E3549" s="138">
        <v>19.62</v>
      </c>
      <c r="F3549" s="138">
        <v>18.23</v>
      </c>
      <c r="G3549" s="138">
        <v>21.08</v>
      </c>
      <c r="H3549" s="138">
        <v>3.7206931702344543</v>
      </c>
    </row>
    <row r="3550" spans="1:8">
      <c r="A3550" s="39" t="s">
        <v>543</v>
      </c>
      <c r="B3550" s="39" t="s">
        <v>371</v>
      </c>
      <c r="C3550" s="39" t="s">
        <v>371</v>
      </c>
      <c r="D3550" s="39" t="s">
        <v>371</v>
      </c>
      <c r="E3550" s="138">
        <v>24.01</v>
      </c>
      <c r="F3550" s="138">
        <v>20.91</v>
      </c>
      <c r="G3550" s="138">
        <v>27.41</v>
      </c>
      <c r="H3550" s="138">
        <v>6.9137859225322771</v>
      </c>
    </row>
    <row r="3551" spans="1:8">
      <c r="A3551" s="39" t="s">
        <v>543</v>
      </c>
      <c r="B3551" s="39" t="s">
        <v>372</v>
      </c>
      <c r="C3551" s="39" t="s">
        <v>372</v>
      </c>
      <c r="D3551" s="39" t="s">
        <v>372</v>
      </c>
      <c r="E3551" s="138">
        <v>17.739999999999998</v>
      </c>
      <c r="F3551" s="138">
        <v>15.57</v>
      </c>
      <c r="G3551" s="138">
        <v>20.13</v>
      </c>
      <c r="H3551" s="138">
        <v>6.538895152198422</v>
      </c>
    </row>
    <row r="3552" spans="1:8">
      <c r="A3552" s="39" t="s">
        <v>543</v>
      </c>
      <c r="B3552" s="39" t="s">
        <v>373</v>
      </c>
      <c r="C3552" s="39" t="s">
        <v>373</v>
      </c>
      <c r="D3552" s="39" t="s">
        <v>373</v>
      </c>
      <c r="E3552" s="138">
        <v>20.27</v>
      </c>
      <c r="F3552" s="138">
        <v>17.510000000000002</v>
      </c>
      <c r="G3552" s="138">
        <v>23.34</v>
      </c>
      <c r="H3552" s="138">
        <v>7.350764676862358</v>
      </c>
    </row>
    <row r="3553" spans="1:8">
      <c r="A3553" s="39" t="s">
        <v>543</v>
      </c>
      <c r="B3553" s="39" t="s">
        <v>374</v>
      </c>
      <c r="C3553" s="39" t="s">
        <v>374</v>
      </c>
      <c r="D3553" s="39" t="s">
        <v>374</v>
      </c>
      <c r="E3553" s="138">
        <v>24.34</v>
      </c>
      <c r="F3553" s="138">
        <v>21.55</v>
      </c>
      <c r="G3553" s="138">
        <v>27.37</v>
      </c>
      <c r="H3553" s="138">
        <v>6.0805258833196385</v>
      </c>
    </row>
    <row r="3554" spans="1:8">
      <c r="A3554" s="39" t="s">
        <v>543</v>
      </c>
      <c r="B3554" s="39" t="s">
        <v>358</v>
      </c>
      <c r="C3554" s="39" t="s">
        <v>358</v>
      </c>
      <c r="D3554" s="39" t="s">
        <v>358</v>
      </c>
      <c r="E3554" s="138">
        <v>19.850000000000001</v>
      </c>
      <c r="F3554" s="138">
        <v>18.38</v>
      </c>
      <c r="G3554" s="138">
        <v>21.41</v>
      </c>
      <c r="H3554" s="138">
        <v>3.8790931989924435</v>
      </c>
    </row>
    <row r="3555" spans="1:8">
      <c r="A3555" s="39" t="s">
        <v>543</v>
      </c>
      <c r="B3555" s="39" t="s">
        <v>375</v>
      </c>
      <c r="C3555" s="39" t="s">
        <v>375</v>
      </c>
      <c r="D3555" s="39" t="s">
        <v>375</v>
      </c>
      <c r="E3555" s="138">
        <v>20.399999999999999</v>
      </c>
      <c r="F3555" s="138">
        <v>16.41</v>
      </c>
      <c r="G3555" s="138">
        <v>25.06</v>
      </c>
      <c r="H3555" s="138">
        <v>10.833333333333334</v>
      </c>
    </row>
    <row r="3556" spans="1:8">
      <c r="A3556" s="39" t="s">
        <v>543</v>
      </c>
      <c r="B3556" s="39" t="s">
        <v>376</v>
      </c>
      <c r="C3556" s="39" t="s">
        <v>376</v>
      </c>
      <c r="D3556" s="39" t="s">
        <v>376</v>
      </c>
      <c r="E3556" s="138">
        <v>18.82</v>
      </c>
      <c r="F3556" s="138">
        <v>15.85</v>
      </c>
      <c r="G3556" s="138">
        <v>22.21</v>
      </c>
      <c r="H3556" s="138">
        <v>8.6078639744952188</v>
      </c>
    </row>
    <row r="3557" spans="1:8">
      <c r="A3557" s="39" t="s">
        <v>543</v>
      </c>
      <c r="B3557" s="39" t="s">
        <v>377</v>
      </c>
      <c r="C3557" s="39" t="s">
        <v>377</v>
      </c>
      <c r="D3557" s="39" t="s">
        <v>377</v>
      </c>
      <c r="E3557" s="138">
        <v>24.32</v>
      </c>
      <c r="F3557" s="138">
        <v>20.97</v>
      </c>
      <c r="G3557" s="138">
        <v>28.01</v>
      </c>
      <c r="H3557" s="138">
        <v>7.4013157894736832</v>
      </c>
    </row>
    <row r="3558" spans="1:8">
      <c r="A3558" s="39" t="s">
        <v>543</v>
      </c>
      <c r="B3558" s="39" t="s">
        <v>386</v>
      </c>
      <c r="C3558" s="39" t="s">
        <v>386</v>
      </c>
      <c r="D3558" s="39" t="s">
        <v>378</v>
      </c>
      <c r="E3558" s="138">
        <v>23.65</v>
      </c>
      <c r="F3558" s="138">
        <v>20.78</v>
      </c>
      <c r="G3558" s="138">
        <v>26.77</v>
      </c>
      <c r="H3558" s="138">
        <v>6.469344608879493</v>
      </c>
    </row>
    <row r="3559" spans="1:8">
      <c r="A3559" s="39" t="s">
        <v>543</v>
      </c>
      <c r="B3559" s="39" t="s">
        <v>379</v>
      </c>
      <c r="C3559" s="39" t="s">
        <v>379</v>
      </c>
      <c r="D3559" s="39" t="s">
        <v>379</v>
      </c>
      <c r="E3559" s="138">
        <v>18.55</v>
      </c>
      <c r="F3559" s="138">
        <v>16.54</v>
      </c>
      <c r="G3559" s="138">
        <v>20.75</v>
      </c>
      <c r="H3559" s="138">
        <v>5.7681940700808632</v>
      </c>
    </row>
    <row r="3560" spans="1:8">
      <c r="A3560" s="39" t="s">
        <v>543</v>
      </c>
      <c r="B3560" s="39" t="s">
        <v>360</v>
      </c>
      <c r="C3560" s="39" t="s">
        <v>360</v>
      </c>
      <c r="D3560" s="39" t="s">
        <v>360</v>
      </c>
      <c r="E3560" s="138">
        <v>19.84</v>
      </c>
      <c r="F3560" s="138">
        <v>18.48</v>
      </c>
      <c r="G3560" s="138">
        <v>21.27</v>
      </c>
      <c r="H3560" s="138">
        <v>3.5786290322580641</v>
      </c>
    </row>
    <row r="3561" spans="1:8">
      <c r="A3561" s="39" t="s">
        <v>543</v>
      </c>
      <c r="B3561" s="39" t="s">
        <v>0</v>
      </c>
      <c r="C3561" s="39" t="s">
        <v>0</v>
      </c>
      <c r="D3561" s="39" t="s">
        <v>0</v>
      </c>
      <c r="E3561" s="138">
        <v>19.96</v>
      </c>
      <c r="F3561" s="138">
        <v>19.239999999999998</v>
      </c>
      <c r="G3561" s="138">
        <v>20.69</v>
      </c>
      <c r="H3561" s="138">
        <v>1.8537074148296591</v>
      </c>
    </row>
    <row r="3562" spans="1:8">
      <c r="A3562" s="39" t="s">
        <v>544</v>
      </c>
      <c r="B3562" s="39" t="s">
        <v>363</v>
      </c>
      <c r="C3562" s="39" t="s">
        <v>363</v>
      </c>
      <c r="D3562" s="39" t="s">
        <v>363</v>
      </c>
      <c r="E3562" s="138">
        <v>1.74</v>
      </c>
      <c r="F3562" s="138">
        <v>0.83</v>
      </c>
      <c r="G3562" s="138">
        <v>3.6</v>
      </c>
      <c r="H3562" s="138">
        <v>37.356321839080458</v>
      </c>
    </row>
    <row r="3563" spans="1:8">
      <c r="A3563" s="39" t="s">
        <v>544</v>
      </c>
      <c r="B3563" s="39" t="s">
        <v>364</v>
      </c>
      <c r="C3563" s="39" t="s">
        <v>364</v>
      </c>
      <c r="D3563" s="39" t="s">
        <v>364</v>
      </c>
      <c r="E3563" s="138">
        <v>0.67</v>
      </c>
      <c r="F3563" s="138">
        <v>0.32</v>
      </c>
      <c r="G3563" s="138">
        <v>1.39</v>
      </c>
      <c r="H3563" s="138">
        <v>37.31343283582089</v>
      </c>
    </row>
    <row r="3564" spans="1:8">
      <c r="A3564" s="39" t="s">
        <v>544</v>
      </c>
      <c r="B3564" s="39" t="s">
        <v>365</v>
      </c>
      <c r="C3564" s="39" t="s">
        <v>365</v>
      </c>
      <c r="D3564" s="39" t="s">
        <v>365</v>
      </c>
      <c r="E3564" s="138">
        <v>0.84</v>
      </c>
      <c r="F3564" s="138">
        <v>0.42</v>
      </c>
      <c r="G3564" s="138">
        <v>1.69</v>
      </c>
      <c r="H3564" s="138">
        <v>35.714285714285715</v>
      </c>
    </row>
    <row r="3565" spans="1:8">
      <c r="A3565" s="39" t="s">
        <v>544</v>
      </c>
      <c r="B3565" s="39" t="s">
        <v>366</v>
      </c>
      <c r="C3565" s="39" t="s">
        <v>366</v>
      </c>
      <c r="D3565" s="39" t="s">
        <v>366</v>
      </c>
      <c r="E3565" s="138">
        <v>0.57999999999999996</v>
      </c>
      <c r="F3565" s="138">
        <v>0.27</v>
      </c>
      <c r="G3565" s="138">
        <v>1.23</v>
      </c>
      <c r="H3565" s="138">
        <v>37.931034482758626</v>
      </c>
    </row>
    <row r="3566" spans="1:8">
      <c r="A3566" s="39" t="s">
        <v>544</v>
      </c>
      <c r="B3566" s="39" t="s">
        <v>356</v>
      </c>
      <c r="C3566" s="39" t="s">
        <v>356</v>
      </c>
      <c r="D3566" s="39" t="s">
        <v>356</v>
      </c>
      <c r="E3566" s="138">
        <v>0.88</v>
      </c>
      <c r="F3566" s="138">
        <v>0.59</v>
      </c>
      <c r="G3566" s="138">
        <v>1.32</v>
      </c>
      <c r="H3566" s="138">
        <v>20.454545454545453</v>
      </c>
    </row>
    <row r="3567" spans="1:8">
      <c r="A3567" s="39" t="s">
        <v>544</v>
      </c>
      <c r="B3567" s="39" t="s">
        <v>367</v>
      </c>
      <c r="C3567" s="39" t="s">
        <v>367</v>
      </c>
      <c r="D3567" s="39" t="s">
        <v>367</v>
      </c>
      <c r="E3567" s="138">
        <v>0.76</v>
      </c>
      <c r="F3567" s="138">
        <v>0.42</v>
      </c>
      <c r="G3567" s="138">
        <v>1.37</v>
      </c>
      <c r="H3567" s="138">
        <v>30.263157894736842</v>
      </c>
    </row>
    <row r="3568" spans="1:8">
      <c r="A3568" s="39" t="s">
        <v>544</v>
      </c>
      <c r="B3568" s="39" t="s">
        <v>368</v>
      </c>
      <c r="C3568" s="39" t="s">
        <v>368</v>
      </c>
      <c r="D3568" s="39" t="s">
        <v>368</v>
      </c>
      <c r="E3568" s="138">
        <v>0.83</v>
      </c>
      <c r="F3568" s="138">
        <v>0.49</v>
      </c>
      <c r="G3568" s="138">
        <v>1.42</v>
      </c>
      <c r="H3568" s="138">
        <v>27.710843373493976</v>
      </c>
    </row>
    <row r="3569" spans="1:8">
      <c r="A3569" s="39" t="s">
        <v>544</v>
      </c>
      <c r="B3569" s="39" t="s">
        <v>369</v>
      </c>
      <c r="C3569" s="39" t="s">
        <v>369</v>
      </c>
      <c r="D3569" s="39" t="s">
        <v>369</v>
      </c>
      <c r="E3569" s="138">
        <v>0.77</v>
      </c>
      <c r="F3569" s="138">
        <v>0.34</v>
      </c>
      <c r="G3569" s="138">
        <v>1.7</v>
      </c>
      <c r="H3569" s="138">
        <v>40.259740259740255</v>
      </c>
    </row>
    <row r="3570" spans="1:8">
      <c r="A3570" s="39" t="s">
        <v>544</v>
      </c>
      <c r="B3570" s="39" t="s">
        <v>370</v>
      </c>
      <c r="C3570" s="39" t="s">
        <v>370</v>
      </c>
      <c r="D3570" s="39" t="s">
        <v>370</v>
      </c>
      <c r="E3570" s="138">
        <v>1.0900000000000001</v>
      </c>
      <c r="F3570" s="138">
        <v>0.59</v>
      </c>
      <c r="G3570" s="138">
        <v>1.98</v>
      </c>
      <c r="H3570" s="138">
        <v>30.275229357798167</v>
      </c>
    </row>
    <row r="3571" spans="1:8">
      <c r="A3571" s="39" t="s">
        <v>544</v>
      </c>
      <c r="B3571" s="39" t="s">
        <v>357</v>
      </c>
      <c r="C3571" s="39" t="s">
        <v>357</v>
      </c>
      <c r="D3571" s="39" t="s">
        <v>357</v>
      </c>
      <c r="E3571" s="138">
        <v>0.86</v>
      </c>
      <c r="F3571" s="138">
        <v>0.6</v>
      </c>
      <c r="G3571" s="138">
        <v>1.23</v>
      </c>
      <c r="H3571" s="138">
        <v>18.604651162790699</v>
      </c>
    </row>
    <row r="3572" spans="1:8">
      <c r="A3572" s="39" t="s">
        <v>544</v>
      </c>
      <c r="B3572" s="39" t="s">
        <v>371</v>
      </c>
      <c r="C3572" s="39" t="s">
        <v>371</v>
      </c>
      <c r="D3572" s="39" t="s">
        <v>371</v>
      </c>
      <c r="E3572" s="138">
        <v>1.1200000000000001</v>
      </c>
      <c r="F3572" s="138">
        <v>0.64</v>
      </c>
      <c r="G3572" s="138">
        <v>1.96</v>
      </c>
      <c r="H3572" s="138">
        <v>28.571428571428569</v>
      </c>
    </row>
    <row r="3573" spans="1:8">
      <c r="A3573" s="39" t="s">
        <v>544</v>
      </c>
      <c r="B3573" s="39" t="s">
        <v>372</v>
      </c>
      <c r="C3573" s="39" t="s">
        <v>372</v>
      </c>
      <c r="D3573" s="39" t="s">
        <v>372</v>
      </c>
      <c r="E3573" s="138">
        <v>0.33</v>
      </c>
      <c r="F3573" s="138">
        <v>0.15</v>
      </c>
      <c r="G3573" s="138">
        <v>0.73</v>
      </c>
      <c r="H3573" s="138">
        <v>39.393939393939391</v>
      </c>
    </row>
    <row r="3574" spans="1:8">
      <c r="A3574" s="39" t="s">
        <v>544</v>
      </c>
      <c r="B3574" s="39" t="s">
        <v>373</v>
      </c>
      <c r="C3574" s="39" t="s">
        <v>373</v>
      </c>
      <c r="D3574" s="39" t="s">
        <v>373</v>
      </c>
      <c r="E3574" s="138">
        <v>0.81</v>
      </c>
      <c r="F3574" s="138">
        <v>0.35</v>
      </c>
      <c r="G3574" s="138">
        <v>1.86</v>
      </c>
      <c r="H3574" s="138">
        <v>41.975308641975303</v>
      </c>
    </row>
    <row r="3575" spans="1:8">
      <c r="A3575" s="39" t="s">
        <v>544</v>
      </c>
      <c r="B3575" s="39" t="s">
        <v>374</v>
      </c>
      <c r="C3575" s="39" t="s">
        <v>374</v>
      </c>
      <c r="D3575" s="39" t="s">
        <v>374</v>
      </c>
      <c r="E3575" s="138">
        <v>0.71</v>
      </c>
      <c r="F3575" s="138">
        <v>0.43</v>
      </c>
      <c r="G3575" s="138">
        <v>1.2</v>
      </c>
      <c r="H3575" s="138">
        <v>26.760563380281692</v>
      </c>
    </row>
    <row r="3576" spans="1:8">
      <c r="A3576" s="39" t="s">
        <v>544</v>
      </c>
      <c r="B3576" s="39" t="s">
        <v>358</v>
      </c>
      <c r="C3576" s="39" t="s">
        <v>358</v>
      </c>
      <c r="D3576" s="39" t="s">
        <v>358</v>
      </c>
      <c r="E3576" s="138">
        <v>0.6</v>
      </c>
      <c r="F3576" s="138">
        <v>0.4</v>
      </c>
      <c r="G3576" s="138">
        <v>0.91</v>
      </c>
      <c r="H3576" s="138">
        <v>21.666666666666668</v>
      </c>
    </row>
    <row r="3577" spans="1:8">
      <c r="A3577" s="39" t="s">
        <v>544</v>
      </c>
      <c r="B3577" s="39" t="s">
        <v>375</v>
      </c>
      <c r="C3577" s="39" t="s">
        <v>375</v>
      </c>
      <c r="D3577" s="39" t="s">
        <v>375</v>
      </c>
      <c r="E3577" s="138">
        <v>0.31</v>
      </c>
      <c r="F3577" s="138">
        <v>0.13</v>
      </c>
      <c r="G3577" s="138">
        <v>0.74</v>
      </c>
      <c r="H3577" s="138">
        <v>45.161290322580648</v>
      </c>
    </row>
    <row r="3578" spans="1:8">
      <c r="A3578" s="39" t="s">
        <v>544</v>
      </c>
      <c r="B3578" s="39" t="s">
        <v>376</v>
      </c>
      <c r="C3578" s="39" t="s">
        <v>376</v>
      </c>
      <c r="D3578" s="39" t="s">
        <v>376</v>
      </c>
      <c r="E3578" s="138">
        <v>1.06</v>
      </c>
      <c r="F3578" s="138">
        <v>0.5</v>
      </c>
      <c r="G3578" s="138">
        <v>2.2200000000000002</v>
      </c>
      <c r="H3578" s="138">
        <v>37.735849056603776</v>
      </c>
    </row>
    <row r="3579" spans="1:8">
      <c r="A3579" s="39" t="s">
        <v>544</v>
      </c>
      <c r="B3579" s="39" t="s">
        <v>377</v>
      </c>
      <c r="C3579" s="39" t="s">
        <v>377</v>
      </c>
      <c r="D3579" s="39" t="s">
        <v>377</v>
      </c>
      <c r="E3579" s="138">
        <v>0.79</v>
      </c>
      <c r="F3579" s="138">
        <v>0.42</v>
      </c>
      <c r="G3579" s="138">
        <v>1.48</v>
      </c>
      <c r="H3579" s="138">
        <v>31.645569620253163</v>
      </c>
    </row>
    <row r="3580" spans="1:8">
      <c r="A3580" s="39" t="s">
        <v>544</v>
      </c>
      <c r="B3580" s="39" t="s">
        <v>386</v>
      </c>
      <c r="C3580" s="39" t="s">
        <v>386</v>
      </c>
      <c r="D3580" s="39" t="s">
        <v>378</v>
      </c>
      <c r="E3580" s="138">
        <v>0.96</v>
      </c>
      <c r="F3580" s="138">
        <v>0.53</v>
      </c>
      <c r="G3580" s="138">
        <v>1.74</v>
      </c>
      <c r="H3580" s="138">
        <v>30.208333333333332</v>
      </c>
    </row>
    <row r="3581" spans="1:8">
      <c r="A3581" s="39" t="s">
        <v>544</v>
      </c>
      <c r="B3581" s="39" t="s">
        <v>379</v>
      </c>
      <c r="C3581" s="39" t="s">
        <v>379</v>
      </c>
      <c r="D3581" s="39" t="s">
        <v>379</v>
      </c>
      <c r="E3581" s="138">
        <v>0.69</v>
      </c>
      <c r="F3581" s="138">
        <v>0.4</v>
      </c>
      <c r="G3581" s="138">
        <v>1.21</v>
      </c>
      <c r="H3581" s="138">
        <v>28.98550724637682</v>
      </c>
    </row>
    <row r="3582" spans="1:8">
      <c r="A3582" s="39" t="s">
        <v>544</v>
      </c>
      <c r="B3582" s="39" t="s">
        <v>360</v>
      </c>
      <c r="C3582" s="39" t="s">
        <v>360</v>
      </c>
      <c r="D3582" s="39" t="s">
        <v>360</v>
      </c>
      <c r="E3582" s="138">
        <v>0.73</v>
      </c>
      <c r="F3582" s="138">
        <v>0.52</v>
      </c>
      <c r="G3582" s="138">
        <v>1.03</v>
      </c>
      <c r="H3582" s="138">
        <v>17.808219178082194</v>
      </c>
    </row>
    <row r="3583" spans="1:8">
      <c r="A3583" s="39" t="s">
        <v>544</v>
      </c>
      <c r="B3583" s="39" t="s">
        <v>0</v>
      </c>
      <c r="C3583" s="39" t="s">
        <v>0</v>
      </c>
      <c r="D3583" s="39" t="s">
        <v>0</v>
      </c>
      <c r="E3583" s="138">
        <v>0.77</v>
      </c>
      <c r="F3583" s="138">
        <v>0.63</v>
      </c>
      <c r="G3583" s="138">
        <v>0.93</v>
      </c>
      <c r="H3583" s="138">
        <v>9.0909090909090917</v>
      </c>
    </row>
    <row r="3584" spans="1:8">
      <c r="A3584" s="39" t="s">
        <v>545</v>
      </c>
      <c r="B3584" s="39" t="s">
        <v>363</v>
      </c>
      <c r="C3584" s="39" t="s">
        <v>363</v>
      </c>
      <c r="D3584" s="39" t="s">
        <v>363</v>
      </c>
      <c r="E3584" s="138">
        <v>6.58</v>
      </c>
      <c r="F3584" s="138">
        <v>4.9000000000000004</v>
      </c>
      <c r="G3584" s="138">
        <v>8.7899999999999991</v>
      </c>
      <c r="H3584" s="138">
        <v>14.893617021276595</v>
      </c>
    </row>
    <row r="3585" spans="1:8">
      <c r="A3585" s="39" t="s">
        <v>545</v>
      </c>
      <c r="B3585" s="39" t="s">
        <v>364</v>
      </c>
      <c r="C3585" s="39" t="s">
        <v>364</v>
      </c>
      <c r="D3585" s="39" t="s">
        <v>364</v>
      </c>
      <c r="E3585" s="138">
        <v>5.22</v>
      </c>
      <c r="F3585" s="138">
        <v>4.28</v>
      </c>
      <c r="G3585" s="138">
        <v>6.36</v>
      </c>
      <c r="H3585" s="138">
        <v>10.153256704980844</v>
      </c>
    </row>
    <row r="3586" spans="1:8">
      <c r="A3586" s="39" t="s">
        <v>545</v>
      </c>
      <c r="B3586" s="39" t="s">
        <v>365</v>
      </c>
      <c r="C3586" s="39" t="s">
        <v>365</v>
      </c>
      <c r="D3586" s="39" t="s">
        <v>365</v>
      </c>
      <c r="E3586" s="138">
        <v>6.53</v>
      </c>
      <c r="F3586" s="138">
        <v>4.95</v>
      </c>
      <c r="G3586" s="138">
        <v>8.57</v>
      </c>
      <c r="H3586" s="138">
        <v>13.935681470137826</v>
      </c>
    </row>
    <row r="3587" spans="1:8">
      <c r="A3587" s="39" t="s">
        <v>545</v>
      </c>
      <c r="B3587" s="39" t="s">
        <v>366</v>
      </c>
      <c r="C3587" s="39" t="s">
        <v>366</v>
      </c>
      <c r="D3587" s="39" t="s">
        <v>366</v>
      </c>
      <c r="E3587" s="138">
        <v>5.25</v>
      </c>
      <c r="F3587" s="138">
        <v>4.2699999999999996</v>
      </c>
      <c r="G3587" s="138">
        <v>6.44</v>
      </c>
      <c r="H3587" s="138">
        <v>10.476190476190476</v>
      </c>
    </row>
    <row r="3588" spans="1:8">
      <c r="A3588" s="39" t="s">
        <v>545</v>
      </c>
      <c r="B3588" s="39" t="s">
        <v>356</v>
      </c>
      <c r="C3588" s="39" t="s">
        <v>356</v>
      </c>
      <c r="D3588" s="39" t="s">
        <v>356</v>
      </c>
      <c r="E3588" s="138">
        <v>5.61</v>
      </c>
      <c r="F3588" s="138">
        <v>4.9400000000000004</v>
      </c>
      <c r="G3588" s="138">
        <v>6.37</v>
      </c>
      <c r="H3588" s="138">
        <v>6.4171122994652396</v>
      </c>
    </row>
    <row r="3589" spans="1:8">
      <c r="A3589" s="39" t="s">
        <v>545</v>
      </c>
      <c r="B3589" s="39" t="s">
        <v>367</v>
      </c>
      <c r="C3589" s="39" t="s">
        <v>367</v>
      </c>
      <c r="D3589" s="39" t="s">
        <v>367</v>
      </c>
      <c r="E3589" s="138">
        <v>4.6900000000000004</v>
      </c>
      <c r="F3589" s="138">
        <v>3.97</v>
      </c>
      <c r="G3589" s="138">
        <v>5.53</v>
      </c>
      <c r="H3589" s="138">
        <v>8.5287846481876333</v>
      </c>
    </row>
    <row r="3590" spans="1:8">
      <c r="A3590" s="39" t="s">
        <v>545</v>
      </c>
      <c r="B3590" s="39" t="s">
        <v>368</v>
      </c>
      <c r="C3590" s="39" t="s">
        <v>368</v>
      </c>
      <c r="D3590" s="39" t="s">
        <v>368</v>
      </c>
      <c r="E3590" s="138">
        <v>6</v>
      </c>
      <c r="F3590" s="138">
        <v>5.05</v>
      </c>
      <c r="G3590" s="138">
        <v>7.12</v>
      </c>
      <c r="H3590" s="138">
        <v>8.8333333333333339</v>
      </c>
    </row>
    <row r="3591" spans="1:8">
      <c r="A3591" s="39" t="s">
        <v>545</v>
      </c>
      <c r="B3591" s="39" t="s">
        <v>369</v>
      </c>
      <c r="C3591" s="39" t="s">
        <v>369</v>
      </c>
      <c r="D3591" s="39" t="s">
        <v>369</v>
      </c>
      <c r="E3591" s="138">
        <v>6.07</v>
      </c>
      <c r="F3591" s="138">
        <v>4.8499999999999996</v>
      </c>
      <c r="G3591" s="138">
        <v>7.56</v>
      </c>
      <c r="H3591" s="138">
        <v>11.367380560131794</v>
      </c>
    </row>
    <row r="3592" spans="1:8">
      <c r="A3592" s="39" t="s">
        <v>545</v>
      </c>
      <c r="B3592" s="39" t="s">
        <v>370</v>
      </c>
      <c r="C3592" s="39" t="s">
        <v>370</v>
      </c>
      <c r="D3592" s="39" t="s">
        <v>370</v>
      </c>
      <c r="E3592" s="138">
        <v>6.69</v>
      </c>
      <c r="F3592" s="138">
        <v>5.13</v>
      </c>
      <c r="G3592" s="138">
        <v>8.68</v>
      </c>
      <c r="H3592" s="138">
        <v>13.452914798206278</v>
      </c>
    </row>
    <row r="3593" spans="1:8">
      <c r="A3593" s="39" t="s">
        <v>545</v>
      </c>
      <c r="B3593" s="39" t="s">
        <v>357</v>
      </c>
      <c r="C3593" s="39" t="s">
        <v>357</v>
      </c>
      <c r="D3593" s="39" t="s">
        <v>357</v>
      </c>
      <c r="E3593" s="138">
        <v>5.57</v>
      </c>
      <c r="F3593" s="138">
        <v>4.95</v>
      </c>
      <c r="G3593" s="138">
        <v>6.27</v>
      </c>
      <c r="H3593" s="138">
        <v>6.1041292639138236</v>
      </c>
    </row>
    <row r="3594" spans="1:8">
      <c r="A3594" s="39" t="s">
        <v>545</v>
      </c>
      <c r="B3594" s="39" t="s">
        <v>371</v>
      </c>
      <c r="C3594" s="39" t="s">
        <v>371</v>
      </c>
      <c r="D3594" s="39" t="s">
        <v>371</v>
      </c>
      <c r="E3594" s="138">
        <v>5.97</v>
      </c>
      <c r="F3594" s="138">
        <v>4.93</v>
      </c>
      <c r="G3594" s="138">
        <v>7.21</v>
      </c>
      <c r="H3594" s="138">
        <v>9.7152428810720259</v>
      </c>
    </row>
    <row r="3595" spans="1:8">
      <c r="A3595" s="39" t="s">
        <v>545</v>
      </c>
      <c r="B3595" s="39" t="s">
        <v>372</v>
      </c>
      <c r="C3595" s="39" t="s">
        <v>372</v>
      </c>
      <c r="D3595" s="39" t="s">
        <v>372</v>
      </c>
      <c r="E3595" s="138">
        <v>4.79</v>
      </c>
      <c r="F3595" s="138">
        <v>3.81</v>
      </c>
      <c r="G3595" s="138">
        <v>6</v>
      </c>
      <c r="H3595" s="138">
        <v>11.482254697286013</v>
      </c>
    </row>
    <row r="3596" spans="1:8">
      <c r="A3596" s="39" t="s">
        <v>545</v>
      </c>
      <c r="B3596" s="39" t="s">
        <v>373</v>
      </c>
      <c r="C3596" s="39" t="s">
        <v>373</v>
      </c>
      <c r="D3596" s="39" t="s">
        <v>373</v>
      </c>
      <c r="E3596" s="138">
        <v>5.04</v>
      </c>
      <c r="F3596" s="138">
        <v>3.82</v>
      </c>
      <c r="G3596" s="138">
        <v>6.62</v>
      </c>
      <c r="H3596" s="138">
        <v>14.087301587301587</v>
      </c>
    </row>
    <row r="3597" spans="1:8">
      <c r="A3597" s="39" t="s">
        <v>545</v>
      </c>
      <c r="B3597" s="39" t="s">
        <v>374</v>
      </c>
      <c r="C3597" s="39" t="s">
        <v>374</v>
      </c>
      <c r="D3597" s="39" t="s">
        <v>374</v>
      </c>
      <c r="E3597" s="138">
        <v>5.38</v>
      </c>
      <c r="F3597" s="138">
        <v>4.51</v>
      </c>
      <c r="G3597" s="138">
        <v>6.39</v>
      </c>
      <c r="H3597" s="138">
        <v>8.921933085501859</v>
      </c>
    </row>
    <row r="3598" spans="1:8">
      <c r="A3598" s="39" t="s">
        <v>545</v>
      </c>
      <c r="B3598" s="39" t="s">
        <v>358</v>
      </c>
      <c r="C3598" s="39" t="s">
        <v>358</v>
      </c>
      <c r="D3598" s="39" t="s">
        <v>358</v>
      </c>
      <c r="E3598" s="138">
        <v>5.05</v>
      </c>
      <c r="F3598" s="138">
        <v>4.41</v>
      </c>
      <c r="G3598" s="138">
        <v>5.79</v>
      </c>
      <c r="H3598" s="138">
        <v>6.9306930693069297</v>
      </c>
    </row>
    <row r="3599" spans="1:8">
      <c r="A3599" s="39" t="s">
        <v>545</v>
      </c>
      <c r="B3599" s="39" t="s">
        <v>375</v>
      </c>
      <c r="C3599" s="39" t="s">
        <v>375</v>
      </c>
      <c r="D3599" s="39" t="s">
        <v>375</v>
      </c>
      <c r="E3599" s="138">
        <v>4.6100000000000003</v>
      </c>
      <c r="F3599" s="138">
        <v>3.2</v>
      </c>
      <c r="G3599" s="138">
        <v>6.59</v>
      </c>
      <c r="H3599" s="138">
        <v>18.438177874186547</v>
      </c>
    </row>
    <row r="3600" spans="1:8">
      <c r="A3600" s="39" t="s">
        <v>545</v>
      </c>
      <c r="B3600" s="39" t="s">
        <v>376</v>
      </c>
      <c r="C3600" s="39" t="s">
        <v>376</v>
      </c>
      <c r="D3600" s="39" t="s">
        <v>376</v>
      </c>
      <c r="E3600" s="138">
        <v>7.05</v>
      </c>
      <c r="F3600" s="138">
        <v>5.44</v>
      </c>
      <c r="G3600" s="138">
        <v>9.1</v>
      </c>
      <c r="H3600" s="138">
        <v>13.19148936170213</v>
      </c>
    </row>
    <row r="3601" spans="1:8">
      <c r="A3601" s="39" t="s">
        <v>545</v>
      </c>
      <c r="B3601" s="39" t="s">
        <v>377</v>
      </c>
      <c r="C3601" s="39" t="s">
        <v>377</v>
      </c>
      <c r="D3601" s="39" t="s">
        <v>377</v>
      </c>
      <c r="E3601" s="138">
        <v>4.95</v>
      </c>
      <c r="F3601" s="138">
        <v>4.01</v>
      </c>
      <c r="G3601" s="138">
        <v>6.09</v>
      </c>
      <c r="H3601" s="138">
        <v>10.707070707070706</v>
      </c>
    </row>
    <row r="3602" spans="1:8">
      <c r="A3602" s="39" t="s">
        <v>545</v>
      </c>
      <c r="B3602" s="39" t="s">
        <v>386</v>
      </c>
      <c r="C3602" s="39" t="s">
        <v>386</v>
      </c>
      <c r="D3602" s="39" t="s">
        <v>378</v>
      </c>
      <c r="E3602" s="138">
        <v>4.95</v>
      </c>
      <c r="F3602" s="138">
        <v>4.38</v>
      </c>
      <c r="G3602" s="138">
        <v>5.59</v>
      </c>
      <c r="H3602" s="138">
        <v>6.262626262626263</v>
      </c>
    </row>
    <row r="3603" spans="1:8">
      <c r="A3603" s="39" t="s">
        <v>545</v>
      </c>
      <c r="B3603" s="39" t="s">
        <v>379</v>
      </c>
      <c r="C3603" s="39" t="s">
        <v>379</v>
      </c>
      <c r="D3603" s="39" t="s">
        <v>379</v>
      </c>
      <c r="E3603" s="138">
        <v>5.29</v>
      </c>
      <c r="F3603" s="138">
        <v>4.2</v>
      </c>
      <c r="G3603" s="138">
        <v>6.65</v>
      </c>
      <c r="H3603" s="138">
        <v>11.720226843100189</v>
      </c>
    </row>
    <row r="3604" spans="1:8">
      <c r="A3604" s="39" t="s">
        <v>545</v>
      </c>
      <c r="B3604" s="39" t="s">
        <v>360</v>
      </c>
      <c r="C3604" s="39" t="s">
        <v>360</v>
      </c>
      <c r="D3604" s="39" t="s">
        <v>360</v>
      </c>
      <c r="E3604" s="138">
        <v>5.45</v>
      </c>
      <c r="F3604" s="138">
        <v>4.8099999999999996</v>
      </c>
      <c r="G3604" s="138">
        <v>6.17</v>
      </c>
      <c r="H3604" s="138">
        <v>6.422018348623852</v>
      </c>
    </row>
    <row r="3605" spans="1:8">
      <c r="A3605" s="39" t="s">
        <v>545</v>
      </c>
      <c r="B3605" s="39" t="s">
        <v>0</v>
      </c>
      <c r="C3605" s="39" t="s">
        <v>0</v>
      </c>
      <c r="D3605" s="39" t="s">
        <v>0</v>
      </c>
      <c r="E3605" s="138">
        <v>5.45</v>
      </c>
      <c r="F3605" s="138">
        <v>5.1100000000000003</v>
      </c>
      <c r="G3605" s="138">
        <v>5.81</v>
      </c>
      <c r="H3605" s="138">
        <v>3.3027522935779809</v>
      </c>
    </row>
    <row r="3606" spans="1:8">
      <c r="A3606" s="39" t="s">
        <v>237</v>
      </c>
      <c r="B3606" s="39" t="s">
        <v>363</v>
      </c>
      <c r="C3606" s="39" t="s">
        <v>363</v>
      </c>
      <c r="D3606" s="39" t="s">
        <v>363</v>
      </c>
      <c r="E3606" s="138">
        <v>9.01</v>
      </c>
      <c r="F3606" s="138">
        <v>6.9</v>
      </c>
      <c r="G3606" s="138">
        <v>11.67</v>
      </c>
      <c r="H3606" s="138">
        <v>13.429522752497224</v>
      </c>
    </row>
    <row r="3607" spans="1:8">
      <c r="A3607" s="39" t="s">
        <v>237</v>
      </c>
      <c r="B3607" s="39" t="s">
        <v>364</v>
      </c>
      <c r="C3607" s="39" t="s">
        <v>364</v>
      </c>
      <c r="D3607" s="39" t="s">
        <v>364</v>
      </c>
      <c r="E3607" s="138">
        <v>7.48</v>
      </c>
      <c r="F3607" s="138">
        <v>6.29</v>
      </c>
      <c r="G3607" s="138">
        <v>8.86</v>
      </c>
      <c r="H3607" s="138">
        <v>8.689839572192513</v>
      </c>
    </row>
    <row r="3608" spans="1:8">
      <c r="A3608" s="39" t="s">
        <v>237</v>
      </c>
      <c r="B3608" s="39" t="s">
        <v>365</v>
      </c>
      <c r="C3608" s="39" t="s">
        <v>365</v>
      </c>
      <c r="D3608" s="39" t="s">
        <v>365</v>
      </c>
      <c r="E3608" s="138">
        <v>6.08</v>
      </c>
      <c r="F3608" s="138">
        <v>4.8899999999999997</v>
      </c>
      <c r="G3608" s="138">
        <v>7.53</v>
      </c>
      <c r="H3608" s="138">
        <v>11.019736842105264</v>
      </c>
    </row>
    <row r="3609" spans="1:8">
      <c r="A3609" s="39" t="s">
        <v>237</v>
      </c>
      <c r="B3609" s="39" t="s">
        <v>366</v>
      </c>
      <c r="C3609" s="39" t="s">
        <v>366</v>
      </c>
      <c r="D3609" s="39" t="s">
        <v>366</v>
      </c>
      <c r="E3609" s="138">
        <v>5.58</v>
      </c>
      <c r="F3609" s="138">
        <v>4.62</v>
      </c>
      <c r="G3609" s="138">
        <v>6.71</v>
      </c>
      <c r="H3609" s="138">
        <v>9.4982078853046605</v>
      </c>
    </row>
    <row r="3610" spans="1:8">
      <c r="A3610" s="39" t="s">
        <v>237</v>
      </c>
      <c r="B3610" s="39" t="s">
        <v>356</v>
      </c>
      <c r="C3610" s="39" t="s">
        <v>356</v>
      </c>
      <c r="D3610" s="39" t="s">
        <v>356</v>
      </c>
      <c r="E3610" s="138">
        <v>6.89</v>
      </c>
      <c r="F3610" s="138">
        <v>6.15</v>
      </c>
      <c r="G3610" s="138">
        <v>7.71</v>
      </c>
      <c r="H3610" s="138">
        <v>5.8055152394775043</v>
      </c>
    </row>
    <row r="3611" spans="1:8">
      <c r="A3611" s="39" t="s">
        <v>237</v>
      </c>
      <c r="B3611" s="39" t="s">
        <v>367</v>
      </c>
      <c r="C3611" s="39" t="s">
        <v>367</v>
      </c>
      <c r="D3611" s="39" t="s">
        <v>367</v>
      </c>
      <c r="E3611" s="138">
        <v>7.3</v>
      </c>
      <c r="F3611" s="138">
        <v>6.33</v>
      </c>
      <c r="G3611" s="138">
        <v>8.4</v>
      </c>
      <c r="H3611" s="138">
        <v>7.2602739726027403</v>
      </c>
    </row>
    <row r="3612" spans="1:8">
      <c r="A3612" s="39" t="s">
        <v>237</v>
      </c>
      <c r="B3612" s="39" t="s">
        <v>368</v>
      </c>
      <c r="C3612" s="39" t="s">
        <v>368</v>
      </c>
      <c r="D3612" s="39" t="s">
        <v>368</v>
      </c>
      <c r="E3612" s="138">
        <v>6.5</v>
      </c>
      <c r="F3612" s="138">
        <v>5.62</v>
      </c>
      <c r="G3612" s="138">
        <v>7.52</v>
      </c>
      <c r="H3612" s="138">
        <v>7.5384615384615383</v>
      </c>
    </row>
    <row r="3613" spans="1:8">
      <c r="A3613" s="39" t="s">
        <v>237</v>
      </c>
      <c r="B3613" s="39" t="s">
        <v>369</v>
      </c>
      <c r="C3613" s="39" t="s">
        <v>369</v>
      </c>
      <c r="D3613" s="39" t="s">
        <v>369</v>
      </c>
      <c r="E3613" s="138">
        <v>6.05</v>
      </c>
      <c r="F3613" s="138">
        <v>4.87</v>
      </c>
      <c r="G3613" s="138">
        <v>7.51</v>
      </c>
      <c r="H3613" s="138">
        <v>11.074380165289258</v>
      </c>
    </row>
    <row r="3614" spans="1:8">
      <c r="A3614" s="39" t="s">
        <v>237</v>
      </c>
      <c r="B3614" s="39" t="s">
        <v>370</v>
      </c>
      <c r="C3614" s="39" t="s">
        <v>370</v>
      </c>
      <c r="D3614" s="39" t="s">
        <v>370</v>
      </c>
      <c r="E3614" s="138">
        <v>6.22</v>
      </c>
      <c r="F3614" s="138">
        <v>4.8600000000000003</v>
      </c>
      <c r="G3614" s="138">
        <v>7.92</v>
      </c>
      <c r="H3614" s="138">
        <v>12.379421221864954</v>
      </c>
    </row>
    <row r="3615" spans="1:8">
      <c r="A3615" s="39" t="s">
        <v>237</v>
      </c>
      <c r="B3615" s="39" t="s">
        <v>357</v>
      </c>
      <c r="C3615" s="39" t="s">
        <v>357</v>
      </c>
      <c r="D3615" s="39" t="s">
        <v>357</v>
      </c>
      <c r="E3615" s="138">
        <v>6.87</v>
      </c>
      <c r="F3615" s="138">
        <v>6.2</v>
      </c>
      <c r="G3615" s="138">
        <v>7.6</v>
      </c>
      <c r="H3615" s="138">
        <v>5.2401746724890828</v>
      </c>
    </row>
    <row r="3616" spans="1:8">
      <c r="A3616" s="39" t="s">
        <v>237</v>
      </c>
      <c r="B3616" s="39" t="s">
        <v>371</v>
      </c>
      <c r="C3616" s="39" t="s">
        <v>371</v>
      </c>
      <c r="D3616" s="39" t="s">
        <v>371</v>
      </c>
      <c r="E3616" s="138">
        <v>9.5</v>
      </c>
      <c r="F3616" s="138">
        <v>7.92</v>
      </c>
      <c r="G3616" s="138">
        <v>11.36</v>
      </c>
      <c r="H3616" s="138">
        <v>9.1578947368421044</v>
      </c>
    </row>
    <row r="3617" spans="1:8">
      <c r="A3617" s="39" t="s">
        <v>237</v>
      </c>
      <c r="B3617" s="39" t="s">
        <v>372</v>
      </c>
      <c r="C3617" s="39" t="s">
        <v>372</v>
      </c>
      <c r="D3617" s="39" t="s">
        <v>372</v>
      </c>
      <c r="E3617" s="138">
        <v>5.21</v>
      </c>
      <c r="F3617" s="138">
        <v>4.28</v>
      </c>
      <c r="G3617" s="138">
        <v>6.33</v>
      </c>
      <c r="H3617" s="138">
        <v>9.9808061420345506</v>
      </c>
    </row>
    <row r="3618" spans="1:8">
      <c r="A3618" s="39" t="s">
        <v>237</v>
      </c>
      <c r="B3618" s="39" t="s">
        <v>373</v>
      </c>
      <c r="C3618" s="39" t="s">
        <v>373</v>
      </c>
      <c r="D3618" s="39" t="s">
        <v>373</v>
      </c>
      <c r="E3618" s="138">
        <v>5.21</v>
      </c>
      <c r="F3618" s="138">
        <v>4.12</v>
      </c>
      <c r="G3618" s="138">
        <v>6.57</v>
      </c>
      <c r="H3618" s="138">
        <v>11.900191938579654</v>
      </c>
    </row>
    <row r="3619" spans="1:8">
      <c r="A3619" s="39" t="s">
        <v>237</v>
      </c>
      <c r="B3619" s="39" t="s">
        <v>374</v>
      </c>
      <c r="C3619" s="39" t="s">
        <v>374</v>
      </c>
      <c r="D3619" s="39" t="s">
        <v>374</v>
      </c>
      <c r="E3619" s="138">
        <v>6.56</v>
      </c>
      <c r="F3619" s="138">
        <v>5.67</v>
      </c>
      <c r="G3619" s="138">
        <v>7.58</v>
      </c>
      <c r="H3619" s="138">
        <v>7.3170731707317067</v>
      </c>
    </row>
    <row r="3620" spans="1:8">
      <c r="A3620" s="39" t="s">
        <v>237</v>
      </c>
      <c r="B3620" s="39" t="s">
        <v>358</v>
      </c>
      <c r="C3620" s="39" t="s">
        <v>358</v>
      </c>
      <c r="D3620" s="39" t="s">
        <v>358</v>
      </c>
      <c r="E3620" s="138">
        <v>5.92</v>
      </c>
      <c r="F3620" s="138">
        <v>5.29</v>
      </c>
      <c r="G3620" s="138">
        <v>6.62</v>
      </c>
      <c r="H3620" s="138">
        <v>5.7432432432432439</v>
      </c>
    </row>
    <row r="3621" spans="1:8">
      <c r="A3621" s="39" t="s">
        <v>237</v>
      </c>
      <c r="B3621" s="39" t="s">
        <v>375</v>
      </c>
      <c r="C3621" s="39" t="s">
        <v>375</v>
      </c>
      <c r="D3621" s="39" t="s">
        <v>375</v>
      </c>
      <c r="E3621" s="138">
        <v>6.93</v>
      </c>
      <c r="F3621" s="138">
        <v>5.42</v>
      </c>
      <c r="G3621" s="138">
        <v>8.83</v>
      </c>
      <c r="H3621" s="138">
        <v>12.40981240981241</v>
      </c>
    </row>
    <row r="3622" spans="1:8">
      <c r="A3622" s="39" t="s">
        <v>237</v>
      </c>
      <c r="B3622" s="39" t="s">
        <v>376</v>
      </c>
      <c r="C3622" s="39" t="s">
        <v>376</v>
      </c>
      <c r="D3622" s="39" t="s">
        <v>376</v>
      </c>
      <c r="E3622" s="138">
        <v>7.47</v>
      </c>
      <c r="F3622" s="138">
        <v>5.84</v>
      </c>
      <c r="G3622" s="138">
        <v>9.51</v>
      </c>
      <c r="H3622" s="138">
        <v>12.449799196787149</v>
      </c>
    </row>
    <row r="3623" spans="1:8">
      <c r="A3623" s="39" t="s">
        <v>237</v>
      </c>
      <c r="B3623" s="39" t="s">
        <v>377</v>
      </c>
      <c r="C3623" s="39" t="s">
        <v>377</v>
      </c>
      <c r="D3623" s="39" t="s">
        <v>377</v>
      </c>
      <c r="E3623" s="138">
        <v>7.74</v>
      </c>
      <c r="F3623" s="138">
        <v>6.46</v>
      </c>
      <c r="G3623" s="138">
        <v>9.25</v>
      </c>
      <c r="H3623" s="138">
        <v>9.173126614987078</v>
      </c>
    </row>
    <row r="3624" spans="1:8">
      <c r="A3624" s="39" t="s">
        <v>237</v>
      </c>
      <c r="B3624" s="39" t="s">
        <v>386</v>
      </c>
      <c r="C3624" s="39" t="s">
        <v>386</v>
      </c>
      <c r="D3624" s="39" t="s">
        <v>378</v>
      </c>
      <c r="E3624" s="138">
        <v>6.47</v>
      </c>
      <c r="F3624" s="138">
        <v>5.74</v>
      </c>
      <c r="G3624" s="138">
        <v>7.28</v>
      </c>
      <c r="H3624" s="138">
        <v>6.0278207109737254</v>
      </c>
    </row>
    <row r="3625" spans="1:8">
      <c r="A3625" s="39" t="s">
        <v>237</v>
      </c>
      <c r="B3625" s="39" t="s">
        <v>379</v>
      </c>
      <c r="C3625" s="39" t="s">
        <v>379</v>
      </c>
      <c r="D3625" s="39" t="s">
        <v>379</v>
      </c>
      <c r="E3625" s="138">
        <v>6.91</v>
      </c>
      <c r="F3625" s="138">
        <v>5.67</v>
      </c>
      <c r="G3625" s="138">
        <v>8.39</v>
      </c>
      <c r="H3625" s="138">
        <v>9.9855282199710551</v>
      </c>
    </row>
    <row r="3626" spans="1:8">
      <c r="A3626" s="39" t="s">
        <v>237</v>
      </c>
      <c r="B3626" s="39" t="s">
        <v>360</v>
      </c>
      <c r="C3626" s="39" t="s">
        <v>360</v>
      </c>
      <c r="D3626" s="39" t="s">
        <v>360</v>
      </c>
      <c r="E3626" s="138">
        <v>7.33</v>
      </c>
      <c r="F3626" s="138">
        <v>6.56</v>
      </c>
      <c r="G3626" s="138">
        <v>8.17</v>
      </c>
      <c r="H3626" s="138">
        <v>5.5934515688949515</v>
      </c>
    </row>
    <row r="3627" spans="1:8">
      <c r="A3627" s="39" t="s">
        <v>237</v>
      </c>
      <c r="B3627" s="39" t="s">
        <v>0</v>
      </c>
      <c r="C3627" s="39" t="s">
        <v>0</v>
      </c>
      <c r="D3627" s="39" t="s">
        <v>0</v>
      </c>
      <c r="E3627" s="138">
        <v>6.74</v>
      </c>
      <c r="F3627" s="138">
        <v>6.38</v>
      </c>
      <c r="G3627" s="138">
        <v>7.13</v>
      </c>
      <c r="H3627" s="138">
        <v>2.8189910979228485</v>
      </c>
    </row>
    <row r="3628" spans="1:8">
      <c r="A3628" s="39" t="s">
        <v>238</v>
      </c>
      <c r="B3628" s="39" t="s">
        <v>363</v>
      </c>
      <c r="C3628" s="39" t="s">
        <v>363</v>
      </c>
      <c r="D3628" s="39" t="s">
        <v>363</v>
      </c>
      <c r="E3628" s="138">
        <v>3.56</v>
      </c>
      <c r="F3628" s="138">
        <v>2.2599999999999998</v>
      </c>
      <c r="G3628" s="138">
        <v>5.57</v>
      </c>
      <c r="H3628" s="138">
        <v>23.033707865168537</v>
      </c>
    </row>
    <row r="3629" spans="1:8">
      <c r="A3629" s="39" t="s">
        <v>238</v>
      </c>
      <c r="B3629" s="39" t="s">
        <v>364</v>
      </c>
      <c r="C3629" s="39" t="s">
        <v>364</v>
      </c>
      <c r="D3629" s="39" t="s">
        <v>364</v>
      </c>
      <c r="E3629" s="138">
        <v>2.2799999999999998</v>
      </c>
      <c r="F3629" s="138">
        <v>1.59</v>
      </c>
      <c r="G3629" s="138">
        <v>3.24</v>
      </c>
      <c r="H3629" s="138">
        <v>17.982456140350877</v>
      </c>
    </row>
    <row r="3630" spans="1:8">
      <c r="A3630" s="39" t="s">
        <v>238</v>
      </c>
      <c r="B3630" s="39" t="s">
        <v>365</v>
      </c>
      <c r="C3630" s="39" t="s">
        <v>365</v>
      </c>
      <c r="D3630" s="39" t="s">
        <v>365</v>
      </c>
      <c r="E3630" s="138">
        <v>2.2999999999999998</v>
      </c>
      <c r="F3630" s="138">
        <v>1.35</v>
      </c>
      <c r="G3630" s="138">
        <v>3.89</v>
      </c>
      <c r="H3630" s="138">
        <v>26.956521739130434</v>
      </c>
    </row>
    <row r="3631" spans="1:8">
      <c r="A3631" s="39" t="s">
        <v>238</v>
      </c>
      <c r="B3631" s="39" t="s">
        <v>366</v>
      </c>
      <c r="C3631" s="39" t="s">
        <v>366</v>
      </c>
      <c r="D3631" s="39" t="s">
        <v>366</v>
      </c>
      <c r="E3631" s="138">
        <v>2.06</v>
      </c>
      <c r="F3631" s="138">
        <v>1.44</v>
      </c>
      <c r="G3631" s="138">
        <v>2.92</v>
      </c>
      <c r="H3631" s="138">
        <v>17.961165048543691</v>
      </c>
    </row>
    <row r="3632" spans="1:8">
      <c r="A3632" s="39" t="s">
        <v>238</v>
      </c>
      <c r="B3632" s="39" t="s">
        <v>356</v>
      </c>
      <c r="C3632" s="39" t="s">
        <v>356</v>
      </c>
      <c r="D3632" s="39" t="s">
        <v>356</v>
      </c>
      <c r="E3632" s="138">
        <v>2.4300000000000002</v>
      </c>
      <c r="F3632" s="138">
        <v>1.97</v>
      </c>
      <c r="G3632" s="138">
        <v>2.99</v>
      </c>
      <c r="H3632" s="138">
        <v>10.699588477366255</v>
      </c>
    </row>
    <row r="3633" spans="1:8">
      <c r="A3633" s="39" t="s">
        <v>238</v>
      </c>
      <c r="B3633" s="39" t="s">
        <v>367</v>
      </c>
      <c r="C3633" s="39" t="s">
        <v>367</v>
      </c>
      <c r="D3633" s="39" t="s">
        <v>367</v>
      </c>
      <c r="E3633" s="138">
        <v>2.0699999999999998</v>
      </c>
      <c r="F3633" s="138">
        <v>1.58</v>
      </c>
      <c r="G3633" s="138">
        <v>2.71</v>
      </c>
      <c r="H3633" s="138">
        <v>14.009661835748794</v>
      </c>
    </row>
    <row r="3634" spans="1:8">
      <c r="A3634" s="39" t="s">
        <v>238</v>
      </c>
      <c r="B3634" s="39" t="s">
        <v>368</v>
      </c>
      <c r="C3634" s="39" t="s">
        <v>368</v>
      </c>
      <c r="D3634" s="39" t="s">
        <v>368</v>
      </c>
      <c r="E3634" s="138">
        <v>3.57</v>
      </c>
      <c r="F3634" s="138">
        <v>2.46</v>
      </c>
      <c r="G3634" s="138">
        <v>5.16</v>
      </c>
      <c r="H3634" s="138">
        <v>19.047619047619051</v>
      </c>
    </row>
    <row r="3635" spans="1:8">
      <c r="A3635" s="39" t="s">
        <v>238</v>
      </c>
      <c r="B3635" s="39" t="s">
        <v>369</v>
      </c>
      <c r="C3635" s="39" t="s">
        <v>369</v>
      </c>
      <c r="D3635" s="39" t="s">
        <v>369</v>
      </c>
      <c r="E3635" s="138">
        <v>2.79</v>
      </c>
      <c r="F3635" s="138">
        <v>1.62</v>
      </c>
      <c r="G3635" s="138">
        <v>4.74</v>
      </c>
      <c r="H3635" s="138">
        <v>27.24014336917563</v>
      </c>
    </row>
    <row r="3636" spans="1:8">
      <c r="A3636" s="39" t="s">
        <v>238</v>
      </c>
      <c r="B3636" s="39" t="s">
        <v>370</v>
      </c>
      <c r="C3636" s="39" t="s">
        <v>370</v>
      </c>
      <c r="D3636" s="39" t="s">
        <v>370</v>
      </c>
      <c r="E3636" s="138">
        <v>3.05</v>
      </c>
      <c r="F3636" s="138">
        <v>2.0299999999999998</v>
      </c>
      <c r="G3636" s="138">
        <v>4.5599999999999996</v>
      </c>
      <c r="H3636" s="138">
        <v>20.655737704918035</v>
      </c>
    </row>
    <row r="3637" spans="1:8">
      <c r="A3637" s="39" t="s">
        <v>238</v>
      </c>
      <c r="B3637" s="39" t="s">
        <v>357</v>
      </c>
      <c r="C3637" s="39" t="s">
        <v>357</v>
      </c>
      <c r="D3637" s="39" t="s">
        <v>357</v>
      </c>
      <c r="E3637" s="138">
        <v>2.5299999999999998</v>
      </c>
      <c r="F3637" s="138">
        <v>2.1</v>
      </c>
      <c r="G3637" s="138">
        <v>3.05</v>
      </c>
      <c r="H3637" s="138">
        <v>9.4861660079051386</v>
      </c>
    </row>
    <row r="3638" spans="1:8">
      <c r="A3638" s="39" t="s">
        <v>238</v>
      </c>
      <c r="B3638" s="39" t="s">
        <v>371</v>
      </c>
      <c r="C3638" s="39" t="s">
        <v>371</v>
      </c>
      <c r="D3638" s="39" t="s">
        <v>371</v>
      </c>
      <c r="E3638" s="138">
        <v>3.02</v>
      </c>
      <c r="F3638" s="138">
        <v>2.11</v>
      </c>
      <c r="G3638" s="138">
        <v>4.3099999999999996</v>
      </c>
      <c r="H3638" s="138">
        <v>18.211920529801326</v>
      </c>
    </row>
    <row r="3639" spans="1:8">
      <c r="A3639" s="39" t="s">
        <v>238</v>
      </c>
      <c r="B3639" s="39" t="s">
        <v>372</v>
      </c>
      <c r="C3639" s="39" t="s">
        <v>372</v>
      </c>
      <c r="D3639" s="39" t="s">
        <v>372</v>
      </c>
      <c r="E3639" s="138">
        <v>1.56</v>
      </c>
      <c r="F3639" s="138">
        <v>1.1000000000000001</v>
      </c>
      <c r="G3639" s="138">
        <v>2.2000000000000002</v>
      </c>
      <c r="H3639" s="138">
        <v>17.948717948717949</v>
      </c>
    </row>
    <row r="3640" spans="1:8">
      <c r="A3640" s="39" t="s">
        <v>238</v>
      </c>
      <c r="B3640" s="39" t="s">
        <v>373</v>
      </c>
      <c r="C3640" s="39" t="s">
        <v>373</v>
      </c>
      <c r="D3640" s="39" t="s">
        <v>373</v>
      </c>
      <c r="E3640" s="138">
        <v>1.76</v>
      </c>
      <c r="F3640" s="138">
        <v>1.1000000000000001</v>
      </c>
      <c r="G3640" s="138">
        <v>2.81</v>
      </c>
      <c r="H3640" s="138">
        <v>23.863636363636363</v>
      </c>
    </row>
    <row r="3641" spans="1:8">
      <c r="A3641" s="39" t="s">
        <v>238</v>
      </c>
      <c r="B3641" s="39" t="s">
        <v>374</v>
      </c>
      <c r="C3641" s="39" t="s">
        <v>374</v>
      </c>
      <c r="D3641" s="39" t="s">
        <v>374</v>
      </c>
      <c r="E3641" s="138">
        <v>2.33</v>
      </c>
      <c r="F3641" s="138">
        <v>1.73</v>
      </c>
      <c r="G3641" s="138">
        <v>3.14</v>
      </c>
      <c r="H3641" s="138">
        <v>15.450643776824032</v>
      </c>
    </row>
    <row r="3642" spans="1:8">
      <c r="A3642" s="39" t="s">
        <v>238</v>
      </c>
      <c r="B3642" s="39" t="s">
        <v>358</v>
      </c>
      <c r="C3642" s="39" t="s">
        <v>358</v>
      </c>
      <c r="D3642" s="39" t="s">
        <v>358</v>
      </c>
      <c r="E3642" s="138">
        <v>1.88</v>
      </c>
      <c r="F3642" s="138">
        <v>1.52</v>
      </c>
      <c r="G3642" s="138">
        <v>2.33</v>
      </c>
      <c r="H3642" s="138">
        <v>10.638297872340427</v>
      </c>
    </row>
    <row r="3643" spans="1:8">
      <c r="A3643" s="39" t="s">
        <v>238</v>
      </c>
      <c r="B3643" s="39" t="s">
        <v>375</v>
      </c>
      <c r="C3643" s="39" t="s">
        <v>375</v>
      </c>
      <c r="D3643" s="39" t="s">
        <v>375</v>
      </c>
      <c r="E3643" s="138">
        <v>2.44</v>
      </c>
      <c r="F3643" s="138">
        <v>1.41</v>
      </c>
      <c r="G3643" s="138">
        <v>4.1900000000000004</v>
      </c>
      <c r="H3643" s="138">
        <v>27.868852459016395</v>
      </c>
    </row>
    <row r="3644" spans="1:8">
      <c r="A3644" s="39" t="s">
        <v>238</v>
      </c>
      <c r="B3644" s="39" t="s">
        <v>376</v>
      </c>
      <c r="C3644" s="39" t="s">
        <v>376</v>
      </c>
      <c r="D3644" s="39" t="s">
        <v>376</v>
      </c>
      <c r="E3644" s="138">
        <v>4.67</v>
      </c>
      <c r="F3644" s="138">
        <v>3.31</v>
      </c>
      <c r="G3644" s="138">
        <v>6.56</v>
      </c>
      <c r="H3644" s="138">
        <v>17.558886509635975</v>
      </c>
    </row>
    <row r="3645" spans="1:8">
      <c r="A3645" s="39" t="s">
        <v>238</v>
      </c>
      <c r="B3645" s="39" t="s">
        <v>377</v>
      </c>
      <c r="C3645" s="39" t="s">
        <v>377</v>
      </c>
      <c r="D3645" s="39" t="s">
        <v>377</v>
      </c>
      <c r="E3645" s="138">
        <v>2.12</v>
      </c>
      <c r="F3645" s="138">
        <v>1.49</v>
      </c>
      <c r="G3645" s="138">
        <v>3.01</v>
      </c>
      <c r="H3645" s="138">
        <v>17.924528301886792</v>
      </c>
    </row>
    <row r="3646" spans="1:8">
      <c r="A3646" s="39" t="s">
        <v>238</v>
      </c>
      <c r="B3646" s="39" t="s">
        <v>386</v>
      </c>
      <c r="C3646" s="39" t="s">
        <v>386</v>
      </c>
      <c r="D3646" s="39" t="s">
        <v>378</v>
      </c>
      <c r="E3646" s="138">
        <v>1.98</v>
      </c>
      <c r="F3646" s="138">
        <v>1.62</v>
      </c>
      <c r="G3646" s="138">
        <v>2.42</v>
      </c>
      <c r="H3646" s="138">
        <v>10.101010101010102</v>
      </c>
    </row>
    <row r="3647" spans="1:8">
      <c r="A3647" s="39" t="s">
        <v>238</v>
      </c>
      <c r="B3647" s="39" t="s">
        <v>379</v>
      </c>
      <c r="C3647" s="39" t="s">
        <v>379</v>
      </c>
      <c r="D3647" s="39" t="s">
        <v>379</v>
      </c>
      <c r="E3647" s="138">
        <v>2.19</v>
      </c>
      <c r="F3647" s="138">
        <v>1.6</v>
      </c>
      <c r="G3647" s="138">
        <v>2.98</v>
      </c>
      <c r="H3647" s="138">
        <v>15.981735159817351</v>
      </c>
    </row>
    <row r="3648" spans="1:8">
      <c r="A3648" s="39" t="s">
        <v>238</v>
      </c>
      <c r="B3648" s="39" t="s">
        <v>360</v>
      </c>
      <c r="C3648" s="39" t="s">
        <v>360</v>
      </c>
      <c r="D3648" s="39" t="s">
        <v>360</v>
      </c>
      <c r="E3648" s="138">
        <v>2.62</v>
      </c>
      <c r="F3648" s="138">
        <v>2.1800000000000002</v>
      </c>
      <c r="G3648" s="138">
        <v>3.15</v>
      </c>
      <c r="H3648" s="138">
        <v>9.5419847328244263</v>
      </c>
    </row>
    <row r="3649" spans="1:8">
      <c r="A3649" s="39" t="s">
        <v>238</v>
      </c>
      <c r="B3649" s="39" t="s">
        <v>0</v>
      </c>
      <c r="C3649" s="39" t="s">
        <v>0</v>
      </c>
      <c r="D3649" s="39" t="s">
        <v>0</v>
      </c>
      <c r="E3649" s="138">
        <v>2.36</v>
      </c>
      <c r="F3649" s="138">
        <v>2.14</v>
      </c>
      <c r="G3649" s="138">
        <v>2.61</v>
      </c>
      <c r="H3649" s="138">
        <v>5.0847457627118651</v>
      </c>
    </row>
    <row r="3650" spans="1:8">
      <c r="A3650" s="39" t="s">
        <v>239</v>
      </c>
      <c r="B3650" s="39" t="s">
        <v>363</v>
      </c>
      <c r="C3650" s="39" t="s">
        <v>363</v>
      </c>
      <c r="D3650" s="39" t="s">
        <v>363</v>
      </c>
      <c r="E3650" s="138">
        <v>6.07</v>
      </c>
      <c r="F3650" s="138">
        <v>4.47</v>
      </c>
      <c r="G3650" s="138">
        <v>8.2100000000000009</v>
      </c>
      <c r="H3650" s="138">
        <v>15.485996705107082</v>
      </c>
    </row>
    <row r="3651" spans="1:8">
      <c r="A3651" s="39" t="s">
        <v>239</v>
      </c>
      <c r="B3651" s="39" t="s">
        <v>364</v>
      </c>
      <c r="C3651" s="39" t="s">
        <v>364</v>
      </c>
      <c r="D3651" s="39" t="s">
        <v>364</v>
      </c>
      <c r="E3651" s="138">
        <v>10.210000000000001</v>
      </c>
      <c r="F3651" s="138">
        <v>8.6300000000000008</v>
      </c>
      <c r="G3651" s="138">
        <v>12.03</v>
      </c>
      <c r="H3651" s="138">
        <v>8.4231145935357485</v>
      </c>
    </row>
    <row r="3652" spans="1:8">
      <c r="A3652" s="39" t="s">
        <v>239</v>
      </c>
      <c r="B3652" s="39" t="s">
        <v>365</v>
      </c>
      <c r="C3652" s="39" t="s">
        <v>365</v>
      </c>
      <c r="D3652" s="39" t="s">
        <v>365</v>
      </c>
      <c r="E3652" s="138">
        <v>8.65</v>
      </c>
      <c r="F3652" s="138">
        <v>7.19</v>
      </c>
      <c r="G3652" s="138">
        <v>10.37</v>
      </c>
      <c r="H3652" s="138">
        <v>9.3641618497109835</v>
      </c>
    </row>
    <row r="3653" spans="1:8">
      <c r="A3653" s="39" t="s">
        <v>239</v>
      </c>
      <c r="B3653" s="39" t="s">
        <v>366</v>
      </c>
      <c r="C3653" s="39" t="s">
        <v>366</v>
      </c>
      <c r="D3653" s="39" t="s">
        <v>366</v>
      </c>
      <c r="E3653" s="138">
        <v>6.22</v>
      </c>
      <c r="F3653" s="138">
        <v>5.28</v>
      </c>
      <c r="G3653" s="138">
        <v>7.31</v>
      </c>
      <c r="H3653" s="138">
        <v>8.3601286173633458</v>
      </c>
    </row>
    <row r="3654" spans="1:8">
      <c r="A3654" s="39" t="s">
        <v>239</v>
      </c>
      <c r="B3654" s="39" t="s">
        <v>356</v>
      </c>
      <c r="C3654" s="39" t="s">
        <v>356</v>
      </c>
      <c r="D3654" s="39" t="s">
        <v>356</v>
      </c>
      <c r="E3654" s="138">
        <v>7.29</v>
      </c>
      <c r="F3654" s="138">
        <v>6.57</v>
      </c>
      <c r="G3654" s="138">
        <v>8.07</v>
      </c>
      <c r="H3654" s="138">
        <v>5.2126200274348422</v>
      </c>
    </row>
    <row r="3655" spans="1:8">
      <c r="A3655" s="39" t="s">
        <v>239</v>
      </c>
      <c r="B3655" s="39" t="s">
        <v>367</v>
      </c>
      <c r="C3655" s="39" t="s">
        <v>367</v>
      </c>
      <c r="D3655" s="39" t="s">
        <v>367</v>
      </c>
      <c r="E3655" s="138">
        <v>7.91</v>
      </c>
      <c r="F3655" s="138">
        <v>6.97</v>
      </c>
      <c r="G3655" s="138">
        <v>8.9700000000000006</v>
      </c>
      <c r="H3655" s="138">
        <v>6.4475347661188369</v>
      </c>
    </row>
    <row r="3656" spans="1:8">
      <c r="A3656" s="39" t="s">
        <v>239</v>
      </c>
      <c r="B3656" s="39" t="s">
        <v>368</v>
      </c>
      <c r="C3656" s="39" t="s">
        <v>368</v>
      </c>
      <c r="D3656" s="39" t="s">
        <v>368</v>
      </c>
      <c r="E3656" s="138">
        <v>9.2799999999999994</v>
      </c>
      <c r="F3656" s="138">
        <v>8.08</v>
      </c>
      <c r="G3656" s="138">
        <v>10.64</v>
      </c>
      <c r="H3656" s="138">
        <v>7.0043103448275872</v>
      </c>
    </row>
    <row r="3657" spans="1:8">
      <c r="A3657" s="39" t="s">
        <v>239</v>
      </c>
      <c r="B3657" s="39" t="s">
        <v>369</v>
      </c>
      <c r="C3657" s="39" t="s">
        <v>369</v>
      </c>
      <c r="D3657" s="39" t="s">
        <v>369</v>
      </c>
      <c r="E3657" s="138">
        <v>8.58</v>
      </c>
      <c r="F3657" s="138">
        <v>7.04</v>
      </c>
      <c r="G3657" s="138">
        <v>10.42</v>
      </c>
      <c r="H3657" s="138">
        <v>10.023310023310023</v>
      </c>
    </row>
    <row r="3658" spans="1:8">
      <c r="A3658" s="39" t="s">
        <v>239</v>
      </c>
      <c r="B3658" s="39" t="s">
        <v>370</v>
      </c>
      <c r="C3658" s="39" t="s">
        <v>370</v>
      </c>
      <c r="D3658" s="39" t="s">
        <v>370</v>
      </c>
      <c r="E3658" s="138">
        <v>10.47</v>
      </c>
      <c r="F3658" s="138">
        <v>8.23</v>
      </c>
      <c r="G3658" s="138">
        <v>13.23</v>
      </c>
      <c r="H3658" s="138">
        <v>12.129894937917859</v>
      </c>
    </row>
    <row r="3659" spans="1:8">
      <c r="A3659" s="39" t="s">
        <v>239</v>
      </c>
      <c r="B3659" s="39" t="s">
        <v>357</v>
      </c>
      <c r="C3659" s="39" t="s">
        <v>357</v>
      </c>
      <c r="D3659" s="39" t="s">
        <v>357</v>
      </c>
      <c r="E3659" s="138">
        <v>8.74</v>
      </c>
      <c r="F3659" s="138">
        <v>7.89</v>
      </c>
      <c r="G3659" s="138">
        <v>9.66</v>
      </c>
      <c r="H3659" s="138">
        <v>5.1487414187643026</v>
      </c>
    </row>
    <row r="3660" spans="1:8">
      <c r="A3660" s="39" t="s">
        <v>239</v>
      </c>
      <c r="B3660" s="39" t="s">
        <v>371</v>
      </c>
      <c r="C3660" s="39" t="s">
        <v>371</v>
      </c>
      <c r="D3660" s="39" t="s">
        <v>371</v>
      </c>
      <c r="E3660" s="138">
        <v>10.25</v>
      </c>
      <c r="F3660" s="138">
        <v>8.8699999999999992</v>
      </c>
      <c r="G3660" s="138">
        <v>11.81</v>
      </c>
      <c r="H3660" s="138">
        <v>7.3170731707317067</v>
      </c>
    </row>
    <row r="3661" spans="1:8">
      <c r="A3661" s="39" t="s">
        <v>239</v>
      </c>
      <c r="B3661" s="39" t="s">
        <v>372</v>
      </c>
      <c r="C3661" s="39" t="s">
        <v>372</v>
      </c>
      <c r="D3661" s="39" t="s">
        <v>372</v>
      </c>
      <c r="E3661" s="138">
        <v>8.2100000000000009</v>
      </c>
      <c r="F3661" s="138">
        <v>6.9</v>
      </c>
      <c r="G3661" s="138">
        <v>9.75</v>
      </c>
      <c r="H3661" s="138">
        <v>8.8915956151035314</v>
      </c>
    </row>
    <row r="3662" spans="1:8">
      <c r="A3662" s="39" t="s">
        <v>239</v>
      </c>
      <c r="B3662" s="39" t="s">
        <v>373</v>
      </c>
      <c r="C3662" s="39" t="s">
        <v>373</v>
      </c>
      <c r="D3662" s="39" t="s">
        <v>373</v>
      </c>
      <c r="E3662" s="138">
        <v>7.68</v>
      </c>
      <c r="F3662" s="138">
        <v>6.23</v>
      </c>
      <c r="G3662" s="138">
        <v>9.43</v>
      </c>
      <c r="H3662" s="138">
        <v>10.546875000000002</v>
      </c>
    </row>
    <row r="3663" spans="1:8">
      <c r="A3663" s="39" t="s">
        <v>239</v>
      </c>
      <c r="B3663" s="39" t="s">
        <v>374</v>
      </c>
      <c r="C3663" s="39" t="s">
        <v>374</v>
      </c>
      <c r="D3663" s="39" t="s">
        <v>374</v>
      </c>
      <c r="E3663" s="138">
        <v>9.8000000000000007</v>
      </c>
      <c r="F3663" s="138">
        <v>8.65</v>
      </c>
      <c r="G3663" s="138">
        <v>11.09</v>
      </c>
      <c r="H3663" s="138">
        <v>6.3265306122448974</v>
      </c>
    </row>
    <row r="3664" spans="1:8">
      <c r="A3664" s="39" t="s">
        <v>239</v>
      </c>
      <c r="B3664" s="39" t="s">
        <v>358</v>
      </c>
      <c r="C3664" s="39" t="s">
        <v>358</v>
      </c>
      <c r="D3664" s="39" t="s">
        <v>358</v>
      </c>
      <c r="E3664" s="138">
        <v>8.5</v>
      </c>
      <c r="F3664" s="138">
        <v>7.67</v>
      </c>
      <c r="G3664" s="138">
        <v>9.42</v>
      </c>
      <c r="H3664" s="138">
        <v>5.2941176470588234</v>
      </c>
    </row>
    <row r="3665" spans="1:8">
      <c r="A3665" s="39" t="s">
        <v>239</v>
      </c>
      <c r="B3665" s="39" t="s">
        <v>375</v>
      </c>
      <c r="C3665" s="39" t="s">
        <v>375</v>
      </c>
      <c r="D3665" s="39" t="s">
        <v>375</v>
      </c>
      <c r="E3665" s="138">
        <v>6.47</v>
      </c>
      <c r="F3665" s="138">
        <v>4.9400000000000004</v>
      </c>
      <c r="G3665" s="138">
        <v>8.43</v>
      </c>
      <c r="H3665" s="138">
        <v>13.601236476043276</v>
      </c>
    </row>
    <row r="3666" spans="1:8">
      <c r="A3666" s="39" t="s">
        <v>239</v>
      </c>
      <c r="B3666" s="39" t="s">
        <v>376</v>
      </c>
      <c r="C3666" s="39" t="s">
        <v>376</v>
      </c>
      <c r="D3666" s="39" t="s">
        <v>376</v>
      </c>
      <c r="E3666" s="138">
        <v>7.24</v>
      </c>
      <c r="F3666" s="138">
        <v>5.58</v>
      </c>
      <c r="G3666" s="138">
        <v>9.34</v>
      </c>
      <c r="H3666" s="138">
        <v>13.121546961325967</v>
      </c>
    </row>
    <row r="3667" spans="1:8">
      <c r="A3667" s="39" t="s">
        <v>239</v>
      </c>
      <c r="B3667" s="39" t="s">
        <v>377</v>
      </c>
      <c r="C3667" s="39" t="s">
        <v>377</v>
      </c>
      <c r="D3667" s="39" t="s">
        <v>377</v>
      </c>
      <c r="E3667" s="138">
        <v>9.67</v>
      </c>
      <c r="F3667" s="138">
        <v>8.17</v>
      </c>
      <c r="G3667" s="138">
        <v>11.41</v>
      </c>
      <c r="H3667" s="138">
        <v>8.4798345398138579</v>
      </c>
    </row>
    <row r="3668" spans="1:8">
      <c r="A3668" s="39" t="s">
        <v>239</v>
      </c>
      <c r="B3668" s="39" t="s">
        <v>386</v>
      </c>
      <c r="C3668" s="39" t="s">
        <v>386</v>
      </c>
      <c r="D3668" s="39" t="s">
        <v>378</v>
      </c>
      <c r="E3668" s="138">
        <v>9.48</v>
      </c>
      <c r="F3668" s="138">
        <v>8.4700000000000006</v>
      </c>
      <c r="G3668" s="138">
        <v>10.6</v>
      </c>
      <c r="H3668" s="138">
        <v>5.6962025316455698</v>
      </c>
    </row>
    <row r="3669" spans="1:8">
      <c r="A3669" s="39" t="s">
        <v>239</v>
      </c>
      <c r="B3669" s="39" t="s">
        <v>379</v>
      </c>
      <c r="C3669" s="39" t="s">
        <v>379</v>
      </c>
      <c r="D3669" s="39" t="s">
        <v>379</v>
      </c>
      <c r="E3669" s="138">
        <v>6.78</v>
      </c>
      <c r="F3669" s="138">
        <v>5.68</v>
      </c>
      <c r="G3669" s="138">
        <v>8.07</v>
      </c>
      <c r="H3669" s="138">
        <v>8.9970501474926241</v>
      </c>
    </row>
    <row r="3670" spans="1:8">
      <c r="A3670" s="39" t="s">
        <v>239</v>
      </c>
      <c r="B3670" s="39" t="s">
        <v>360</v>
      </c>
      <c r="C3670" s="39" t="s">
        <v>360</v>
      </c>
      <c r="D3670" s="39" t="s">
        <v>360</v>
      </c>
      <c r="E3670" s="138">
        <v>7.41</v>
      </c>
      <c r="F3670" s="138">
        <v>6.75</v>
      </c>
      <c r="G3670" s="138">
        <v>8.1300000000000008</v>
      </c>
      <c r="H3670" s="138">
        <v>4.7233468286099862</v>
      </c>
    </row>
    <row r="3671" spans="1:8">
      <c r="A3671" s="39" t="s">
        <v>239</v>
      </c>
      <c r="B3671" s="39" t="s">
        <v>0</v>
      </c>
      <c r="C3671" s="39" t="s">
        <v>0</v>
      </c>
      <c r="D3671" s="39" t="s">
        <v>0</v>
      </c>
      <c r="E3671" s="138">
        <v>8.06</v>
      </c>
      <c r="F3671" s="138">
        <v>7.65</v>
      </c>
      <c r="G3671" s="138">
        <v>8.48</v>
      </c>
      <c r="H3671" s="138">
        <v>2.6054590570719598</v>
      </c>
    </row>
    <row r="3672" spans="1:8">
      <c r="A3672" s="39" t="s">
        <v>240</v>
      </c>
      <c r="B3672" s="39" t="s">
        <v>363</v>
      </c>
      <c r="C3672" s="39" t="s">
        <v>363</v>
      </c>
      <c r="D3672" s="39" t="s">
        <v>363</v>
      </c>
      <c r="E3672" s="138">
        <v>7.89</v>
      </c>
      <c r="F3672" s="138">
        <v>5.95</v>
      </c>
      <c r="G3672" s="138">
        <v>10.4</v>
      </c>
      <c r="H3672" s="138">
        <v>14.321926489226868</v>
      </c>
    </row>
    <row r="3673" spans="1:8">
      <c r="A3673" s="39" t="s">
        <v>240</v>
      </c>
      <c r="B3673" s="39" t="s">
        <v>364</v>
      </c>
      <c r="C3673" s="39" t="s">
        <v>364</v>
      </c>
      <c r="D3673" s="39" t="s">
        <v>364</v>
      </c>
      <c r="E3673" s="138">
        <v>6.66</v>
      </c>
      <c r="F3673" s="138">
        <v>5.43</v>
      </c>
      <c r="G3673" s="138">
        <v>8.14</v>
      </c>
      <c r="H3673" s="138">
        <v>10.36036036036036</v>
      </c>
    </row>
    <row r="3674" spans="1:8">
      <c r="A3674" s="39" t="s">
        <v>240</v>
      </c>
      <c r="B3674" s="39" t="s">
        <v>365</v>
      </c>
      <c r="C3674" s="39" t="s">
        <v>365</v>
      </c>
      <c r="D3674" s="39" t="s">
        <v>365</v>
      </c>
      <c r="E3674" s="138">
        <v>6.68</v>
      </c>
      <c r="F3674" s="138">
        <v>5.56</v>
      </c>
      <c r="G3674" s="138">
        <v>8.01</v>
      </c>
      <c r="H3674" s="138">
        <v>9.2814371257485035</v>
      </c>
    </row>
    <row r="3675" spans="1:8">
      <c r="A3675" s="39" t="s">
        <v>240</v>
      </c>
      <c r="B3675" s="39" t="s">
        <v>366</v>
      </c>
      <c r="C3675" s="39" t="s">
        <v>366</v>
      </c>
      <c r="D3675" s="39" t="s">
        <v>366</v>
      </c>
      <c r="E3675" s="138">
        <v>6.66</v>
      </c>
      <c r="F3675" s="138">
        <v>5.47</v>
      </c>
      <c r="G3675" s="138">
        <v>8.07</v>
      </c>
      <c r="H3675" s="138">
        <v>9.9099099099099099</v>
      </c>
    </row>
    <row r="3676" spans="1:8">
      <c r="A3676" s="39" t="s">
        <v>240</v>
      </c>
      <c r="B3676" s="39" t="s">
        <v>356</v>
      </c>
      <c r="C3676" s="39" t="s">
        <v>356</v>
      </c>
      <c r="D3676" s="39" t="s">
        <v>356</v>
      </c>
      <c r="E3676" s="138">
        <v>6.84</v>
      </c>
      <c r="F3676" s="138">
        <v>6.06</v>
      </c>
      <c r="G3676" s="138">
        <v>7.71</v>
      </c>
      <c r="H3676" s="138">
        <v>6.140350877192982</v>
      </c>
    </row>
    <row r="3677" spans="1:8">
      <c r="A3677" s="39" t="s">
        <v>240</v>
      </c>
      <c r="B3677" s="39" t="s">
        <v>367</v>
      </c>
      <c r="C3677" s="39" t="s">
        <v>367</v>
      </c>
      <c r="D3677" s="39" t="s">
        <v>367</v>
      </c>
      <c r="E3677" s="138">
        <v>4.8</v>
      </c>
      <c r="F3677" s="138">
        <v>4.12</v>
      </c>
      <c r="G3677" s="138">
        <v>5.58</v>
      </c>
      <c r="H3677" s="138">
        <v>7.7083333333333339</v>
      </c>
    </row>
    <row r="3678" spans="1:8">
      <c r="A3678" s="39" t="s">
        <v>240</v>
      </c>
      <c r="B3678" s="39" t="s">
        <v>368</v>
      </c>
      <c r="C3678" s="39" t="s">
        <v>368</v>
      </c>
      <c r="D3678" s="39" t="s">
        <v>368</v>
      </c>
      <c r="E3678" s="138">
        <v>5.79</v>
      </c>
      <c r="F3678" s="138">
        <v>4.87</v>
      </c>
      <c r="G3678" s="138">
        <v>6.88</v>
      </c>
      <c r="H3678" s="138">
        <v>8.8082901554404156</v>
      </c>
    </row>
    <row r="3679" spans="1:8">
      <c r="A3679" s="39" t="s">
        <v>240</v>
      </c>
      <c r="B3679" s="39" t="s">
        <v>369</v>
      </c>
      <c r="C3679" s="39" t="s">
        <v>369</v>
      </c>
      <c r="D3679" s="39" t="s">
        <v>369</v>
      </c>
      <c r="E3679" s="138">
        <v>6.65</v>
      </c>
      <c r="F3679" s="138">
        <v>5.18</v>
      </c>
      <c r="G3679" s="138">
        <v>8.51</v>
      </c>
      <c r="H3679" s="138">
        <v>12.631578947368419</v>
      </c>
    </row>
    <row r="3680" spans="1:8">
      <c r="A3680" s="39" t="s">
        <v>240</v>
      </c>
      <c r="B3680" s="39" t="s">
        <v>370</v>
      </c>
      <c r="C3680" s="39" t="s">
        <v>370</v>
      </c>
      <c r="D3680" s="39" t="s">
        <v>370</v>
      </c>
      <c r="E3680" s="138">
        <v>8.08</v>
      </c>
      <c r="F3680" s="138">
        <v>6.2</v>
      </c>
      <c r="G3680" s="138">
        <v>10.45</v>
      </c>
      <c r="H3680" s="138">
        <v>13.366336633663368</v>
      </c>
    </row>
    <row r="3681" spans="1:8">
      <c r="A3681" s="39" t="s">
        <v>240</v>
      </c>
      <c r="B3681" s="39" t="s">
        <v>357</v>
      </c>
      <c r="C3681" s="39" t="s">
        <v>357</v>
      </c>
      <c r="D3681" s="39" t="s">
        <v>357</v>
      </c>
      <c r="E3681" s="138">
        <v>5.88</v>
      </c>
      <c r="F3681" s="138">
        <v>5.2</v>
      </c>
      <c r="G3681" s="138">
        <v>6.63</v>
      </c>
      <c r="H3681" s="138">
        <v>6.1224489795918364</v>
      </c>
    </row>
    <row r="3682" spans="1:8">
      <c r="A3682" s="39" t="s">
        <v>240</v>
      </c>
      <c r="B3682" s="39" t="s">
        <v>371</v>
      </c>
      <c r="C3682" s="39" t="s">
        <v>371</v>
      </c>
      <c r="D3682" s="39" t="s">
        <v>371</v>
      </c>
      <c r="E3682" s="138">
        <v>6.55</v>
      </c>
      <c r="F3682" s="138">
        <v>5.61</v>
      </c>
      <c r="G3682" s="138">
        <v>7.62</v>
      </c>
      <c r="H3682" s="138">
        <v>7.7862595419847329</v>
      </c>
    </row>
    <row r="3683" spans="1:8">
      <c r="A3683" s="39" t="s">
        <v>240</v>
      </c>
      <c r="B3683" s="39" t="s">
        <v>372</v>
      </c>
      <c r="C3683" s="39" t="s">
        <v>372</v>
      </c>
      <c r="D3683" s="39" t="s">
        <v>372</v>
      </c>
      <c r="E3683" s="138">
        <v>5.81</v>
      </c>
      <c r="F3683" s="138">
        <v>4.72</v>
      </c>
      <c r="G3683" s="138">
        <v>7.14</v>
      </c>
      <c r="H3683" s="138">
        <v>10.499139414802066</v>
      </c>
    </row>
    <row r="3684" spans="1:8">
      <c r="A3684" s="39" t="s">
        <v>240</v>
      </c>
      <c r="B3684" s="39" t="s">
        <v>373</v>
      </c>
      <c r="C3684" s="39" t="s">
        <v>373</v>
      </c>
      <c r="D3684" s="39" t="s">
        <v>373</v>
      </c>
      <c r="E3684" s="138">
        <v>3.72</v>
      </c>
      <c r="F3684" s="138">
        <v>2.89</v>
      </c>
      <c r="G3684" s="138">
        <v>4.7699999999999996</v>
      </c>
      <c r="H3684" s="138">
        <v>12.903225806451612</v>
      </c>
    </row>
    <row r="3685" spans="1:8">
      <c r="A3685" s="39" t="s">
        <v>240</v>
      </c>
      <c r="B3685" s="39" t="s">
        <v>374</v>
      </c>
      <c r="C3685" s="39" t="s">
        <v>374</v>
      </c>
      <c r="D3685" s="39" t="s">
        <v>374</v>
      </c>
      <c r="E3685" s="138">
        <v>5.83</v>
      </c>
      <c r="F3685" s="138">
        <v>5.1100000000000003</v>
      </c>
      <c r="G3685" s="138">
        <v>6.63</v>
      </c>
      <c r="H3685" s="138">
        <v>6.6895368782161233</v>
      </c>
    </row>
    <row r="3686" spans="1:8">
      <c r="A3686" s="39" t="s">
        <v>240</v>
      </c>
      <c r="B3686" s="39" t="s">
        <v>358</v>
      </c>
      <c r="C3686" s="39" t="s">
        <v>358</v>
      </c>
      <c r="D3686" s="39" t="s">
        <v>358</v>
      </c>
      <c r="E3686" s="138">
        <v>5.32</v>
      </c>
      <c r="F3686" s="138">
        <v>4.68</v>
      </c>
      <c r="G3686" s="138">
        <v>6.04</v>
      </c>
      <c r="H3686" s="138">
        <v>6.5789473684210522</v>
      </c>
    </row>
    <row r="3687" spans="1:8">
      <c r="A3687" s="39" t="s">
        <v>240</v>
      </c>
      <c r="B3687" s="39" t="s">
        <v>375</v>
      </c>
      <c r="C3687" s="39" t="s">
        <v>375</v>
      </c>
      <c r="D3687" s="39" t="s">
        <v>375</v>
      </c>
      <c r="E3687" s="138">
        <v>4.7</v>
      </c>
      <c r="F3687" s="138">
        <v>3.44</v>
      </c>
      <c r="G3687" s="138">
        <v>6.4</v>
      </c>
      <c r="H3687" s="138">
        <v>15.957446808510637</v>
      </c>
    </row>
    <row r="3688" spans="1:8">
      <c r="A3688" s="39" t="s">
        <v>240</v>
      </c>
      <c r="B3688" s="39" t="s">
        <v>376</v>
      </c>
      <c r="C3688" s="39" t="s">
        <v>376</v>
      </c>
      <c r="D3688" s="39" t="s">
        <v>376</v>
      </c>
      <c r="E3688" s="138">
        <v>5.69</v>
      </c>
      <c r="F3688" s="138">
        <v>4.25</v>
      </c>
      <c r="G3688" s="138">
        <v>7.6</v>
      </c>
      <c r="H3688" s="138">
        <v>14.93848857644991</v>
      </c>
    </row>
    <row r="3689" spans="1:8">
      <c r="A3689" s="39" t="s">
        <v>240</v>
      </c>
      <c r="B3689" s="39" t="s">
        <v>377</v>
      </c>
      <c r="C3689" s="39" t="s">
        <v>377</v>
      </c>
      <c r="D3689" s="39" t="s">
        <v>377</v>
      </c>
      <c r="E3689" s="138">
        <v>5.09</v>
      </c>
      <c r="F3689" s="138">
        <v>4.05</v>
      </c>
      <c r="G3689" s="138">
        <v>6.37</v>
      </c>
      <c r="H3689" s="138">
        <v>11.591355599214145</v>
      </c>
    </row>
    <row r="3690" spans="1:8">
      <c r="A3690" s="39" t="s">
        <v>240</v>
      </c>
      <c r="B3690" s="39" t="s">
        <v>386</v>
      </c>
      <c r="C3690" s="39" t="s">
        <v>386</v>
      </c>
      <c r="D3690" s="39" t="s">
        <v>378</v>
      </c>
      <c r="E3690" s="138">
        <v>6.07</v>
      </c>
      <c r="F3690" s="138">
        <v>5.4</v>
      </c>
      <c r="G3690" s="138">
        <v>6.81</v>
      </c>
      <c r="H3690" s="138">
        <v>5.9308072487644141</v>
      </c>
    </row>
    <row r="3691" spans="1:8">
      <c r="A3691" s="39" t="s">
        <v>240</v>
      </c>
      <c r="B3691" s="39" t="s">
        <v>379</v>
      </c>
      <c r="C3691" s="39" t="s">
        <v>379</v>
      </c>
      <c r="D3691" s="39" t="s">
        <v>379</v>
      </c>
      <c r="E3691" s="138">
        <v>4.16</v>
      </c>
      <c r="F3691" s="138">
        <v>3.39</v>
      </c>
      <c r="G3691" s="138">
        <v>5.0999999999999996</v>
      </c>
      <c r="H3691" s="138">
        <v>10.336538461538462</v>
      </c>
    </row>
    <row r="3692" spans="1:8">
      <c r="A3692" s="39" t="s">
        <v>240</v>
      </c>
      <c r="B3692" s="39" t="s">
        <v>360</v>
      </c>
      <c r="C3692" s="39" t="s">
        <v>360</v>
      </c>
      <c r="D3692" s="39" t="s">
        <v>360</v>
      </c>
      <c r="E3692" s="138">
        <v>4.88</v>
      </c>
      <c r="F3692" s="138">
        <v>4.3499999999999996</v>
      </c>
      <c r="G3692" s="138">
        <v>5.46</v>
      </c>
      <c r="H3692" s="138">
        <v>5.7377049180327875</v>
      </c>
    </row>
    <row r="3693" spans="1:8">
      <c r="A3693" s="39" t="s">
        <v>240</v>
      </c>
      <c r="B3693" s="39" t="s">
        <v>0</v>
      </c>
      <c r="C3693" s="39" t="s">
        <v>0</v>
      </c>
      <c r="D3693" s="39" t="s">
        <v>0</v>
      </c>
      <c r="E3693" s="138">
        <v>5.67</v>
      </c>
      <c r="F3693" s="138">
        <v>5.33</v>
      </c>
      <c r="G3693" s="138">
        <v>6.03</v>
      </c>
      <c r="H3693" s="138">
        <v>3.1746031746031744</v>
      </c>
    </row>
    <row r="3694" spans="1:8">
      <c r="A3694" s="39" t="s">
        <v>546</v>
      </c>
      <c r="B3694" s="39" t="s">
        <v>363</v>
      </c>
      <c r="C3694" s="39" t="s">
        <v>363</v>
      </c>
      <c r="D3694" s="39" t="s">
        <v>363</v>
      </c>
      <c r="E3694" s="138">
        <v>28.09</v>
      </c>
      <c r="F3694" s="138">
        <v>24.7</v>
      </c>
      <c r="G3694" s="138">
        <v>31.76</v>
      </c>
      <c r="H3694" s="138">
        <v>6.4079743681025274</v>
      </c>
    </row>
    <row r="3695" spans="1:8">
      <c r="A3695" s="39" t="s">
        <v>546</v>
      </c>
      <c r="B3695" s="39" t="s">
        <v>364</v>
      </c>
      <c r="C3695" s="39" t="s">
        <v>364</v>
      </c>
      <c r="D3695" s="39" t="s">
        <v>364</v>
      </c>
      <c r="E3695" s="138">
        <v>34.35</v>
      </c>
      <c r="F3695" s="138">
        <v>30.98</v>
      </c>
      <c r="G3695" s="138">
        <v>37.89</v>
      </c>
      <c r="H3695" s="138">
        <v>5.1528384279475983</v>
      </c>
    </row>
    <row r="3696" spans="1:8">
      <c r="A3696" s="39" t="s">
        <v>546</v>
      </c>
      <c r="B3696" s="39" t="s">
        <v>365</v>
      </c>
      <c r="C3696" s="39" t="s">
        <v>365</v>
      </c>
      <c r="D3696" s="39" t="s">
        <v>365</v>
      </c>
      <c r="E3696" s="138">
        <v>34.159999999999997</v>
      </c>
      <c r="F3696" s="138">
        <v>29.39</v>
      </c>
      <c r="G3696" s="138">
        <v>39.28</v>
      </c>
      <c r="H3696" s="138">
        <v>7.4063231850117095</v>
      </c>
    </row>
    <row r="3697" spans="1:8">
      <c r="A3697" s="39" t="s">
        <v>546</v>
      </c>
      <c r="B3697" s="39" t="s">
        <v>366</v>
      </c>
      <c r="C3697" s="39" t="s">
        <v>366</v>
      </c>
      <c r="D3697" s="39" t="s">
        <v>366</v>
      </c>
      <c r="E3697" s="138">
        <v>29.9</v>
      </c>
      <c r="F3697" s="138">
        <v>27.36</v>
      </c>
      <c r="G3697" s="138">
        <v>32.58</v>
      </c>
      <c r="H3697" s="138">
        <v>4.448160535117057</v>
      </c>
    </row>
    <row r="3698" spans="1:8">
      <c r="A3698" s="39" t="s">
        <v>546</v>
      </c>
      <c r="B3698" s="39" t="s">
        <v>356</v>
      </c>
      <c r="C3698" s="39" t="s">
        <v>356</v>
      </c>
      <c r="D3698" s="39" t="s">
        <v>356</v>
      </c>
      <c r="E3698" s="138">
        <v>30.29</v>
      </c>
      <c r="F3698" s="138">
        <v>28.61</v>
      </c>
      <c r="G3698" s="138">
        <v>32.020000000000003</v>
      </c>
      <c r="H3698" s="138">
        <v>2.872235061076263</v>
      </c>
    </row>
    <row r="3699" spans="1:8">
      <c r="A3699" s="39" t="s">
        <v>546</v>
      </c>
      <c r="B3699" s="39" t="s">
        <v>367</v>
      </c>
      <c r="C3699" s="39" t="s">
        <v>367</v>
      </c>
      <c r="D3699" s="39" t="s">
        <v>367</v>
      </c>
      <c r="E3699" s="138">
        <v>25.73</v>
      </c>
      <c r="F3699" s="138">
        <v>23.67</v>
      </c>
      <c r="G3699" s="138">
        <v>27.91</v>
      </c>
      <c r="H3699" s="138">
        <v>4.1974349008938985</v>
      </c>
    </row>
    <row r="3700" spans="1:8">
      <c r="A3700" s="39" t="s">
        <v>546</v>
      </c>
      <c r="B3700" s="39" t="s">
        <v>368</v>
      </c>
      <c r="C3700" s="39" t="s">
        <v>368</v>
      </c>
      <c r="D3700" s="39" t="s">
        <v>368</v>
      </c>
      <c r="E3700" s="138">
        <v>36.01</v>
      </c>
      <c r="F3700" s="138">
        <v>32.229999999999997</v>
      </c>
      <c r="G3700" s="138">
        <v>39.97</v>
      </c>
      <c r="H3700" s="138">
        <v>5.4984726464870866</v>
      </c>
    </row>
    <row r="3701" spans="1:8">
      <c r="A3701" s="39" t="s">
        <v>546</v>
      </c>
      <c r="B3701" s="39" t="s">
        <v>369</v>
      </c>
      <c r="C3701" s="39" t="s">
        <v>369</v>
      </c>
      <c r="D3701" s="39" t="s">
        <v>369</v>
      </c>
      <c r="E3701" s="138">
        <v>30</v>
      </c>
      <c r="F3701" s="138">
        <v>25.1</v>
      </c>
      <c r="G3701" s="138">
        <v>35.39</v>
      </c>
      <c r="H3701" s="138">
        <v>8.7666666666666657</v>
      </c>
    </row>
    <row r="3702" spans="1:8">
      <c r="A3702" s="39" t="s">
        <v>546</v>
      </c>
      <c r="B3702" s="39" t="s">
        <v>370</v>
      </c>
      <c r="C3702" s="39" t="s">
        <v>370</v>
      </c>
      <c r="D3702" s="39" t="s">
        <v>370</v>
      </c>
      <c r="E3702" s="138">
        <v>24.85</v>
      </c>
      <c r="F3702" s="138">
        <v>21.89</v>
      </c>
      <c r="G3702" s="138">
        <v>28.06</v>
      </c>
      <c r="H3702" s="138">
        <v>6.3179074446680081</v>
      </c>
    </row>
    <row r="3703" spans="1:8">
      <c r="A3703" s="39" t="s">
        <v>546</v>
      </c>
      <c r="B3703" s="39" t="s">
        <v>357</v>
      </c>
      <c r="C3703" s="39" t="s">
        <v>357</v>
      </c>
      <c r="D3703" s="39" t="s">
        <v>357</v>
      </c>
      <c r="E3703" s="138">
        <v>26.59</v>
      </c>
      <c r="F3703" s="138">
        <v>25.06</v>
      </c>
      <c r="G3703" s="138">
        <v>28.17</v>
      </c>
      <c r="H3703" s="138">
        <v>2.9710417450169238</v>
      </c>
    </row>
    <row r="3704" spans="1:8">
      <c r="A3704" s="39" t="s">
        <v>546</v>
      </c>
      <c r="B3704" s="39" t="s">
        <v>371</v>
      </c>
      <c r="C3704" s="39" t="s">
        <v>371</v>
      </c>
      <c r="D3704" s="39" t="s">
        <v>371</v>
      </c>
      <c r="E3704" s="138">
        <v>34.64</v>
      </c>
      <c r="F3704" s="138">
        <v>31.17</v>
      </c>
      <c r="G3704" s="138">
        <v>38.29</v>
      </c>
      <c r="H3704" s="138">
        <v>5.2540415704387993</v>
      </c>
    </row>
    <row r="3705" spans="1:8">
      <c r="A3705" s="39" t="s">
        <v>546</v>
      </c>
      <c r="B3705" s="39" t="s">
        <v>372</v>
      </c>
      <c r="C3705" s="39" t="s">
        <v>372</v>
      </c>
      <c r="D3705" s="39" t="s">
        <v>372</v>
      </c>
      <c r="E3705" s="138">
        <v>19.3</v>
      </c>
      <c r="F3705" s="138">
        <v>17.07</v>
      </c>
      <c r="G3705" s="138">
        <v>21.75</v>
      </c>
      <c r="H3705" s="138">
        <v>6.1658031088082899</v>
      </c>
    </row>
    <row r="3706" spans="1:8">
      <c r="A3706" s="39" t="s">
        <v>546</v>
      </c>
      <c r="B3706" s="39" t="s">
        <v>373</v>
      </c>
      <c r="C3706" s="39" t="s">
        <v>373</v>
      </c>
      <c r="D3706" s="39" t="s">
        <v>373</v>
      </c>
      <c r="E3706" s="138">
        <v>30.18</v>
      </c>
      <c r="F3706" s="138">
        <v>26.97</v>
      </c>
      <c r="G3706" s="138">
        <v>33.590000000000003</v>
      </c>
      <c r="H3706" s="138">
        <v>5.5997349237905896</v>
      </c>
    </row>
    <row r="3707" spans="1:8">
      <c r="A3707" s="39" t="s">
        <v>546</v>
      </c>
      <c r="B3707" s="39" t="s">
        <v>374</v>
      </c>
      <c r="C3707" s="39" t="s">
        <v>374</v>
      </c>
      <c r="D3707" s="39" t="s">
        <v>374</v>
      </c>
      <c r="E3707" s="138">
        <v>31.15</v>
      </c>
      <c r="F3707" s="138">
        <v>28</v>
      </c>
      <c r="G3707" s="138">
        <v>34.49</v>
      </c>
      <c r="H3707" s="138">
        <v>5.329052969502408</v>
      </c>
    </row>
    <row r="3708" spans="1:8">
      <c r="A3708" s="39" t="s">
        <v>546</v>
      </c>
      <c r="B3708" s="39" t="s">
        <v>358</v>
      </c>
      <c r="C3708" s="39" t="s">
        <v>358</v>
      </c>
      <c r="D3708" s="39" t="s">
        <v>358</v>
      </c>
      <c r="E3708" s="138">
        <v>25.42</v>
      </c>
      <c r="F3708" s="138">
        <v>23.82</v>
      </c>
      <c r="G3708" s="138">
        <v>27.08</v>
      </c>
      <c r="H3708" s="138">
        <v>3.2651455546813528</v>
      </c>
    </row>
    <row r="3709" spans="1:8">
      <c r="A3709" s="39" t="s">
        <v>546</v>
      </c>
      <c r="B3709" s="39" t="s">
        <v>375</v>
      </c>
      <c r="C3709" s="39" t="s">
        <v>375</v>
      </c>
      <c r="D3709" s="39" t="s">
        <v>375</v>
      </c>
      <c r="E3709" s="138">
        <v>29.38</v>
      </c>
      <c r="F3709" s="138">
        <v>24.77</v>
      </c>
      <c r="G3709" s="138">
        <v>34.46</v>
      </c>
      <c r="H3709" s="138">
        <v>8.4411164057181765</v>
      </c>
    </row>
    <row r="3710" spans="1:8">
      <c r="A3710" s="39" t="s">
        <v>546</v>
      </c>
      <c r="B3710" s="39" t="s">
        <v>376</v>
      </c>
      <c r="C3710" s="39" t="s">
        <v>376</v>
      </c>
      <c r="D3710" s="39" t="s">
        <v>376</v>
      </c>
      <c r="E3710" s="138">
        <v>29.31</v>
      </c>
      <c r="F3710" s="138">
        <v>25.8</v>
      </c>
      <c r="G3710" s="138">
        <v>33.090000000000003</v>
      </c>
      <c r="H3710" s="138">
        <v>6.3459570112589567</v>
      </c>
    </row>
    <row r="3711" spans="1:8">
      <c r="A3711" s="39" t="s">
        <v>546</v>
      </c>
      <c r="B3711" s="39" t="s">
        <v>377</v>
      </c>
      <c r="C3711" s="39" t="s">
        <v>377</v>
      </c>
      <c r="D3711" s="39" t="s">
        <v>377</v>
      </c>
      <c r="E3711" s="138">
        <v>34.29</v>
      </c>
      <c r="F3711" s="138">
        <v>30.69</v>
      </c>
      <c r="G3711" s="138">
        <v>38.08</v>
      </c>
      <c r="H3711" s="138">
        <v>5.5118110236220472</v>
      </c>
    </row>
    <row r="3712" spans="1:8">
      <c r="A3712" s="39" t="s">
        <v>546</v>
      </c>
      <c r="B3712" s="39" t="s">
        <v>386</v>
      </c>
      <c r="C3712" s="39" t="s">
        <v>386</v>
      </c>
      <c r="D3712" s="39" t="s">
        <v>378</v>
      </c>
      <c r="E3712" s="138">
        <v>29.38</v>
      </c>
      <c r="F3712" s="138">
        <v>26.73</v>
      </c>
      <c r="G3712" s="138">
        <v>32.18</v>
      </c>
      <c r="H3712" s="138">
        <v>4.7311095983662348</v>
      </c>
    </row>
    <row r="3713" spans="1:8">
      <c r="A3713" s="39" t="s">
        <v>546</v>
      </c>
      <c r="B3713" s="39" t="s">
        <v>379</v>
      </c>
      <c r="C3713" s="39" t="s">
        <v>379</v>
      </c>
      <c r="D3713" s="39" t="s">
        <v>379</v>
      </c>
      <c r="E3713" s="138">
        <v>25.02</v>
      </c>
      <c r="F3713" s="138">
        <v>22.65</v>
      </c>
      <c r="G3713" s="138">
        <v>27.55</v>
      </c>
      <c r="H3713" s="138">
        <v>4.9960031974420467</v>
      </c>
    </row>
    <row r="3714" spans="1:8">
      <c r="A3714" s="39" t="s">
        <v>546</v>
      </c>
      <c r="B3714" s="39" t="s">
        <v>360</v>
      </c>
      <c r="C3714" s="39" t="s">
        <v>360</v>
      </c>
      <c r="D3714" s="39" t="s">
        <v>360</v>
      </c>
      <c r="E3714" s="138">
        <v>27.72</v>
      </c>
      <c r="F3714" s="138">
        <v>26.19</v>
      </c>
      <c r="G3714" s="138">
        <v>29.31</v>
      </c>
      <c r="H3714" s="138">
        <v>2.8860028860028866</v>
      </c>
    </row>
    <row r="3715" spans="1:8">
      <c r="A3715" s="39" t="s">
        <v>546</v>
      </c>
      <c r="B3715" s="39" t="s">
        <v>0</v>
      </c>
      <c r="C3715" s="39" t="s">
        <v>0</v>
      </c>
      <c r="D3715" s="39" t="s">
        <v>0</v>
      </c>
      <c r="E3715" s="138">
        <v>27.36</v>
      </c>
      <c r="F3715" s="138">
        <v>26.57</v>
      </c>
      <c r="G3715" s="138">
        <v>28.18</v>
      </c>
      <c r="H3715" s="138">
        <v>1.4985380116959064</v>
      </c>
    </row>
    <row r="3716" spans="1:8">
      <c r="A3716" s="39" t="s">
        <v>241</v>
      </c>
      <c r="B3716" s="39" t="s">
        <v>363</v>
      </c>
      <c r="C3716" s="39" t="s">
        <v>363</v>
      </c>
      <c r="D3716" s="39" t="s">
        <v>363</v>
      </c>
      <c r="E3716" s="138">
        <v>23.49</v>
      </c>
      <c r="F3716" s="138">
        <v>20.83</v>
      </c>
      <c r="G3716" s="138">
        <v>26.37</v>
      </c>
      <c r="H3716" s="138">
        <v>6.0025542784163468</v>
      </c>
    </row>
    <row r="3717" spans="1:8">
      <c r="A3717" s="39" t="s">
        <v>241</v>
      </c>
      <c r="B3717" s="39" t="s">
        <v>364</v>
      </c>
      <c r="C3717" s="39" t="s">
        <v>364</v>
      </c>
      <c r="D3717" s="39" t="s">
        <v>364</v>
      </c>
      <c r="E3717" s="138">
        <v>24.32</v>
      </c>
      <c r="F3717" s="138">
        <v>22.09</v>
      </c>
      <c r="G3717" s="138">
        <v>26.69</v>
      </c>
      <c r="H3717" s="138">
        <v>4.8108552631578938</v>
      </c>
    </row>
    <row r="3718" spans="1:8">
      <c r="A3718" s="39" t="s">
        <v>241</v>
      </c>
      <c r="B3718" s="39" t="s">
        <v>365</v>
      </c>
      <c r="C3718" s="39" t="s">
        <v>365</v>
      </c>
      <c r="D3718" s="39" t="s">
        <v>365</v>
      </c>
      <c r="E3718" s="138">
        <v>25.03</v>
      </c>
      <c r="F3718" s="138">
        <v>22.15</v>
      </c>
      <c r="G3718" s="138">
        <v>28.15</v>
      </c>
      <c r="H3718" s="138">
        <v>6.1126648022373153</v>
      </c>
    </row>
    <row r="3719" spans="1:8">
      <c r="A3719" s="39" t="s">
        <v>241</v>
      </c>
      <c r="B3719" s="39" t="s">
        <v>366</v>
      </c>
      <c r="C3719" s="39" t="s">
        <v>366</v>
      </c>
      <c r="D3719" s="39" t="s">
        <v>366</v>
      </c>
      <c r="E3719" s="138">
        <v>20.25</v>
      </c>
      <c r="F3719" s="138">
        <v>18.46</v>
      </c>
      <c r="G3719" s="138">
        <v>22.16</v>
      </c>
      <c r="H3719" s="138">
        <v>4.6419753086419746</v>
      </c>
    </row>
    <row r="3720" spans="1:8">
      <c r="A3720" s="39" t="s">
        <v>241</v>
      </c>
      <c r="B3720" s="39" t="s">
        <v>356</v>
      </c>
      <c r="C3720" s="39" t="s">
        <v>356</v>
      </c>
      <c r="D3720" s="39" t="s">
        <v>356</v>
      </c>
      <c r="E3720" s="138">
        <v>22.01</v>
      </c>
      <c r="F3720" s="138">
        <v>20.8</v>
      </c>
      <c r="G3720" s="138">
        <v>23.27</v>
      </c>
      <c r="H3720" s="138">
        <v>2.862335302135393</v>
      </c>
    </row>
    <row r="3721" spans="1:8">
      <c r="A3721" s="39" t="s">
        <v>241</v>
      </c>
      <c r="B3721" s="39" t="s">
        <v>367</v>
      </c>
      <c r="C3721" s="39" t="s">
        <v>367</v>
      </c>
      <c r="D3721" s="39" t="s">
        <v>367</v>
      </c>
      <c r="E3721" s="138">
        <v>18.23</v>
      </c>
      <c r="F3721" s="138">
        <v>16.91</v>
      </c>
      <c r="G3721" s="138">
        <v>19.62</v>
      </c>
      <c r="H3721" s="138">
        <v>3.7849698299506302</v>
      </c>
    </row>
    <row r="3722" spans="1:8">
      <c r="A3722" s="39" t="s">
        <v>241</v>
      </c>
      <c r="B3722" s="39" t="s">
        <v>368</v>
      </c>
      <c r="C3722" s="39" t="s">
        <v>368</v>
      </c>
      <c r="D3722" s="39" t="s">
        <v>368</v>
      </c>
      <c r="E3722" s="138">
        <v>25.21</v>
      </c>
      <c r="F3722" s="138">
        <v>22.73</v>
      </c>
      <c r="G3722" s="138">
        <v>27.86</v>
      </c>
      <c r="H3722" s="138">
        <v>5.196350654502182</v>
      </c>
    </row>
    <row r="3723" spans="1:8">
      <c r="A3723" s="39" t="s">
        <v>241</v>
      </c>
      <c r="B3723" s="39" t="s">
        <v>369</v>
      </c>
      <c r="C3723" s="39" t="s">
        <v>369</v>
      </c>
      <c r="D3723" s="39" t="s">
        <v>369</v>
      </c>
      <c r="E3723" s="138">
        <v>25.13</v>
      </c>
      <c r="F3723" s="138">
        <v>21.46</v>
      </c>
      <c r="G3723" s="138">
        <v>29.2</v>
      </c>
      <c r="H3723" s="138">
        <v>7.8392359729407088</v>
      </c>
    </row>
    <row r="3724" spans="1:8">
      <c r="A3724" s="39" t="s">
        <v>241</v>
      </c>
      <c r="B3724" s="39" t="s">
        <v>370</v>
      </c>
      <c r="C3724" s="39" t="s">
        <v>370</v>
      </c>
      <c r="D3724" s="39" t="s">
        <v>370</v>
      </c>
      <c r="E3724" s="138">
        <v>21.48</v>
      </c>
      <c r="F3724" s="138">
        <v>18.87</v>
      </c>
      <c r="G3724" s="138">
        <v>24.35</v>
      </c>
      <c r="H3724" s="138">
        <v>6.5176908752327751</v>
      </c>
    </row>
    <row r="3725" spans="1:8">
      <c r="A3725" s="39" t="s">
        <v>241</v>
      </c>
      <c r="B3725" s="39" t="s">
        <v>357</v>
      </c>
      <c r="C3725" s="39" t="s">
        <v>357</v>
      </c>
      <c r="D3725" s="39" t="s">
        <v>357</v>
      </c>
      <c r="E3725" s="138">
        <v>20.3</v>
      </c>
      <c r="F3725" s="138">
        <v>19.22</v>
      </c>
      <c r="G3725" s="138">
        <v>21.43</v>
      </c>
      <c r="H3725" s="138">
        <v>2.7586206896551726</v>
      </c>
    </row>
    <row r="3726" spans="1:8">
      <c r="A3726" s="39" t="s">
        <v>241</v>
      </c>
      <c r="B3726" s="39" t="s">
        <v>371</v>
      </c>
      <c r="C3726" s="39" t="s">
        <v>371</v>
      </c>
      <c r="D3726" s="39" t="s">
        <v>371</v>
      </c>
      <c r="E3726" s="138">
        <v>27.57</v>
      </c>
      <c r="F3726" s="138">
        <v>25.36</v>
      </c>
      <c r="G3726" s="138">
        <v>29.89</v>
      </c>
      <c r="H3726" s="138">
        <v>4.2074718897352188</v>
      </c>
    </row>
    <row r="3727" spans="1:8">
      <c r="A3727" s="39" t="s">
        <v>241</v>
      </c>
      <c r="B3727" s="39" t="s">
        <v>372</v>
      </c>
      <c r="C3727" s="39" t="s">
        <v>372</v>
      </c>
      <c r="D3727" s="39" t="s">
        <v>372</v>
      </c>
      <c r="E3727" s="138">
        <v>17.55</v>
      </c>
      <c r="F3727" s="138">
        <v>15.74</v>
      </c>
      <c r="G3727" s="138">
        <v>19.53</v>
      </c>
      <c r="H3727" s="138">
        <v>5.5270655270655267</v>
      </c>
    </row>
    <row r="3728" spans="1:8">
      <c r="A3728" s="39" t="s">
        <v>241</v>
      </c>
      <c r="B3728" s="39" t="s">
        <v>373</v>
      </c>
      <c r="C3728" s="39" t="s">
        <v>373</v>
      </c>
      <c r="D3728" s="39" t="s">
        <v>373</v>
      </c>
      <c r="E3728" s="138">
        <v>21.12</v>
      </c>
      <c r="F3728" s="138">
        <v>18.97</v>
      </c>
      <c r="G3728" s="138">
        <v>23.45</v>
      </c>
      <c r="H3728" s="138">
        <v>5.3977272727272725</v>
      </c>
    </row>
    <row r="3729" spans="1:8">
      <c r="A3729" s="39" t="s">
        <v>241</v>
      </c>
      <c r="B3729" s="39" t="s">
        <v>374</v>
      </c>
      <c r="C3729" s="39" t="s">
        <v>374</v>
      </c>
      <c r="D3729" s="39" t="s">
        <v>374</v>
      </c>
      <c r="E3729" s="138">
        <v>23.06</v>
      </c>
      <c r="F3729" s="138">
        <v>21.31</v>
      </c>
      <c r="G3729" s="138">
        <v>24.9</v>
      </c>
      <c r="H3729" s="138">
        <v>3.9895923677363401</v>
      </c>
    </row>
    <row r="3730" spans="1:8">
      <c r="A3730" s="39" t="s">
        <v>241</v>
      </c>
      <c r="B3730" s="39" t="s">
        <v>358</v>
      </c>
      <c r="C3730" s="39" t="s">
        <v>358</v>
      </c>
      <c r="D3730" s="39" t="s">
        <v>358</v>
      </c>
      <c r="E3730" s="138">
        <v>20.41</v>
      </c>
      <c r="F3730" s="138">
        <v>19.260000000000002</v>
      </c>
      <c r="G3730" s="138">
        <v>21.62</v>
      </c>
      <c r="H3730" s="138">
        <v>2.9397354238118565</v>
      </c>
    </row>
    <row r="3731" spans="1:8">
      <c r="A3731" s="39" t="s">
        <v>241</v>
      </c>
      <c r="B3731" s="39" t="s">
        <v>375</v>
      </c>
      <c r="C3731" s="39" t="s">
        <v>375</v>
      </c>
      <c r="D3731" s="39" t="s">
        <v>375</v>
      </c>
      <c r="E3731" s="138">
        <v>17.86</v>
      </c>
      <c r="F3731" s="138">
        <v>15.41</v>
      </c>
      <c r="G3731" s="138">
        <v>20.61</v>
      </c>
      <c r="H3731" s="138">
        <v>7.4468085106382986</v>
      </c>
    </row>
    <row r="3732" spans="1:8">
      <c r="A3732" s="39" t="s">
        <v>241</v>
      </c>
      <c r="B3732" s="39" t="s">
        <v>376</v>
      </c>
      <c r="C3732" s="39" t="s">
        <v>376</v>
      </c>
      <c r="D3732" s="39" t="s">
        <v>376</v>
      </c>
      <c r="E3732" s="138">
        <v>20.96</v>
      </c>
      <c r="F3732" s="138">
        <v>18.420000000000002</v>
      </c>
      <c r="G3732" s="138">
        <v>23.74</v>
      </c>
      <c r="H3732" s="138">
        <v>6.4885496183206106</v>
      </c>
    </row>
    <row r="3733" spans="1:8">
      <c r="A3733" s="39" t="s">
        <v>241</v>
      </c>
      <c r="B3733" s="39" t="s">
        <v>377</v>
      </c>
      <c r="C3733" s="39" t="s">
        <v>377</v>
      </c>
      <c r="D3733" s="39" t="s">
        <v>377</v>
      </c>
      <c r="E3733" s="138">
        <v>21.68</v>
      </c>
      <c r="F3733" s="138">
        <v>19.760000000000002</v>
      </c>
      <c r="G3733" s="138">
        <v>23.74</v>
      </c>
      <c r="H3733" s="138">
        <v>4.7047970479704802</v>
      </c>
    </row>
    <row r="3734" spans="1:8">
      <c r="A3734" s="39" t="s">
        <v>241</v>
      </c>
      <c r="B3734" s="39" t="s">
        <v>386</v>
      </c>
      <c r="C3734" s="39" t="s">
        <v>386</v>
      </c>
      <c r="D3734" s="39" t="s">
        <v>378</v>
      </c>
      <c r="E3734" s="138">
        <v>24.65</v>
      </c>
      <c r="F3734" s="138">
        <v>22.82</v>
      </c>
      <c r="G3734" s="138">
        <v>26.58</v>
      </c>
      <c r="H3734" s="138">
        <v>3.8945233265720081</v>
      </c>
    </row>
    <row r="3735" spans="1:8">
      <c r="A3735" s="39" t="s">
        <v>241</v>
      </c>
      <c r="B3735" s="39" t="s">
        <v>379</v>
      </c>
      <c r="C3735" s="39" t="s">
        <v>379</v>
      </c>
      <c r="D3735" s="39" t="s">
        <v>379</v>
      </c>
      <c r="E3735" s="138">
        <v>18.149999999999999</v>
      </c>
      <c r="F3735" s="138">
        <v>16.27</v>
      </c>
      <c r="G3735" s="138">
        <v>20.2</v>
      </c>
      <c r="H3735" s="138">
        <v>5.5096418732782375</v>
      </c>
    </row>
    <row r="3736" spans="1:8">
      <c r="A3736" s="39" t="s">
        <v>241</v>
      </c>
      <c r="B3736" s="39" t="s">
        <v>360</v>
      </c>
      <c r="C3736" s="39" t="s">
        <v>360</v>
      </c>
      <c r="D3736" s="39" t="s">
        <v>360</v>
      </c>
      <c r="E3736" s="138">
        <v>19.78</v>
      </c>
      <c r="F3736" s="138">
        <v>18.72</v>
      </c>
      <c r="G3736" s="138">
        <v>20.88</v>
      </c>
      <c r="H3736" s="138">
        <v>2.7805864509605662</v>
      </c>
    </row>
    <row r="3737" spans="1:8">
      <c r="A3737" s="39" t="s">
        <v>241</v>
      </c>
      <c r="B3737" s="39" t="s">
        <v>0</v>
      </c>
      <c r="C3737" s="39" t="s">
        <v>0</v>
      </c>
      <c r="D3737" s="39" t="s">
        <v>0</v>
      </c>
      <c r="E3737" s="138">
        <v>20.55</v>
      </c>
      <c r="F3737" s="138">
        <v>19.98</v>
      </c>
      <c r="G3737" s="138">
        <v>21.13</v>
      </c>
      <c r="H3737" s="138">
        <v>1.411192214111922</v>
      </c>
    </row>
    <row r="3738" spans="1:8">
      <c r="A3738" s="39" t="s">
        <v>548</v>
      </c>
      <c r="B3738" s="39" t="s">
        <v>101</v>
      </c>
      <c r="C3738" s="39" t="s">
        <v>366</v>
      </c>
      <c r="D3738" s="39" t="s">
        <v>356</v>
      </c>
      <c r="E3738" s="138">
        <v>34.119999999999997</v>
      </c>
      <c r="F3738" s="138">
        <v>28.92</v>
      </c>
      <c r="G3738" s="138">
        <v>39.729999999999997</v>
      </c>
      <c r="H3738" s="138">
        <v>8.1184056271981255</v>
      </c>
    </row>
    <row r="3739" spans="1:8">
      <c r="A3739" s="39" t="s">
        <v>548</v>
      </c>
      <c r="B3739" s="39" t="s">
        <v>108</v>
      </c>
      <c r="C3739" s="39" t="s">
        <v>365</v>
      </c>
      <c r="D3739" s="39" t="s">
        <v>356</v>
      </c>
      <c r="E3739" s="138">
        <v>46.35</v>
      </c>
      <c r="F3739" s="138">
        <v>36.81</v>
      </c>
      <c r="G3739" s="138">
        <v>56.17</v>
      </c>
      <c r="H3739" s="138">
        <v>10.787486515641854</v>
      </c>
    </row>
    <row r="3740" spans="1:8">
      <c r="A3740" s="39" t="s">
        <v>548</v>
      </c>
      <c r="B3740" s="39" t="s">
        <v>109</v>
      </c>
      <c r="C3740" s="39" t="s">
        <v>364</v>
      </c>
      <c r="D3740" s="39" t="s">
        <v>356</v>
      </c>
      <c r="E3740" s="138">
        <v>38.74</v>
      </c>
      <c r="F3740" s="138">
        <v>31.7</v>
      </c>
      <c r="G3740" s="138">
        <v>46.28</v>
      </c>
      <c r="H3740" s="138">
        <v>9.6541042849767678</v>
      </c>
    </row>
    <row r="3741" spans="1:8">
      <c r="A3741" s="39" t="s">
        <v>548</v>
      </c>
      <c r="B3741" s="39" t="s">
        <v>112</v>
      </c>
      <c r="C3741" s="39" t="s">
        <v>364</v>
      </c>
      <c r="D3741" s="39" t="s">
        <v>356</v>
      </c>
      <c r="E3741" s="138">
        <v>33.409999999999997</v>
      </c>
      <c r="F3741" s="138">
        <v>25.71</v>
      </c>
      <c r="G3741" s="138">
        <v>42.11</v>
      </c>
      <c r="H3741" s="138">
        <v>12.601017659383421</v>
      </c>
    </row>
    <row r="3742" spans="1:8">
      <c r="A3742" s="39" t="s">
        <v>548</v>
      </c>
      <c r="B3742" s="39" t="s">
        <v>115</v>
      </c>
      <c r="C3742" s="39" t="s">
        <v>366</v>
      </c>
      <c r="D3742" s="39" t="s">
        <v>356</v>
      </c>
      <c r="E3742" s="138">
        <v>27.74</v>
      </c>
      <c r="F3742" s="138">
        <v>23.35</v>
      </c>
      <c r="G3742" s="138">
        <v>32.590000000000003</v>
      </c>
      <c r="H3742" s="138">
        <v>8.5075702956020187</v>
      </c>
    </row>
    <row r="3743" spans="1:8">
      <c r="A3743" s="39" t="s">
        <v>548</v>
      </c>
      <c r="B3743" s="39" t="s">
        <v>118</v>
      </c>
      <c r="C3743" s="39" t="s">
        <v>365</v>
      </c>
      <c r="D3743" s="39" t="s">
        <v>356</v>
      </c>
      <c r="E3743" s="138">
        <v>39.44</v>
      </c>
      <c r="F3743" s="138">
        <v>32.79</v>
      </c>
      <c r="G3743" s="138">
        <v>46.5</v>
      </c>
      <c r="H3743" s="138">
        <v>8.9249492900608516</v>
      </c>
    </row>
    <row r="3744" spans="1:8">
      <c r="A3744" s="39" t="s">
        <v>548</v>
      </c>
      <c r="B3744" s="39" t="s">
        <v>122</v>
      </c>
      <c r="C3744" s="39" t="s">
        <v>364</v>
      </c>
      <c r="D3744" s="39" t="s">
        <v>356</v>
      </c>
      <c r="E3744" s="138">
        <v>40.549999999999997</v>
      </c>
      <c r="F3744" s="138">
        <v>34.950000000000003</v>
      </c>
      <c r="G3744" s="138">
        <v>46.42</v>
      </c>
      <c r="H3744" s="138">
        <v>7.2503082614056718</v>
      </c>
    </row>
    <row r="3745" spans="1:8">
      <c r="A3745" s="39" t="s">
        <v>548</v>
      </c>
      <c r="B3745" s="39" t="s">
        <v>130</v>
      </c>
      <c r="C3745" s="39" t="s">
        <v>363</v>
      </c>
      <c r="D3745" s="39" t="s">
        <v>356</v>
      </c>
      <c r="E3745" s="138">
        <v>28.15</v>
      </c>
      <c r="F3745" s="138">
        <v>23.65</v>
      </c>
      <c r="G3745" s="138">
        <v>33.14</v>
      </c>
      <c r="H3745" s="138">
        <v>8.6323268206039074</v>
      </c>
    </row>
    <row r="3746" spans="1:8">
      <c r="A3746" s="39" t="s">
        <v>548</v>
      </c>
      <c r="B3746" s="39" t="s">
        <v>135</v>
      </c>
      <c r="C3746" s="39" t="s">
        <v>364</v>
      </c>
      <c r="D3746" s="39" t="s">
        <v>356</v>
      </c>
      <c r="E3746" s="138">
        <v>22.51</v>
      </c>
      <c r="F3746" s="138">
        <v>15.41</v>
      </c>
      <c r="G3746" s="138">
        <v>31.66</v>
      </c>
      <c r="H3746" s="138">
        <v>18.436250555308753</v>
      </c>
    </row>
    <row r="3747" spans="1:8">
      <c r="A3747" s="39" t="s">
        <v>548</v>
      </c>
      <c r="B3747" s="39" t="s">
        <v>136</v>
      </c>
      <c r="C3747" s="39" t="s">
        <v>364</v>
      </c>
      <c r="D3747" s="39" t="s">
        <v>356</v>
      </c>
      <c r="E3747" s="138">
        <v>35.04</v>
      </c>
      <c r="F3747" s="138">
        <v>28.52</v>
      </c>
      <c r="G3747" s="138">
        <v>42.17</v>
      </c>
      <c r="H3747" s="138">
        <v>9.9885844748858457</v>
      </c>
    </row>
    <row r="3748" spans="1:8">
      <c r="A3748" s="39" t="s">
        <v>548</v>
      </c>
      <c r="B3748" s="39" t="s">
        <v>143</v>
      </c>
      <c r="C3748" s="39" t="s">
        <v>365</v>
      </c>
      <c r="D3748" s="39" t="s">
        <v>356</v>
      </c>
      <c r="E3748" s="138">
        <v>34.700000000000003</v>
      </c>
      <c r="F3748" s="138">
        <v>27.96</v>
      </c>
      <c r="G3748" s="138">
        <v>42.11</v>
      </c>
      <c r="H3748" s="138">
        <v>10.461095100864553</v>
      </c>
    </row>
    <row r="3749" spans="1:8">
      <c r="A3749" s="39" t="s">
        <v>548</v>
      </c>
      <c r="B3749" s="39" t="s">
        <v>149</v>
      </c>
      <c r="C3749" s="39" t="s">
        <v>363</v>
      </c>
      <c r="D3749" s="39" t="s">
        <v>356</v>
      </c>
      <c r="E3749" s="138">
        <v>30.19</v>
      </c>
      <c r="F3749" s="138">
        <v>25.49</v>
      </c>
      <c r="G3749" s="138">
        <v>35.33</v>
      </c>
      <c r="H3749" s="138">
        <v>8.3471348128519374</v>
      </c>
    </row>
    <row r="3750" spans="1:8">
      <c r="A3750" s="39" t="s">
        <v>548</v>
      </c>
      <c r="B3750" s="39" t="s">
        <v>151</v>
      </c>
      <c r="C3750" s="39" t="s">
        <v>364</v>
      </c>
      <c r="D3750" s="39" t="s">
        <v>356</v>
      </c>
      <c r="E3750" s="138">
        <v>32.69</v>
      </c>
      <c r="F3750" s="138">
        <v>24.68</v>
      </c>
      <c r="G3750" s="138">
        <v>41.84</v>
      </c>
      <c r="H3750" s="138">
        <v>13.490364025695934</v>
      </c>
    </row>
    <row r="3751" spans="1:8">
      <c r="A3751" s="39" t="s">
        <v>548</v>
      </c>
      <c r="B3751" s="39" t="s">
        <v>154</v>
      </c>
      <c r="C3751" s="39" t="s">
        <v>366</v>
      </c>
      <c r="D3751" s="39" t="s">
        <v>356</v>
      </c>
      <c r="E3751" s="138">
        <v>36.369999999999997</v>
      </c>
      <c r="F3751" s="138">
        <v>30.04</v>
      </c>
      <c r="G3751" s="138">
        <v>43.2</v>
      </c>
      <c r="H3751" s="138">
        <v>9.2658784712675288</v>
      </c>
    </row>
    <row r="3752" spans="1:8">
      <c r="A3752" s="39" t="s">
        <v>548</v>
      </c>
      <c r="B3752" s="39" t="s">
        <v>164</v>
      </c>
      <c r="C3752" s="39" t="s">
        <v>365</v>
      </c>
      <c r="D3752" s="39" t="s">
        <v>356</v>
      </c>
      <c r="E3752" s="138">
        <v>39.54</v>
      </c>
      <c r="F3752" s="138">
        <v>31.27</v>
      </c>
      <c r="G3752" s="138">
        <v>48.46</v>
      </c>
      <c r="H3752" s="138">
        <v>11.178553363682347</v>
      </c>
    </row>
    <row r="3753" spans="1:8">
      <c r="A3753" s="39" t="s">
        <v>548</v>
      </c>
      <c r="B3753" s="39" t="s">
        <v>171</v>
      </c>
      <c r="C3753" s="39" t="s">
        <v>366</v>
      </c>
      <c r="D3753" s="39" t="s">
        <v>356</v>
      </c>
      <c r="E3753" s="138">
        <v>32.82</v>
      </c>
      <c r="F3753" s="138">
        <v>27.88</v>
      </c>
      <c r="G3753" s="138">
        <v>38.17</v>
      </c>
      <c r="H3753" s="138">
        <v>8.0134064594759291</v>
      </c>
    </row>
    <row r="3754" spans="1:8">
      <c r="A3754" s="39" t="s">
        <v>548</v>
      </c>
      <c r="B3754" s="39" t="s">
        <v>174</v>
      </c>
      <c r="C3754" s="39" t="s">
        <v>366</v>
      </c>
      <c r="D3754" s="39" t="s">
        <v>356</v>
      </c>
      <c r="E3754" s="138">
        <v>33.65</v>
      </c>
      <c r="F3754" s="138">
        <v>27.74</v>
      </c>
      <c r="G3754" s="138">
        <v>40.119999999999997</v>
      </c>
      <c r="H3754" s="138">
        <v>9.4205052005943539</v>
      </c>
    </row>
    <row r="3755" spans="1:8">
      <c r="A3755" s="39" t="s">
        <v>547</v>
      </c>
      <c r="B3755" s="39" t="s">
        <v>101</v>
      </c>
      <c r="C3755" s="39" t="s">
        <v>366</v>
      </c>
      <c r="D3755" s="39" t="s">
        <v>356</v>
      </c>
      <c r="E3755" s="138">
        <v>24.34</v>
      </c>
      <c r="F3755" s="138">
        <v>19.82</v>
      </c>
      <c r="G3755" s="138">
        <v>29.5</v>
      </c>
      <c r="H3755" s="138">
        <v>10.147904683648317</v>
      </c>
    </row>
    <row r="3756" spans="1:8">
      <c r="A3756" s="39" t="s">
        <v>547</v>
      </c>
      <c r="B3756" s="39" t="s">
        <v>108</v>
      </c>
      <c r="C3756" s="39" t="s">
        <v>365</v>
      </c>
      <c r="D3756" s="39" t="s">
        <v>356</v>
      </c>
      <c r="E3756" s="138">
        <v>30.37</v>
      </c>
      <c r="F3756" s="138">
        <v>22.38</v>
      </c>
      <c r="G3756" s="138">
        <v>39.770000000000003</v>
      </c>
      <c r="H3756" s="138">
        <v>14.718472176489955</v>
      </c>
    </row>
    <row r="3757" spans="1:8">
      <c r="A3757" s="39" t="s">
        <v>547</v>
      </c>
      <c r="B3757" s="39" t="s">
        <v>109</v>
      </c>
      <c r="C3757" s="39" t="s">
        <v>364</v>
      </c>
      <c r="D3757" s="39" t="s">
        <v>356</v>
      </c>
      <c r="E3757" s="138">
        <v>30.89</v>
      </c>
      <c r="F3757" s="138">
        <v>25.79</v>
      </c>
      <c r="G3757" s="138">
        <v>36.5</v>
      </c>
      <c r="H3757" s="138">
        <v>8.8701845257364855</v>
      </c>
    </row>
    <row r="3758" spans="1:8">
      <c r="A3758" s="39" t="s">
        <v>547</v>
      </c>
      <c r="B3758" s="39" t="s">
        <v>112</v>
      </c>
      <c r="C3758" s="39" t="s">
        <v>364</v>
      </c>
      <c r="D3758" s="39" t="s">
        <v>356</v>
      </c>
      <c r="E3758" s="138">
        <v>36.82</v>
      </c>
      <c r="F3758" s="138">
        <v>29.93</v>
      </c>
      <c r="G3758" s="138">
        <v>44.29</v>
      </c>
      <c r="H3758" s="138">
        <v>10.02172732210755</v>
      </c>
    </row>
    <row r="3759" spans="1:8">
      <c r="A3759" s="39" t="s">
        <v>547</v>
      </c>
      <c r="B3759" s="39" t="s">
        <v>115</v>
      </c>
      <c r="C3759" s="39" t="s">
        <v>366</v>
      </c>
      <c r="D3759" s="39" t="s">
        <v>356</v>
      </c>
      <c r="E3759" s="138">
        <v>27.59</v>
      </c>
      <c r="F3759" s="138">
        <v>23.2</v>
      </c>
      <c r="G3759" s="138">
        <v>32.47</v>
      </c>
      <c r="H3759" s="138">
        <v>8.5900688655309896</v>
      </c>
    </row>
    <row r="3760" spans="1:8">
      <c r="A3760" s="39" t="s">
        <v>547</v>
      </c>
      <c r="B3760" s="39" t="s">
        <v>118</v>
      </c>
      <c r="C3760" s="39" t="s">
        <v>365</v>
      </c>
      <c r="D3760" s="39" t="s">
        <v>356</v>
      </c>
      <c r="E3760" s="138">
        <v>33.18</v>
      </c>
      <c r="F3760" s="138">
        <v>27.94</v>
      </c>
      <c r="G3760" s="138">
        <v>38.869999999999997</v>
      </c>
      <c r="H3760" s="138">
        <v>8.4388185654008439</v>
      </c>
    </row>
    <row r="3761" spans="1:8">
      <c r="A3761" s="39" t="s">
        <v>547</v>
      </c>
      <c r="B3761" s="39" t="s">
        <v>122</v>
      </c>
      <c r="C3761" s="39" t="s">
        <v>364</v>
      </c>
      <c r="D3761" s="39" t="s">
        <v>356</v>
      </c>
      <c r="E3761" s="138">
        <v>32.79</v>
      </c>
      <c r="F3761" s="138">
        <v>28.05</v>
      </c>
      <c r="G3761" s="138">
        <v>37.9</v>
      </c>
      <c r="H3761" s="138">
        <v>7.685269899359561</v>
      </c>
    </row>
    <row r="3762" spans="1:8">
      <c r="A3762" s="39" t="s">
        <v>547</v>
      </c>
      <c r="B3762" s="39" t="s">
        <v>130</v>
      </c>
      <c r="C3762" s="39" t="s">
        <v>363</v>
      </c>
      <c r="D3762" s="39" t="s">
        <v>356</v>
      </c>
      <c r="E3762" s="138">
        <v>28.63</v>
      </c>
      <c r="F3762" s="138">
        <v>24.4</v>
      </c>
      <c r="G3762" s="138">
        <v>33.26</v>
      </c>
      <c r="H3762" s="138">
        <v>7.8938176737687726</v>
      </c>
    </row>
    <row r="3763" spans="1:8">
      <c r="A3763" s="39" t="s">
        <v>547</v>
      </c>
      <c r="B3763" s="39" t="s">
        <v>135</v>
      </c>
      <c r="C3763" s="39" t="s">
        <v>364</v>
      </c>
      <c r="D3763" s="39" t="s">
        <v>356</v>
      </c>
      <c r="E3763" s="138">
        <v>39.17</v>
      </c>
      <c r="F3763" s="138">
        <v>28.23</v>
      </c>
      <c r="G3763" s="138">
        <v>51.32</v>
      </c>
      <c r="H3763" s="138">
        <v>15.29231554761297</v>
      </c>
    </row>
    <row r="3764" spans="1:8">
      <c r="A3764" s="39" t="s">
        <v>547</v>
      </c>
      <c r="B3764" s="39" t="s">
        <v>136</v>
      </c>
      <c r="C3764" s="39" t="s">
        <v>364</v>
      </c>
      <c r="D3764" s="39" t="s">
        <v>356</v>
      </c>
      <c r="E3764" s="138">
        <v>26.57</v>
      </c>
      <c r="F3764" s="138">
        <v>21.77</v>
      </c>
      <c r="G3764" s="138">
        <v>31.99</v>
      </c>
      <c r="H3764" s="138">
        <v>9.8231087692886714</v>
      </c>
    </row>
    <row r="3765" spans="1:8">
      <c r="A3765" s="39" t="s">
        <v>547</v>
      </c>
      <c r="B3765" s="39" t="s">
        <v>143</v>
      </c>
      <c r="C3765" s="39" t="s">
        <v>365</v>
      </c>
      <c r="D3765" s="39" t="s">
        <v>356</v>
      </c>
      <c r="E3765" s="138">
        <v>32.15</v>
      </c>
      <c r="F3765" s="138">
        <v>26.11</v>
      </c>
      <c r="G3765" s="138">
        <v>38.840000000000003</v>
      </c>
      <c r="H3765" s="138">
        <v>10.139968895800934</v>
      </c>
    </row>
    <row r="3766" spans="1:8">
      <c r="A3766" s="39" t="s">
        <v>547</v>
      </c>
      <c r="B3766" s="39" t="s">
        <v>149</v>
      </c>
      <c r="C3766" s="39" t="s">
        <v>363</v>
      </c>
      <c r="D3766" s="39" t="s">
        <v>356</v>
      </c>
      <c r="E3766" s="138">
        <v>25.32</v>
      </c>
      <c r="F3766" s="138">
        <v>21.57</v>
      </c>
      <c r="G3766" s="138">
        <v>29.49</v>
      </c>
      <c r="H3766" s="138">
        <v>7.9778830963665088</v>
      </c>
    </row>
    <row r="3767" spans="1:8">
      <c r="A3767" s="39" t="s">
        <v>547</v>
      </c>
      <c r="B3767" s="39" t="s">
        <v>151</v>
      </c>
      <c r="C3767" s="39" t="s">
        <v>364</v>
      </c>
      <c r="D3767" s="39" t="s">
        <v>356</v>
      </c>
      <c r="E3767" s="138">
        <v>26.8</v>
      </c>
      <c r="F3767" s="138">
        <v>22.03</v>
      </c>
      <c r="G3767" s="138">
        <v>32.18</v>
      </c>
      <c r="H3767" s="138">
        <v>9.6641791044776113</v>
      </c>
    </row>
    <row r="3768" spans="1:8">
      <c r="A3768" s="39" t="s">
        <v>547</v>
      </c>
      <c r="B3768" s="39" t="s">
        <v>154</v>
      </c>
      <c r="C3768" s="39" t="s">
        <v>366</v>
      </c>
      <c r="D3768" s="39" t="s">
        <v>356</v>
      </c>
      <c r="E3768" s="138">
        <v>26.01</v>
      </c>
      <c r="F3768" s="138">
        <v>20.86</v>
      </c>
      <c r="G3768" s="138">
        <v>31.92</v>
      </c>
      <c r="H3768" s="138">
        <v>10.880430603613995</v>
      </c>
    </row>
    <row r="3769" spans="1:8">
      <c r="A3769" s="39" t="s">
        <v>547</v>
      </c>
      <c r="B3769" s="39" t="s">
        <v>164</v>
      </c>
      <c r="C3769" s="39" t="s">
        <v>365</v>
      </c>
      <c r="D3769" s="39" t="s">
        <v>356</v>
      </c>
      <c r="E3769" s="138">
        <v>26.64</v>
      </c>
      <c r="F3769" s="138">
        <v>21.23</v>
      </c>
      <c r="G3769" s="138">
        <v>32.840000000000003</v>
      </c>
      <c r="H3769" s="138">
        <v>11.148648648648649</v>
      </c>
    </row>
    <row r="3770" spans="1:8">
      <c r="A3770" s="39" t="s">
        <v>547</v>
      </c>
      <c r="B3770" s="39" t="s">
        <v>171</v>
      </c>
      <c r="C3770" s="39" t="s">
        <v>366</v>
      </c>
      <c r="D3770" s="39" t="s">
        <v>356</v>
      </c>
      <c r="E3770" s="138">
        <v>28.21</v>
      </c>
      <c r="F3770" s="138">
        <v>23.96</v>
      </c>
      <c r="G3770" s="138">
        <v>32.89</v>
      </c>
      <c r="H3770" s="138">
        <v>8.0822403403048551</v>
      </c>
    </row>
    <row r="3771" spans="1:8">
      <c r="A3771" s="39" t="s">
        <v>547</v>
      </c>
      <c r="B3771" s="39" t="s">
        <v>174</v>
      </c>
      <c r="C3771" s="39" t="s">
        <v>366</v>
      </c>
      <c r="D3771" s="39" t="s">
        <v>356</v>
      </c>
      <c r="E3771" s="138">
        <v>21.85</v>
      </c>
      <c r="F3771" s="138">
        <v>17.2</v>
      </c>
      <c r="G3771" s="138">
        <v>27.34</v>
      </c>
      <c r="H3771" s="138">
        <v>11.853546910755147</v>
      </c>
    </row>
    <row r="3772" spans="1:8">
      <c r="A3772" s="39" t="s">
        <v>548</v>
      </c>
      <c r="B3772" s="39" t="s">
        <v>102</v>
      </c>
      <c r="C3772" s="39" t="s">
        <v>368</v>
      </c>
      <c r="D3772" s="39" t="s">
        <v>357</v>
      </c>
      <c r="E3772" s="138">
        <v>28.69</v>
      </c>
      <c r="F3772" s="138">
        <v>21.25</v>
      </c>
      <c r="G3772" s="138">
        <v>37.51</v>
      </c>
      <c r="H3772" s="138">
        <v>14.534681073544789</v>
      </c>
    </row>
    <row r="3773" spans="1:8">
      <c r="A3773" s="39" t="s">
        <v>548</v>
      </c>
      <c r="B3773" s="39" t="s">
        <v>103</v>
      </c>
      <c r="C3773" s="39" t="s">
        <v>368</v>
      </c>
      <c r="D3773" s="39" t="s">
        <v>357</v>
      </c>
      <c r="E3773" s="138">
        <v>39.42</v>
      </c>
      <c r="F3773" s="138">
        <v>32.31</v>
      </c>
      <c r="G3773" s="138">
        <v>47</v>
      </c>
      <c r="H3773" s="138">
        <v>9.5636732623033982</v>
      </c>
    </row>
    <row r="3774" spans="1:8">
      <c r="A3774" s="39" t="s">
        <v>548</v>
      </c>
      <c r="B3774" s="39" t="s">
        <v>104</v>
      </c>
      <c r="C3774" s="39" t="s">
        <v>367</v>
      </c>
      <c r="D3774" s="39" t="s">
        <v>357</v>
      </c>
      <c r="E3774" s="138">
        <v>32.04</v>
      </c>
      <c r="F3774" s="138">
        <v>25.97</v>
      </c>
      <c r="G3774" s="138">
        <v>38.78</v>
      </c>
      <c r="H3774" s="138">
        <v>10.237203495630462</v>
      </c>
    </row>
    <row r="3775" spans="1:8">
      <c r="A3775" s="39" t="s">
        <v>548</v>
      </c>
      <c r="B3775" s="39" t="s">
        <v>110</v>
      </c>
      <c r="C3775" s="39" t="s">
        <v>370</v>
      </c>
      <c r="D3775" s="39" t="s">
        <v>357</v>
      </c>
      <c r="E3775" s="138">
        <v>34.1</v>
      </c>
      <c r="F3775" s="138">
        <v>28.68</v>
      </c>
      <c r="G3775" s="138">
        <v>39.97</v>
      </c>
      <c r="H3775" s="138">
        <v>8.4750733137829908</v>
      </c>
    </row>
    <row r="3776" spans="1:8">
      <c r="A3776" s="39" t="s">
        <v>548</v>
      </c>
      <c r="B3776" s="39" t="s">
        <v>111</v>
      </c>
      <c r="C3776" s="39" t="s">
        <v>370</v>
      </c>
      <c r="D3776" s="39" t="s">
        <v>357</v>
      </c>
      <c r="E3776" s="138">
        <v>31.66</v>
      </c>
      <c r="F3776" s="138">
        <v>27.01</v>
      </c>
      <c r="G3776" s="138">
        <v>36.71</v>
      </c>
      <c r="H3776" s="138">
        <v>7.8332280480101071</v>
      </c>
    </row>
    <row r="3777" spans="1:8">
      <c r="A3777" s="39" t="s">
        <v>548</v>
      </c>
      <c r="B3777" s="39" t="s">
        <v>116</v>
      </c>
      <c r="C3777" s="39" t="s">
        <v>369</v>
      </c>
      <c r="D3777" s="39" t="s">
        <v>357</v>
      </c>
      <c r="E3777" s="138">
        <v>34.409999999999997</v>
      </c>
      <c r="F3777" s="138">
        <v>26.43</v>
      </c>
      <c r="G3777" s="138">
        <v>43.39</v>
      </c>
      <c r="H3777" s="138">
        <v>12.670735251380416</v>
      </c>
    </row>
    <row r="3778" spans="1:8">
      <c r="A3778" s="39" t="s">
        <v>548</v>
      </c>
      <c r="B3778" s="39" t="s">
        <v>117</v>
      </c>
      <c r="C3778" s="39" t="s">
        <v>367</v>
      </c>
      <c r="D3778" s="39" t="s">
        <v>357</v>
      </c>
      <c r="E3778" s="138">
        <v>37.04</v>
      </c>
      <c r="F3778" s="138">
        <v>31.32</v>
      </c>
      <c r="G3778" s="138">
        <v>43.16</v>
      </c>
      <c r="H3778" s="138">
        <v>8.1803455723542111</v>
      </c>
    </row>
    <row r="3779" spans="1:8">
      <c r="A3779" s="39" t="s">
        <v>548</v>
      </c>
      <c r="B3779" s="39" t="s">
        <v>119</v>
      </c>
      <c r="C3779" s="39" t="s">
        <v>367</v>
      </c>
      <c r="D3779" s="39" t="s">
        <v>357</v>
      </c>
      <c r="E3779" s="138">
        <v>33.43</v>
      </c>
      <c r="F3779" s="138">
        <v>28.34</v>
      </c>
      <c r="G3779" s="138">
        <v>38.950000000000003</v>
      </c>
      <c r="H3779" s="138">
        <v>8.1364044271612332</v>
      </c>
    </row>
    <row r="3780" spans="1:8">
      <c r="A3780" s="39" t="s">
        <v>548</v>
      </c>
      <c r="B3780" s="39" t="s">
        <v>123</v>
      </c>
      <c r="C3780" s="39" t="s">
        <v>370</v>
      </c>
      <c r="D3780" s="39" t="s">
        <v>357</v>
      </c>
      <c r="E3780" s="138">
        <v>29.12</v>
      </c>
      <c r="F3780" s="138">
        <v>24.07</v>
      </c>
      <c r="G3780" s="138">
        <v>34.74</v>
      </c>
      <c r="H3780" s="138">
        <v>9.375</v>
      </c>
    </row>
    <row r="3781" spans="1:8">
      <c r="A3781" s="39" t="s">
        <v>548</v>
      </c>
      <c r="B3781" s="39" t="s">
        <v>132</v>
      </c>
      <c r="C3781" s="39" t="s">
        <v>367</v>
      </c>
      <c r="D3781" s="39" t="s">
        <v>357</v>
      </c>
      <c r="E3781" s="138">
        <v>29.87</v>
      </c>
      <c r="F3781" s="138">
        <v>24.73</v>
      </c>
      <c r="G3781" s="138">
        <v>35.58</v>
      </c>
      <c r="H3781" s="138">
        <v>9.306996986943421</v>
      </c>
    </row>
    <row r="3782" spans="1:8">
      <c r="A3782" s="39" t="s">
        <v>548</v>
      </c>
      <c r="B3782" s="39" t="s">
        <v>134</v>
      </c>
      <c r="C3782" s="39" t="s">
        <v>368</v>
      </c>
      <c r="D3782" s="39" t="s">
        <v>357</v>
      </c>
      <c r="E3782" s="138">
        <v>31.02</v>
      </c>
      <c r="F3782" s="138">
        <v>24.95</v>
      </c>
      <c r="G3782" s="138">
        <v>37.82</v>
      </c>
      <c r="H3782" s="138">
        <v>10.638297872340425</v>
      </c>
    </row>
    <row r="3783" spans="1:8">
      <c r="A3783" s="39" t="s">
        <v>548</v>
      </c>
      <c r="B3783" s="39" t="s">
        <v>150</v>
      </c>
      <c r="C3783" s="39" t="s">
        <v>367</v>
      </c>
      <c r="D3783" s="39" t="s">
        <v>357</v>
      </c>
      <c r="E3783" s="138">
        <v>31.21</v>
      </c>
      <c r="F3783" s="138">
        <v>24.76</v>
      </c>
      <c r="G3783" s="138">
        <v>38.49</v>
      </c>
      <c r="H3783" s="138">
        <v>11.278436398590195</v>
      </c>
    </row>
    <row r="3784" spans="1:8">
      <c r="A3784" s="39" t="s">
        <v>548</v>
      </c>
      <c r="B3784" s="39" t="s">
        <v>156</v>
      </c>
      <c r="C3784" s="39" t="s">
        <v>367</v>
      </c>
      <c r="D3784" s="39" t="s">
        <v>357</v>
      </c>
      <c r="E3784" s="138">
        <v>34.450000000000003</v>
      </c>
      <c r="F3784" s="138">
        <v>28.73</v>
      </c>
      <c r="G3784" s="138">
        <v>40.67</v>
      </c>
      <c r="H3784" s="138">
        <v>8.8824383164005809</v>
      </c>
    </row>
    <row r="3785" spans="1:8">
      <c r="A3785" s="39" t="s">
        <v>548</v>
      </c>
      <c r="B3785" s="39" t="s">
        <v>159</v>
      </c>
      <c r="C3785" s="39" t="s">
        <v>368</v>
      </c>
      <c r="D3785" s="39" t="s">
        <v>357</v>
      </c>
      <c r="E3785" s="138">
        <v>33.22</v>
      </c>
      <c r="F3785" s="138">
        <v>26.51</v>
      </c>
      <c r="G3785" s="138">
        <v>40.68</v>
      </c>
      <c r="H3785" s="138">
        <v>10.927152317880795</v>
      </c>
    </row>
    <row r="3786" spans="1:8">
      <c r="A3786" s="39" t="s">
        <v>548</v>
      </c>
      <c r="B3786" s="39" t="s">
        <v>161</v>
      </c>
      <c r="C3786" s="39" t="s">
        <v>367</v>
      </c>
      <c r="D3786" s="39" t="s">
        <v>357</v>
      </c>
      <c r="E3786" s="138">
        <v>33.979999999999997</v>
      </c>
      <c r="F3786" s="138">
        <v>28.68</v>
      </c>
      <c r="G3786" s="138">
        <v>39.700000000000003</v>
      </c>
      <c r="H3786" s="138">
        <v>8.2989994114184817</v>
      </c>
    </row>
    <row r="3787" spans="1:8">
      <c r="A3787" s="39" t="s">
        <v>548</v>
      </c>
      <c r="B3787" s="39" t="s">
        <v>168</v>
      </c>
      <c r="C3787" s="39" t="s">
        <v>369</v>
      </c>
      <c r="D3787" s="39" t="s">
        <v>357</v>
      </c>
      <c r="E3787" s="138">
        <v>32.04</v>
      </c>
      <c r="F3787" s="138">
        <v>25.12</v>
      </c>
      <c r="G3787" s="138">
        <v>39.85</v>
      </c>
      <c r="H3787" s="138">
        <v>11.797752808988763</v>
      </c>
    </row>
    <row r="3788" spans="1:8">
      <c r="A3788" s="39" t="s">
        <v>547</v>
      </c>
      <c r="B3788" s="39" t="s">
        <v>102</v>
      </c>
      <c r="C3788" s="39" t="s">
        <v>368</v>
      </c>
      <c r="D3788" s="39" t="s">
        <v>357</v>
      </c>
      <c r="E3788" s="138">
        <v>34.61</v>
      </c>
      <c r="F3788" s="138">
        <v>27.46</v>
      </c>
      <c r="G3788" s="138">
        <v>42.53</v>
      </c>
      <c r="H3788" s="138">
        <v>11.181739381681595</v>
      </c>
    </row>
    <row r="3789" spans="1:8">
      <c r="A3789" s="39" t="s">
        <v>547</v>
      </c>
      <c r="B3789" s="39" t="s">
        <v>103</v>
      </c>
      <c r="C3789" s="39" t="s">
        <v>368</v>
      </c>
      <c r="D3789" s="39" t="s">
        <v>357</v>
      </c>
      <c r="E3789" s="138">
        <v>27.09</v>
      </c>
      <c r="F3789" s="138">
        <v>22.34</v>
      </c>
      <c r="G3789" s="138">
        <v>32.42</v>
      </c>
      <c r="H3789" s="138">
        <v>9.5238095238095255</v>
      </c>
    </row>
    <row r="3790" spans="1:8">
      <c r="A3790" s="39" t="s">
        <v>547</v>
      </c>
      <c r="B3790" s="39" t="s">
        <v>104</v>
      </c>
      <c r="C3790" s="39" t="s">
        <v>367</v>
      </c>
      <c r="D3790" s="39" t="s">
        <v>357</v>
      </c>
      <c r="E3790" s="138">
        <v>24.75</v>
      </c>
      <c r="F3790" s="138">
        <v>18.170000000000002</v>
      </c>
      <c r="G3790" s="138">
        <v>32.75</v>
      </c>
      <c r="H3790" s="138">
        <v>15.070707070707071</v>
      </c>
    </row>
    <row r="3791" spans="1:8">
      <c r="A3791" s="39" t="s">
        <v>547</v>
      </c>
      <c r="B3791" s="39" t="s">
        <v>110</v>
      </c>
      <c r="C3791" s="39" t="s">
        <v>370</v>
      </c>
      <c r="D3791" s="39" t="s">
        <v>357</v>
      </c>
      <c r="E3791" s="138">
        <v>28.39</v>
      </c>
      <c r="F3791" s="138">
        <v>23.99</v>
      </c>
      <c r="G3791" s="138">
        <v>33.25</v>
      </c>
      <c r="H3791" s="138">
        <v>8.348009862627686</v>
      </c>
    </row>
    <row r="3792" spans="1:8">
      <c r="A3792" s="39" t="s">
        <v>547</v>
      </c>
      <c r="B3792" s="39" t="s">
        <v>111</v>
      </c>
      <c r="C3792" s="39" t="s">
        <v>370</v>
      </c>
      <c r="D3792" s="39" t="s">
        <v>357</v>
      </c>
      <c r="E3792" s="138">
        <v>30.98</v>
      </c>
      <c r="F3792" s="138">
        <v>26.93</v>
      </c>
      <c r="G3792" s="138">
        <v>35.35</v>
      </c>
      <c r="H3792" s="138">
        <v>6.9399612653324727</v>
      </c>
    </row>
    <row r="3793" spans="1:8">
      <c r="A3793" s="39" t="s">
        <v>547</v>
      </c>
      <c r="B3793" s="39" t="s">
        <v>116</v>
      </c>
      <c r="C3793" s="39" t="s">
        <v>369</v>
      </c>
      <c r="D3793" s="39" t="s">
        <v>357</v>
      </c>
      <c r="E3793" s="138">
        <v>29.64</v>
      </c>
      <c r="F3793" s="138">
        <v>23.98</v>
      </c>
      <c r="G3793" s="138">
        <v>36</v>
      </c>
      <c r="H3793" s="138">
        <v>10.39136302294197</v>
      </c>
    </row>
    <row r="3794" spans="1:8">
      <c r="A3794" s="39" t="s">
        <v>547</v>
      </c>
      <c r="B3794" s="39" t="s">
        <v>117</v>
      </c>
      <c r="C3794" s="39" t="s">
        <v>367</v>
      </c>
      <c r="D3794" s="39" t="s">
        <v>357</v>
      </c>
      <c r="E3794" s="138">
        <v>28.12</v>
      </c>
      <c r="F3794" s="138">
        <v>23.53</v>
      </c>
      <c r="G3794" s="138">
        <v>33.22</v>
      </c>
      <c r="H3794" s="138">
        <v>8.8193456614509245</v>
      </c>
    </row>
    <row r="3795" spans="1:8">
      <c r="A3795" s="39" t="s">
        <v>547</v>
      </c>
      <c r="B3795" s="39" t="s">
        <v>119</v>
      </c>
      <c r="C3795" s="39" t="s">
        <v>367</v>
      </c>
      <c r="D3795" s="39" t="s">
        <v>357</v>
      </c>
      <c r="E3795" s="138">
        <v>20.65</v>
      </c>
      <c r="F3795" s="138">
        <v>16.7</v>
      </c>
      <c r="G3795" s="138">
        <v>25.24</v>
      </c>
      <c r="H3795" s="138">
        <v>10.556900726392254</v>
      </c>
    </row>
    <row r="3796" spans="1:8">
      <c r="A3796" s="39" t="s">
        <v>547</v>
      </c>
      <c r="B3796" s="39" t="s">
        <v>123</v>
      </c>
      <c r="C3796" s="39" t="s">
        <v>370</v>
      </c>
      <c r="D3796" s="39" t="s">
        <v>357</v>
      </c>
      <c r="E3796" s="138">
        <v>20.059999999999999</v>
      </c>
      <c r="F3796" s="138">
        <v>16.38</v>
      </c>
      <c r="G3796" s="138">
        <v>24.33</v>
      </c>
      <c r="H3796" s="138">
        <v>10.119641076769691</v>
      </c>
    </row>
    <row r="3797" spans="1:8">
      <c r="A3797" s="39" t="s">
        <v>547</v>
      </c>
      <c r="B3797" s="39" t="s">
        <v>132</v>
      </c>
      <c r="C3797" s="39" t="s">
        <v>367</v>
      </c>
      <c r="D3797" s="39" t="s">
        <v>357</v>
      </c>
      <c r="E3797" s="138">
        <v>21.63</v>
      </c>
      <c r="F3797" s="138">
        <v>17.8</v>
      </c>
      <c r="G3797" s="138">
        <v>26.02</v>
      </c>
      <c r="H3797" s="138">
        <v>9.7087378640776709</v>
      </c>
    </row>
    <row r="3798" spans="1:8">
      <c r="A3798" s="39" t="s">
        <v>547</v>
      </c>
      <c r="B3798" s="39" t="s">
        <v>134</v>
      </c>
      <c r="C3798" s="39" t="s">
        <v>368</v>
      </c>
      <c r="D3798" s="39" t="s">
        <v>357</v>
      </c>
      <c r="E3798" s="138">
        <v>33.46</v>
      </c>
      <c r="F3798" s="138">
        <v>27.97</v>
      </c>
      <c r="G3798" s="138">
        <v>39.44</v>
      </c>
      <c r="H3798" s="138">
        <v>8.7866108786610866</v>
      </c>
    </row>
    <row r="3799" spans="1:8">
      <c r="A3799" s="39" t="s">
        <v>547</v>
      </c>
      <c r="B3799" s="39" t="s">
        <v>150</v>
      </c>
      <c r="C3799" s="39" t="s">
        <v>367</v>
      </c>
      <c r="D3799" s="39" t="s">
        <v>357</v>
      </c>
      <c r="E3799" s="138">
        <v>28.41</v>
      </c>
      <c r="F3799" s="138">
        <v>23.04</v>
      </c>
      <c r="G3799" s="138">
        <v>34.47</v>
      </c>
      <c r="H3799" s="138">
        <v>10.278071101724745</v>
      </c>
    </row>
    <row r="3800" spans="1:8">
      <c r="A3800" s="39" t="s">
        <v>547</v>
      </c>
      <c r="B3800" s="39" t="s">
        <v>156</v>
      </c>
      <c r="C3800" s="39" t="s">
        <v>367</v>
      </c>
      <c r="D3800" s="39" t="s">
        <v>357</v>
      </c>
      <c r="E3800" s="138">
        <v>18.559999999999999</v>
      </c>
      <c r="F3800" s="138">
        <v>14.62</v>
      </c>
      <c r="G3800" s="138">
        <v>23.28</v>
      </c>
      <c r="H3800" s="138">
        <v>11.907327586206899</v>
      </c>
    </row>
    <row r="3801" spans="1:8">
      <c r="A3801" s="39" t="s">
        <v>547</v>
      </c>
      <c r="B3801" s="39" t="s">
        <v>159</v>
      </c>
      <c r="C3801" s="39" t="s">
        <v>368</v>
      </c>
      <c r="D3801" s="39" t="s">
        <v>357</v>
      </c>
      <c r="E3801" s="138">
        <v>31.68</v>
      </c>
      <c r="F3801" s="138">
        <v>22.62</v>
      </c>
      <c r="G3801" s="138">
        <v>42.39</v>
      </c>
      <c r="H3801" s="138">
        <v>16.098484848484848</v>
      </c>
    </row>
    <row r="3802" spans="1:8">
      <c r="A3802" s="39" t="s">
        <v>547</v>
      </c>
      <c r="B3802" s="39" t="s">
        <v>161</v>
      </c>
      <c r="C3802" s="39" t="s">
        <v>367</v>
      </c>
      <c r="D3802" s="39" t="s">
        <v>357</v>
      </c>
      <c r="E3802" s="138">
        <v>19.18</v>
      </c>
      <c r="F3802" s="138">
        <v>15.04</v>
      </c>
      <c r="G3802" s="138">
        <v>24.12</v>
      </c>
      <c r="H3802" s="138">
        <v>12.043795620437956</v>
      </c>
    </row>
    <row r="3803" spans="1:8">
      <c r="A3803" s="39" t="s">
        <v>547</v>
      </c>
      <c r="B3803" s="39" t="s">
        <v>168</v>
      </c>
      <c r="C3803" s="39" t="s">
        <v>369</v>
      </c>
      <c r="D3803" s="39" t="s">
        <v>357</v>
      </c>
      <c r="E3803" s="138">
        <v>24.87</v>
      </c>
      <c r="F3803" s="138">
        <v>20.48</v>
      </c>
      <c r="G3803" s="138">
        <v>29.84</v>
      </c>
      <c r="H3803" s="138">
        <v>9.6099718536389229</v>
      </c>
    </row>
    <row r="3804" spans="1:8">
      <c r="A3804" s="39" t="s">
        <v>548</v>
      </c>
      <c r="B3804" s="39" t="s">
        <v>98</v>
      </c>
      <c r="C3804" s="39" t="s">
        <v>374</v>
      </c>
      <c r="D3804" s="39" t="s">
        <v>358</v>
      </c>
      <c r="E3804" s="138">
        <v>35.020000000000003</v>
      </c>
      <c r="F3804" s="138">
        <v>27.14</v>
      </c>
      <c r="G3804" s="138">
        <v>43.81</v>
      </c>
      <c r="H3804" s="138">
        <v>12.250142775556824</v>
      </c>
    </row>
    <row r="3805" spans="1:8">
      <c r="A3805" s="39" t="s">
        <v>548</v>
      </c>
      <c r="B3805" s="39" t="s">
        <v>105</v>
      </c>
      <c r="C3805" s="39" t="s">
        <v>374</v>
      </c>
      <c r="D3805" s="39" t="s">
        <v>358</v>
      </c>
      <c r="E3805" s="138">
        <v>34.44</v>
      </c>
      <c r="F3805" s="138">
        <v>25.91</v>
      </c>
      <c r="G3805" s="138">
        <v>44.1</v>
      </c>
      <c r="H3805" s="138">
        <v>13.588850174216027</v>
      </c>
    </row>
    <row r="3806" spans="1:8">
      <c r="A3806" s="39" t="s">
        <v>548</v>
      </c>
      <c r="B3806" s="39" t="s">
        <v>106</v>
      </c>
      <c r="C3806" s="39" t="s">
        <v>372</v>
      </c>
      <c r="D3806" s="39" t="s">
        <v>358</v>
      </c>
      <c r="E3806" s="138">
        <v>32.42</v>
      </c>
      <c r="F3806" s="138">
        <v>27.63</v>
      </c>
      <c r="G3806" s="138">
        <v>37.61</v>
      </c>
      <c r="H3806" s="138">
        <v>7.8655151141270805</v>
      </c>
    </row>
    <row r="3807" spans="1:8">
      <c r="A3807" s="39" t="s">
        <v>548</v>
      </c>
      <c r="B3807" s="39" t="s">
        <v>125</v>
      </c>
      <c r="C3807" s="39" t="s">
        <v>371</v>
      </c>
      <c r="D3807" s="39" t="s">
        <v>358</v>
      </c>
      <c r="E3807" s="138">
        <v>35.17</v>
      </c>
      <c r="F3807" s="138">
        <v>29.26</v>
      </c>
      <c r="G3807" s="138">
        <v>41.56</v>
      </c>
      <c r="H3807" s="138">
        <v>8.9564970145009948</v>
      </c>
    </row>
    <row r="3808" spans="1:8">
      <c r="A3808" s="39" t="s">
        <v>548</v>
      </c>
      <c r="B3808" s="39" t="s">
        <v>131</v>
      </c>
      <c r="C3808" s="39" t="s">
        <v>374</v>
      </c>
      <c r="D3808" s="39" t="s">
        <v>358</v>
      </c>
      <c r="E3808" s="138">
        <v>35.35</v>
      </c>
      <c r="F3808" s="138">
        <v>28.25</v>
      </c>
      <c r="G3808" s="138">
        <v>43.17</v>
      </c>
      <c r="H3808" s="138">
        <v>10.834512022630834</v>
      </c>
    </row>
    <row r="3809" spans="1:8">
      <c r="A3809" s="39" t="s">
        <v>548</v>
      </c>
      <c r="B3809" s="39" t="s">
        <v>133</v>
      </c>
      <c r="C3809" s="39" t="s">
        <v>373</v>
      </c>
      <c r="D3809" s="39" t="s">
        <v>358</v>
      </c>
      <c r="E3809" s="138">
        <v>33.71</v>
      </c>
      <c r="F3809" s="138">
        <v>28.55</v>
      </c>
      <c r="G3809" s="138">
        <v>39.29</v>
      </c>
      <c r="H3809" s="138">
        <v>8.1578166716107976</v>
      </c>
    </row>
    <row r="3810" spans="1:8">
      <c r="A3810" s="39" t="s">
        <v>548</v>
      </c>
      <c r="B3810" s="39" t="s">
        <v>137</v>
      </c>
      <c r="C3810" s="39" t="s">
        <v>372</v>
      </c>
      <c r="D3810" s="39" t="s">
        <v>358</v>
      </c>
      <c r="E3810" s="138">
        <v>29.63</v>
      </c>
      <c r="F3810" s="138">
        <v>23.84</v>
      </c>
      <c r="G3810" s="138">
        <v>36.17</v>
      </c>
      <c r="H3810" s="138">
        <v>10.664866689166386</v>
      </c>
    </row>
    <row r="3811" spans="1:8">
      <c r="A3811" s="39" t="s">
        <v>548</v>
      </c>
      <c r="B3811" s="39" t="s">
        <v>138</v>
      </c>
      <c r="C3811" s="39" t="s">
        <v>374</v>
      </c>
      <c r="D3811" s="39" t="s">
        <v>358</v>
      </c>
      <c r="E3811" s="138">
        <v>28.23</v>
      </c>
      <c r="F3811" s="138">
        <v>20.29</v>
      </c>
      <c r="G3811" s="138">
        <v>37.799999999999997</v>
      </c>
      <c r="H3811" s="138">
        <v>15.94048884165781</v>
      </c>
    </row>
    <row r="3812" spans="1:8">
      <c r="A3812" s="39" t="s">
        <v>548</v>
      </c>
      <c r="B3812" s="39" t="s">
        <v>140</v>
      </c>
      <c r="C3812" s="39" t="s">
        <v>373</v>
      </c>
      <c r="D3812" s="39" t="s">
        <v>358</v>
      </c>
      <c r="E3812" s="138">
        <v>30.89</v>
      </c>
      <c r="F3812" s="138">
        <v>25.19</v>
      </c>
      <c r="G3812" s="138">
        <v>37.229999999999997</v>
      </c>
      <c r="H3812" s="138">
        <v>9.9708643573972164</v>
      </c>
    </row>
    <row r="3813" spans="1:8">
      <c r="A3813" s="39" t="s">
        <v>548</v>
      </c>
      <c r="B3813" s="39" t="s">
        <v>144</v>
      </c>
      <c r="C3813" s="39" t="s">
        <v>371</v>
      </c>
      <c r="D3813" s="39" t="s">
        <v>358</v>
      </c>
      <c r="E3813" s="138">
        <v>38.299999999999997</v>
      </c>
      <c r="F3813" s="138">
        <v>31.63</v>
      </c>
      <c r="G3813" s="138">
        <v>45.43</v>
      </c>
      <c r="H3813" s="138">
        <v>9.242819843342037</v>
      </c>
    </row>
    <row r="3814" spans="1:8">
      <c r="A3814" s="39" t="s">
        <v>548</v>
      </c>
      <c r="B3814" s="39" t="s">
        <v>145</v>
      </c>
      <c r="C3814" s="39" t="s">
        <v>371</v>
      </c>
      <c r="D3814" s="39" t="s">
        <v>358</v>
      </c>
      <c r="E3814" s="138">
        <v>30.21</v>
      </c>
      <c r="F3814" s="138">
        <v>24.11</v>
      </c>
      <c r="G3814" s="138">
        <v>37.08</v>
      </c>
      <c r="H3814" s="138">
        <v>10.989738497186362</v>
      </c>
    </row>
    <row r="3815" spans="1:8">
      <c r="A3815" s="39" t="s">
        <v>548</v>
      </c>
      <c r="B3815" s="39" t="s">
        <v>146</v>
      </c>
      <c r="C3815" s="39" t="s">
        <v>372</v>
      </c>
      <c r="D3815" s="39" t="s">
        <v>358</v>
      </c>
      <c r="E3815" s="138">
        <v>27.48</v>
      </c>
      <c r="F3815" s="138">
        <v>22.75</v>
      </c>
      <c r="G3815" s="138">
        <v>32.78</v>
      </c>
      <c r="H3815" s="138">
        <v>9.3158660844250374</v>
      </c>
    </row>
    <row r="3816" spans="1:8">
      <c r="A3816" s="39" t="s">
        <v>548</v>
      </c>
      <c r="B3816" s="39" t="s">
        <v>153</v>
      </c>
      <c r="C3816" s="39" t="s">
        <v>371</v>
      </c>
      <c r="D3816" s="39" t="s">
        <v>358</v>
      </c>
      <c r="E3816" s="138">
        <v>37.119999999999997</v>
      </c>
      <c r="F3816" s="138">
        <v>24.97</v>
      </c>
      <c r="G3816" s="138">
        <v>51.15</v>
      </c>
      <c r="H3816" s="138">
        <v>18.37284482758621</v>
      </c>
    </row>
    <row r="3817" spans="1:8">
      <c r="A3817" s="39" t="s">
        <v>548</v>
      </c>
      <c r="B3817" s="39" t="s">
        <v>162</v>
      </c>
      <c r="C3817" s="39" t="s">
        <v>371</v>
      </c>
      <c r="D3817" s="39" t="s">
        <v>358</v>
      </c>
      <c r="E3817" s="138">
        <v>37.85</v>
      </c>
      <c r="F3817" s="138">
        <v>28.71</v>
      </c>
      <c r="G3817" s="138">
        <v>47.93</v>
      </c>
      <c r="H3817" s="138">
        <v>13.104359313077937</v>
      </c>
    </row>
    <row r="3818" spans="1:8">
      <c r="A3818" s="39" t="s">
        <v>548</v>
      </c>
      <c r="B3818" s="39" t="s">
        <v>165</v>
      </c>
      <c r="C3818" s="39" t="s">
        <v>374</v>
      </c>
      <c r="D3818" s="39" t="s">
        <v>358</v>
      </c>
      <c r="E3818" s="138">
        <v>34.479999999999997</v>
      </c>
      <c r="F3818" s="138">
        <v>27.39</v>
      </c>
      <c r="G3818" s="138">
        <v>42.34</v>
      </c>
      <c r="H3818" s="138">
        <v>11.136890951276103</v>
      </c>
    </row>
    <row r="3819" spans="1:8">
      <c r="A3819" s="39" t="s">
        <v>548</v>
      </c>
      <c r="B3819" s="39" t="s">
        <v>166</v>
      </c>
      <c r="C3819" s="39" t="s">
        <v>374</v>
      </c>
      <c r="D3819" s="39" t="s">
        <v>358</v>
      </c>
      <c r="E3819" s="138">
        <v>38.340000000000003</v>
      </c>
      <c r="F3819" s="138">
        <v>31.14</v>
      </c>
      <c r="G3819" s="138">
        <v>46.09</v>
      </c>
      <c r="H3819" s="138">
        <v>10.015649452269169</v>
      </c>
    </row>
    <row r="3820" spans="1:8">
      <c r="A3820" s="39" t="s">
        <v>548</v>
      </c>
      <c r="B3820" s="39" t="s">
        <v>170</v>
      </c>
      <c r="C3820" s="39" t="s">
        <v>372</v>
      </c>
      <c r="D3820" s="39" t="s">
        <v>358</v>
      </c>
      <c r="E3820" s="138">
        <v>27.76</v>
      </c>
      <c r="F3820" s="138">
        <v>22.85</v>
      </c>
      <c r="G3820" s="138">
        <v>33.270000000000003</v>
      </c>
      <c r="H3820" s="138">
        <v>9.5821325648414994</v>
      </c>
    </row>
    <row r="3821" spans="1:8">
      <c r="A3821" s="39" t="s">
        <v>548</v>
      </c>
      <c r="B3821" s="39" t="s">
        <v>172</v>
      </c>
      <c r="C3821" s="39" t="s">
        <v>374</v>
      </c>
      <c r="D3821" s="39" t="s">
        <v>358</v>
      </c>
      <c r="E3821" s="138">
        <v>32.76</v>
      </c>
      <c r="F3821" s="138">
        <v>26.54</v>
      </c>
      <c r="G3821" s="138">
        <v>39.65</v>
      </c>
      <c r="H3821" s="138">
        <v>10.256410256410255</v>
      </c>
    </row>
    <row r="3822" spans="1:8">
      <c r="A3822" s="39" t="s">
        <v>548</v>
      </c>
      <c r="B3822" s="39" t="s">
        <v>175</v>
      </c>
      <c r="C3822" s="39" t="s">
        <v>373</v>
      </c>
      <c r="D3822" s="39" t="s">
        <v>358</v>
      </c>
      <c r="E3822" s="138">
        <v>38.22</v>
      </c>
      <c r="F3822" s="138">
        <v>32.43</v>
      </c>
      <c r="G3822" s="138">
        <v>44.37</v>
      </c>
      <c r="H3822" s="138">
        <v>8.0062794348508639</v>
      </c>
    </row>
    <row r="3823" spans="1:8">
      <c r="A3823" s="39" t="s">
        <v>547</v>
      </c>
      <c r="B3823" s="39" t="s">
        <v>98</v>
      </c>
      <c r="C3823" s="39" t="s">
        <v>374</v>
      </c>
      <c r="D3823" s="39" t="s">
        <v>358</v>
      </c>
      <c r="E3823" s="138">
        <v>22.06</v>
      </c>
      <c r="F3823" s="138">
        <v>18.510000000000002</v>
      </c>
      <c r="G3823" s="138">
        <v>26.07</v>
      </c>
      <c r="H3823" s="138">
        <v>8.7488667271078882</v>
      </c>
    </row>
    <row r="3824" spans="1:8">
      <c r="A3824" s="39" t="s">
        <v>547</v>
      </c>
      <c r="B3824" s="39" t="s">
        <v>105</v>
      </c>
      <c r="C3824" s="39" t="s">
        <v>374</v>
      </c>
      <c r="D3824" s="39" t="s">
        <v>358</v>
      </c>
      <c r="E3824" s="138">
        <v>30.73</v>
      </c>
      <c r="F3824" s="138">
        <v>24.24</v>
      </c>
      <c r="G3824" s="138">
        <v>38.090000000000003</v>
      </c>
      <c r="H3824" s="138">
        <v>11.552229092092418</v>
      </c>
    </row>
    <row r="3825" spans="1:8">
      <c r="A3825" s="39" t="s">
        <v>547</v>
      </c>
      <c r="B3825" s="39" t="s">
        <v>106</v>
      </c>
      <c r="C3825" s="39" t="s">
        <v>372</v>
      </c>
      <c r="D3825" s="39" t="s">
        <v>358</v>
      </c>
      <c r="E3825" s="138">
        <v>18.309999999999999</v>
      </c>
      <c r="F3825" s="138">
        <v>15.01</v>
      </c>
      <c r="G3825" s="138">
        <v>22.15</v>
      </c>
      <c r="H3825" s="138">
        <v>9.9399235390497012</v>
      </c>
    </row>
    <row r="3826" spans="1:8">
      <c r="A3826" s="39" t="s">
        <v>547</v>
      </c>
      <c r="B3826" s="39" t="s">
        <v>125</v>
      </c>
      <c r="C3826" s="39" t="s">
        <v>371</v>
      </c>
      <c r="D3826" s="39" t="s">
        <v>358</v>
      </c>
      <c r="E3826" s="138">
        <v>34.29</v>
      </c>
      <c r="F3826" s="138">
        <v>29.01</v>
      </c>
      <c r="G3826" s="138">
        <v>39.99</v>
      </c>
      <c r="H3826" s="138">
        <v>8.1948089822105583</v>
      </c>
    </row>
    <row r="3827" spans="1:8">
      <c r="A3827" s="39" t="s">
        <v>547</v>
      </c>
      <c r="B3827" s="39" t="s">
        <v>131</v>
      </c>
      <c r="C3827" s="39" t="s">
        <v>374</v>
      </c>
      <c r="D3827" s="39" t="s">
        <v>358</v>
      </c>
      <c r="E3827" s="138">
        <v>32.93</v>
      </c>
      <c r="F3827" s="138">
        <v>26.2</v>
      </c>
      <c r="G3827" s="138">
        <v>40.43</v>
      </c>
      <c r="H3827" s="138">
        <v>11.084117825690859</v>
      </c>
    </row>
    <row r="3828" spans="1:8">
      <c r="A3828" s="39" t="s">
        <v>547</v>
      </c>
      <c r="B3828" s="39" t="s">
        <v>133</v>
      </c>
      <c r="C3828" s="39" t="s">
        <v>373</v>
      </c>
      <c r="D3828" s="39" t="s">
        <v>358</v>
      </c>
      <c r="E3828" s="138">
        <v>21.44</v>
      </c>
      <c r="F3828" s="138">
        <v>17.93</v>
      </c>
      <c r="G3828" s="138">
        <v>25.41</v>
      </c>
      <c r="H3828" s="138">
        <v>8.9085820895522367</v>
      </c>
    </row>
    <row r="3829" spans="1:8">
      <c r="A3829" s="39" t="s">
        <v>547</v>
      </c>
      <c r="B3829" s="39" t="s">
        <v>137</v>
      </c>
      <c r="C3829" s="39" t="s">
        <v>372</v>
      </c>
      <c r="D3829" s="39" t="s">
        <v>358</v>
      </c>
      <c r="E3829" s="138">
        <v>17.5</v>
      </c>
      <c r="F3829" s="138">
        <v>14.35</v>
      </c>
      <c r="G3829" s="138">
        <v>21.17</v>
      </c>
      <c r="H3829" s="138">
        <v>9.9428571428571431</v>
      </c>
    </row>
    <row r="3830" spans="1:8">
      <c r="A3830" s="39" t="s">
        <v>547</v>
      </c>
      <c r="B3830" s="39" t="s">
        <v>138</v>
      </c>
      <c r="C3830" s="39" t="s">
        <v>374</v>
      </c>
      <c r="D3830" s="39" t="s">
        <v>358</v>
      </c>
      <c r="E3830" s="138">
        <v>22.5</v>
      </c>
      <c r="F3830" s="138">
        <v>17.21</v>
      </c>
      <c r="G3830" s="138">
        <v>28.85</v>
      </c>
      <c r="H3830" s="138">
        <v>13.200000000000001</v>
      </c>
    </row>
    <row r="3831" spans="1:8">
      <c r="A3831" s="39" t="s">
        <v>547</v>
      </c>
      <c r="B3831" s="39" t="s">
        <v>140</v>
      </c>
      <c r="C3831" s="39" t="s">
        <v>373</v>
      </c>
      <c r="D3831" s="39" t="s">
        <v>358</v>
      </c>
      <c r="E3831" s="138">
        <v>25.04</v>
      </c>
      <c r="F3831" s="138">
        <v>20.55</v>
      </c>
      <c r="G3831" s="138">
        <v>30.15</v>
      </c>
      <c r="H3831" s="138">
        <v>9.784345047923324</v>
      </c>
    </row>
    <row r="3832" spans="1:8">
      <c r="A3832" s="39" t="s">
        <v>547</v>
      </c>
      <c r="B3832" s="39" t="s">
        <v>144</v>
      </c>
      <c r="C3832" s="39" t="s">
        <v>371</v>
      </c>
      <c r="D3832" s="39" t="s">
        <v>358</v>
      </c>
      <c r="E3832" s="138">
        <v>30.72</v>
      </c>
      <c r="F3832" s="138">
        <v>26.22</v>
      </c>
      <c r="G3832" s="138">
        <v>35.619999999999997</v>
      </c>
      <c r="H3832" s="138">
        <v>7.8125</v>
      </c>
    </row>
    <row r="3833" spans="1:8">
      <c r="A3833" s="39" t="s">
        <v>547</v>
      </c>
      <c r="B3833" s="39" t="s">
        <v>145</v>
      </c>
      <c r="C3833" s="39" t="s">
        <v>371</v>
      </c>
      <c r="D3833" s="39" t="s">
        <v>358</v>
      </c>
      <c r="E3833" s="138">
        <v>35.950000000000003</v>
      </c>
      <c r="F3833" s="138">
        <v>30.05</v>
      </c>
      <c r="G3833" s="138">
        <v>42.32</v>
      </c>
      <c r="H3833" s="138">
        <v>8.7621696801112652</v>
      </c>
    </row>
    <row r="3834" spans="1:8">
      <c r="A3834" s="39" t="s">
        <v>547</v>
      </c>
      <c r="B3834" s="39" t="s">
        <v>146</v>
      </c>
      <c r="C3834" s="39" t="s">
        <v>372</v>
      </c>
      <c r="D3834" s="39" t="s">
        <v>358</v>
      </c>
      <c r="E3834" s="138">
        <v>22.55</v>
      </c>
      <c r="F3834" s="138">
        <v>18.36</v>
      </c>
      <c r="G3834" s="138">
        <v>27.37</v>
      </c>
      <c r="H3834" s="138">
        <v>10.199556541019955</v>
      </c>
    </row>
    <row r="3835" spans="1:8">
      <c r="A3835" s="39" t="s">
        <v>547</v>
      </c>
      <c r="B3835" s="39" t="s">
        <v>153</v>
      </c>
      <c r="C3835" s="39" t="s">
        <v>371</v>
      </c>
      <c r="D3835" s="39" t="s">
        <v>358</v>
      </c>
      <c r="E3835" s="138">
        <v>32.22</v>
      </c>
      <c r="F3835" s="138">
        <v>25.51</v>
      </c>
      <c r="G3835" s="138">
        <v>39.75</v>
      </c>
      <c r="H3835" s="138">
        <v>11.32836747361887</v>
      </c>
    </row>
    <row r="3836" spans="1:8">
      <c r="A3836" s="39" t="s">
        <v>547</v>
      </c>
      <c r="B3836" s="39" t="s">
        <v>162</v>
      </c>
      <c r="C3836" s="39" t="s">
        <v>371</v>
      </c>
      <c r="D3836" s="39" t="s">
        <v>358</v>
      </c>
      <c r="E3836" s="138">
        <v>28.76</v>
      </c>
      <c r="F3836" s="138">
        <v>23.83</v>
      </c>
      <c r="G3836" s="138">
        <v>34.26</v>
      </c>
      <c r="H3836" s="138">
        <v>9.2837273991655067</v>
      </c>
    </row>
    <row r="3837" spans="1:8">
      <c r="A3837" s="39" t="s">
        <v>547</v>
      </c>
      <c r="B3837" s="39" t="s">
        <v>165</v>
      </c>
      <c r="C3837" s="39" t="s">
        <v>374</v>
      </c>
      <c r="D3837" s="39" t="s">
        <v>358</v>
      </c>
      <c r="E3837" s="138">
        <v>28.47</v>
      </c>
      <c r="F3837" s="138">
        <v>20.38</v>
      </c>
      <c r="G3837" s="138">
        <v>38.229999999999997</v>
      </c>
      <c r="H3837" s="138">
        <v>16.12223393045311</v>
      </c>
    </row>
    <row r="3838" spans="1:8">
      <c r="A3838" s="39" t="s">
        <v>547</v>
      </c>
      <c r="B3838" s="39" t="s">
        <v>166</v>
      </c>
      <c r="C3838" s="39" t="s">
        <v>374</v>
      </c>
      <c r="D3838" s="39" t="s">
        <v>358</v>
      </c>
      <c r="E3838" s="138">
        <v>27.46</v>
      </c>
      <c r="F3838" s="138">
        <v>23.03</v>
      </c>
      <c r="G3838" s="138">
        <v>32.4</v>
      </c>
      <c r="H3838" s="138">
        <v>8.703568827385288</v>
      </c>
    </row>
    <row r="3839" spans="1:8">
      <c r="A3839" s="39" t="s">
        <v>547</v>
      </c>
      <c r="B3839" s="39" t="s">
        <v>170</v>
      </c>
      <c r="C3839" s="39" t="s">
        <v>372</v>
      </c>
      <c r="D3839" s="39" t="s">
        <v>358</v>
      </c>
      <c r="E3839" s="138">
        <v>22.57</v>
      </c>
      <c r="F3839" s="138">
        <v>18.77</v>
      </c>
      <c r="G3839" s="138">
        <v>26.89</v>
      </c>
      <c r="H3839" s="138">
        <v>9.1714665485157276</v>
      </c>
    </row>
    <row r="3840" spans="1:8">
      <c r="A3840" s="39" t="s">
        <v>547</v>
      </c>
      <c r="B3840" s="39" t="s">
        <v>172</v>
      </c>
      <c r="C3840" s="39" t="s">
        <v>374</v>
      </c>
      <c r="D3840" s="39" t="s">
        <v>358</v>
      </c>
      <c r="E3840" s="138">
        <v>32.299999999999997</v>
      </c>
      <c r="F3840" s="138">
        <v>28.03</v>
      </c>
      <c r="G3840" s="138">
        <v>36.880000000000003</v>
      </c>
      <c r="H3840" s="138">
        <v>6.9969040247678009</v>
      </c>
    </row>
    <row r="3841" spans="1:8">
      <c r="A3841" s="39" t="s">
        <v>547</v>
      </c>
      <c r="B3841" s="39" t="s">
        <v>175</v>
      </c>
      <c r="C3841" s="39" t="s">
        <v>373</v>
      </c>
      <c r="D3841" s="39" t="s">
        <v>358</v>
      </c>
      <c r="E3841" s="138">
        <v>29.1</v>
      </c>
      <c r="F3841" s="138">
        <v>23.65</v>
      </c>
      <c r="G3841" s="138">
        <v>35.21</v>
      </c>
      <c r="H3841" s="138">
        <v>10.171821305841924</v>
      </c>
    </row>
    <row r="3842" spans="1:8">
      <c r="A3842" s="39" t="s">
        <v>548</v>
      </c>
      <c r="B3842" s="39" t="s">
        <v>99</v>
      </c>
      <c r="C3842" s="39" t="s">
        <v>377</v>
      </c>
      <c r="D3842" s="39" t="s">
        <v>360</v>
      </c>
      <c r="E3842" s="138">
        <v>33.28</v>
      </c>
      <c r="F3842" s="138">
        <v>25.5</v>
      </c>
      <c r="G3842" s="138">
        <v>42.11</v>
      </c>
      <c r="H3842" s="138">
        <v>12.830528846153843</v>
      </c>
    </row>
    <row r="3843" spans="1:8">
      <c r="A3843" s="39" t="s">
        <v>548</v>
      </c>
      <c r="B3843" s="39" t="s">
        <v>100</v>
      </c>
      <c r="C3843" s="39" t="s">
        <v>377</v>
      </c>
      <c r="D3843" s="39" t="s">
        <v>360</v>
      </c>
      <c r="E3843" s="138">
        <v>41.37</v>
      </c>
      <c r="F3843" s="138">
        <v>35.6</v>
      </c>
      <c r="G3843" s="138">
        <v>47.39</v>
      </c>
      <c r="H3843" s="138">
        <v>7.2999758278946096</v>
      </c>
    </row>
    <row r="3844" spans="1:8">
      <c r="A3844" s="39" t="s">
        <v>548</v>
      </c>
      <c r="B3844" s="39" t="s">
        <v>107</v>
      </c>
      <c r="C3844" s="39" t="s">
        <v>376</v>
      </c>
      <c r="D3844" s="39" t="s">
        <v>360</v>
      </c>
      <c r="E3844" s="138">
        <v>29.19</v>
      </c>
      <c r="F3844" s="138">
        <v>24.44</v>
      </c>
      <c r="G3844" s="138">
        <v>34.450000000000003</v>
      </c>
      <c r="H3844" s="138">
        <v>8.7701267557382661</v>
      </c>
    </row>
    <row r="3845" spans="1:8">
      <c r="A3845" s="39" t="s">
        <v>548</v>
      </c>
      <c r="B3845" s="39" t="s">
        <v>113</v>
      </c>
      <c r="C3845" s="39" t="s">
        <v>375</v>
      </c>
      <c r="D3845" s="39" t="s">
        <v>360</v>
      </c>
      <c r="E3845" s="138">
        <v>36.89</v>
      </c>
      <c r="F3845" s="138">
        <v>29.27</v>
      </c>
      <c r="G3845" s="138">
        <v>45.23</v>
      </c>
      <c r="H3845" s="138">
        <v>11.141230685822718</v>
      </c>
    </row>
    <row r="3846" spans="1:8">
      <c r="A3846" s="39" t="s">
        <v>548</v>
      </c>
      <c r="B3846" s="39" t="s">
        <v>114</v>
      </c>
      <c r="C3846" s="39" t="s">
        <v>386</v>
      </c>
      <c r="D3846" s="39" t="s">
        <v>360</v>
      </c>
      <c r="E3846" s="138">
        <v>36.35</v>
      </c>
      <c r="F3846" s="138">
        <v>29.18</v>
      </c>
      <c r="G3846" s="138">
        <v>44.18</v>
      </c>
      <c r="H3846" s="138">
        <v>10.591471801925723</v>
      </c>
    </row>
    <row r="3847" spans="1:8">
      <c r="A3847" s="39" t="s">
        <v>548</v>
      </c>
      <c r="B3847" s="39" t="s">
        <v>120</v>
      </c>
      <c r="C3847" s="39" t="s">
        <v>386</v>
      </c>
      <c r="D3847" s="39" t="s">
        <v>360</v>
      </c>
      <c r="E3847" s="138">
        <v>34.67</v>
      </c>
      <c r="F3847" s="138">
        <v>26.39</v>
      </c>
      <c r="G3847" s="138">
        <v>44</v>
      </c>
      <c r="H3847" s="138">
        <v>13.066051341217191</v>
      </c>
    </row>
    <row r="3848" spans="1:8">
      <c r="A3848" s="39" t="s">
        <v>548</v>
      </c>
      <c r="B3848" s="39" t="s">
        <v>121</v>
      </c>
      <c r="C3848" s="39" t="s">
        <v>377</v>
      </c>
      <c r="D3848" s="39" t="s">
        <v>360</v>
      </c>
      <c r="E3848" s="138">
        <v>39.369999999999997</v>
      </c>
      <c r="F3848" s="138">
        <v>31.52</v>
      </c>
      <c r="G3848" s="138">
        <v>47.81</v>
      </c>
      <c r="H3848" s="138">
        <v>10.642621285242573</v>
      </c>
    </row>
    <row r="3849" spans="1:8">
      <c r="A3849" s="39" t="s">
        <v>548</v>
      </c>
      <c r="B3849" s="39" t="s">
        <v>124</v>
      </c>
      <c r="C3849" s="39" t="s">
        <v>375</v>
      </c>
      <c r="D3849" s="39" t="s">
        <v>360</v>
      </c>
      <c r="E3849" s="138">
        <v>35.71</v>
      </c>
      <c r="F3849" s="138">
        <v>29.78</v>
      </c>
      <c r="G3849" s="138">
        <v>42.1</v>
      </c>
      <c r="H3849" s="138">
        <v>8.8490618874264921</v>
      </c>
    </row>
    <row r="3850" spans="1:8">
      <c r="A3850" s="39" t="s">
        <v>548</v>
      </c>
      <c r="B3850" s="39" t="s">
        <v>126</v>
      </c>
      <c r="C3850" s="39" t="s">
        <v>377</v>
      </c>
      <c r="D3850" s="39" t="s">
        <v>360</v>
      </c>
      <c r="E3850" s="138">
        <v>32.82</v>
      </c>
      <c r="F3850" s="138">
        <v>24.7</v>
      </c>
      <c r="G3850" s="138">
        <v>42.11</v>
      </c>
      <c r="H3850" s="138">
        <v>13.650213284582573</v>
      </c>
    </row>
    <row r="3851" spans="1:8">
      <c r="A3851" s="39" t="s">
        <v>548</v>
      </c>
      <c r="B3851" s="39" t="s">
        <v>127</v>
      </c>
      <c r="C3851" s="39" t="s">
        <v>386</v>
      </c>
      <c r="D3851" s="39" t="s">
        <v>360</v>
      </c>
      <c r="E3851" s="138">
        <v>26.95</v>
      </c>
      <c r="F3851" s="138">
        <v>20.72</v>
      </c>
      <c r="G3851" s="138">
        <v>34.24</v>
      </c>
      <c r="H3851" s="138">
        <v>12.838589981447123</v>
      </c>
    </row>
    <row r="3852" spans="1:8">
      <c r="A3852" s="39" t="s">
        <v>548</v>
      </c>
      <c r="B3852" s="39" t="s">
        <v>128</v>
      </c>
      <c r="C3852" s="39" t="s">
        <v>379</v>
      </c>
      <c r="D3852" s="39" t="s">
        <v>360</v>
      </c>
      <c r="E3852" s="138">
        <v>33.33</v>
      </c>
      <c r="F3852" s="138">
        <v>27.66</v>
      </c>
      <c r="G3852" s="138">
        <v>39.53</v>
      </c>
      <c r="H3852" s="138">
        <v>9.1209120912091208</v>
      </c>
    </row>
    <row r="3853" spans="1:8">
      <c r="A3853" s="39" t="s">
        <v>548</v>
      </c>
      <c r="B3853" s="39" t="s">
        <v>129</v>
      </c>
      <c r="C3853" s="39" t="s">
        <v>386</v>
      </c>
      <c r="D3853" s="39" t="s">
        <v>360</v>
      </c>
      <c r="E3853" s="138">
        <v>36.590000000000003</v>
      </c>
      <c r="F3853" s="138">
        <v>28.1</v>
      </c>
      <c r="G3853" s="138">
        <v>46</v>
      </c>
      <c r="H3853" s="138">
        <v>12.599070784367314</v>
      </c>
    </row>
    <row r="3854" spans="1:8">
      <c r="A3854" s="39" t="s">
        <v>548</v>
      </c>
      <c r="B3854" s="39" t="s">
        <v>139</v>
      </c>
      <c r="C3854" s="39" t="s">
        <v>379</v>
      </c>
      <c r="D3854" s="39" t="s">
        <v>360</v>
      </c>
      <c r="E3854" s="138">
        <v>28.43</v>
      </c>
      <c r="F3854" s="138">
        <v>23.72</v>
      </c>
      <c r="G3854" s="138">
        <v>33.659999999999997</v>
      </c>
      <c r="H3854" s="138">
        <v>8.9342244108336271</v>
      </c>
    </row>
    <row r="3855" spans="1:8">
      <c r="A3855" s="39" t="s">
        <v>548</v>
      </c>
      <c r="B3855" s="39" t="s">
        <v>141</v>
      </c>
      <c r="C3855" s="39" t="s">
        <v>379</v>
      </c>
      <c r="D3855" s="39" t="s">
        <v>360</v>
      </c>
      <c r="E3855" s="138">
        <v>25.4</v>
      </c>
      <c r="F3855" s="138">
        <v>19.45</v>
      </c>
      <c r="G3855" s="138">
        <v>32.44</v>
      </c>
      <c r="H3855" s="138">
        <v>13.070866141732285</v>
      </c>
    </row>
    <row r="3856" spans="1:8">
      <c r="A3856" s="39" t="s">
        <v>548</v>
      </c>
      <c r="B3856" s="39" t="s">
        <v>142</v>
      </c>
      <c r="C3856" s="39" t="s">
        <v>376</v>
      </c>
      <c r="D3856" s="39" t="s">
        <v>360</v>
      </c>
      <c r="E3856" s="138">
        <v>33.51</v>
      </c>
      <c r="F3856" s="138">
        <v>28.06</v>
      </c>
      <c r="G3856" s="138">
        <v>39.44</v>
      </c>
      <c r="H3856" s="138">
        <v>8.6839749328558646</v>
      </c>
    </row>
    <row r="3857" spans="1:8">
      <c r="A3857" s="39" t="s">
        <v>548</v>
      </c>
      <c r="B3857" s="39" t="s">
        <v>147</v>
      </c>
      <c r="C3857" s="39" t="s">
        <v>379</v>
      </c>
      <c r="D3857" s="39" t="s">
        <v>360</v>
      </c>
      <c r="E3857" s="138">
        <v>33.69</v>
      </c>
      <c r="F3857" s="138">
        <v>28.25</v>
      </c>
      <c r="G3857" s="138">
        <v>39.6</v>
      </c>
      <c r="H3857" s="138">
        <v>8.637577916295637</v>
      </c>
    </row>
    <row r="3858" spans="1:8">
      <c r="A3858" s="39" t="s">
        <v>548</v>
      </c>
      <c r="B3858" s="39" t="s">
        <v>148</v>
      </c>
      <c r="C3858" s="39" t="s">
        <v>377</v>
      </c>
      <c r="D3858" s="39" t="s">
        <v>360</v>
      </c>
      <c r="E3858" s="138">
        <v>33.369999999999997</v>
      </c>
      <c r="F3858" s="138">
        <v>27.18</v>
      </c>
      <c r="G3858" s="138">
        <v>40.18</v>
      </c>
      <c r="H3858" s="138">
        <v>9.9790230746179205</v>
      </c>
    </row>
    <row r="3859" spans="1:8">
      <c r="A3859" s="39" t="s">
        <v>548</v>
      </c>
      <c r="B3859" s="39" t="s">
        <v>152</v>
      </c>
      <c r="C3859" s="39" t="s">
        <v>386</v>
      </c>
      <c r="D3859" s="39" t="s">
        <v>360</v>
      </c>
      <c r="E3859" s="138">
        <v>32.85</v>
      </c>
      <c r="F3859" s="138">
        <v>25.52</v>
      </c>
      <c r="G3859" s="138">
        <v>41.12</v>
      </c>
      <c r="H3859" s="138">
        <v>12.207001522070014</v>
      </c>
    </row>
    <row r="3860" spans="1:8">
      <c r="A3860" s="39" t="s">
        <v>548</v>
      </c>
      <c r="B3860" s="39" t="s">
        <v>155</v>
      </c>
      <c r="C3860" s="39" t="s">
        <v>386</v>
      </c>
      <c r="D3860" s="39" t="s">
        <v>360</v>
      </c>
      <c r="E3860" s="138">
        <v>35.42</v>
      </c>
      <c r="F3860" s="138">
        <v>26.8</v>
      </c>
      <c r="G3860" s="138">
        <v>45.1</v>
      </c>
      <c r="H3860" s="138">
        <v>13.325804630152454</v>
      </c>
    </row>
    <row r="3861" spans="1:8">
      <c r="A3861" s="39" t="s">
        <v>548</v>
      </c>
      <c r="B3861" s="39" t="s">
        <v>157</v>
      </c>
      <c r="C3861" s="39" t="s">
        <v>377</v>
      </c>
      <c r="D3861" s="39" t="s">
        <v>360</v>
      </c>
      <c r="E3861" s="138">
        <v>36.42</v>
      </c>
      <c r="F3861" s="138">
        <v>24.9</v>
      </c>
      <c r="G3861" s="138">
        <v>49.74</v>
      </c>
      <c r="H3861" s="138">
        <v>17.737506864360242</v>
      </c>
    </row>
    <row r="3862" spans="1:8">
      <c r="A3862" s="39" t="s">
        <v>548</v>
      </c>
      <c r="B3862" s="39" t="s">
        <v>158</v>
      </c>
      <c r="C3862" s="39" t="s">
        <v>375</v>
      </c>
      <c r="D3862" s="39" t="s">
        <v>360</v>
      </c>
      <c r="E3862" s="138">
        <v>25.12</v>
      </c>
      <c r="F3862" s="138">
        <v>16.350000000000001</v>
      </c>
      <c r="G3862" s="138">
        <v>36.54</v>
      </c>
      <c r="H3862" s="138">
        <v>20.621019108280255</v>
      </c>
    </row>
    <row r="3863" spans="1:8">
      <c r="A3863" s="39" t="s">
        <v>548</v>
      </c>
      <c r="B3863" s="39" t="s">
        <v>160</v>
      </c>
      <c r="C3863" s="39" t="s">
        <v>386</v>
      </c>
      <c r="D3863" s="39" t="s">
        <v>360</v>
      </c>
      <c r="E3863" s="138">
        <v>27.89</v>
      </c>
      <c r="F3863" s="138">
        <v>21.8</v>
      </c>
      <c r="G3863" s="138">
        <v>34.93</v>
      </c>
      <c r="H3863" s="138">
        <v>12.047328791681606</v>
      </c>
    </row>
    <row r="3864" spans="1:8">
      <c r="A3864" s="39" t="s">
        <v>548</v>
      </c>
      <c r="B3864" s="39" t="s">
        <v>163</v>
      </c>
      <c r="C3864" s="39" t="s">
        <v>375</v>
      </c>
      <c r="D3864" s="39" t="s">
        <v>360</v>
      </c>
      <c r="E3864" s="138">
        <v>31.71</v>
      </c>
      <c r="F3864" s="138">
        <v>24.23</v>
      </c>
      <c r="G3864" s="138">
        <v>40.270000000000003</v>
      </c>
      <c r="H3864" s="138">
        <v>12.992746767581204</v>
      </c>
    </row>
    <row r="3865" spans="1:8">
      <c r="A3865" s="39" t="s">
        <v>548</v>
      </c>
      <c r="B3865" s="39" t="s">
        <v>167</v>
      </c>
      <c r="C3865" s="39" t="s">
        <v>386</v>
      </c>
      <c r="D3865" s="39" t="s">
        <v>360</v>
      </c>
      <c r="E3865" s="138">
        <v>32.549999999999997</v>
      </c>
      <c r="F3865" s="138">
        <v>26.46</v>
      </c>
      <c r="G3865" s="138">
        <v>39.28</v>
      </c>
      <c r="H3865" s="138">
        <v>10.107526881720432</v>
      </c>
    </row>
    <row r="3866" spans="1:8">
      <c r="A3866" s="39" t="s">
        <v>548</v>
      </c>
      <c r="B3866" s="39" t="s">
        <v>169</v>
      </c>
      <c r="C3866" s="39" t="s">
        <v>386</v>
      </c>
      <c r="D3866" s="39" t="s">
        <v>360</v>
      </c>
      <c r="E3866" s="138">
        <v>36.22</v>
      </c>
      <c r="F3866" s="138">
        <v>26.56</v>
      </c>
      <c r="G3866" s="138">
        <v>47.14</v>
      </c>
      <c r="H3866" s="138">
        <v>14.688017669795695</v>
      </c>
    </row>
    <row r="3867" spans="1:8">
      <c r="A3867" s="39" t="s">
        <v>548</v>
      </c>
      <c r="B3867" s="39" t="s">
        <v>173</v>
      </c>
      <c r="C3867" s="39" t="s">
        <v>379</v>
      </c>
      <c r="D3867" s="39" t="s">
        <v>360</v>
      </c>
      <c r="E3867" s="138">
        <v>29.63</v>
      </c>
      <c r="F3867" s="138">
        <v>24.43</v>
      </c>
      <c r="G3867" s="138">
        <v>35.409999999999997</v>
      </c>
      <c r="H3867" s="138">
        <v>9.4836314546068188</v>
      </c>
    </row>
    <row r="3868" spans="1:8">
      <c r="A3868" s="39" t="s">
        <v>548</v>
      </c>
      <c r="B3868" s="39" t="s">
        <v>176</v>
      </c>
      <c r="C3868" s="39" t="s">
        <v>386</v>
      </c>
      <c r="D3868" s="39" t="s">
        <v>360</v>
      </c>
      <c r="E3868" s="138">
        <v>34.39</v>
      </c>
      <c r="F3868" s="138">
        <v>24.67</v>
      </c>
      <c r="G3868" s="138">
        <v>45.61</v>
      </c>
      <c r="H3868" s="138">
        <v>15.731317243384705</v>
      </c>
    </row>
    <row r="3869" spans="1:8">
      <c r="A3869" s="39" t="s">
        <v>547</v>
      </c>
      <c r="B3869" s="39" t="s">
        <v>99</v>
      </c>
      <c r="C3869" s="39" t="s">
        <v>377</v>
      </c>
      <c r="D3869" s="39" t="s">
        <v>360</v>
      </c>
      <c r="E3869" s="138">
        <v>34.25</v>
      </c>
      <c r="F3869" s="138">
        <v>27.81</v>
      </c>
      <c r="G3869" s="138">
        <v>41.33</v>
      </c>
      <c r="H3869" s="138">
        <v>10.131386861313869</v>
      </c>
    </row>
    <row r="3870" spans="1:8">
      <c r="A3870" s="39" t="s">
        <v>547</v>
      </c>
      <c r="B3870" s="39" t="s">
        <v>100</v>
      </c>
      <c r="C3870" s="39" t="s">
        <v>377</v>
      </c>
      <c r="D3870" s="39" t="s">
        <v>360</v>
      </c>
      <c r="E3870" s="138">
        <v>27.38</v>
      </c>
      <c r="F3870" s="138">
        <v>23.25</v>
      </c>
      <c r="G3870" s="138">
        <v>31.95</v>
      </c>
      <c r="H3870" s="138">
        <v>8.1081081081081088</v>
      </c>
    </row>
    <row r="3871" spans="1:8">
      <c r="A3871" s="39" t="s">
        <v>547</v>
      </c>
      <c r="B3871" s="39" t="s">
        <v>107</v>
      </c>
      <c r="C3871" s="39" t="s">
        <v>376</v>
      </c>
      <c r="D3871" s="39" t="s">
        <v>360</v>
      </c>
      <c r="E3871" s="138">
        <v>28.45</v>
      </c>
      <c r="F3871" s="138">
        <v>24.01</v>
      </c>
      <c r="G3871" s="138">
        <v>33.35</v>
      </c>
      <c r="H3871" s="138">
        <v>8.4007029876977146</v>
      </c>
    </row>
    <row r="3872" spans="1:8">
      <c r="A3872" s="39" t="s">
        <v>547</v>
      </c>
      <c r="B3872" s="39" t="s">
        <v>113</v>
      </c>
      <c r="C3872" s="39" t="s">
        <v>375</v>
      </c>
      <c r="D3872" s="39" t="s">
        <v>360</v>
      </c>
      <c r="E3872" s="138">
        <v>28.72</v>
      </c>
      <c r="F3872" s="138">
        <v>22.49</v>
      </c>
      <c r="G3872" s="138">
        <v>35.869999999999997</v>
      </c>
      <c r="H3872" s="138">
        <v>11.942896935933149</v>
      </c>
    </row>
    <row r="3873" spans="1:8">
      <c r="A3873" s="39" t="s">
        <v>547</v>
      </c>
      <c r="B3873" s="39" t="s">
        <v>114</v>
      </c>
      <c r="C3873" s="39" t="s">
        <v>386</v>
      </c>
      <c r="D3873" s="39" t="s">
        <v>360</v>
      </c>
      <c r="E3873" s="138">
        <v>28.15</v>
      </c>
      <c r="F3873" s="138">
        <v>22.73</v>
      </c>
      <c r="G3873" s="138">
        <v>34.29</v>
      </c>
      <c r="H3873" s="138">
        <v>10.515097690941385</v>
      </c>
    </row>
    <row r="3874" spans="1:8">
      <c r="A3874" s="39" t="s">
        <v>547</v>
      </c>
      <c r="B3874" s="39" t="s">
        <v>120</v>
      </c>
      <c r="C3874" s="39" t="s">
        <v>386</v>
      </c>
      <c r="D3874" s="39" t="s">
        <v>360</v>
      </c>
      <c r="E3874" s="138">
        <v>26.51</v>
      </c>
      <c r="F3874" s="138">
        <v>21.99</v>
      </c>
      <c r="G3874" s="138">
        <v>31.59</v>
      </c>
      <c r="H3874" s="138">
        <v>9.2417955488494901</v>
      </c>
    </row>
    <row r="3875" spans="1:8">
      <c r="A3875" s="39" t="s">
        <v>547</v>
      </c>
      <c r="B3875" s="39" t="s">
        <v>121</v>
      </c>
      <c r="C3875" s="39" t="s">
        <v>377</v>
      </c>
      <c r="D3875" s="39" t="s">
        <v>360</v>
      </c>
      <c r="E3875" s="138">
        <v>26.31</v>
      </c>
      <c r="F3875" s="138">
        <v>21.76</v>
      </c>
      <c r="G3875" s="138">
        <v>31.43</v>
      </c>
      <c r="H3875" s="138">
        <v>9.3880653743823643</v>
      </c>
    </row>
    <row r="3876" spans="1:8">
      <c r="A3876" s="39" t="s">
        <v>547</v>
      </c>
      <c r="B3876" s="39" t="s">
        <v>124</v>
      </c>
      <c r="C3876" s="39" t="s">
        <v>375</v>
      </c>
      <c r="D3876" s="39" t="s">
        <v>360</v>
      </c>
      <c r="E3876" s="138">
        <v>24.1</v>
      </c>
      <c r="F3876" s="138">
        <v>20.04</v>
      </c>
      <c r="G3876" s="138">
        <v>28.68</v>
      </c>
      <c r="H3876" s="138">
        <v>9.1286307053941922</v>
      </c>
    </row>
    <row r="3877" spans="1:8">
      <c r="A3877" s="39" t="s">
        <v>547</v>
      </c>
      <c r="B3877" s="39" t="s">
        <v>126</v>
      </c>
      <c r="C3877" s="39" t="s">
        <v>377</v>
      </c>
      <c r="D3877" s="39" t="s">
        <v>360</v>
      </c>
      <c r="E3877" s="138">
        <v>34.5</v>
      </c>
      <c r="F3877" s="138">
        <v>25.85</v>
      </c>
      <c r="G3877" s="138">
        <v>44.31</v>
      </c>
      <c r="H3877" s="138">
        <v>13.797101449275361</v>
      </c>
    </row>
    <row r="3878" spans="1:8">
      <c r="A3878" s="39" t="s">
        <v>547</v>
      </c>
      <c r="B3878" s="39" t="s">
        <v>127</v>
      </c>
      <c r="C3878" s="39" t="s">
        <v>386</v>
      </c>
      <c r="D3878" s="39" t="s">
        <v>360</v>
      </c>
      <c r="E3878" s="138">
        <v>35.520000000000003</v>
      </c>
      <c r="F3878" s="138">
        <v>28.82</v>
      </c>
      <c r="G3878" s="138">
        <v>42.85</v>
      </c>
      <c r="H3878" s="138">
        <v>10.135135135135135</v>
      </c>
    </row>
    <row r="3879" spans="1:8">
      <c r="A3879" s="39" t="s">
        <v>547</v>
      </c>
      <c r="B3879" s="39" t="s">
        <v>128</v>
      </c>
      <c r="C3879" s="39" t="s">
        <v>379</v>
      </c>
      <c r="D3879" s="39" t="s">
        <v>360</v>
      </c>
      <c r="E3879" s="138">
        <v>26.2</v>
      </c>
      <c r="F3879" s="138">
        <v>21.82</v>
      </c>
      <c r="G3879" s="138">
        <v>31.1</v>
      </c>
      <c r="H3879" s="138">
        <v>9.0458015267175576</v>
      </c>
    </row>
    <row r="3880" spans="1:8">
      <c r="A3880" s="39" t="s">
        <v>547</v>
      </c>
      <c r="B3880" s="39" t="s">
        <v>129</v>
      </c>
      <c r="C3880" s="39" t="s">
        <v>386</v>
      </c>
      <c r="D3880" s="39" t="s">
        <v>360</v>
      </c>
      <c r="E3880" s="138">
        <v>31.8</v>
      </c>
      <c r="F3880" s="138">
        <v>25.09</v>
      </c>
      <c r="G3880" s="138">
        <v>39.36</v>
      </c>
      <c r="H3880" s="138">
        <v>11.509433962264151</v>
      </c>
    </row>
    <row r="3881" spans="1:8">
      <c r="A3881" s="39" t="s">
        <v>547</v>
      </c>
      <c r="B3881" s="39" t="s">
        <v>139</v>
      </c>
      <c r="C3881" s="39" t="s">
        <v>379</v>
      </c>
      <c r="D3881" s="39" t="s">
        <v>360</v>
      </c>
      <c r="E3881" s="138">
        <v>27.63</v>
      </c>
      <c r="F3881" s="138">
        <v>23.31</v>
      </c>
      <c r="G3881" s="138">
        <v>32.42</v>
      </c>
      <c r="H3881" s="138">
        <v>8.4328628302569673</v>
      </c>
    </row>
    <row r="3882" spans="1:8">
      <c r="A3882" s="39" t="s">
        <v>547</v>
      </c>
      <c r="B3882" s="39" t="s">
        <v>141</v>
      </c>
      <c r="C3882" s="39" t="s">
        <v>379</v>
      </c>
      <c r="D3882" s="39" t="s">
        <v>360</v>
      </c>
      <c r="E3882" s="138">
        <v>17.78</v>
      </c>
      <c r="F3882" s="138">
        <v>12.76</v>
      </c>
      <c r="G3882" s="138">
        <v>24.21</v>
      </c>
      <c r="H3882" s="138">
        <v>16.366704161979754</v>
      </c>
    </row>
    <row r="3883" spans="1:8">
      <c r="A3883" s="39" t="s">
        <v>547</v>
      </c>
      <c r="B3883" s="39" t="s">
        <v>142</v>
      </c>
      <c r="C3883" s="39" t="s">
        <v>376</v>
      </c>
      <c r="D3883" s="39" t="s">
        <v>360</v>
      </c>
      <c r="E3883" s="138">
        <v>26.42</v>
      </c>
      <c r="F3883" s="138">
        <v>21.87</v>
      </c>
      <c r="G3883" s="138">
        <v>31.55</v>
      </c>
      <c r="H3883" s="138">
        <v>9.3489780469341408</v>
      </c>
    </row>
    <row r="3884" spans="1:8">
      <c r="A3884" s="39" t="s">
        <v>547</v>
      </c>
      <c r="B3884" s="39" t="s">
        <v>147</v>
      </c>
      <c r="C3884" s="39" t="s">
        <v>379</v>
      </c>
      <c r="D3884" s="39" t="s">
        <v>360</v>
      </c>
      <c r="E3884" s="138">
        <v>23.03</v>
      </c>
      <c r="F3884" s="138">
        <v>19.03</v>
      </c>
      <c r="G3884" s="138">
        <v>27.58</v>
      </c>
      <c r="H3884" s="138">
        <v>9.4659140251845422</v>
      </c>
    </row>
    <row r="3885" spans="1:8">
      <c r="A3885" s="39" t="s">
        <v>547</v>
      </c>
      <c r="B3885" s="39" t="s">
        <v>148</v>
      </c>
      <c r="C3885" s="39" t="s">
        <v>377</v>
      </c>
      <c r="D3885" s="39" t="s">
        <v>360</v>
      </c>
      <c r="E3885" s="138">
        <v>30.92</v>
      </c>
      <c r="F3885" s="138">
        <v>25.04</v>
      </c>
      <c r="G3885" s="138">
        <v>37.49</v>
      </c>
      <c r="H3885" s="138">
        <v>10.316946959896505</v>
      </c>
    </row>
    <row r="3886" spans="1:8">
      <c r="A3886" s="39" t="s">
        <v>547</v>
      </c>
      <c r="B3886" s="39" t="s">
        <v>152</v>
      </c>
      <c r="C3886" s="39" t="s">
        <v>386</v>
      </c>
      <c r="D3886" s="39" t="s">
        <v>360</v>
      </c>
      <c r="E3886" s="138">
        <v>22.98</v>
      </c>
      <c r="F3886" s="138">
        <v>19.43</v>
      </c>
      <c r="G3886" s="138">
        <v>26.95</v>
      </c>
      <c r="H3886" s="138">
        <v>8.3550913838120113</v>
      </c>
    </row>
    <row r="3887" spans="1:8">
      <c r="A3887" s="39" t="s">
        <v>547</v>
      </c>
      <c r="B3887" s="39" t="s">
        <v>155</v>
      </c>
      <c r="C3887" s="39" t="s">
        <v>386</v>
      </c>
      <c r="D3887" s="39" t="s">
        <v>360</v>
      </c>
      <c r="E3887" s="138">
        <v>32.729999999999997</v>
      </c>
      <c r="F3887" s="138">
        <v>27.82</v>
      </c>
      <c r="G3887" s="138">
        <v>38.049999999999997</v>
      </c>
      <c r="H3887" s="138">
        <v>8.0048884815154313</v>
      </c>
    </row>
    <row r="3888" spans="1:8">
      <c r="A3888" s="39" t="s">
        <v>547</v>
      </c>
      <c r="B3888" s="39" t="s">
        <v>157</v>
      </c>
      <c r="C3888" s="39" t="s">
        <v>377</v>
      </c>
      <c r="D3888" s="39" t="s">
        <v>360</v>
      </c>
      <c r="E3888" s="138">
        <v>22.53</v>
      </c>
      <c r="F3888" s="138">
        <v>18.739999999999998</v>
      </c>
      <c r="G3888" s="138">
        <v>26.83</v>
      </c>
      <c r="H3888" s="138">
        <v>9.1877496671105181</v>
      </c>
    </row>
    <row r="3889" spans="1:8">
      <c r="A3889" s="39" t="s">
        <v>547</v>
      </c>
      <c r="B3889" s="39" t="s">
        <v>158</v>
      </c>
      <c r="C3889" s="39" t="s">
        <v>375</v>
      </c>
      <c r="D3889" s="39" t="s">
        <v>360</v>
      </c>
      <c r="E3889" s="138">
        <v>32.18</v>
      </c>
      <c r="F3889" s="138">
        <v>18.329999999999998</v>
      </c>
      <c r="G3889" s="138">
        <v>50.09</v>
      </c>
      <c r="H3889" s="138">
        <v>25.91671845866998</v>
      </c>
    </row>
    <row r="3890" spans="1:8">
      <c r="A3890" s="39" t="s">
        <v>547</v>
      </c>
      <c r="B3890" s="39" t="s">
        <v>160</v>
      </c>
      <c r="C3890" s="39" t="s">
        <v>386</v>
      </c>
      <c r="D3890" s="39" t="s">
        <v>360</v>
      </c>
      <c r="E3890" s="138">
        <v>24.36</v>
      </c>
      <c r="F3890" s="138">
        <v>20.6</v>
      </c>
      <c r="G3890" s="138">
        <v>28.56</v>
      </c>
      <c r="H3890" s="138">
        <v>8.3333333333333321</v>
      </c>
    </row>
    <row r="3891" spans="1:8">
      <c r="A3891" s="39" t="s">
        <v>547</v>
      </c>
      <c r="B3891" s="39" t="s">
        <v>163</v>
      </c>
      <c r="C3891" s="39" t="s">
        <v>375</v>
      </c>
      <c r="D3891" s="39" t="s">
        <v>360</v>
      </c>
      <c r="E3891" s="138">
        <v>17.73</v>
      </c>
      <c r="F3891" s="138">
        <v>13.98</v>
      </c>
      <c r="G3891" s="138">
        <v>22.22</v>
      </c>
      <c r="H3891" s="138">
        <v>11.844331641285956</v>
      </c>
    </row>
    <row r="3892" spans="1:8">
      <c r="A3892" s="39" t="s">
        <v>547</v>
      </c>
      <c r="B3892" s="39" t="s">
        <v>167</v>
      </c>
      <c r="C3892" s="39" t="s">
        <v>386</v>
      </c>
      <c r="D3892" s="39" t="s">
        <v>360</v>
      </c>
      <c r="E3892" s="138">
        <v>29.57</v>
      </c>
      <c r="F3892" s="138">
        <v>24.37</v>
      </c>
      <c r="G3892" s="138">
        <v>35.380000000000003</v>
      </c>
      <c r="H3892" s="138">
        <v>9.5366925938451121</v>
      </c>
    </row>
    <row r="3893" spans="1:8">
      <c r="A3893" s="39" t="s">
        <v>547</v>
      </c>
      <c r="B3893" s="39" t="s">
        <v>169</v>
      </c>
      <c r="C3893" s="39" t="s">
        <v>386</v>
      </c>
      <c r="D3893" s="39" t="s">
        <v>360</v>
      </c>
      <c r="E3893" s="138">
        <v>24.04</v>
      </c>
      <c r="F3893" s="138">
        <v>18.690000000000001</v>
      </c>
      <c r="G3893" s="138">
        <v>30.35</v>
      </c>
      <c r="H3893" s="138">
        <v>12.396006655574043</v>
      </c>
    </row>
    <row r="3894" spans="1:8">
      <c r="A3894" s="39" t="s">
        <v>547</v>
      </c>
      <c r="B3894" s="39" t="s">
        <v>173</v>
      </c>
      <c r="C3894" s="39" t="s">
        <v>379</v>
      </c>
      <c r="D3894" s="39" t="s">
        <v>360</v>
      </c>
      <c r="E3894" s="138">
        <v>23.54</v>
      </c>
      <c r="F3894" s="138">
        <v>18.88</v>
      </c>
      <c r="G3894" s="138">
        <v>28.94</v>
      </c>
      <c r="H3894" s="138">
        <v>10.917587085811386</v>
      </c>
    </row>
    <row r="3895" spans="1:8">
      <c r="A3895" s="39" t="s">
        <v>547</v>
      </c>
      <c r="B3895" s="39" t="s">
        <v>176</v>
      </c>
      <c r="C3895" s="39" t="s">
        <v>386</v>
      </c>
      <c r="D3895" s="39" t="s">
        <v>360</v>
      </c>
      <c r="E3895" s="138">
        <v>33.659999999999997</v>
      </c>
      <c r="F3895" s="138">
        <v>26.72</v>
      </c>
      <c r="G3895" s="138">
        <v>41.37</v>
      </c>
      <c r="H3895" s="138">
        <v>11.170528817587641</v>
      </c>
    </row>
    <row r="3896" spans="1:8">
      <c r="A3896" s="39" t="s">
        <v>548</v>
      </c>
      <c r="B3896" s="39" t="s">
        <v>363</v>
      </c>
      <c r="C3896" s="39" t="s">
        <v>363</v>
      </c>
      <c r="D3896" s="39" t="s">
        <v>363</v>
      </c>
      <c r="E3896" s="138">
        <v>28.98</v>
      </c>
      <c r="F3896" s="138">
        <v>25.67</v>
      </c>
      <c r="G3896" s="138">
        <v>32.53</v>
      </c>
      <c r="H3896" s="138">
        <v>6.0386473429951693</v>
      </c>
    </row>
    <row r="3897" spans="1:8">
      <c r="A3897" s="39" t="s">
        <v>548</v>
      </c>
      <c r="B3897" s="39" t="s">
        <v>364</v>
      </c>
      <c r="C3897" s="39" t="s">
        <v>364</v>
      </c>
      <c r="D3897" s="39" t="s">
        <v>364</v>
      </c>
      <c r="E3897" s="138">
        <v>38.159999999999997</v>
      </c>
      <c r="F3897" s="138">
        <v>34.659999999999997</v>
      </c>
      <c r="G3897" s="138">
        <v>41.78</v>
      </c>
      <c r="H3897" s="138">
        <v>4.7693920335429771</v>
      </c>
    </row>
    <row r="3898" spans="1:8">
      <c r="A3898" s="39" t="s">
        <v>548</v>
      </c>
      <c r="B3898" s="39" t="s">
        <v>365</v>
      </c>
      <c r="C3898" s="39" t="s">
        <v>365</v>
      </c>
      <c r="D3898" s="39" t="s">
        <v>365</v>
      </c>
      <c r="E3898" s="138">
        <v>36.17</v>
      </c>
      <c r="F3898" s="138">
        <v>31.36</v>
      </c>
      <c r="G3898" s="138">
        <v>41.27</v>
      </c>
      <c r="H3898" s="138">
        <v>7.0223942493779372</v>
      </c>
    </row>
    <row r="3899" spans="1:8">
      <c r="A3899" s="39" t="s">
        <v>548</v>
      </c>
      <c r="B3899" s="39" t="s">
        <v>366</v>
      </c>
      <c r="C3899" s="39" t="s">
        <v>366</v>
      </c>
      <c r="D3899" s="39" t="s">
        <v>366</v>
      </c>
      <c r="E3899" s="138">
        <v>32.94</v>
      </c>
      <c r="F3899" s="138">
        <v>30.42</v>
      </c>
      <c r="G3899" s="138">
        <v>35.56</v>
      </c>
      <c r="H3899" s="138">
        <v>3.976927747419551</v>
      </c>
    </row>
    <row r="3900" spans="1:8">
      <c r="A3900" s="39" t="s">
        <v>548</v>
      </c>
      <c r="B3900" s="39" t="s">
        <v>356</v>
      </c>
      <c r="C3900" s="39" t="s">
        <v>356</v>
      </c>
      <c r="D3900" s="39" t="s">
        <v>356</v>
      </c>
      <c r="E3900" s="138">
        <v>32.67</v>
      </c>
      <c r="F3900" s="138">
        <v>30.99</v>
      </c>
      <c r="G3900" s="138">
        <v>34.4</v>
      </c>
      <c r="H3900" s="138">
        <v>2.6629935720844813</v>
      </c>
    </row>
    <row r="3901" spans="1:8">
      <c r="A3901" s="39" t="s">
        <v>548</v>
      </c>
      <c r="B3901" s="39" t="s">
        <v>367</v>
      </c>
      <c r="C3901" s="39" t="s">
        <v>367</v>
      </c>
      <c r="D3901" s="39" t="s">
        <v>367</v>
      </c>
      <c r="E3901" s="138">
        <v>33.01</v>
      </c>
      <c r="F3901" s="138">
        <v>30.8</v>
      </c>
      <c r="G3901" s="138">
        <v>35.29</v>
      </c>
      <c r="H3901" s="138">
        <v>3.4837927900636165</v>
      </c>
    </row>
    <row r="3902" spans="1:8">
      <c r="A3902" s="39" t="s">
        <v>548</v>
      </c>
      <c r="B3902" s="39" t="s">
        <v>368</v>
      </c>
      <c r="C3902" s="39" t="s">
        <v>368</v>
      </c>
      <c r="D3902" s="39" t="s">
        <v>368</v>
      </c>
      <c r="E3902" s="138">
        <v>33.380000000000003</v>
      </c>
      <c r="F3902" s="138">
        <v>29.66</v>
      </c>
      <c r="G3902" s="138">
        <v>37.32</v>
      </c>
      <c r="H3902" s="138">
        <v>5.8717795086878359</v>
      </c>
    </row>
    <row r="3903" spans="1:8">
      <c r="A3903" s="39" t="s">
        <v>548</v>
      </c>
      <c r="B3903" s="39" t="s">
        <v>369</v>
      </c>
      <c r="C3903" s="39" t="s">
        <v>369</v>
      </c>
      <c r="D3903" s="39" t="s">
        <v>369</v>
      </c>
      <c r="E3903" s="138">
        <v>32.979999999999997</v>
      </c>
      <c r="F3903" s="138">
        <v>27.6</v>
      </c>
      <c r="G3903" s="138">
        <v>38.85</v>
      </c>
      <c r="H3903" s="138">
        <v>8.7325651910248645</v>
      </c>
    </row>
    <row r="3904" spans="1:8">
      <c r="A3904" s="39" t="s">
        <v>548</v>
      </c>
      <c r="B3904" s="39" t="s">
        <v>370</v>
      </c>
      <c r="C3904" s="39" t="s">
        <v>370</v>
      </c>
      <c r="D3904" s="39" t="s">
        <v>370</v>
      </c>
      <c r="E3904" s="138">
        <v>31.51</v>
      </c>
      <c r="F3904" s="138">
        <v>28.36</v>
      </c>
      <c r="G3904" s="138">
        <v>34.83</v>
      </c>
      <c r="H3904" s="138">
        <v>5.2364328784512848</v>
      </c>
    </row>
    <row r="3905" spans="1:8">
      <c r="A3905" s="39" t="s">
        <v>548</v>
      </c>
      <c r="B3905" s="39" t="s">
        <v>357</v>
      </c>
      <c r="C3905" s="39" t="s">
        <v>357</v>
      </c>
      <c r="D3905" s="39" t="s">
        <v>357</v>
      </c>
      <c r="E3905" s="138">
        <v>32.58</v>
      </c>
      <c r="F3905" s="138">
        <v>30.95</v>
      </c>
      <c r="G3905" s="138">
        <v>34.25</v>
      </c>
      <c r="H3905" s="138">
        <v>2.5782688766114181</v>
      </c>
    </row>
    <row r="3906" spans="1:8">
      <c r="A3906" s="39" t="s">
        <v>548</v>
      </c>
      <c r="B3906" s="39" t="s">
        <v>371</v>
      </c>
      <c r="C3906" s="39" t="s">
        <v>371</v>
      </c>
      <c r="D3906" s="39" t="s">
        <v>371</v>
      </c>
      <c r="E3906" s="138">
        <v>35.35</v>
      </c>
      <c r="F3906" s="138">
        <v>31.79</v>
      </c>
      <c r="G3906" s="138">
        <v>39.090000000000003</v>
      </c>
      <c r="H3906" s="138">
        <v>5.2899575671852901</v>
      </c>
    </row>
    <row r="3907" spans="1:8">
      <c r="A3907" s="39" t="s">
        <v>548</v>
      </c>
      <c r="B3907" s="39" t="s">
        <v>372</v>
      </c>
      <c r="C3907" s="39" t="s">
        <v>372</v>
      </c>
      <c r="D3907" s="39" t="s">
        <v>372</v>
      </c>
      <c r="E3907" s="138">
        <v>29.3</v>
      </c>
      <c r="F3907" s="138">
        <v>26.69</v>
      </c>
      <c r="G3907" s="138">
        <v>32.049999999999997</v>
      </c>
      <c r="H3907" s="138">
        <v>4.6757679180887379</v>
      </c>
    </row>
    <row r="3908" spans="1:8">
      <c r="A3908" s="39" t="s">
        <v>548</v>
      </c>
      <c r="B3908" s="39" t="s">
        <v>373</v>
      </c>
      <c r="C3908" s="39" t="s">
        <v>373</v>
      </c>
      <c r="D3908" s="39" t="s">
        <v>373</v>
      </c>
      <c r="E3908" s="138">
        <v>34.700000000000003</v>
      </c>
      <c r="F3908" s="138">
        <v>31.37</v>
      </c>
      <c r="G3908" s="138">
        <v>38.19</v>
      </c>
      <c r="H3908" s="138">
        <v>5.0144092219020173</v>
      </c>
    </row>
    <row r="3909" spans="1:8">
      <c r="A3909" s="39" t="s">
        <v>548</v>
      </c>
      <c r="B3909" s="39" t="s">
        <v>374</v>
      </c>
      <c r="C3909" s="39" t="s">
        <v>374</v>
      </c>
      <c r="D3909" s="39" t="s">
        <v>374</v>
      </c>
      <c r="E3909" s="138">
        <v>34.75</v>
      </c>
      <c r="F3909" s="138">
        <v>31.41</v>
      </c>
      <c r="G3909" s="138">
        <v>38.25</v>
      </c>
      <c r="H3909" s="138">
        <v>5.0359712230215825</v>
      </c>
    </row>
    <row r="3910" spans="1:8">
      <c r="A3910" s="39" t="s">
        <v>548</v>
      </c>
      <c r="B3910" s="39" t="s">
        <v>358</v>
      </c>
      <c r="C3910" s="39" t="s">
        <v>358</v>
      </c>
      <c r="D3910" s="39" t="s">
        <v>358</v>
      </c>
      <c r="E3910" s="138">
        <v>32.01</v>
      </c>
      <c r="F3910" s="138">
        <v>30.27</v>
      </c>
      <c r="G3910" s="138">
        <v>33.79</v>
      </c>
      <c r="H3910" s="138">
        <v>2.8116213683223994</v>
      </c>
    </row>
    <row r="3911" spans="1:8">
      <c r="A3911" s="39" t="s">
        <v>548</v>
      </c>
      <c r="B3911" s="39" t="s">
        <v>375</v>
      </c>
      <c r="C3911" s="39" t="s">
        <v>375</v>
      </c>
      <c r="D3911" s="39" t="s">
        <v>375</v>
      </c>
      <c r="E3911" s="138">
        <v>35.340000000000003</v>
      </c>
      <c r="F3911" s="138">
        <v>30.3</v>
      </c>
      <c r="G3911" s="138">
        <v>40.72</v>
      </c>
      <c r="H3911" s="138">
        <v>7.5551782682512725</v>
      </c>
    </row>
    <row r="3912" spans="1:8">
      <c r="A3912" s="39" t="s">
        <v>548</v>
      </c>
      <c r="B3912" s="39" t="s">
        <v>376</v>
      </c>
      <c r="C3912" s="39" t="s">
        <v>376</v>
      </c>
      <c r="D3912" s="39" t="s">
        <v>376</v>
      </c>
      <c r="E3912" s="138">
        <v>30.78</v>
      </c>
      <c r="F3912" s="138">
        <v>27.14</v>
      </c>
      <c r="G3912" s="138">
        <v>34.69</v>
      </c>
      <c r="H3912" s="138">
        <v>6.2703053931124106</v>
      </c>
    </row>
    <row r="3913" spans="1:8">
      <c r="A3913" s="39" t="s">
        <v>548</v>
      </c>
      <c r="B3913" s="39" t="s">
        <v>377</v>
      </c>
      <c r="C3913" s="39" t="s">
        <v>377</v>
      </c>
      <c r="D3913" s="39" t="s">
        <v>377</v>
      </c>
      <c r="E3913" s="138">
        <v>38.630000000000003</v>
      </c>
      <c r="F3913" s="138">
        <v>34.89</v>
      </c>
      <c r="G3913" s="138">
        <v>42.52</v>
      </c>
      <c r="H3913" s="138">
        <v>5.0478902407455344</v>
      </c>
    </row>
    <row r="3914" spans="1:8">
      <c r="A3914" s="39" t="s">
        <v>548</v>
      </c>
      <c r="B3914" s="39" t="s">
        <v>386</v>
      </c>
      <c r="C3914" s="39" t="s">
        <v>386</v>
      </c>
      <c r="D3914" s="39" t="s">
        <v>378</v>
      </c>
      <c r="E3914" s="138">
        <v>33.409999999999997</v>
      </c>
      <c r="F3914" s="138">
        <v>30.31</v>
      </c>
      <c r="G3914" s="138">
        <v>36.659999999999997</v>
      </c>
      <c r="H3914" s="138">
        <v>4.8488476504040712</v>
      </c>
    </row>
    <row r="3915" spans="1:8">
      <c r="A3915" s="39" t="s">
        <v>548</v>
      </c>
      <c r="B3915" s="39" t="s">
        <v>379</v>
      </c>
      <c r="C3915" s="39" t="s">
        <v>379</v>
      </c>
      <c r="D3915" s="39" t="s">
        <v>379</v>
      </c>
      <c r="E3915" s="138">
        <v>29.98</v>
      </c>
      <c r="F3915" s="138">
        <v>27.42</v>
      </c>
      <c r="G3915" s="138">
        <v>32.659999999999997</v>
      </c>
      <c r="H3915" s="138">
        <v>4.4696464309539694</v>
      </c>
    </row>
    <row r="3916" spans="1:8">
      <c r="A3916" s="39" t="s">
        <v>548</v>
      </c>
      <c r="B3916" s="39" t="s">
        <v>360</v>
      </c>
      <c r="C3916" s="39" t="s">
        <v>360</v>
      </c>
      <c r="D3916" s="39" t="s">
        <v>360</v>
      </c>
      <c r="E3916" s="138">
        <v>31.86</v>
      </c>
      <c r="F3916" s="138">
        <v>30.22</v>
      </c>
      <c r="G3916" s="138">
        <v>33.549999999999997</v>
      </c>
      <c r="H3916" s="138">
        <v>2.667922159447583</v>
      </c>
    </row>
    <row r="3917" spans="1:8">
      <c r="A3917" s="39" t="s">
        <v>548</v>
      </c>
      <c r="B3917" s="39" t="s">
        <v>0</v>
      </c>
      <c r="C3917" s="39" t="s">
        <v>0</v>
      </c>
      <c r="D3917" s="39" t="s">
        <v>0</v>
      </c>
      <c r="E3917" s="138">
        <v>32.270000000000003</v>
      </c>
      <c r="F3917" s="138">
        <v>31.42</v>
      </c>
      <c r="G3917" s="138">
        <v>33.119999999999997</v>
      </c>
      <c r="H3917" s="138">
        <v>1.3325069724202043</v>
      </c>
    </row>
    <row r="3918" spans="1:8">
      <c r="A3918" s="39" t="s">
        <v>547</v>
      </c>
      <c r="B3918" s="39" t="s">
        <v>363</v>
      </c>
      <c r="C3918" s="39" t="s">
        <v>363</v>
      </c>
      <c r="D3918" s="39" t="s">
        <v>363</v>
      </c>
      <c r="E3918" s="138">
        <v>27.31</v>
      </c>
      <c r="F3918" s="138">
        <v>24.41</v>
      </c>
      <c r="G3918" s="138">
        <v>30.42</v>
      </c>
      <c r="H3918" s="138">
        <v>5.6023434639326259</v>
      </c>
    </row>
    <row r="3919" spans="1:8">
      <c r="A3919" s="39" t="s">
        <v>547</v>
      </c>
      <c r="B3919" s="39" t="s">
        <v>364</v>
      </c>
      <c r="C3919" s="39" t="s">
        <v>364</v>
      </c>
      <c r="D3919" s="39" t="s">
        <v>364</v>
      </c>
      <c r="E3919" s="138">
        <v>31.1</v>
      </c>
      <c r="F3919" s="138">
        <v>28.3</v>
      </c>
      <c r="G3919" s="138">
        <v>34.049999999999997</v>
      </c>
      <c r="H3919" s="138">
        <v>4.7266881028938901</v>
      </c>
    </row>
    <row r="3920" spans="1:8">
      <c r="A3920" s="39" t="s">
        <v>547</v>
      </c>
      <c r="B3920" s="39" t="s">
        <v>365</v>
      </c>
      <c r="C3920" s="39" t="s">
        <v>365</v>
      </c>
      <c r="D3920" s="39" t="s">
        <v>365</v>
      </c>
      <c r="E3920" s="138">
        <v>31.11</v>
      </c>
      <c r="F3920" s="138">
        <v>27.03</v>
      </c>
      <c r="G3920" s="138">
        <v>35.51</v>
      </c>
      <c r="H3920" s="138">
        <v>6.9752491160398584</v>
      </c>
    </row>
    <row r="3921" spans="1:8">
      <c r="A3921" s="39" t="s">
        <v>547</v>
      </c>
      <c r="B3921" s="39" t="s">
        <v>366</v>
      </c>
      <c r="C3921" s="39" t="s">
        <v>366</v>
      </c>
      <c r="D3921" s="39" t="s">
        <v>366</v>
      </c>
      <c r="E3921" s="138">
        <v>25.57</v>
      </c>
      <c r="F3921" s="138">
        <v>23.38</v>
      </c>
      <c r="G3921" s="138">
        <v>27.89</v>
      </c>
      <c r="H3921" s="138">
        <v>4.4974579585451693</v>
      </c>
    </row>
    <row r="3922" spans="1:8">
      <c r="A3922" s="39" t="s">
        <v>547</v>
      </c>
      <c r="B3922" s="39" t="s">
        <v>356</v>
      </c>
      <c r="C3922" s="39" t="s">
        <v>356</v>
      </c>
      <c r="D3922" s="39" t="s">
        <v>356</v>
      </c>
      <c r="E3922" s="138">
        <v>27.29</v>
      </c>
      <c r="F3922" s="138">
        <v>25.85</v>
      </c>
      <c r="G3922" s="138">
        <v>28.78</v>
      </c>
      <c r="H3922" s="138">
        <v>2.7482594356907293</v>
      </c>
    </row>
    <row r="3923" spans="1:8">
      <c r="A3923" s="39" t="s">
        <v>547</v>
      </c>
      <c r="B3923" s="39" t="s">
        <v>367</v>
      </c>
      <c r="C3923" s="39" t="s">
        <v>367</v>
      </c>
      <c r="D3923" s="39" t="s">
        <v>367</v>
      </c>
      <c r="E3923" s="138">
        <v>23.18</v>
      </c>
      <c r="F3923" s="138">
        <v>21.43</v>
      </c>
      <c r="G3923" s="138">
        <v>25.03</v>
      </c>
      <c r="H3923" s="138">
        <v>3.9689387402933569</v>
      </c>
    </row>
    <row r="3924" spans="1:8">
      <c r="A3924" s="39" t="s">
        <v>547</v>
      </c>
      <c r="B3924" s="39" t="s">
        <v>368</v>
      </c>
      <c r="C3924" s="39" t="s">
        <v>368</v>
      </c>
      <c r="D3924" s="39" t="s">
        <v>368</v>
      </c>
      <c r="E3924" s="138">
        <v>31.41</v>
      </c>
      <c r="F3924" s="138">
        <v>28.06</v>
      </c>
      <c r="G3924" s="138">
        <v>34.950000000000003</v>
      </c>
      <c r="H3924" s="138">
        <v>5.6033110474371224</v>
      </c>
    </row>
    <row r="3925" spans="1:8">
      <c r="A3925" s="39" t="s">
        <v>547</v>
      </c>
      <c r="B3925" s="39" t="s">
        <v>369</v>
      </c>
      <c r="C3925" s="39" t="s">
        <v>369</v>
      </c>
      <c r="D3925" s="39" t="s">
        <v>369</v>
      </c>
      <c r="E3925" s="138">
        <v>27.38</v>
      </c>
      <c r="F3925" s="138">
        <v>23.75</v>
      </c>
      <c r="G3925" s="138">
        <v>31.34</v>
      </c>
      <c r="H3925" s="138">
        <v>7.0854638422205989</v>
      </c>
    </row>
    <row r="3926" spans="1:8">
      <c r="A3926" s="39" t="s">
        <v>547</v>
      </c>
      <c r="B3926" s="39" t="s">
        <v>370</v>
      </c>
      <c r="C3926" s="39" t="s">
        <v>370</v>
      </c>
      <c r="D3926" s="39" t="s">
        <v>370</v>
      </c>
      <c r="E3926" s="138">
        <v>26.97</v>
      </c>
      <c r="F3926" s="138">
        <v>24.34</v>
      </c>
      <c r="G3926" s="138">
        <v>29.77</v>
      </c>
      <c r="H3926" s="138">
        <v>5.1538746755654428</v>
      </c>
    </row>
    <row r="3927" spans="1:8">
      <c r="A3927" s="39" t="s">
        <v>547</v>
      </c>
      <c r="B3927" s="39" t="s">
        <v>357</v>
      </c>
      <c r="C3927" s="39" t="s">
        <v>357</v>
      </c>
      <c r="D3927" s="39" t="s">
        <v>357</v>
      </c>
      <c r="E3927" s="138">
        <v>25.22</v>
      </c>
      <c r="F3927" s="138">
        <v>23.9</v>
      </c>
      <c r="G3927" s="138">
        <v>26.58</v>
      </c>
      <c r="H3927" s="138">
        <v>2.6962727993655835</v>
      </c>
    </row>
    <row r="3928" spans="1:8">
      <c r="A3928" s="39" t="s">
        <v>547</v>
      </c>
      <c r="B3928" s="39" t="s">
        <v>371</v>
      </c>
      <c r="C3928" s="39" t="s">
        <v>371</v>
      </c>
      <c r="D3928" s="39" t="s">
        <v>371</v>
      </c>
      <c r="E3928" s="138">
        <v>33.29</v>
      </c>
      <c r="F3928" s="138">
        <v>30.35</v>
      </c>
      <c r="G3928" s="138">
        <v>36.369999999999997</v>
      </c>
      <c r="H3928" s="138">
        <v>4.6260138179633525</v>
      </c>
    </row>
    <row r="3929" spans="1:8">
      <c r="A3929" s="39" t="s">
        <v>547</v>
      </c>
      <c r="B3929" s="39" t="s">
        <v>372</v>
      </c>
      <c r="C3929" s="39" t="s">
        <v>372</v>
      </c>
      <c r="D3929" s="39" t="s">
        <v>372</v>
      </c>
      <c r="E3929" s="138">
        <v>20.5</v>
      </c>
      <c r="F3929" s="138">
        <v>18.53</v>
      </c>
      <c r="G3929" s="138">
        <v>22.63</v>
      </c>
      <c r="H3929" s="138">
        <v>5.0731707317073171</v>
      </c>
    </row>
    <row r="3930" spans="1:8">
      <c r="A3930" s="39" t="s">
        <v>547</v>
      </c>
      <c r="B3930" s="39" t="s">
        <v>373</v>
      </c>
      <c r="C3930" s="39" t="s">
        <v>373</v>
      </c>
      <c r="D3930" s="39" t="s">
        <v>373</v>
      </c>
      <c r="E3930" s="138">
        <v>24.91</v>
      </c>
      <c r="F3930" s="138">
        <v>22.16</v>
      </c>
      <c r="G3930" s="138">
        <v>27.87</v>
      </c>
      <c r="H3930" s="138">
        <v>5.8610999598554789</v>
      </c>
    </row>
    <row r="3931" spans="1:8">
      <c r="A3931" s="39" t="s">
        <v>547</v>
      </c>
      <c r="B3931" s="39" t="s">
        <v>374</v>
      </c>
      <c r="C3931" s="39" t="s">
        <v>374</v>
      </c>
      <c r="D3931" s="39" t="s">
        <v>374</v>
      </c>
      <c r="E3931" s="138">
        <v>28.85</v>
      </c>
      <c r="F3931" s="138">
        <v>26.61</v>
      </c>
      <c r="G3931" s="138">
        <v>31.2</v>
      </c>
      <c r="H3931" s="138">
        <v>4.0554592720970533</v>
      </c>
    </row>
    <row r="3932" spans="1:8">
      <c r="A3932" s="39" t="s">
        <v>547</v>
      </c>
      <c r="B3932" s="39" t="s">
        <v>358</v>
      </c>
      <c r="C3932" s="39" t="s">
        <v>358</v>
      </c>
      <c r="D3932" s="39" t="s">
        <v>358</v>
      </c>
      <c r="E3932" s="138">
        <v>24.21</v>
      </c>
      <c r="F3932" s="138">
        <v>22.86</v>
      </c>
      <c r="G3932" s="138">
        <v>25.63</v>
      </c>
      <c r="H3932" s="138">
        <v>2.9326724494010739</v>
      </c>
    </row>
    <row r="3933" spans="1:8">
      <c r="A3933" s="39" t="s">
        <v>547</v>
      </c>
      <c r="B3933" s="39" t="s">
        <v>375</v>
      </c>
      <c r="C3933" s="39" t="s">
        <v>375</v>
      </c>
      <c r="D3933" s="39" t="s">
        <v>375</v>
      </c>
      <c r="E3933" s="138">
        <v>23.62</v>
      </c>
      <c r="F3933" s="138">
        <v>20.23</v>
      </c>
      <c r="G3933" s="138">
        <v>27.38</v>
      </c>
      <c r="H3933" s="138">
        <v>7.7053344623200681</v>
      </c>
    </row>
    <row r="3934" spans="1:8">
      <c r="A3934" s="39" t="s">
        <v>547</v>
      </c>
      <c r="B3934" s="39" t="s">
        <v>376</v>
      </c>
      <c r="C3934" s="39" t="s">
        <v>376</v>
      </c>
      <c r="D3934" s="39" t="s">
        <v>376</v>
      </c>
      <c r="E3934" s="138">
        <v>28.02</v>
      </c>
      <c r="F3934" s="138">
        <v>24.74</v>
      </c>
      <c r="G3934" s="138">
        <v>31.55</v>
      </c>
      <c r="H3934" s="138">
        <v>6.2098501070663819</v>
      </c>
    </row>
    <row r="3935" spans="1:8">
      <c r="A3935" s="39" t="s">
        <v>547</v>
      </c>
      <c r="B3935" s="39" t="s">
        <v>377</v>
      </c>
      <c r="C3935" s="39" t="s">
        <v>377</v>
      </c>
      <c r="D3935" s="39" t="s">
        <v>377</v>
      </c>
      <c r="E3935" s="138">
        <v>28.49</v>
      </c>
      <c r="F3935" s="138">
        <v>25.79</v>
      </c>
      <c r="G3935" s="138">
        <v>31.35</v>
      </c>
      <c r="H3935" s="138">
        <v>4.9842049842049843</v>
      </c>
    </row>
    <row r="3936" spans="1:8">
      <c r="A3936" s="39" t="s">
        <v>547</v>
      </c>
      <c r="B3936" s="39" t="s">
        <v>386</v>
      </c>
      <c r="C3936" s="39" t="s">
        <v>386</v>
      </c>
      <c r="D3936" s="39" t="s">
        <v>378</v>
      </c>
      <c r="E3936" s="138">
        <v>28.91</v>
      </c>
      <c r="F3936" s="138">
        <v>26.73</v>
      </c>
      <c r="G3936" s="138">
        <v>31.19</v>
      </c>
      <c r="H3936" s="138">
        <v>3.943272224143894</v>
      </c>
    </row>
    <row r="3937" spans="1:8">
      <c r="A3937" s="39" t="s">
        <v>547</v>
      </c>
      <c r="B3937" s="39" t="s">
        <v>379</v>
      </c>
      <c r="C3937" s="39" t="s">
        <v>379</v>
      </c>
      <c r="D3937" s="39" t="s">
        <v>379</v>
      </c>
      <c r="E3937" s="138">
        <v>23.01</v>
      </c>
      <c r="F3937" s="138">
        <v>20.85</v>
      </c>
      <c r="G3937" s="138">
        <v>25.32</v>
      </c>
      <c r="H3937" s="138">
        <v>4.9543676662320717</v>
      </c>
    </row>
    <row r="3938" spans="1:8">
      <c r="A3938" s="39" t="s">
        <v>547</v>
      </c>
      <c r="B3938" s="39" t="s">
        <v>360</v>
      </c>
      <c r="C3938" s="39" t="s">
        <v>360</v>
      </c>
      <c r="D3938" s="39" t="s">
        <v>360</v>
      </c>
      <c r="E3938" s="138">
        <v>25.4</v>
      </c>
      <c r="F3938" s="138">
        <v>24.07</v>
      </c>
      <c r="G3938" s="138">
        <v>26.77</v>
      </c>
      <c r="H3938" s="138">
        <v>2.7165354330708662</v>
      </c>
    </row>
    <row r="3939" spans="1:8">
      <c r="A3939" s="39" t="s">
        <v>547</v>
      </c>
      <c r="B3939" s="39" t="s">
        <v>0</v>
      </c>
      <c r="C3939" s="39" t="s">
        <v>0</v>
      </c>
      <c r="D3939" s="39" t="s">
        <v>0</v>
      </c>
      <c r="E3939" s="138">
        <v>25.49</v>
      </c>
      <c r="F3939" s="138">
        <v>24.8</v>
      </c>
      <c r="G3939" s="138">
        <v>26.19</v>
      </c>
      <c r="H3939" s="138">
        <v>1.3730874852883483</v>
      </c>
    </row>
  </sheetData>
  <autoFilter ref="A1:H506" xr:uid="{00000000-0009-0000-0000-000003000000}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1">
    <tabColor rgb="FF92D050"/>
  </sheetPr>
  <dimension ref="A1:R506"/>
  <sheetViews>
    <sheetView topLeftCell="K1" workbookViewId="0">
      <selection activeCell="Q31" sqref="Q31"/>
    </sheetView>
  </sheetViews>
  <sheetFormatPr defaultColWidth="9.1796875" defaultRowHeight="12.5"/>
  <cols>
    <col min="1" max="1" width="22" style="39" customWidth="1"/>
    <col min="2" max="2" width="20" style="39" customWidth="1"/>
    <col min="3" max="3" width="26.7265625" style="39" bestFit="1" customWidth="1"/>
    <col min="4" max="4" width="17" style="39" customWidth="1"/>
    <col min="5" max="5" width="26.7265625" style="39" bestFit="1" customWidth="1"/>
    <col min="6" max="6" width="10" style="39" customWidth="1"/>
    <col min="7" max="8" width="20" style="39" customWidth="1"/>
    <col min="9" max="9" width="5.453125" style="39" customWidth="1"/>
    <col min="10" max="10" width="26.7265625" style="39" bestFit="1" customWidth="1"/>
    <col min="11" max="11" width="11.1796875" style="39" bestFit="1" customWidth="1"/>
    <col min="12" max="12" width="5.1796875" style="39" customWidth="1"/>
    <col min="13" max="13" width="12.7265625" style="39" bestFit="1" customWidth="1"/>
    <col min="14" max="14" width="11.54296875" style="39" bestFit="1" customWidth="1"/>
    <col min="15" max="15" width="12" style="39" bestFit="1" customWidth="1"/>
    <col min="16" max="16" width="6.26953125" style="39" customWidth="1"/>
    <col min="17" max="17" width="89.54296875" style="39" bestFit="1" customWidth="1"/>
    <col min="18" max="18" width="85.54296875" style="39" bestFit="1" customWidth="1"/>
    <col min="19" max="16384" width="9.1796875" style="39"/>
  </cols>
  <sheetData>
    <row r="1" spans="1:18" ht="13">
      <c r="A1" s="3" t="s">
        <v>92</v>
      </c>
      <c r="B1" s="89" t="s">
        <v>97</v>
      </c>
      <c r="C1" s="89" t="s">
        <v>382</v>
      </c>
      <c r="D1" s="89" t="s">
        <v>383</v>
      </c>
      <c r="E1" s="89" t="s">
        <v>381</v>
      </c>
      <c r="F1" s="89"/>
      <c r="G1" s="89" t="s">
        <v>97</v>
      </c>
      <c r="H1" s="89" t="s">
        <v>97</v>
      </c>
      <c r="J1" s="21" t="s">
        <v>389</v>
      </c>
      <c r="K1" s="21" t="s">
        <v>195</v>
      </c>
      <c r="M1" s="21" t="s">
        <v>390</v>
      </c>
      <c r="N1" s="21" t="s">
        <v>195</v>
      </c>
      <c r="O1" s="21" t="s">
        <v>391</v>
      </c>
      <c r="Q1" s="3" t="s">
        <v>93</v>
      </c>
      <c r="R1" s="3" t="s">
        <v>273</v>
      </c>
    </row>
    <row r="2" spans="1:18">
      <c r="A2" s="39" t="s">
        <v>87</v>
      </c>
      <c r="B2" s="39" t="s">
        <v>98</v>
      </c>
      <c r="C2" s="39" t="s">
        <v>374</v>
      </c>
      <c r="D2" s="39" t="s">
        <v>358</v>
      </c>
      <c r="E2" s="39" t="s">
        <v>130</v>
      </c>
      <c r="G2" s="39" t="s">
        <v>98</v>
      </c>
      <c r="H2" s="39" t="s">
        <v>98</v>
      </c>
      <c r="J2" s="39" t="s">
        <v>371</v>
      </c>
      <c r="K2" s="39">
        <v>5</v>
      </c>
      <c r="M2" s="39" t="s">
        <v>358</v>
      </c>
      <c r="N2" s="39">
        <v>19</v>
      </c>
      <c r="O2" s="39">
        <v>4</v>
      </c>
      <c r="Q2" s="39" t="s">
        <v>415</v>
      </c>
      <c r="R2" s="39" t="s">
        <v>396</v>
      </c>
    </row>
    <row r="3" spans="1:18">
      <c r="A3" s="39" t="s">
        <v>86</v>
      </c>
      <c r="B3" s="39" t="s">
        <v>99</v>
      </c>
      <c r="C3" s="39" t="s">
        <v>377</v>
      </c>
      <c r="D3" s="39" t="s">
        <v>360</v>
      </c>
      <c r="E3" s="39" t="s">
        <v>182</v>
      </c>
      <c r="G3" s="39" t="s">
        <v>99</v>
      </c>
      <c r="H3" s="39" t="s">
        <v>99</v>
      </c>
      <c r="J3" s="39" t="s">
        <v>372</v>
      </c>
      <c r="K3" s="39">
        <v>4</v>
      </c>
      <c r="M3" s="39" t="s">
        <v>360</v>
      </c>
      <c r="N3" s="39">
        <v>17</v>
      </c>
      <c r="O3" s="39">
        <v>5</v>
      </c>
      <c r="Q3" s="39" t="s">
        <v>416</v>
      </c>
      <c r="R3" s="39" t="s">
        <v>397</v>
      </c>
    </row>
    <row r="4" spans="1:18">
      <c r="A4" s="39" t="s">
        <v>85</v>
      </c>
      <c r="B4" s="39" t="s">
        <v>100</v>
      </c>
      <c r="C4" s="39" t="s">
        <v>377</v>
      </c>
      <c r="D4" s="39" t="s">
        <v>360</v>
      </c>
      <c r="E4" s="39" t="s">
        <v>182</v>
      </c>
      <c r="G4" s="39" t="s">
        <v>100</v>
      </c>
      <c r="H4" s="39" t="s">
        <v>100</v>
      </c>
      <c r="J4" s="39" t="s">
        <v>373</v>
      </c>
      <c r="K4" s="39">
        <v>3</v>
      </c>
      <c r="M4" s="39" t="s">
        <v>356</v>
      </c>
      <c r="N4" s="39">
        <v>16</v>
      </c>
      <c r="O4" s="39">
        <v>4</v>
      </c>
      <c r="Q4" s="39" t="s">
        <v>417</v>
      </c>
      <c r="R4" s="39" t="s">
        <v>398</v>
      </c>
    </row>
    <row r="5" spans="1:18">
      <c r="A5" s="39" t="s">
        <v>84</v>
      </c>
      <c r="B5" s="39" t="s">
        <v>101</v>
      </c>
      <c r="C5" s="39" t="s">
        <v>366</v>
      </c>
      <c r="D5" s="39" t="s">
        <v>356</v>
      </c>
      <c r="E5" s="39" t="s">
        <v>384</v>
      </c>
      <c r="G5" s="39" t="s">
        <v>101</v>
      </c>
      <c r="H5" s="39" t="s">
        <v>101</v>
      </c>
      <c r="J5" s="39" t="s">
        <v>374</v>
      </c>
      <c r="K5" s="39">
        <v>7</v>
      </c>
      <c r="M5" s="39" t="s">
        <v>357</v>
      </c>
      <c r="N5" s="39">
        <v>27</v>
      </c>
      <c r="O5" s="39">
        <v>4</v>
      </c>
      <c r="Q5" s="39" t="s">
        <v>418</v>
      </c>
      <c r="R5" s="39" t="s">
        <v>399</v>
      </c>
    </row>
    <row r="6" spans="1:18" ht="13">
      <c r="A6" s="39" t="s">
        <v>83</v>
      </c>
      <c r="B6" s="39" t="s">
        <v>102</v>
      </c>
      <c r="C6" s="39" t="s">
        <v>368</v>
      </c>
      <c r="D6" s="39" t="s">
        <v>357</v>
      </c>
      <c r="E6" s="39" t="s">
        <v>181</v>
      </c>
      <c r="G6" s="39" t="s">
        <v>102</v>
      </c>
      <c r="H6" s="39" t="s">
        <v>102</v>
      </c>
      <c r="J6" s="39" t="s">
        <v>363</v>
      </c>
      <c r="K6" s="39">
        <v>2</v>
      </c>
      <c r="N6" s="21">
        <f>SUM(N2:N5)</f>
        <v>79</v>
      </c>
      <c r="O6" s="21">
        <f>SUM(O2:O5)</f>
        <v>17</v>
      </c>
      <c r="Q6" s="39" t="s">
        <v>419</v>
      </c>
      <c r="R6" s="39" t="s">
        <v>400</v>
      </c>
    </row>
    <row r="7" spans="1:18">
      <c r="A7" s="39" t="s">
        <v>82</v>
      </c>
      <c r="B7" s="39" t="s">
        <v>103</v>
      </c>
      <c r="C7" s="39" t="s">
        <v>368</v>
      </c>
      <c r="D7" s="39" t="s">
        <v>357</v>
      </c>
      <c r="E7" s="39" t="s">
        <v>181</v>
      </c>
      <c r="G7" s="39" t="s">
        <v>103</v>
      </c>
      <c r="H7" s="39" t="s">
        <v>103</v>
      </c>
      <c r="J7" s="39" t="s">
        <v>364</v>
      </c>
      <c r="K7" s="39">
        <v>6</v>
      </c>
      <c r="Q7" s="39" t="s">
        <v>230</v>
      </c>
      <c r="R7" s="39" t="s">
        <v>313</v>
      </c>
    </row>
    <row r="8" spans="1:18">
      <c r="A8" s="39" t="s">
        <v>81</v>
      </c>
      <c r="B8" s="39" t="s">
        <v>104</v>
      </c>
      <c r="C8" s="39" t="s">
        <v>367</v>
      </c>
      <c r="D8" s="39" t="s">
        <v>357</v>
      </c>
      <c r="E8" s="39" t="s">
        <v>179</v>
      </c>
      <c r="G8" s="39" t="s">
        <v>104</v>
      </c>
      <c r="H8" s="39" t="s">
        <v>104</v>
      </c>
      <c r="J8" s="39" t="s">
        <v>365</v>
      </c>
      <c r="K8" s="39">
        <v>4</v>
      </c>
      <c r="Q8" s="39" t="s">
        <v>231</v>
      </c>
      <c r="R8" s="39" t="s">
        <v>314</v>
      </c>
    </row>
    <row r="9" spans="1:18">
      <c r="A9" s="39" t="s">
        <v>80</v>
      </c>
      <c r="B9" s="39" t="s">
        <v>105</v>
      </c>
      <c r="C9" s="39" t="s">
        <v>374</v>
      </c>
      <c r="D9" s="39" t="s">
        <v>358</v>
      </c>
      <c r="E9" s="39" t="s">
        <v>130</v>
      </c>
      <c r="G9" s="39" t="s">
        <v>105</v>
      </c>
      <c r="H9" s="39" t="s">
        <v>105</v>
      </c>
      <c r="J9" s="39" t="s">
        <v>366</v>
      </c>
      <c r="K9" s="39">
        <v>5</v>
      </c>
      <c r="Q9" s="39" t="s">
        <v>223</v>
      </c>
      <c r="R9" s="39" t="s">
        <v>420</v>
      </c>
    </row>
    <row r="10" spans="1:18">
      <c r="A10" s="39" t="s">
        <v>79</v>
      </c>
      <c r="B10" s="39" t="s">
        <v>106</v>
      </c>
      <c r="C10" s="39" t="s">
        <v>372</v>
      </c>
      <c r="D10" s="39" t="s">
        <v>358</v>
      </c>
      <c r="E10" s="39" t="s">
        <v>177</v>
      </c>
      <c r="G10" s="39" t="s">
        <v>106</v>
      </c>
      <c r="H10" s="39" t="s">
        <v>106</v>
      </c>
      <c r="J10" s="39" t="s">
        <v>367</v>
      </c>
      <c r="K10" s="39">
        <v>7</v>
      </c>
      <c r="Q10" s="39" t="s">
        <v>224</v>
      </c>
      <c r="R10" s="39" t="s">
        <v>421</v>
      </c>
    </row>
    <row r="11" spans="1:18">
      <c r="A11" s="39" t="s">
        <v>78</v>
      </c>
      <c r="B11" s="39" t="s">
        <v>107</v>
      </c>
      <c r="C11" s="39" t="s">
        <v>376</v>
      </c>
      <c r="D11" s="39" t="s">
        <v>360</v>
      </c>
      <c r="E11" s="39" t="s">
        <v>385</v>
      </c>
      <c r="G11" s="39" t="s">
        <v>107</v>
      </c>
      <c r="H11" s="39" t="s">
        <v>107</v>
      </c>
      <c r="J11" s="39" t="s">
        <v>368</v>
      </c>
      <c r="K11" s="39">
        <v>4</v>
      </c>
      <c r="Q11" s="39" t="s">
        <v>225</v>
      </c>
      <c r="R11" s="39" t="s">
        <v>422</v>
      </c>
    </row>
    <row r="12" spans="1:18">
      <c r="A12" s="39" t="s">
        <v>77</v>
      </c>
      <c r="B12" s="39" t="s">
        <v>108</v>
      </c>
      <c r="C12" s="39" t="s">
        <v>365</v>
      </c>
      <c r="D12" s="39" t="s">
        <v>356</v>
      </c>
      <c r="E12" s="39" t="s">
        <v>183</v>
      </c>
      <c r="G12" s="39" t="s">
        <v>108</v>
      </c>
      <c r="H12" s="39" t="s">
        <v>108</v>
      </c>
      <c r="J12" s="39" t="s">
        <v>369</v>
      </c>
      <c r="K12" s="39">
        <v>2</v>
      </c>
      <c r="Q12" s="39" t="s">
        <v>221</v>
      </c>
      <c r="R12" s="39" t="s">
        <v>423</v>
      </c>
    </row>
    <row r="13" spans="1:18">
      <c r="A13" s="39" t="s">
        <v>76</v>
      </c>
      <c r="B13" s="39" t="s">
        <v>109</v>
      </c>
      <c r="C13" s="39" t="s">
        <v>364</v>
      </c>
      <c r="D13" s="39" t="s">
        <v>356</v>
      </c>
      <c r="E13" s="39" t="s">
        <v>183</v>
      </c>
      <c r="G13" s="39" t="s">
        <v>109</v>
      </c>
      <c r="H13" s="39" t="s">
        <v>109</v>
      </c>
      <c r="J13" s="39" t="s">
        <v>370</v>
      </c>
      <c r="K13" s="39">
        <v>3</v>
      </c>
      <c r="Q13" s="39" t="s">
        <v>222</v>
      </c>
      <c r="R13" s="39" t="s">
        <v>424</v>
      </c>
    </row>
    <row r="14" spans="1:18">
      <c r="A14" s="39" t="s">
        <v>75</v>
      </c>
      <c r="B14" s="39" t="s">
        <v>110</v>
      </c>
      <c r="C14" s="39" t="s">
        <v>370</v>
      </c>
      <c r="D14" s="39" t="s">
        <v>357</v>
      </c>
      <c r="E14" s="39" t="s">
        <v>179</v>
      </c>
      <c r="G14" s="39" t="s">
        <v>110</v>
      </c>
      <c r="H14" s="39" t="s">
        <v>110</v>
      </c>
      <c r="J14" s="39" t="s">
        <v>375</v>
      </c>
      <c r="K14" s="39">
        <v>4</v>
      </c>
      <c r="Q14" s="39" t="s">
        <v>233</v>
      </c>
      <c r="R14" s="39" t="s">
        <v>472</v>
      </c>
    </row>
    <row r="15" spans="1:18">
      <c r="A15" s="39" t="s">
        <v>74</v>
      </c>
      <c r="B15" s="39" t="s">
        <v>111</v>
      </c>
      <c r="C15" s="39" t="s">
        <v>370</v>
      </c>
      <c r="D15" s="39" t="s">
        <v>357</v>
      </c>
      <c r="E15" s="39" t="s">
        <v>179</v>
      </c>
      <c r="G15" s="39" t="s">
        <v>111</v>
      </c>
      <c r="H15" s="39" t="s">
        <v>111</v>
      </c>
      <c r="J15" s="39" t="s">
        <v>376</v>
      </c>
      <c r="K15" s="39">
        <v>2</v>
      </c>
      <c r="Q15" s="39" t="s">
        <v>473</v>
      </c>
      <c r="R15" s="39" t="s">
        <v>474</v>
      </c>
    </row>
    <row r="16" spans="1:18">
      <c r="A16" s="39" t="s">
        <v>73</v>
      </c>
      <c r="B16" s="39" t="s">
        <v>112</v>
      </c>
      <c r="C16" s="39" t="s">
        <v>364</v>
      </c>
      <c r="D16" s="39" t="s">
        <v>356</v>
      </c>
      <c r="E16" s="39" t="s">
        <v>183</v>
      </c>
      <c r="G16" s="39" t="s">
        <v>112</v>
      </c>
      <c r="H16" s="39" t="s">
        <v>112</v>
      </c>
      <c r="J16" s="39" t="s">
        <v>377</v>
      </c>
      <c r="K16" s="39">
        <v>6</v>
      </c>
      <c r="Q16" s="39" t="s">
        <v>235</v>
      </c>
      <c r="R16" s="39" t="s">
        <v>477</v>
      </c>
    </row>
    <row r="17" spans="1:18">
      <c r="A17" s="39" t="s">
        <v>72</v>
      </c>
      <c r="B17" s="39" t="s">
        <v>113</v>
      </c>
      <c r="C17" s="39" t="s">
        <v>375</v>
      </c>
      <c r="D17" s="39" t="s">
        <v>360</v>
      </c>
      <c r="E17" s="39" t="s">
        <v>180</v>
      </c>
      <c r="G17" s="39" t="s">
        <v>113</v>
      </c>
      <c r="H17" s="39" t="s">
        <v>113</v>
      </c>
      <c r="J17" s="39" t="s">
        <v>379</v>
      </c>
      <c r="K17" s="39">
        <v>5</v>
      </c>
      <c r="Q17" s="39" t="s">
        <v>475</v>
      </c>
      <c r="R17" s="39" t="s">
        <v>478</v>
      </c>
    </row>
    <row r="18" spans="1:18">
      <c r="A18" s="39" t="s">
        <v>71</v>
      </c>
      <c r="B18" s="39" t="s">
        <v>114</v>
      </c>
      <c r="C18" s="39" t="s">
        <v>386</v>
      </c>
      <c r="D18" s="39" t="s">
        <v>360</v>
      </c>
      <c r="E18" s="39" t="s">
        <v>180</v>
      </c>
      <c r="G18" s="39" t="s">
        <v>114</v>
      </c>
      <c r="H18" s="39" t="s">
        <v>114</v>
      </c>
      <c r="J18" s="39" t="s">
        <v>386</v>
      </c>
      <c r="K18" s="39">
        <v>10</v>
      </c>
      <c r="Q18" s="39" t="s">
        <v>476</v>
      </c>
      <c r="R18" s="39" t="s">
        <v>479</v>
      </c>
    </row>
    <row r="19" spans="1:18" ht="13">
      <c r="A19" s="39" t="s">
        <v>70</v>
      </c>
      <c r="B19" s="39" t="s">
        <v>115</v>
      </c>
      <c r="C19" s="39" t="s">
        <v>366</v>
      </c>
      <c r="D19" s="39" t="s">
        <v>356</v>
      </c>
      <c r="E19" s="39" t="s">
        <v>384</v>
      </c>
      <c r="G19" s="39" t="s">
        <v>115</v>
      </c>
      <c r="H19" s="39" t="s">
        <v>115</v>
      </c>
      <c r="K19" s="21">
        <f>SUM(K2:K18)</f>
        <v>79</v>
      </c>
      <c r="Q19" s="39" t="s">
        <v>481</v>
      </c>
      <c r="R19" s="39" t="s">
        <v>480</v>
      </c>
    </row>
    <row r="20" spans="1:18" ht="14.5">
      <c r="A20" s="39" t="s">
        <v>69</v>
      </c>
      <c r="B20" s="39" t="s">
        <v>116</v>
      </c>
      <c r="C20" s="39" t="s">
        <v>369</v>
      </c>
      <c r="D20" s="39" t="s">
        <v>357</v>
      </c>
      <c r="E20" s="39" t="s">
        <v>181</v>
      </c>
      <c r="G20" s="39" t="s">
        <v>116</v>
      </c>
      <c r="H20" s="39" t="s">
        <v>116</v>
      </c>
      <c r="J20"/>
      <c r="Q20" s="39" t="s">
        <v>482</v>
      </c>
      <c r="R20" s="39" t="s">
        <v>483</v>
      </c>
    </row>
    <row r="21" spans="1:18" ht="14.5">
      <c r="A21" s="39" t="s">
        <v>68</v>
      </c>
      <c r="B21" s="39" t="s">
        <v>117</v>
      </c>
      <c r="C21" s="39" t="s">
        <v>367</v>
      </c>
      <c r="D21" s="39" t="s">
        <v>357</v>
      </c>
      <c r="E21" s="39" t="s">
        <v>179</v>
      </c>
      <c r="G21" s="39" t="s">
        <v>117</v>
      </c>
      <c r="H21" s="39" t="s">
        <v>117</v>
      </c>
      <c r="J21"/>
      <c r="Q21" s="39" t="s">
        <v>543</v>
      </c>
      <c r="R21" s="39" t="s">
        <v>549</v>
      </c>
    </row>
    <row r="22" spans="1:18" ht="14.5">
      <c r="A22" s="39" t="s">
        <v>67</v>
      </c>
      <c r="B22" s="39" t="s">
        <v>118</v>
      </c>
      <c r="C22" s="39" t="s">
        <v>365</v>
      </c>
      <c r="D22" s="39" t="s">
        <v>356</v>
      </c>
      <c r="E22" s="39" t="s">
        <v>183</v>
      </c>
      <c r="G22" s="39" t="s">
        <v>118</v>
      </c>
      <c r="H22" s="39" t="s">
        <v>118</v>
      </c>
      <c r="J22"/>
      <c r="Q22" s="39" t="s">
        <v>544</v>
      </c>
      <c r="R22" s="39" t="s">
        <v>550</v>
      </c>
    </row>
    <row r="23" spans="1:18" ht="14.5">
      <c r="A23" s="39" t="s">
        <v>66</v>
      </c>
      <c r="B23" s="39" t="s">
        <v>119</v>
      </c>
      <c r="C23" s="39" t="s">
        <v>367</v>
      </c>
      <c r="D23" s="39" t="s">
        <v>357</v>
      </c>
      <c r="E23" s="39" t="s">
        <v>179</v>
      </c>
      <c r="G23" s="39" t="s">
        <v>119</v>
      </c>
      <c r="H23" s="39" t="s">
        <v>119</v>
      </c>
      <c r="J23"/>
      <c r="Q23" s="39" t="s">
        <v>545</v>
      </c>
      <c r="R23" s="39" t="s">
        <v>551</v>
      </c>
    </row>
    <row r="24" spans="1:18" ht="14.5">
      <c r="A24" s="39" t="s">
        <v>65</v>
      </c>
      <c r="B24" s="39" t="s">
        <v>120</v>
      </c>
      <c r="C24" s="39" t="s">
        <v>386</v>
      </c>
      <c r="D24" s="39" t="s">
        <v>360</v>
      </c>
      <c r="E24" s="39" t="s">
        <v>180</v>
      </c>
      <c r="G24" s="39" t="s">
        <v>120</v>
      </c>
      <c r="H24" s="39" t="s">
        <v>120</v>
      </c>
      <c r="J24"/>
      <c r="Q24" s="39" t="s">
        <v>237</v>
      </c>
      <c r="R24" s="39" t="s">
        <v>552</v>
      </c>
    </row>
    <row r="25" spans="1:18" ht="13">
      <c r="A25" s="39" t="s">
        <v>64</v>
      </c>
      <c r="B25" s="39" t="s">
        <v>121</v>
      </c>
      <c r="C25" s="39" t="s">
        <v>377</v>
      </c>
      <c r="D25" s="39" t="s">
        <v>360</v>
      </c>
      <c r="E25" s="39" t="s">
        <v>182</v>
      </c>
      <c r="G25" s="39" t="s">
        <v>121</v>
      </c>
      <c r="H25" s="39" t="s">
        <v>121</v>
      </c>
      <c r="J25" s="21" t="s">
        <v>389</v>
      </c>
      <c r="K25" s="21" t="s">
        <v>195</v>
      </c>
      <c r="Q25" s="39" t="s">
        <v>238</v>
      </c>
      <c r="R25" s="39" t="s">
        <v>553</v>
      </c>
    </row>
    <row r="26" spans="1:18">
      <c r="A26" s="39" t="s">
        <v>63</v>
      </c>
      <c r="B26" s="39" t="s">
        <v>122</v>
      </c>
      <c r="C26" s="39" t="s">
        <v>364</v>
      </c>
      <c r="D26" s="39" t="s">
        <v>356</v>
      </c>
      <c r="E26" s="39" t="s">
        <v>183</v>
      </c>
      <c r="G26" s="39" t="s">
        <v>122</v>
      </c>
      <c r="H26" s="39" t="s">
        <v>122</v>
      </c>
      <c r="J26" s="39" t="s">
        <v>363</v>
      </c>
      <c r="K26" s="39">
        <v>2</v>
      </c>
      <c r="L26" s="39">
        <f>K26+3</f>
        <v>5</v>
      </c>
      <c r="Q26" s="39" t="s">
        <v>239</v>
      </c>
      <c r="R26" s="39" t="s">
        <v>554</v>
      </c>
    </row>
    <row r="27" spans="1:18">
      <c r="A27" s="39" t="s">
        <v>62</v>
      </c>
      <c r="B27" s="39" t="s">
        <v>123</v>
      </c>
      <c r="C27" s="39" t="s">
        <v>370</v>
      </c>
      <c r="D27" s="39" t="s">
        <v>357</v>
      </c>
      <c r="E27" s="39" t="s">
        <v>179</v>
      </c>
      <c r="G27" s="39" t="s">
        <v>123</v>
      </c>
      <c r="H27" s="39" t="s">
        <v>123</v>
      </c>
      <c r="J27" s="39" t="s">
        <v>369</v>
      </c>
      <c r="K27" s="39">
        <v>2</v>
      </c>
      <c r="L27" s="39">
        <f t="shared" ref="L27:L42" si="0">K27+3</f>
        <v>5</v>
      </c>
      <c r="Q27" s="39" t="s">
        <v>240</v>
      </c>
      <c r="R27" s="39" t="s">
        <v>555</v>
      </c>
    </row>
    <row r="28" spans="1:18">
      <c r="A28" s="39" t="s">
        <v>61</v>
      </c>
      <c r="B28" s="39" t="s">
        <v>124</v>
      </c>
      <c r="C28" s="39" t="s">
        <v>375</v>
      </c>
      <c r="D28" s="39" t="s">
        <v>360</v>
      </c>
      <c r="E28" s="39" t="s">
        <v>180</v>
      </c>
      <c r="G28" s="39" t="s">
        <v>124</v>
      </c>
      <c r="H28" s="39" t="s">
        <v>124</v>
      </c>
      <c r="J28" s="39" t="s">
        <v>376</v>
      </c>
      <c r="K28" s="39">
        <v>2</v>
      </c>
      <c r="L28" s="39">
        <f t="shared" si="0"/>
        <v>5</v>
      </c>
      <c r="Q28" s="39" t="s">
        <v>241</v>
      </c>
      <c r="R28" s="39" t="s">
        <v>556</v>
      </c>
    </row>
    <row r="29" spans="1:18">
      <c r="A29" s="39" t="s">
        <v>60</v>
      </c>
      <c r="B29" s="39" t="s">
        <v>125</v>
      </c>
      <c r="C29" s="39" t="s">
        <v>371</v>
      </c>
      <c r="D29" s="39" t="s">
        <v>358</v>
      </c>
      <c r="E29" s="39" t="s">
        <v>130</v>
      </c>
      <c r="G29" s="39" t="s">
        <v>125</v>
      </c>
      <c r="H29" s="39" t="s">
        <v>125</v>
      </c>
      <c r="J29" s="39" t="s">
        <v>373</v>
      </c>
      <c r="K29" s="39">
        <v>3</v>
      </c>
      <c r="L29" s="39">
        <f t="shared" si="0"/>
        <v>6</v>
      </c>
      <c r="Q29" s="39" t="s">
        <v>546</v>
      </c>
      <c r="R29" s="39" t="s">
        <v>557</v>
      </c>
    </row>
    <row r="30" spans="1:18">
      <c r="A30" s="39" t="s">
        <v>59</v>
      </c>
      <c r="B30" s="39" t="s">
        <v>126</v>
      </c>
      <c r="C30" s="39" t="s">
        <v>377</v>
      </c>
      <c r="D30" s="39" t="s">
        <v>360</v>
      </c>
      <c r="E30" s="39" t="s">
        <v>182</v>
      </c>
      <c r="G30" s="39" t="s">
        <v>126</v>
      </c>
      <c r="H30" s="39" t="s">
        <v>126</v>
      </c>
      <c r="J30" s="39" t="s">
        <v>370</v>
      </c>
      <c r="K30" s="39">
        <v>3</v>
      </c>
      <c r="L30" s="39">
        <f t="shared" si="0"/>
        <v>6</v>
      </c>
      <c r="Q30" s="39" t="s">
        <v>548</v>
      </c>
      <c r="R30" s="39" t="s">
        <v>558</v>
      </c>
    </row>
    <row r="31" spans="1:18">
      <c r="A31" s="39" t="s">
        <v>58</v>
      </c>
      <c r="B31" s="39" t="s">
        <v>127</v>
      </c>
      <c r="C31" s="39" t="s">
        <v>386</v>
      </c>
      <c r="D31" s="39" t="s">
        <v>360</v>
      </c>
      <c r="E31" s="39" t="s">
        <v>182</v>
      </c>
      <c r="G31" s="39" t="s">
        <v>127</v>
      </c>
      <c r="H31" s="39" t="s">
        <v>127</v>
      </c>
      <c r="J31" s="39" t="s">
        <v>372</v>
      </c>
      <c r="K31" s="39">
        <v>4</v>
      </c>
      <c r="L31" s="39">
        <f t="shared" si="0"/>
        <v>7</v>
      </c>
      <c r="Q31" s="39" t="s">
        <v>547</v>
      </c>
      <c r="R31" s="39" t="s">
        <v>559</v>
      </c>
    </row>
    <row r="32" spans="1:18">
      <c r="A32" s="39" t="s">
        <v>57</v>
      </c>
      <c r="B32" s="39" t="s">
        <v>128</v>
      </c>
      <c r="C32" s="39" t="s">
        <v>379</v>
      </c>
      <c r="D32" s="39" t="s">
        <v>360</v>
      </c>
      <c r="E32" s="39" t="s">
        <v>385</v>
      </c>
      <c r="G32" s="39" t="s">
        <v>128</v>
      </c>
      <c r="H32" s="39" t="s">
        <v>128</v>
      </c>
      <c r="J32" s="39" t="s">
        <v>365</v>
      </c>
      <c r="K32" s="39">
        <v>4</v>
      </c>
      <c r="L32" s="39">
        <f t="shared" si="0"/>
        <v>7</v>
      </c>
      <c r="Q32" s="39" t="s">
        <v>247</v>
      </c>
      <c r="R32" s="39" t="s">
        <v>486</v>
      </c>
    </row>
    <row r="33" spans="1:18">
      <c r="A33" s="39" t="s">
        <v>56</v>
      </c>
      <c r="B33" s="39" t="s">
        <v>129</v>
      </c>
      <c r="C33" s="39" t="s">
        <v>386</v>
      </c>
      <c r="D33" s="39" t="s">
        <v>360</v>
      </c>
      <c r="E33" s="39" t="s">
        <v>182</v>
      </c>
      <c r="G33" s="39" t="s">
        <v>129</v>
      </c>
      <c r="H33" s="39" t="s">
        <v>129</v>
      </c>
      <c r="J33" s="39" t="s">
        <v>368</v>
      </c>
      <c r="K33" s="39">
        <v>4</v>
      </c>
      <c r="L33" s="39">
        <f t="shared" si="0"/>
        <v>7</v>
      </c>
      <c r="Q33" s="39" t="s">
        <v>487</v>
      </c>
      <c r="R33" s="39" t="s">
        <v>489</v>
      </c>
    </row>
    <row r="34" spans="1:18">
      <c r="A34" s="39" t="s">
        <v>55</v>
      </c>
      <c r="B34" s="39" t="s">
        <v>130</v>
      </c>
      <c r="C34" s="39" t="s">
        <v>363</v>
      </c>
      <c r="D34" s="39" t="s">
        <v>356</v>
      </c>
      <c r="E34" s="39" t="s">
        <v>384</v>
      </c>
      <c r="G34" s="39" t="s">
        <v>130</v>
      </c>
      <c r="H34" s="39" t="s">
        <v>130</v>
      </c>
      <c r="J34" s="39" t="s">
        <v>375</v>
      </c>
      <c r="K34" s="39">
        <v>4</v>
      </c>
      <c r="L34" s="39">
        <f t="shared" si="0"/>
        <v>7</v>
      </c>
      <c r="Q34" s="39" t="s">
        <v>488</v>
      </c>
      <c r="R34" s="39" t="s">
        <v>490</v>
      </c>
    </row>
    <row r="35" spans="1:18">
      <c r="A35" s="39" t="s">
        <v>54</v>
      </c>
      <c r="B35" s="39" t="s">
        <v>131</v>
      </c>
      <c r="C35" s="39" t="s">
        <v>374</v>
      </c>
      <c r="D35" s="39" t="s">
        <v>358</v>
      </c>
      <c r="E35" s="39" t="s">
        <v>130</v>
      </c>
      <c r="G35" s="39" t="s">
        <v>131</v>
      </c>
      <c r="H35" s="39" t="s">
        <v>131</v>
      </c>
      <c r="J35" s="39" t="s">
        <v>371</v>
      </c>
      <c r="K35" s="39">
        <v>5</v>
      </c>
      <c r="L35" s="39">
        <f t="shared" si="0"/>
        <v>8</v>
      </c>
      <c r="Q35" s="39" t="s">
        <v>250</v>
      </c>
      <c r="R35" s="39" t="s">
        <v>484</v>
      </c>
    </row>
    <row r="36" spans="1:18">
      <c r="A36" s="39" t="s">
        <v>53</v>
      </c>
      <c r="B36" s="39" t="s">
        <v>132</v>
      </c>
      <c r="C36" s="39" t="s">
        <v>367</v>
      </c>
      <c r="D36" s="39" t="s">
        <v>357</v>
      </c>
      <c r="E36" s="39" t="s">
        <v>179</v>
      </c>
      <c r="G36" s="39" t="s">
        <v>132</v>
      </c>
      <c r="H36" s="39" t="s">
        <v>132</v>
      </c>
      <c r="J36" s="39" t="s">
        <v>366</v>
      </c>
      <c r="K36" s="39">
        <v>5</v>
      </c>
      <c r="L36" s="39">
        <f t="shared" si="0"/>
        <v>8</v>
      </c>
      <c r="Q36" s="39" t="s">
        <v>251</v>
      </c>
      <c r="R36" s="39" t="s">
        <v>485</v>
      </c>
    </row>
    <row r="37" spans="1:18">
      <c r="A37" s="39" t="s">
        <v>52</v>
      </c>
      <c r="B37" s="39" t="s">
        <v>133</v>
      </c>
      <c r="C37" s="39" t="s">
        <v>373</v>
      </c>
      <c r="D37" s="39" t="s">
        <v>358</v>
      </c>
      <c r="E37" s="39" t="s">
        <v>177</v>
      </c>
      <c r="G37" s="39" t="s">
        <v>133</v>
      </c>
      <c r="H37" s="39" t="s">
        <v>133</v>
      </c>
      <c r="J37" s="39" t="s">
        <v>379</v>
      </c>
      <c r="K37" s="39">
        <v>5</v>
      </c>
      <c r="L37" s="39">
        <f t="shared" si="0"/>
        <v>8</v>
      </c>
      <c r="Q37" s="39" t="s">
        <v>252</v>
      </c>
      <c r="R37" s="39" t="s">
        <v>491</v>
      </c>
    </row>
    <row r="38" spans="1:18">
      <c r="A38" s="39" t="s">
        <v>51</v>
      </c>
      <c r="B38" s="39" t="s">
        <v>134</v>
      </c>
      <c r="C38" s="39" t="s">
        <v>368</v>
      </c>
      <c r="D38" s="39" t="s">
        <v>357</v>
      </c>
      <c r="E38" s="39" t="s">
        <v>181</v>
      </c>
      <c r="G38" s="39" t="s">
        <v>134</v>
      </c>
      <c r="H38" s="39" t="s">
        <v>134</v>
      </c>
      <c r="J38" s="39" t="s">
        <v>364</v>
      </c>
      <c r="K38" s="39">
        <v>6</v>
      </c>
      <c r="L38" s="39">
        <f t="shared" si="0"/>
        <v>9</v>
      </c>
      <c r="Q38" s="39" t="s">
        <v>253</v>
      </c>
      <c r="R38" s="39" t="s">
        <v>492</v>
      </c>
    </row>
    <row r="39" spans="1:18">
      <c r="A39" s="39" t="s">
        <v>50</v>
      </c>
      <c r="B39" s="39" t="s">
        <v>135</v>
      </c>
      <c r="C39" s="39" t="s">
        <v>364</v>
      </c>
      <c r="D39" s="39" t="s">
        <v>356</v>
      </c>
      <c r="E39" s="39" t="s">
        <v>183</v>
      </c>
      <c r="G39" s="39" t="s">
        <v>135</v>
      </c>
      <c r="H39" s="39" t="s">
        <v>135</v>
      </c>
      <c r="J39" s="39" t="s">
        <v>377</v>
      </c>
      <c r="K39" s="39">
        <v>6</v>
      </c>
      <c r="L39" s="39">
        <f t="shared" si="0"/>
        <v>9</v>
      </c>
      <c r="Q39" s="39" t="s">
        <v>493</v>
      </c>
      <c r="R39" s="39" t="s">
        <v>494</v>
      </c>
    </row>
    <row r="40" spans="1:18">
      <c r="A40" s="39" t="s">
        <v>49</v>
      </c>
      <c r="B40" s="39" t="s">
        <v>136</v>
      </c>
      <c r="C40" s="39" t="s">
        <v>364</v>
      </c>
      <c r="D40" s="39" t="s">
        <v>356</v>
      </c>
      <c r="E40" s="39" t="s">
        <v>183</v>
      </c>
      <c r="G40" s="39" t="s">
        <v>136</v>
      </c>
      <c r="H40" s="39" t="s">
        <v>136</v>
      </c>
      <c r="J40" s="39" t="s">
        <v>374</v>
      </c>
      <c r="K40" s="39">
        <v>7</v>
      </c>
      <c r="L40" s="39">
        <f t="shared" si="0"/>
        <v>10</v>
      </c>
      <c r="Q40" s="39" t="s">
        <v>495</v>
      </c>
      <c r="R40" s="39" t="s">
        <v>496</v>
      </c>
    </row>
    <row r="41" spans="1:18">
      <c r="A41" s="39" t="s">
        <v>48</v>
      </c>
      <c r="B41" s="39" t="s">
        <v>137</v>
      </c>
      <c r="C41" s="39" t="s">
        <v>372</v>
      </c>
      <c r="D41" s="39" t="s">
        <v>358</v>
      </c>
      <c r="E41" s="39" t="s">
        <v>177</v>
      </c>
      <c r="G41" s="39" t="s">
        <v>137</v>
      </c>
      <c r="H41" s="39" t="s">
        <v>137</v>
      </c>
      <c r="J41" s="39" t="s">
        <v>367</v>
      </c>
      <c r="K41" s="39">
        <v>7</v>
      </c>
      <c r="L41" s="39">
        <f t="shared" si="0"/>
        <v>10</v>
      </c>
    </row>
    <row r="42" spans="1:18">
      <c r="A42" s="39" t="s">
        <v>47</v>
      </c>
      <c r="B42" s="39" t="s">
        <v>138</v>
      </c>
      <c r="C42" s="39" t="s">
        <v>374</v>
      </c>
      <c r="D42" s="39" t="s">
        <v>358</v>
      </c>
      <c r="E42" s="39" t="s">
        <v>130</v>
      </c>
      <c r="G42" s="39" t="s">
        <v>138</v>
      </c>
      <c r="H42" s="39" t="s">
        <v>138</v>
      </c>
      <c r="J42" s="39" t="s">
        <v>386</v>
      </c>
      <c r="K42" s="39">
        <v>10</v>
      </c>
      <c r="L42" s="39">
        <f t="shared" si="0"/>
        <v>13</v>
      </c>
    </row>
    <row r="43" spans="1:18" ht="14.5">
      <c r="A43" s="39" t="s">
        <v>46</v>
      </c>
      <c r="B43" s="39" t="s">
        <v>139</v>
      </c>
      <c r="C43" s="39" t="s">
        <v>379</v>
      </c>
      <c r="D43" s="39" t="s">
        <v>360</v>
      </c>
      <c r="E43" s="39" t="s">
        <v>385</v>
      </c>
      <c r="G43" s="39" t="s">
        <v>139</v>
      </c>
      <c r="H43" s="39" t="s">
        <v>139</v>
      </c>
      <c r="J43"/>
    </row>
    <row r="44" spans="1:18" ht="14.5">
      <c r="A44" s="39" t="s">
        <v>45</v>
      </c>
      <c r="B44" s="39" t="s">
        <v>140</v>
      </c>
      <c r="C44" s="39" t="s">
        <v>373</v>
      </c>
      <c r="D44" s="39" t="s">
        <v>358</v>
      </c>
      <c r="E44" s="39" t="s">
        <v>177</v>
      </c>
      <c r="G44" s="39" t="s">
        <v>140</v>
      </c>
      <c r="H44" s="39" t="s">
        <v>140</v>
      </c>
      <c r="J44"/>
    </row>
    <row r="45" spans="1:18" ht="14.5">
      <c r="A45" s="39" t="s">
        <v>44</v>
      </c>
      <c r="B45" s="39" t="s">
        <v>141</v>
      </c>
      <c r="C45" s="39" t="s">
        <v>379</v>
      </c>
      <c r="D45" s="39" t="s">
        <v>360</v>
      </c>
      <c r="E45" s="39" t="s">
        <v>385</v>
      </c>
      <c r="G45" s="39" t="s">
        <v>141</v>
      </c>
      <c r="H45" s="39" t="s">
        <v>141</v>
      </c>
      <c r="J45"/>
      <c r="Q45"/>
    </row>
    <row r="46" spans="1:18" ht="14.5">
      <c r="A46" s="39" t="s">
        <v>359</v>
      </c>
      <c r="B46" s="39" t="s">
        <v>142</v>
      </c>
      <c r="C46" s="39" t="s">
        <v>376</v>
      </c>
      <c r="D46" s="39" t="s">
        <v>360</v>
      </c>
      <c r="E46" s="39" t="s">
        <v>385</v>
      </c>
      <c r="G46" s="39" t="s">
        <v>142</v>
      </c>
      <c r="H46" s="39" t="s">
        <v>142</v>
      </c>
      <c r="J46"/>
      <c r="Q46"/>
    </row>
    <row r="47" spans="1:18" ht="14.5">
      <c r="A47" s="39" t="s">
        <v>43</v>
      </c>
      <c r="B47" s="39" t="s">
        <v>143</v>
      </c>
      <c r="C47" s="39" t="s">
        <v>365</v>
      </c>
      <c r="D47" s="39" t="s">
        <v>356</v>
      </c>
      <c r="E47" s="39" t="s">
        <v>183</v>
      </c>
      <c r="G47" s="39" t="s">
        <v>143</v>
      </c>
      <c r="H47" s="39" t="s">
        <v>143</v>
      </c>
      <c r="J47"/>
      <c r="Q47"/>
    </row>
    <row r="48" spans="1:18" ht="14.5">
      <c r="A48" s="39" t="s">
        <v>42</v>
      </c>
      <c r="B48" s="39" t="s">
        <v>144</v>
      </c>
      <c r="C48" s="39" t="s">
        <v>371</v>
      </c>
      <c r="D48" s="39" t="s">
        <v>358</v>
      </c>
      <c r="E48" s="39" t="s">
        <v>130</v>
      </c>
      <c r="G48" s="39" t="s">
        <v>144</v>
      </c>
      <c r="H48" s="39" t="s">
        <v>144</v>
      </c>
      <c r="J48"/>
      <c r="Q48"/>
    </row>
    <row r="49" spans="1:17" ht="14.5">
      <c r="A49" s="39" t="s">
        <v>41</v>
      </c>
      <c r="B49" s="39" t="s">
        <v>145</v>
      </c>
      <c r="C49" s="39" t="s">
        <v>371</v>
      </c>
      <c r="D49" s="39" t="s">
        <v>358</v>
      </c>
      <c r="E49" s="39" t="s">
        <v>130</v>
      </c>
      <c r="G49" s="39" t="s">
        <v>145</v>
      </c>
      <c r="H49" s="39" t="s">
        <v>145</v>
      </c>
      <c r="J49"/>
      <c r="Q49"/>
    </row>
    <row r="50" spans="1:17" ht="14.5">
      <c r="A50" s="39" t="s">
        <v>40</v>
      </c>
      <c r="B50" s="39" t="s">
        <v>146</v>
      </c>
      <c r="C50" s="39" t="s">
        <v>372</v>
      </c>
      <c r="D50" s="39" t="s">
        <v>358</v>
      </c>
      <c r="E50" s="39" t="s">
        <v>177</v>
      </c>
      <c r="G50" s="39" t="s">
        <v>146</v>
      </c>
      <c r="H50" s="39" t="s">
        <v>146</v>
      </c>
      <c r="J50"/>
      <c r="Q50"/>
    </row>
    <row r="51" spans="1:17" ht="14.5">
      <c r="A51" s="39" t="s">
        <v>39</v>
      </c>
      <c r="B51" s="39" t="s">
        <v>147</v>
      </c>
      <c r="C51" s="39" t="s">
        <v>379</v>
      </c>
      <c r="D51" s="39" t="s">
        <v>360</v>
      </c>
      <c r="E51" s="39" t="s">
        <v>385</v>
      </c>
      <c r="G51" s="39" t="s">
        <v>147</v>
      </c>
      <c r="H51" s="39" t="s">
        <v>147</v>
      </c>
      <c r="J51"/>
      <c r="Q51"/>
    </row>
    <row r="52" spans="1:17" ht="14.5">
      <c r="A52" s="39" t="s">
        <v>38</v>
      </c>
      <c r="B52" s="39" t="s">
        <v>148</v>
      </c>
      <c r="C52" s="39" t="s">
        <v>377</v>
      </c>
      <c r="D52" s="39" t="s">
        <v>360</v>
      </c>
      <c r="E52" s="39" t="s">
        <v>182</v>
      </c>
      <c r="G52" s="39" t="s">
        <v>148</v>
      </c>
      <c r="H52" s="39" t="s">
        <v>148</v>
      </c>
      <c r="J52"/>
      <c r="Q52"/>
    </row>
    <row r="53" spans="1:17" ht="14.5">
      <c r="A53" s="39" t="s">
        <v>37</v>
      </c>
      <c r="B53" s="39" t="s">
        <v>149</v>
      </c>
      <c r="C53" s="39" t="s">
        <v>363</v>
      </c>
      <c r="D53" s="39" t="s">
        <v>356</v>
      </c>
      <c r="E53" s="39" t="s">
        <v>384</v>
      </c>
      <c r="G53" s="39" t="s">
        <v>149</v>
      </c>
      <c r="H53" s="39" t="s">
        <v>149</v>
      </c>
      <c r="J53"/>
      <c r="Q53"/>
    </row>
    <row r="54" spans="1:17" ht="14.5">
      <c r="A54" s="39" t="s">
        <v>36</v>
      </c>
      <c r="B54" s="39" t="s">
        <v>150</v>
      </c>
      <c r="C54" s="39" t="s">
        <v>367</v>
      </c>
      <c r="D54" s="39" t="s">
        <v>357</v>
      </c>
      <c r="E54" s="39" t="s">
        <v>179</v>
      </c>
      <c r="G54" s="39" t="s">
        <v>150</v>
      </c>
      <c r="H54" s="39" t="s">
        <v>150</v>
      </c>
      <c r="J54"/>
      <c r="Q54"/>
    </row>
    <row r="55" spans="1:17" ht="14.5">
      <c r="A55" s="39" t="s">
        <v>35</v>
      </c>
      <c r="B55" s="39" t="s">
        <v>151</v>
      </c>
      <c r="C55" s="39" t="s">
        <v>364</v>
      </c>
      <c r="D55" s="39" t="s">
        <v>356</v>
      </c>
      <c r="E55" s="39" t="s">
        <v>183</v>
      </c>
      <c r="G55" s="39" t="s">
        <v>151</v>
      </c>
      <c r="H55" s="39" t="s">
        <v>151</v>
      </c>
      <c r="J55"/>
      <c r="Q55"/>
    </row>
    <row r="56" spans="1:17" ht="14.5">
      <c r="A56" s="39" t="s">
        <v>34</v>
      </c>
      <c r="B56" s="39" t="s">
        <v>152</v>
      </c>
      <c r="C56" s="39" t="s">
        <v>386</v>
      </c>
      <c r="D56" s="39" t="s">
        <v>360</v>
      </c>
      <c r="E56" s="39" t="s">
        <v>180</v>
      </c>
      <c r="G56" s="39" t="s">
        <v>152</v>
      </c>
      <c r="H56" s="39" t="s">
        <v>152</v>
      </c>
      <c r="J56"/>
      <c r="Q56"/>
    </row>
    <row r="57" spans="1:17" ht="14.5">
      <c r="A57" s="39" t="s">
        <v>33</v>
      </c>
      <c r="B57" s="39" t="s">
        <v>153</v>
      </c>
      <c r="C57" s="39" t="s">
        <v>371</v>
      </c>
      <c r="D57" s="39" t="s">
        <v>358</v>
      </c>
      <c r="E57" s="39" t="s">
        <v>130</v>
      </c>
      <c r="G57" s="39" t="s">
        <v>153</v>
      </c>
      <c r="H57" s="39" t="s">
        <v>153</v>
      </c>
      <c r="J57"/>
      <c r="Q57"/>
    </row>
    <row r="58" spans="1:17" ht="14.5">
      <c r="A58" s="39" t="s">
        <v>32</v>
      </c>
      <c r="B58" s="39" t="s">
        <v>154</v>
      </c>
      <c r="C58" s="39" t="s">
        <v>366</v>
      </c>
      <c r="D58" s="39" t="s">
        <v>356</v>
      </c>
      <c r="E58" s="39" t="s">
        <v>384</v>
      </c>
      <c r="G58" s="39" t="s">
        <v>154</v>
      </c>
      <c r="H58" s="39" t="s">
        <v>154</v>
      </c>
      <c r="J58"/>
      <c r="Q58"/>
    </row>
    <row r="59" spans="1:17" ht="14.5">
      <c r="A59" s="39" t="s">
        <v>31</v>
      </c>
      <c r="B59" s="39" t="s">
        <v>155</v>
      </c>
      <c r="C59" s="39" t="s">
        <v>386</v>
      </c>
      <c r="D59" s="39" t="s">
        <v>360</v>
      </c>
      <c r="E59" s="39" t="s">
        <v>182</v>
      </c>
      <c r="G59" s="39" t="s">
        <v>155</v>
      </c>
      <c r="H59" s="39" t="s">
        <v>155</v>
      </c>
      <c r="J59"/>
      <c r="Q59"/>
    </row>
    <row r="60" spans="1:17" ht="14.5">
      <c r="A60" s="39" t="s">
        <v>30</v>
      </c>
      <c r="B60" s="39" t="s">
        <v>156</v>
      </c>
      <c r="C60" s="39" t="s">
        <v>367</v>
      </c>
      <c r="D60" s="39" t="s">
        <v>357</v>
      </c>
      <c r="E60" s="39" t="s">
        <v>179</v>
      </c>
      <c r="G60" s="39" t="s">
        <v>156</v>
      </c>
      <c r="H60" s="39" t="s">
        <v>156</v>
      </c>
      <c r="J60"/>
      <c r="Q60"/>
    </row>
    <row r="61" spans="1:17" ht="14.5">
      <c r="A61" s="39" t="s">
        <v>29</v>
      </c>
      <c r="B61" s="39" t="s">
        <v>157</v>
      </c>
      <c r="C61" s="39" t="s">
        <v>377</v>
      </c>
      <c r="D61" s="39" t="s">
        <v>360</v>
      </c>
      <c r="E61" s="39" t="s">
        <v>182</v>
      </c>
      <c r="G61" s="39" t="s">
        <v>157</v>
      </c>
      <c r="H61" s="39" t="s">
        <v>157</v>
      </c>
      <c r="J61"/>
      <c r="Q61"/>
    </row>
    <row r="62" spans="1:17" ht="14.5">
      <c r="A62" s="39" t="s">
        <v>28</v>
      </c>
      <c r="B62" s="39" t="s">
        <v>158</v>
      </c>
      <c r="C62" s="39" t="s">
        <v>375</v>
      </c>
      <c r="D62" s="39" t="s">
        <v>360</v>
      </c>
      <c r="E62" s="39" t="s">
        <v>180</v>
      </c>
      <c r="G62" s="39" t="s">
        <v>158</v>
      </c>
      <c r="H62" s="39" t="s">
        <v>158</v>
      </c>
      <c r="J62"/>
      <c r="Q62"/>
    </row>
    <row r="63" spans="1:17" ht="14.5">
      <c r="A63" s="39" t="s">
        <v>27</v>
      </c>
      <c r="B63" s="39" t="s">
        <v>159</v>
      </c>
      <c r="C63" s="39" t="s">
        <v>368</v>
      </c>
      <c r="D63" s="39" t="s">
        <v>357</v>
      </c>
      <c r="E63" s="39" t="s">
        <v>181</v>
      </c>
      <c r="G63" s="39" t="s">
        <v>159</v>
      </c>
      <c r="H63" s="39" t="s">
        <v>159</v>
      </c>
      <c r="J63"/>
      <c r="Q63"/>
    </row>
    <row r="64" spans="1:17" ht="14.5">
      <c r="A64" s="39" t="s">
        <v>26</v>
      </c>
      <c r="B64" s="39" t="s">
        <v>160</v>
      </c>
      <c r="C64" s="39" t="s">
        <v>386</v>
      </c>
      <c r="D64" s="39" t="s">
        <v>360</v>
      </c>
      <c r="E64" s="39" t="s">
        <v>180</v>
      </c>
      <c r="G64" s="39" t="s">
        <v>160</v>
      </c>
      <c r="H64" s="39" t="s">
        <v>160</v>
      </c>
      <c r="J64"/>
      <c r="Q64"/>
    </row>
    <row r="65" spans="1:17" ht="14.5">
      <c r="A65" s="39" t="s">
        <v>25</v>
      </c>
      <c r="B65" s="39" t="s">
        <v>161</v>
      </c>
      <c r="C65" s="39" t="s">
        <v>367</v>
      </c>
      <c r="D65" s="39" t="s">
        <v>357</v>
      </c>
      <c r="E65" s="39" t="s">
        <v>179</v>
      </c>
      <c r="G65" s="39" t="s">
        <v>161</v>
      </c>
      <c r="H65" s="39" t="s">
        <v>161</v>
      </c>
      <c r="J65"/>
      <c r="Q65"/>
    </row>
    <row r="66" spans="1:17" ht="14.5">
      <c r="A66" s="39" t="s">
        <v>24</v>
      </c>
      <c r="B66" s="39" t="s">
        <v>162</v>
      </c>
      <c r="C66" s="39" t="s">
        <v>371</v>
      </c>
      <c r="D66" s="39" t="s">
        <v>358</v>
      </c>
      <c r="E66" s="39" t="s">
        <v>130</v>
      </c>
      <c r="G66" s="39" t="s">
        <v>162</v>
      </c>
      <c r="H66" s="39" t="s">
        <v>162</v>
      </c>
      <c r="J66"/>
      <c r="Q66"/>
    </row>
    <row r="67" spans="1:17" ht="14.5">
      <c r="A67" s="39" t="s">
        <v>23</v>
      </c>
      <c r="B67" s="39" t="s">
        <v>163</v>
      </c>
      <c r="C67" s="39" t="s">
        <v>375</v>
      </c>
      <c r="D67" s="39" t="s">
        <v>360</v>
      </c>
      <c r="E67" s="39" t="s">
        <v>180</v>
      </c>
      <c r="G67" s="39" t="s">
        <v>163</v>
      </c>
      <c r="H67" s="39" t="s">
        <v>163</v>
      </c>
      <c r="J67"/>
      <c r="Q67"/>
    </row>
    <row r="68" spans="1:17" ht="14.5">
      <c r="A68" s="39" t="s">
        <v>22</v>
      </c>
      <c r="B68" s="39" t="s">
        <v>164</v>
      </c>
      <c r="C68" s="39" t="s">
        <v>365</v>
      </c>
      <c r="D68" s="39" t="s">
        <v>356</v>
      </c>
      <c r="E68" s="39" t="s">
        <v>183</v>
      </c>
      <c r="G68" s="39" t="s">
        <v>164</v>
      </c>
      <c r="H68" s="39" t="s">
        <v>164</v>
      </c>
      <c r="J68"/>
      <c r="Q68"/>
    </row>
    <row r="69" spans="1:17" ht="14.5">
      <c r="A69" s="39" t="s">
        <v>21</v>
      </c>
      <c r="B69" s="39" t="s">
        <v>165</v>
      </c>
      <c r="C69" s="39" t="s">
        <v>374</v>
      </c>
      <c r="D69" s="39" t="s">
        <v>358</v>
      </c>
      <c r="E69" s="39" t="s">
        <v>130</v>
      </c>
      <c r="G69" s="39" t="s">
        <v>165</v>
      </c>
      <c r="H69" s="39" t="s">
        <v>165</v>
      </c>
      <c r="J69"/>
      <c r="Q69"/>
    </row>
    <row r="70" spans="1:17" ht="14.5">
      <c r="A70" s="39" t="s">
        <v>20</v>
      </c>
      <c r="B70" s="39" t="s">
        <v>166</v>
      </c>
      <c r="C70" s="39" t="s">
        <v>374</v>
      </c>
      <c r="D70" s="39" t="s">
        <v>358</v>
      </c>
      <c r="E70" s="39" t="s">
        <v>130</v>
      </c>
      <c r="G70" s="39" t="s">
        <v>166</v>
      </c>
      <c r="H70" s="39" t="s">
        <v>166</v>
      </c>
      <c r="J70"/>
      <c r="Q70"/>
    </row>
    <row r="71" spans="1:17" ht="14.5">
      <c r="A71" s="39" t="s">
        <v>19</v>
      </c>
      <c r="B71" s="39" t="s">
        <v>167</v>
      </c>
      <c r="C71" s="39" t="s">
        <v>386</v>
      </c>
      <c r="D71" s="39" t="s">
        <v>360</v>
      </c>
      <c r="E71" s="39" t="s">
        <v>180</v>
      </c>
      <c r="G71" s="39" t="s">
        <v>167</v>
      </c>
      <c r="H71" s="39" t="s">
        <v>167</v>
      </c>
      <c r="J71"/>
      <c r="Q71"/>
    </row>
    <row r="72" spans="1:17" ht="14.5">
      <c r="A72" s="39" t="s">
        <v>18</v>
      </c>
      <c r="B72" s="39" t="s">
        <v>168</v>
      </c>
      <c r="C72" s="39" t="s">
        <v>369</v>
      </c>
      <c r="D72" s="39" t="s">
        <v>357</v>
      </c>
      <c r="E72" s="39" t="s">
        <v>181</v>
      </c>
      <c r="G72" s="39" t="s">
        <v>168</v>
      </c>
      <c r="H72" s="39" t="s">
        <v>168</v>
      </c>
      <c r="J72"/>
      <c r="Q72"/>
    </row>
    <row r="73" spans="1:17" ht="14.5">
      <c r="A73" s="39" t="s">
        <v>17</v>
      </c>
      <c r="B73" s="39" t="s">
        <v>169</v>
      </c>
      <c r="C73" s="39" t="s">
        <v>386</v>
      </c>
      <c r="D73" s="39" t="s">
        <v>360</v>
      </c>
      <c r="E73" s="39" t="s">
        <v>182</v>
      </c>
      <c r="G73" s="39" t="s">
        <v>169</v>
      </c>
      <c r="H73" s="39" t="s">
        <v>169</v>
      </c>
      <c r="J73"/>
      <c r="Q73"/>
    </row>
    <row r="74" spans="1:17" ht="14.5">
      <c r="A74" s="39" t="s">
        <v>16</v>
      </c>
      <c r="B74" s="39" t="s">
        <v>170</v>
      </c>
      <c r="C74" s="39" t="s">
        <v>372</v>
      </c>
      <c r="D74" s="39" t="s">
        <v>358</v>
      </c>
      <c r="E74" s="39" t="s">
        <v>177</v>
      </c>
      <c r="G74" s="39" t="s">
        <v>170</v>
      </c>
      <c r="H74" s="39" t="s">
        <v>170</v>
      </c>
      <c r="J74"/>
      <c r="Q74"/>
    </row>
    <row r="75" spans="1:17" ht="14.5">
      <c r="A75" s="39" t="s">
        <v>14</v>
      </c>
      <c r="B75" s="39" t="s">
        <v>171</v>
      </c>
      <c r="C75" s="39" t="s">
        <v>366</v>
      </c>
      <c r="D75" s="39" t="s">
        <v>356</v>
      </c>
      <c r="E75" s="39" t="s">
        <v>384</v>
      </c>
      <c r="G75" s="39" t="s">
        <v>171</v>
      </c>
      <c r="H75" s="39" t="s">
        <v>171</v>
      </c>
      <c r="J75"/>
      <c r="Q75"/>
    </row>
    <row r="76" spans="1:17" ht="14.5">
      <c r="A76" s="39" t="s">
        <v>13</v>
      </c>
      <c r="B76" s="39" t="s">
        <v>172</v>
      </c>
      <c r="C76" s="39" t="s">
        <v>374</v>
      </c>
      <c r="D76" s="39" t="s">
        <v>358</v>
      </c>
      <c r="E76" s="39" t="s">
        <v>130</v>
      </c>
      <c r="G76" s="39" t="s">
        <v>172</v>
      </c>
      <c r="H76" s="39" t="s">
        <v>172</v>
      </c>
      <c r="J76"/>
      <c r="Q76"/>
    </row>
    <row r="77" spans="1:17" ht="14.5">
      <c r="A77" s="39" t="s">
        <v>12</v>
      </c>
      <c r="B77" s="39" t="s">
        <v>173</v>
      </c>
      <c r="C77" s="39" t="s">
        <v>379</v>
      </c>
      <c r="D77" s="39" t="s">
        <v>360</v>
      </c>
      <c r="E77" s="39" t="s">
        <v>385</v>
      </c>
      <c r="G77" s="39" t="s">
        <v>173</v>
      </c>
      <c r="H77" s="39" t="s">
        <v>173</v>
      </c>
      <c r="J77"/>
      <c r="Q77"/>
    </row>
    <row r="78" spans="1:17" ht="14.5">
      <c r="A78" s="39" t="s">
        <v>11</v>
      </c>
      <c r="B78" s="39" t="s">
        <v>174</v>
      </c>
      <c r="C78" s="39" t="s">
        <v>366</v>
      </c>
      <c r="D78" s="39" t="s">
        <v>356</v>
      </c>
      <c r="E78" s="39" t="s">
        <v>384</v>
      </c>
      <c r="G78" s="39" t="s">
        <v>174</v>
      </c>
      <c r="H78" s="39" t="s">
        <v>174</v>
      </c>
      <c r="J78"/>
      <c r="Q78"/>
    </row>
    <row r="79" spans="1:17" ht="14.5">
      <c r="A79" s="39" t="s">
        <v>10</v>
      </c>
      <c r="B79" s="39" t="s">
        <v>175</v>
      </c>
      <c r="C79" s="39" t="s">
        <v>373</v>
      </c>
      <c r="D79" s="39" t="s">
        <v>358</v>
      </c>
      <c r="E79" s="39" t="s">
        <v>177</v>
      </c>
      <c r="G79" s="39" t="s">
        <v>175</v>
      </c>
      <c r="H79" s="39" t="s">
        <v>175</v>
      </c>
      <c r="J79"/>
      <c r="Q79"/>
    </row>
    <row r="80" spans="1:17" ht="14.5">
      <c r="A80" s="39" t="s">
        <v>9</v>
      </c>
      <c r="B80" s="39" t="s">
        <v>176</v>
      </c>
      <c r="C80" s="39" t="s">
        <v>386</v>
      </c>
      <c r="D80" s="39" t="s">
        <v>360</v>
      </c>
      <c r="E80" s="39" t="s">
        <v>182</v>
      </c>
      <c r="G80" s="39" t="s">
        <v>176</v>
      </c>
      <c r="H80" s="39" t="s">
        <v>176</v>
      </c>
      <c r="J80"/>
      <c r="Q80"/>
    </row>
    <row r="81" spans="1:17" ht="14.5">
      <c r="A81" s="94" t="s">
        <v>363</v>
      </c>
      <c r="B81" s="94" t="s">
        <v>363</v>
      </c>
      <c r="C81" s="94" t="s">
        <v>363</v>
      </c>
      <c r="D81" s="94" t="s">
        <v>363</v>
      </c>
      <c r="E81" s="94" t="s">
        <v>363</v>
      </c>
      <c r="F81" s="94"/>
      <c r="G81" s="94" t="s">
        <v>363</v>
      </c>
      <c r="H81" s="94" t="s">
        <v>363</v>
      </c>
      <c r="Q81"/>
    </row>
    <row r="82" spans="1:17" ht="14.5">
      <c r="A82" s="94" t="s">
        <v>364</v>
      </c>
      <c r="B82" s="94" t="s">
        <v>364</v>
      </c>
      <c r="C82" s="94" t="s">
        <v>364</v>
      </c>
      <c r="D82" s="94" t="s">
        <v>364</v>
      </c>
      <c r="E82" s="94" t="s">
        <v>364</v>
      </c>
      <c r="F82" s="94"/>
      <c r="G82" s="94" t="s">
        <v>364</v>
      </c>
      <c r="H82" s="94" t="s">
        <v>364</v>
      </c>
      <c r="Q82"/>
    </row>
    <row r="83" spans="1:17" ht="14.5">
      <c r="A83" s="94" t="s">
        <v>365</v>
      </c>
      <c r="B83" s="94" t="s">
        <v>365</v>
      </c>
      <c r="C83" s="94" t="s">
        <v>365</v>
      </c>
      <c r="D83" s="94" t="s">
        <v>365</v>
      </c>
      <c r="E83" s="94" t="s">
        <v>365</v>
      </c>
      <c r="F83" s="94"/>
      <c r="G83" s="94" t="s">
        <v>365</v>
      </c>
      <c r="H83" s="94" t="s">
        <v>365</v>
      </c>
      <c r="Q83"/>
    </row>
    <row r="84" spans="1:17" ht="14.5">
      <c r="A84" s="94" t="s">
        <v>366</v>
      </c>
      <c r="B84" s="94" t="s">
        <v>366</v>
      </c>
      <c r="C84" s="94" t="s">
        <v>366</v>
      </c>
      <c r="D84" s="94" t="s">
        <v>366</v>
      </c>
      <c r="E84" s="94" t="s">
        <v>366</v>
      </c>
      <c r="F84" s="94"/>
      <c r="G84" s="94" t="s">
        <v>366</v>
      </c>
      <c r="H84" s="94" t="s">
        <v>366</v>
      </c>
      <c r="Q84"/>
    </row>
    <row r="85" spans="1:17" ht="14.5">
      <c r="A85" s="94" t="s">
        <v>367</v>
      </c>
      <c r="B85" s="94" t="s">
        <v>367</v>
      </c>
      <c r="C85" s="94" t="s">
        <v>367</v>
      </c>
      <c r="D85" s="94" t="s">
        <v>367</v>
      </c>
      <c r="E85" s="94" t="s">
        <v>367</v>
      </c>
      <c r="F85" s="94"/>
      <c r="G85" s="94" t="s">
        <v>367</v>
      </c>
      <c r="H85" s="94" t="s">
        <v>367</v>
      </c>
      <c r="Q85"/>
    </row>
    <row r="86" spans="1:17" ht="14.5">
      <c r="A86" s="94" t="s">
        <v>368</v>
      </c>
      <c r="B86" s="94" t="s">
        <v>368</v>
      </c>
      <c r="C86" s="94" t="s">
        <v>368</v>
      </c>
      <c r="D86" s="94" t="s">
        <v>368</v>
      </c>
      <c r="E86" s="94" t="s">
        <v>368</v>
      </c>
      <c r="F86" s="94"/>
      <c r="G86" s="94" t="s">
        <v>368</v>
      </c>
      <c r="H86" s="94" t="s">
        <v>368</v>
      </c>
      <c r="Q86"/>
    </row>
    <row r="87" spans="1:17" ht="14.5">
      <c r="A87" s="94" t="s">
        <v>369</v>
      </c>
      <c r="B87" s="94" t="s">
        <v>369</v>
      </c>
      <c r="C87" s="94" t="s">
        <v>369</v>
      </c>
      <c r="D87" s="94" t="s">
        <v>369</v>
      </c>
      <c r="E87" s="94" t="s">
        <v>369</v>
      </c>
      <c r="F87" s="94"/>
      <c r="G87" s="94" t="s">
        <v>369</v>
      </c>
      <c r="H87" s="94" t="s">
        <v>369</v>
      </c>
      <c r="Q87"/>
    </row>
    <row r="88" spans="1:17" ht="14.5">
      <c r="A88" s="94" t="s">
        <v>370</v>
      </c>
      <c r="B88" s="94" t="s">
        <v>370</v>
      </c>
      <c r="C88" s="94" t="s">
        <v>370</v>
      </c>
      <c r="D88" s="94" t="s">
        <v>370</v>
      </c>
      <c r="E88" s="94" t="s">
        <v>370</v>
      </c>
      <c r="F88" s="94"/>
      <c r="G88" s="94" t="s">
        <v>370</v>
      </c>
      <c r="H88" s="94" t="s">
        <v>370</v>
      </c>
      <c r="Q88"/>
    </row>
    <row r="89" spans="1:17" ht="14.5">
      <c r="A89" s="94" t="s">
        <v>371</v>
      </c>
      <c r="B89" s="94" t="s">
        <v>371</v>
      </c>
      <c r="C89" s="94" t="s">
        <v>371</v>
      </c>
      <c r="D89" s="94" t="s">
        <v>371</v>
      </c>
      <c r="E89" s="94" t="s">
        <v>371</v>
      </c>
      <c r="F89" s="94"/>
      <c r="G89" s="94" t="s">
        <v>371</v>
      </c>
      <c r="H89" s="94" t="s">
        <v>371</v>
      </c>
      <c r="Q89"/>
    </row>
    <row r="90" spans="1:17" ht="14.5">
      <c r="A90" s="94" t="s">
        <v>372</v>
      </c>
      <c r="B90" s="94" t="s">
        <v>372</v>
      </c>
      <c r="C90" s="94" t="s">
        <v>372</v>
      </c>
      <c r="D90" s="94" t="s">
        <v>372</v>
      </c>
      <c r="E90" s="94" t="s">
        <v>372</v>
      </c>
      <c r="F90" s="94"/>
      <c r="G90" s="94" t="s">
        <v>372</v>
      </c>
      <c r="H90" s="94" t="s">
        <v>372</v>
      </c>
      <c r="Q90"/>
    </row>
    <row r="91" spans="1:17" ht="14.5">
      <c r="A91" s="94" t="s">
        <v>373</v>
      </c>
      <c r="B91" s="94" t="s">
        <v>373</v>
      </c>
      <c r="C91" s="94" t="s">
        <v>373</v>
      </c>
      <c r="D91" s="94" t="s">
        <v>373</v>
      </c>
      <c r="E91" s="94" t="s">
        <v>373</v>
      </c>
      <c r="F91" s="94"/>
      <c r="G91" s="94" t="s">
        <v>373</v>
      </c>
      <c r="H91" s="94" t="s">
        <v>373</v>
      </c>
      <c r="Q91"/>
    </row>
    <row r="92" spans="1:17" ht="14.5">
      <c r="A92" s="94" t="s">
        <v>374</v>
      </c>
      <c r="B92" s="94" t="s">
        <v>374</v>
      </c>
      <c r="C92" s="94" t="s">
        <v>374</v>
      </c>
      <c r="D92" s="94" t="s">
        <v>374</v>
      </c>
      <c r="E92" s="94" t="s">
        <v>374</v>
      </c>
      <c r="F92" s="94"/>
      <c r="G92" s="94" t="s">
        <v>374</v>
      </c>
      <c r="H92" s="94" t="s">
        <v>374</v>
      </c>
      <c r="Q92"/>
    </row>
    <row r="93" spans="1:17" ht="14.5">
      <c r="A93" s="94" t="s">
        <v>375</v>
      </c>
      <c r="B93" s="94" t="s">
        <v>375</v>
      </c>
      <c r="C93" s="94" t="s">
        <v>375</v>
      </c>
      <c r="D93" s="94" t="s">
        <v>375</v>
      </c>
      <c r="E93" s="94" t="s">
        <v>375</v>
      </c>
      <c r="F93" s="94"/>
      <c r="G93" s="94" t="s">
        <v>375</v>
      </c>
      <c r="H93" s="94" t="s">
        <v>375</v>
      </c>
      <c r="Q93"/>
    </row>
    <row r="94" spans="1:17" ht="14.5">
      <c r="A94" s="94" t="s">
        <v>376</v>
      </c>
      <c r="B94" s="94" t="s">
        <v>376</v>
      </c>
      <c r="C94" s="94" t="s">
        <v>376</v>
      </c>
      <c r="D94" s="94" t="s">
        <v>376</v>
      </c>
      <c r="E94" s="94" t="s">
        <v>376</v>
      </c>
      <c r="F94" s="94"/>
      <c r="G94" s="94" t="s">
        <v>376</v>
      </c>
      <c r="H94" s="94" t="s">
        <v>376</v>
      </c>
      <c r="Q94"/>
    </row>
    <row r="95" spans="1:17" ht="14.5">
      <c r="A95" s="94" t="s">
        <v>377</v>
      </c>
      <c r="B95" s="94" t="s">
        <v>377</v>
      </c>
      <c r="C95" s="94" t="s">
        <v>377</v>
      </c>
      <c r="D95" s="94" t="s">
        <v>377</v>
      </c>
      <c r="E95" s="94" t="s">
        <v>377</v>
      </c>
      <c r="F95" s="94"/>
      <c r="G95" s="94" t="s">
        <v>377</v>
      </c>
      <c r="H95" s="94" t="s">
        <v>377</v>
      </c>
      <c r="Q95"/>
    </row>
    <row r="96" spans="1:17" ht="14.5">
      <c r="A96" s="94" t="s">
        <v>378</v>
      </c>
      <c r="B96" s="94" t="s">
        <v>386</v>
      </c>
      <c r="C96" s="94" t="s">
        <v>386</v>
      </c>
      <c r="D96" s="94" t="s">
        <v>386</v>
      </c>
      <c r="E96" s="94" t="s">
        <v>386</v>
      </c>
      <c r="F96" s="94"/>
      <c r="G96" s="94" t="s">
        <v>378</v>
      </c>
      <c r="H96" s="94" t="s">
        <v>386</v>
      </c>
      <c r="Q96"/>
    </row>
    <row r="97" spans="1:17" ht="14.5">
      <c r="A97" s="94" t="s">
        <v>379</v>
      </c>
      <c r="B97" s="94" t="s">
        <v>379</v>
      </c>
      <c r="C97" s="94" t="s">
        <v>379</v>
      </c>
      <c r="D97" s="94" t="s">
        <v>379</v>
      </c>
      <c r="E97" s="94" t="s">
        <v>379</v>
      </c>
      <c r="F97" s="94"/>
      <c r="G97" s="94" t="s">
        <v>379</v>
      </c>
      <c r="H97" s="94" t="s">
        <v>379</v>
      </c>
      <c r="Q97"/>
    </row>
    <row r="98" spans="1:17" ht="14.5">
      <c r="A98" s="94" t="s">
        <v>358</v>
      </c>
      <c r="B98" s="94" t="s">
        <v>358</v>
      </c>
      <c r="C98" s="94" t="s">
        <v>358</v>
      </c>
      <c r="D98" s="94" t="s">
        <v>358</v>
      </c>
      <c r="E98" s="94" t="s">
        <v>358</v>
      </c>
      <c r="F98" s="94"/>
      <c r="G98" s="94" t="s">
        <v>358</v>
      </c>
      <c r="H98" s="94" t="s">
        <v>358</v>
      </c>
      <c r="Q98"/>
    </row>
    <row r="99" spans="1:17" ht="14.5">
      <c r="A99" s="94" t="s">
        <v>360</v>
      </c>
      <c r="B99" s="94" t="s">
        <v>360</v>
      </c>
      <c r="C99" s="94" t="s">
        <v>360</v>
      </c>
      <c r="D99" s="94" t="s">
        <v>360</v>
      </c>
      <c r="E99" s="94" t="s">
        <v>360</v>
      </c>
      <c r="F99" s="94"/>
      <c r="G99" s="94" t="s">
        <v>360</v>
      </c>
      <c r="H99" s="94" t="s">
        <v>360</v>
      </c>
      <c r="Q99"/>
    </row>
    <row r="100" spans="1:17" ht="14.5">
      <c r="A100" s="94" t="s">
        <v>356</v>
      </c>
      <c r="B100" s="94" t="s">
        <v>356</v>
      </c>
      <c r="C100" s="94" t="s">
        <v>356</v>
      </c>
      <c r="D100" s="94" t="s">
        <v>356</v>
      </c>
      <c r="E100" s="94" t="s">
        <v>356</v>
      </c>
      <c r="F100" s="94"/>
      <c r="G100" s="94" t="s">
        <v>356</v>
      </c>
      <c r="H100" s="94" t="s">
        <v>356</v>
      </c>
      <c r="Q100"/>
    </row>
    <row r="101" spans="1:17" ht="14.5">
      <c r="A101" s="94" t="s">
        <v>357</v>
      </c>
      <c r="B101" s="94" t="s">
        <v>357</v>
      </c>
      <c r="C101" s="94" t="s">
        <v>357</v>
      </c>
      <c r="D101" s="94" t="s">
        <v>357</v>
      </c>
      <c r="E101" s="94" t="s">
        <v>357</v>
      </c>
      <c r="F101" s="94"/>
      <c r="G101" s="94" t="s">
        <v>357</v>
      </c>
      <c r="H101" s="94" t="s">
        <v>357</v>
      </c>
      <c r="Q101"/>
    </row>
    <row r="102" spans="1:17" ht="14.5">
      <c r="A102" s="94" t="s">
        <v>0</v>
      </c>
      <c r="B102" s="94" t="s">
        <v>0</v>
      </c>
      <c r="C102" s="94" t="s">
        <v>0</v>
      </c>
      <c r="D102" s="94" t="s">
        <v>0</v>
      </c>
      <c r="E102" s="94" t="s">
        <v>0</v>
      </c>
      <c r="F102" s="94"/>
      <c r="G102" s="94" t="s">
        <v>0</v>
      </c>
      <c r="H102" s="94" t="s">
        <v>0</v>
      </c>
      <c r="Q102"/>
    </row>
    <row r="103" spans="1:17" ht="14.5">
      <c r="Q103"/>
    </row>
    <row r="104" spans="1:17" ht="14.5">
      <c r="Q104"/>
    </row>
    <row r="105" spans="1:17" ht="14.5">
      <c r="Q105"/>
    </row>
    <row r="106" spans="1:17" ht="14.5">
      <c r="Q106"/>
    </row>
    <row r="107" spans="1:17" ht="14.5">
      <c r="Q107"/>
    </row>
    <row r="108" spans="1:17" ht="14.5">
      <c r="Q108"/>
    </row>
    <row r="109" spans="1:17" ht="14.5">
      <c r="Q109"/>
    </row>
    <row r="110" spans="1:17" ht="14.5">
      <c r="Q110"/>
    </row>
    <row r="111" spans="1:17" ht="14.5">
      <c r="Q111"/>
    </row>
    <row r="112" spans="1:17" ht="14.5">
      <c r="Q112"/>
    </row>
    <row r="113" spans="17:17" ht="14.5">
      <c r="Q113"/>
    </row>
    <row r="114" spans="17:17" ht="14.5">
      <c r="Q114"/>
    </row>
    <row r="115" spans="17:17" ht="14.5">
      <c r="Q115"/>
    </row>
    <row r="116" spans="17:17" ht="14.5">
      <c r="Q116"/>
    </row>
    <row r="117" spans="17:17" ht="14.5">
      <c r="Q117"/>
    </row>
    <row r="118" spans="17:17" ht="14.5">
      <c r="Q118"/>
    </row>
    <row r="119" spans="17:17" ht="14.5">
      <c r="Q119"/>
    </row>
    <row r="120" spans="17:17" ht="14.5">
      <c r="Q120"/>
    </row>
    <row r="121" spans="17:17" ht="14.5">
      <c r="Q121"/>
    </row>
    <row r="122" spans="17:17" ht="14.5">
      <c r="Q122"/>
    </row>
    <row r="123" spans="17:17" ht="14.5">
      <c r="Q123"/>
    </row>
    <row r="124" spans="17:17" ht="14.5">
      <c r="Q124"/>
    </row>
    <row r="125" spans="17:17" ht="14.5">
      <c r="Q125"/>
    </row>
    <row r="126" spans="17:17" ht="14.5">
      <c r="Q126"/>
    </row>
    <row r="127" spans="17:17" ht="14.5">
      <c r="Q127"/>
    </row>
    <row r="128" spans="17:17" ht="14.5">
      <c r="Q128"/>
    </row>
    <row r="129" spans="17:17" ht="14.5">
      <c r="Q129"/>
    </row>
    <row r="130" spans="17:17" ht="14.5">
      <c r="Q130"/>
    </row>
    <row r="131" spans="17:17" ht="14.5">
      <c r="Q131"/>
    </row>
    <row r="132" spans="17:17" ht="14.5">
      <c r="Q132"/>
    </row>
    <row r="133" spans="17:17" ht="14.5">
      <c r="Q133"/>
    </row>
    <row r="134" spans="17:17" ht="14.5">
      <c r="Q134"/>
    </row>
    <row r="135" spans="17:17" ht="14.5">
      <c r="Q135"/>
    </row>
    <row r="136" spans="17:17" ht="14.5">
      <c r="Q136"/>
    </row>
    <row r="137" spans="17:17" ht="14.5">
      <c r="Q137"/>
    </row>
    <row r="138" spans="17:17" ht="14.5">
      <c r="Q138"/>
    </row>
    <row r="139" spans="17:17" ht="14.5">
      <c r="Q139"/>
    </row>
    <row r="140" spans="17:17" ht="14.5">
      <c r="Q140"/>
    </row>
    <row r="141" spans="17:17" ht="14.5">
      <c r="Q141"/>
    </row>
    <row r="142" spans="17:17" ht="14.5">
      <c r="Q142"/>
    </row>
    <row r="143" spans="17:17" ht="14.5">
      <c r="Q143"/>
    </row>
    <row r="144" spans="17:17" ht="14.5">
      <c r="Q144"/>
    </row>
    <row r="145" spans="17:17" ht="14.5">
      <c r="Q145"/>
    </row>
    <row r="146" spans="17:17" ht="14.5">
      <c r="Q146"/>
    </row>
    <row r="147" spans="17:17" ht="14.5">
      <c r="Q147"/>
    </row>
    <row r="148" spans="17:17" ht="14.5">
      <c r="Q148"/>
    </row>
    <row r="149" spans="17:17" ht="14.5">
      <c r="Q149"/>
    </row>
    <row r="150" spans="17:17" ht="14.5">
      <c r="Q150"/>
    </row>
    <row r="151" spans="17:17" ht="14.5">
      <c r="Q151"/>
    </row>
    <row r="152" spans="17:17" ht="14.5">
      <c r="Q152"/>
    </row>
    <row r="153" spans="17:17" ht="14.5">
      <c r="Q153"/>
    </row>
    <row r="154" spans="17:17" ht="14.5">
      <c r="Q154"/>
    </row>
    <row r="155" spans="17:17" ht="14.5">
      <c r="Q155"/>
    </row>
    <row r="156" spans="17:17" ht="14.5">
      <c r="Q156"/>
    </row>
    <row r="157" spans="17:17" ht="14.5">
      <c r="Q157"/>
    </row>
    <row r="158" spans="17:17" ht="14.5">
      <c r="Q158"/>
    </row>
    <row r="159" spans="17:17" ht="14.5">
      <c r="Q159"/>
    </row>
    <row r="160" spans="17:17" ht="14.5">
      <c r="Q160"/>
    </row>
    <row r="161" spans="17:17" ht="14.5">
      <c r="Q161"/>
    </row>
    <row r="162" spans="17:17" ht="14.5">
      <c r="Q162"/>
    </row>
    <row r="163" spans="17:17" ht="14.5">
      <c r="Q163"/>
    </row>
    <row r="164" spans="17:17" ht="14.5">
      <c r="Q164"/>
    </row>
    <row r="165" spans="17:17" ht="14.5">
      <c r="Q165"/>
    </row>
    <row r="166" spans="17:17" ht="14.5">
      <c r="Q166"/>
    </row>
    <row r="167" spans="17:17" ht="14.5">
      <c r="Q167"/>
    </row>
    <row r="168" spans="17:17" ht="14.5">
      <c r="Q168"/>
    </row>
    <row r="169" spans="17:17" ht="14.5">
      <c r="Q169"/>
    </row>
    <row r="170" spans="17:17" ht="14.5">
      <c r="Q170"/>
    </row>
    <row r="171" spans="17:17" ht="14.5">
      <c r="Q171"/>
    </row>
    <row r="172" spans="17:17" ht="14.5">
      <c r="Q172"/>
    </row>
    <row r="173" spans="17:17" ht="14.5">
      <c r="Q173"/>
    </row>
    <row r="174" spans="17:17" ht="14.5">
      <c r="Q174"/>
    </row>
    <row r="175" spans="17:17" ht="14.5">
      <c r="Q175"/>
    </row>
    <row r="176" spans="17:17" ht="14.5">
      <c r="Q176"/>
    </row>
    <row r="177" spans="17:17" ht="14.5">
      <c r="Q177"/>
    </row>
    <row r="178" spans="17:17" ht="14.5">
      <c r="Q178"/>
    </row>
    <row r="179" spans="17:17" ht="14.5">
      <c r="Q179"/>
    </row>
    <row r="180" spans="17:17" ht="14.5">
      <c r="Q180"/>
    </row>
    <row r="181" spans="17:17" ht="14.5">
      <c r="Q181"/>
    </row>
    <row r="182" spans="17:17" ht="14.5">
      <c r="Q182"/>
    </row>
    <row r="183" spans="17:17" ht="14.5">
      <c r="Q183"/>
    </row>
    <row r="184" spans="17:17" ht="14.5">
      <c r="Q184"/>
    </row>
    <row r="185" spans="17:17" ht="14.5">
      <c r="Q185"/>
    </row>
    <row r="186" spans="17:17" ht="14.5">
      <c r="Q186"/>
    </row>
    <row r="187" spans="17:17" ht="14.5">
      <c r="Q187"/>
    </row>
    <row r="188" spans="17:17" ht="14.5">
      <c r="Q188"/>
    </row>
    <row r="189" spans="17:17" ht="14.5">
      <c r="Q189"/>
    </row>
    <row r="190" spans="17:17" ht="14.5">
      <c r="Q190"/>
    </row>
    <row r="191" spans="17:17" ht="14.5">
      <c r="Q191"/>
    </row>
    <row r="192" spans="17:17" ht="14.5">
      <c r="Q192"/>
    </row>
    <row r="193" spans="17:17" ht="14.5">
      <c r="Q193"/>
    </row>
    <row r="194" spans="17:17" ht="14.5">
      <c r="Q194"/>
    </row>
    <row r="195" spans="17:17" ht="14.5">
      <c r="Q195"/>
    </row>
    <row r="196" spans="17:17" ht="14.5">
      <c r="Q196"/>
    </row>
    <row r="197" spans="17:17" ht="14.5">
      <c r="Q197"/>
    </row>
    <row r="198" spans="17:17" ht="14.5">
      <c r="Q198"/>
    </row>
    <row r="199" spans="17:17" ht="14.5">
      <c r="Q199"/>
    </row>
    <row r="200" spans="17:17" ht="14.5">
      <c r="Q200"/>
    </row>
    <row r="201" spans="17:17" ht="14.5">
      <c r="Q201"/>
    </row>
    <row r="202" spans="17:17" ht="14.5">
      <c r="Q202"/>
    </row>
    <row r="203" spans="17:17" ht="14.5">
      <c r="Q203"/>
    </row>
    <row r="204" spans="17:17" ht="14.5">
      <c r="Q204"/>
    </row>
    <row r="205" spans="17:17" ht="14.5">
      <c r="Q205"/>
    </row>
    <row r="206" spans="17:17" ht="14.5">
      <c r="Q206"/>
    </row>
    <row r="207" spans="17:17" ht="14.5">
      <c r="Q207"/>
    </row>
    <row r="208" spans="17:17" ht="14.5">
      <c r="Q208"/>
    </row>
    <row r="209" spans="17:17" ht="14.5">
      <c r="Q209"/>
    </row>
    <row r="210" spans="17:17" ht="14.5">
      <c r="Q210"/>
    </row>
    <row r="211" spans="17:17" ht="14.5">
      <c r="Q211"/>
    </row>
    <row r="212" spans="17:17" ht="14.5">
      <c r="Q212"/>
    </row>
    <row r="213" spans="17:17" ht="14.5">
      <c r="Q213"/>
    </row>
    <row r="214" spans="17:17" ht="14.5">
      <c r="Q214"/>
    </row>
    <row r="215" spans="17:17" ht="14.5">
      <c r="Q215"/>
    </row>
    <row r="216" spans="17:17" ht="14.5">
      <c r="Q216"/>
    </row>
    <row r="217" spans="17:17" ht="14.5">
      <c r="Q217"/>
    </row>
    <row r="218" spans="17:17" ht="14.5">
      <c r="Q218"/>
    </row>
    <row r="219" spans="17:17" ht="14.5">
      <c r="Q219"/>
    </row>
    <row r="220" spans="17:17" ht="14.5">
      <c r="Q220"/>
    </row>
    <row r="221" spans="17:17" ht="14.5">
      <c r="Q221"/>
    </row>
    <row r="222" spans="17:17" ht="14.5">
      <c r="Q222"/>
    </row>
    <row r="223" spans="17:17" ht="14.5">
      <c r="Q223"/>
    </row>
    <row r="224" spans="17:17" ht="14.5">
      <c r="Q224"/>
    </row>
    <row r="225" spans="17:17" ht="14.5">
      <c r="Q225"/>
    </row>
    <row r="226" spans="17:17" ht="14.5">
      <c r="Q226"/>
    </row>
    <row r="227" spans="17:17" ht="14.5">
      <c r="Q227"/>
    </row>
    <row r="228" spans="17:17" ht="14.5">
      <c r="Q228"/>
    </row>
    <row r="229" spans="17:17" ht="14.5">
      <c r="Q229"/>
    </row>
    <row r="230" spans="17:17" ht="14.5">
      <c r="Q230"/>
    </row>
    <row r="231" spans="17:17" ht="14.5">
      <c r="Q231"/>
    </row>
    <row r="232" spans="17:17" ht="14.5">
      <c r="Q232"/>
    </row>
    <row r="233" spans="17:17" ht="14.5">
      <c r="Q233"/>
    </row>
    <row r="234" spans="17:17" ht="14.5">
      <c r="Q234"/>
    </row>
    <row r="235" spans="17:17" ht="14.5">
      <c r="Q235"/>
    </row>
    <row r="236" spans="17:17" ht="14.5">
      <c r="Q236"/>
    </row>
    <row r="237" spans="17:17" ht="14.5">
      <c r="Q237"/>
    </row>
    <row r="238" spans="17:17" ht="14.5">
      <c r="Q238"/>
    </row>
    <row r="239" spans="17:17" ht="14.5">
      <c r="Q239"/>
    </row>
    <row r="240" spans="17:17" ht="14.5">
      <c r="Q240"/>
    </row>
    <row r="241" spans="17:17" ht="14.5">
      <c r="Q241"/>
    </row>
    <row r="242" spans="17:17" ht="14.5">
      <c r="Q242"/>
    </row>
    <row r="243" spans="17:17" ht="14.5">
      <c r="Q243"/>
    </row>
    <row r="244" spans="17:17" ht="14.5">
      <c r="Q244"/>
    </row>
    <row r="245" spans="17:17" ht="14.5">
      <c r="Q245"/>
    </row>
    <row r="246" spans="17:17" ht="14.5">
      <c r="Q246"/>
    </row>
    <row r="247" spans="17:17" ht="14.5">
      <c r="Q247"/>
    </row>
    <row r="248" spans="17:17" ht="14.5">
      <c r="Q248"/>
    </row>
    <row r="249" spans="17:17" ht="14.5">
      <c r="Q249"/>
    </row>
    <row r="250" spans="17:17" ht="14.5">
      <c r="Q250"/>
    </row>
    <row r="251" spans="17:17" ht="14.5">
      <c r="Q251"/>
    </row>
    <row r="252" spans="17:17" ht="14.5">
      <c r="Q252"/>
    </row>
    <row r="253" spans="17:17" ht="14.5">
      <c r="Q253"/>
    </row>
    <row r="254" spans="17:17" ht="14.5">
      <c r="Q254"/>
    </row>
    <row r="255" spans="17:17" ht="14.5">
      <c r="Q255"/>
    </row>
    <row r="256" spans="17:17" ht="14.5">
      <c r="Q256"/>
    </row>
    <row r="257" spans="17:17" ht="14.5">
      <c r="Q257"/>
    </row>
    <row r="258" spans="17:17" ht="14.5">
      <c r="Q258"/>
    </row>
    <row r="259" spans="17:17" ht="14.5">
      <c r="Q259"/>
    </row>
    <row r="260" spans="17:17" ht="14.5">
      <c r="Q260"/>
    </row>
    <row r="261" spans="17:17" ht="14.5">
      <c r="Q261"/>
    </row>
    <row r="262" spans="17:17" ht="14.5">
      <c r="Q262"/>
    </row>
    <row r="263" spans="17:17" ht="14.5">
      <c r="Q263"/>
    </row>
    <row r="264" spans="17:17" ht="14.5">
      <c r="Q264"/>
    </row>
    <row r="265" spans="17:17" ht="14.5">
      <c r="Q265"/>
    </row>
    <row r="266" spans="17:17" ht="14.5">
      <c r="Q266"/>
    </row>
    <row r="267" spans="17:17" ht="14.5">
      <c r="Q267"/>
    </row>
    <row r="268" spans="17:17" ht="14.5">
      <c r="Q268"/>
    </row>
    <row r="269" spans="17:17" ht="14.5">
      <c r="Q269"/>
    </row>
    <row r="270" spans="17:17" ht="14.5">
      <c r="Q270"/>
    </row>
    <row r="271" spans="17:17" ht="14.5">
      <c r="Q271"/>
    </row>
    <row r="272" spans="17:17" ht="14.5">
      <c r="Q272"/>
    </row>
    <row r="273" spans="17:17" ht="14.5">
      <c r="Q273"/>
    </row>
    <row r="274" spans="17:17" ht="14.5">
      <c r="Q274"/>
    </row>
    <row r="275" spans="17:17" ht="14.5">
      <c r="Q275"/>
    </row>
    <row r="276" spans="17:17" ht="14.5">
      <c r="Q276"/>
    </row>
    <row r="277" spans="17:17" ht="14.5">
      <c r="Q277"/>
    </row>
    <row r="278" spans="17:17" ht="14.5">
      <c r="Q278"/>
    </row>
    <row r="279" spans="17:17" ht="14.5">
      <c r="Q279"/>
    </row>
    <row r="280" spans="17:17" ht="14.5">
      <c r="Q280"/>
    </row>
    <row r="281" spans="17:17" ht="14.5">
      <c r="Q281"/>
    </row>
    <row r="282" spans="17:17" ht="14.5">
      <c r="Q282"/>
    </row>
    <row r="283" spans="17:17" ht="14.5">
      <c r="Q283"/>
    </row>
    <row r="284" spans="17:17" ht="14.5">
      <c r="Q284"/>
    </row>
    <row r="285" spans="17:17" ht="14.5">
      <c r="Q285"/>
    </row>
    <row r="286" spans="17:17" ht="14.5">
      <c r="Q286"/>
    </row>
    <row r="287" spans="17:17" ht="14.5">
      <c r="Q287"/>
    </row>
    <row r="288" spans="17:17" ht="14.5">
      <c r="Q288"/>
    </row>
    <row r="289" spans="17:17" ht="14.5">
      <c r="Q289"/>
    </row>
    <row r="290" spans="17:17" ht="14.5">
      <c r="Q290"/>
    </row>
    <row r="291" spans="17:17" ht="14.5">
      <c r="Q291"/>
    </row>
    <row r="292" spans="17:17" ht="14.5">
      <c r="Q292"/>
    </row>
    <row r="293" spans="17:17" ht="14.5">
      <c r="Q293"/>
    </row>
    <row r="294" spans="17:17" ht="14.5">
      <c r="Q294"/>
    </row>
    <row r="295" spans="17:17" ht="14.5">
      <c r="Q295"/>
    </row>
    <row r="296" spans="17:17" ht="14.5">
      <c r="Q296"/>
    </row>
    <row r="297" spans="17:17" ht="14.5">
      <c r="Q297"/>
    </row>
    <row r="298" spans="17:17" ht="14.5">
      <c r="Q298"/>
    </row>
    <row r="299" spans="17:17" ht="14.5">
      <c r="Q299"/>
    </row>
    <row r="300" spans="17:17" ht="14.5">
      <c r="Q300"/>
    </row>
    <row r="301" spans="17:17" ht="14.5">
      <c r="Q301"/>
    </row>
    <row r="302" spans="17:17" ht="14.5">
      <c r="Q302"/>
    </row>
    <row r="303" spans="17:17" ht="14.5">
      <c r="Q303"/>
    </row>
    <row r="304" spans="17:17" ht="14.5">
      <c r="Q304"/>
    </row>
    <row r="305" spans="17:17" ht="14.5">
      <c r="Q305"/>
    </row>
    <row r="306" spans="17:17" ht="14.5">
      <c r="Q306"/>
    </row>
    <row r="307" spans="17:17" ht="14.5">
      <c r="Q307"/>
    </row>
    <row r="308" spans="17:17" ht="14.5">
      <c r="Q308"/>
    </row>
    <row r="309" spans="17:17" ht="14.5">
      <c r="Q309"/>
    </row>
    <row r="310" spans="17:17" ht="14.5">
      <c r="Q310"/>
    </row>
    <row r="311" spans="17:17" ht="14.5">
      <c r="Q311"/>
    </row>
    <row r="312" spans="17:17" ht="14.5">
      <c r="Q312"/>
    </row>
    <row r="313" spans="17:17" ht="14.5">
      <c r="Q313"/>
    </row>
    <row r="314" spans="17:17" ht="14.5">
      <c r="Q314"/>
    </row>
    <row r="315" spans="17:17" ht="14.5">
      <c r="Q315"/>
    </row>
    <row r="316" spans="17:17" ht="14.5">
      <c r="Q316"/>
    </row>
    <row r="317" spans="17:17" ht="14.5">
      <c r="Q317"/>
    </row>
    <row r="318" spans="17:17" ht="14.5">
      <c r="Q318"/>
    </row>
    <row r="319" spans="17:17" ht="14.5">
      <c r="Q319"/>
    </row>
    <row r="320" spans="17:17" ht="14.5">
      <c r="Q320"/>
    </row>
    <row r="321" spans="17:17" ht="14.5">
      <c r="Q321"/>
    </row>
    <row r="322" spans="17:17" ht="14.5">
      <c r="Q322"/>
    </row>
    <row r="323" spans="17:17" ht="14.5">
      <c r="Q323"/>
    </row>
    <row r="324" spans="17:17" ht="14.5">
      <c r="Q324"/>
    </row>
    <row r="325" spans="17:17" ht="14.5">
      <c r="Q325"/>
    </row>
    <row r="326" spans="17:17" ht="14.5">
      <c r="Q326"/>
    </row>
    <row r="327" spans="17:17" ht="14.5">
      <c r="Q327"/>
    </row>
    <row r="328" spans="17:17" ht="14.5">
      <c r="Q328"/>
    </row>
    <row r="329" spans="17:17" ht="14.5">
      <c r="Q329"/>
    </row>
    <row r="330" spans="17:17" ht="14.5">
      <c r="Q330"/>
    </row>
    <row r="331" spans="17:17" ht="14.5">
      <c r="Q331"/>
    </row>
    <row r="332" spans="17:17" ht="14.5">
      <c r="Q332"/>
    </row>
    <row r="333" spans="17:17" ht="14.5">
      <c r="Q333"/>
    </row>
    <row r="334" spans="17:17" ht="14.5">
      <c r="Q334"/>
    </row>
    <row r="335" spans="17:17" ht="14.5">
      <c r="Q335"/>
    </row>
    <row r="336" spans="17:17" ht="14.5">
      <c r="Q336"/>
    </row>
    <row r="337" spans="17:17" ht="14.5">
      <c r="Q337"/>
    </row>
    <row r="338" spans="17:17" ht="14.5">
      <c r="Q338"/>
    </row>
    <row r="339" spans="17:17" ht="14.5">
      <c r="Q339"/>
    </row>
    <row r="340" spans="17:17" ht="14.5">
      <c r="Q340"/>
    </row>
    <row r="341" spans="17:17" ht="14.5">
      <c r="Q341"/>
    </row>
    <row r="342" spans="17:17" ht="14.5">
      <c r="Q342"/>
    </row>
    <row r="343" spans="17:17" ht="14.5">
      <c r="Q343"/>
    </row>
    <row r="344" spans="17:17" ht="14.5">
      <c r="Q344"/>
    </row>
    <row r="345" spans="17:17" ht="14.5">
      <c r="Q345"/>
    </row>
    <row r="346" spans="17:17" ht="14.5">
      <c r="Q346"/>
    </row>
    <row r="347" spans="17:17" ht="14.5">
      <c r="Q347"/>
    </row>
    <row r="348" spans="17:17" ht="14.5">
      <c r="Q348"/>
    </row>
    <row r="349" spans="17:17" ht="14.5">
      <c r="Q349"/>
    </row>
    <row r="350" spans="17:17" ht="14.5">
      <c r="Q350"/>
    </row>
    <row r="351" spans="17:17" ht="14.5">
      <c r="Q351"/>
    </row>
    <row r="352" spans="17:17" ht="14.5">
      <c r="Q352"/>
    </row>
    <row r="353" spans="17:17" ht="14.5">
      <c r="Q353"/>
    </row>
    <row r="354" spans="17:17" ht="14.5">
      <c r="Q354"/>
    </row>
    <row r="355" spans="17:17" ht="14.5">
      <c r="Q355"/>
    </row>
    <row r="356" spans="17:17" ht="14.5">
      <c r="Q356"/>
    </row>
    <row r="357" spans="17:17" ht="14.5">
      <c r="Q357"/>
    </row>
    <row r="358" spans="17:17" ht="14.5">
      <c r="Q358"/>
    </row>
    <row r="359" spans="17:17" ht="14.5">
      <c r="Q359"/>
    </row>
    <row r="360" spans="17:17" ht="14.5">
      <c r="Q360"/>
    </row>
    <row r="361" spans="17:17" ht="14.5">
      <c r="Q361"/>
    </row>
    <row r="362" spans="17:17" ht="14.5">
      <c r="Q362"/>
    </row>
    <row r="363" spans="17:17" ht="14.5">
      <c r="Q363"/>
    </row>
    <row r="364" spans="17:17" ht="14.5">
      <c r="Q364"/>
    </row>
    <row r="365" spans="17:17" ht="14.5">
      <c r="Q365"/>
    </row>
    <row r="366" spans="17:17" ht="14.5">
      <c r="Q366"/>
    </row>
    <row r="367" spans="17:17" ht="14.5">
      <c r="Q367"/>
    </row>
    <row r="368" spans="17:17" ht="14.5">
      <c r="Q368"/>
    </row>
    <row r="369" spans="17:17" ht="14.5">
      <c r="Q369"/>
    </row>
    <row r="370" spans="17:17" ht="14.5">
      <c r="Q370"/>
    </row>
    <row r="371" spans="17:17" ht="14.5">
      <c r="Q371"/>
    </row>
    <row r="372" spans="17:17" ht="14.5">
      <c r="Q372"/>
    </row>
    <row r="373" spans="17:17" ht="14.5">
      <c r="Q373"/>
    </row>
    <row r="374" spans="17:17" ht="14.5">
      <c r="Q374"/>
    </row>
    <row r="375" spans="17:17" ht="14.5">
      <c r="Q375"/>
    </row>
    <row r="376" spans="17:17" ht="14.5">
      <c r="Q376"/>
    </row>
    <row r="377" spans="17:17" ht="14.5">
      <c r="Q377"/>
    </row>
    <row r="378" spans="17:17" ht="14.5">
      <c r="Q378"/>
    </row>
    <row r="379" spans="17:17" ht="14.5">
      <c r="Q379"/>
    </row>
    <row r="380" spans="17:17" ht="14.5">
      <c r="Q380"/>
    </row>
    <row r="381" spans="17:17" ht="14.5">
      <c r="Q381"/>
    </row>
    <row r="382" spans="17:17" ht="14.5">
      <c r="Q382"/>
    </row>
    <row r="383" spans="17:17" ht="14.5">
      <c r="Q383"/>
    </row>
    <row r="384" spans="17:17" ht="14.5">
      <c r="Q384"/>
    </row>
    <row r="385" spans="17:17" ht="14.5">
      <c r="Q385"/>
    </row>
    <row r="386" spans="17:17" ht="14.5">
      <c r="Q386"/>
    </row>
    <row r="387" spans="17:17" ht="14.5">
      <c r="Q387"/>
    </row>
    <row r="388" spans="17:17" ht="14.5">
      <c r="Q388"/>
    </row>
    <row r="389" spans="17:17" ht="14.5">
      <c r="Q389"/>
    </row>
    <row r="390" spans="17:17" ht="14.5">
      <c r="Q390"/>
    </row>
    <row r="391" spans="17:17" ht="14.5">
      <c r="Q391"/>
    </row>
    <row r="392" spans="17:17" ht="14.5">
      <c r="Q392"/>
    </row>
    <row r="393" spans="17:17" ht="14.5">
      <c r="Q393"/>
    </row>
    <row r="394" spans="17:17" ht="14.5">
      <c r="Q394"/>
    </row>
    <row r="395" spans="17:17" ht="14.5">
      <c r="Q395"/>
    </row>
    <row r="396" spans="17:17" ht="14.5">
      <c r="Q396"/>
    </row>
    <row r="397" spans="17:17" ht="14.5">
      <c r="Q397"/>
    </row>
    <row r="398" spans="17:17" ht="14.5">
      <c r="Q398"/>
    </row>
    <row r="399" spans="17:17" ht="14.5">
      <c r="Q399"/>
    </row>
    <row r="400" spans="17:17" ht="14.5">
      <c r="Q400"/>
    </row>
    <row r="401" spans="17:17" ht="14.5">
      <c r="Q401"/>
    </row>
    <row r="402" spans="17:17" ht="14.5">
      <c r="Q402"/>
    </row>
    <row r="403" spans="17:17" ht="14.5">
      <c r="Q403"/>
    </row>
    <row r="404" spans="17:17" ht="14.5">
      <c r="Q404"/>
    </row>
    <row r="405" spans="17:17" ht="14.5">
      <c r="Q405"/>
    </row>
    <row r="406" spans="17:17" ht="14.5">
      <c r="Q406"/>
    </row>
    <row r="407" spans="17:17" ht="14.5">
      <c r="Q407"/>
    </row>
    <row r="408" spans="17:17" ht="14.5">
      <c r="Q408"/>
    </row>
    <row r="409" spans="17:17" ht="14.5">
      <c r="Q409"/>
    </row>
    <row r="410" spans="17:17" ht="14.5">
      <c r="Q410"/>
    </row>
    <row r="411" spans="17:17" ht="14.5">
      <c r="Q411"/>
    </row>
    <row r="412" spans="17:17" ht="14.5">
      <c r="Q412"/>
    </row>
    <row r="413" spans="17:17" ht="14.5">
      <c r="Q413"/>
    </row>
    <row r="414" spans="17:17" ht="14.5">
      <c r="Q414"/>
    </row>
    <row r="415" spans="17:17" ht="14.5">
      <c r="Q415"/>
    </row>
    <row r="416" spans="17:17" ht="14.5">
      <c r="Q416"/>
    </row>
    <row r="417" spans="17:17" ht="14.5">
      <c r="Q417"/>
    </row>
    <row r="418" spans="17:17" ht="14.5">
      <c r="Q418"/>
    </row>
    <row r="419" spans="17:17" ht="14.5">
      <c r="Q419"/>
    </row>
    <row r="420" spans="17:17" ht="14.5">
      <c r="Q420"/>
    </row>
    <row r="421" spans="17:17" ht="14.5">
      <c r="Q421"/>
    </row>
    <row r="422" spans="17:17" ht="14.5">
      <c r="Q422"/>
    </row>
    <row r="423" spans="17:17" ht="14.5">
      <c r="Q423"/>
    </row>
    <row r="424" spans="17:17" ht="14.5">
      <c r="Q424"/>
    </row>
    <row r="425" spans="17:17" ht="14.5">
      <c r="Q425"/>
    </row>
    <row r="426" spans="17:17" ht="14.5">
      <c r="Q426"/>
    </row>
    <row r="427" spans="17:17" ht="14.5">
      <c r="Q427"/>
    </row>
    <row r="428" spans="17:17" ht="14.5">
      <c r="Q428"/>
    </row>
    <row r="429" spans="17:17" ht="14.5">
      <c r="Q429"/>
    </row>
    <row r="430" spans="17:17" ht="14.5">
      <c r="Q430"/>
    </row>
    <row r="431" spans="17:17" ht="14.5">
      <c r="Q431"/>
    </row>
    <row r="432" spans="17:17" ht="14.5">
      <c r="Q432"/>
    </row>
    <row r="433" spans="17:17" ht="14.5">
      <c r="Q433"/>
    </row>
    <row r="434" spans="17:17" ht="14.5">
      <c r="Q434"/>
    </row>
    <row r="435" spans="17:17" ht="14.5">
      <c r="Q435"/>
    </row>
    <row r="436" spans="17:17" ht="14.5">
      <c r="Q436"/>
    </row>
    <row r="437" spans="17:17" ht="14.5">
      <c r="Q437"/>
    </row>
    <row r="438" spans="17:17" ht="14.5">
      <c r="Q438"/>
    </row>
    <row r="439" spans="17:17" ht="14.5">
      <c r="Q439"/>
    </row>
    <row r="440" spans="17:17" ht="14.5">
      <c r="Q440"/>
    </row>
    <row r="441" spans="17:17" ht="14.5">
      <c r="Q441"/>
    </row>
    <row r="442" spans="17:17" ht="14.5">
      <c r="Q442"/>
    </row>
    <row r="443" spans="17:17" ht="14.5">
      <c r="Q443"/>
    </row>
    <row r="444" spans="17:17" ht="14.5">
      <c r="Q444"/>
    </row>
    <row r="445" spans="17:17" ht="14.5">
      <c r="Q445"/>
    </row>
    <row r="446" spans="17:17" ht="14.5">
      <c r="Q446"/>
    </row>
    <row r="447" spans="17:17" ht="14.5">
      <c r="Q447"/>
    </row>
    <row r="448" spans="17:17" ht="14.5">
      <c r="Q448"/>
    </row>
    <row r="449" spans="17:17" ht="14.5">
      <c r="Q449"/>
    </row>
    <row r="450" spans="17:17" ht="14.5">
      <c r="Q450"/>
    </row>
    <row r="451" spans="17:17" ht="14.5">
      <c r="Q451"/>
    </row>
    <row r="452" spans="17:17" ht="14.5">
      <c r="Q452"/>
    </row>
    <row r="453" spans="17:17" ht="14.5">
      <c r="Q453"/>
    </row>
    <row r="454" spans="17:17" ht="14.5">
      <c r="Q454"/>
    </row>
    <row r="455" spans="17:17" ht="14.5">
      <c r="Q455"/>
    </row>
    <row r="456" spans="17:17" ht="14.5">
      <c r="Q456"/>
    </row>
    <row r="457" spans="17:17" ht="14.5">
      <c r="Q457"/>
    </row>
    <row r="458" spans="17:17" ht="14.5">
      <c r="Q458"/>
    </row>
    <row r="459" spans="17:17" ht="14.5">
      <c r="Q459"/>
    </row>
    <row r="460" spans="17:17" ht="14.5">
      <c r="Q460"/>
    </row>
    <row r="461" spans="17:17" ht="14.5">
      <c r="Q461"/>
    </row>
    <row r="462" spans="17:17" ht="14.5">
      <c r="Q462"/>
    </row>
    <row r="463" spans="17:17" ht="14.5">
      <c r="Q463"/>
    </row>
    <row r="464" spans="17:17" ht="14.5">
      <c r="Q464"/>
    </row>
    <row r="465" spans="17:17" ht="14.5">
      <c r="Q465"/>
    </row>
    <row r="466" spans="17:17" ht="14.5">
      <c r="Q466"/>
    </row>
    <row r="467" spans="17:17" ht="14.5">
      <c r="Q467"/>
    </row>
    <row r="468" spans="17:17" ht="14.5">
      <c r="Q468"/>
    </row>
    <row r="469" spans="17:17" ht="14.5">
      <c r="Q469"/>
    </row>
    <row r="470" spans="17:17" ht="14.5">
      <c r="Q470"/>
    </row>
    <row r="471" spans="17:17" ht="14.5">
      <c r="Q471"/>
    </row>
    <row r="472" spans="17:17" ht="14.5">
      <c r="Q472"/>
    </row>
    <row r="473" spans="17:17" ht="14.5">
      <c r="Q473"/>
    </row>
    <row r="474" spans="17:17" ht="14.5">
      <c r="Q474"/>
    </row>
    <row r="475" spans="17:17" ht="14.5">
      <c r="Q475"/>
    </row>
    <row r="476" spans="17:17" ht="14.5">
      <c r="Q476"/>
    </row>
    <row r="477" spans="17:17" ht="14.5">
      <c r="Q477"/>
    </row>
    <row r="478" spans="17:17" ht="14.5">
      <c r="Q478"/>
    </row>
    <row r="479" spans="17:17" ht="14.5">
      <c r="Q479"/>
    </row>
    <row r="480" spans="17:17" ht="14.5">
      <c r="Q480"/>
    </row>
    <row r="481" spans="17:17" ht="14.5">
      <c r="Q481"/>
    </row>
    <row r="482" spans="17:17" ht="14.5">
      <c r="Q482"/>
    </row>
    <row r="483" spans="17:17" ht="14.5">
      <c r="Q483"/>
    </row>
    <row r="484" spans="17:17" ht="14.5">
      <c r="Q484"/>
    </row>
    <row r="485" spans="17:17" ht="14.5">
      <c r="Q485"/>
    </row>
    <row r="486" spans="17:17" ht="14.5">
      <c r="Q486"/>
    </row>
    <row r="487" spans="17:17" ht="14.5">
      <c r="Q487"/>
    </row>
    <row r="488" spans="17:17" ht="14.5">
      <c r="Q488"/>
    </row>
    <row r="489" spans="17:17" ht="14.5">
      <c r="Q489"/>
    </row>
    <row r="490" spans="17:17" ht="14.5">
      <c r="Q490"/>
    </row>
    <row r="491" spans="17:17" ht="14.5">
      <c r="Q491"/>
    </row>
    <row r="492" spans="17:17" ht="14.5">
      <c r="Q492"/>
    </row>
    <row r="493" spans="17:17" ht="14.5">
      <c r="Q493"/>
    </row>
    <row r="494" spans="17:17" ht="14.5">
      <c r="Q494"/>
    </row>
    <row r="495" spans="17:17" ht="14.5">
      <c r="Q495"/>
    </row>
    <row r="496" spans="17:17" ht="14.5">
      <c r="Q496"/>
    </row>
    <row r="497" spans="17:17" ht="14.5">
      <c r="Q497"/>
    </row>
    <row r="498" spans="17:17" ht="14.5">
      <c r="Q498"/>
    </row>
    <row r="499" spans="17:17" ht="14.5">
      <c r="Q499"/>
    </row>
    <row r="500" spans="17:17" ht="14.5">
      <c r="Q500"/>
    </row>
    <row r="501" spans="17:17" ht="14.5">
      <c r="Q501"/>
    </row>
    <row r="502" spans="17:17" ht="14.5">
      <c r="Q502"/>
    </row>
    <row r="503" spans="17:17" ht="14.5">
      <c r="Q503"/>
    </row>
    <row r="504" spans="17:17" ht="14.5">
      <c r="Q504"/>
    </row>
    <row r="505" spans="17:17" ht="14.5">
      <c r="Q505"/>
    </row>
    <row r="506" spans="17:17" ht="14.5">
      <c r="Q506"/>
    </row>
  </sheetData>
  <sortState xmlns:xlrd2="http://schemas.microsoft.com/office/spreadsheetml/2017/richdata2" ref="J23:K42">
    <sortCondition ref="K23:K42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6600"/>
    <pageSetUpPr fitToPage="1"/>
  </sheetPr>
  <dimension ref="A5:S47"/>
  <sheetViews>
    <sheetView showGridLines="0" showRowColHeaders="0" zoomScaleNormal="100" workbookViewId="0">
      <pane ySplit="9" topLeftCell="A10" activePane="bottomLeft" state="frozen"/>
      <selection activeCell="N37" sqref="N37"/>
      <selection pane="bottomLeft" activeCell="X17" sqref="X17"/>
    </sheetView>
  </sheetViews>
  <sheetFormatPr defaultColWidth="9.1796875" defaultRowHeight="12.5"/>
  <cols>
    <col min="1" max="1" width="2.453125" style="48" customWidth="1"/>
    <col min="2" max="2" width="16.54296875" style="48" customWidth="1"/>
    <col min="3" max="3" width="69" style="48" customWidth="1"/>
    <col min="4" max="4" width="6.7265625" style="48" customWidth="1"/>
    <col min="5" max="5" width="2.7265625" style="48" customWidth="1"/>
    <col min="6" max="7" width="5.7265625" style="48" customWidth="1"/>
    <col min="8" max="8" width="10.7265625" style="48" customWidth="1"/>
    <col min="9" max="9" width="2.7265625" style="48" customWidth="1"/>
    <col min="10" max="11" width="5.7265625" style="48" customWidth="1"/>
    <col min="12" max="12" width="10.7265625" style="48" customWidth="1"/>
    <col min="13" max="13" width="2.7265625" style="48" customWidth="1"/>
    <col min="14" max="15" width="5.7265625" style="48" customWidth="1"/>
    <col min="16" max="16" width="10.7265625" style="48" customWidth="1"/>
    <col min="17" max="17" width="2.7265625" style="48" customWidth="1"/>
    <col min="18" max="19" width="5.7265625" style="48" customWidth="1"/>
    <col min="20" max="16384" width="9.1796875" style="48"/>
  </cols>
  <sheetData>
    <row r="5" spans="1:19" ht="13">
      <c r="C5" s="49"/>
    </row>
    <row r="6" spans="1:19" ht="12.75" customHeight="1">
      <c r="B6" s="50"/>
      <c r="C6" s="51" t="s">
        <v>111</v>
      </c>
    </row>
    <row r="9" spans="1:19" ht="30" customHeight="1">
      <c r="A9" s="52"/>
      <c r="B9" s="52"/>
      <c r="C9" s="145"/>
      <c r="D9" s="203" t="str">
        <f>C6</f>
        <v>Casey</v>
      </c>
      <c r="E9" s="203"/>
      <c r="F9" s="203"/>
      <c r="G9" s="203"/>
      <c r="H9" s="203" t="str">
        <f>VLOOKUP(C6,Lookup!B:D,2,FALSE)</f>
        <v>Southern Melbourne Area</v>
      </c>
      <c r="I9" s="203"/>
      <c r="J9" s="203"/>
      <c r="K9" s="203"/>
      <c r="L9" s="203" t="str">
        <f>VLOOKUP(C6,Lookup!B:D,3,FALSE)</f>
        <v>South Division</v>
      </c>
      <c r="M9" s="203"/>
      <c r="N9" s="203"/>
      <c r="O9" s="203"/>
      <c r="P9" s="204" t="s">
        <v>0</v>
      </c>
      <c r="Q9" s="204"/>
      <c r="R9" s="204"/>
      <c r="S9" s="204"/>
    </row>
    <row r="10" spans="1:19" s="63" customFormat="1" ht="7.5" customHeight="1">
      <c r="A10" s="59"/>
      <c r="B10" s="59"/>
      <c r="C10" s="60"/>
      <c r="D10" s="61"/>
      <c r="E10" s="61"/>
      <c r="F10" s="61"/>
      <c r="G10" s="61"/>
      <c r="H10" s="62"/>
      <c r="I10" s="62"/>
      <c r="J10" s="62"/>
      <c r="K10" s="62"/>
      <c r="L10" s="62"/>
      <c r="M10" s="62"/>
      <c r="N10" s="62"/>
      <c r="O10" s="62"/>
      <c r="P10" s="61"/>
      <c r="Q10" s="61"/>
      <c r="R10" s="61"/>
      <c r="S10" s="61"/>
    </row>
    <row r="11" spans="1:19" ht="15" customHeight="1">
      <c r="C11" s="124" t="s">
        <v>286</v>
      </c>
      <c r="D11" s="125" t="s">
        <v>91</v>
      </c>
      <c r="E11" s="125"/>
      <c r="F11" s="125" t="s">
        <v>90</v>
      </c>
      <c r="G11" s="125" t="s">
        <v>89</v>
      </c>
      <c r="H11" s="125" t="s">
        <v>91</v>
      </c>
      <c r="I11" s="125"/>
      <c r="J11" s="125" t="s">
        <v>90</v>
      </c>
      <c r="K11" s="125" t="s">
        <v>89</v>
      </c>
      <c r="L11" s="125" t="s">
        <v>91</v>
      </c>
      <c r="M11" s="125"/>
      <c r="N11" s="125" t="s">
        <v>90</v>
      </c>
      <c r="O11" s="125" t="s">
        <v>89</v>
      </c>
      <c r="P11" s="125" t="s">
        <v>91</v>
      </c>
      <c r="Q11" s="125"/>
      <c r="R11" s="125" t="s">
        <v>90</v>
      </c>
      <c r="S11" s="125" t="s">
        <v>89</v>
      </c>
    </row>
    <row r="12" spans="1:19" ht="15" customHeight="1">
      <c r="C12" s="126" t="s">
        <v>401</v>
      </c>
      <c r="D12" s="127">
        <f>IF(SUMIFS('Quick Stats Data'!D:D,'Quick Stats Data'!A:A,$C$11,'Quick Stats Data'!$B:$B,$C12,'Quick Stats Data'!$C:$C,$D$9)=0," ",SUMIFS('Quick Stats Data'!D:D,'Quick Stats Data'!A:A,$C$11,'Quick Stats Data'!$B:$B,$C12,'Quick Stats Data'!$C:$C,$D$9))</f>
        <v>2.8</v>
      </c>
      <c r="E12" s="128" t="str">
        <f>IF(SUMIFS('Quick Stats Data'!K:K,'Quick Stats Data'!A:A,$C$11,'Quick Stats Data'!B:B,C12,'Quick Stats Data'!C:C,$D$9)&gt;=50,"**",(IF(SUMIFS('Quick Stats Data'!K:K,'Quick Stats Data'!A:A,$C$11,'Quick Stats Data'!B:B,C12,'Quick Stats Data'!C:C,$D$9)&gt;25,IF(SUMIFS('Quick Stats Data'!K:K,'Quick Stats Data'!A:A,$C$11,'Quick Stats Data'!B:B,C12,'Quick Stats Data'!C:C,$D$9),"*"," ")," ")))</f>
        <v>*</v>
      </c>
      <c r="F12" s="128">
        <f>IF(SUMIFS('Quick Stats Data'!E:E,'Quick Stats Data'!A:A,$C$11,'Quick Stats Data'!$B:$B,$C12,'Quick Stats Data'!$C:$C,$D$9)=0," ",SUMIFS('Quick Stats Data'!E:E,'Quick Stats Data'!A:A,$C$11,'Quick Stats Data'!$B:$B,$C12,'Quick Stats Data'!$C:$C,$D$9))</f>
        <v>1.5</v>
      </c>
      <c r="G12" s="128">
        <f>IF(SUMIFS('Quick Stats Data'!F:F,'Quick Stats Data'!A:A,$C$11,'Quick Stats Data'!$B:$B,$C12,'Quick Stats Data'!$C:$C,$D$9)=0," ",SUMIFS('Quick Stats Data'!F:F,'Quick Stats Data'!A:A,$C$11,'Quick Stats Data'!$B:$B,$C12,'Quick Stats Data'!$C:$C,$D$9))</f>
        <v>5.2</v>
      </c>
      <c r="H12" s="127">
        <f>IF(SUMIFS('Quick Stats Data'!D:D,'Quick Stats Data'!A:A,$C$11,'Quick Stats Data'!$B:$B,$C12,'Quick Stats Data'!$C:$C,$H$9)=0," ",SUMIFS('Quick Stats Data'!D:D,'Quick Stats Data'!A:A,$C$11,'Quick Stats Data'!$B:$B,$C12,'Quick Stats Data'!$C:$C,$H$9))</f>
        <v>2.5</v>
      </c>
      <c r="I12" s="128" t="str">
        <f>IF(SUMIFS('Quick Stats Data'!K:K,'Quick Stats Data'!A:A,$C$11,'Quick Stats Data'!B:B,C12,'Quick Stats Data'!C:C,$H$9)&gt;=50,"**",(IF(SUMIFS('Quick Stats Data'!K:K,'Quick Stats Data'!A:A,$C$11,'Quick Stats Data'!B:B,C12,'Quick Stats Data'!C:C,$H$9)&gt;25,IF(SUMIFS('Quick Stats Data'!K:K,'Quick Stats Data'!A:A,$C$11,'Quick Stats Data'!B:B,C12,'Quick Stats Data'!C:C,$H$9),"*"," ")," ")))</f>
        <v xml:space="preserve"> </v>
      </c>
      <c r="J12" s="128">
        <f>IF(SUMIFS('Quick Stats Data'!E:E,'Quick Stats Data'!A:A,$C$11,'Quick Stats Data'!$B:$B,$C12,'Quick Stats Data'!$C:$C,$H$9)=0," ",SUMIFS('Quick Stats Data'!E:E,'Quick Stats Data'!A:A,$C$11,'Quick Stats Data'!$B:$B,$C12,'Quick Stats Data'!$C:$C,$H$9))</f>
        <v>1.6</v>
      </c>
      <c r="K12" s="128">
        <f>IF(SUMIFS('Quick Stats Data'!F:F,'Quick Stats Data'!A:A,$C$11,'Quick Stats Data'!$B:$B,$C12,'Quick Stats Data'!$C:$C,$H$9)=0," ",SUMIFS('Quick Stats Data'!F:F,'Quick Stats Data'!A:A,$C$11,'Quick Stats Data'!$B:$B,$C12,'Quick Stats Data'!$C:$C,$H$9))</f>
        <v>3.8</v>
      </c>
      <c r="L12" s="127">
        <f>IF(SUMIFS('Quick Stats Data'!D:D,'Quick Stats Data'!A:A,$C$11,'Quick Stats Data'!$B:$B,$C12,'Quick Stats Data'!$C:$C,$L$9)=0," ",SUMIFS('Quick Stats Data'!D:D,'Quick Stats Data'!A:A,$C$11,'Quick Stats Data'!$B:$B,$C12,'Quick Stats Data'!$C:$C,$L$9))</f>
        <v>2.2999999999999998</v>
      </c>
      <c r="M12" s="128" t="str">
        <f>IF(SUMIFS('Quick Stats Data'!K:K,'Quick Stats Data'!A:A,$C$11,'Quick Stats Data'!B:B,C12,'Quick Stats Data'!C:C,$L$9)&gt;=50,"**",(IF(SUMIFS('Quick Stats Data'!K:K,'Quick Stats Data'!A:A,$C$11,'Quick Stats Data'!B:B,C12,'Quick Stats Data'!C:C,$L$9)&gt;25,IF(SUMIFS('Quick Stats Data'!K:K,'Quick Stats Data'!A:A,$C$11,'Quick Stats Data'!B:B,C12,'Quick Stats Data'!C:C,$L$9),"*"," ")," ")))</f>
        <v xml:space="preserve"> </v>
      </c>
      <c r="N12" s="128">
        <f>IF(SUMIFS('Quick Stats Data'!E:E,'Quick Stats Data'!A:A,$C$11,'Quick Stats Data'!$B:$B,$C12,'Quick Stats Data'!$C:$C,$L$9)=0," ",SUMIFS('Quick Stats Data'!E:E,'Quick Stats Data'!A:A,$C$11,'Quick Stats Data'!$B:$B,$C12,'Quick Stats Data'!$C:$C,$L$9))</f>
        <v>1.8</v>
      </c>
      <c r="O12" s="128">
        <f>IF(SUMIFS('Quick Stats Data'!F:F,'Quick Stats Data'!A:A,$C$11,'Quick Stats Data'!$B:$B,$C12,'Quick Stats Data'!$C:$C,$L$9)=0," ",SUMIFS('Quick Stats Data'!F:F,'Quick Stats Data'!A:A,$C$11,'Quick Stats Data'!$B:$B,$C12,'Quick Stats Data'!$C:$C,$L$9))</f>
        <v>3</v>
      </c>
      <c r="P12" s="127">
        <f>SUMIFS('Quick Stats Data'!D:D,'Quick Stats Data'!$A:$A,$C$11,'Quick Stats Data'!$B:$B,$C12,'Quick Stats Data'!$C:$C,$P$9)</f>
        <v>2.2000000000000002</v>
      </c>
      <c r="Q12" s="127"/>
      <c r="R12" s="128">
        <f>SUMIFS('Quick Stats Data'!E:E,'Quick Stats Data'!$A:$A,$C$11,'Quick Stats Data'!$B:$B,$C12,'Quick Stats Data'!$C:$C,$P$9)</f>
        <v>1.9</v>
      </c>
      <c r="S12" s="128">
        <f>SUMIFS('Quick Stats Data'!F:F,'Quick Stats Data'!$A:$A,$C$11,'Quick Stats Data'!$B:$B,$C12,'Quick Stats Data'!$C:$C,$P$9)</f>
        <v>2.5</v>
      </c>
    </row>
    <row r="13" spans="1:19" ht="15" customHeight="1">
      <c r="C13" s="126" t="s">
        <v>402</v>
      </c>
      <c r="D13" s="127">
        <f>IF(SUMIFS('Quick Stats Data'!D:D,'Quick Stats Data'!A:A,$C$11,'Quick Stats Data'!$B:$B,$C13,'Quick Stats Data'!$C:$C,$D$9)=0," ",SUMIFS('Quick Stats Data'!D:D,'Quick Stats Data'!A:A,$C$11,'Quick Stats Data'!$B:$B,$C13,'Quick Stats Data'!$C:$C,$D$9))</f>
        <v>31.9</v>
      </c>
      <c r="E13" s="128" t="str">
        <f>IF(SUMIFS('Quick Stats Data'!K:K,'Quick Stats Data'!A:A,$C$11,'Quick Stats Data'!B:B,C13,'Quick Stats Data'!C:C,$D$9)&gt;=50,"**",(IF(SUMIFS('Quick Stats Data'!K:K,'Quick Stats Data'!A:A,$C$11,'Quick Stats Data'!B:B,C13,'Quick Stats Data'!C:C,$D$9)&gt;25,IF(SUMIFS('Quick Stats Data'!K:K,'Quick Stats Data'!A:A,$C$11,'Quick Stats Data'!B:B,C13,'Quick Stats Data'!C:C,$D$9),"*"," ")," ")))</f>
        <v xml:space="preserve"> </v>
      </c>
      <c r="F13" s="128">
        <f>IF(SUMIFS('Quick Stats Data'!E:E,'Quick Stats Data'!A:A,$C$11,'Quick Stats Data'!$B:$B,$C13,'Quick Stats Data'!$C:$C,$D$9)=0," ",SUMIFS('Quick Stats Data'!E:E,'Quick Stats Data'!A:A,$C$11,'Quick Stats Data'!$B:$B,$C13,'Quick Stats Data'!$C:$C,$D$9))</f>
        <v>26.6</v>
      </c>
      <c r="G13" s="128">
        <f>IF(SUMIFS('Quick Stats Data'!F:F,'Quick Stats Data'!A:A,$C$11,'Quick Stats Data'!$B:$B,$C13,'Quick Stats Data'!$C:$C,$D$9)=0," ",SUMIFS('Quick Stats Data'!F:F,'Quick Stats Data'!A:A,$C$11,'Quick Stats Data'!$B:$B,$C13,'Quick Stats Data'!$C:$C,$D$9))</f>
        <v>37.700000000000003</v>
      </c>
      <c r="H13" s="127">
        <f>IF(SUMIFS('Quick Stats Data'!D:D,'Quick Stats Data'!A:A,$C$11,'Quick Stats Data'!$B:$B,$C13,'Quick Stats Data'!$C:$C,$H$9)=0," ",SUMIFS('Quick Stats Data'!D:D,'Quick Stats Data'!A:A,$C$11,'Quick Stats Data'!$B:$B,$C13,'Quick Stats Data'!$C:$C,$H$9))</f>
        <v>34.299999999999997</v>
      </c>
      <c r="I13" s="128" t="str">
        <f>IF(SUMIFS('Quick Stats Data'!K:K,'Quick Stats Data'!A:A,$C$11,'Quick Stats Data'!B:B,C13,'Quick Stats Data'!C:C,$H$9)&gt;=50,"**",(IF(SUMIFS('Quick Stats Data'!K:K,'Quick Stats Data'!A:A,$C$11,'Quick Stats Data'!B:B,C13,'Quick Stats Data'!C:C,$H$9)&gt;25,IF(SUMIFS('Quick Stats Data'!K:K,'Quick Stats Data'!A:A,$C$11,'Quick Stats Data'!B:B,C13,'Quick Stats Data'!C:C,$H$9),"*"," ")," ")))</f>
        <v xml:space="preserve"> </v>
      </c>
      <c r="J13" s="128">
        <f>IF(SUMIFS('Quick Stats Data'!E:E,'Quick Stats Data'!A:A,$C$11,'Quick Stats Data'!$B:$B,$C13,'Quick Stats Data'!$C:$C,$H$9)=0," ",SUMIFS('Quick Stats Data'!E:E,'Quick Stats Data'!A:A,$C$11,'Quick Stats Data'!$B:$B,$C13,'Quick Stats Data'!$C:$C,$H$9))</f>
        <v>30.9</v>
      </c>
      <c r="K13" s="128">
        <f>IF(SUMIFS('Quick Stats Data'!F:F,'Quick Stats Data'!A:A,$C$11,'Quick Stats Data'!$B:$B,$C13,'Quick Stats Data'!$C:$C,$H$9)=0," ",SUMIFS('Quick Stats Data'!F:F,'Quick Stats Data'!A:A,$C$11,'Quick Stats Data'!$B:$B,$C13,'Quick Stats Data'!$C:$C,$H$9))</f>
        <v>37.799999999999997</v>
      </c>
      <c r="L13" s="127">
        <f>IF(SUMIFS('Quick Stats Data'!D:D,'Quick Stats Data'!A:A,$C$11,'Quick Stats Data'!$B:$B,$C13,'Quick Stats Data'!$C:$C,$L$9)=0," ",SUMIFS('Quick Stats Data'!D:D,'Quick Stats Data'!A:A,$C$11,'Quick Stats Data'!$B:$B,$C13,'Quick Stats Data'!$C:$C,$L$9))</f>
        <v>38.200000000000003</v>
      </c>
      <c r="M13" s="128" t="str">
        <f>IF(SUMIFS('Quick Stats Data'!K:K,'Quick Stats Data'!A:A,$C$11,'Quick Stats Data'!B:B,C13,'Quick Stats Data'!C:C,$L$9)&gt;=50,"**",(IF(SUMIFS('Quick Stats Data'!K:K,'Quick Stats Data'!A:A,$C$11,'Quick Stats Data'!B:B,C13,'Quick Stats Data'!C:C,$L$9)&gt;25,IF(SUMIFS('Quick Stats Data'!K:K,'Quick Stats Data'!A:A,$C$11,'Quick Stats Data'!B:B,C13,'Quick Stats Data'!C:C,$L$9),"*"," ")," ")))</f>
        <v xml:space="preserve"> </v>
      </c>
      <c r="N13" s="128">
        <f>IF(SUMIFS('Quick Stats Data'!E:E,'Quick Stats Data'!A:A,$C$11,'Quick Stats Data'!$B:$B,$C13,'Quick Stats Data'!$C:$C,$L$9)=0," ",SUMIFS('Quick Stats Data'!E:E,'Quick Stats Data'!A:A,$C$11,'Quick Stats Data'!$B:$B,$C13,'Quick Stats Data'!$C:$C,$L$9))</f>
        <v>36.5</v>
      </c>
      <c r="O13" s="128">
        <f>IF(SUMIFS('Quick Stats Data'!F:F,'Quick Stats Data'!A:A,$C$11,'Quick Stats Data'!$B:$B,$C13,'Quick Stats Data'!$C:$C,$L$9)=0," ",SUMIFS('Quick Stats Data'!F:F,'Quick Stats Data'!A:A,$C$11,'Quick Stats Data'!$B:$B,$C13,'Quick Stats Data'!$C:$C,$L$9))</f>
        <v>39.9</v>
      </c>
      <c r="P13" s="127">
        <f>SUMIFS('Quick Stats Data'!D:D,'Quick Stats Data'!$A:$A,$C$11,'Quick Stats Data'!$B:$B,$C13,'Quick Stats Data'!$C:$C,$P$9)</f>
        <v>38</v>
      </c>
      <c r="Q13" s="127"/>
      <c r="R13" s="128">
        <f>SUMIFS('Quick Stats Data'!E:E,'Quick Stats Data'!$A:$A,$C$11,'Quick Stats Data'!$B:$B,$C13,'Quick Stats Data'!$C:$C,$P$9)</f>
        <v>37.1</v>
      </c>
      <c r="S13" s="128">
        <f>SUMIFS('Quick Stats Data'!F:F,'Quick Stats Data'!$A:$A,$C$11,'Quick Stats Data'!$B:$B,$C13,'Quick Stats Data'!$C:$C,$P$9)</f>
        <v>38.9</v>
      </c>
    </row>
    <row r="14" spans="1:19" ht="15" customHeight="1">
      <c r="C14" s="126" t="s">
        <v>403</v>
      </c>
      <c r="D14" s="127">
        <f>IF(SUMIFS('Quick Stats Data'!D:D,'Quick Stats Data'!A:A,$C$11,'Quick Stats Data'!$B:$B,$C14,'Quick Stats Data'!$C:$C,$D$9)=0," ",SUMIFS('Quick Stats Data'!D:D,'Quick Stats Data'!A:A,$C$11,'Quick Stats Data'!$B:$B,$C14,'Quick Stats Data'!$C:$C,$D$9))</f>
        <v>34.5</v>
      </c>
      <c r="E14" s="128" t="str">
        <f>IF(SUMIFS('Quick Stats Data'!K:K,'Quick Stats Data'!A:A,$C$11,'Quick Stats Data'!B:B,C14,'Quick Stats Data'!C:C,$D$9)&gt;=50,"**",(IF(SUMIFS('Quick Stats Data'!K:K,'Quick Stats Data'!A:A,$C$11,'Quick Stats Data'!B:B,C14,'Quick Stats Data'!C:C,$D$9)&gt;25,IF(SUMIFS('Quick Stats Data'!K:K,'Quick Stats Data'!A:A,$C$11,'Quick Stats Data'!B:B,C14,'Quick Stats Data'!C:C,$D$9),"*"," ")," ")))</f>
        <v xml:space="preserve"> </v>
      </c>
      <c r="F14" s="128">
        <f>IF(SUMIFS('Quick Stats Data'!E:E,'Quick Stats Data'!A:A,$C$11,'Quick Stats Data'!$B:$B,$C14,'Quick Stats Data'!$C:$C,$D$9)=0," ",SUMIFS('Quick Stats Data'!E:E,'Quick Stats Data'!A:A,$C$11,'Quick Stats Data'!$B:$B,$C14,'Quick Stats Data'!$C:$C,$D$9))</f>
        <v>29.5</v>
      </c>
      <c r="G14" s="128">
        <f>IF(SUMIFS('Quick Stats Data'!F:F,'Quick Stats Data'!A:A,$C$11,'Quick Stats Data'!$B:$B,$C14,'Quick Stats Data'!$C:$C,$D$9)=0," ",SUMIFS('Quick Stats Data'!F:F,'Quick Stats Data'!A:A,$C$11,'Quick Stats Data'!$B:$B,$C14,'Quick Stats Data'!$C:$C,$D$9))</f>
        <v>39.799999999999997</v>
      </c>
      <c r="H14" s="127">
        <f>IF(SUMIFS('Quick Stats Data'!D:D,'Quick Stats Data'!A:A,$C$11,'Quick Stats Data'!$B:$B,$C14,'Quick Stats Data'!$C:$C,$H$9)=0," ",SUMIFS('Quick Stats Data'!D:D,'Quick Stats Data'!A:A,$C$11,'Quick Stats Data'!$B:$B,$C14,'Quick Stats Data'!$C:$C,$H$9))</f>
        <v>33.9</v>
      </c>
      <c r="I14" s="128" t="str">
        <f>IF(SUMIFS('Quick Stats Data'!K:K,'Quick Stats Data'!A:A,$C$11,'Quick Stats Data'!B:B,C14,'Quick Stats Data'!C:C,$H$9)&gt;=50,"**",(IF(SUMIFS('Quick Stats Data'!K:K,'Quick Stats Data'!A:A,$C$11,'Quick Stats Data'!B:B,C14,'Quick Stats Data'!C:C,$H$9)&gt;25,IF(SUMIFS('Quick Stats Data'!K:K,'Quick Stats Data'!A:A,$C$11,'Quick Stats Data'!B:B,C14,'Quick Stats Data'!C:C,$H$9),"*"," ")," ")))</f>
        <v xml:space="preserve"> </v>
      </c>
      <c r="J14" s="128">
        <f>IF(SUMIFS('Quick Stats Data'!E:E,'Quick Stats Data'!A:A,$C$11,'Quick Stats Data'!$B:$B,$C14,'Quick Stats Data'!$C:$C,$H$9)=0," ",SUMIFS('Quick Stats Data'!E:E,'Quick Stats Data'!A:A,$C$11,'Quick Stats Data'!$B:$B,$C14,'Quick Stats Data'!$C:$C,$H$9))</f>
        <v>30.7</v>
      </c>
      <c r="K14" s="128">
        <f>IF(SUMIFS('Quick Stats Data'!F:F,'Quick Stats Data'!A:A,$C$11,'Quick Stats Data'!$B:$B,$C14,'Quick Stats Data'!$C:$C,$H$9)=0," ",SUMIFS('Quick Stats Data'!F:F,'Quick Stats Data'!A:A,$C$11,'Quick Stats Data'!$B:$B,$C14,'Quick Stats Data'!$C:$C,$H$9))</f>
        <v>37.299999999999997</v>
      </c>
      <c r="L14" s="127">
        <f>IF(SUMIFS('Quick Stats Data'!D:D,'Quick Stats Data'!A:A,$C$11,'Quick Stats Data'!$B:$B,$C14,'Quick Stats Data'!$C:$C,$L$9)=0," ",SUMIFS('Quick Stats Data'!D:D,'Quick Stats Data'!A:A,$C$11,'Quick Stats Data'!$B:$B,$C14,'Quick Stats Data'!$C:$C,$L$9))</f>
        <v>32.200000000000003</v>
      </c>
      <c r="M14" s="128" t="str">
        <f>IF(SUMIFS('Quick Stats Data'!K:K,'Quick Stats Data'!A:A,$C$11,'Quick Stats Data'!B:B,C14,'Quick Stats Data'!C:C,$L$9)&gt;=50,"**",(IF(SUMIFS('Quick Stats Data'!K:K,'Quick Stats Data'!A:A,$C$11,'Quick Stats Data'!B:B,C14,'Quick Stats Data'!C:C,$L$9)&gt;25,IF(SUMIFS('Quick Stats Data'!K:K,'Quick Stats Data'!A:A,$C$11,'Quick Stats Data'!B:B,C14,'Quick Stats Data'!C:C,$L$9),"*"," ")," ")))</f>
        <v xml:space="preserve"> </v>
      </c>
      <c r="N14" s="128">
        <f>IF(SUMIFS('Quick Stats Data'!E:E,'Quick Stats Data'!A:A,$C$11,'Quick Stats Data'!$B:$B,$C14,'Quick Stats Data'!$C:$C,$L$9)=0," ",SUMIFS('Quick Stats Data'!E:E,'Quick Stats Data'!A:A,$C$11,'Quick Stats Data'!$B:$B,$C14,'Quick Stats Data'!$C:$C,$L$9))</f>
        <v>30.6</v>
      </c>
      <c r="O14" s="128">
        <f>IF(SUMIFS('Quick Stats Data'!F:F,'Quick Stats Data'!A:A,$C$11,'Quick Stats Data'!$B:$B,$C14,'Quick Stats Data'!$C:$C,$L$9)=0," ",SUMIFS('Quick Stats Data'!F:F,'Quick Stats Data'!A:A,$C$11,'Quick Stats Data'!$B:$B,$C14,'Quick Stats Data'!$C:$C,$L$9))</f>
        <v>33.9</v>
      </c>
      <c r="P14" s="127">
        <f>SUMIFS('Quick Stats Data'!D:D,'Quick Stats Data'!$A:$A,$C$11,'Quick Stats Data'!$B:$B,$C14,'Quick Stats Data'!$C:$C,$P$9)</f>
        <v>31.5</v>
      </c>
      <c r="Q14" s="127"/>
      <c r="R14" s="128">
        <f>SUMIFS('Quick Stats Data'!E:E,'Quick Stats Data'!$A:$A,$C$11,'Quick Stats Data'!$B:$B,$C14,'Quick Stats Data'!$C:$C,$P$9)</f>
        <v>30.7</v>
      </c>
      <c r="S14" s="128">
        <f>SUMIFS('Quick Stats Data'!F:F,'Quick Stats Data'!$A:$A,$C$11,'Quick Stats Data'!$B:$B,$C14,'Quick Stats Data'!$C:$C,$P$9)</f>
        <v>32.4</v>
      </c>
    </row>
    <row r="15" spans="1:19" ht="15" customHeight="1">
      <c r="C15" s="126" t="s">
        <v>404</v>
      </c>
      <c r="D15" s="127">
        <f>IF(SUMIFS('Quick Stats Data'!D:D,'Quick Stats Data'!A:A,$C$11,'Quick Stats Data'!$B:$B,$C15,'Quick Stats Data'!$C:$C,$D$9)=0," ",SUMIFS('Quick Stats Data'!D:D,'Quick Stats Data'!A:A,$C$11,'Quick Stats Data'!$B:$B,$C15,'Quick Stats Data'!$C:$C,$D$9))</f>
        <v>23.9</v>
      </c>
      <c r="E15" s="128" t="str">
        <f>IF(SUMIFS('Quick Stats Data'!K:K,'Quick Stats Data'!A:A,$C$11,'Quick Stats Data'!B:B,C15,'Quick Stats Data'!C:C,$D$9)&gt;=50,"**",(IF(SUMIFS('Quick Stats Data'!K:K,'Quick Stats Data'!A:A,$C$11,'Quick Stats Data'!B:B,C15,'Quick Stats Data'!C:C,$D$9)&gt;25,IF(SUMIFS('Quick Stats Data'!K:K,'Quick Stats Data'!A:A,$C$11,'Quick Stats Data'!B:B,C15,'Quick Stats Data'!C:C,$D$9),"*"," ")," ")))</f>
        <v xml:space="preserve"> </v>
      </c>
      <c r="F15" s="128">
        <f>IF(SUMIFS('Quick Stats Data'!E:E,'Quick Stats Data'!A:A,$C$11,'Quick Stats Data'!$B:$B,$C15,'Quick Stats Data'!$C:$C,$D$9)=0," ",SUMIFS('Quick Stats Data'!E:E,'Quick Stats Data'!A:A,$C$11,'Quick Stats Data'!$B:$B,$C15,'Quick Stats Data'!$C:$C,$D$9))</f>
        <v>19.3</v>
      </c>
      <c r="G15" s="128">
        <f>IF(SUMIFS('Quick Stats Data'!F:F,'Quick Stats Data'!A:A,$C$11,'Quick Stats Data'!$B:$B,$C15,'Quick Stats Data'!$C:$C,$D$9)=0," ",SUMIFS('Quick Stats Data'!F:F,'Quick Stats Data'!A:A,$C$11,'Quick Stats Data'!$B:$B,$C15,'Quick Stats Data'!$C:$C,$D$9))</f>
        <v>29.2</v>
      </c>
      <c r="H15" s="127">
        <f>IF(SUMIFS('Quick Stats Data'!D:D,'Quick Stats Data'!A:A,$C$11,'Quick Stats Data'!$B:$B,$C15,'Quick Stats Data'!$C:$C,$H$9)=0," ",SUMIFS('Quick Stats Data'!D:D,'Quick Stats Data'!A:A,$C$11,'Quick Stats Data'!$B:$B,$C15,'Quick Stats Data'!$C:$C,$H$9))</f>
        <v>21</v>
      </c>
      <c r="I15" s="128" t="str">
        <f>IF(SUMIFS('Quick Stats Data'!K:K,'Quick Stats Data'!A:A,$C$11,'Quick Stats Data'!B:B,C15,'Quick Stats Data'!C:C,$H$9)&gt;=50,"**",(IF(SUMIFS('Quick Stats Data'!K:K,'Quick Stats Data'!A:A,$C$11,'Quick Stats Data'!B:B,C15,'Quick Stats Data'!C:C,$H$9)&gt;25,IF(SUMIFS('Quick Stats Data'!K:K,'Quick Stats Data'!A:A,$C$11,'Quick Stats Data'!B:B,C15,'Quick Stats Data'!C:C,$H$9),"*"," ")," ")))</f>
        <v xml:space="preserve"> </v>
      </c>
      <c r="J15" s="128">
        <f>IF(SUMIFS('Quick Stats Data'!E:E,'Quick Stats Data'!A:A,$C$11,'Quick Stats Data'!$B:$B,$C15,'Quick Stats Data'!$C:$C,$H$9)=0," ",SUMIFS('Quick Stats Data'!E:E,'Quick Stats Data'!A:A,$C$11,'Quick Stats Data'!$B:$B,$C15,'Quick Stats Data'!$C:$C,$H$9))</f>
        <v>18.2</v>
      </c>
      <c r="K15" s="128">
        <f>IF(SUMIFS('Quick Stats Data'!F:F,'Quick Stats Data'!A:A,$C$11,'Quick Stats Data'!$B:$B,$C15,'Quick Stats Data'!$C:$C,$H$9)=0," ",SUMIFS('Quick Stats Data'!F:F,'Quick Stats Data'!A:A,$C$11,'Quick Stats Data'!$B:$B,$C15,'Quick Stats Data'!$C:$C,$H$9))</f>
        <v>24</v>
      </c>
      <c r="L15" s="127">
        <f>IF(SUMIFS('Quick Stats Data'!D:D,'Quick Stats Data'!A:A,$C$11,'Quick Stats Data'!$B:$B,$C15,'Quick Stats Data'!$C:$C,$L$9)=0," ",SUMIFS('Quick Stats Data'!D:D,'Quick Stats Data'!A:A,$C$11,'Quick Stats Data'!$B:$B,$C15,'Quick Stats Data'!$C:$C,$L$9))</f>
        <v>18.399999999999999</v>
      </c>
      <c r="M15" s="128" t="str">
        <f>IF(SUMIFS('Quick Stats Data'!K:K,'Quick Stats Data'!A:A,$C$11,'Quick Stats Data'!B:B,C15,'Quick Stats Data'!C:C,$L$9)&gt;=50,"**",(IF(SUMIFS('Quick Stats Data'!K:K,'Quick Stats Data'!A:A,$C$11,'Quick Stats Data'!B:B,C15,'Quick Stats Data'!C:C,$L$9)&gt;25,IF(SUMIFS('Quick Stats Data'!K:K,'Quick Stats Data'!A:A,$C$11,'Quick Stats Data'!B:B,C15,'Quick Stats Data'!C:C,$L$9),"*"," ")," ")))</f>
        <v xml:space="preserve"> </v>
      </c>
      <c r="N15" s="128">
        <f>IF(SUMIFS('Quick Stats Data'!E:E,'Quick Stats Data'!A:A,$C$11,'Quick Stats Data'!$B:$B,$C15,'Quick Stats Data'!$C:$C,$L$9)=0," ",SUMIFS('Quick Stats Data'!E:E,'Quick Stats Data'!A:A,$C$11,'Quick Stats Data'!$B:$B,$C15,'Quick Stats Data'!$C:$C,$L$9))</f>
        <v>17.2</v>
      </c>
      <c r="O15" s="128">
        <f>IF(SUMIFS('Quick Stats Data'!F:F,'Quick Stats Data'!A:A,$C$11,'Quick Stats Data'!$B:$B,$C15,'Quick Stats Data'!$C:$C,$L$9)=0," ",SUMIFS('Quick Stats Data'!F:F,'Quick Stats Data'!A:A,$C$11,'Quick Stats Data'!$B:$B,$C15,'Quick Stats Data'!$C:$C,$L$9))</f>
        <v>19.8</v>
      </c>
      <c r="P15" s="127">
        <f>SUMIFS('Quick Stats Data'!D:D,'Quick Stats Data'!$A:$A,$C$11,'Quick Stats Data'!$B:$B,$C15,'Quick Stats Data'!$C:$C,$P$9)</f>
        <v>19.3</v>
      </c>
      <c r="Q15" s="127"/>
      <c r="R15" s="128">
        <f>SUMIFS('Quick Stats Data'!E:E,'Quick Stats Data'!$A:$A,$C$11,'Quick Stats Data'!$B:$B,$C15,'Quick Stats Data'!$C:$C,$P$9)</f>
        <v>18.600000000000001</v>
      </c>
      <c r="S15" s="128">
        <f>SUMIFS('Quick Stats Data'!F:F,'Quick Stats Data'!$A:$A,$C$11,'Quick Stats Data'!$B:$B,$C15,'Quick Stats Data'!$C:$C,$P$9)</f>
        <v>20</v>
      </c>
    </row>
    <row r="16" spans="1:19" ht="15" customHeight="1">
      <c r="C16" s="63"/>
      <c r="D16" s="68"/>
      <c r="E16" s="68"/>
      <c r="F16" s="63"/>
      <c r="G16" s="63"/>
      <c r="H16" s="68"/>
      <c r="I16" s="68"/>
      <c r="J16" s="63"/>
      <c r="K16" s="63"/>
      <c r="L16" s="68"/>
      <c r="M16" s="68"/>
      <c r="N16" s="63"/>
      <c r="O16" s="63"/>
      <c r="P16" s="68"/>
      <c r="Q16" s="68"/>
      <c r="R16" s="63"/>
      <c r="S16" s="63"/>
    </row>
    <row r="17" spans="1:19" ht="30.75" customHeight="1">
      <c r="C17" s="129" t="s">
        <v>380</v>
      </c>
      <c r="D17" s="125" t="s">
        <v>91</v>
      </c>
      <c r="E17" s="125"/>
      <c r="F17" s="125" t="s">
        <v>90</v>
      </c>
      <c r="G17" s="125" t="s">
        <v>89</v>
      </c>
      <c r="H17" s="125" t="s">
        <v>91</v>
      </c>
      <c r="I17" s="125"/>
      <c r="J17" s="125" t="s">
        <v>90</v>
      </c>
      <c r="K17" s="125" t="s">
        <v>89</v>
      </c>
      <c r="L17" s="125" t="s">
        <v>91</v>
      </c>
      <c r="M17" s="125"/>
      <c r="N17" s="125" t="s">
        <v>90</v>
      </c>
      <c r="O17" s="125" t="s">
        <v>89</v>
      </c>
      <c r="P17" s="125" t="s">
        <v>91</v>
      </c>
      <c r="Q17" s="125"/>
      <c r="R17" s="125" t="s">
        <v>90</v>
      </c>
      <c r="S17" s="125" t="s">
        <v>89</v>
      </c>
    </row>
    <row r="18" spans="1:19" ht="15" customHeight="1">
      <c r="C18" s="126" t="s">
        <v>291</v>
      </c>
      <c r="D18" s="127">
        <f>IF(SUMIFS('Quick Stats Data'!D:D,'Quick Stats Data'!A:A,$C$17,'Quick Stats Data'!$B:$B,$C18,'Quick Stats Data'!$C:$C,$D$9)=0," ",SUMIFS('Quick Stats Data'!D:D,'Quick Stats Data'!A:A,$C$17,'Quick Stats Data'!$B:$B,$C18,'Quick Stats Data'!$C:$C,$D$9))</f>
        <v>58.3</v>
      </c>
      <c r="E18" s="128" t="str">
        <f>IF(SUMIFS('Quick Stats Data'!K:K,'Quick Stats Data'!A:A,$C$17,'Quick Stats Data'!B:B,C18,'Quick Stats Data'!C:C,$D$9)&gt;=50,"**",(IF(SUMIFS('Quick Stats Data'!K:K,'Quick Stats Data'!A:A,$C$17,'Quick Stats Data'!B:B,C18,'Quick Stats Data'!C:C,$D$9)&gt;25,IF(SUMIFS('Quick Stats Data'!K:K,'Quick Stats Data'!A:A,$C$17,'Quick Stats Data'!B:B,C18,'Quick Stats Data'!C:C,$D$9),"*"," ")," ")))</f>
        <v xml:space="preserve"> </v>
      </c>
      <c r="F18" s="128">
        <f>IF(SUMIFS('Quick Stats Data'!E:E,'Quick Stats Data'!A:A,$C$17,'Quick Stats Data'!$B:$B,$C18,'Quick Stats Data'!$C:$C,$D$9)=0," ",SUMIFS('Quick Stats Data'!E:E,'Quick Stats Data'!A:A,$C$17,'Quick Stats Data'!$B:$B,$C18,'Quick Stats Data'!$C:$C,$D$9))</f>
        <v>52.5</v>
      </c>
      <c r="G18" s="128">
        <f>IF(SUMIFS('Quick Stats Data'!F:F,'Quick Stats Data'!A:A,$C$17,'Quick Stats Data'!$B:$B,$C18,'Quick Stats Data'!$C:$C,$D$9)=0," ",SUMIFS('Quick Stats Data'!F:F,'Quick Stats Data'!A:A,$C$17,'Quick Stats Data'!$B:$B,$C18,'Quick Stats Data'!$C:$C,$D$9))</f>
        <v>63.9</v>
      </c>
      <c r="H18" s="127">
        <f>IF(SUMIFS('Quick Stats Data'!D:D,'Quick Stats Data'!A:A,$C$17,'Quick Stats Data'!$B:$B,$C18,'Quick Stats Data'!$C:$C,$H$9)=0," ",SUMIFS('Quick Stats Data'!D:D,'Quick Stats Data'!A:A,$C$17,'Quick Stats Data'!$B:$B,$C18,'Quick Stats Data'!$C:$C,$H$9))</f>
        <v>54.9</v>
      </c>
      <c r="I18" s="128" t="str">
        <f>IF(SUMIFS('Quick Stats Data'!K:K,'Quick Stats Data'!A:A,$C$17,'Quick Stats Data'!B:B,C18,'Quick Stats Data'!C:C,$H$9)&gt;=50,"**",(IF(SUMIFS('Quick Stats Data'!K:K,'Quick Stats Data'!A:A,$C$17,'Quick Stats Data'!B:B,C18,'Quick Stats Data'!C:C,$H$9)&gt;25,IF(SUMIFS('Quick Stats Data'!K:K,'Quick Stats Data'!A:A,$C$17,'Quick Stats Data'!B:B,C18,'Quick Stats Data'!C:C,$H$9),"*"," ")," ")))</f>
        <v xml:space="preserve"> </v>
      </c>
      <c r="J18" s="128">
        <f>IF(SUMIFS('Quick Stats Data'!E:E,'Quick Stats Data'!A:A,$C$17,'Quick Stats Data'!$B:$B,$C18,'Quick Stats Data'!$C:$C,$H$9)=0," ",SUMIFS('Quick Stats Data'!E:E,'Quick Stats Data'!A:A,$C$17,'Quick Stats Data'!$B:$B,$C18,'Quick Stats Data'!$C:$C,$H$9))</f>
        <v>51.3</v>
      </c>
      <c r="K18" s="128">
        <f>IF(SUMIFS('Quick Stats Data'!F:F,'Quick Stats Data'!A:A,$C$17,'Quick Stats Data'!$B:$B,$C18,'Quick Stats Data'!$C:$C,$H$9)=0," ",SUMIFS('Quick Stats Data'!F:F,'Quick Stats Data'!A:A,$C$17,'Quick Stats Data'!$B:$B,$C18,'Quick Stats Data'!$C:$C,$H$9))</f>
        <v>58.4</v>
      </c>
      <c r="L18" s="127">
        <f>IF(SUMIFS('Quick Stats Data'!D:D,'Quick Stats Data'!A:A,$C$17,'Quick Stats Data'!$B:$B,$C18,'Quick Stats Data'!$C:$C,$L$9)=0," ",SUMIFS('Quick Stats Data'!D:D,'Quick Stats Data'!A:A,$C$17,'Quick Stats Data'!$B:$B,$C18,'Quick Stats Data'!$C:$C,$L$9))</f>
        <v>50.7</v>
      </c>
      <c r="M18" s="128" t="str">
        <f>IF(SUMIFS('Quick Stats Data'!K:K,'Quick Stats Data'!A:A,$C$17,'Quick Stats Data'!B:B,C18,'Quick Stats Data'!C:C,$L$9)&gt;=50,"**",(IF(SUMIFS('Quick Stats Data'!K:K,'Quick Stats Data'!A:A,$C$17,'Quick Stats Data'!B:B,C18,'Quick Stats Data'!C:C,$L$9)&gt;25,IF(SUMIFS('Quick Stats Data'!K:K,'Quick Stats Data'!A:A,$C$17,'Quick Stats Data'!B:B,C18,'Quick Stats Data'!C:C,$L$9),"*"," ")," ")))</f>
        <v xml:space="preserve"> </v>
      </c>
      <c r="N18" s="128">
        <f>IF(SUMIFS('Quick Stats Data'!E:E,'Quick Stats Data'!A:A,$C$17,'Quick Stats Data'!$B:$B,$C18,'Quick Stats Data'!$C:$C,$L$9)=0," ",SUMIFS('Quick Stats Data'!E:E,'Quick Stats Data'!A:A,$C$17,'Quick Stats Data'!$B:$B,$C18,'Quick Stats Data'!$C:$C,$L$9))</f>
        <v>49</v>
      </c>
      <c r="O18" s="128">
        <f>IF(SUMIFS('Quick Stats Data'!F:F,'Quick Stats Data'!A:A,$C$17,'Quick Stats Data'!$B:$B,$C18,'Quick Stats Data'!$C:$C,$L$9)=0," ",SUMIFS('Quick Stats Data'!F:F,'Quick Stats Data'!A:A,$C$17,'Quick Stats Data'!$B:$B,$C18,'Quick Stats Data'!$C:$C,$L$9))</f>
        <v>52.4</v>
      </c>
      <c r="P18" s="127">
        <f>SUMIFS('Quick Stats Data'!D:D,'Quick Stats Data'!$A:$A,$C$17,'Quick Stats Data'!$B:$B,$C18,'Quick Stats Data'!$C:$C,$P$9)</f>
        <v>50.8</v>
      </c>
      <c r="Q18" s="127"/>
      <c r="R18" s="128">
        <f>SUMIFS('Quick Stats Data'!E:E,'Quick Stats Data'!$A:$A,$C$17,'Quick Stats Data'!$B:$B,$C18,'Quick Stats Data'!$C:$C,$P$9)</f>
        <v>49.9</v>
      </c>
      <c r="S18" s="128">
        <f>SUMIFS('Quick Stats Data'!F:F,'Quick Stats Data'!$A:$A,$C$17,'Quick Stats Data'!$B:$B,$C18,'Quick Stats Data'!$C:$C,$P$9)</f>
        <v>51.7</v>
      </c>
    </row>
    <row r="19" spans="1:19" ht="15" customHeight="1">
      <c r="C19" s="63"/>
      <c r="D19" s="68"/>
      <c r="E19" s="68"/>
      <c r="F19" s="63"/>
      <c r="G19" s="63"/>
      <c r="H19" s="68"/>
      <c r="I19" s="68"/>
      <c r="J19" s="63"/>
      <c r="K19" s="63"/>
      <c r="L19" s="68"/>
      <c r="M19" s="68"/>
      <c r="N19" s="63"/>
      <c r="O19" s="63"/>
      <c r="P19" s="68"/>
      <c r="Q19" s="68"/>
      <c r="R19" s="63"/>
      <c r="S19" s="63"/>
    </row>
    <row r="20" spans="1:19" ht="15" customHeight="1">
      <c r="C20" s="124" t="s">
        <v>301</v>
      </c>
      <c r="D20" s="125" t="s">
        <v>91</v>
      </c>
      <c r="E20" s="125"/>
      <c r="F20" s="125" t="s">
        <v>90</v>
      </c>
      <c r="G20" s="125" t="s">
        <v>89</v>
      </c>
      <c r="H20" s="125" t="s">
        <v>91</v>
      </c>
      <c r="I20" s="125"/>
      <c r="J20" s="125" t="s">
        <v>90</v>
      </c>
      <c r="K20" s="125" t="s">
        <v>89</v>
      </c>
      <c r="L20" s="125" t="s">
        <v>91</v>
      </c>
      <c r="M20" s="125"/>
      <c r="N20" s="125" t="s">
        <v>90</v>
      </c>
      <c r="O20" s="125" t="s">
        <v>89</v>
      </c>
      <c r="P20" s="125" t="s">
        <v>91</v>
      </c>
      <c r="Q20" s="125"/>
      <c r="R20" s="125" t="s">
        <v>90</v>
      </c>
      <c r="S20" s="125" t="s">
        <v>89</v>
      </c>
    </row>
    <row r="21" spans="1:19" ht="15" customHeight="1">
      <c r="C21" s="126" t="s">
        <v>292</v>
      </c>
      <c r="D21" s="127">
        <f>IF(SUMIFS('Quick Stats Data'!D:D,'Quick Stats Data'!A:A,$C$20,'Quick Stats Data'!$B:$B,$C21,'Quick Stats Data'!$C:$C,$D$9)=0," ",SUMIFS('Quick Stats Data'!D:D,'Quick Stats Data'!A:A,$C$20,'Quick Stats Data'!$B:$B,$C21,'Quick Stats Data'!$C:$C,$D$9))</f>
        <v>15.1</v>
      </c>
      <c r="E21" s="128" t="str">
        <f>IF(SUMIFS('Quick Stats Data'!K:K,'Quick Stats Data'!A:A,$C$20,'Quick Stats Data'!B:B,C21,'Quick Stats Data'!C:C,$D$9)&gt;=50,"**",(IF(SUMIFS('Quick Stats Data'!K:K,'Quick Stats Data'!A:A,$C$20,'Quick Stats Data'!B:B,C21,'Quick Stats Data'!C:C,$D$9)&gt;25,IF(SUMIFS('Quick Stats Data'!K:K,'Quick Stats Data'!A:A,$C$20,'Quick Stats Data'!B:B,C21,'Quick Stats Data'!C:C,$D$9),"*"," ")," ")))</f>
        <v xml:space="preserve"> </v>
      </c>
      <c r="F21" s="128">
        <f>IF(SUMIFS('Quick Stats Data'!E:E,'Quick Stats Data'!A:A,$C$20,'Quick Stats Data'!$B:$B,$C21,'Quick Stats Data'!$C:$C,$D$9)=0," ",SUMIFS('Quick Stats Data'!E:E,'Quick Stats Data'!A:A,$C$20,'Quick Stats Data'!$B:$B,$C21,'Quick Stats Data'!$C:$C,$D$9))</f>
        <v>11.4</v>
      </c>
      <c r="G21" s="128">
        <f>IF(SUMIFS('Quick Stats Data'!F:F,'Quick Stats Data'!A:A,$C$20,'Quick Stats Data'!$B:$B,$C21,'Quick Stats Data'!$C:$C,$D$9)=0," ",SUMIFS('Quick Stats Data'!F:F,'Quick Stats Data'!A:A,$C$20,'Quick Stats Data'!$B:$B,$C21,'Quick Stats Data'!$C:$C,$D$9))</f>
        <v>19.7</v>
      </c>
      <c r="H21" s="127">
        <f>IF(SUMIFS('Quick Stats Data'!D:D,'Quick Stats Data'!A:A,$C$20,'Quick Stats Data'!$B:$B,$C21,'Quick Stats Data'!$C:$C,$H$9)=0," ",SUMIFS('Quick Stats Data'!D:D,'Quick Stats Data'!A:A,$C$20,'Quick Stats Data'!$B:$B,$C21,'Quick Stats Data'!$C:$C,$H$9))</f>
        <v>13.2</v>
      </c>
      <c r="I21" s="128" t="str">
        <f>IF(SUMIFS('Quick Stats Data'!K:K,'Quick Stats Data'!A:A,$C$20,'Quick Stats Data'!B:B,C21,'Quick Stats Data'!C:C,$H$9)&gt;=50,"**",(IF(SUMIFS('Quick Stats Data'!K:K,'Quick Stats Data'!A:A,$C$20,'Quick Stats Data'!B:B,C21,'Quick Stats Data'!C:C,$H$9)&gt;25,IF(SUMIFS('Quick Stats Data'!K:K,'Quick Stats Data'!A:A,$C$20,'Quick Stats Data'!B:B,C21,'Quick Stats Data'!C:C,$H$9),"*"," ")," ")))</f>
        <v xml:space="preserve"> </v>
      </c>
      <c r="J21" s="128">
        <f>IF(SUMIFS('Quick Stats Data'!E:E,'Quick Stats Data'!A:A,$C$20,'Quick Stats Data'!$B:$B,$C21,'Quick Stats Data'!$C:$C,$H$9)=0," ",SUMIFS('Quick Stats Data'!E:E,'Quick Stats Data'!A:A,$C$20,'Quick Stats Data'!$B:$B,$C21,'Quick Stats Data'!$C:$C,$H$9))</f>
        <v>10.3</v>
      </c>
      <c r="K21" s="128">
        <f>IF(SUMIFS('Quick Stats Data'!F:F,'Quick Stats Data'!A:A,$C$20,'Quick Stats Data'!$B:$B,$C21,'Quick Stats Data'!$C:$C,$H$9)=0," ",SUMIFS('Quick Stats Data'!F:F,'Quick Stats Data'!A:A,$C$20,'Quick Stats Data'!$B:$B,$C21,'Quick Stats Data'!$C:$C,$H$9))</f>
        <v>16.7</v>
      </c>
      <c r="L21" s="127">
        <f>IF(SUMIFS('Quick Stats Data'!D:D,'Quick Stats Data'!A:A,$C$20,'Quick Stats Data'!$B:$B,$C21,'Quick Stats Data'!$C:$C,$L$9)=0," ",SUMIFS('Quick Stats Data'!D:D,'Quick Stats Data'!A:A,$C$20,'Quick Stats Data'!$B:$B,$C21,'Quick Stats Data'!$C:$C,$L$9))</f>
        <v>11.9</v>
      </c>
      <c r="M21" s="128" t="str">
        <f>IF(SUMIFS('Quick Stats Data'!K:K,'Quick Stats Data'!A:A,$C$20,'Quick Stats Data'!B:B,C21,'Quick Stats Data'!C:C,$L$9)&gt;=50,"**",(IF(SUMIFS('Quick Stats Data'!K:K,'Quick Stats Data'!A:A,$C$20,'Quick Stats Data'!B:B,C21,'Quick Stats Data'!C:C,$L$9)&gt;25,IF(SUMIFS('Quick Stats Data'!K:K,'Quick Stats Data'!A:A,$C$20,'Quick Stats Data'!B:B,C21,'Quick Stats Data'!C:C,$L$9),"*"," ")," ")))</f>
        <v xml:space="preserve"> </v>
      </c>
      <c r="N21" s="128">
        <f>IF(SUMIFS('Quick Stats Data'!E:E,'Quick Stats Data'!A:A,$C$20,'Quick Stats Data'!$B:$B,$C21,'Quick Stats Data'!$C:$C,$L$9)=0," ",SUMIFS('Quick Stats Data'!E:E,'Quick Stats Data'!A:A,$C$20,'Quick Stats Data'!$B:$B,$C21,'Quick Stats Data'!$C:$C,$L$9))</f>
        <v>10.9</v>
      </c>
      <c r="O21" s="128">
        <f>IF(SUMIFS('Quick Stats Data'!F:F,'Quick Stats Data'!A:A,$C$20,'Quick Stats Data'!$B:$B,$C21,'Quick Stats Data'!$C:$C,$L$9)=0," ",SUMIFS('Quick Stats Data'!F:F,'Quick Stats Data'!A:A,$C$20,'Quick Stats Data'!$B:$B,$C21,'Quick Stats Data'!$C:$C,$L$9))</f>
        <v>13</v>
      </c>
      <c r="P21" s="127">
        <f>SUMIFS('Quick Stats Data'!D:D,'Quick Stats Data'!$A:$A,$C$20,'Quick Stats Data'!$B:$B,$C21,'Quick Stats Data'!$C:$C,$P$9)</f>
        <v>12.5</v>
      </c>
      <c r="Q21" s="127"/>
      <c r="R21" s="128">
        <f>SUMIFS('Quick Stats Data'!E:E,'Quick Stats Data'!$A:$A,$C$20,'Quick Stats Data'!$B:$B,$C21,'Quick Stats Data'!$C:$C,$P$9)</f>
        <v>11.9</v>
      </c>
      <c r="S21" s="128">
        <f>SUMIFS('Quick Stats Data'!F:F,'Quick Stats Data'!$A:$A,$C$20,'Quick Stats Data'!$B:$B,$C21,'Quick Stats Data'!$C:$C,$P$9)</f>
        <v>13.1</v>
      </c>
    </row>
    <row r="22" spans="1:19" ht="15" customHeight="1">
      <c r="C22" s="126" t="s">
        <v>293</v>
      </c>
      <c r="D22" s="127">
        <f>IF(SUMIFS('Quick Stats Data'!D:D,'Quick Stats Data'!A:A,$C$20,'Quick Stats Data'!$B:$B,$C22,'Quick Stats Data'!$C:$C,$D$9)=0," ",SUMIFS('Quick Stats Data'!D:D,'Quick Stats Data'!A:A,$C$20,'Quick Stats Data'!$B:$B,$C22,'Quick Stats Data'!$C:$C,$D$9))</f>
        <v>5.8</v>
      </c>
      <c r="E22" s="128" t="str">
        <f>IF(SUMIFS('Quick Stats Data'!K:K,'Quick Stats Data'!A:A,$C$20,'Quick Stats Data'!B:B,C22,'Quick Stats Data'!C:C,$D$9)&gt;=50,"**",(IF(SUMIFS('Quick Stats Data'!K:K,'Quick Stats Data'!A:A,$C$20,'Quick Stats Data'!B:B,C22,'Quick Stats Data'!C:C,$D$9)&gt;25,IF(SUMIFS('Quick Stats Data'!K:K,'Quick Stats Data'!A:A,$C$20,'Quick Stats Data'!B:B,C22,'Quick Stats Data'!C:C,$D$9),"*"," ")," ")))</f>
        <v xml:space="preserve"> </v>
      </c>
      <c r="F22" s="128">
        <f>IF(SUMIFS('Quick Stats Data'!E:E,'Quick Stats Data'!A:A,$C$20,'Quick Stats Data'!$B:$B,$C22,'Quick Stats Data'!$C:$C,$D$9)=0," ",SUMIFS('Quick Stats Data'!E:E,'Quick Stats Data'!A:A,$C$20,'Quick Stats Data'!$B:$B,$C22,'Quick Stats Data'!$C:$C,$D$9))</f>
        <v>3.6</v>
      </c>
      <c r="G22" s="128">
        <f>IF(SUMIFS('Quick Stats Data'!F:F,'Quick Stats Data'!A:A,$C$20,'Quick Stats Data'!$B:$B,$C22,'Quick Stats Data'!$C:$C,$D$9)=0," ",SUMIFS('Quick Stats Data'!F:F,'Quick Stats Data'!A:A,$C$20,'Quick Stats Data'!$B:$B,$C22,'Quick Stats Data'!$C:$C,$D$9))</f>
        <v>9.1999999999999993</v>
      </c>
      <c r="H22" s="127">
        <f>IF(SUMIFS('Quick Stats Data'!D:D,'Quick Stats Data'!A:A,$C$20,'Quick Stats Data'!$B:$B,$C22,'Quick Stats Data'!$C:$C,$H$9)=0," ",SUMIFS('Quick Stats Data'!D:D,'Quick Stats Data'!A:A,$C$20,'Quick Stats Data'!$B:$B,$C22,'Quick Stats Data'!$C:$C,$H$9))</f>
        <v>3.5</v>
      </c>
      <c r="I22" s="128" t="str">
        <f>IF(SUMIFS('Quick Stats Data'!K:K,'Quick Stats Data'!A:A,$C$20,'Quick Stats Data'!B:B,C22,'Quick Stats Data'!C:C,$H$9)&gt;=50,"**",(IF(SUMIFS('Quick Stats Data'!K:K,'Quick Stats Data'!A:A,$C$20,'Quick Stats Data'!B:B,C22,'Quick Stats Data'!C:C,$H$9)&gt;25,IF(SUMIFS('Quick Stats Data'!K:K,'Quick Stats Data'!A:A,$C$20,'Quick Stats Data'!B:B,C22,'Quick Stats Data'!C:C,$H$9),"*"," ")," ")))</f>
        <v xml:space="preserve"> </v>
      </c>
      <c r="J22" s="128">
        <f>IF(SUMIFS('Quick Stats Data'!E:E,'Quick Stats Data'!A:A,$C$20,'Quick Stats Data'!$B:$B,$C22,'Quick Stats Data'!$C:$C,$H$9)=0," ",SUMIFS('Quick Stats Data'!E:E,'Quick Stats Data'!A:A,$C$20,'Quick Stats Data'!$B:$B,$C22,'Quick Stats Data'!$C:$C,$H$9))</f>
        <v>2.2000000000000002</v>
      </c>
      <c r="K22" s="128">
        <f>IF(SUMIFS('Quick Stats Data'!F:F,'Quick Stats Data'!A:A,$C$20,'Quick Stats Data'!$B:$B,$C22,'Quick Stats Data'!$C:$C,$H$9)=0," ",SUMIFS('Quick Stats Data'!F:F,'Quick Stats Data'!A:A,$C$20,'Quick Stats Data'!$B:$B,$C22,'Quick Stats Data'!$C:$C,$H$9))</f>
        <v>5.7</v>
      </c>
      <c r="L22" s="127">
        <f>IF(SUMIFS('Quick Stats Data'!D:D,'Quick Stats Data'!A:A,$C$20,'Quick Stats Data'!$B:$B,$C22,'Quick Stats Data'!$C:$C,$L$9)=0," ",SUMIFS('Quick Stats Data'!D:D,'Quick Stats Data'!A:A,$C$20,'Quick Stats Data'!$B:$B,$C22,'Quick Stats Data'!$C:$C,$L$9))</f>
        <v>4</v>
      </c>
      <c r="M22" s="128" t="str">
        <f>IF(SUMIFS('Quick Stats Data'!K:K,'Quick Stats Data'!A:A,$C$20,'Quick Stats Data'!B:B,C22,'Quick Stats Data'!C:C,$L$9)&gt;=50,"**",(IF(SUMIFS('Quick Stats Data'!K:K,'Quick Stats Data'!A:A,$C$20,'Quick Stats Data'!B:B,C22,'Quick Stats Data'!C:C,$L$9)&gt;25,IF(SUMIFS('Quick Stats Data'!K:K,'Quick Stats Data'!A:A,$C$20,'Quick Stats Data'!B:B,C22,'Quick Stats Data'!C:C,$L$9),"*"," ")," ")))</f>
        <v xml:space="preserve"> </v>
      </c>
      <c r="N22" s="128">
        <f>IF(SUMIFS('Quick Stats Data'!E:E,'Quick Stats Data'!A:A,$C$20,'Quick Stats Data'!$B:$B,$C22,'Quick Stats Data'!$C:$C,$L$9)=0," ",SUMIFS('Quick Stats Data'!E:E,'Quick Stats Data'!A:A,$C$20,'Quick Stats Data'!$B:$B,$C22,'Quick Stats Data'!$C:$C,$L$9))</f>
        <v>3.4</v>
      </c>
      <c r="O22" s="128">
        <f>IF(SUMIFS('Quick Stats Data'!F:F,'Quick Stats Data'!A:A,$C$20,'Quick Stats Data'!$B:$B,$C22,'Quick Stats Data'!$C:$C,$L$9)=0," ",SUMIFS('Quick Stats Data'!F:F,'Quick Stats Data'!A:A,$C$20,'Quick Stats Data'!$B:$B,$C22,'Quick Stats Data'!$C:$C,$L$9))</f>
        <v>4.8</v>
      </c>
      <c r="P22" s="127">
        <f>SUMIFS('Quick Stats Data'!D:D,'Quick Stats Data'!$A:$A,$C$20,'Quick Stats Data'!$B:$B,$C22,'Quick Stats Data'!$C:$C,$P$9)</f>
        <v>4.2</v>
      </c>
      <c r="Q22" s="127"/>
      <c r="R22" s="128">
        <f>SUMIFS('Quick Stats Data'!E:E,'Quick Stats Data'!$A:$A,$C$20,'Quick Stats Data'!$B:$B,$C22,'Quick Stats Data'!$C:$C,$P$9)</f>
        <v>3.9</v>
      </c>
      <c r="S22" s="128">
        <f>SUMIFS('Quick Stats Data'!F:F,'Quick Stats Data'!$A:$A,$C$20,'Quick Stats Data'!$B:$B,$C22,'Quick Stats Data'!$C:$C,$P$9)</f>
        <v>4.5999999999999996</v>
      </c>
    </row>
    <row r="23" spans="1:19" ht="15" customHeight="1">
      <c r="C23" s="126" t="s">
        <v>294</v>
      </c>
      <c r="D23" s="127">
        <f>IF(SUMIFS('Quick Stats Data'!D:D,'Quick Stats Data'!A:A,$C$20,'Quick Stats Data'!$B:$B,$C23,'Quick Stats Data'!$C:$C,$D$9)=0," ",SUMIFS('Quick Stats Data'!D:D,'Quick Stats Data'!A:A,$C$20,'Quick Stats Data'!$B:$B,$C23,'Quick Stats Data'!$C:$C,$D$9))</f>
        <v>3</v>
      </c>
      <c r="E23" s="128" t="str">
        <f>IF(SUMIFS('Quick Stats Data'!K:K,'Quick Stats Data'!A:A,$C$20,'Quick Stats Data'!B:B,C23,'Quick Stats Data'!C:C,$D$9)&gt;=50,"**",(IF(SUMIFS('Quick Stats Data'!K:K,'Quick Stats Data'!A:A,$C$20,'Quick Stats Data'!B:B,C23,'Quick Stats Data'!C:C,$D$9)&gt;25,IF(SUMIFS('Quick Stats Data'!K:K,'Quick Stats Data'!A:A,$C$20,'Quick Stats Data'!B:B,C23,'Quick Stats Data'!C:C,$D$9),"*"," ")," ")))</f>
        <v>*</v>
      </c>
      <c r="F23" s="128">
        <f>IF(SUMIFS('Quick Stats Data'!E:E,'Quick Stats Data'!A:A,$C$20,'Quick Stats Data'!$B:$B,$C23,'Quick Stats Data'!$C:$C,$D$9)=0," ",SUMIFS('Quick Stats Data'!E:E,'Quick Stats Data'!A:A,$C$20,'Quick Stats Data'!$B:$B,$C23,'Quick Stats Data'!$C:$C,$D$9))</f>
        <v>1.6</v>
      </c>
      <c r="G23" s="128">
        <f>IF(SUMIFS('Quick Stats Data'!F:F,'Quick Stats Data'!A:A,$C$20,'Quick Stats Data'!$B:$B,$C23,'Quick Stats Data'!$C:$C,$D$9)=0," ",SUMIFS('Quick Stats Data'!F:F,'Quick Stats Data'!A:A,$C$20,'Quick Stats Data'!$B:$B,$C23,'Quick Stats Data'!$C:$C,$D$9))</f>
        <v>5.5</v>
      </c>
      <c r="H23" s="127">
        <f>IF(SUMIFS('Quick Stats Data'!D:D,'Quick Stats Data'!A:A,$C$20,'Quick Stats Data'!$B:$B,$C23,'Quick Stats Data'!$C:$C,$H$9)=0," ",SUMIFS('Quick Stats Data'!D:D,'Quick Stats Data'!A:A,$C$20,'Quick Stats Data'!$B:$B,$C23,'Quick Stats Data'!$C:$C,$H$9))</f>
        <v>2.9</v>
      </c>
      <c r="I23" s="128" t="str">
        <f>IF(SUMIFS('Quick Stats Data'!K:K,'Quick Stats Data'!A:A,$C$20,'Quick Stats Data'!B:B,C23,'Quick Stats Data'!C:C,$H$9)&gt;=50,"**",(IF(SUMIFS('Quick Stats Data'!K:K,'Quick Stats Data'!A:A,$C$20,'Quick Stats Data'!B:B,C23,'Quick Stats Data'!C:C,$H$9)&gt;25,IF(SUMIFS('Quick Stats Data'!K:K,'Quick Stats Data'!A:A,$C$20,'Quick Stats Data'!B:B,C23,'Quick Stats Data'!C:C,$H$9),"*"," ")," ")))</f>
        <v>*</v>
      </c>
      <c r="J23" s="128">
        <f>IF(SUMIFS('Quick Stats Data'!E:E,'Quick Stats Data'!A:A,$C$20,'Quick Stats Data'!$B:$B,$C23,'Quick Stats Data'!$C:$C,$H$9)=0," ",SUMIFS('Quick Stats Data'!E:E,'Quick Stats Data'!A:A,$C$20,'Quick Stats Data'!$B:$B,$C23,'Quick Stats Data'!$C:$C,$H$9))</f>
        <v>1.7</v>
      </c>
      <c r="K23" s="128">
        <f>IF(SUMIFS('Quick Stats Data'!F:F,'Quick Stats Data'!A:A,$C$20,'Quick Stats Data'!$B:$B,$C23,'Quick Stats Data'!$C:$C,$H$9)=0," ",SUMIFS('Quick Stats Data'!F:F,'Quick Stats Data'!A:A,$C$20,'Quick Stats Data'!$B:$B,$C23,'Quick Stats Data'!$C:$C,$H$9))</f>
        <v>4.8</v>
      </c>
      <c r="L23" s="127">
        <f>IF(SUMIFS('Quick Stats Data'!D:D,'Quick Stats Data'!A:A,$C$20,'Quick Stats Data'!$B:$B,$C23,'Quick Stats Data'!$C:$C,$L$9)=0," ",SUMIFS('Quick Stats Data'!D:D,'Quick Stats Data'!A:A,$C$20,'Quick Stats Data'!$B:$B,$C23,'Quick Stats Data'!$C:$C,$L$9))</f>
        <v>2.5</v>
      </c>
      <c r="M23" s="128" t="str">
        <f>IF(SUMIFS('Quick Stats Data'!K:K,'Quick Stats Data'!A:A,$C$20,'Quick Stats Data'!B:B,C23,'Quick Stats Data'!C:C,$L$9)&gt;=50,"**",(IF(SUMIFS('Quick Stats Data'!K:K,'Quick Stats Data'!A:A,$C$20,'Quick Stats Data'!B:B,C23,'Quick Stats Data'!C:C,$L$9)&gt;25,IF(SUMIFS('Quick Stats Data'!K:K,'Quick Stats Data'!A:A,$C$20,'Quick Stats Data'!B:B,C23,'Quick Stats Data'!C:C,$L$9),"*"," ")," ")))</f>
        <v xml:space="preserve"> </v>
      </c>
      <c r="N23" s="128">
        <f>IF(SUMIFS('Quick Stats Data'!E:E,'Quick Stats Data'!A:A,$C$20,'Quick Stats Data'!$B:$B,$C23,'Quick Stats Data'!$C:$C,$L$9)=0," ",SUMIFS('Quick Stats Data'!E:E,'Quick Stats Data'!A:A,$C$20,'Quick Stats Data'!$B:$B,$C23,'Quick Stats Data'!$C:$C,$L$9))</f>
        <v>2</v>
      </c>
      <c r="O23" s="128">
        <f>IF(SUMIFS('Quick Stats Data'!F:F,'Quick Stats Data'!A:A,$C$20,'Quick Stats Data'!$B:$B,$C23,'Quick Stats Data'!$C:$C,$L$9)=0," ",SUMIFS('Quick Stats Data'!F:F,'Quick Stats Data'!A:A,$C$20,'Quick Stats Data'!$B:$B,$C23,'Quick Stats Data'!$C:$C,$L$9))</f>
        <v>3.1</v>
      </c>
      <c r="P23" s="127">
        <f>SUMIFS('Quick Stats Data'!D:D,'Quick Stats Data'!$A:$A,$C$20,'Quick Stats Data'!$B:$B,$C23,'Quick Stats Data'!$C:$C,$P$9)</f>
        <v>2.6</v>
      </c>
      <c r="Q23" s="127"/>
      <c r="R23" s="128">
        <f>SUMIFS('Quick Stats Data'!E:E,'Quick Stats Data'!$A:$A,$C$20,'Quick Stats Data'!$B:$B,$C23,'Quick Stats Data'!$C:$C,$P$9)</f>
        <v>2.2999999999999998</v>
      </c>
      <c r="S23" s="128">
        <f>SUMIFS('Quick Stats Data'!F:F,'Quick Stats Data'!$A:$A,$C$20,'Quick Stats Data'!$B:$B,$C23,'Quick Stats Data'!$C:$C,$P$9)</f>
        <v>2.9</v>
      </c>
    </row>
    <row r="24" spans="1:19" ht="15" customHeight="1" thickBo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</row>
    <row r="25" spans="1:19" ht="7.5" customHeight="1" thickTop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</row>
    <row r="26" spans="1:19" s="52" customFormat="1" ht="30" customHeight="1">
      <c r="C26" s="129" t="s">
        <v>278</v>
      </c>
      <c r="D26" s="125" t="s">
        <v>91</v>
      </c>
      <c r="E26" s="125"/>
      <c r="F26" s="125" t="s">
        <v>90</v>
      </c>
      <c r="G26" s="125" t="s">
        <v>89</v>
      </c>
      <c r="H26" s="125" t="s">
        <v>91</v>
      </c>
      <c r="I26" s="125"/>
      <c r="J26" s="125" t="s">
        <v>90</v>
      </c>
      <c r="K26" s="125" t="s">
        <v>89</v>
      </c>
      <c r="L26" s="125" t="s">
        <v>91</v>
      </c>
      <c r="M26" s="125"/>
      <c r="N26" s="125" t="s">
        <v>90</v>
      </c>
      <c r="O26" s="125" t="s">
        <v>89</v>
      </c>
      <c r="P26" s="125" t="s">
        <v>91</v>
      </c>
      <c r="Q26" s="125"/>
      <c r="R26" s="125" t="s">
        <v>90</v>
      </c>
      <c r="S26" s="125" t="s">
        <v>89</v>
      </c>
    </row>
    <row r="27" spans="1:19" ht="15" customHeight="1">
      <c r="C27" s="126" t="s">
        <v>279</v>
      </c>
      <c r="D27" s="127">
        <f>IF(SUMIFS('Quick Stats Data'!D:D,'Quick Stats Data'!A:A,$C$26,'Quick Stats Data'!$B:$B,$C27,'Quick Stats Data'!$C:$C,$D$9)=0," ",SUMIFS('Quick Stats Data'!D:D,'Quick Stats Data'!A:A,$C$26,'Quick Stats Data'!$B:$B,$C27,'Quick Stats Data'!$C:$C,$D$9))</f>
        <v>11.7</v>
      </c>
      <c r="E27" s="128" t="str">
        <f>IF(SUMIFS('Quick Stats Data'!K:K,'Quick Stats Data'!A:A,$C$26,'Quick Stats Data'!B:B,C27,'Quick Stats Data'!C:C,$D$9)&gt;=50,"**",(IF(SUMIFS('Quick Stats Data'!K:K,'Quick Stats Data'!A:A,$C$26,'Quick Stats Data'!B:B,C27,'Quick Stats Data'!C:C,$D$9)&gt;25,IF(SUMIFS('Quick Stats Data'!K:K,'Quick Stats Data'!A:A,$C$26,'Quick Stats Data'!B:B,C27,'Quick Stats Data'!C:C,$D$9),"*"," ")," ")))</f>
        <v xml:space="preserve"> </v>
      </c>
      <c r="F27" s="128">
        <f>IF(SUMIFS('Quick Stats Data'!E:E,'Quick Stats Data'!A:A,$C$26,'Quick Stats Data'!$B:$B,$C27,'Quick Stats Data'!$C:$C,$D$9)=0," ",SUMIFS('Quick Stats Data'!E:E,'Quick Stats Data'!A:A,$C$26,'Quick Stats Data'!$B:$B,$C27,'Quick Stats Data'!$C:$C,$D$9))</f>
        <v>8.4</v>
      </c>
      <c r="G27" s="128">
        <f>IF(SUMIFS('Quick Stats Data'!F:F,'Quick Stats Data'!A:A,$C$26,'Quick Stats Data'!$B:$B,$C27,'Quick Stats Data'!$C:$C,$D$9)=0," ",SUMIFS('Quick Stats Data'!F:F,'Quick Stats Data'!A:A,$C$26,'Quick Stats Data'!$B:$B,$C27,'Quick Stats Data'!$C:$C,$D$9))</f>
        <v>15.9</v>
      </c>
      <c r="H27" s="127">
        <f>IF(SUMIFS('Quick Stats Data'!D:D,'Quick Stats Data'!A:A,$C$26,'Quick Stats Data'!$B:$B,$C27,'Quick Stats Data'!$C:$C,$H$9)=0," ",SUMIFS('Quick Stats Data'!D:D,'Quick Stats Data'!A:A,$C$26,'Quick Stats Data'!$B:$B,$C27,'Quick Stats Data'!$C:$C,$H$9))</f>
        <v>14</v>
      </c>
      <c r="I27" s="128" t="str">
        <f>IF(SUMIFS('Quick Stats Data'!K:K,'Quick Stats Data'!A:A,$C$26,'Quick Stats Data'!B:B,C27,'Quick Stats Data'!C:C,$H$9)&gt;=50,"**",(IF(SUMIFS('Quick Stats Data'!K:K,'Quick Stats Data'!A:A,$C$26,'Quick Stats Data'!B:B,C27,'Quick Stats Data'!C:C,$H$9)&gt;25,IF(SUMIFS('Quick Stats Data'!K:K,'Quick Stats Data'!A:A,$C$26,'Quick Stats Data'!B:B,C27,'Quick Stats Data'!C:C,$H$9),"*"," ")," ")))</f>
        <v xml:space="preserve"> </v>
      </c>
      <c r="J27" s="128">
        <f>IF(SUMIFS('Quick Stats Data'!E:E,'Quick Stats Data'!A:A,$C$26,'Quick Stats Data'!$B:$B,$C27,'Quick Stats Data'!$C:$C,$H$9)=0," ",SUMIFS('Quick Stats Data'!E:E,'Quick Stats Data'!A:A,$C$26,'Quick Stats Data'!$B:$B,$C27,'Quick Stats Data'!$C:$C,$H$9))</f>
        <v>11.7</v>
      </c>
      <c r="K27" s="128">
        <f>IF(SUMIFS('Quick Stats Data'!F:F,'Quick Stats Data'!A:A,$C$26,'Quick Stats Data'!$B:$B,$C27,'Quick Stats Data'!$C:$C,$H$9)=0," ",SUMIFS('Quick Stats Data'!F:F,'Quick Stats Data'!A:A,$C$26,'Quick Stats Data'!$B:$B,$C27,'Quick Stats Data'!$C:$C,$H$9))</f>
        <v>16.600000000000001</v>
      </c>
      <c r="L27" s="127">
        <f>IF(SUMIFS('Quick Stats Data'!D:D,'Quick Stats Data'!A:A,$C$26,'Quick Stats Data'!$B:$B,$C27,'Quick Stats Data'!$C:$C,$L$9)=0," ",SUMIFS('Quick Stats Data'!D:D,'Quick Stats Data'!A:A,$C$26,'Quick Stats Data'!$B:$B,$C27,'Quick Stats Data'!$C:$C,$L$9))</f>
        <v>15.4</v>
      </c>
      <c r="M27" s="128" t="str">
        <f>IF(SUMIFS('Quick Stats Data'!K:K,'Quick Stats Data'!A:A,$C$26,'Quick Stats Data'!B:B,C27,'Quick Stats Data'!C:C,$L$9)&gt;=50,"**",(IF(SUMIFS('Quick Stats Data'!K:K,'Quick Stats Data'!A:A,$C$26,'Quick Stats Data'!B:B,C27,'Quick Stats Data'!C:C,$L$9)&gt;25,IF(SUMIFS('Quick Stats Data'!K:K,'Quick Stats Data'!A:A,$C$26,'Quick Stats Data'!B:B,C27,'Quick Stats Data'!C:C,$L$9),"*"," ")," ")))</f>
        <v xml:space="preserve"> </v>
      </c>
      <c r="N27" s="128">
        <f>IF(SUMIFS('Quick Stats Data'!E:E,'Quick Stats Data'!A:A,$C$26,'Quick Stats Data'!$B:$B,$C27,'Quick Stats Data'!$C:$C,$L$9)=0," ",SUMIFS('Quick Stats Data'!E:E,'Quick Stats Data'!A:A,$C$26,'Quick Stats Data'!$B:$B,$C27,'Quick Stats Data'!$C:$C,$L$9))</f>
        <v>14.3</v>
      </c>
      <c r="O27" s="128">
        <f>IF(SUMIFS('Quick Stats Data'!F:F,'Quick Stats Data'!A:A,$C$26,'Quick Stats Data'!$B:$B,$C27,'Quick Stats Data'!$C:$C,$L$9)=0," ",SUMIFS('Quick Stats Data'!F:F,'Quick Stats Data'!A:A,$C$26,'Quick Stats Data'!$B:$B,$C27,'Quick Stats Data'!$C:$C,$L$9))</f>
        <v>16.5</v>
      </c>
      <c r="P27" s="127">
        <f>SUMIFS('Quick Stats Data'!D:D,'Quick Stats Data'!$A:$A,$C$26,'Quick Stats Data'!$B:$B,$C27,'Quick Stats Data'!$C:$C,$P$9)</f>
        <v>14.9</v>
      </c>
      <c r="Q27" s="127"/>
      <c r="R27" s="128">
        <f>SUMIFS('Quick Stats Data'!E:E,'Quick Stats Data'!$A:$A,$C$26,'Quick Stats Data'!$B:$B,$C27,'Quick Stats Data'!$C:$C,$P$9)</f>
        <v>14.3</v>
      </c>
      <c r="S27" s="128">
        <f>SUMIFS('Quick Stats Data'!F:F,'Quick Stats Data'!$A:$A,$C$26,'Quick Stats Data'!$B:$B,$C27,'Quick Stats Data'!$C:$C,$P$9)</f>
        <v>15.5</v>
      </c>
    </row>
    <row r="28" spans="1:19" ht="15" customHeight="1">
      <c r="C28" s="126" t="s">
        <v>305</v>
      </c>
      <c r="D28" s="127">
        <f>IF(SUMIFS('Quick Stats Data'!D:D,'Quick Stats Data'!A:A,$C$26,'Quick Stats Data'!$B:$B,$C28,'Quick Stats Data'!$C:$C,$D$9)=0," ",SUMIFS('Quick Stats Data'!D:D,'Quick Stats Data'!A:A,$C$26,'Quick Stats Data'!$B:$B,$C28,'Quick Stats Data'!$C:$C,$D$9))</f>
        <v>68.3</v>
      </c>
      <c r="E28" s="128" t="str">
        <f>IF(SUMIFS('Quick Stats Data'!K:K,'Quick Stats Data'!A:A,$C$26,'Quick Stats Data'!B:B,C28,'Quick Stats Data'!C:C,$D$9)&gt;=50,"**",(IF(SUMIFS('Quick Stats Data'!K:K,'Quick Stats Data'!A:A,$C$26,'Quick Stats Data'!B:B,C28,'Quick Stats Data'!C:C,$D$9)&gt;25,IF(SUMIFS('Quick Stats Data'!K:K,'Quick Stats Data'!A:A,$C$26,'Quick Stats Data'!B:B,C28,'Quick Stats Data'!C:C,$D$9),"*"," ")," ")))</f>
        <v xml:space="preserve"> </v>
      </c>
      <c r="F28" s="128">
        <f>IF(SUMIFS('Quick Stats Data'!E:E,'Quick Stats Data'!A:A,$C$26,'Quick Stats Data'!$B:$B,$C28,'Quick Stats Data'!$C:$C,$D$9)=0," ",SUMIFS('Quick Stats Data'!E:E,'Quick Stats Data'!A:A,$C$26,'Quick Stats Data'!$B:$B,$C28,'Quick Stats Data'!$C:$C,$D$9))</f>
        <v>62.9</v>
      </c>
      <c r="G28" s="128">
        <f>IF(SUMIFS('Quick Stats Data'!F:F,'Quick Stats Data'!A:A,$C$26,'Quick Stats Data'!$B:$B,$C28,'Quick Stats Data'!$C:$C,$D$9)=0," ",SUMIFS('Quick Stats Data'!F:F,'Quick Stats Data'!A:A,$C$26,'Quick Stats Data'!$B:$B,$C28,'Quick Stats Data'!$C:$C,$D$9))</f>
        <v>73.2</v>
      </c>
      <c r="H28" s="127">
        <f>IF(SUMIFS('Quick Stats Data'!D:D,'Quick Stats Data'!A:A,$C$26,'Quick Stats Data'!$B:$B,$C28,'Quick Stats Data'!$C:$C,$H$9)=0," ",SUMIFS('Quick Stats Data'!D:D,'Quick Stats Data'!A:A,$C$26,'Quick Stats Data'!$B:$B,$C28,'Quick Stats Data'!$C:$C,$H$9))</f>
        <v>68</v>
      </c>
      <c r="I28" s="128" t="str">
        <f>IF(SUMIFS('Quick Stats Data'!K:K,'Quick Stats Data'!A:A,$C$26,'Quick Stats Data'!B:B,C28,'Quick Stats Data'!C:C,$H$9)&gt;=50,"**",(IF(SUMIFS('Quick Stats Data'!K:K,'Quick Stats Data'!A:A,$C$26,'Quick Stats Data'!B:B,C28,'Quick Stats Data'!C:C,$H$9)&gt;25,IF(SUMIFS('Quick Stats Data'!K:K,'Quick Stats Data'!A:A,$C$26,'Quick Stats Data'!B:B,C28,'Quick Stats Data'!C:C,$H$9),"*"," ")," ")))</f>
        <v xml:space="preserve"> </v>
      </c>
      <c r="J28" s="128">
        <f>IF(SUMIFS('Quick Stats Data'!E:E,'Quick Stats Data'!A:A,$C$26,'Quick Stats Data'!$B:$B,$C28,'Quick Stats Data'!$C:$C,$H$9)=0," ",SUMIFS('Quick Stats Data'!E:E,'Quick Stats Data'!A:A,$C$26,'Quick Stats Data'!$B:$B,$C28,'Quick Stats Data'!$C:$C,$H$9))</f>
        <v>64.599999999999994</v>
      </c>
      <c r="K28" s="128">
        <f>IF(SUMIFS('Quick Stats Data'!F:F,'Quick Stats Data'!A:A,$C$26,'Quick Stats Data'!$B:$B,$C28,'Quick Stats Data'!$C:$C,$H$9)=0," ",SUMIFS('Quick Stats Data'!F:F,'Quick Stats Data'!A:A,$C$26,'Quick Stats Data'!$B:$B,$C28,'Quick Stats Data'!$C:$C,$H$9))</f>
        <v>71.3</v>
      </c>
      <c r="L28" s="127">
        <f>IF(SUMIFS('Quick Stats Data'!D:D,'Quick Stats Data'!A:A,$C$26,'Quick Stats Data'!$B:$B,$C28,'Quick Stats Data'!$C:$C,$L$9)=0," ",SUMIFS('Quick Stats Data'!D:D,'Quick Stats Data'!A:A,$C$26,'Quick Stats Data'!$B:$B,$C28,'Quick Stats Data'!$C:$C,$L$9))</f>
        <v>69.5</v>
      </c>
      <c r="M28" s="128" t="str">
        <f>IF(SUMIFS('Quick Stats Data'!K:K,'Quick Stats Data'!A:A,$C$26,'Quick Stats Data'!B:B,C28,'Quick Stats Data'!C:C,$L$9)&gt;=50,"**",(IF(SUMIFS('Quick Stats Data'!K:K,'Quick Stats Data'!A:A,$C$26,'Quick Stats Data'!B:B,C28,'Quick Stats Data'!C:C,$L$9)&gt;25,IF(SUMIFS('Quick Stats Data'!K:K,'Quick Stats Data'!A:A,$C$26,'Quick Stats Data'!B:B,C28,'Quick Stats Data'!C:C,$L$9),"*"," ")," ")))</f>
        <v xml:space="preserve"> </v>
      </c>
      <c r="N28" s="128">
        <f>IF(SUMIFS('Quick Stats Data'!E:E,'Quick Stats Data'!A:A,$C$26,'Quick Stats Data'!$B:$B,$C28,'Quick Stats Data'!$C:$C,$L$9)=0," ",SUMIFS('Quick Stats Data'!E:E,'Quick Stats Data'!A:A,$C$26,'Quick Stats Data'!$B:$B,$C28,'Quick Stats Data'!$C:$C,$L$9))</f>
        <v>67.8</v>
      </c>
      <c r="O28" s="128">
        <f>IF(SUMIFS('Quick Stats Data'!F:F,'Quick Stats Data'!A:A,$C$26,'Quick Stats Data'!$B:$B,$C28,'Quick Stats Data'!$C:$C,$L$9)=0," ",SUMIFS('Quick Stats Data'!F:F,'Quick Stats Data'!A:A,$C$26,'Quick Stats Data'!$B:$B,$C28,'Quick Stats Data'!$C:$C,$L$9))</f>
        <v>71.099999999999994</v>
      </c>
      <c r="P28" s="127">
        <f>SUMIFS('Quick Stats Data'!D:D,'Quick Stats Data'!$A:$A,$C$26,'Quick Stats Data'!$B:$B,$C28,'Quick Stats Data'!$C:$C,$P$9)</f>
        <v>69.099999999999994</v>
      </c>
      <c r="Q28" s="127"/>
      <c r="R28" s="128">
        <f>SUMIFS('Quick Stats Data'!E:E,'Quick Stats Data'!$A:$A,$C$26,'Quick Stats Data'!$B:$B,$C28,'Quick Stats Data'!$C:$C,$P$9)</f>
        <v>68.2</v>
      </c>
      <c r="S28" s="128">
        <f>SUMIFS('Quick Stats Data'!F:F,'Quick Stats Data'!$A:$A,$C$26,'Quick Stats Data'!$B:$B,$C28,'Quick Stats Data'!$C:$C,$P$9)</f>
        <v>70</v>
      </c>
    </row>
    <row r="29" spans="1:19" ht="15" customHeight="1">
      <c r="C29" s="126" t="s">
        <v>362</v>
      </c>
      <c r="D29" s="127">
        <f>IF(SUMIFS('Quick Stats Data'!D:D,'Quick Stats Data'!A:A,$C$26,'Quick Stats Data'!$B:$B,$C29,'Quick Stats Data'!$C:$C,$D$9)=0," ",SUMIFS('Quick Stats Data'!D:D,'Quick Stats Data'!A:A,$C$26,'Quick Stats Data'!$B:$B,$C29,'Quick Stats Data'!$C:$C,$D$9))</f>
        <v>19.5</v>
      </c>
      <c r="E29" s="128" t="str">
        <f>IF(SUMIFS('Quick Stats Data'!K:K,'Quick Stats Data'!A:A,$C$26,'Quick Stats Data'!B:B,C29,'Quick Stats Data'!C:C,$D$9)&gt;=50,"**",(IF(SUMIFS('Quick Stats Data'!K:K,'Quick Stats Data'!A:A,$C$26,'Quick Stats Data'!B:B,C29,'Quick Stats Data'!C:C,$D$9)&gt;25,IF(SUMIFS('Quick Stats Data'!K:K,'Quick Stats Data'!A:A,$C$26,'Quick Stats Data'!B:B,C29,'Quick Stats Data'!C:C,$D$9),"*"," ")," ")))</f>
        <v xml:space="preserve"> </v>
      </c>
      <c r="F29" s="128">
        <f>IF(SUMIFS('Quick Stats Data'!E:E,'Quick Stats Data'!A:A,$C$26,'Quick Stats Data'!$B:$B,$C29,'Quick Stats Data'!$C:$C,$D$9)=0," ",SUMIFS('Quick Stats Data'!E:E,'Quick Stats Data'!A:A,$C$26,'Quick Stats Data'!$B:$B,$C29,'Quick Stats Data'!$C:$C,$D$9))</f>
        <v>15.8</v>
      </c>
      <c r="G29" s="128">
        <f>IF(SUMIFS('Quick Stats Data'!F:F,'Quick Stats Data'!A:A,$C$26,'Quick Stats Data'!$B:$B,$C29,'Quick Stats Data'!$C:$C,$D$9)=0," ",SUMIFS('Quick Stats Data'!F:F,'Quick Stats Data'!A:A,$C$26,'Quick Stats Data'!$B:$B,$C29,'Quick Stats Data'!$C:$C,$D$9))</f>
        <v>23.9</v>
      </c>
      <c r="H29" s="127">
        <f>IF(SUMIFS('Quick Stats Data'!D:D,'Quick Stats Data'!A:A,$C$26,'Quick Stats Data'!$B:$B,$C29,'Quick Stats Data'!$C:$C,$H$9)=0," ",SUMIFS('Quick Stats Data'!D:D,'Quick Stats Data'!A:A,$C$26,'Quick Stats Data'!$B:$B,$C29,'Quick Stats Data'!$C:$C,$H$9))</f>
        <v>17.3</v>
      </c>
      <c r="I29" s="128" t="str">
        <f>IF(SUMIFS('Quick Stats Data'!K:K,'Quick Stats Data'!A:A,$C$26,'Quick Stats Data'!B:B,C29,'Quick Stats Data'!C:C,$H$9)&gt;=50,"**",(IF(SUMIFS('Quick Stats Data'!K:K,'Quick Stats Data'!A:A,$C$26,'Quick Stats Data'!B:B,C29,'Quick Stats Data'!C:C,$H$9)&gt;25,IF(SUMIFS('Quick Stats Data'!K:K,'Quick Stats Data'!A:A,$C$26,'Quick Stats Data'!B:B,C29,'Quick Stats Data'!C:C,$H$9),"*"," ")," ")))</f>
        <v xml:space="preserve"> </v>
      </c>
      <c r="J29" s="128">
        <f>IF(SUMIFS('Quick Stats Data'!E:E,'Quick Stats Data'!A:A,$C$26,'Quick Stats Data'!$B:$B,$C29,'Quick Stats Data'!$C:$C,$H$9)=0," ",SUMIFS('Quick Stats Data'!E:E,'Quick Stats Data'!A:A,$C$26,'Quick Stats Data'!$B:$B,$C29,'Quick Stats Data'!$C:$C,$H$9))</f>
        <v>14.9</v>
      </c>
      <c r="K29" s="128">
        <f>IF(SUMIFS('Quick Stats Data'!F:F,'Quick Stats Data'!A:A,$C$26,'Quick Stats Data'!$B:$B,$C29,'Quick Stats Data'!$C:$C,$H$9)=0," ",SUMIFS('Quick Stats Data'!F:F,'Quick Stats Data'!A:A,$C$26,'Quick Stats Data'!$B:$B,$C29,'Quick Stats Data'!$C:$C,$H$9))</f>
        <v>20</v>
      </c>
      <c r="L29" s="127">
        <f>IF(SUMIFS('Quick Stats Data'!D:D,'Quick Stats Data'!A:A,$C$26,'Quick Stats Data'!$B:$B,$C29,'Quick Stats Data'!$C:$C,$L$9)=0," ",SUMIFS('Quick Stats Data'!D:D,'Quick Stats Data'!A:A,$C$26,'Quick Stats Data'!$B:$B,$C29,'Quick Stats Data'!$C:$C,$L$9))</f>
        <v>14.4</v>
      </c>
      <c r="M29" s="128" t="str">
        <f>IF(SUMIFS('Quick Stats Data'!K:K,'Quick Stats Data'!A:A,$C$26,'Quick Stats Data'!B:B,C29,'Quick Stats Data'!C:C,$L$9)&gt;=50,"**",(IF(SUMIFS('Quick Stats Data'!K:K,'Quick Stats Data'!A:A,$C$26,'Quick Stats Data'!B:B,C29,'Quick Stats Data'!C:C,$L$9)&gt;25,IF(SUMIFS('Quick Stats Data'!K:K,'Quick Stats Data'!A:A,$C$26,'Quick Stats Data'!B:B,C29,'Quick Stats Data'!C:C,$L$9),"*"," ")," ")))</f>
        <v xml:space="preserve"> </v>
      </c>
      <c r="N29" s="128">
        <f>IF(SUMIFS('Quick Stats Data'!E:E,'Quick Stats Data'!A:A,$C$26,'Quick Stats Data'!$B:$B,$C29,'Quick Stats Data'!$C:$C,$L$9)=0," ",SUMIFS('Quick Stats Data'!E:E,'Quick Stats Data'!A:A,$C$26,'Quick Stats Data'!$B:$B,$C29,'Quick Stats Data'!$C:$C,$L$9))</f>
        <v>13.2</v>
      </c>
      <c r="O29" s="128">
        <f>IF(SUMIFS('Quick Stats Data'!F:F,'Quick Stats Data'!A:A,$C$26,'Quick Stats Data'!$B:$B,$C29,'Quick Stats Data'!$C:$C,$L$9)=0," ",SUMIFS('Quick Stats Data'!F:F,'Quick Stats Data'!A:A,$C$26,'Quick Stats Data'!$B:$B,$C29,'Quick Stats Data'!$C:$C,$L$9))</f>
        <v>15.8</v>
      </c>
      <c r="P29" s="127">
        <f>SUMIFS('Quick Stats Data'!D:D,'Quick Stats Data'!$A:$A,$C$26,'Quick Stats Data'!$B:$B,$C29,'Quick Stats Data'!$C:$C,$P$9)</f>
        <v>15.3</v>
      </c>
      <c r="Q29" s="127"/>
      <c r="R29" s="128">
        <f>SUMIFS('Quick Stats Data'!E:E,'Quick Stats Data'!$A:$A,$C$26,'Quick Stats Data'!$B:$B,$C29,'Quick Stats Data'!$C:$C,$P$9)</f>
        <v>14.6</v>
      </c>
      <c r="S29" s="128">
        <f>SUMIFS('Quick Stats Data'!F:F,'Quick Stats Data'!$A:$A,$C$26,'Quick Stats Data'!$B:$B,$C29,'Quick Stats Data'!$C:$C,$P$9)</f>
        <v>16</v>
      </c>
    </row>
    <row r="30" spans="1:19" ht="1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</row>
    <row r="31" spans="1:19" s="52" customFormat="1" ht="30" customHeight="1">
      <c r="C31" s="129" t="s">
        <v>361</v>
      </c>
      <c r="D31" s="125" t="s">
        <v>91</v>
      </c>
      <c r="E31" s="125"/>
      <c r="F31" s="125" t="s">
        <v>90</v>
      </c>
      <c r="G31" s="125" t="s">
        <v>89</v>
      </c>
      <c r="H31" s="125" t="s">
        <v>91</v>
      </c>
      <c r="I31" s="125"/>
      <c r="J31" s="125" t="s">
        <v>90</v>
      </c>
      <c r="K31" s="125" t="s">
        <v>89</v>
      </c>
      <c r="L31" s="125" t="s">
        <v>91</v>
      </c>
      <c r="M31" s="125"/>
      <c r="N31" s="125" t="s">
        <v>90</v>
      </c>
      <c r="O31" s="125" t="s">
        <v>89</v>
      </c>
      <c r="P31" s="125" t="s">
        <v>91</v>
      </c>
      <c r="Q31" s="125"/>
      <c r="R31" s="125" t="s">
        <v>90</v>
      </c>
      <c r="S31" s="125" t="s">
        <v>89</v>
      </c>
    </row>
    <row r="32" spans="1:19" ht="15" customHeight="1">
      <c r="C32" s="132" t="s">
        <v>209</v>
      </c>
      <c r="D32" s="127">
        <f>IF(SUMIFS('Quick Stats Data'!D:D,'Quick Stats Data'!A:A,$C$31,'Quick Stats Data'!$B:$B,$C32,'Quick Stats Data'!$C:$C,$D$9)=0," ",SUMIFS('Quick Stats Data'!D:D,'Quick Stats Data'!A:A,$C$31,'Quick Stats Data'!$B:$B,$C32,'Quick Stats Data'!$C:$C,$D$9))</f>
        <v>9.4</v>
      </c>
      <c r="E32" s="128" t="str">
        <f>IF(SUMIFS('Quick Stats Data'!K:K,'Quick Stats Data'!A:A,$C$31,'Quick Stats Data'!B:B,C32,'Quick Stats Data'!C:C,$D$9)&gt;=50,"**",(IF(SUMIFS('Quick Stats Data'!K:K,'Quick Stats Data'!A:A,$C$31,'Quick Stats Data'!B:B,C32,'Quick Stats Data'!C:C,$D$9)&gt;25,IF(SUMIFS('Quick Stats Data'!K:K,'Quick Stats Data'!A:A,$C$31,'Quick Stats Data'!B:B,C32,'Quick Stats Data'!C:C,$D$9),"*"," ")," ")))</f>
        <v xml:space="preserve"> </v>
      </c>
      <c r="F32" s="128">
        <f>IF(SUMIFS('Quick Stats Data'!E:E,'Quick Stats Data'!A:A,$C$31,'Quick Stats Data'!$B:$B,$C32,'Quick Stats Data'!$C:$C,$D$9)=0," ",SUMIFS('Quick Stats Data'!E:E,'Quick Stats Data'!A:A,$C$31,'Quick Stats Data'!$B:$B,$C32,'Quick Stats Data'!$C:$C,$D$9))</f>
        <v>6.6</v>
      </c>
      <c r="G32" s="128">
        <f>IF(SUMIFS('Quick Stats Data'!F:F,'Quick Stats Data'!A:A,$C$31,'Quick Stats Data'!$B:$B,$C32,'Quick Stats Data'!$C:$C,$D$9)=0," ",SUMIFS('Quick Stats Data'!F:F,'Quick Stats Data'!A:A,$C$31,'Quick Stats Data'!$B:$B,$C32,'Quick Stats Data'!$C:$C,$D$9))</f>
        <v>13.3</v>
      </c>
      <c r="H32" s="127">
        <f>IF(SUMIFS('Quick Stats Data'!D:D,'Quick Stats Data'!A:A,$C$31,'Quick Stats Data'!$B:$B,$C32,'Quick Stats Data'!$C:$C,$H$9)=0," ",SUMIFS('Quick Stats Data'!D:D,'Quick Stats Data'!A:A,$C$31,'Quick Stats Data'!$B:$B,$C32,'Quick Stats Data'!$C:$C,$H$9))</f>
        <v>10.8</v>
      </c>
      <c r="I32" s="128" t="str">
        <f>IF(SUMIFS('Quick Stats Data'!K:K,'Quick Stats Data'!A:A,$C$31,'Quick Stats Data'!B:B,C32,'Quick Stats Data'!C:C,$H$9)&gt;=50,"**",(IF(SUMIFS('Quick Stats Data'!K:K,'Quick Stats Data'!A:A,$C$31,'Quick Stats Data'!B:B,C32,'Quick Stats Data'!C:C,$H$9)&gt;25,IF(SUMIFS('Quick Stats Data'!K:K,'Quick Stats Data'!A:A,$C$31,'Quick Stats Data'!B:B,C32,'Quick Stats Data'!C:C,$H$9),"*"," ")," ")))</f>
        <v xml:space="preserve"> </v>
      </c>
      <c r="J32" s="128">
        <f>IF(SUMIFS('Quick Stats Data'!E:E,'Quick Stats Data'!A:A,$C$31,'Quick Stats Data'!$B:$B,$C32,'Quick Stats Data'!$C:$C,$H$9)=0," ",SUMIFS('Quick Stats Data'!E:E,'Quick Stats Data'!A:A,$C$31,'Quick Stats Data'!$B:$B,$C32,'Quick Stats Data'!$C:$C,$H$9))</f>
        <v>8.6999999999999993</v>
      </c>
      <c r="K32" s="128">
        <f>IF(SUMIFS('Quick Stats Data'!F:F,'Quick Stats Data'!A:A,$C$31,'Quick Stats Data'!$B:$B,$C32,'Quick Stats Data'!$C:$C,$H$9)=0," ",SUMIFS('Quick Stats Data'!F:F,'Quick Stats Data'!A:A,$C$31,'Quick Stats Data'!$B:$B,$C32,'Quick Stats Data'!$C:$C,$H$9))</f>
        <v>13.3</v>
      </c>
      <c r="L32" s="127">
        <f>IF(SUMIFS('Quick Stats Data'!D:D,'Quick Stats Data'!A:A,$C$31,'Quick Stats Data'!$B:$B,$C32,'Quick Stats Data'!$C:$C,$L$9)=0," ",SUMIFS('Quick Stats Data'!D:D,'Quick Stats Data'!A:A,$C$31,'Quick Stats Data'!$B:$B,$C32,'Quick Stats Data'!$C:$C,$L$9))</f>
        <v>9.5</v>
      </c>
      <c r="M32" s="128" t="str">
        <f>IF(SUMIFS('Quick Stats Data'!K:K,'Quick Stats Data'!A:A,$C$31,'Quick Stats Data'!B:B,C32,'Quick Stats Data'!C:C,$L$9)&gt;=50,"**",(IF(SUMIFS('Quick Stats Data'!K:K,'Quick Stats Data'!A:A,$C$31,'Quick Stats Data'!B:B,C32,'Quick Stats Data'!C:C,$L$9)&gt;25,IF(SUMIFS('Quick Stats Data'!K:K,'Quick Stats Data'!A:A,$C$31,'Quick Stats Data'!B:B,C32,'Quick Stats Data'!C:C,$L$9),"*"," ")," ")))</f>
        <v xml:space="preserve"> </v>
      </c>
      <c r="N32" s="128">
        <f>IF(SUMIFS('Quick Stats Data'!E:E,'Quick Stats Data'!A:A,$C$31,'Quick Stats Data'!$B:$B,$C32,'Quick Stats Data'!$C:$C,$L$9)=0," ",SUMIFS('Quick Stats Data'!E:E,'Quick Stats Data'!A:A,$C$30,'Quick Stats Data'!$B:$B,$C32,'Quick Stats Data'!$C:$C,$L$9))</f>
        <v>0</v>
      </c>
      <c r="O32" s="128">
        <f>IF(SUMIFS('Quick Stats Data'!F:F,'Quick Stats Data'!A:A,$C$31,'Quick Stats Data'!$B:$B,$C32,'Quick Stats Data'!$C:$C,$L$9)=0," ",SUMIFS('Quick Stats Data'!F:F,'Quick Stats Data'!A:A,$C$31,'Quick Stats Data'!$B:$B,$C32,'Quick Stats Data'!$C:$C,$L$9))</f>
        <v>10.6</v>
      </c>
      <c r="P32" s="127">
        <f>SUMIFS('Quick Stats Data'!D:D,'Quick Stats Data'!$A:$A,$C$31,'Quick Stats Data'!$B:$B,$C32,'Quick Stats Data'!$C:$C,$P$9)</f>
        <v>10.1</v>
      </c>
      <c r="Q32" s="127"/>
      <c r="R32" s="128">
        <f>SUMIFS('Quick Stats Data'!E:E,'Quick Stats Data'!$A:$A,$C$31,'Quick Stats Data'!$B:$B,$C32,'Quick Stats Data'!$C:$C,$P$9)</f>
        <v>9.5</v>
      </c>
      <c r="S32" s="128">
        <f>SUMIFS('Quick Stats Data'!F:F,'Quick Stats Data'!$A:$A,$C$31,'Quick Stats Data'!$B:$B,$C32,'Quick Stats Data'!$C:$C,$P$9)</f>
        <v>10.7</v>
      </c>
    </row>
    <row r="33" spans="1:19" s="93" customFormat="1" ht="7.5" customHeight="1">
      <c r="C33" s="133"/>
      <c r="D33" s="134"/>
      <c r="E33" s="134"/>
      <c r="F33" s="133"/>
      <c r="G33" s="133"/>
      <c r="H33" s="134"/>
      <c r="I33" s="134"/>
      <c r="J33" s="133"/>
      <c r="K33" s="133"/>
      <c r="L33" s="134"/>
      <c r="M33" s="134"/>
      <c r="N33" s="133"/>
      <c r="O33" s="133"/>
      <c r="P33" s="134"/>
      <c r="Q33" s="134"/>
      <c r="R33" s="133"/>
      <c r="S33" s="133"/>
    </row>
    <row r="34" spans="1:19" ht="15" customHeight="1" thickBo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</row>
    <row r="35" spans="1:19" ht="9.75" customHeight="1" thickTop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</row>
    <row r="36" spans="1:19" ht="15" customHeight="1">
      <c r="F36" s="70"/>
      <c r="S36" s="135" t="s">
        <v>387</v>
      </c>
    </row>
    <row r="37" spans="1:19" ht="15" customHeight="1">
      <c r="B37" s="109" t="s">
        <v>212</v>
      </c>
      <c r="C37" s="110"/>
      <c r="D37" s="111"/>
      <c r="E37" s="111"/>
      <c r="F37" s="112"/>
      <c r="G37" s="111"/>
      <c r="H37" s="111"/>
      <c r="I37" s="111"/>
      <c r="J37" s="136"/>
      <c r="K37" s="136"/>
      <c r="L37" s="111"/>
      <c r="M37" s="111"/>
      <c r="N37" s="136"/>
      <c r="O37" s="136"/>
      <c r="P37" s="136"/>
      <c r="Q37" s="136"/>
      <c r="R37" s="136"/>
      <c r="S37" s="136"/>
    </row>
    <row r="38" spans="1:19" ht="15" customHeight="1">
      <c r="B38" s="113" t="s">
        <v>213</v>
      </c>
      <c r="C38" s="114"/>
      <c r="D38" s="111"/>
      <c r="E38" s="111"/>
      <c r="F38" s="112"/>
      <c r="G38" s="111"/>
      <c r="H38" s="111"/>
      <c r="I38" s="111"/>
      <c r="J38" s="136"/>
      <c r="K38" s="136"/>
      <c r="L38" s="111"/>
      <c r="M38" s="111"/>
      <c r="N38" s="136"/>
      <c r="O38" s="136"/>
      <c r="P38" s="136"/>
      <c r="Q38" s="136"/>
      <c r="R38" s="136"/>
      <c r="S38" s="136"/>
    </row>
    <row r="39" spans="1:19" ht="15" customHeight="1">
      <c r="B39" s="115" t="s">
        <v>214</v>
      </c>
      <c r="C39" s="114"/>
      <c r="D39" s="111"/>
      <c r="E39" s="111"/>
      <c r="F39" s="112"/>
      <c r="G39" s="111"/>
      <c r="H39" s="111"/>
      <c r="I39" s="111"/>
      <c r="J39" s="136"/>
      <c r="K39" s="136"/>
      <c r="L39" s="111"/>
      <c r="M39" s="111"/>
      <c r="N39" s="136"/>
      <c r="O39" s="136"/>
      <c r="P39" s="136"/>
      <c r="Q39" s="136"/>
      <c r="R39" s="136"/>
      <c r="S39" s="136"/>
    </row>
    <row r="40" spans="1:19" ht="15" customHeight="1">
      <c r="B40" s="114" t="s">
        <v>395</v>
      </c>
      <c r="C40" s="114"/>
      <c r="D40" s="111"/>
      <c r="E40" s="111"/>
      <c r="F40" s="112"/>
      <c r="G40" s="111"/>
      <c r="H40" s="111"/>
      <c r="I40" s="111"/>
      <c r="J40" s="136"/>
      <c r="K40" s="136"/>
      <c r="L40" s="111"/>
      <c r="M40" s="111"/>
      <c r="N40" s="136"/>
      <c r="O40" s="136"/>
      <c r="P40" s="136"/>
      <c r="Q40" s="136"/>
      <c r="R40" s="136"/>
      <c r="S40" s="136"/>
    </row>
    <row r="41" spans="1:19" ht="15" customHeight="1">
      <c r="B41" s="115" t="s">
        <v>215</v>
      </c>
      <c r="C41" s="114"/>
      <c r="D41" s="111"/>
      <c r="E41" s="111"/>
      <c r="F41" s="112"/>
      <c r="G41" s="111"/>
      <c r="H41" s="111"/>
      <c r="I41" s="111"/>
      <c r="J41" s="136"/>
      <c r="K41" s="136"/>
      <c r="L41" s="111"/>
      <c r="M41" s="111"/>
      <c r="N41" s="136"/>
      <c r="O41" s="136"/>
      <c r="P41" s="136"/>
      <c r="Q41" s="136"/>
      <c r="R41" s="136"/>
      <c r="S41" s="136"/>
    </row>
    <row r="42" spans="1:19" ht="15" customHeight="1">
      <c r="B42" s="116" t="s">
        <v>216</v>
      </c>
      <c r="C42" s="114"/>
      <c r="D42" s="111"/>
      <c r="E42" s="111"/>
      <c r="F42" s="112"/>
      <c r="G42" s="111"/>
      <c r="H42" s="111"/>
      <c r="I42" s="111"/>
      <c r="J42" s="136"/>
      <c r="K42" s="136"/>
      <c r="L42" s="111"/>
      <c r="M42" s="111"/>
      <c r="N42" s="136"/>
      <c r="O42" s="136"/>
      <c r="P42" s="136"/>
      <c r="Q42" s="136"/>
      <c r="R42" s="136"/>
      <c r="S42" s="136"/>
    </row>
    <row r="43" spans="1:19" ht="15" customHeight="1">
      <c r="B43" s="117" t="s">
        <v>15</v>
      </c>
      <c r="C43" s="114" t="s">
        <v>217</v>
      </c>
      <c r="D43" s="111"/>
      <c r="E43" s="111"/>
      <c r="F43" s="112"/>
      <c r="G43" s="111"/>
      <c r="H43" s="111"/>
      <c r="I43" s="111"/>
      <c r="J43" s="136"/>
      <c r="K43" s="136"/>
      <c r="L43" s="111"/>
      <c r="M43" s="111"/>
      <c r="N43" s="136"/>
      <c r="O43" s="136"/>
      <c r="P43" s="136"/>
      <c r="Q43" s="136"/>
      <c r="R43" s="136"/>
      <c r="S43" s="136"/>
    </row>
    <row r="44" spans="1:19" ht="15" customHeight="1">
      <c r="B44" s="118" t="s">
        <v>218</v>
      </c>
      <c r="C44" s="114" t="s">
        <v>219</v>
      </c>
      <c r="D44" s="111"/>
      <c r="E44" s="111"/>
      <c r="F44" s="112"/>
      <c r="G44" s="111"/>
      <c r="H44" s="111"/>
      <c r="I44" s="111"/>
      <c r="J44" s="136"/>
      <c r="K44" s="136"/>
      <c r="L44" s="111"/>
      <c r="M44" s="111"/>
      <c r="N44" s="136"/>
      <c r="O44" s="136"/>
      <c r="P44" s="136"/>
      <c r="Q44" s="136"/>
      <c r="R44" s="136"/>
      <c r="S44" s="136"/>
    </row>
    <row r="45" spans="1:19" ht="15" customHeight="1">
      <c r="B45" s="119" t="s">
        <v>526</v>
      </c>
      <c r="C45" s="120"/>
      <c r="D45" s="121"/>
      <c r="E45" s="121"/>
      <c r="F45" s="122"/>
      <c r="G45" s="121"/>
      <c r="H45" s="121"/>
      <c r="I45" s="121"/>
      <c r="J45" s="137"/>
      <c r="K45" s="137"/>
      <c r="L45" s="121"/>
      <c r="M45" s="121"/>
      <c r="N45" s="137"/>
      <c r="O45" s="137"/>
      <c r="P45" s="137"/>
      <c r="Q45" s="137"/>
      <c r="R45" s="137"/>
      <c r="S45" s="137"/>
    </row>
    <row r="46" spans="1:19" ht="15" customHeight="1">
      <c r="B46" s="193" t="s">
        <v>527</v>
      </c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</row>
    <row r="47" spans="1:19" ht="15" customHeight="1"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</row>
  </sheetData>
  <sheetProtection algorithmName="SHA-512" hashValue="8zMCGNSOPv6TsxqeKkW4QFrueLTxEB0F6ZwBBN4jt3HRsfHg8cj0UONmtDAicdHSxbyiHkrNP5DVL//VfhFDVg==" saltValue="MZODX3OADrqZSz+pvszZAA==" spinCount="100000" sheet="1" objects="1" scenarios="1"/>
  <mergeCells count="4">
    <mergeCell ref="D9:G9"/>
    <mergeCell ref="H9:K9"/>
    <mergeCell ref="P9:S9"/>
    <mergeCell ref="L9:O9"/>
  </mergeCells>
  <conditionalFormatting sqref="H12:H15 H18 H21:H23 H27:H29 H32">
    <cfRule type="expression" dxfId="411" priority="282">
      <formula>$K12&lt;$R12</formula>
    </cfRule>
    <cfRule type="expression" dxfId="410" priority="283">
      <formula>$J12&gt;$S12</formula>
    </cfRule>
  </conditionalFormatting>
  <conditionalFormatting sqref="D18">
    <cfRule type="expression" dxfId="409" priority="94">
      <formula>$G18&lt;$R18</formula>
    </cfRule>
    <cfRule type="expression" dxfId="408" priority="95">
      <formula>$F18&gt;$S18</formula>
    </cfRule>
  </conditionalFormatting>
  <conditionalFormatting sqref="H18">
    <cfRule type="expression" dxfId="407" priority="92">
      <formula>$K18&lt;$R18</formula>
    </cfRule>
    <cfRule type="expression" dxfId="406" priority="93">
      <formula>$J18&gt;$S18</formula>
    </cfRule>
  </conditionalFormatting>
  <conditionalFormatting sqref="D21:D23">
    <cfRule type="expression" dxfId="405" priority="88">
      <formula>$G21&lt;$R21</formula>
    </cfRule>
    <cfRule type="expression" dxfId="404" priority="89">
      <formula>$F21&gt;$S21</formula>
    </cfRule>
  </conditionalFormatting>
  <conditionalFormatting sqref="H21:H23">
    <cfRule type="expression" dxfId="403" priority="86">
      <formula>$K21&lt;$R21</formula>
    </cfRule>
    <cfRule type="expression" dxfId="402" priority="87">
      <formula>$J21&gt;$S21</formula>
    </cfRule>
  </conditionalFormatting>
  <conditionalFormatting sqref="D32">
    <cfRule type="expression" dxfId="401" priority="76">
      <formula>$G32&lt;$R32</formula>
    </cfRule>
    <cfRule type="expression" dxfId="400" priority="77">
      <formula>$F32&gt;$S32</formula>
    </cfRule>
  </conditionalFormatting>
  <conditionalFormatting sqref="H32">
    <cfRule type="expression" dxfId="399" priority="74">
      <formula>$K32&lt;$R32</formula>
    </cfRule>
    <cfRule type="expression" dxfId="398" priority="75">
      <formula>$J32&gt;$S32</formula>
    </cfRule>
  </conditionalFormatting>
  <conditionalFormatting sqref="D12:D15 D18 D21:D23 D27:D29 D32">
    <cfRule type="expression" dxfId="397" priority="284">
      <formula>$G12&lt;$R12</formula>
    </cfRule>
    <cfRule type="expression" dxfId="396" priority="285">
      <formula>$F12&gt;$S12</formula>
    </cfRule>
  </conditionalFormatting>
  <conditionalFormatting sqref="L12:L15 L18 L21:L23 L27:L29 L32">
    <cfRule type="expression" dxfId="395" priority="96">
      <formula>$O12&lt;$R12</formula>
    </cfRule>
    <cfRule type="expression" dxfId="394" priority="97">
      <formula>$N12&gt;$S12</formula>
    </cfRule>
  </conditionalFormatting>
  <conditionalFormatting sqref="E12">
    <cfRule type="expression" dxfId="393" priority="71">
      <formula>E12="**"</formula>
    </cfRule>
  </conditionalFormatting>
  <conditionalFormatting sqref="E13">
    <cfRule type="expression" dxfId="392" priority="35">
      <formula>E13="**"</formula>
    </cfRule>
  </conditionalFormatting>
  <conditionalFormatting sqref="E14">
    <cfRule type="expression" dxfId="391" priority="34">
      <formula>E14="**"</formula>
    </cfRule>
  </conditionalFormatting>
  <conditionalFormatting sqref="E15">
    <cfRule type="expression" dxfId="390" priority="33">
      <formula>E15="**"</formula>
    </cfRule>
  </conditionalFormatting>
  <conditionalFormatting sqref="E18">
    <cfRule type="expression" dxfId="389" priority="32">
      <formula>E18="**"</formula>
    </cfRule>
  </conditionalFormatting>
  <conditionalFormatting sqref="E21">
    <cfRule type="expression" dxfId="388" priority="31">
      <formula>E21="**"</formula>
    </cfRule>
  </conditionalFormatting>
  <conditionalFormatting sqref="E22">
    <cfRule type="expression" dxfId="387" priority="30">
      <formula>E22="**"</formula>
    </cfRule>
  </conditionalFormatting>
  <conditionalFormatting sqref="E23">
    <cfRule type="expression" dxfId="386" priority="29">
      <formula>E23="**"</formula>
    </cfRule>
  </conditionalFormatting>
  <conditionalFormatting sqref="E27">
    <cfRule type="expression" dxfId="385" priority="28">
      <formula>E27="**"</formula>
    </cfRule>
  </conditionalFormatting>
  <conditionalFormatting sqref="E28">
    <cfRule type="expression" dxfId="384" priority="27">
      <formula>E28="**"</formula>
    </cfRule>
  </conditionalFormatting>
  <conditionalFormatting sqref="E29">
    <cfRule type="expression" dxfId="383" priority="26">
      <formula>E29="**"</formula>
    </cfRule>
  </conditionalFormatting>
  <conditionalFormatting sqref="E32">
    <cfRule type="expression" dxfId="382" priority="25">
      <formula>E32="**"</formula>
    </cfRule>
  </conditionalFormatting>
  <conditionalFormatting sqref="I32">
    <cfRule type="expression" dxfId="381" priority="24">
      <formula>I32="**"</formula>
    </cfRule>
  </conditionalFormatting>
  <conditionalFormatting sqref="I29">
    <cfRule type="expression" dxfId="380" priority="23">
      <formula>I29="**"</formula>
    </cfRule>
  </conditionalFormatting>
  <conditionalFormatting sqref="I28">
    <cfRule type="expression" dxfId="379" priority="22">
      <formula>I28="**"</formula>
    </cfRule>
  </conditionalFormatting>
  <conditionalFormatting sqref="I27">
    <cfRule type="expression" dxfId="378" priority="21">
      <formula>I27="**"</formula>
    </cfRule>
  </conditionalFormatting>
  <conditionalFormatting sqref="I23">
    <cfRule type="expression" dxfId="377" priority="20">
      <formula>I23="**"</formula>
    </cfRule>
  </conditionalFormatting>
  <conditionalFormatting sqref="I22">
    <cfRule type="expression" dxfId="376" priority="19">
      <formula>I22="**"</formula>
    </cfRule>
  </conditionalFormatting>
  <conditionalFormatting sqref="I21">
    <cfRule type="expression" dxfId="375" priority="18">
      <formula>I21="**"</formula>
    </cfRule>
  </conditionalFormatting>
  <conditionalFormatting sqref="I18">
    <cfRule type="expression" dxfId="374" priority="17">
      <formula>I18="**"</formula>
    </cfRule>
  </conditionalFormatting>
  <conditionalFormatting sqref="I15">
    <cfRule type="expression" dxfId="373" priority="16">
      <formula>I15="**"</formula>
    </cfRule>
  </conditionalFormatting>
  <conditionalFormatting sqref="I14">
    <cfRule type="expression" dxfId="372" priority="15">
      <formula>I14="**"</formula>
    </cfRule>
  </conditionalFormatting>
  <conditionalFormatting sqref="I13">
    <cfRule type="expression" dxfId="371" priority="14">
      <formula>I13="**"</formula>
    </cfRule>
  </conditionalFormatting>
  <conditionalFormatting sqref="I12">
    <cfRule type="expression" dxfId="370" priority="13">
      <formula>I12="**"</formula>
    </cfRule>
  </conditionalFormatting>
  <conditionalFormatting sqref="M12">
    <cfRule type="expression" dxfId="369" priority="12">
      <formula>M12="**"</formula>
    </cfRule>
  </conditionalFormatting>
  <conditionalFormatting sqref="M13">
    <cfRule type="expression" dxfId="368" priority="11">
      <formula>M13="**"</formula>
    </cfRule>
  </conditionalFormatting>
  <conditionalFormatting sqref="M14">
    <cfRule type="expression" dxfId="367" priority="10">
      <formula>M14="**"</formula>
    </cfRule>
  </conditionalFormatting>
  <conditionalFormatting sqref="M15">
    <cfRule type="expression" dxfId="366" priority="9">
      <formula>M15="**"</formula>
    </cfRule>
  </conditionalFormatting>
  <conditionalFormatting sqref="M18">
    <cfRule type="expression" dxfId="365" priority="8">
      <formula>M18="**"</formula>
    </cfRule>
  </conditionalFormatting>
  <conditionalFormatting sqref="M21">
    <cfRule type="expression" dxfId="364" priority="7">
      <formula>M21="**"</formula>
    </cfRule>
  </conditionalFormatting>
  <conditionalFormatting sqref="M22">
    <cfRule type="expression" dxfId="363" priority="6">
      <formula>M22="**"</formula>
    </cfRule>
  </conditionalFormatting>
  <conditionalFormatting sqref="M23">
    <cfRule type="expression" dxfId="362" priority="5">
      <formula>M23="**"</formula>
    </cfRule>
  </conditionalFormatting>
  <conditionalFormatting sqref="M27">
    <cfRule type="expression" dxfId="361" priority="4">
      <formula>M27="**"</formula>
    </cfRule>
  </conditionalFormatting>
  <conditionalFormatting sqref="M28">
    <cfRule type="expression" dxfId="360" priority="3">
      <formula>M28="**"</formula>
    </cfRule>
  </conditionalFormatting>
  <conditionalFormatting sqref="M29">
    <cfRule type="expression" dxfId="359" priority="2">
      <formula>M29="**"</formula>
    </cfRule>
  </conditionalFormatting>
  <conditionalFormatting sqref="M32">
    <cfRule type="expression" dxfId="358" priority="1">
      <formula>M32="**"</formula>
    </cfRule>
  </conditionalFormatting>
  <hyperlinks>
    <hyperlink ref="B46" r:id="rId1" xr:uid="{A0CD2514-D68C-42F3-8DF4-994C1D94EA4B}"/>
  </hyperlinks>
  <pageMargins left="0.25" right="0.25" top="0.75" bottom="0.75" header="0.3" footer="0.3"/>
  <pageSetup paperSize="8" scale="91" fitToHeight="0" orientation="portrait" r:id="rId2"/>
  <drawing r:id="rId3"/>
  <legacyDrawing r:id="rId4"/>
  <controls>
    <mc:AlternateContent xmlns:mc="http://schemas.openxmlformats.org/markup-compatibility/2006">
      <mc:Choice Requires="x14">
        <control shapeId="12289" r:id="rId5" name="DropDownBox">
          <controlPr defaultSize="0" autoLine="0" linkedCell="'LGA Quick Stats - Obesity'!C6" listFillRange="'Lookup Tables_OLD'!D2:D80" r:id="rId6">
            <anchor moveWithCells="1">
              <from>
                <xdr:col>2</xdr:col>
                <xdr:colOff>12700</xdr:colOff>
                <xdr:row>4</xdr:row>
                <xdr:rowOff>69850</xdr:rowOff>
              </from>
              <to>
                <xdr:col>2</xdr:col>
                <xdr:colOff>4730750</xdr:colOff>
                <xdr:row>6</xdr:row>
                <xdr:rowOff>38100</xdr:rowOff>
              </to>
            </anchor>
          </controlPr>
        </control>
      </mc:Choice>
      <mc:Fallback>
        <control shapeId="12289" r:id="rId5" name="DropDownBox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5579A-6DE7-4496-A88E-14A0193322B3}">
  <sheetPr codeName="Sheet5">
    <tabColor rgb="FF0070C0"/>
    <pageSetUpPr fitToPage="1"/>
  </sheetPr>
  <dimension ref="A5:S44"/>
  <sheetViews>
    <sheetView showGridLines="0" showRowColHeaders="0" zoomScaleNormal="100" workbookViewId="0">
      <pane ySplit="9" topLeftCell="A10" activePane="bottomLeft" state="frozen"/>
      <selection activeCell="N37" sqref="N37"/>
      <selection pane="bottomLeft" activeCell="X21" sqref="X21"/>
    </sheetView>
  </sheetViews>
  <sheetFormatPr defaultColWidth="9.1796875" defaultRowHeight="12.5"/>
  <cols>
    <col min="1" max="1" width="2.453125" style="48" customWidth="1"/>
    <col min="2" max="2" width="16.54296875" style="48" customWidth="1"/>
    <col min="3" max="3" width="69" style="48" customWidth="1"/>
    <col min="4" max="4" width="6.7265625" style="48" customWidth="1"/>
    <col min="5" max="5" width="2.7265625" style="48" customWidth="1"/>
    <col min="6" max="7" width="5.7265625" style="48" customWidth="1"/>
    <col min="8" max="8" width="10.7265625" style="48" customWidth="1"/>
    <col min="9" max="9" width="2.7265625" style="48" customWidth="1"/>
    <col min="10" max="11" width="5.7265625" style="48" customWidth="1"/>
    <col min="12" max="12" width="10.7265625" style="48" customWidth="1"/>
    <col min="13" max="13" width="2.7265625" style="48" customWidth="1"/>
    <col min="14" max="15" width="5.7265625" style="48" customWidth="1"/>
    <col min="16" max="16" width="10.7265625" style="48" customWidth="1"/>
    <col min="17" max="17" width="2.7265625" style="48" customWidth="1"/>
    <col min="18" max="19" width="5.7265625" style="48" customWidth="1"/>
    <col min="20" max="16384" width="9.1796875" style="48"/>
  </cols>
  <sheetData>
    <row r="5" spans="1:19" ht="13">
      <c r="C5" s="49"/>
    </row>
    <row r="6" spans="1:19" ht="12.75" customHeight="1">
      <c r="B6" s="50"/>
      <c r="C6" s="51" t="s">
        <v>152</v>
      </c>
    </row>
    <row r="9" spans="1:19" ht="30" customHeight="1">
      <c r="A9" s="52"/>
      <c r="B9" s="52"/>
      <c r="C9" s="53"/>
      <c r="D9" s="195" t="str">
        <f>C6</f>
        <v>Moyne</v>
      </c>
      <c r="E9" s="195"/>
      <c r="F9" s="195"/>
      <c r="G9" s="195"/>
      <c r="H9" s="195" t="str">
        <f>VLOOKUP(C6,Lookup!B:D,2,FALSE)</f>
        <v>Wimmera South West Area</v>
      </c>
      <c r="I9" s="195"/>
      <c r="J9" s="195"/>
      <c r="K9" s="195"/>
      <c r="L9" s="195" t="str">
        <f>VLOOKUP(C6,Lookup!B:D,3,FALSE)</f>
        <v>West Division</v>
      </c>
      <c r="M9" s="195"/>
      <c r="N9" s="195"/>
      <c r="O9" s="195"/>
      <c r="P9" s="196" t="s">
        <v>0</v>
      </c>
      <c r="Q9" s="196"/>
      <c r="R9" s="196"/>
      <c r="S9" s="196"/>
    </row>
    <row r="10" spans="1:19" s="63" customFormat="1" ht="7.5" customHeight="1">
      <c r="A10" s="59"/>
      <c r="B10" s="59"/>
      <c r="C10" s="60"/>
      <c r="D10" s="61"/>
      <c r="E10" s="61"/>
      <c r="F10" s="61"/>
      <c r="G10" s="61"/>
      <c r="H10" s="62"/>
      <c r="I10" s="62"/>
      <c r="J10" s="62"/>
      <c r="K10" s="62"/>
      <c r="L10" s="62"/>
      <c r="M10" s="62"/>
      <c r="N10" s="62"/>
      <c r="O10" s="62"/>
      <c r="P10" s="61"/>
      <c r="Q10" s="61"/>
      <c r="R10" s="61"/>
      <c r="S10" s="61"/>
    </row>
    <row r="11" spans="1:19" s="141" customFormat="1" ht="30" customHeight="1">
      <c r="C11" s="131" t="s">
        <v>409</v>
      </c>
      <c r="D11" s="130" t="s">
        <v>91</v>
      </c>
      <c r="E11" s="130"/>
      <c r="F11" s="130" t="s">
        <v>90</v>
      </c>
      <c r="G11" s="130" t="s">
        <v>89</v>
      </c>
      <c r="H11" s="130" t="s">
        <v>91</v>
      </c>
      <c r="I11" s="130"/>
      <c r="J11" s="130" t="s">
        <v>90</v>
      </c>
      <c r="K11" s="130" t="s">
        <v>89</v>
      </c>
      <c r="L11" s="130" t="s">
        <v>91</v>
      </c>
      <c r="M11" s="130"/>
      <c r="N11" s="130" t="s">
        <v>90</v>
      </c>
      <c r="O11" s="130" t="s">
        <v>89</v>
      </c>
      <c r="P11" s="130" t="s">
        <v>91</v>
      </c>
      <c r="Q11" s="130"/>
      <c r="R11" s="130" t="s">
        <v>90</v>
      </c>
      <c r="S11" s="130" t="s">
        <v>89</v>
      </c>
    </row>
    <row r="12" spans="1:19" ht="15" customHeight="1">
      <c r="C12" s="126" t="s">
        <v>405</v>
      </c>
      <c r="D12" s="127">
        <f>IF(SUMIFS('Quick Stats Data'!D:D,'Quick Stats Data'!A:A,$C$11,'Quick Stats Data'!$B:$B,$C12,'Quick Stats Data'!$C:$C,$D$9)=0," ",SUMIFS('Quick Stats Data'!D:D,'Quick Stats Data'!A:A,$C$11,'Quick Stats Data'!$B:$B,$C12,'Quick Stats Data'!$C:$C,$D$9))</f>
        <v>3.42</v>
      </c>
      <c r="E12" s="128" t="str">
        <f>IF(SUMIFS('Quick Stats Data'!K:K,'Quick Stats Data'!A:A,$C$11,'Quick Stats Data'!B:B,C12,'Quick Stats Data'!C:C,$D$9)&gt;=50,"**",(IF(SUMIFS('Quick Stats Data'!K:K,'Quick Stats Data'!A:A,$C$11,'Quick Stats Data'!B:B,C12,'Quick Stats Data'!C:C,$D$9)&gt;25,IF(SUMIFS('Quick Stats Data'!K:K,'Quick Stats Data'!A:A,$C$11,'Quick Stats Data'!B:B,C12,'Quick Stats Data'!C:C,$D$9),"*"," ")," ")))</f>
        <v xml:space="preserve"> </v>
      </c>
      <c r="F12" s="128">
        <f>IF(SUMIFS('Quick Stats Data'!E:E,'Quick Stats Data'!A:A,$C$11,'Quick Stats Data'!$B:$B,$C12,'Quick Stats Data'!$C:$C,$D$9)=0," ",SUMIFS('Quick Stats Data'!E:E,'Quick Stats Data'!A:A,$C$11,'Quick Stats Data'!$B:$B,$C12,'Quick Stats Data'!$C:$C,$D$9))</f>
        <v>2.1</v>
      </c>
      <c r="G12" s="128">
        <f>IF(SUMIFS('Quick Stats Data'!F:F,'Quick Stats Data'!A:A,$C$11,'Quick Stats Data'!$B:$B,$C12,'Quick Stats Data'!$C:$C,$D$9)=0," ",SUMIFS('Quick Stats Data'!F:F,'Quick Stats Data'!A:A,$C$11,'Quick Stats Data'!$B:$B,$C12,'Quick Stats Data'!$C:$C,$D$9))</f>
        <v>5.51</v>
      </c>
      <c r="H12" s="127">
        <f>IF(SUMIFS('Quick Stats Data'!D:D,'Quick Stats Data'!A:A,$C$11,'Quick Stats Data'!$B:$B,$C12,'Quick Stats Data'!$C:$C,$H$9)=0," ",SUMIFS('Quick Stats Data'!D:D,'Quick Stats Data'!A:A,$C$11,'Quick Stats Data'!$B:$B,$C12,'Quick Stats Data'!$C:$C,$H$9))</f>
        <v>3.6</v>
      </c>
      <c r="I12" s="128" t="str">
        <f>IF(SUMIFS('Quick Stats Data'!K:K,'Quick Stats Data'!A:A,$C$11,'Quick Stats Data'!B:B,C12,'Quick Stats Data'!C:C,$H$9)&gt;=50,"**",(IF(SUMIFS('Quick Stats Data'!K:K,'Quick Stats Data'!A:A,$C$11,'Quick Stats Data'!B:B,C12,'Quick Stats Data'!C:C,$H$9)&gt;25,IF(SUMIFS('Quick Stats Data'!K:K,'Quick Stats Data'!A:A,$C$11,'Quick Stats Data'!B:B,C12,'Quick Stats Data'!C:C,$H$9),"*"," ")," ")))</f>
        <v xml:space="preserve"> </v>
      </c>
      <c r="J12" s="128">
        <f>IF(SUMIFS('Quick Stats Data'!E:E,'Quick Stats Data'!A:A,$C$11,'Quick Stats Data'!$B:$B,$C12,'Quick Stats Data'!$C:$C,$H$9)=0," ",SUMIFS('Quick Stats Data'!E:E,'Quick Stats Data'!A:A,$C$11,'Quick Stats Data'!$B:$B,$C12,'Quick Stats Data'!$C:$C,$H$9))</f>
        <v>2.92</v>
      </c>
      <c r="K12" s="128">
        <f>IF(SUMIFS('Quick Stats Data'!F:F,'Quick Stats Data'!A:A,$C$11,'Quick Stats Data'!$B:$B,$C12,'Quick Stats Data'!$C:$C,$H$9)=0," ",SUMIFS('Quick Stats Data'!F:F,'Quick Stats Data'!A:A,$C$11,'Quick Stats Data'!$B:$B,$C12,'Quick Stats Data'!$C:$C,$H$9))</f>
        <v>4.4400000000000004</v>
      </c>
      <c r="L12" s="127">
        <f>IF(SUMIFS('Quick Stats Data'!D:D,'Quick Stats Data'!A:A,$C$11,'Quick Stats Data'!$B:$B,$C12,'Quick Stats Data'!$C:$C,$L$9)=0," ",SUMIFS('Quick Stats Data'!D:D,'Quick Stats Data'!A:A,$C$11,'Quick Stats Data'!$B:$B,$C12,'Quick Stats Data'!$C:$C,$L$9))</f>
        <v>3.53</v>
      </c>
      <c r="M12" s="128" t="str">
        <f>IF(SUMIFS('Quick Stats Data'!K:K,'Quick Stats Data'!A:A,$C$11,'Quick Stats Data'!B:B,C12,'Quick Stats Data'!C:C,$L$9)&gt;=50,"**",(IF(SUMIFS('Quick Stats Data'!K:K,'Quick Stats Data'!A:A,$C$11,'Quick Stats Data'!B:B,C12,'Quick Stats Data'!C:C,$L$9)&gt;25,IF(SUMIFS('Quick Stats Data'!K:K,'Quick Stats Data'!A:A,$C$11,'Quick Stats Data'!B:B,C12,'Quick Stats Data'!C:C,$L$9),"*"," ")," ")))</f>
        <v xml:space="preserve"> </v>
      </c>
      <c r="N12" s="128">
        <f>IF(SUMIFS('Quick Stats Data'!E:E,'Quick Stats Data'!A:A,$C$11,'Quick Stats Data'!$B:$B,$C12,'Quick Stats Data'!$C:$C,$L$9)=0," ",SUMIFS('Quick Stats Data'!E:E,'Quick Stats Data'!A:A,$C$11,'Quick Stats Data'!$B:$B,$C12,'Quick Stats Data'!$C:$C,$L$9))</f>
        <v>2.98</v>
      </c>
      <c r="O12" s="128">
        <f>IF(SUMIFS('Quick Stats Data'!F:F,'Quick Stats Data'!A:A,$C$11,'Quick Stats Data'!$B:$B,$C12,'Quick Stats Data'!$C:$C,$L$9)=0," ",SUMIFS('Quick Stats Data'!F:F,'Quick Stats Data'!A:A,$C$11,'Quick Stats Data'!$B:$B,$C12,'Quick Stats Data'!$C:$C,$L$9))</f>
        <v>4.18</v>
      </c>
      <c r="P12" s="127">
        <f>SUMIFS('Quick Stats Data'!D:D,'Quick Stats Data'!$A:$A,$C$11,'Quick Stats Data'!$B:$B,$C12,'Quick Stats Data'!$C:$C,$P$9)</f>
        <v>3.58</v>
      </c>
      <c r="Q12" s="127"/>
      <c r="R12" s="128">
        <f>SUMIFS('Quick Stats Data'!E:E,'Quick Stats Data'!$A:$A,$C$11,'Quick Stats Data'!$B:$B,$C12,'Quick Stats Data'!$C:$C,$P$9)</f>
        <v>3.29</v>
      </c>
      <c r="S12" s="128">
        <f>SUMIFS('Quick Stats Data'!F:F,'Quick Stats Data'!$A:$A,$C$11,'Quick Stats Data'!$B:$B,$C12,'Quick Stats Data'!$C:$C,$P$9)</f>
        <v>3.89</v>
      </c>
    </row>
    <row r="13" spans="1:19" ht="15" customHeight="1">
      <c r="C13" s="126" t="s">
        <v>94</v>
      </c>
      <c r="D13" s="127">
        <f>IF(SUMIFS('Quick Stats Data'!D:D,'Quick Stats Data'!A:A,$C$11,'Quick Stats Data'!$B:$B,$C13,'Quick Stats Data'!$C:$C,$D$9)=0," ",SUMIFS('Quick Stats Data'!D:D,'Quick Stats Data'!A:A,$C$11,'Quick Stats Data'!$B:$B,$C13,'Quick Stats Data'!$C:$C,$D$9))</f>
        <v>6.28</v>
      </c>
      <c r="E13" s="128" t="str">
        <f>IF(SUMIFS('Quick Stats Data'!K:K,'Quick Stats Data'!A:A,$C$11,'Quick Stats Data'!B:B,C13,'Quick Stats Data'!C:C,$D$9)&gt;=50,"**",(IF(SUMIFS('Quick Stats Data'!K:K,'Quick Stats Data'!A:A,$C$11,'Quick Stats Data'!B:B,C13,'Quick Stats Data'!C:C,$D$9)&gt;25,IF(SUMIFS('Quick Stats Data'!K:K,'Quick Stats Data'!A:A,$C$11,'Quick Stats Data'!B:B,C13,'Quick Stats Data'!C:C,$D$9),"*"," ")," ")))</f>
        <v xml:space="preserve"> </v>
      </c>
      <c r="F13" s="128">
        <f>IF(SUMIFS('Quick Stats Data'!E:E,'Quick Stats Data'!A:A,$C$11,'Quick Stats Data'!$B:$B,$C13,'Quick Stats Data'!$C:$C,$D$9)=0," ",SUMIFS('Quick Stats Data'!E:E,'Quick Stats Data'!A:A,$C$11,'Quick Stats Data'!$B:$B,$C13,'Quick Stats Data'!$C:$C,$D$9))</f>
        <v>4.18</v>
      </c>
      <c r="G13" s="128">
        <f>IF(SUMIFS('Quick Stats Data'!F:F,'Quick Stats Data'!A:A,$C$11,'Quick Stats Data'!$B:$B,$C13,'Quick Stats Data'!$C:$C,$D$9)=0," ",SUMIFS('Quick Stats Data'!F:F,'Quick Stats Data'!A:A,$C$11,'Quick Stats Data'!$B:$B,$C13,'Quick Stats Data'!$C:$C,$D$9))</f>
        <v>9.34</v>
      </c>
      <c r="H13" s="127">
        <f>IF(SUMIFS('Quick Stats Data'!D:D,'Quick Stats Data'!A:A,$C$11,'Quick Stats Data'!$B:$B,$C13,'Quick Stats Data'!$C:$C,$H$9)=0," ",SUMIFS('Quick Stats Data'!D:D,'Quick Stats Data'!A:A,$C$11,'Quick Stats Data'!$B:$B,$C13,'Quick Stats Data'!$C:$C,$H$9))</f>
        <v>5.08</v>
      </c>
      <c r="I13" s="128" t="str">
        <f>IF(SUMIFS('Quick Stats Data'!K:K,'Quick Stats Data'!A:A,$C$11,'Quick Stats Data'!B:B,C13,'Quick Stats Data'!C:C,$H$9)&gt;=50,"**",(IF(SUMIFS('Quick Stats Data'!K:K,'Quick Stats Data'!A:A,$C$11,'Quick Stats Data'!B:B,C13,'Quick Stats Data'!C:C,$H$9)&gt;25,IF(SUMIFS('Quick Stats Data'!K:K,'Quick Stats Data'!A:A,$C$11,'Quick Stats Data'!B:B,C13,'Quick Stats Data'!C:C,$H$9),"*"," ")," ")))</f>
        <v xml:space="preserve"> </v>
      </c>
      <c r="J13" s="128">
        <f>IF(SUMIFS('Quick Stats Data'!E:E,'Quick Stats Data'!A:A,$C$11,'Quick Stats Data'!$B:$B,$C13,'Quick Stats Data'!$C:$C,$H$9)=0," ",SUMIFS('Quick Stats Data'!E:E,'Quick Stats Data'!A:A,$C$11,'Quick Stats Data'!$B:$B,$C13,'Quick Stats Data'!$C:$C,$H$9))</f>
        <v>4.29</v>
      </c>
      <c r="K13" s="128">
        <f>IF(SUMIFS('Quick Stats Data'!F:F,'Quick Stats Data'!A:A,$C$11,'Quick Stats Data'!$B:$B,$C13,'Quick Stats Data'!$C:$C,$H$9)=0," ",SUMIFS('Quick Stats Data'!F:F,'Quick Stats Data'!A:A,$C$11,'Quick Stats Data'!$B:$B,$C13,'Quick Stats Data'!$C:$C,$H$9))</f>
        <v>6.02</v>
      </c>
      <c r="L13" s="127">
        <f>IF(SUMIFS('Quick Stats Data'!D:D,'Quick Stats Data'!A:A,$C$11,'Quick Stats Data'!$B:$B,$C13,'Quick Stats Data'!$C:$C,$L$9)=0," ",SUMIFS('Quick Stats Data'!D:D,'Quick Stats Data'!A:A,$C$11,'Quick Stats Data'!$B:$B,$C13,'Quick Stats Data'!$C:$C,$L$9))</f>
        <v>5.17</v>
      </c>
      <c r="M13" s="128" t="str">
        <f>IF(SUMIFS('Quick Stats Data'!K:K,'Quick Stats Data'!A:A,$C$11,'Quick Stats Data'!B:B,C13,'Quick Stats Data'!C:C,$L$9)&gt;=50,"**",(IF(SUMIFS('Quick Stats Data'!K:K,'Quick Stats Data'!A:A,$C$11,'Quick Stats Data'!B:B,C13,'Quick Stats Data'!C:C,$L$9)&gt;25,IF(SUMIFS('Quick Stats Data'!K:K,'Quick Stats Data'!A:A,$C$11,'Quick Stats Data'!B:B,C13,'Quick Stats Data'!C:C,$L$9),"*"," ")," ")))</f>
        <v xml:space="preserve"> </v>
      </c>
      <c r="N13" s="128">
        <f>IF(SUMIFS('Quick Stats Data'!E:E,'Quick Stats Data'!A:A,$C$11,'Quick Stats Data'!$B:$B,$C13,'Quick Stats Data'!$C:$C,$L$9)=0," ",SUMIFS('Quick Stats Data'!E:E,'Quick Stats Data'!A:A,$C$11,'Quick Stats Data'!$B:$B,$C13,'Quick Stats Data'!$C:$C,$L$9))</f>
        <v>4.51</v>
      </c>
      <c r="O13" s="128">
        <f>IF(SUMIFS('Quick Stats Data'!F:F,'Quick Stats Data'!A:A,$C$11,'Quick Stats Data'!$B:$B,$C13,'Quick Stats Data'!$C:$C,$L$9)=0," ",SUMIFS('Quick Stats Data'!F:F,'Quick Stats Data'!A:A,$C$11,'Quick Stats Data'!$B:$B,$C13,'Quick Stats Data'!$C:$C,$L$9))</f>
        <v>5.91</v>
      </c>
      <c r="P13" s="127">
        <f>SUMIFS('Quick Stats Data'!D:D,'Quick Stats Data'!$A:$A,$C$11,'Quick Stats Data'!$B:$B,$C13,'Quick Stats Data'!$C:$C,$P$9)</f>
        <v>5.39</v>
      </c>
      <c r="Q13" s="127"/>
      <c r="R13" s="128">
        <f>SUMIFS('Quick Stats Data'!E:E,'Quick Stats Data'!$A:$A,$C$11,'Quick Stats Data'!$B:$B,$C13,'Quick Stats Data'!$C:$C,$P$9)</f>
        <v>5.03</v>
      </c>
      <c r="S13" s="128">
        <f>SUMIFS('Quick Stats Data'!F:F,'Quick Stats Data'!$A:$A,$C$11,'Quick Stats Data'!$B:$B,$C13,'Quick Stats Data'!$C:$C,$P$9)</f>
        <v>5.77</v>
      </c>
    </row>
    <row r="14" spans="1:19" ht="15" customHeight="1">
      <c r="C14" s="126" t="s">
        <v>355</v>
      </c>
      <c r="D14" s="127">
        <f>IF(SUMIFS('Quick Stats Data'!D:D,'Quick Stats Data'!A:A,$C$11,'Quick Stats Data'!$B:$B,$C14,'Quick Stats Data'!$C:$C,$D$9)=0," ",SUMIFS('Quick Stats Data'!D:D,'Quick Stats Data'!A:A,$C$11,'Quick Stats Data'!$B:$B,$C14,'Quick Stats Data'!$C:$C,$D$9))</f>
        <v>40.200000000000003</v>
      </c>
      <c r="E14" s="128" t="str">
        <f>IF(SUMIFS('Quick Stats Data'!K:K,'Quick Stats Data'!A:A,$C$11,'Quick Stats Data'!B:B,C14,'Quick Stats Data'!C:C,$D$9)&gt;=50,"**",(IF(SUMIFS('Quick Stats Data'!K:K,'Quick Stats Data'!A:A,$C$11,'Quick Stats Data'!B:B,C14,'Quick Stats Data'!C:C,$D$9)&gt;25,IF(SUMIFS('Quick Stats Data'!K:K,'Quick Stats Data'!A:A,$C$11,'Quick Stats Data'!B:B,C14,'Quick Stats Data'!C:C,$D$9),"*"," ")," ")))</f>
        <v xml:space="preserve"> </v>
      </c>
      <c r="F14" s="128">
        <f>IF(SUMIFS('Quick Stats Data'!E:E,'Quick Stats Data'!A:A,$C$11,'Quick Stats Data'!$B:$B,$C14,'Quick Stats Data'!$C:$C,$D$9)=0," ",SUMIFS('Quick Stats Data'!E:E,'Quick Stats Data'!A:A,$C$11,'Quick Stats Data'!$B:$B,$C14,'Quick Stats Data'!$C:$C,$D$9))</f>
        <v>30.18</v>
      </c>
      <c r="G14" s="128">
        <f>IF(SUMIFS('Quick Stats Data'!F:F,'Quick Stats Data'!A:A,$C$11,'Quick Stats Data'!$B:$B,$C14,'Quick Stats Data'!$C:$C,$D$9)=0," ",SUMIFS('Quick Stats Data'!F:F,'Quick Stats Data'!A:A,$C$11,'Quick Stats Data'!$B:$B,$C14,'Quick Stats Data'!$C:$C,$D$9))</f>
        <v>51.1</v>
      </c>
      <c r="H14" s="127">
        <f>IF(SUMIFS('Quick Stats Data'!D:D,'Quick Stats Data'!A:A,$C$11,'Quick Stats Data'!$B:$B,$C14,'Quick Stats Data'!$C:$C,$H$9)=0," ",SUMIFS('Quick Stats Data'!D:D,'Quick Stats Data'!A:A,$C$11,'Quick Stats Data'!$B:$B,$C14,'Quick Stats Data'!$C:$C,$H$9))</f>
        <v>39.270000000000003</v>
      </c>
      <c r="I14" s="128" t="str">
        <f>IF(SUMIFS('Quick Stats Data'!K:K,'Quick Stats Data'!A:A,$C$11,'Quick Stats Data'!B:B,C14,'Quick Stats Data'!C:C,$H$9)&gt;=50,"**",(IF(SUMIFS('Quick Stats Data'!K:K,'Quick Stats Data'!A:A,$C$11,'Quick Stats Data'!B:B,C14,'Quick Stats Data'!C:C,$H$9)&gt;25,IF(SUMIFS('Quick Stats Data'!K:K,'Quick Stats Data'!A:A,$C$11,'Quick Stats Data'!B:B,C14,'Quick Stats Data'!C:C,$H$9),"*"," ")," ")))</f>
        <v xml:space="preserve"> </v>
      </c>
      <c r="J14" s="128">
        <f>IF(SUMIFS('Quick Stats Data'!E:E,'Quick Stats Data'!A:A,$C$11,'Quick Stats Data'!$B:$B,$C14,'Quick Stats Data'!$C:$C,$H$9)=0," ",SUMIFS('Quick Stats Data'!E:E,'Quick Stats Data'!A:A,$C$11,'Quick Stats Data'!$B:$B,$C14,'Quick Stats Data'!$C:$C,$H$9))</f>
        <v>36.18</v>
      </c>
      <c r="K14" s="128">
        <f>IF(SUMIFS('Quick Stats Data'!F:F,'Quick Stats Data'!A:A,$C$11,'Quick Stats Data'!$B:$B,$C14,'Quick Stats Data'!$C:$C,$H$9)=0," ",SUMIFS('Quick Stats Data'!F:F,'Quick Stats Data'!A:A,$C$11,'Quick Stats Data'!$B:$B,$C14,'Quick Stats Data'!$C:$C,$H$9))</f>
        <v>42.45</v>
      </c>
      <c r="L14" s="127">
        <f>IF(SUMIFS('Quick Stats Data'!D:D,'Quick Stats Data'!A:A,$C$11,'Quick Stats Data'!$B:$B,$C14,'Quick Stats Data'!$C:$C,$L$9)=0," ",SUMIFS('Quick Stats Data'!D:D,'Quick Stats Data'!A:A,$C$11,'Quick Stats Data'!$B:$B,$C14,'Quick Stats Data'!$C:$C,$L$9))</f>
        <v>42.77</v>
      </c>
      <c r="M14" s="128" t="str">
        <f>IF(SUMIFS('Quick Stats Data'!K:K,'Quick Stats Data'!A:A,$C$11,'Quick Stats Data'!B:B,C14,'Quick Stats Data'!C:C,$L$9)&gt;=50,"**",(IF(SUMIFS('Quick Stats Data'!K:K,'Quick Stats Data'!A:A,$C$11,'Quick Stats Data'!B:B,C14,'Quick Stats Data'!C:C,$L$9)&gt;25,IF(SUMIFS('Quick Stats Data'!K:K,'Quick Stats Data'!A:A,$C$11,'Quick Stats Data'!B:B,C14,'Quick Stats Data'!C:C,$L$9),"*"," ")," ")))</f>
        <v xml:space="preserve"> </v>
      </c>
      <c r="N14" s="128">
        <f>IF(SUMIFS('Quick Stats Data'!E:E,'Quick Stats Data'!A:A,$C$11,'Quick Stats Data'!$B:$B,$C14,'Quick Stats Data'!$C:$C,$L$9)=0," ",SUMIFS('Quick Stats Data'!E:E,'Quick Stats Data'!A:A,$C$11,'Quick Stats Data'!$B:$B,$C14,'Quick Stats Data'!$C:$C,$L$9))</f>
        <v>40.99</v>
      </c>
      <c r="O14" s="128">
        <f>IF(SUMIFS('Quick Stats Data'!F:F,'Quick Stats Data'!A:A,$C$11,'Quick Stats Data'!$B:$B,$C14,'Quick Stats Data'!$C:$C,$L$9)=0," ",SUMIFS('Quick Stats Data'!F:F,'Quick Stats Data'!A:A,$C$11,'Quick Stats Data'!$B:$B,$C14,'Quick Stats Data'!$C:$C,$L$9))</f>
        <v>44.58</v>
      </c>
      <c r="P14" s="127">
        <f>SUMIFS('Quick Stats Data'!D:D,'Quick Stats Data'!$A:$A,$C$11,'Quick Stats Data'!$B:$B,$C14,'Quick Stats Data'!$C:$C,$P$9)</f>
        <v>43.19</v>
      </c>
      <c r="Q14" s="127"/>
      <c r="R14" s="128">
        <f>SUMIFS('Quick Stats Data'!E:E,'Quick Stats Data'!$A:$A,$C$11,'Quick Stats Data'!$B:$B,$C14,'Quick Stats Data'!$C:$C,$P$9)</f>
        <v>42.29</v>
      </c>
      <c r="S14" s="128">
        <f>SUMIFS('Quick Stats Data'!F:F,'Quick Stats Data'!$A:$A,$C$11,'Quick Stats Data'!$B:$B,$C14,'Quick Stats Data'!$C:$C,$P$9)</f>
        <v>44.1</v>
      </c>
    </row>
    <row r="15" spans="1:19" ht="15" customHeight="1">
      <c r="C15" s="126" t="s">
        <v>285</v>
      </c>
      <c r="D15" s="127">
        <f>IF(SUMIFS('Quick Stats Data'!D:D,'Quick Stats Data'!A:A,$C$11,'Quick Stats Data'!$B:$B,$C15,'Quick Stats Data'!$C:$C,$D$9)=0," ",SUMIFS('Quick Stats Data'!D:D,'Quick Stats Data'!A:A,$C$11,'Quick Stats Data'!$B:$B,$C15,'Quick Stats Data'!$C:$C,$D$9))</f>
        <v>55.13</v>
      </c>
      <c r="E15" s="128" t="str">
        <f>IF(SUMIFS('Quick Stats Data'!K:K,'Quick Stats Data'!A:A,$C$11,'Quick Stats Data'!B:B,C15,'Quick Stats Data'!C:C,$D$9)&gt;=50,"**",(IF(SUMIFS('Quick Stats Data'!K:K,'Quick Stats Data'!A:A,$C$11,'Quick Stats Data'!B:B,C15,'Quick Stats Data'!C:C,$D$9)&gt;25,IF(SUMIFS('Quick Stats Data'!K:K,'Quick Stats Data'!A:A,$C$11,'Quick Stats Data'!B:B,C15,'Quick Stats Data'!C:C,$D$9),"*"," ")," ")))</f>
        <v xml:space="preserve"> </v>
      </c>
      <c r="F15" s="128">
        <f>IF(SUMIFS('Quick Stats Data'!E:E,'Quick Stats Data'!A:A,$C$11,'Quick Stats Data'!$B:$B,$C15,'Quick Stats Data'!$C:$C,$D$9)=0," ",SUMIFS('Quick Stats Data'!E:E,'Quick Stats Data'!A:A,$C$11,'Quick Stats Data'!$B:$B,$C15,'Quick Stats Data'!$C:$C,$D$9))</f>
        <v>44.31</v>
      </c>
      <c r="G15" s="128">
        <f>IF(SUMIFS('Quick Stats Data'!F:F,'Quick Stats Data'!A:A,$C$11,'Quick Stats Data'!$B:$B,$C15,'Quick Stats Data'!$C:$C,$D$9)=0," ",SUMIFS('Quick Stats Data'!F:F,'Quick Stats Data'!A:A,$C$11,'Quick Stats Data'!$B:$B,$C15,'Quick Stats Data'!$C:$C,$D$9))</f>
        <v>65.48</v>
      </c>
      <c r="H15" s="127">
        <f>IF(SUMIFS('Quick Stats Data'!D:D,'Quick Stats Data'!A:A,$C$11,'Quick Stats Data'!$B:$B,$C15,'Quick Stats Data'!$C:$C,$H$9)=0," ",SUMIFS('Quick Stats Data'!D:D,'Quick Stats Data'!A:A,$C$11,'Quick Stats Data'!$B:$B,$C15,'Quick Stats Data'!$C:$C,$H$9))</f>
        <v>56.38</v>
      </c>
      <c r="I15" s="128" t="str">
        <f>IF(SUMIFS('Quick Stats Data'!K:K,'Quick Stats Data'!A:A,$C$11,'Quick Stats Data'!B:B,C15,'Quick Stats Data'!C:C,$H$9)&gt;=50,"**",(IF(SUMIFS('Quick Stats Data'!K:K,'Quick Stats Data'!A:A,$C$11,'Quick Stats Data'!B:B,C15,'Quick Stats Data'!C:C,$H$9)&gt;25,IF(SUMIFS('Quick Stats Data'!K:K,'Quick Stats Data'!A:A,$C$11,'Quick Stats Data'!B:B,C15,'Quick Stats Data'!C:C,$H$9),"*"," ")," ")))</f>
        <v xml:space="preserve"> </v>
      </c>
      <c r="J15" s="128">
        <f>IF(SUMIFS('Quick Stats Data'!E:E,'Quick Stats Data'!A:A,$C$11,'Quick Stats Data'!$B:$B,$C15,'Quick Stats Data'!$C:$C,$H$9)=0," ",SUMIFS('Quick Stats Data'!E:E,'Quick Stats Data'!A:A,$C$11,'Quick Stats Data'!$B:$B,$C15,'Quick Stats Data'!$C:$C,$H$9))</f>
        <v>53.15</v>
      </c>
      <c r="K15" s="128">
        <f>IF(SUMIFS('Quick Stats Data'!F:F,'Quick Stats Data'!A:A,$C$11,'Quick Stats Data'!$B:$B,$C15,'Quick Stats Data'!$C:$C,$H$9)=0," ",SUMIFS('Quick Stats Data'!F:F,'Quick Stats Data'!A:A,$C$11,'Quick Stats Data'!$B:$B,$C15,'Quick Stats Data'!$C:$C,$H$9))</f>
        <v>59.56</v>
      </c>
      <c r="L15" s="127">
        <f>IF(SUMIFS('Quick Stats Data'!D:D,'Quick Stats Data'!A:A,$C$11,'Quick Stats Data'!$B:$B,$C15,'Quick Stats Data'!$C:$C,$L$9)=0," ",SUMIFS('Quick Stats Data'!D:D,'Quick Stats Data'!A:A,$C$11,'Quick Stats Data'!$B:$B,$C15,'Quick Stats Data'!$C:$C,$L$9))</f>
        <v>51.28</v>
      </c>
      <c r="M15" s="128" t="str">
        <f>IF(SUMIFS('Quick Stats Data'!K:K,'Quick Stats Data'!A:A,$C$11,'Quick Stats Data'!B:B,C15,'Quick Stats Data'!C:C,$L$9)&gt;=50,"**",(IF(SUMIFS('Quick Stats Data'!K:K,'Quick Stats Data'!A:A,$C$11,'Quick Stats Data'!B:B,C15,'Quick Stats Data'!C:C,$L$9)&gt;25,IF(SUMIFS('Quick Stats Data'!K:K,'Quick Stats Data'!A:A,$C$11,'Quick Stats Data'!B:B,C15,'Quick Stats Data'!C:C,$L$9),"*"," ")," ")))</f>
        <v xml:space="preserve"> </v>
      </c>
      <c r="N15" s="128">
        <f>IF(SUMIFS('Quick Stats Data'!E:E,'Quick Stats Data'!A:A,$C$11,'Quick Stats Data'!$B:$B,$C15,'Quick Stats Data'!$C:$C,$L$9)=0," ",SUMIFS('Quick Stats Data'!E:E,'Quick Stats Data'!A:A,$C$11,'Quick Stats Data'!$B:$B,$C15,'Quick Stats Data'!$C:$C,$L$9))</f>
        <v>49.47</v>
      </c>
      <c r="O15" s="128">
        <f>IF(SUMIFS('Quick Stats Data'!F:F,'Quick Stats Data'!A:A,$C$11,'Quick Stats Data'!$B:$B,$C15,'Quick Stats Data'!$C:$C,$L$9)=0," ",SUMIFS('Quick Stats Data'!F:F,'Quick Stats Data'!A:A,$C$11,'Quick Stats Data'!$B:$B,$C15,'Quick Stats Data'!$C:$C,$L$9))</f>
        <v>53.09</v>
      </c>
      <c r="P15" s="127">
        <f>SUMIFS('Quick Stats Data'!D:D,'Quick Stats Data'!$A:$A,$C$11,'Quick Stats Data'!$B:$B,$C15,'Quick Stats Data'!$C:$C,$P$9)</f>
        <v>51.67</v>
      </c>
      <c r="Q15" s="127"/>
      <c r="R15" s="128">
        <f>SUMIFS('Quick Stats Data'!E:E,'Quick Stats Data'!$A:$A,$C$11,'Quick Stats Data'!$B:$B,$C15,'Quick Stats Data'!$C:$C,$P$9)</f>
        <v>50.75</v>
      </c>
      <c r="S15" s="128">
        <f>SUMIFS('Quick Stats Data'!F:F,'Quick Stats Data'!$A:$A,$C$11,'Quick Stats Data'!$B:$B,$C15,'Quick Stats Data'!$C:$C,$P$9)</f>
        <v>52.58</v>
      </c>
    </row>
    <row r="16" spans="1:19" ht="15" customHeight="1">
      <c r="C16" s="63"/>
      <c r="D16" s="68"/>
      <c r="E16" s="68"/>
      <c r="F16" s="63"/>
      <c r="G16" s="63"/>
      <c r="H16" s="68"/>
      <c r="I16" s="68"/>
      <c r="J16" s="63"/>
      <c r="K16" s="63"/>
      <c r="L16" s="68"/>
      <c r="M16" s="68"/>
      <c r="N16" s="63"/>
      <c r="O16" s="63"/>
      <c r="P16" s="68"/>
      <c r="Q16" s="68"/>
      <c r="R16" s="63"/>
      <c r="S16" s="63"/>
    </row>
    <row r="17" spans="1:19" ht="30.75" customHeight="1">
      <c r="C17" s="131" t="s">
        <v>410</v>
      </c>
      <c r="D17" s="130" t="s">
        <v>91</v>
      </c>
      <c r="E17" s="130"/>
      <c r="F17" s="130" t="s">
        <v>90</v>
      </c>
      <c r="G17" s="130" t="s">
        <v>89</v>
      </c>
      <c r="H17" s="130" t="s">
        <v>91</v>
      </c>
      <c r="I17" s="130"/>
      <c r="J17" s="130" t="s">
        <v>90</v>
      </c>
      <c r="K17" s="130" t="s">
        <v>89</v>
      </c>
      <c r="L17" s="130" t="s">
        <v>91</v>
      </c>
      <c r="M17" s="130"/>
      <c r="N17" s="130" t="s">
        <v>90</v>
      </c>
      <c r="O17" s="130" t="s">
        <v>89</v>
      </c>
      <c r="P17" s="130" t="s">
        <v>91</v>
      </c>
      <c r="Q17" s="130"/>
      <c r="R17" s="130" t="s">
        <v>90</v>
      </c>
      <c r="S17" s="130" t="s">
        <v>89</v>
      </c>
    </row>
    <row r="18" spans="1:19" ht="15" customHeight="1">
      <c r="C18" s="126" t="s">
        <v>304</v>
      </c>
      <c r="D18" s="127">
        <f>IF(SUMIFS('Quick Stats Data'!D:D,'Quick Stats Data'!A:A,$C$17,'Quick Stats Data'!$B:$B,$C18,'Quick Stats Data'!$C:$C,$D$9)=0," ",SUMIFS('Quick Stats Data'!D:D,'Quick Stats Data'!A:A,$C$17,'Quick Stats Data'!$B:$B,$C18,'Quick Stats Data'!$C:$C,$D$9))</f>
        <v>6.08</v>
      </c>
      <c r="E18" s="128" t="str">
        <f>IF(SUMIFS('Quick Stats Data'!K:K,'Quick Stats Data'!A:A,$C$17,'Quick Stats Data'!B:B,C18,'Quick Stats Data'!C:C,$D$9)&gt;=50,"**",(IF(SUMIFS('Quick Stats Data'!K:K,'Quick Stats Data'!A:A,$C$17,'Quick Stats Data'!B:B,C18,'Quick Stats Data'!C:C,$D$9)&gt;25,IF(SUMIFS('Quick Stats Data'!K:K,'Quick Stats Data'!A:A,$C$17,'Quick Stats Data'!B:B,C18,'Quick Stats Data'!C:C,$D$9),"*"," ")," ")))</f>
        <v>*</v>
      </c>
      <c r="F18" s="128">
        <f>IF(SUMIFS('Quick Stats Data'!E:E,'Quick Stats Data'!A:A,$C$17,'Quick Stats Data'!$B:$B,$C18,'Quick Stats Data'!$C:$C,$D$9)=0," ",SUMIFS('Quick Stats Data'!E:E,'Quick Stats Data'!A:A,$C$17,'Quick Stats Data'!$B:$B,$C18,'Quick Stats Data'!$C:$C,$D$9))</f>
        <v>3.67</v>
      </c>
      <c r="G18" s="128">
        <f>IF(SUMIFS('Quick Stats Data'!F:F,'Quick Stats Data'!A:A,$C$17,'Quick Stats Data'!$B:$B,$C18,'Quick Stats Data'!$C:$C,$D$9)=0," ",SUMIFS('Quick Stats Data'!F:F,'Quick Stats Data'!A:A,$C$17,'Quick Stats Data'!$B:$B,$C18,'Quick Stats Data'!$C:$C,$D$9))</f>
        <v>9.92</v>
      </c>
      <c r="H18" s="127">
        <f>IF(SUMIFS('Quick Stats Data'!D:D,'Quick Stats Data'!A:A,$C$17,'Quick Stats Data'!$B:$B,$C18,'Quick Stats Data'!$C:$C,$H$9)=0," ",SUMIFS('Quick Stats Data'!D:D,'Quick Stats Data'!A:A,$C$17,'Quick Stats Data'!$B:$B,$C18,'Quick Stats Data'!$C:$C,$H$9))</f>
        <v>6.75</v>
      </c>
      <c r="I18" s="128" t="str">
        <f>IF(SUMIFS('Quick Stats Data'!K:K,'Quick Stats Data'!A:A,$C$17,'Quick Stats Data'!B:B,C18,'Quick Stats Data'!C:C,$H$9)&gt;=50,"**",(IF(SUMIFS('Quick Stats Data'!K:K,'Quick Stats Data'!A:A,$C$17,'Quick Stats Data'!B:B,C18,'Quick Stats Data'!C:C,$H$9)&gt;25,IF(SUMIFS('Quick Stats Data'!K:K,'Quick Stats Data'!A:A,$C$17,'Quick Stats Data'!B:B,C18,'Quick Stats Data'!C:C,$H$9),"*"," ")," ")))</f>
        <v xml:space="preserve"> </v>
      </c>
      <c r="J18" s="128">
        <f>IF(SUMIFS('Quick Stats Data'!E:E,'Quick Stats Data'!A:A,$C$17,'Quick Stats Data'!$B:$B,$C18,'Quick Stats Data'!$C:$C,$H$9)=0," ",SUMIFS('Quick Stats Data'!E:E,'Quick Stats Data'!A:A,$C$17,'Quick Stats Data'!$B:$B,$C18,'Quick Stats Data'!$C:$C,$H$9))</f>
        <v>5.17</v>
      </c>
      <c r="K18" s="128">
        <f>IF(SUMIFS('Quick Stats Data'!F:F,'Quick Stats Data'!A:A,$C$17,'Quick Stats Data'!$B:$B,$C18,'Quick Stats Data'!$C:$C,$H$9)=0," ",SUMIFS('Quick Stats Data'!F:F,'Quick Stats Data'!A:A,$C$17,'Quick Stats Data'!$B:$B,$C18,'Quick Stats Data'!$C:$C,$H$9))</f>
        <v>8.76</v>
      </c>
      <c r="L18" s="127">
        <f>IF(SUMIFS('Quick Stats Data'!D:D,'Quick Stats Data'!A:A,$C$17,'Quick Stats Data'!$B:$B,$C18,'Quick Stats Data'!$C:$C,$L$9)=0," ",SUMIFS('Quick Stats Data'!D:D,'Quick Stats Data'!A:A,$C$17,'Quick Stats Data'!$B:$B,$C18,'Quick Stats Data'!$C:$C,$L$9))</f>
        <v>7.22</v>
      </c>
      <c r="M18" s="128" t="str">
        <f>IF(SUMIFS('Quick Stats Data'!K:K,'Quick Stats Data'!A:A,$C$17,'Quick Stats Data'!B:B,C18,'Quick Stats Data'!C:C,$L$9)&gt;=50,"**",(IF(SUMIFS('Quick Stats Data'!K:K,'Quick Stats Data'!A:A,$C$17,'Quick Stats Data'!B:B,C18,'Quick Stats Data'!C:C,$L$9)&gt;25,IF(SUMIFS('Quick Stats Data'!K:K,'Quick Stats Data'!A:A,$C$17,'Quick Stats Data'!B:B,C18,'Quick Stats Data'!C:C,$L$9),"*"," ")," ")))</f>
        <v xml:space="preserve"> </v>
      </c>
      <c r="N18" s="128">
        <f>IF(SUMIFS('Quick Stats Data'!E:E,'Quick Stats Data'!A:A,$C$17,'Quick Stats Data'!$B:$B,$C18,'Quick Stats Data'!$C:$C,$L$9)=0," ",SUMIFS('Quick Stats Data'!E:E,'Quick Stats Data'!A:A,$C$17,'Quick Stats Data'!$B:$B,$C18,'Quick Stats Data'!$C:$C,$L$9))</f>
        <v>6.25</v>
      </c>
      <c r="O18" s="128">
        <f>IF(SUMIFS('Quick Stats Data'!F:F,'Quick Stats Data'!A:A,$C$17,'Quick Stats Data'!$B:$B,$C18,'Quick Stats Data'!$C:$C,$L$9)=0," ",SUMIFS('Quick Stats Data'!F:F,'Quick Stats Data'!A:A,$C$17,'Quick Stats Data'!$B:$B,$C18,'Quick Stats Data'!$C:$C,$L$9))</f>
        <v>8.33</v>
      </c>
      <c r="P18" s="127">
        <f>SUMIFS('Quick Stats Data'!D:D,'Quick Stats Data'!$A:$A,$C$17,'Quick Stats Data'!$B:$B,$C18,'Quick Stats Data'!$C:$C,$P$9)</f>
        <v>6.93</v>
      </c>
      <c r="Q18" s="127"/>
      <c r="R18" s="128">
        <f>SUMIFS('Quick Stats Data'!E:E,'Quick Stats Data'!$A:$A,$C$17,'Quick Stats Data'!$B:$B,$C18,'Quick Stats Data'!$C:$C,$P$9)</f>
        <v>6.45</v>
      </c>
      <c r="S18" s="128">
        <f>SUMIFS('Quick Stats Data'!F:F,'Quick Stats Data'!$A:$A,$C$17,'Quick Stats Data'!$B:$B,$C18,'Quick Stats Data'!$C:$C,$P$9)</f>
        <v>7.45</v>
      </c>
    </row>
    <row r="19" spans="1:19" ht="15" customHeight="1">
      <c r="C19" s="126" t="s">
        <v>274</v>
      </c>
      <c r="D19" s="127">
        <f>IF(SUMIFS('Quick Stats Data'!D:D,'Quick Stats Data'!A:A,$C$17,'Quick Stats Data'!$B:$B,$C19,'Quick Stats Data'!$C:$C,$D$9)=0," ",SUMIFS('Quick Stats Data'!D:D,'Quick Stats Data'!A:A,$C$17,'Quick Stats Data'!$B:$B,$C19,'Quick Stats Data'!$C:$C,$D$9))</f>
        <v>64.22</v>
      </c>
      <c r="E19" s="128" t="str">
        <f>IF(SUMIFS('Quick Stats Data'!K:K,'Quick Stats Data'!A:A,$C$17,'Quick Stats Data'!B:B,C19,'Quick Stats Data'!C:C,$D$9)&gt;=50,"**",(IF(SUMIFS('Quick Stats Data'!K:K,'Quick Stats Data'!A:A,$C$17,'Quick Stats Data'!B:B,C19,'Quick Stats Data'!C:C,$D$9)&gt;25,IF(SUMIFS('Quick Stats Data'!K:K,'Quick Stats Data'!A:A,$C$17,'Quick Stats Data'!B:B,C19,'Quick Stats Data'!C:C,$D$9),"*"," ")," ")))</f>
        <v xml:space="preserve"> </v>
      </c>
      <c r="F19" s="128">
        <f>IF(SUMIFS('Quick Stats Data'!E:E,'Quick Stats Data'!A:A,$C$17,'Quick Stats Data'!$B:$B,$C19,'Quick Stats Data'!$C:$C,$D$9)=0," ",SUMIFS('Quick Stats Data'!E:E,'Quick Stats Data'!A:A,$C$17,'Quick Stats Data'!$B:$B,$C19,'Quick Stats Data'!$C:$C,$D$9))</f>
        <v>57.64</v>
      </c>
      <c r="G19" s="128">
        <f>IF(SUMIFS('Quick Stats Data'!F:F,'Quick Stats Data'!A:A,$C$17,'Quick Stats Data'!$B:$B,$C19,'Quick Stats Data'!$C:$C,$D$9)=0," ",SUMIFS('Quick Stats Data'!F:F,'Quick Stats Data'!A:A,$C$17,'Quick Stats Data'!$B:$B,$C19,'Quick Stats Data'!$C:$C,$D$9))</f>
        <v>70.31</v>
      </c>
      <c r="H19" s="127">
        <f>IF(SUMIFS('Quick Stats Data'!D:D,'Quick Stats Data'!A:A,$C$17,'Quick Stats Data'!$B:$B,$C19,'Quick Stats Data'!$C:$C,$H$9)=0," ",SUMIFS('Quick Stats Data'!D:D,'Quick Stats Data'!A:A,$C$17,'Quick Stats Data'!$B:$B,$C19,'Quick Stats Data'!$C:$C,$H$9))</f>
        <v>62.69</v>
      </c>
      <c r="I19" s="128" t="str">
        <f>IF(SUMIFS('Quick Stats Data'!K:K,'Quick Stats Data'!A:A,$C$17,'Quick Stats Data'!B:B,C19,'Quick Stats Data'!C:C,$H$9)&gt;=50,"**",(IF(SUMIFS('Quick Stats Data'!K:K,'Quick Stats Data'!A:A,$C$17,'Quick Stats Data'!B:B,C19,'Quick Stats Data'!C:C,$H$9)&gt;25,IF(SUMIFS('Quick Stats Data'!K:K,'Quick Stats Data'!A:A,$C$17,'Quick Stats Data'!B:B,C19,'Quick Stats Data'!C:C,$H$9),"*"," ")," ")))</f>
        <v xml:space="preserve"> </v>
      </c>
      <c r="J19" s="128">
        <f>IF(SUMIFS('Quick Stats Data'!E:E,'Quick Stats Data'!A:A,$C$17,'Quick Stats Data'!$B:$B,$C19,'Quick Stats Data'!$C:$C,$H$9)=0," ",SUMIFS('Quick Stats Data'!E:E,'Quick Stats Data'!A:A,$C$17,'Quick Stats Data'!$B:$B,$C19,'Quick Stats Data'!$C:$C,$H$9))</f>
        <v>59.53</v>
      </c>
      <c r="K19" s="128">
        <f>IF(SUMIFS('Quick Stats Data'!F:F,'Quick Stats Data'!A:A,$C$17,'Quick Stats Data'!$B:$B,$C19,'Quick Stats Data'!$C:$C,$H$9)=0," ",SUMIFS('Quick Stats Data'!F:F,'Quick Stats Data'!A:A,$C$17,'Quick Stats Data'!$B:$B,$C19,'Quick Stats Data'!$C:$C,$H$9))</f>
        <v>65.73</v>
      </c>
      <c r="L19" s="127">
        <f>IF(SUMIFS('Quick Stats Data'!D:D,'Quick Stats Data'!A:A,$C$17,'Quick Stats Data'!$B:$B,$C19,'Quick Stats Data'!$C:$C,$L$9)=0," ",SUMIFS('Quick Stats Data'!D:D,'Quick Stats Data'!A:A,$C$17,'Quick Stats Data'!$B:$B,$C19,'Quick Stats Data'!$C:$C,$L$9))</f>
        <v>60.22</v>
      </c>
      <c r="M19" s="128" t="str">
        <f>IF(SUMIFS('Quick Stats Data'!K:K,'Quick Stats Data'!A:A,$C$17,'Quick Stats Data'!B:B,C19,'Quick Stats Data'!C:C,$L$9)&gt;=50,"**",(IF(SUMIFS('Quick Stats Data'!K:K,'Quick Stats Data'!A:A,$C$17,'Quick Stats Data'!B:B,C19,'Quick Stats Data'!C:C,$L$9)&gt;25,IF(SUMIFS('Quick Stats Data'!K:K,'Quick Stats Data'!A:A,$C$17,'Quick Stats Data'!B:B,C19,'Quick Stats Data'!C:C,$L$9),"*"," ")," ")))</f>
        <v xml:space="preserve"> </v>
      </c>
      <c r="N19" s="128">
        <f>IF(SUMIFS('Quick Stats Data'!E:E,'Quick Stats Data'!A:A,$C$17,'Quick Stats Data'!$B:$B,$C19,'Quick Stats Data'!$C:$C,$L$9)=0," ",SUMIFS('Quick Stats Data'!E:E,'Quick Stats Data'!A:A,$C$17,'Quick Stats Data'!$B:$B,$C19,'Quick Stats Data'!$C:$C,$L$9))</f>
        <v>58.41</v>
      </c>
      <c r="O19" s="128">
        <f>IF(SUMIFS('Quick Stats Data'!F:F,'Quick Stats Data'!A:A,$C$17,'Quick Stats Data'!$B:$B,$C19,'Quick Stats Data'!$C:$C,$L$9)=0," ",SUMIFS('Quick Stats Data'!F:F,'Quick Stats Data'!A:A,$C$17,'Quick Stats Data'!$B:$B,$C19,'Quick Stats Data'!$C:$C,$L$9))</f>
        <v>62.01</v>
      </c>
      <c r="P19" s="127">
        <f>SUMIFS('Quick Stats Data'!D:D,'Quick Stats Data'!$A:$A,$C$17,'Quick Stats Data'!$B:$B,$C19,'Quick Stats Data'!$C:$C,$P$9)</f>
        <v>60.32</v>
      </c>
      <c r="Q19" s="127"/>
      <c r="R19" s="128">
        <f>SUMIFS('Quick Stats Data'!E:E,'Quick Stats Data'!$A:$A,$C$17,'Quick Stats Data'!$B:$B,$C19,'Quick Stats Data'!$C:$C,$P$9)</f>
        <v>59.42</v>
      </c>
      <c r="S19" s="128">
        <f>SUMIFS('Quick Stats Data'!F:F,'Quick Stats Data'!$A:$A,$C$17,'Quick Stats Data'!$B:$B,$C19,'Quick Stats Data'!$C:$C,$P$9)</f>
        <v>61.21</v>
      </c>
    </row>
    <row r="20" spans="1:19" ht="15" customHeight="1">
      <c r="C20" s="126" t="s">
        <v>275</v>
      </c>
      <c r="D20" s="127">
        <f>IF(SUMIFS('Quick Stats Data'!D:D,'Quick Stats Data'!A:A,$C$17,'Quick Stats Data'!$B:$B,$C20,'Quick Stats Data'!$C:$C,$D$9)=0," ",SUMIFS('Quick Stats Data'!D:D,'Quick Stats Data'!A:A,$C$17,'Quick Stats Data'!$B:$B,$C20,'Quick Stats Data'!$C:$C,$D$9))</f>
        <v>20.56</v>
      </c>
      <c r="E20" s="128" t="str">
        <f>IF(SUMIFS('Quick Stats Data'!K:K,'Quick Stats Data'!A:A,$C$17,'Quick Stats Data'!B:B,C20,'Quick Stats Data'!C:C,$D$9)&gt;=50,"**",(IF(SUMIFS('Quick Stats Data'!K:K,'Quick Stats Data'!A:A,$C$17,'Quick Stats Data'!B:B,C20,'Quick Stats Data'!C:C,$D$9)&gt;25,IF(SUMIFS('Quick Stats Data'!K:K,'Quick Stats Data'!A:A,$C$17,'Quick Stats Data'!B:B,C20,'Quick Stats Data'!C:C,$D$9),"*"," ")," ")))</f>
        <v xml:space="preserve"> </v>
      </c>
      <c r="F20" s="128">
        <f>IF(SUMIFS('Quick Stats Data'!E:E,'Quick Stats Data'!A:A,$C$17,'Quick Stats Data'!$B:$B,$C20,'Quick Stats Data'!$C:$C,$D$9)=0," ",SUMIFS('Quick Stats Data'!E:E,'Quick Stats Data'!A:A,$C$17,'Quick Stats Data'!$B:$B,$C20,'Quick Stats Data'!$C:$C,$D$9))</f>
        <v>15.77</v>
      </c>
      <c r="G20" s="128">
        <f>IF(SUMIFS('Quick Stats Data'!F:F,'Quick Stats Data'!A:A,$C$17,'Quick Stats Data'!$B:$B,$C20,'Quick Stats Data'!$C:$C,$D$9)=0," ",SUMIFS('Quick Stats Data'!F:F,'Quick Stats Data'!A:A,$C$17,'Quick Stats Data'!$B:$B,$C20,'Quick Stats Data'!$C:$C,$D$9))</f>
        <v>26.34</v>
      </c>
      <c r="H20" s="127">
        <f>IF(SUMIFS('Quick Stats Data'!D:D,'Quick Stats Data'!A:A,$C$17,'Quick Stats Data'!$B:$B,$C20,'Quick Stats Data'!$C:$C,$H$9)=0," ",SUMIFS('Quick Stats Data'!D:D,'Quick Stats Data'!A:A,$C$17,'Quick Stats Data'!$B:$B,$C20,'Quick Stats Data'!$C:$C,$H$9))</f>
        <v>23.11</v>
      </c>
      <c r="I20" s="128" t="str">
        <f>IF(SUMIFS('Quick Stats Data'!K:K,'Quick Stats Data'!A:A,$C$17,'Quick Stats Data'!B:B,C20,'Quick Stats Data'!C:C,$H$9)&gt;=50,"**",(IF(SUMIFS('Quick Stats Data'!K:K,'Quick Stats Data'!A:A,$C$17,'Quick Stats Data'!B:B,C20,'Quick Stats Data'!C:C,$H$9)&gt;25,IF(SUMIFS('Quick Stats Data'!K:K,'Quick Stats Data'!A:A,$C$17,'Quick Stats Data'!B:B,C20,'Quick Stats Data'!C:C,$H$9),"*"," ")," ")))</f>
        <v xml:space="preserve"> </v>
      </c>
      <c r="J20" s="128">
        <f>IF(SUMIFS('Quick Stats Data'!E:E,'Quick Stats Data'!A:A,$C$17,'Quick Stats Data'!$B:$B,$C20,'Quick Stats Data'!$C:$C,$H$9)=0," ",SUMIFS('Quick Stats Data'!E:E,'Quick Stats Data'!A:A,$C$17,'Quick Stats Data'!$B:$B,$C20,'Quick Stats Data'!$C:$C,$H$9))</f>
        <v>20.57</v>
      </c>
      <c r="K20" s="128">
        <f>IF(SUMIFS('Quick Stats Data'!F:F,'Quick Stats Data'!A:A,$C$17,'Quick Stats Data'!$B:$B,$C20,'Quick Stats Data'!$C:$C,$H$9)=0," ",SUMIFS('Quick Stats Data'!F:F,'Quick Stats Data'!A:A,$C$17,'Quick Stats Data'!$B:$B,$C20,'Quick Stats Data'!$C:$C,$H$9))</f>
        <v>25.87</v>
      </c>
      <c r="L20" s="127">
        <f>IF(SUMIFS('Quick Stats Data'!D:D,'Quick Stats Data'!A:A,$C$17,'Quick Stats Data'!$B:$B,$C20,'Quick Stats Data'!$C:$C,$L$9)=0," ",SUMIFS('Quick Stats Data'!D:D,'Quick Stats Data'!A:A,$C$17,'Quick Stats Data'!$B:$B,$C20,'Quick Stats Data'!$C:$C,$L$9))</f>
        <v>22.7</v>
      </c>
      <c r="M20" s="128" t="str">
        <f>IF(SUMIFS('Quick Stats Data'!K:K,'Quick Stats Data'!A:A,$C$17,'Quick Stats Data'!B:B,C20,'Quick Stats Data'!C:C,$L$9)&gt;=50,"**",(IF(SUMIFS('Quick Stats Data'!K:K,'Quick Stats Data'!A:A,$C$17,'Quick Stats Data'!B:B,C20,'Quick Stats Data'!C:C,$L$9)&gt;25,IF(SUMIFS('Quick Stats Data'!K:K,'Quick Stats Data'!A:A,$C$17,'Quick Stats Data'!B:B,C20,'Quick Stats Data'!C:C,$L$9),"*"," ")," ")))</f>
        <v xml:space="preserve"> </v>
      </c>
      <c r="N20" s="128">
        <f>IF(SUMIFS('Quick Stats Data'!E:E,'Quick Stats Data'!A:A,$C$17,'Quick Stats Data'!$B:$B,$C20,'Quick Stats Data'!$C:$C,$L$9)=0," ",SUMIFS('Quick Stats Data'!E:E,'Quick Stats Data'!A:A,$C$17,'Quick Stats Data'!$B:$B,$C20,'Quick Stats Data'!$C:$C,$L$9))</f>
        <v>21.24</v>
      </c>
      <c r="O20" s="128">
        <f>IF(SUMIFS('Quick Stats Data'!F:F,'Quick Stats Data'!A:A,$C$17,'Quick Stats Data'!$B:$B,$C20,'Quick Stats Data'!$C:$C,$L$9)=0," ",SUMIFS('Quick Stats Data'!F:F,'Quick Stats Data'!A:A,$C$17,'Quick Stats Data'!$B:$B,$C20,'Quick Stats Data'!$C:$C,$L$9))</f>
        <v>24.23</v>
      </c>
      <c r="P20" s="127">
        <f>SUMIFS('Quick Stats Data'!D:D,'Quick Stats Data'!$A:$A,$C$17,'Quick Stats Data'!$B:$B,$C20,'Quick Stats Data'!$C:$C,$P$9)</f>
        <v>23.45</v>
      </c>
      <c r="Q20" s="127"/>
      <c r="R20" s="128">
        <f>SUMIFS('Quick Stats Data'!E:E,'Quick Stats Data'!$A:$A,$C$17,'Quick Stats Data'!$B:$B,$C20,'Quick Stats Data'!$C:$C,$P$9)</f>
        <v>22.71</v>
      </c>
      <c r="S20" s="128">
        <f>SUMIFS('Quick Stats Data'!F:F,'Quick Stats Data'!$A:$A,$C$17,'Quick Stats Data'!$B:$B,$C20,'Quick Stats Data'!$C:$C,$P$9)</f>
        <v>24.21</v>
      </c>
    </row>
    <row r="21" spans="1:19" ht="15" customHeight="1">
      <c r="C21" s="126" t="s">
        <v>276</v>
      </c>
      <c r="D21" s="127">
        <f>IF(SUMIFS('Quick Stats Data'!D:D,'Quick Stats Data'!A:A,$C$17,'Quick Stats Data'!$B:$B,$C21,'Quick Stats Data'!$C:$C,$D$9)=0," ",SUMIFS('Quick Stats Data'!D:D,'Quick Stats Data'!A:A,$C$17,'Quick Stats Data'!$B:$B,$C21,'Quick Stats Data'!$C:$C,$D$9))</f>
        <v>7.42</v>
      </c>
      <c r="E21" s="128" t="str">
        <f>IF(SUMIFS('Quick Stats Data'!K:K,'Quick Stats Data'!A:A,$C$17,'Quick Stats Data'!B:B,C21,'Quick Stats Data'!C:C,$D$9)&gt;=50,"**",(IF(SUMIFS('Quick Stats Data'!K:K,'Quick Stats Data'!A:A,$C$17,'Quick Stats Data'!B:B,C21,'Quick Stats Data'!C:C,$D$9)&gt;25,IF(SUMIFS('Quick Stats Data'!K:K,'Quick Stats Data'!A:A,$C$17,'Quick Stats Data'!B:B,C21,'Quick Stats Data'!C:C,$D$9),"*"," ")," ")))</f>
        <v xml:space="preserve"> </v>
      </c>
      <c r="F21" s="128">
        <f>IF(SUMIFS('Quick Stats Data'!E:E,'Quick Stats Data'!A:A,$C$17,'Quick Stats Data'!$B:$B,$C21,'Quick Stats Data'!$C:$C,$D$9)=0," ",SUMIFS('Quick Stats Data'!E:E,'Quick Stats Data'!A:A,$C$17,'Quick Stats Data'!$B:$B,$C21,'Quick Stats Data'!$C:$C,$D$9))</f>
        <v>5.1100000000000003</v>
      </c>
      <c r="G21" s="128">
        <f>IF(SUMIFS('Quick Stats Data'!F:F,'Quick Stats Data'!A:A,$C$17,'Quick Stats Data'!$B:$B,$C21,'Quick Stats Data'!$C:$C,$D$9)=0," ",SUMIFS('Quick Stats Data'!F:F,'Quick Stats Data'!A:A,$C$17,'Quick Stats Data'!$B:$B,$C21,'Quick Stats Data'!$C:$C,$D$9))</f>
        <v>10.66</v>
      </c>
      <c r="H21" s="127">
        <f>IF(SUMIFS('Quick Stats Data'!D:D,'Quick Stats Data'!A:A,$C$17,'Quick Stats Data'!$B:$B,$C21,'Quick Stats Data'!$C:$C,$H$9)=0," ",SUMIFS('Quick Stats Data'!D:D,'Quick Stats Data'!A:A,$C$17,'Quick Stats Data'!$B:$B,$C21,'Quick Stats Data'!$C:$C,$H$9))</f>
        <v>5.6</v>
      </c>
      <c r="I21" s="128" t="str">
        <f>IF(SUMIFS('Quick Stats Data'!K:K,'Quick Stats Data'!A:A,$C$17,'Quick Stats Data'!B:B,C21,'Quick Stats Data'!C:C,$H$9)&gt;=50,"**",(IF(SUMIFS('Quick Stats Data'!K:K,'Quick Stats Data'!A:A,$C$17,'Quick Stats Data'!B:B,C21,'Quick Stats Data'!C:C,$H$9)&gt;25,IF(SUMIFS('Quick Stats Data'!K:K,'Quick Stats Data'!A:A,$C$17,'Quick Stats Data'!B:B,C21,'Quick Stats Data'!C:C,$H$9),"*"," ")," ")))</f>
        <v xml:space="preserve"> </v>
      </c>
      <c r="J21" s="128">
        <f>IF(SUMIFS('Quick Stats Data'!E:E,'Quick Stats Data'!A:A,$C$17,'Quick Stats Data'!$B:$B,$C21,'Quick Stats Data'!$C:$C,$H$9)=0," ",SUMIFS('Quick Stats Data'!E:E,'Quick Stats Data'!A:A,$C$17,'Quick Stats Data'!$B:$B,$C21,'Quick Stats Data'!$C:$C,$H$9))</f>
        <v>4.78</v>
      </c>
      <c r="K21" s="128">
        <f>IF(SUMIFS('Quick Stats Data'!F:F,'Quick Stats Data'!A:A,$C$17,'Quick Stats Data'!$B:$B,$C21,'Quick Stats Data'!$C:$C,$H$9)=0," ",SUMIFS('Quick Stats Data'!F:F,'Quick Stats Data'!A:A,$C$17,'Quick Stats Data'!$B:$B,$C21,'Quick Stats Data'!$C:$C,$H$9))</f>
        <v>6.56</v>
      </c>
      <c r="L21" s="127">
        <f>IF(SUMIFS('Quick Stats Data'!D:D,'Quick Stats Data'!A:A,$C$17,'Quick Stats Data'!$B:$B,$C21,'Quick Stats Data'!$C:$C,$L$9)=0," ",SUMIFS('Quick Stats Data'!D:D,'Quick Stats Data'!A:A,$C$17,'Quick Stats Data'!$B:$B,$C21,'Quick Stats Data'!$C:$C,$L$9))</f>
        <v>6.03</v>
      </c>
      <c r="M21" s="128" t="str">
        <f>IF(SUMIFS('Quick Stats Data'!K:K,'Quick Stats Data'!A:A,$C$17,'Quick Stats Data'!B:B,C21,'Quick Stats Data'!C:C,$L$9)&gt;=50,"**",(IF(SUMIFS('Quick Stats Data'!K:K,'Quick Stats Data'!A:A,$C$17,'Quick Stats Data'!B:B,C21,'Quick Stats Data'!C:C,$L$9)&gt;25,IF(SUMIFS('Quick Stats Data'!K:K,'Quick Stats Data'!A:A,$C$17,'Quick Stats Data'!B:B,C21,'Quick Stats Data'!C:C,$L$9),"*"," ")," ")))</f>
        <v xml:space="preserve"> </v>
      </c>
      <c r="N21" s="128">
        <f>IF(SUMIFS('Quick Stats Data'!E:E,'Quick Stats Data'!A:A,$C$17,'Quick Stats Data'!$B:$B,$C21,'Quick Stats Data'!$C:$C,$L$9)=0," ",SUMIFS('Quick Stats Data'!E:E,'Quick Stats Data'!A:A,$C$17,'Quick Stats Data'!$B:$B,$C21,'Quick Stats Data'!$C:$C,$L$9))</f>
        <v>5.31</v>
      </c>
      <c r="O21" s="128">
        <f>IF(SUMIFS('Quick Stats Data'!F:F,'Quick Stats Data'!A:A,$C$17,'Quick Stats Data'!$B:$B,$C21,'Quick Stats Data'!$C:$C,$L$9)=0," ",SUMIFS('Quick Stats Data'!F:F,'Quick Stats Data'!A:A,$C$17,'Quick Stats Data'!$B:$B,$C21,'Quick Stats Data'!$C:$C,$L$9))</f>
        <v>6.85</v>
      </c>
      <c r="P21" s="127">
        <f>SUMIFS('Quick Stats Data'!D:D,'Quick Stats Data'!$A:$A,$C$17,'Quick Stats Data'!$B:$B,$C21,'Quick Stats Data'!$C:$C,$P$9)</f>
        <v>6.41</v>
      </c>
      <c r="Q21" s="127"/>
      <c r="R21" s="128">
        <f>SUMIFS('Quick Stats Data'!E:E,'Quick Stats Data'!$A:$A,$C$17,'Quick Stats Data'!$B:$B,$C21,'Quick Stats Data'!$C:$C,$P$9)</f>
        <v>6.01</v>
      </c>
      <c r="S21" s="128">
        <f>SUMIFS('Quick Stats Data'!F:F,'Quick Stats Data'!$A:$A,$C$17,'Quick Stats Data'!$B:$B,$C21,'Quick Stats Data'!$C:$C,$P$9)</f>
        <v>6.83</v>
      </c>
    </row>
    <row r="22" spans="1:19" ht="15" customHeight="1">
      <c r="C22" s="63"/>
      <c r="D22" s="68"/>
      <c r="E22" s="68"/>
      <c r="F22" s="63"/>
      <c r="G22" s="63"/>
      <c r="H22" s="68"/>
      <c r="I22" s="68"/>
      <c r="J22" s="63"/>
      <c r="K22" s="63"/>
      <c r="L22" s="68"/>
      <c r="M22" s="68"/>
      <c r="N22" s="63"/>
      <c r="O22" s="63"/>
      <c r="P22" s="68"/>
      <c r="Q22" s="68"/>
      <c r="R22" s="63"/>
      <c r="S22" s="63"/>
    </row>
    <row r="23" spans="1:19" ht="30" customHeight="1">
      <c r="C23" s="131" t="s">
        <v>413</v>
      </c>
      <c r="D23" s="130" t="s">
        <v>91</v>
      </c>
      <c r="E23" s="130"/>
      <c r="F23" s="130" t="s">
        <v>90</v>
      </c>
      <c r="G23" s="130" t="s">
        <v>89</v>
      </c>
      <c r="H23" s="130" t="s">
        <v>91</v>
      </c>
      <c r="I23" s="130"/>
      <c r="J23" s="130" t="s">
        <v>90</v>
      </c>
      <c r="K23" s="130" t="s">
        <v>89</v>
      </c>
      <c r="L23" s="130" t="s">
        <v>91</v>
      </c>
      <c r="M23" s="130"/>
      <c r="N23" s="130" t="s">
        <v>90</v>
      </c>
      <c r="O23" s="130" t="s">
        <v>89</v>
      </c>
      <c r="P23" s="130" t="s">
        <v>91</v>
      </c>
      <c r="Q23" s="130"/>
      <c r="R23" s="130" t="s">
        <v>90</v>
      </c>
      <c r="S23" s="130" t="s">
        <v>89</v>
      </c>
    </row>
    <row r="24" spans="1:19" ht="15" customHeight="1">
      <c r="C24" s="126" t="s">
        <v>303</v>
      </c>
      <c r="D24" s="127">
        <f>IF(SUMIFS('Quick Stats Data'!D:D,'Quick Stats Data'!A:A,$C$23,'Quick Stats Data'!$B:$B,$C24,'Quick Stats Data'!$C:$C,$D$9)=0," ",SUMIFS('Quick Stats Data'!D:D,'Quick Stats Data'!A:A,$C$23,'Quick Stats Data'!$B:$B,$C24,'Quick Stats Data'!$C:$C,$D$9))</f>
        <v>59.36</v>
      </c>
      <c r="E24" s="128" t="str">
        <f>IF(SUMIFS('Quick Stats Data'!K:K,'Quick Stats Data'!A:A,$C$23,'Quick Stats Data'!B:B,C24,'Quick Stats Data'!C:C,$D$9)&gt;=50,"**",(IF(SUMIFS('Quick Stats Data'!K:K,'Quick Stats Data'!A:A,$C$23,'Quick Stats Data'!B:B,C24,'Quick Stats Data'!C:C,$D$9)&gt;25,IF(SUMIFS('Quick Stats Data'!K:K,'Quick Stats Data'!A:A,$C$23,'Quick Stats Data'!B:B,C24,'Quick Stats Data'!C:C,$D$9),"*"," ")," ")))</f>
        <v xml:space="preserve"> </v>
      </c>
      <c r="F24" s="128">
        <f>IF(SUMIFS('Quick Stats Data'!E:E,'Quick Stats Data'!A:A,$C$23,'Quick Stats Data'!$B:$B,$C24,'Quick Stats Data'!$C:$C,$D$9)=0," ",SUMIFS('Quick Stats Data'!E:E,'Quick Stats Data'!A:A,$C$23,'Quick Stats Data'!$B:$B,$C24,'Quick Stats Data'!$C:$C,$D$9))</f>
        <v>48.47</v>
      </c>
      <c r="G24" s="128">
        <f>IF(SUMIFS('Quick Stats Data'!F:F,'Quick Stats Data'!A:A,$C$23,'Quick Stats Data'!$B:$B,$C24,'Quick Stats Data'!$C:$C,$D$9)=0," ",SUMIFS('Quick Stats Data'!F:F,'Quick Stats Data'!A:A,$C$23,'Quick Stats Data'!$B:$B,$C24,'Quick Stats Data'!$C:$C,$D$9))</f>
        <v>69.400000000000006</v>
      </c>
      <c r="H24" s="127">
        <f>IF(SUMIFS('Quick Stats Data'!D:D,'Quick Stats Data'!A:A,$C$23,'Quick Stats Data'!$B:$B,$C24,'Quick Stats Data'!$C:$C,$H$9)=0," ",SUMIFS('Quick Stats Data'!D:D,'Quick Stats Data'!A:A,$C$23,'Quick Stats Data'!$B:$B,$C24,'Quick Stats Data'!$C:$C,$H$9))</f>
        <v>58.94</v>
      </c>
      <c r="I24" s="128" t="str">
        <f>IF(SUMIFS('Quick Stats Data'!K:K,'Quick Stats Data'!A:A,$C$23,'Quick Stats Data'!B:B,C24,'Quick Stats Data'!C:C,$H$9)&gt;=50,"**",(IF(SUMIFS('Quick Stats Data'!K:K,'Quick Stats Data'!A:A,$C$23,'Quick Stats Data'!B:B,C24,'Quick Stats Data'!C:C,$H$9)&gt;25,IF(SUMIFS('Quick Stats Data'!K:K,'Quick Stats Data'!A:A,$C$23,'Quick Stats Data'!B:B,C24,'Quick Stats Data'!C:C,$H$9),"*"," ")," ")))</f>
        <v xml:space="preserve"> </v>
      </c>
      <c r="J24" s="128">
        <f>IF(SUMIFS('Quick Stats Data'!E:E,'Quick Stats Data'!A:A,$C$23,'Quick Stats Data'!$B:$B,$C24,'Quick Stats Data'!$C:$C,$H$9)=0," ",SUMIFS('Quick Stats Data'!E:E,'Quick Stats Data'!A:A,$C$23,'Quick Stats Data'!$B:$B,$C24,'Quick Stats Data'!$C:$C,$H$9))</f>
        <v>55.72</v>
      </c>
      <c r="K24" s="128">
        <f>IF(SUMIFS('Quick Stats Data'!F:F,'Quick Stats Data'!A:A,$C$23,'Quick Stats Data'!$B:$B,$C24,'Quick Stats Data'!$C:$C,$H$9)=0," ",SUMIFS('Quick Stats Data'!F:F,'Quick Stats Data'!A:A,$C$23,'Quick Stats Data'!$B:$B,$C24,'Quick Stats Data'!$C:$C,$H$9))</f>
        <v>62.08</v>
      </c>
      <c r="L24" s="127">
        <f>IF(SUMIFS('Quick Stats Data'!D:D,'Quick Stats Data'!A:A,$C$23,'Quick Stats Data'!$B:$B,$C24,'Quick Stats Data'!$C:$C,$L$9)=0," ",SUMIFS('Quick Stats Data'!D:D,'Quick Stats Data'!A:A,$C$23,'Quick Stats Data'!$B:$B,$C24,'Quick Stats Data'!$C:$C,$L$9))</f>
        <v>54.73</v>
      </c>
      <c r="M24" s="128" t="str">
        <f>IF(SUMIFS('Quick Stats Data'!K:K,'Quick Stats Data'!A:A,$C$23,'Quick Stats Data'!B:B,C24,'Quick Stats Data'!C:C,$L$9)&gt;=50,"**",(IF(SUMIFS('Quick Stats Data'!K:K,'Quick Stats Data'!A:A,$C$23,'Quick Stats Data'!B:B,C24,'Quick Stats Data'!C:C,$L$9)&gt;25,IF(SUMIFS('Quick Stats Data'!K:K,'Quick Stats Data'!A:A,$C$23,'Quick Stats Data'!B:B,C24,'Quick Stats Data'!C:C,$L$9),"*"," ")," ")))</f>
        <v xml:space="preserve"> </v>
      </c>
      <c r="N24" s="128">
        <f>IF(SUMIFS('Quick Stats Data'!E:E,'Quick Stats Data'!A:A,$C$23,'Quick Stats Data'!$B:$B,$C24,'Quick Stats Data'!$C:$C,$L$9)=0," ",SUMIFS('Quick Stats Data'!E:E,'Quick Stats Data'!A:A,$C$23,'Quick Stats Data'!$B:$B,$C24,'Quick Stats Data'!$C:$C,$L$9))</f>
        <v>52.93</v>
      </c>
      <c r="O24" s="128">
        <f>IF(SUMIFS('Quick Stats Data'!F:F,'Quick Stats Data'!A:A,$C$23,'Quick Stats Data'!$B:$B,$C24,'Quick Stats Data'!$C:$C,$L$9)=0," ",SUMIFS('Quick Stats Data'!F:F,'Quick Stats Data'!A:A,$C$23,'Quick Stats Data'!$B:$B,$C24,'Quick Stats Data'!$C:$C,$L$9))</f>
        <v>56.52</v>
      </c>
      <c r="P24" s="127">
        <f>SUMIFS('Quick Stats Data'!D:D,'Quick Stats Data'!$A:$A,$C$23,'Quick Stats Data'!$B:$B,$C24,'Quick Stats Data'!$C:$C,$P$9)</f>
        <v>54.81</v>
      </c>
      <c r="Q24" s="127"/>
      <c r="R24" s="128">
        <f>SUMIFS('Quick Stats Data'!E:E,'Quick Stats Data'!$A:$A,$C$23,'Quick Stats Data'!$B:$B,$C24,'Quick Stats Data'!$C:$C,$P$9)</f>
        <v>53.9</v>
      </c>
      <c r="S24" s="128">
        <f>SUMIFS('Quick Stats Data'!F:F,'Quick Stats Data'!$A:$A,$C$23,'Quick Stats Data'!$B:$B,$C24,'Quick Stats Data'!$C:$C,$P$9)</f>
        <v>55.72</v>
      </c>
    </row>
    <row r="25" spans="1:19" ht="15" customHeight="1">
      <c r="C25" s="126" t="s">
        <v>277</v>
      </c>
      <c r="D25" s="127">
        <f>IF(SUMIFS('Quick Stats Data'!D:D,'Quick Stats Data'!A:A,$C$23,'Quick Stats Data'!$B:$B,$C25,'Quick Stats Data'!$C:$C,$D$9)=0," ",SUMIFS('Quick Stats Data'!D:D,'Quick Stats Data'!A:A,$C$23,'Quick Stats Data'!$B:$B,$C25,'Quick Stats Data'!$C:$C,$D$9))</f>
        <v>40.200000000000003</v>
      </c>
      <c r="E25" s="128" t="str">
        <f>IF(SUMIFS('Quick Stats Data'!K:K,'Quick Stats Data'!A:A,$C$23,'Quick Stats Data'!B:B,C25,'Quick Stats Data'!C:C,$D$9)&gt;=50,"**",(IF(SUMIFS('Quick Stats Data'!K:K,'Quick Stats Data'!A:A,$C$23,'Quick Stats Data'!B:B,C25,'Quick Stats Data'!C:C,$D$9)&gt;25,IF(SUMIFS('Quick Stats Data'!K:K,'Quick Stats Data'!A:A,$C$23,'Quick Stats Data'!B:B,C25,'Quick Stats Data'!C:C,$D$9),"*"," ")," ")))</f>
        <v xml:space="preserve"> </v>
      </c>
      <c r="F25" s="128">
        <f>IF(SUMIFS('Quick Stats Data'!E:E,'Quick Stats Data'!A:A,$C$23,'Quick Stats Data'!$B:$B,$C25,'Quick Stats Data'!$C:$C,$D$9)=0," ",SUMIFS('Quick Stats Data'!E:E,'Quick Stats Data'!A:A,$C$23,'Quick Stats Data'!$B:$B,$C25,'Quick Stats Data'!$C:$C,$D$9))</f>
        <v>30.18</v>
      </c>
      <c r="G25" s="128">
        <f>IF(SUMIFS('Quick Stats Data'!F:F,'Quick Stats Data'!A:A,$C$23,'Quick Stats Data'!$B:$B,$C25,'Quick Stats Data'!$C:$C,$D$9)=0," ",SUMIFS('Quick Stats Data'!F:F,'Quick Stats Data'!A:A,$C$23,'Quick Stats Data'!$B:$B,$C25,'Quick Stats Data'!$C:$C,$D$9))</f>
        <v>51.1</v>
      </c>
      <c r="H25" s="127">
        <f>IF(SUMIFS('Quick Stats Data'!D:D,'Quick Stats Data'!A:A,$C$23,'Quick Stats Data'!$B:$B,$C25,'Quick Stats Data'!$C:$C,$H$9)=0," ",SUMIFS('Quick Stats Data'!D:D,'Quick Stats Data'!A:A,$C$23,'Quick Stats Data'!$B:$B,$C25,'Quick Stats Data'!$C:$C,$H$9))</f>
        <v>39.270000000000003</v>
      </c>
      <c r="I25" s="128" t="str">
        <f>IF(SUMIFS('Quick Stats Data'!K:K,'Quick Stats Data'!A:A,$C$23,'Quick Stats Data'!B:B,C25,'Quick Stats Data'!C:C,$H$9)&gt;=50,"**",(IF(SUMIFS('Quick Stats Data'!K:K,'Quick Stats Data'!A:A,$C$23,'Quick Stats Data'!B:B,C25,'Quick Stats Data'!C:C,$H$9)&gt;25,IF(SUMIFS('Quick Stats Data'!K:K,'Quick Stats Data'!A:A,$C$23,'Quick Stats Data'!B:B,C25,'Quick Stats Data'!C:C,$H$9),"*"," ")," ")))</f>
        <v xml:space="preserve"> </v>
      </c>
      <c r="J25" s="128">
        <f>IF(SUMIFS('Quick Stats Data'!E:E,'Quick Stats Data'!A:A,$C$23,'Quick Stats Data'!$B:$B,$C25,'Quick Stats Data'!$C:$C,$H$9)=0," ",SUMIFS('Quick Stats Data'!E:E,'Quick Stats Data'!A:A,$C$23,'Quick Stats Data'!$B:$B,$C25,'Quick Stats Data'!$C:$C,$H$9))</f>
        <v>36.18</v>
      </c>
      <c r="K25" s="128">
        <f>IF(SUMIFS('Quick Stats Data'!F:F,'Quick Stats Data'!A:A,$C$23,'Quick Stats Data'!$B:$B,$C25,'Quick Stats Data'!$C:$C,$H$9)=0," ",SUMIFS('Quick Stats Data'!F:F,'Quick Stats Data'!A:A,$C$23,'Quick Stats Data'!$B:$B,$C25,'Quick Stats Data'!$C:$C,$H$9))</f>
        <v>42.45</v>
      </c>
      <c r="L25" s="127">
        <f>IF(SUMIFS('Quick Stats Data'!D:D,'Quick Stats Data'!A:A,$C$23,'Quick Stats Data'!$B:$B,$C25,'Quick Stats Data'!$C:$C,$L$9)=0," ",SUMIFS('Quick Stats Data'!D:D,'Quick Stats Data'!A:A,$C$23,'Quick Stats Data'!$B:$B,$C25,'Quick Stats Data'!$C:$C,$L$9))</f>
        <v>42.77</v>
      </c>
      <c r="M25" s="128" t="str">
        <f>IF(SUMIFS('Quick Stats Data'!K:K,'Quick Stats Data'!A:A,$C$23,'Quick Stats Data'!B:B,C25,'Quick Stats Data'!C:C,$L$9)&gt;=50,"**",(IF(SUMIFS('Quick Stats Data'!K:K,'Quick Stats Data'!A:A,$C$23,'Quick Stats Data'!B:B,C25,'Quick Stats Data'!C:C,$L$9)&gt;25,IF(SUMIFS('Quick Stats Data'!K:K,'Quick Stats Data'!A:A,$C$23,'Quick Stats Data'!B:B,C25,'Quick Stats Data'!C:C,$L$9),"*"," ")," ")))</f>
        <v xml:space="preserve"> </v>
      </c>
      <c r="N25" s="128">
        <f>IF(SUMIFS('Quick Stats Data'!E:E,'Quick Stats Data'!A:A,$C$23,'Quick Stats Data'!$B:$B,$C25,'Quick Stats Data'!$C:$C,$L$9)=0," ",SUMIFS('Quick Stats Data'!E:E,'Quick Stats Data'!A:A,$C$23,'Quick Stats Data'!$B:$B,$C25,'Quick Stats Data'!$C:$C,$L$9))</f>
        <v>40.99</v>
      </c>
      <c r="O25" s="128">
        <f>IF(SUMIFS('Quick Stats Data'!F:F,'Quick Stats Data'!A:A,$C$23,'Quick Stats Data'!$B:$B,$C25,'Quick Stats Data'!$C:$C,$L$9)=0," ",SUMIFS('Quick Stats Data'!F:F,'Quick Stats Data'!A:A,$C$23,'Quick Stats Data'!$B:$B,$C25,'Quick Stats Data'!$C:$C,$L$9))</f>
        <v>44.58</v>
      </c>
      <c r="P25" s="127">
        <f>SUMIFS('Quick Stats Data'!D:D,'Quick Stats Data'!$A:$A,$C$23,'Quick Stats Data'!$B:$B,$C25,'Quick Stats Data'!$C:$C,$P$9)</f>
        <v>43.19</v>
      </c>
      <c r="Q25" s="127"/>
      <c r="R25" s="128">
        <f>SUMIFS('Quick Stats Data'!E:E,'Quick Stats Data'!$A:$A,$C$23,'Quick Stats Data'!$B:$B,$C25,'Quick Stats Data'!$C:$C,$P$9)</f>
        <v>42.29</v>
      </c>
      <c r="S25" s="128">
        <f>SUMIFS('Quick Stats Data'!F:F,'Quick Stats Data'!$A:$A,$C$23,'Quick Stats Data'!$B:$B,$C25,'Quick Stats Data'!$C:$C,$P$9)</f>
        <v>44.1</v>
      </c>
    </row>
    <row r="26" spans="1:19" ht="1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</row>
    <row r="27" spans="1:19" s="52" customFormat="1" ht="30" customHeight="1">
      <c r="C27" s="131" t="s">
        <v>406</v>
      </c>
      <c r="D27" s="130" t="s">
        <v>91</v>
      </c>
      <c r="E27" s="130"/>
      <c r="F27" s="130" t="s">
        <v>90</v>
      </c>
      <c r="G27" s="130" t="s">
        <v>89</v>
      </c>
      <c r="H27" s="130" t="s">
        <v>91</v>
      </c>
      <c r="I27" s="130"/>
      <c r="J27" s="130" t="s">
        <v>90</v>
      </c>
      <c r="K27" s="130" t="s">
        <v>89</v>
      </c>
      <c r="L27" s="130" t="s">
        <v>91</v>
      </c>
      <c r="M27" s="130"/>
      <c r="N27" s="130" t="s">
        <v>90</v>
      </c>
      <c r="O27" s="130" t="s">
        <v>89</v>
      </c>
      <c r="P27" s="130" t="s">
        <v>91</v>
      </c>
      <c r="Q27" s="130"/>
      <c r="R27" s="130" t="s">
        <v>90</v>
      </c>
      <c r="S27" s="130" t="s">
        <v>89</v>
      </c>
    </row>
    <row r="28" spans="1:19" ht="15" customHeight="1">
      <c r="C28" s="126" t="s">
        <v>408</v>
      </c>
      <c r="D28" s="127">
        <f>IF(SUMIFS('Quick Stats Data'!D:D,'Quick Stats Data'!A:A,$C$27,'Quick Stats Data'!$B:$B,$C28,'Quick Stats Data'!$C:$C,$D$9)=0," ",SUMIFS('Quick Stats Data'!D:D,'Quick Stats Data'!A:A,$C$27,'Quick Stats Data'!$B:$B,$C28,'Quick Stats Data'!$C:$C,$D$9))</f>
        <v>1.578786</v>
      </c>
      <c r="E28" s="128" t="str">
        <f>IF(SUMIFS('Quick Stats Data'!K:K,'Quick Stats Data'!A:A,$C$27,'Quick Stats Data'!B:B,C28,'Quick Stats Data'!C:C,$D$9)&gt;=50,"**",(IF(SUMIFS('Quick Stats Data'!K:K,'Quick Stats Data'!A:A,$C$27,'Quick Stats Data'!B:B,C28,'Quick Stats Data'!C:C,$D$9)&gt;25,IF(SUMIFS('Quick Stats Data'!K:K,'Quick Stats Data'!A:A,$C$27,'Quick Stats Data'!B:B,C28,'Quick Stats Data'!C:C,$D$9),"*"," ")," ")))</f>
        <v xml:space="preserve"> </v>
      </c>
      <c r="F28" s="128">
        <f>IF(SUMIFS('Quick Stats Data'!E:E,'Quick Stats Data'!A:A,$C$27,'Quick Stats Data'!$B:$B,$C28,'Quick Stats Data'!$C:$C,$D$9)=0," ",SUMIFS('Quick Stats Data'!E:E,'Quick Stats Data'!A:A,$C$27,'Quick Stats Data'!$B:$B,$C28,'Quick Stats Data'!$C:$C,$D$9))</f>
        <v>1.347315</v>
      </c>
      <c r="G28" s="128">
        <f>IF(SUMIFS('Quick Stats Data'!F:F,'Quick Stats Data'!A:A,$C$27,'Quick Stats Data'!$B:$B,$C28,'Quick Stats Data'!$C:$C,$D$9)=0," ",SUMIFS('Quick Stats Data'!F:F,'Quick Stats Data'!A:A,$C$27,'Quick Stats Data'!$B:$B,$C28,'Quick Stats Data'!$C:$C,$D$9))</f>
        <v>1.8102579999999999</v>
      </c>
      <c r="H28" s="142" t="s">
        <v>414</v>
      </c>
      <c r="I28" s="128"/>
      <c r="J28" s="142" t="s">
        <v>414</v>
      </c>
      <c r="K28" s="142" t="s">
        <v>414</v>
      </c>
      <c r="L28" s="127">
        <f>IF(SUMIFS('Quick Stats Data'!D:D,'Quick Stats Data'!A:A,$C$27,'Quick Stats Data'!$B:$B,$C28,'Quick Stats Data'!$C:$C,$L$9)=0," ",SUMIFS('Quick Stats Data'!D:D,'Quick Stats Data'!A:A,$C$27,'Quick Stats Data'!$B:$B,$C28,'Quick Stats Data'!$C:$C,$L$9))</f>
        <v>1.579115</v>
      </c>
      <c r="M28" s="128" t="str">
        <f>IF(SUMIFS('Quick Stats Data'!K:K,'Quick Stats Data'!A:A,$C$27,'Quick Stats Data'!B:B,C28,'Quick Stats Data'!C:C,$L$9)&gt;=50,"**",(IF(SUMIFS('Quick Stats Data'!K:K,'Quick Stats Data'!A:A,$C$27,'Quick Stats Data'!B:B,C28,'Quick Stats Data'!C:C,$L$9)&gt;25,IF(SUMIFS('Quick Stats Data'!K:K,'Quick Stats Data'!A:A,$C$27,'Quick Stats Data'!B:B,C28,'Quick Stats Data'!C:C,$L$9),"*"," ")," ")))</f>
        <v xml:space="preserve"> </v>
      </c>
      <c r="N28" s="128">
        <f>IF(SUMIFS('Quick Stats Data'!E:E,'Quick Stats Data'!A:A,$C$27,'Quick Stats Data'!$B:$B,$C28,'Quick Stats Data'!$C:$C,$L$9)=0," ",SUMIFS('Quick Stats Data'!E:E,'Quick Stats Data'!A:A,$C$27,'Quick Stats Data'!$B:$B,$C28,'Quick Stats Data'!$C:$C,$L$9))</f>
        <v>1.5390410000000001</v>
      </c>
      <c r="O28" s="128">
        <f>IF(SUMIFS('Quick Stats Data'!F:F,'Quick Stats Data'!A:A,$C$27,'Quick Stats Data'!$B:$B,$C28,'Quick Stats Data'!$C:$C,$L$9)=0," ",SUMIFS('Quick Stats Data'!F:F,'Quick Stats Data'!A:A,$C$27,'Quick Stats Data'!$B:$B,$C28,'Quick Stats Data'!$C:$C,$L$9))</f>
        <v>1.6191899999999999</v>
      </c>
      <c r="P28" s="127">
        <f>SUMIFS('Quick Stats Data'!D:D,'Quick Stats Data'!$A:$A,$C$27,'Quick Stats Data'!$B:$B,$C28,'Quick Stats Data'!$C:$C,$P$9)</f>
        <v>1.6012690000000001</v>
      </c>
      <c r="Q28" s="127"/>
      <c r="R28" s="128">
        <f>SUMIFS('Quick Stats Data'!E:E,'Quick Stats Data'!$A:$A,$C$27,'Quick Stats Data'!$B:$B,$C28,'Quick Stats Data'!$C:$C,$P$9)</f>
        <v>1.5800620000000001</v>
      </c>
      <c r="S28" s="128">
        <f>SUMIFS('Quick Stats Data'!F:F,'Quick Stats Data'!$A:$A,$C$27,'Quick Stats Data'!$B:$B,$C28,'Quick Stats Data'!$C:$C,$P$9)</f>
        <v>1.622476</v>
      </c>
    </row>
    <row r="29" spans="1:19" ht="15" customHeight="1">
      <c r="C29" s="126" t="s">
        <v>407</v>
      </c>
      <c r="D29" s="127">
        <f>IF(SUMIFS('Quick Stats Data'!D:D,'Quick Stats Data'!A:A,$C$27,'Quick Stats Data'!$B:$B,$C29,'Quick Stats Data'!$C:$C,$D$9)=0," ",SUMIFS('Quick Stats Data'!D:D,'Quick Stats Data'!A:A,$C$27,'Quick Stats Data'!$B:$B,$C29,'Quick Stats Data'!$C:$C,$D$9))</f>
        <v>2.151316</v>
      </c>
      <c r="E29" s="128" t="str">
        <f>IF(SUMIFS('Quick Stats Data'!K:K,'Quick Stats Data'!A:A,$C$27,'Quick Stats Data'!B:B,C29,'Quick Stats Data'!C:C,$D$9)&gt;=50,"**",(IF(SUMIFS('Quick Stats Data'!K:K,'Quick Stats Data'!A:A,$C$27,'Quick Stats Data'!B:B,C29,'Quick Stats Data'!C:C,$D$9)&gt;25,IF(SUMIFS('Quick Stats Data'!K:K,'Quick Stats Data'!A:A,$C$27,'Quick Stats Data'!B:B,C29,'Quick Stats Data'!C:C,$D$9),"*"," ")," ")))</f>
        <v xml:space="preserve"> </v>
      </c>
      <c r="F29" s="128">
        <f>IF(SUMIFS('Quick Stats Data'!E:E,'Quick Stats Data'!A:A,$C$27,'Quick Stats Data'!$B:$B,$C29,'Quick Stats Data'!$C:$C,$D$9)=0," ",SUMIFS('Quick Stats Data'!E:E,'Quick Stats Data'!A:A,$C$27,'Quick Stats Data'!$B:$B,$C29,'Quick Stats Data'!$C:$C,$D$9))</f>
        <v>1.96374</v>
      </c>
      <c r="G29" s="128">
        <f>IF(SUMIFS('Quick Stats Data'!F:F,'Quick Stats Data'!A:A,$C$27,'Quick Stats Data'!$B:$B,$C29,'Quick Stats Data'!$C:$C,$D$9)=0," ",SUMIFS('Quick Stats Data'!F:F,'Quick Stats Data'!A:A,$C$27,'Quick Stats Data'!$B:$B,$C29,'Quick Stats Data'!$C:$C,$D$9))</f>
        <v>2.338892</v>
      </c>
      <c r="H29" s="142" t="s">
        <v>414</v>
      </c>
      <c r="I29" s="128"/>
      <c r="J29" s="142" t="s">
        <v>414</v>
      </c>
      <c r="K29" s="142" t="s">
        <v>414</v>
      </c>
      <c r="L29" s="127">
        <f>IF(SUMIFS('Quick Stats Data'!D:D,'Quick Stats Data'!A:A,$C$27,'Quick Stats Data'!$B:$B,$C29,'Quick Stats Data'!$C:$C,$L$9)=0," ",SUMIFS('Quick Stats Data'!D:D,'Quick Stats Data'!A:A,$C$27,'Quick Stats Data'!$B:$B,$C29,'Quick Stats Data'!$C:$C,$L$9))</f>
        <v>2.1023640000000001</v>
      </c>
      <c r="M29" s="128" t="str">
        <f>IF(SUMIFS('Quick Stats Data'!K:K,'Quick Stats Data'!A:A,$C$27,'Quick Stats Data'!B:B,C29,'Quick Stats Data'!C:C,$L$9)&gt;=50,"**",(IF(SUMIFS('Quick Stats Data'!K:K,'Quick Stats Data'!A:A,$C$27,'Quick Stats Data'!B:B,C29,'Quick Stats Data'!C:C,$L$9)&gt;25,IF(SUMIFS('Quick Stats Data'!K:K,'Quick Stats Data'!A:A,$C$27,'Quick Stats Data'!B:B,C29,'Quick Stats Data'!C:C,$L$9),"*"," ")," ")))</f>
        <v xml:space="preserve"> </v>
      </c>
      <c r="N29" s="128">
        <f>IF(SUMIFS('Quick Stats Data'!E:E,'Quick Stats Data'!A:A,$C$27,'Quick Stats Data'!$B:$B,$C29,'Quick Stats Data'!$C:$C,$L$9)=0," ",SUMIFS('Quick Stats Data'!E:E,'Quick Stats Data'!A:A,$C$27,'Quick Stats Data'!$B:$B,$C29,'Quick Stats Data'!$C:$C,$L$9))</f>
        <v>2.053604</v>
      </c>
      <c r="O29" s="128">
        <f>IF(SUMIFS('Quick Stats Data'!F:F,'Quick Stats Data'!A:A,$C$27,'Quick Stats Data'!$B:$B,$C29,'Quick Stats Data'!$C:$C,$L$9)=0," ",SUMIFS('Quick Stats Data'!F:F,'Quick Stats Data'!A:A,$C$27,'Quick Stats Data'!$B:$B,$C29,'Quick Stats Data'!$C:$C,$L$9))</f>
        <v>2.1511239999999998</v>
      </c>
      <c r="P29" s="127">
        <f>SUMIFS('Quick Stats Data'!D:D,'Quick Stats Data'!$A:$A,$C$27,'Quick Stats Data'!$B:$B,$C29,'Quick Stats Data'!$C:$C,$P$9)</f>
        <v>2.1580889999999999</v>
      </c>
      <c r="Q29" s="127"/>
      <c r="R29" s="128">
        <f>SUMIFS('Quick Stats Data'!E:E,'Quick Stats Data'!$A:$A,$C$27,'Quick Stats Data'!$B:$B,$C29,'Quick Stats Data'!$C:$C,$P$9)</f>
        <v>2.132949</v>
      </c>
      <c r="S29" s="128">
        <f>SUMIFS('Quick Stats Data'!F:F,'Quick Stats Data'!$A:$A,$C$27,'Quick Stats Data'!$B:$B,$C29,'Quick Stats Data'!$C:$C,$P$9)</f>
        <v>2.1832289999999999</v>
      </c>
    </row>
    <row r="30" spans="1:19" s="93" customFormat="1" ht="7.5" customHeight="1">
      <c r="C30" s="133"/>
      <c r="D30" s="134"/>
      <c r="E30" s="134"/>
      <c r="F30" s="133"/>
      <c r="G30" s="133"/>
      <c r="H30" s="134"/>
      <c r="I30" s="134"/>
      <c r="J30" s="133"/>
      <c r="K30" s="133"/>
      <c r="L30" s="134"/>
      <c r="M30" s="134"/>
      <c r="N30" s="133"/>
      <c r="O30" s="133"/>
      <c r="P30" s="134"/>
      <c r="Q30" s="134"/>
      <c r="R30" s="133"/>
      <c r="S30" s="133"/>
    </row>
    <row r="31" spans="1:19" ht="15" customHeight="1" thickBot="1">
      <c r="A31" s="66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</row>
    <row r="32" spans="1:19" ht="9.75" customHeight="1" thickTop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</row>
    <row r="33" spans="2:19" ht="15" customHeight="1">
      <c r="F33" s="70"/>
      <c r="S33" s="135" t="s">
        <v>387</v>
      </c>
    </row>
    <row r="34" spans="2:19" ht="15" customHeight="1">
      <c r="B34" s="109" t="s">
        <v>212</v>
      </c>
      <c r="C34" s="110"/>
      <c r="D34" s="111"/>
      <c r="E34" s="111"/>
      <c r="F34" s="112"/>
      <c r="G34" s="111"/>
      <c r="H34" s="111"/>
      <c r="I34" s="111"/>
      <c r="J34" s="136"/>
      <c r="K34" s="136"/>
      <c r="L34" s="111"/>
      <c r="M34" s="111"/>
      <c r="N34" s="136"/>
      <c r="O34" s="136"/>
      <c r="P34" s="136"/>
      <c r="Q34" s="136"/>
      <c r="R34" s="136"/>
      <c r="S34" s="136"/>
    </row>
    <row r="35" spans="2:19" ht="15" customHeight="1">
      <c r="B35" s="113" t="s">
        <v>213</v>
      </c>
      <c r="C35" s="114"/>
      <c r="D35" s="111"/>
      <c r="E35" s="111"/>
      <c r="F35" s="112"/>
      <c r="G35" s="111"/>
      <c r="H35" s="111"/>
      <c r="I35" s="111"/>
      <c r="J35" s="136"/>
      <c r="K35" s="136"/>
      <c r="L35" s="111"/>
      <c r="M35" s="111"/>
      <c r="N35" s="136"/>
      <c r="O35" s="136"/>
      <c r="P35" s="136"/>
      <c r="Q35" s="136"/>
      <c r="R35" s="136"/>
      <c r="S35" s="136"/>
    </row>
    <row r="36" spans="2:19" ht="15" customHeight="1">
      <c r="B36" s="115" t="s">
        <v>214</v>
      </c>
      <c r="C36" s="114"/>
      <c r="D36" s="111"/>
      <c r="E36" s="111"/>
      <c r="F36" s="112"/>
      <c r="G36" s="111"/>
      <c r="H36" s="111"/>
      <c r="I36" s="111"/>
      <c r="J36" s="136"/>
      <c r="K36" s="136"/>
      <c r="L36" s="111"/>
      <c r="M36" s="111"/>
      <c r="N36" s="136"/>
      <c r="O36" s="136"/>
      <c r="P36" s="136"/>
      <c r="Q36" s="136"/>
      <c r="R36" s="136"/>
      <c r="S36" s="136"/>
    </row>
    <row r="37" spans="2:19" ht="15" customHeight="1">
      <c r="B37" s="114" t="s">
        <v>395</v>
      </c>
      <c r="C37" s="114"/>
      <c r="D37" s="111"/>
      <c r="E37" s="111"/>
      <c r="F37" s="112"/>
      <c r="G37" s="111"/>
      <c r="H37" s="111"/>
      <c r="I37" s="111"/>
      <c r="J37" s="136"/>
      <c r="K37" s="136"/>
      <c r="L37" s="111"/>
      <c r="M37" s="111"/>
      <c r="N37" s="136"/>
      <c r="O37" s="136"/>
      <c r="P37" s="136"/>
      <c r="Q37" s="136"/>
      <c r="R37" s="136"/>
      <c r="S37" s="136"/>
    </row>
    <row r="38" spans="2:19" ht="15" customHeight="1">
      <c r="B38" s="115" t="s">
        <v>215</v>
      </c>
      <c r="C38" s="114"/>
      <c r="D38" s="111"/>
      <c r="E38" s="111"/>
      <c r="F38" s="112"/>
      <c r="G38" s="111"/>
      <c r="H38" s="111"/>
      <c r="I38" s="111"/>
      <c r="J38" s="136"/>
      <c r="K38" s="136"/>
      <c r="L38" s="111"/>
      <c r="M38" s="111"/>
      <c r="N38" s="136"/>
      <c r="O38" s="136"/>
      <c r="P38" s="136"/>
      <c r="Q38" s="136"/>
      <c r="R38" s="136"/>
      <c r="S38" s="136"/>
    </row>
    <row r="39" spans="2:19" ht="15" customHeight="1">
      <c r="B39" s="116" t="s">
        <v>216</v>
      </c>
      <c r="C39" s="114"/>
      <c r="D39" s="111"/>
      <c r="E39" s="111"/>
      <c r="F39" s="112"/>
      <c r="G39" s="111"/>
      <c r="H39" s="111"/>
      <c r="I39" s="111"/>
      <c r="J39" s="136"/>
      <c r="K39" s="136"/>
      <c r="L39" s="111"/>
      <c r="M39" s="111"/>
      <c r="N39" s="136"/>
      <c r="O39" s="136"/>
      <c r="P39" s="136"/>
      <c r="Q39" s="136"/>
      <c r="R39" s="136"/>
      <c r="S39" s="136"/>
    </row>
    <row r="40" spans="2:19" ht="15" customHeight="1">
      <c r="B40" s="117" t="s">
        <v>15</v>
      </c>
      <c r="C40" s="114" t="s">
        <v>217</v>
      </c>
      <c r="D40" s="111"/>
      <c r="E40" s="111"/>
      <c r="F40" s="112"/>
      <c r="G40" s="111"/>
      <c r="H40" s="111"/>
      <c r="I40" s="111"/>
      <c r="J40" s="136"/>
      <c r="K40" s="136"/>
      <c r="L40" s="111"/>
      <c r="M40" s="111"/>
      <c r="N40" s="136"/>
      <c r="O40" s="136"/>
      <c r="P40" s="136"/>
      <c r="Q40" s="136"/>
      <c r="R40" s="136"/>
      <c r="S40" s="136"/>
    </row>
    <row r="41" spans="2:19" ht="15" customHeight="1">
      <c r="B41" s="118" t="s">
        <v>218</v>
      </c>
      <c r="C41" s="114" t="s">
        <v>219</v>
      </c>
      <c r="D41" s="111"/>
      <c r="E41" s="111"/>
      <c r="F41" s="112"/>
      <c r="G41" s="111"/>
      <c r="H41" s="111"/>
      <c r="I41" s="111"/>
      <c r="J41" s="136"/>
      <c r="K41" s="136"/>
      <c r="L41" s="111"/>
      <c r="M41" s="111"/>
      <c r="N41" s="136"/>
      <c r="O41" s="136"/>
      <c r="P41" s="136"/>
      <c r="Q41" s="136"/>
      <c r="R41" s="136"/>
      <c r="S41" s="136"/>
    </row>
    <row r="42" spans="2:19" ht="15" customHeight="1">
      <c r="B42" s="119" t="s">
        <v>526</v>
      </c>
      <c r="C42" s="120"/>
      <c r="D42" s="121"/>
      <c r="E42" s="121"/>
      <c r="F42" s="122"/>
      <c r="G42" s="121"/>
      <c r="H42" s="121"/>
      <c r="I42" s="121"/>
      <c r="J42" s="137"/>
      <c r="K42" s="137"/>
      <c r="L42" s="121"/>
      <c r="M42" s="121"/>
      <c r="N42" s="137"/>
      <c r="O42" s="137"/>
      <c r="P42" s="137"/>
      <c r="Q42" s="137"/>
      <c r="R42" s="137"/>
      <c r="S42" s="137"/>
    </row>
    <row r="43" spans="2:19" ht="15" customHeight="1">
      <c r="B43" s="193" t="s">
        <v>527</v>
      </c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</row>
    <row r="44" spans="2:19" ht="15" customHeight="1"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</row>
  </sheetData>
  <sheetProtection algorithmName="SHA-512" hashValue="QVXY+IFSHZnnlAKXfXHfflRW6OVL06oUTtQkvz9NWsdFcphJWNHnTPM+YMts0aA8OwLF+IQ2EvuSrStk9TJAsQ==" saltValue="AZzYIOkhnPzLflhxsQ8QUg==" spinCount="100000" sheet="1" objects="1" scenarios="1"/>
  <mergeCells count="4">
    <mergeCell ref="D9:G9"/>
    <mergeCell ref="H9:K9"/>
    <mergeCell ref="L9:O9"/>
    <mergeCell ref="P9:S9"/>
  </mergeCells>
  <conditionalFormatting sqref="H12:H15 H18:H21 H24:H25">
    <cfRule type="expression" dxfId="357" priority="109">
      <formula>$K12&lt;$R12</formula>
    </cfRule>
    <cfRule type="expression" dxfId="356" priority="110">
      <formula>$J12&gt;$S12</formula>
    </cfRule>
  </conditionalFormatting>
  <conditionalFormatting sqref="D18:D21 D24:D25 D28:D29">
    <cfRule type="expression" dxfId="355" priority="105">
      <formula>$G18&lt;$R18</formula>
    </cfRule>
    <cfRule type="expression" dxfId="354" priority="106">
      <formula>$F18&gt;$S18</formula>
    </cfRule>
  </conditionalFormatting>
  <conditionalFormatting sqref="H18:H21">
    <cfRule type="expression" dxfId="353" priority="103">
      <formula>$K18&lt;$R18</formula>
    </cfRule>
    <cfRule type="expression" dxfId="352" priority="104">
      <formula>$J18&gt;$S18</formula>
    </cfRule>
  </conditionalFormatting>
  <conditionalFormatting sqref="D12:D15 D18:D21">
    <cfRule type="expression" dxfId="351" priority="111">
      <formula>$G12&lt;$R12</formula>
    </cfRule>
    <cfRule type="expression" dxfId="350" priority="112">
      <formula>$F12&gt;$S12</formula>
    </cfRule>
  </conditionalFormatting>
  <conditionalFormatting sqref="L12:L15 L18:L21 L24:L25 L28:L29">
    <cfRule type="expression" dxfId="349" priority="107">
      <formula>$O12&lt;$R12</formula>
    </cfRule>
    <cfRule type="expression" dxfId="348" priority="108">
      <formula>$N12&gt;$S12</formula>
    </cfRule>
  </conditionalFormatting>
  <conditionalFormatting sqref="E12">
    <cfRule type="expression" dxfId="347" priority="94">
      <formula>E12="**"</formula>
    </cfRule>
  </conditionalFormatting>
  <conditionalFormatting sqref="E25">
    <cfRule type="expression" dxfId="346" priority="27">
      <formula>E25="**"</formula>
    </cfRule>
  </conditionalFormatting>
  <conditionalFormatting sqref="E19">
    <cfRule type="expression" dxfId="345" priority="31">
      <formula>E19="**"</formula>
    </cfRule>
  </conditionalFormatting>
  <conditionalFormatting sqref="E13">
    <cfRule type="expression" dxfId="344" priority="35">
      <formula>E13="**"</formula>
    </cfRule>
  </conditionalFormatting>
  <conditionalFormatting sqref="E14">
    <cfRule type="expression" dxfId="343" priority="34">
      <formula>E14="**"</formula>
    </cfRule>
  </conditionalFormatting>
  <conditionalFormatting sqref="E15">
    <cfRule type="expression" dxfId="342" priority="33">
      <formula>E15="**"</formula>
    </cfRule>
  </conditionalFormatting>
  <conditionalFormatting sqref="E18">
    <cfRule type="expression" dxfId="341" priority="32">
      <formula>E18="**"</formula>
    </cfRule>
  </conditionalFormatting>
  <conditionalFormatting sqref="E20">
    <cfRule type="expression" dxfId="340" priority="30">
      <formula>E20="**"</formula>
    </cfRule>
  </conditionalFormatting>
  <conditionalFormatting sqref="E21">
    <cfRule type="expression" dxfId="339" priority="29">
      <formula>E21="**"</formula>
    </cfRule>
  </conditionalFormatting>
  <conditionalFormatting sqref="E24">
    <cfRule type="expression" dxfId="338" priority="28">
      <formula>E24="**"</formula>
    </cfRule>
  </conditionalFormatting>
  <conditionalFormatting sqref="E28">
    <cfRule type="expression" dxfId="337" priority="26">
      <formula>E28="**"</formula>
    </cfRule>
  </conditionalFormatting>
  <conditionalFormatting sqref="E29">
    <cfRule type="expression" dxfId="336" priority="25">
      <formula>E29="**"</formula>
    </cfRule>
  </conditionalFormatting>
  <conditionalFormatting sqref="I12">
    <cfRule type="expression" dxfId="335" priority="24">
      <formula>I12="**"</formula>
    </cfRule>
  </conditionalFormatting>
  <conditionalFormatting sqref="I13">
    <cfRule type="expression" dxfId="334" priority="23">
      <formula>I13="**"</formula>
    </cfRule>
  </conditionalFormatting>
  <conditionalFormatting sqref="I14">
    <cfRule type="expression" dxfId="333" priority="22">
      <formula>I14="**"</formula>
    </cfRule>
  </conditionalFormatting>
  <conditionalFormatting sqref="I15">
    <cfRule type="expression" dxfId="332" priority="21">
      <formula>I15="**"</formula>
    </cfRule>
  </conditionalFormatting>
  <conditionalFormatting sqref="M29">
    <cfRule type="expression" dxfId="331" priority="1">
      <formula>M29="**"</formula>
    </cfRule>
  </conditionalFormatting>
  <conditionalFormatting sqref="I18">
    <cfRule type="expression" dxfId="330" priority="20">
      <formula>I18="**"</formula>
    </cfRule>
  </conditionalFormatting>
  <conditionalFormatting sqref="I19">
    <cfRule type="expression" dxfId="329" priority="19">
      <formula>I19="**"</formula>
    </cfRule>
  </conditionalFormatting>
  <conditionalFormatting sqref="I20">
    <cfRule type="expression" dxfId="328" priority="18">
      <formula>I20="**"</formula>
    </cfRule>
  </conditionalFormatting>
  <conditionalFormatting sqref="I21">
    <cfRule type="expression" dxfId="327" priority="17">
      <formula>I21="**"</formula>
    </cfRule>
  </conditionalFormatting>
  <conditionalFormatting sqref="I24">
    <cfRule type="expression" dxfId="326" priority="16">
      <formula>I24="**"</formula>
    </cfRule>
  </conditionalFormatting>
  <conditionalFormatting sqref="I25">
    <cfRule type="expression" dxfId="325" priority="15">
      <formula>I25="**"</formula>
    </cfRule>
  </conditionalFormatting>
  <conditionalFormatting sqref="I28">
    <cfRule type="expression" dxfId="324" priority="14">
      <formula>I28="**"</formula>
    </cfRule>
  </conditionalFormatting>
  <conditionalFormatting sqref="I29">
    <cfRule type="expression" dxfId="323" priority="13">
      <formula>I29="**"</formula>
    </cfRule>
  </conditionalFormatting>
  <conditionalFormatting sqref="M12">
    <cfRule type="expression" dxfId="322" priority="12">
      <formula>M12="**"</formula>
    </cfRule>
  </conditionalFormatting>
  <conditionalFormatting sqref="M13">
    <cfRule type="expression" dxfId="321" priority="11">
      <formula>M13="**"</formula>
    </cfRule>
  </conditionalFormatting>
  <conditionalFormatting sqref="M14">
    <cfRule type="expression" dxfId="320" priority="10">
      <formula>M14="**"</formula>
    </cfRule>
  </conditionalFormatting>
  <conditionalFormatting sqref="M15">
    <cfRule type="expression" dxfId="319" priority="9">
      <formula>M15="**"</formula>
    </cfRule>
  </conditionalFormatting>
  <conditionalFormatting sqref="M18">
    <cfRule type="expression" dxfId="318" priority="8">
      <formula>M18="**"</formula>
    </cfRule>
  </conditionalFormatting>
  <conditionalFormatting sqref="M19">
    <cfRule type="expression" dxfId="317" priority="7">
      <formula>M19="**"</formula>
    </cfRule>
  </conditionalFormatting>
  <conditionalFormatting sqref="M20">
    <cfRule type="expression" dxfId="316" priority="6">
      <formula>M20="**"</formula>
    </cfRule>
  </conditionalFormatting>
  <conditionalFormatting sqref="M21">
    <cfRule type="expression" dxfId="315" priority="5">
      <formula>M21="**"</formula>
    </cfRule>
  </conditionalFormatting>
  <conditionalFormatting sqref="M24">
    <cfRule type="expression" dxfId="314" priority="4">
      <formula>M24="**"</formula>
    </cfRule>
  </conditionalFormatting>
  <conditionalFormatting sqref="M25">
    <cfRule type="expression" dxfId="313" priority="3">
      <formula>M25="**"</formula>
    </cfRule>
  </conditionalFormatting>
  <conditionalFormatting sqref="M28">
    <cfRule type="expression" dxfId="312" priority="2">
      <formula>M28="**"</formula>
    </cfRule>
  </conditionalFormatting>
  <hyperlinks>
    <hyperlink ref="B43" r:id="rId1" xr:uid="{EFE43FED-609A-4D83-8A8E-8F84B4E677DC}"/>
  </hyperlinks>
  <pageMargins left="0.25" right="0.25" top="0.75" bottom="0.75" header="0.3" footer="0.3"/>
  <pageSetup paperSize="8" scale="91" fitToHeight="0" orientation="portrait" r:id="rId2"/>
  <drawing r:id="rId3"/>
  <legacyDrawing r:id="rId4"/>
  <controls>
    <mc:AlternateContent xmlns:mc="http://schemas.openxmlformats.org/markup-compatibility/2006">
      <mc:Choice Requires="x14">
        <control shapeId="29697" r:id="rId5" name="DropDownBox">
          <controlPr defaultSize="0" autoLine="0" linkedCell="'LGA Quick Stats - Fruit &amp; Veg'!C6" listFillRange="'Lookup Tables_OLD'!D2:D80" r:id="rId6">
            <anchor moveWithCells="1">
              <from>
                <xdr:col>2</xdr:col>
                <xdr:colOff>12700</xdr:colOff>
                <xdr:row>4</xdr:row>
                <xdr:rowOff>69850</xdr:rowOff>
              </from>
              <to>
                <xdr:col>2</xdr:col>
                <xdr:colOff>4730750</xdr:colOff>
                <xdr:row>6</xdr:row>
                <xdr:rowOff>38100</xdr:rowOff>
              </to>
            </anchor>
          </controlPr>
        </control>
      </mc:Choice>
      <mc:Fallback>
        <control shapeId="29697" r:id="rId5" name="DropDownBox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FF60C-0874-4A15-975F-36044B848ECE}">
  <sheetPr codeName="Sheet12">
    <tabColor theme="9" tint="-0.249977111117893"/>
    <pageSetUpPr fitToPage="1"/>
  </sheetPr>
  <dimension ref="A5:X48"/>
  <sheetViews>
    <sheetView showGridLines="0" showRowColHeaders="0" zoomScaleNormal="100" workbookViewId="0">
      <pane ySplit="9" topLeftCell="A10" activePane="bottomLeft" state="frozen"/>
      <selection activeCell="N37" sqref="N37"/>
      <selection pane="bottomLeft" activeCell="X19" sqref="X19"/>
    </sheetView>
  </sheetViews>
  <sheetFormatPr defaultColWidth="9.1796875" defaultRowHeight="12.5"/>
  <cols>
    <col min="1" max="1" width="2.453125" style="48" customWidth="1"/>
    <col min="2" max="2" width="16.54296875" style="48" customWidth="1"/>
    <col min="3" max="3" width="69" style="48" customWidth="1"/>
    <col min="4" max="4" width="6.7265625" style="48" customWidth="1"/>
    <col min="5" max="5" width="2.7265625" style="48" customWidth="1"/>
    <col min="6" max="7" width="5.7265625" style="48" customWidth="1"/>
    <col min="8" max="8" width="10.7265625" style="48" customWidth="1"/>
    <col min="9" max="9" width="2.7265625" style="48" customWidth="1"/>
    <col min="10" max="11" width="5.7265625" style="48" customWidth="1"/>
    <col min="12" max="12" width="10.7265625" style="48" customWidth="1"/>
    <col min="13" max="13" width="2.7265625" style="48" customWidth="1"/>
    <col min="14" max="15" width="5.7265625" style="48" customWidth="1"/>
    <col min="16" max="16" width="10.7265625" style="48" customWidth="1"/>
    <col min="17" max="17" width="2.7265625" style="48" customWidth="1"/>
    <col min="18" max="19" width="5.7265625" style="48" customWidth="1"/>
    <col min="20" max="16384" width="9.1796875" style="48"/>
  </cols>
  <sheetData>
    <row r="5" spans="1:24" ht="13">
      <c r="C5" s="49"/>
    </row>
    <row r="6" spans="1:24" ht="12.75" customHeight="1">
      <c r="B6" s="50"/>
      <c r="C6" s="51" t="s">
        <v>116</v>
      </c>
    </row>
    <row r="9" spans="1:24" ht="30" customHeight="1">
      <c r="A9" s="52"/>
      <c r="B9" s="52"/>
      <c r="C9" s="151"/>
      <c r="D9" s="205" t="str">
        <f>C6</f>
        <v>East Gippsland</v>
      </c>
      <c r="E9" s="205"/>
      <c r="F9" s="205"/>
      <c r="G9" s="205"/>
      <c r="H9" s="205" t="str">
        <f>VLOOKUP(C6,Lookup!B:D,2,FALSE)</f>
        <v>Outer Gippsland Area</v>
      </c>
      <c r="I9" s="205"/>
      <c r="J9" s="205"/>
      <c r="K9" s="205"/>
      <c r="L9" s="205" t="str">
        <f>VLOOKUP(C6,Lookup!B:D,3,FALSE)</f>
        <v>South Division</v>
      </c>
      <c r="M9" s="205"/>
      <c r="N9" s="205"/>
      <c r="O9" s="205"/>
      <c r="P9" s="206" t="s">
        <v>0</v>
      </c>
      <c r="Q9" s="206"/>
      <c r="R9" s="206"/>
      <c r="S9" s="206"/>
    </row>
    <row r="10" spans="1:24" s="63" customFormat="1" ht="7.5" customHeight="1">
      <c r="A10" s="59"/>
      <c r="B10" s="59"/>
      <c r="C10" s="60"/>
      <c r="D10" s="61"/>
      <c r="E10" s="61"/>
      <c r="F10" s="61"/>
      <c r="G10" s="61"/>
      <c r="H10" s="62"/>
      <c r="I10" s="62"/>
      <c r="J10" s="62"/>
      <c r="K10" s="62"/>
      <c r="L10" s="62"/>
      <c r="M10" s="62"/>
      <c r="N10" s="62"/>
      <c r="O10" s="62"/>
      <c r="P10" s="61"/>
      <c r="Q10" s="61"/>
      <c r="R10" s="61"/>
      <c r="S10" s="61"/>
    </row>
    <row r="11" spans="1:24" s="141" customFormat="1" ht="30" customHeight="1">
      <c r="C11" s="152" t="s">
        <v>499</v>
      </c>
      <c r="D11" s="153" t="s">
        <v>91</v>
      </c>
      <c r="E11" s="153"/>
      <c r="F11" s="153" t="s">
        <v>90</v>
      </c>
      <c r="G11" s="153" t="s">
        <v>89</v>
      </c>
      <c r="H11" s="153" t="s">
        <v>91</v>
      </c>
      <c r="I11" s="153"/>
      <c r="J11" s="153" t="s">
        <v>90</v>
      </c>
      <c r="K11" s="153" t="s">
        <v>89</v>
      </c>
      <c r="L11" s="153" t="s">
        <v>91</v>
      </c>
      <c r="M11" s="153"/>
      <c r="N11" s="153" t="s">
        <v>90</v>
      </c>
      <c r="O11" s="153" t="s">
        <v>89</v>
      </c>
      <c r="P11" s="153" t="s">
        <v>91</v>
      </c>
      <c r="Q11" s="153"/>
      <c r="R11" s="153" t="s">
        <v>90</v>
      </c>
      <c r="S11" s="153" t="s">
        <v>89</v>
      </c>
    </row>
    <row r="12" spans="1:24" ht="15" customHeight="1">
      <c r="C12" s="126" t="s">
        <v>210</v>
      </c>
      <c r="D12" s="127">
        <f>IF(SUMIFS('Quick Stats Data'!D:D,'Quick Stats Data'!A:A,$C$11,'Quick Stats Data'!$B:$B,$C12,'Quick Stats Data'!$C:$C,$D$9)=0," ",SUMIFS('Quick Stats Data'!D:D,'Quick Stats Data'!A:A,$C$11,'Quick Stats Data'!$B:$B,$C12,'Quick Stats Data'!$C:$C,$D$9))</f>
        <v>1.1499999999999999</v>
      </c>
      <c r="E12" s="128" t="str">
        <f>IF(SUMIFS('Quick Stats Data'!K:K,'Quick Stats Data'!A:A,$C$11,'Quick Stats Data'!B:B,C12,'Quick Stats Data'!C:C,$D$9)&gt;=50,"**",(IF(SUMIFS('Quick Stats Data'!K:K,'Quick Stats Data'!A:A,$C$11,'Quick Stats Data'!B:B,C12,'Quick Stats Data'!C:C,$D$9)&gt;25,IF(SUMIFS('Quick Stats Data'!K:K,'Quick Stats Data'!A:A,$C$11,'Quick Stats Data'!B:B,C12,'Quick Stats Data'!C:C,$D$9),"*"," ")," ")))</f>
        <v>*</v>
      </c>
      <c r="F12" s="128">
        <f>IF(SUMIFS('Quick Stats Data'!E:E,'Quick Stats Data'!A:A,$C$11,'Quick Stats Data'!$B:$B,$C12,'Quick Stats Data'!$C:$C,$D$9)=0," ",SUMIFS('Quick Stats Data'!E:E,'Quick Stats Data'!A:A,$C$11,'Quick Stats Data'!$B:$B,$C12,'Quick Stats Data'!$C:$C,$D$9))</f>
        <v>0.51</v>
      </c>
      <c r="G12" s="128">
        <f>IF(SUMIFS('Quick Stats Data'!F:F,'Quick Stats Data'!A:A,$C$11,'Quick Stats Data'!$B:$B,$C12,'Quick Stats Data'!$C:$C,$D$9)=0," ",SUMIFS('Quick Stats Data'!F:F,'Quick Stats Data'!A:A,$C$11,'Quick Stats Data'!$B:$B,$C12,'Quick Stats Data'!$C:$C,$D$9))</f>
        <v>2.57</v>
      </c>
      <c r="H12" s="127">
        <f>IF(SUMIFS('Quick Stats Data'!D:D,'Quick Stats Data'!A:A,$C$11,'Quick Stats Data'!$B:$B,$C12,'Quick Stats Data'!$C:$C,$H$9)=0," ",SUMIFS('Quick Stats Data'!D:D,'Quick Stats Data'!A:A,$C$11,'Quick Stats Data'!$B:$B,$C12,'Quick Stats Data'!$C:$C,$H$9))</f>
        <v>1.31</v>
      </c>
      <c r="I12" s="128" t="str">
        <f>IF(SUMIFS('Quick Stats Data'!K:K,'Quick Stats Data'!A:A,$C$11,'Quick Stats Data'!B:B,C12,'Quick Stats Data'!C:C,$H$9)&gt;=50,"**",(IF(SUMIFS('Quick Stats Data'!K:K,'Quick Stats Data'!A:A,$C$11,'Quick Stats Data'!B:B,C12,'Quick Stats Data'!C:C,$H$9)&gt;25,IF(SUMIFS('Quick Stats Data'!K:K,'Quick Stats Data'!A:A,$C$11,'Quick Stats Data'!B:B,C12,'Quick Stats Data'!C:C,$H$9),"*"," ")," ")))</f>
        <v>*</v>
      </c>
      <c r="J12" s="128">
        <f>IF(SUMIFS('Quick Stats Data'!E:E,'Quick Stats Data'!A:A,$C$11,'Quick Stats Data'!$B:$B,$C12,'Quick Stats Data'!$C:$C,$H$9)=0," ",SUMIFS('Quick Stats Data'!E:E,'Quick Stats Data'!A:A,$C$11,'Quick Stats Data'!$B:$B,$C12,'Quick Stats Data'!$C:$C,$H$9))</f>
        <v>0.77</v>
      </c>
      <c r="K12" s="128">
        <f>IF(SUMIFS('Quick Stats Data'!F:F,'Quick Stats Data'!A:A,$C$11,'Quick Stats Data'!$B:$B,$C12,'Quick Stats Data'!$C:$C,$H$9)=0," ",SUMIFS('Quick Stats Data'!F:F,'Quick Stats Data'!A:A,$C$11,'Quick Stats Data'!$B:$B,$C12,'Quick Stats Data'!$C:$C,$H$9))</f>
        <v>2.21</v>
      </c>
      <c r="L12" s="127">
        <f>IF(SUMIFS('Quick Stats Data'!D:D,'Quick Stats Data'!A:A,$C$11,'Quick Stats Data'!$B:$B,$C12,'Quick Stats Data'!$C:$C,$L$9)=0," ",SUMIFS('Quick Stats Data'!D:D,'Quick Stats Data'!A:A,$C$11,'Quick Stats Data'!$B:$B,$C12,'Quick Stats Data'!$C:$C,$L$9))</f>
        <v>2.0099999999999998</v>
      </c>
      <c r="M12" s="128" t="str">
        <f>IF(SUMIFS('Quick Stats Data'!K:K,'Quick Stats Data'!A:A,$C$11,'Quick Stats Data'!B:B,C12,'Quick Stats Data'!C:C,$L$9)&gt;=50,"**",(IF(SUMIFS('Quick Stats Data'!K:K,'Quick Stats Data'!A:A,$C$11,'Quick Stats Data'!B:B,C12,'Quick Stats Data'!C:C,$L$9)&gt;25,IF(SUMIFS('Quick Stats Data'!K:K,'Quick Stats Data'!A:A,$C$11,'Quick Stats Data'!B:B,C12,'Quick Stats Data'!C:C,$L$9),"*"," ")," ")))</f>
        <v xml:space="preserve"> </v>
      </c>
      <c r="N12" s="128">
        <f>IF(SUMIFS('Quick Stats Data'!E:E,'Quick Stats Data'!A:A,$C$11,'Quick Stats Data'!$B:$B,$C12,'Quick Stats Data'!$C:$C,$L$9)=0," ",SUMIFS('Quick Stats Data'!E:E,'Quick Stats Data'!A:A,$C$11,'Quick Stats Data'!$B:$B,$C12,'Quick Stats Data'!$C:$C,$L$9))</f>
        <v>1.6</v>
      </c>
      <c r="O12" s="128">
        <f>IF(SUMIFS('Quick Stats Data'!F:F,'Quick Stats Data'!A:A,$C$11,'Quick Stats Data'!$B:$B,$C12,'Quick Stats Data'!$C:$C,$L$9)=0," ",SUMIFS('Quick Stats Data'!F:F,'Quick Stats Data'!A:A,$C$11,'Quick Stats Data'!$B:$B,$C12,'Quick Stats Data'!$C:$C,$L$9))</f>
        <v>2.5299999999999998</v>
      </c>
      <c r="P12" s="127">
        <f>SUMIFS('Quick Stats Data'!D:D,'Quick Stats Data'!$A:$A,$C$11,'Quick Stats Data'!$B:$B,$C12,'Quick Stats Data'!$C:$C,$P$9)</f>
        <v>2.54</v>
      </c>
      <c r="Q12" s="127"/>
      <c r="R12" s="128">
        <f>SUMIFS('Quick Stats Data'!E:E,'Quick Stats Data'!$A:$A,$C$11,'Quick Stats Data'!$B:$B,$C12,'Quick Stats Data'!$C:$C,$P$9)</f>
        <v>2.2599999999999998</v>
      </c>
      <c r="S12" s="128">
        <f>SUMIFS('Quick Stats Data'!F:F,'Quick Stats Data'!$A:$A,$C$11,'Quick Stats Data'!$B:$B,$C12,'Quick Stats Data'!$C:$C,$P$9)</f>
        <v>2.86</v>
      </c>
    </row>
    <row r="13" spans="1:24" ht="15" customHeight="1">
      <c r="C13" s="126" t="s">
        <v>497</v>
      </c>
      <c r="D13" s="127">
        <f>IF(SUMIFS('Quick Stats Data'!D:D,'Quick Stats Data'!A:A,$C$11,'Quick Stats Data'!$B:$B,$C13,'Quick Stats Data'!$C:$C,$D$9)=0," ",SUMIFS('Quick Stats Data'!D:D,'Quick Stats Data'!A:A,$C$11,'Quick Stats Data'!$B:$B,$C13,'Quick Stats Data'!$C:$C,$D$9))</f>
        <v>48.86</v>
      </c>
      <c r="E13" s="128" t="str">
        <f>IF(SUMIFS('Quick Stats Data'!K:K,'Quick Stats Data'!A:A,$C$11,'Quick Stats Data'!B:B,C13,'Quick Stats Data'!C:C,$D$9)&gt;=50,"**",(IF(SUMIFS('Quick Stats Data'!K:K,'Quick Stats Data'!A:A,$C$11,'Quick Stats Data'!B:B,C13,'Quick Stats Data'!C:C,$D$9)&gt;25,IF(SUMIFS('Quick Stats Data'!K:K,'Quick Stats Data'!A:A,$C$11,'Quick Stats Data'!B:B,C13,'Quick Stats Data'!C:C,$D$9),"*"," ")," ")))</f>
        <v xml:space="preserve"> </v>
      </c>
      <c r="F13" s="128">
        <f>IF(SUMIFS('Quick Stats Data'!E:E,'Quick Stats Data'!A:A,$C$11,'Quick Stats Data'!$B:$B,$C13,'Quick Stats Data'!$C:$C,$D$9)=0," ",SUMIFS('Quick Stats Data'!E:E,'Quick Stats Data'!A:A,$C$11,'Quick Stats Data'!$B:$B,$C13,'Quick Stats Data'!$C:$C,$D$9))</f>
        <v>40.479999999999997</v>
      </c>
      <c r="G13" s="128">
        <f>IF(SUMIFS('Quick Stats Data'!F:F,'Quick Stats Data'!A:A,$C$11,'Quick Stats Data'!$B:$B,$C13,'Quick Stats Data'!$C:$C,$D$9)=0," ",SUMIFS('Quick Stats Data'!F:F,'Quick Stats Data'!A:A,$C$11,'Quick Stats Data'!$B:$B,$C13,'Quick Stats Data'!$C:$C,$D$9))</f>
        <v>57.3</v>
      </c>
      <c r="H13" s="127">
        <f>IF(SUMIFS('Quick Stats Data'!D:D,'Quick Stats Data'!A:A,$C$11,'Quick Stats Data'!$B:$B,$C13,'Quick Stats Data'!$C:$C,$H$9)=0," ",SUMIFS('Quick Stats Data'!D:D,'Quick Stats Data'!A:A,$C$11,'Quick Stats Data'!$B:$B,$C13,'Quick Stats Data'!$C:$C,$H$9))</f>
        <v>39.94</v>
      </c>
      <c r="I13" s="128" t="str">
        <f>IF(SUMIFS('Quick Stats Data'!K:K,'Quick Stats Data'!A:A,$C$11,'Quick Stats Data'!B:B,C13,'Quick Stats Data'!C:C,$H$9)&gt;=50,"**",(IF(SUMIFS('Quick Stats Data'!K:K,'Quick Stats Data'!A:A,$C$11,'Quick Stats Data'!B:B,C13,'Quick Stats Data'!C:C,$H$9)&gt;25,IF(SUMIFS('Quick Stats Data'!K:K,'Quick Stats Data'!A:A,$C$11,'Quick Stats Data'!B:B,C13,'Quick Stats Data'!C:C,$H$9),"*"," ")," ")))</f>
        <v xml:space="preserve"> </v>
      </c>
      <c r="J13" s="128">
        <f>IF(SUMIFS('Quick Stats Data'!E:E,'Quick Stats Data'!A:A,$C$11,'Quick Stats Data'!$B:$B,$C13,'Quick Stats Data'!$C:$C,$H$9)=0," ",SUMIFS('Quick Stats Data'!E:E,'Quick Stats Data'!A:A,$C$11,'Quick Stats Data'!$B:$B,$C13,'Quick Stats Data'!$C:$C,$H$9))</f>
        <v>34.479999999999997</v>
      </c>
      <c r="K13" s="128">
        <f>IF(SUMIFS('Quick Stats Data'!F:F,'Quick Stats Data'!A:A,$C$11,'Quick Stats Data'!$B:$B,$C13,'Quick Stats Data'!$C:$C,$H$9)=0," ",SUMIFS('Quick Stats Data'!F:F,'Quick Stats Data'!A:A,$C$11,'Quick Stats Data'!$B:$B,$C13,'Quick Stats Data'!$C:$C,$H$9))</f>
        <v>45.65</v>
      </c>
      <c r="L13" s="127">
        <f>IF(SUMIFS('Quick Stats Data'!D:D,'Quick Stats Data'!A:A,$C$11,'Quick Stats Data'!$B:$B,$C13,'Quick Stats Data'!$C:$C,$L$9)=0," ",SUMIFS('Quick Stats Data'!D:D,'Quick Stats Data'!A:A,$C$11,'Quick Stats Data'!$B:$B,$C13,'Quick Stats Data'!$C:$C,$L$9))</f>
        <v>43.43</v>
      </c>
      <c r="M13" s="128" t="str">
        <f>IF(SUMIFS('Quick Stats Data'!K:K,'Quick Stats Data'!A:A,$C$11,'Quick Stats Data'!B:B,C13,'Quick Stats Data'!C:C,$L$9)&gt;=50,"**",(IF(SUMIFS('Quick Stats Data'!K:K,'Quick Stats Data'!A:A,$C$11,'Quick Stats Data'!B:B,C13,'Quick Stats Data'!C:C,$L$9)&gt;25,IF(SUMIFS('Quick Stats Data'!K:K,'Quick Stats Data'!A:A,$C$11,'Quick Stats Data'!B:B,C13,'Quick Stats Data'!C:C,$L$9),"*"," ")," ")))</f>
        <v xml:space="preserve"> </v>
      </c>
      <c r="N13" s="128">
        <f>IF(SUMIFS('Quick Stats Data'!E:E,'Quick Stats Data'!A:A,$C$11,'Quick Stats Data'!$B:$B,$C13,'Quick Stats Data'!$C:$C,$L$9)=0," ",SUMIFS('Quick Stats Data'!E:E,'Quick Stats Data'!A:A,$C$11,'Quick Stats Data'!$B:$B,$C13,'Quick Stats Data'!$C:$C,$L$9))</f>
        <v>41.71</v>
      </c>
      <c r="O13" s="128">
        <f>IF(SUMIFS('Quick Stats Data'!F:F,'Quick Stats Data'!A:A,$C$11,'Quick Stats Data'!$B:$B,$C13,'Quick Stats Data'!$C:$C,$L$9)=0," ",SUMIFS('Quick Stats Data'!F:F,'Quick Stats Data'!A:A,$C$11,'Quick Stats Data'!$B:$B,$C13,'Quick Stats Data'!$C:$C,$L$9))</f>
        <v>45.18</v>
      </c>
      <c r="P13" s="127">
        <f>SUMIFS('Quick Stats Data'!D:D,'Quick Stats Data'!$A:$A,$C$11,'Quick Stats Data'!$B:$B,$C13,'Quick Stats Data'!$C:$C,$P$9)</f>
        <v>44.09</v>
      </c>
      <c r="Q13" s="127"/>
      <c r="R13" s="128">
        <f>SUMIFS('Quick Stats Data'!E:E,'Quick Stats Data'!$A:$A,$C$11,'Quick Stats Data'!$B:$B,$C13,'Quick Stats Data'!$C:$C,$P$9)</f>
        <v>43.19</v>
      </c>
      <c r="S13" s="128">
        <f>SUMIFS('Quick Stats Data'!F:F,'Quick Stats Data'!$A:$A,$C$11,'Quick Stats Data'!$B:$B,$C13,'Quick Stats Data'!$C:$C,$P$9)</f>
        <v>44.99</v>
      </c>
    </row>
    <row r="14" spans="1:24" ht="15" customHeight="1">
      <c r="C14" s="126" t="s">
        <v>498</v>
      </c>
      <c r="D14" s="127">
        <f>IF(SUMIFS('Quick Stats Data'!D:D,'Quick Stats Data'!A:A,$C$11,'Quick Stats Data'!$B:$B,$C14,'Quick Stats Data'!$C:$C,$D$9)=0," ",SUMIFS('Quick Stats Data'!D:D,'Quick Stats Data'!A:A,$C$11,'Quick Stats Data'!$B:$B,$C14,'Quick Stats Data'!$C:$C,$D$9))</f>
        <v>49.3</v>
      </c>
      <c r="E14" s="128" t="str">
        <f>IF(SUMIFS('Quick Stats Data'!K:K,'Quick Stats Data'!A:A,$C$11,'Quick Stats Data'!B:B,C14,'Quick Stats Data'!C:C,$D$9)&gt;=50,"**",(IF(SUMIFS('Quick Stats Data'!K:K,'Quick Stats Data'!A:A,$C$11,'Quick Stats Data'!B:B,C14,'Quick Stats Data'!C:C,$D$9)&gt;25,IF(SUMIFS('Quick Stats Data'!K:K,'Quick Stats Data'!A:A,$C$11,'Quick Stats Data'!B:B,C14,'Quick Stats Data'!C:C,$D$9),"*"," ")," ")))</f>
        <v xml:space="preserve"> </v>
      </c>
      <c r="F14" s="128">
        <f>IF(SUMIFS('Quick Stats Data'!E:E,'Quick Stats Data'!A:A,$C$11,'Quick Stats Data'!$B:$B,$C14,'Quick Stats Data'!$C:$C,$D$9)=0," ",SUMIFS('Quick Stats Data'!E:E,'Quick Stats Data'!A:A,$C$11,'Quick Stats Data'!$B:$B,$C14,'Quick Stats Data'!$C:$C,$D$9))</f>
        <v>40.909999999999997</v>
      </c>
      <c r="G14" s="128">
        <f>IF(SUMIFS('Quick Stats Data'!F:F,'Quick Stats Data'!A:A,$C$11,'Quick Stats Data'!$B:$B,$C14,'Quick Stats Data'!$C:$C,$D$9)=0," ",SUMIFS('Quick Stats Data'!F:F,'Quick Stats Data'!A:A,$C$11,'Quick Stats Data'!$B:$B,$C14,'Quick Stats Data'!$C:$C,$D$9))</f>
        <v>57.72</v>
      </c>
      <c r="H14" s="127">
        <f>IF(SUMIFS('Quick Stats Data'!D:D,'Quick Stats Data'!A:A,$C$11,'Quick Stats Data'!$B:$B,$C14,'Quick Stats Data'!$C:$C,$H$9)=0," ",SUMIFS('Quick Stats Data'!D:D,'Quick Stats Data'!A:A,$C$11,'Quick Stats Data'!$B:$B,$C14,'Quick Stats Data'!$C:$C,$H$9))</f>
        <v>57.23</v>
      </c>
      <c r="I14" s="128" t="str">
        <f>IF(SUMIFS('Quick Stats Data'!K:K,'Quick Stats Data'!A:A,$C$11,'Quick Stats Data'!B:B,C14,'Quick Stats Data'!C:C,$H$9)&gt;=50,"**",(IF(SUMIFS('Quick Stats Data'!K:K,'Quick Stats Data'!A:A,$C$11,'Quick Stats Data'!B:B,C14,'Quick Stats Data'!C:C,$H$9)&gt;25,IF(SUMIFS('Quick Stats Data'!K:K,'Quick Stats Data'!A:A,$C$11,'Quick Stats Data'!B:B,C14,'Quick Stats Data'!C:C,$H$9),"*"," ")," ")))</f>
        <v xml:space="preserve"> </v>
      </c>
      <c r="J14" s="128">
        <f>IF(SUMIFS('Quick Stats Data'!E:E,'Quick Stats Data'!A:A,$C$11,'Quick Stats Data'!$B:$B,$C14,'Quick Stats Data'!$C:$C,$H$9)=0," ",SUMIFS('Quick Stats Data'!E:E,'Quick Stats Data'!A:A,$C$11,'Quick Stats Data'!$B:$B,$C14,'Quick Stats Data'!$C:$C,$H$9))</f>
        <v>51.5</v>
      </c>
      <c r="K14" s="128">
        <f>IF(SUMIFS('Quick Stats Data'!F:F,'Quick Stats Data'!A:A,$C$11,'Quick Stats Data'!$B:$B,$C14,'Quick Stats Data'!$C:$C,$H$9)=0," ",SUMIFS('Quick Stats Data'!F:F,'Quick Stats Data'!A:A,$C$11,'Quick Stats Data'!$B:$B,$C14,'Quick Stats Data'!$C:$C,$H$9))</f>
        <v>62.78</v>
      </c>
      <c r="L14" s="127">
        <f>IF(SUMIFS('Quick Stats Data'!D:D,'Quick Stats Data'!A:A,$C$11,'Quick Stats Data'!$B:$B,$C14,'Quick Stats Data'!$C:$C,$L$9)=0," ",SUMIFS('Quick Stats Data'!D:D,'Quick Stats Data'!A:A,$C$11,'Quick Stats Data'!$B:$B,$C14,'Quick Stats Data'!$C:$C,$L$9))</f>
        <v>52.35</v>
      </c>
      <c r="M14" s="128" t="str">
        <f>IF(SUMIFS('Quick Stats Data'!K:K,'Quick Stats Data'!A:A,$C$11,'Quick Stats Data'!B:B,C14,'Quick Stats Data'!C:C,$L$9)&gt;=50,"**",(IF(SUMIFS('Quick Stats Data'!K:K,'Quick Stats Data'!A:A,$C$11,'Quick Stats Data'!B:B,C14,'Quick Stats Data'!C:C,$L$9)&gt;25,IF(SUMIFS('Quick Stats Data'!K:K,'Quick Stats Data'!A:A,$C$11,'Quick Stats Data'!B:B,C14,'Quick Stats Data'!C:C,$L$9),"*"," ")," ")))</f>
        <v xml:space="preserve"> </v>
      </c>
      <c r="N14" s="128">
        <f>IF(SUMIFS('Quick Stats Data'!E:E,'Quick Stats Data'!A:A,$C$11,'Quick Stats Data'!$B:$B,$C14,'Quick Stats Data'!$C:$C,$L$9)=0," ",SUMIFS('Quick Stats Data'!E:E,'Quick Stats Data'!A:A,$C$11,'Quick Stats Data'!$B:$B,$C14,'Quick Stats Data'!$C:$C,$L$9))</f>
        <v>50.61</v>
      </c>
      <c r="O14" s="128">
        <f>IF(SUMIFS('Quick Stats Data'!F:F,'Quick Stats Data'!A:A,$C$11,'Quick Stats Data'!$B:$B,$C14,'Quick Stats Data'!$C:$C,$L$9)=0," ",SUMIFS('Quick Stats Data'!F:F,'Quick Stats Data'!A:A,$C$11,'Quick Stats Data'!$B:$B,$C14,'Quick Stats Data'!$C:$C,$L$9))</f>
        <v>54.09</v>
      </c>
      <c r="P14" s="127">
        <f>SUMIFS('Quick Stats Data'!D:D,'Quick Stats Data'!$A:$A,$C$11,'Quick Stats Data'!$B:$B,$C14,'Quick Stats Data'!$C:$C,$P$9)</f>
        <v>50.87</v>
      </c>
      <c r="Q14" s="127"/>
      <c r="R14" s="128">
        <f>SUMIFS('Quick Stats Data'!E:E,'Quick Stats Data'!$A:$A,$C$11,'Quick Stats Data'!$B:$B,$C14,'Quick Stats Data'!$C:$C,$P$9)</f>
        <v>49.96</v>
      </c>
      <c r="S14" s="128">
        <f>SUMIFS('Quick Stats Data'!F:F,'Quick Stats Data'!$A:$A,$C$11,'Quick Stats Data'!$B:$B,$C14,'Quick Stats Data'!$C:$C,$P$9)</f>
        <v>51.77</v>
      </c>
    </row>
    <row r="15" spans="1:24" ht="15" customHeight="1">
      <c r="C15" s="63"/>
      <c r="D15" s="68"/>
      <c r="E15" s="68"/>
      <c r="F15" s="63"/>
      <c r="G15" s="63"/>
      <c r="H15" s="68"/>
      <c r="I15" s="68"/>
      <c r="J15" s="63"/>
      <c r="K15" s="63"/>
      <c r="L15" s="68"/>
      <c r="M15" s="68"/>
      <c r="N15" s="63"/>
      <c r="O15" s="63"/>
      <c r="P15" s="68"/>
      <c r="Q15" s="68"/>
      <c r="R15" s="63"/>
      <c r="S15" s="63"/>
      <c r="V15" s="52"/>
      <c r="W15" s="52"/>
      <c r="X15" s="52"/>
    </row>
    <row r="16" spans="1:24" ht="30" customHeight="1">
      <c r="C16" s="152" t="s">
        <v>503</v>
      </c>
      <c r="D16" s="153" t="s">
        <v>91</v>
      </c>
      <c r="E16" s="153"/>
      <c r="F16" s="153" t="s">
        <v>90</v>
      </c>
      <c r="G16" s="153" t="s">
        <v>89</v>
      </c>
      <c r="H16" s="153" t="s">
        <v>91</v>
      </c>
      <c r="I16" s="153"/>
      <c r="J16" s="153" t="s">
        <v>90</v>
      </c>
      <c r="K16" s="153" t="s">
        <v>89</v>
      </c>
      <c r="L16" s="153" t="s">
        <v>91</v>
      </c>
      <c r="M16" s="153"/>
      <c r="N16" s="153" t="s">
        <v>90</v>
      </c>
      <c r="O16" s="153" t="s">
        <v>89</v>
      </c>
      <c r="P16" s="153" t="s">
        <v>91</v>
      </c>
      <c r="Q16" s="153"/>
      <c r="R16" s="153" t="s">
        <v>90</v>
      </c>
      <c r="S16" s="153" t="s">
        <v>89</v>
      </c>
      <c r="V16" s="52"/>
      <c r="W16" s="52"/>
      <c r="X16" s="52"/>
    </row>
    <row r="17" spans="1:24" ht="15" customHeight="1">
      <c r="C17" s="126" t="s">
        <v>509</v>
      </c>
      <c r="D17" s="127">
        <f>IF(SUMIFS('Quick Stats Data'!D:D,'Quick Stats Data'!A:A,$C$16,'Quick Stats Data'!$B:$B,$C17,'Quick Stats Data'!$C:$C,$D$9)=0," ",SUMIFS('Quick Stats Data'!D:D,'Quick Stats Data'!A:A,$C$16,'Quick Stats Data'!$B:$B,$C17,'Quick Stats Data'!$C:$C,$D$9))</f>
        <v>6.4336180000000001</v>
      </c>
      <c r="E17" s="128" t="str">
        <f>IF(SUMIFS('Quick Stats Data'!K:K,'Quick Stats Data'!A:A,$C$16,'Quick Stats Data'!B:B,C17,'Quick Stats Data'!C:C,$D$9)&gt;=50,"**",(IF(SUMIFS('Quick Stats Data'!K:K,'Quick Stats Data'!A:A,$C$16,'Quick Stats Data'!B:B,C17,'Quick Stats Data'!C:C,$D$9)&gt;25,IF(SUMIFS('Quick Stats Data'!K:K,'Quick Stats Data'!A:A,$C$16,'Quick Stats Data'!B:B,C17,'Quick Stats Data'!C:C,$D$9),"*"," ")," ")))</f>
        <v>*</v>
      </c>
      <c r="F17" s="128">
        <f>IF(SUMIFS('Quick Stats Data'!E:E,'Quick Stats Data'!A:A,$C$16,'Quick Stats Data'!$B:$B,$C17,'Quick Stats Data'!$C:$C,$D$9)=0," ",SUMIFS('Quick Stats Data'!E:E,'Quick Stats Data'!A:A,$C$16,'Quick Stats Data'!$B:$B,$C17,'Quick Stats Data'!$C:$C,$D$9))</f>
        <v>3.3089680000000001</v>
      </c>
      <c r="G17" s="128">
        <f>IF(SUMIFS('Quick Stats Data'!F:F,'Quick Stats Data'!A:A,$C$16,'Quick Stats Data'!$B:$B,$C17,'Quick Stats Data'!$C:$C,$D$9)=0," ",SUMIFS('Quick Stats Data'!F:F,'Quick Stats Data'!A:A,$C$16,'Quick Stats Data'!$B:$B,$C17,'Quick Stats Data'!$C:$C,$D$9))</f>
        <v>12.138450000000001</v>
      </c>
      <c r="H17" s="127">
        <f>IF(SUMIFS('Quick Stats Data'!D:D,'Quick Stats Data'!A:A,$C$16,'Quick Stats Data'!$B:$B,$C17,'Quick Stats Data'!$C:$C,$H$9)=0," ",SUMIFS('Quick Stats Data'!D:D,'Quick Stats Data'!A:A,$C$16,'Quick Stats Data'!$B:$B,$C17,'Quick Stats Data'!$C:$C,$H$9))</f>
        <v>7.0146379999999997</v>
      </c>
      <c r="I17" s="128" t="str">
        <f>IF(SUMIFS('Quick Stats Data'!K:K,'Quick Stats Data'!A:A,$C$16,'Quick Stats Data'!B:B,C17,'Quick Stats Data'!C:C,$H$9)&gt;=50,"**",(IF(SUMIFS('Quick Stats Data'!K:K,'Quick Stats Data'!A:A,$C$16,'Quick Stats Data'!B:B,C17,'Quick Stats Data'!C:C,$H$9)&gt;25,IF(SUMIFS('Quick Stats Data'!K:K,'Quick Stats Data'!A:A,$C$16,'Quick Stats Data'!B:B,C17,'Quick Stats Data'!C:C,$H$9),"*"," ")," ")))</f>
        <v xml:space="preserve"> </v>
      </c>
      <c r="J17" s="128">
        <f>IF(SUMIFS('Quick Stats Data'!E:E,'Quick Stats Data'!A:A,$C$16,'Quick Stats Data'!$B:$B,$C17,'Quick Stats Data'!$C:$C,$H$9)=0," ",SUMIFS('Quick Stats Data'!E:E,'Quick Stats Data'!A:A,$C$16,'Quick Stats Data'!$B:$B,$C17,'Quick Stats Data'!$C:$C,$H$9))</f>
        <v>4.687519</v>
      </c>
      <c r="K17" s="128">
        <f>IF(SUMIFS('Quick Stats Data'!F:F,'Quick Stats Data'!A:A,$C$16,'Quick Stats Data'!$B:$B,$C17,'Quick Stats Data'!$C:$C,$H$9)=0," ",SUMIFS('Quick Stats Data'!F:F,'Quick Stats Data'!A:A,$C$16,'Quick Stats Data'!$B:$B,$C17,'Quick Stats Data'!$C:$C,$H$9))</f>
        <v>10.37134</v>
      </c>
      <c r="L17" s="127">
        <f>IF(SUMIFS('Quick Stats Data'!D:D,'Quick Stats Data'!A:A,$C$16,'Quick Stats Data'!$B:$B,$C17,'Quick Stats Data'!$C:$C,$L$9)=0," ",SUMIFS('Quick Stats Data'!D:D,'Quick Stats Data'!A:A,$C$16,'Quick Stats Data'!$B:$B,$C17,'Quick Stats Data'!$C:$C,$L$9))</f>
        <v>6.8342210000000003</v>
      </c>
      <c r="M17" s="128" t="str">
        <f>IF(SUMIFS('Quick Stats Data'!K:K,'Quick Stats Data'!A:A,$C$16,'Quick Stats Data'!B:B,C17,'Quick Stats Data'!C:C,$L$9)&gt;=50,"**",(IF(SUMIFS('Quick Stats Data'!K:K,'Quick Stats Data'!A:A,$C$16,'Quick Stats Data'!B:B,C17,'Quick Stats Data'!C:C,$L$9)&gt;25,IF(SUMIFS('Quick Stats Data'!K:K,'Quick Stats Data'!A:A,$C$16,'Quick Stats Data'!B:B,C17,'Quick Stats Data'!C:C,$L$9),"*"," ")," ")))</f>
        <v xml:space="preserve"> </v>
      </c>
      <c r="N17" s="128">
        <f>IF(SUMIFS('Quick Stats Data'!E:E,'Quick Stats Data'!A:A,$C$16,'Quick Stats Data'!$B:$B,$C17,'Quick Stats Data'!$C:$C,$L$9)=0," ",SUMIFS('Quick Stats Data'!E:E,'Quick Stats Data'!A:A,$C$16,'Quick Stats Data'!$B:$B,$C17,'Quick Stats Data'!$C:$C,$L$9))</f>
        <v>5.9746839999999999</v>
      </c>
      <c r="O17" s="128">
        <f>IF(SUMIFS('Quick Stats Data'!F:F,'Quick Stats Data'!A:A,$C$16,'Quick Stats Data'!$B:$B,$C17,'Quick Stats Data'!$C:$C,$L$9)=0," ",SUMIFS('Quick Stats Data'!F:F,'Quick Stats Data'!A:A,$C$16,'Quick Stats Data'!$B:$B,$C17,'Quick Stats Data'!$C:$C,$L$9))</f>
        <v>7.8071469999999996</v>
      </c>
      <c r="P17" s="127">
        <f>SUMIFS('Quick Stats Data'!D:D,'Quick Stats Data'!$A:$A,$C$16,'Quick Stats Data'!$B:$B,$C17,'Quick Stats Data'!$C:$C,$P$9)</f>
        <v>6.6277169999999996</v>
      </c>
      <c r="Q17" s="127"/>
      <c r="R17" s="128">
        <f>SUMIFS('Quick Stats Data'!E:E,'Quick Stats Data'!$A:$A,$C$16,'Quick Stats Data'!$B:$B,$C17,'Quick Stats Data'!$C:$C,$P$9)</f>
        <v>6.1797300000000002</v>
      </c>
      <c r="S17" s="128">
        <f>SUMIFS('Quick Stats Data'!F:F,'Quick Stats Data'!$A:$A,$C$16,'Quick Stats Data'!$B:$B,$C17,'Quick Stats Data'!$C:$C,$P$9)</f>
        <v>7.1057199999999998</v>
      </c>
      <c r="V17" s="52"/>
      <c r="W17" s="52"/>
      <c r="X17" s="52"/>
    </row>
    <row r="18" spans="1:24" ht="15" customHeight="1">
      <c r="C18" s="126" t="s">
        <v>500</v>
      </c>
      <c r="D18" s="127">
        <f>IF(SUMIFS('Quick Stats Data'!D:D,'Quick Stats Data'!A:A,$C$16,'Quick Stats Data'!$B:$B,$C18,'Quick Stats Data'!$C:$C,$D$9)=0," ",SUMIFS('Quick Stats Data'!D:D,'Quick Stats Data'!A:A,$C$16,'Quick Stats Data'!$B:$B,$C18,'Quick Stats Data'!$C:$C,$D$9))</f>
        <v>35.8613</v>
      </c>
      <c r="E18" s="128" t="str">
        <f>IF(SUMIFS('Quick Stats Data'!K:K,'Quick Stats Data'!A:A,$C$16,'Quick Stats Data'!B:B,C18,'Quick Stats Data'!C:C,$D$9)&gt;=50,"**",(IF(SUMIFS('Quick Stats Data'!K:K,'Quick Stats Data'!A:A,$C$16,'Quick Stats Data'!B:B,C18,'Quick Stats Data'!C:C,$D$9)&gt;25,IF(SUMIFS('Quick Stats Data'!K:K,'Quick Stats Data'!A:A,$C$16,'Quick Stats Data'!B:B,C18,'Quick Stats Data'!C:C,$D$9),"*"," ")," ")))</f>
        <v xml:space="preserve"> </v>
      </c>
      <c r="F18" s="128">
        <f>IF(SUMIFS('Quick Stats Data'!E:E,'Quick Stats Data'!A:A,$C$16,'Quick Stats Data'!$B:$B,$C18,'Quick Stats Data'!$C:$C,$D$9)=0," ",SUMIFS('Quick Stats Data'!E:E,'Quick Stats Data'!A:A,$C$16,'Quick Stats Data'!$B:$B,$C18,'Quick Stats Data'!$C:$C,$D$9))</f>
        <v>27.919039999999999</v>
      </c>
      <c r="G18" s="128">
        <f>IF(SUMIFS('Quick Stats Data'!F:F,'Quick Stats Data'!A:A,$C$16,'Quick Stats Data'!$B:$B,$C18,'Quick Stats Data'!$C:$C,$D$9)=0," ",SUMIFS('Quick Stats Data'!F:F,'Quick Stats Data'!A:A,$C$16,'Quick Stats Data'!$B:$B,$C18,'Quick Stats Data'!$C:$C,$D$9))</f>
        <v>44.662979999999997</v>
      </c>
      <c r="H18" s="127">
        <f>IF(SUMIFS('Quick Stats Data'!D:D,'Quick Stats Data'!A:A,$C$16,'Quick Stats Data'!$B:$B,$C18,'Quick Stats Data'!$C:$C,$H$9)=0," ",SUMIFS('Quick Stats Data'!D:D,'Quick Stats Data'!A:A,$C$16,'Quick Stats Data'!$B:$B,$C18,'Quick Stats Data'!$C:$C,$H$9))</f>
        <v>35.696710000000003</v>
      </c>
      <c r="I18" s="128" t="str">
        <f>IF(SUMIFS('Quick Stats Data'!K:K,'Quick Stats Data'!A:A,$C$16,'Quick Stats Data'!B:B,C18,'Quick Stats Data'!C:C,$H$9)&gt;=50,"**",(IF(SUMIFS('Quick Stats Data'!K:K,'Quick Stats Data'!A:A,$C$16,'Quick Stats Data'!B:B,C18,'Quick Stats Data'!C:C,$H$9)&gt;25,IF(SUMIFS('Quick Stats Data'!K:K,'Quick Stats Data'!A:A,$C$16,'Quick Stats Data'!B:B,C18,'Quick Stats Data'!C:C,$H$9),"*"," ")," ")))</f>
        <v xml:space="preserve"> </v>
      </c>
      <c r="J18" s="128">
        <f>IF(SUMIFS('Quick Stats Data'!E:E,'Quick Stats Data'!A:A,$C$16,'Quick Stats Data'!$B:$B,$C18,'Quick Stats Data'!$C:$C,$H$9)=0," ",SUMIFS('Quick Stats Data'!E:E,'Quick Stats Data'!A:A,$C$16,'Quick Stats Data'!$B:$B,$C18,'Quick Stats Data'!$C:$C,$H$9))</f>
        <v>30.214780000000001</v>
      </c>
      <c r="K18" s="128">
        <f>IF(SUMIFS('Quick Stats Data'!F:F,'Quick Stats Data'!A:A,$C$16,'Quick Stats Data'!$B:$B,$C18,'Quick Stats Data'!$C:$C,$H$9)=0," ",SUMIFS('Quick Stats Data'!F:F,'Quick Stats Data'!A:A,$C$16,'Quick Stats Data'!$B:$B,$C18,'Quick Stats Data'!$C:$C,$H$9))</f>
        <v>41.580620000000003</v>
      </c>
      <c r="L18" s="127">
        <f>IF(SUMIFS('Quick Stats Data'!D:D,'Quick Stats Data'!A:A,$C$16,'Quick Stats Data'!$B:$B,$C18,'Quick Stats Data'!$C:$C,$L$9)=0," ",SUMIFS('Quick Stats Data'!D:D,'Quick Stats Data'!A:A,$C$16,'Quick Stats Data'!$B:$B,$C18,'Quick Stats Data'!$C:$C,$L$9))</f>
        <v>26.8841</v>
      </c>
      <c r="M18" s="128" t="str">
        <f>IF(SUMIFS('Quick Stats Data'!K:K,'Quick Stats Data'!A:A,$C$16,'Quick Stats Data'!B:B,C18,'Quick Stats Data'!C:C,$L$9)&gt;=50,"**",(IF(SUMIFS('Quick Stats Data'!K:K,'Quick Stats Data'!A:A,$C$16,'Quick Stats Data'!B:B,C18,'Quick Stats Data'!C:C,$L$9)&gt;25,IF(SUMIFS('Quick Stats Data'!K:K,'Quick Stats Data'!A:A,$C$16,'Quick Stats Data'!B:B,C18,'Quick Stats Data'!C:C,$L$9),"*"," ")," ")))</f>
        <v xml:space="preserve"> </v>
      </c>
      <c r="N18" s="128">
        <f>IF(SUMIFS('Quick Stats Data'!E:E,'Quick Stats Data'!A:A,$C$16,'Quick Stats Data'!$B:$B,$C18,'Quick Stats Data'!$C:$C,$L$9)=0," ",SUMIFS('Quick Stats Data'!E:E,'Quick Stats Data'!A:A,$C$16,'Quick Stats Data'!$B:$B,$C18,'Quick Stats Data'!$C:$C,$L$9))</f>
        <v>25.38503</v>
      </c>
      <c r="O18" s="128">
        <f>IF(SUMIFS('Quick Stats Data'!F:F,'Quick Stats Data'!A:A,$C$16,'Quick Stats Data'!$B:$B,$C18,'Quick Stats Data'!$C:$C,$L$9)=0," ",SUMIFS('Quick Stats Data'!F:F,'Quick Stats Data'!A:A,$C$16,'Quick Stats Data'!$B:$B,$C18,'Quick Stats Data'!$C:$C,$L$9))</f>
        <v>28.437950000000001</v>
      </c>
      <c r="P18" s="127">
        <f>SUMIFS('Quick Stats Data'!D:D,'Quick Stats Data'!$A:$A,$C$16,'Quick Stats Data'!$B:$B,$C18,'Quick Stats Data'!$C:$C,$P$9)</f>
        <v>27.087199999999999</v>
      </c>
      <c r="Q18" s="127"/>
      <c r="R18" s="128">
        <f>SUMIFS('Quick Stats Data'!E:E,'Quick Stats Data'!$A:$A,$C$16,'Quick Stats Data'!$B:$B,$C18,'Quick Stats Data'!$C:$C,$P$9)</f>
        <v>26.285910000000001</v>
      </c>
      <c r="S18" s="128">
        <f>SUMIFS('Quick Stats Data'!F:F,'Quick Stats Data'!$A:$A,$C$16,'Quick Stats Data'!$B:$B,$C18,'Quick Stats Data'!$C:$C,$P$9)</f>
        <v>27.903670000000002</v>
      </c>
      <c r="V18" s="52"/>
      <c r="W18" s="52"/>
      <c r="X18" s="52"/>
    </row>
    <row r="19" spans="1:24" ht="15" customHeight="1">
      <c r="C19" s="126" t="s">
        <v>504</v>
      </c>
      <c r="D19" s="127">
        <f>IF(SUMIFS('Quick Stats Data'!D:D,'Quick Stats Data'!A:A,$C$16,'Quick Stats Data'!$B:$B,$C19,'Quick Stats Data'!$C:$C,$D$9)=0," ",SUMIFS('Quick Stats Data'!D:D,'Quick Stats Data'!A:A,$C$16,'Quick Stats Data'!$B:$B,$C19,'Quick Stats Data'!$C:$C,$D$9))</f>
        <v>29.06963</v>
      </c>
      <c r="E19" s="128" t="str">
        <f>IF(SUMIFS('Quick Stats Data'!K:K,'Quick Stats Data'!A:A,$C$16,'Quick Stats Data'!B:B,C19,'Quick Stats Data'!C:C,$D$9)&gt;=50,"**",(IF(SUMIFS('Quick Stats Data'!K:K,'Quick Stats Data'!A:A,$C$16,'Quick Stats Data'!B:B,C19,'Quick Stats Data'!C:C,$D$9)&gt;25,IF(SUMIFS('Quick Stats Data'!K:K,'Quick Stats Data'!A:A,$C$16,'Quick Stats Data'!B:B,C19,'Quick Stats Data'!C:C,$D$9),"*"," ")," ")))</f>
        <v xml:space="preserve"> </v>
      </c>
      <c r="F19" s="128">
        <f>IF(SUMIFS('Quick Stats Data'!E:E,'Quick Stats Data'!A:A,$C$16,'Quick Stats Data'!$B:$B,$C19,'Quick Stats Data'!$C:$C,$D$9)=0," ",SUMIFS('Quick Stats Data'!E:E,'Quick Stats Data'!A:A,$C$16,'Quick Stats Data'!$B:$B,$C19,'Quick Stats Data'!$C:$C,$D$9))</f>
        <v>21.737189999999998</v>
      </c>
      <c r="G19" s="128">
        <f>IF(SUMIFS('Quick Stats Data'!F:F,'Quick Stats Data'!A:A,$C$16,'Quick Stats Data'!$B:$B,$C19,'Quick Stats Data'!$C:$C,$D$9)=0," ",SUMIFS('Quick Stats Data'!F:F,'Quick Stats Data'!A:A,$C$16,'Quick Stats Data'!$B:$B,$C19,'Quick Stats Data'!$C:$C,$D$9))</f>
        <v>37.684510000000003</v>
      </c>
      <c r="H19" s="127">
        <f>IF(SUMIFS('Quick Stats Data'!D:D,'Quick Stats Data'!A:A,$C$16,'Quick Stats Data'!$B:$B,$C19,'Quick Stats Data'!$C:$C,$H$9)=0," ",SUMIFS('Quick Stats Data'!D:D,'Quick Stats Data'!A:A,$C$16,'Quick Stats Data'!$B:$B,$C19,'Quick Stats Data'!$C:$C,$H$9))</f>
        <v>27.92972</v>
      </c>
      <c r="I19" s="128" t="str">
        <f>IF(SUMIFS('Quick Stats Data'!K:K,'Quick Stats Data'!A:A,$C$16,'Quick Stats Data'!B:B,C19,'Quick Stats Data'!C:C,$H$9)&gt;=50,"**",(IF(SUMIFS('Quick Stats Data'!K:K,'Quick Stats Data'!A:A,$C$16,'Quick Stats Data'!B:B,C19,'Quick Stats Data'!C:C,$H$9)&gt;25,IF(SUMIFS('Quick Stats Data'!K:K,'Quick Stats Data'!A:A,$C$16,'Quick Stats Data'!B:B,C19,'Quick Stats Data'!C:C,$H$9),"*"," ")," ")))</f>
        <v xml:space="preserve"> </v>
      </c>
      <c r="J19" s="128">
        <f>IF(SUMIFS('Quick Stats Data'!E:E,'Quick Stats Data'!A:A,$C$16,'Quick Stats Data'!$B:$B,$C19,'Quick Stats Data'!$C:$C,$H$9)=0," ",SUMIFS('Quick Stats Data'!E:E,'Quick Stats Data'!A:A,$C$16,'Quick Stats Data'!$B:$B,$C19,'Quick Stats Data'!$C:$C,$H$9))</f>
        <v>22.721540000000001</v>
      </c>
      <c r="K19" s="128">
        <f>IF(SUMIFS('Quick Stats Data'!F:F,'Quick Stats Data'!A:A,$C$16,'Quick Stats Data'!$B:$B,$C19,'Quick Stats Data'!$C:$C,$H$9)=0," ",SUMIFS('Quick Stats Data'!F:F,'Quick Stats Data'!A:A,$C$16,'Quick Stats Data'!$B:$B,$C19,'Quick Stats Data'!$C:$C,$H$9))</f>
        <v>33.80941</v>
      </c>
      <c r="L19" s="127">
        <f>IF(SUMIFS('Quick Stats Data'!D:D,'Quick Stats Data'!A:A,$C$16,'Quick Stats Data'!$B:$B,$C19,'Quick Stats Data'!$C:$C,$L$9)=0," ",SUMIFS('Quick Stats Data'!D:D,'Quick Stats Data'!A:A,$C$16,'Quick Stats Data'!$B:$B,$C19,'Quick Stats Data'!$C:$C,$L$9))</f>
        <v>25.619409999999998</v>
      </c>
      <c r="M19" s="128" t="str">
        <f>IF(SUMIFS('Quick Stats Data'!K:K,'Quick Stats Data'!A:A,$C$16,'Quick Stats Data'!B:B,C19,'Quick Stats Data'!C:C,$L$9)&gt;=50,"**",(IF(SUMIFS('Quick Stats Data'!K:K,'Quick Stats Data'!A:A,$C$16,'Quick Stats Data'!B:B,C19,'Quick Stats Data'!C:C,$L$9)&gt;25,IF(SUMIFS('Quick Stats Data'!K:K,'Quick Stats Data'!A:A,$C$16,'Quick Stats Data'!B:B,C19,'Quick Stats Data'!C:C,$L$9),"*"," ")," ")))</f>
        <v xml:space="preserve"> </v>
      </c>
      <c r="N19" s="128">
        <f>IF(SUMIFS('Quick Stats Data'!E:E,'Quick Stats Data'!A:A,$C$16,'Quick Stats Data'!$B:$B,$C19,'Quick Stats Data'!$C:$C,$L$9)=0," ",SUMIFS('Quick Stats Data'!E:E,'Quick Stats Data'!A:A,$C$16,'Quick Stats Data'!$B:$B,$C19,'Quick Stats Data'!$C:$C,$L$9))</f>
        <v>24.11289</v>
      </c>
      <c r="O19" s="128">
        <f>IF(SUMIFS('Quick Stats Data'!F:F,'Quick Stats Data'!A:A,$C$16,'Quick Stats Data'!$B:$B,$C19,'Quick Stats Data'!$C:$C,$L$9)=0," ",SUMIFS('Quick Stats Data'!F:F,'Quick Stats Data'!A:A,$C$16,'Quick Stats Data'!$B:$B,$C19,'Quick Stats Data'!$C:$C,$L$9))</f>
        <v>27.186340000000001</v>
      </c>
      <c r="P19" s="127">
        <f>SUMIFS('Quick Stats Data'!D:D,'Quick Stats Data'!$A:$A,$C$16,'Quick Stats Data'!$B:$B,$C19,'Quick Stats Data'!$C:$C,$P$9)</f>
        <v>24.757580000000001</v>
      </c>
      <c r="Q19" s="127"/>
      <c r="R19" s="128">
        <f>SUMIFS('Quick Stats Data'!E:E,'Quick Stats Data'!$A:$A,$C$16,'Quick Stats Data'!$B:$B,$C19,'Quick Stats Data'!$C:$C,$P$9)</f>
        <v>23.980229999999999</v>
      </c>
      <c r="S19" s="128">
        <f>SUMIFS('Quick Stats Data'!F:F,'Quick Stats Data'!$A:$A,$C$16,'Quick Stats Data'!$B:$B,$C19,'Quick Stats Data'!$C:$C,$P$9)</f>
        <v>25.551659999999998</v>
      </c>
      <c r="V19" s="52"/>
      <c r="W19" s="52"/>
      <c r="X19" s="52"/>
    </row>
    <row r="20" spans="1:24" ht="15" customHeight="1">
      <c r="C20" s="126" t="s">
        <v>501</v>
      </c>
      <c r="D20" s="127">
        <f>IF(SUMIFS('Quick Stats Data'!D:D,'Quick Stats Data'!A:A,$C$16,'Quick Stats Data'!$B:$B,$C20,'Quick Stats Data'!$C:$C,$D$9)=0," ",SUMIFS('Quick Stats Data'!D:D,'Quick Stats Data'!A:A,$C$16,'Quick Stats Data'!$B:$B,$C20,'Quick Stats Data'!$C:$C,$D$9))</f>
        <v>10.27223</v>
      </c>
      <c r="E20" s="128" t="str">
        <f>IF(SUMIFS('Quick Stats Data'!K:K,'Quick Stats Data'!A:A,$C$16,'Quick Stats Data'!B:B,C20,'Quick Stats Data'!C:C,$D$9)&gt;=50,"**",(IF(SUMIFS('Quick Stats Data'!K:K,'Quick Stats Data'!A:A,$C$16,'Quick Stats Data'!B:B,C20,'Quick Stats Data'!C:C,$D$9)&gt;25,IF(SUMIFS('Quick Stats Data'!K:K,'Quick Stats Data'!A:A,$C$16,'Quick Stats Data'!B:B,C20,'Quick Stats Data'!C:C,$D$9),"*"," ")," ")))</f>
        <v>*</v>
      </c>
      <c r="F20" s="128">
        <f>IF(SUMIFS('Quick Stats Data'!E:E,'Quick Stats Data'!A:A,$C$16,'Quick Stats Data'!$B:$B,$C20,'Quick Stats Data'!$C:$C,$D$9)=0," ",SUMIFS('Quick Stats Data'!E:E,'Quick Stats Data'!A:A,$C$16,'Quick Stats Data'!$B:$B,$C20,'Quick Stats Data'!$C:$C,$D$9))</f>
        <v>5.8027980000000001</v>
      </c>
      <c r="G20" s="128">
        <f>IF(SUMIFS('Quick Stats Data'!F:F,'Quick Stats Data'!A:A,$C$16,'Quick Stats Data'!$B:$B,$C20,'Quick Stats Data'!$C:$C,$D$9)=0," ",SUMIFS('Quick Stats Data'!F:F,'Quick Stats Data'!A:A,$C$16,'Quick Stats Data'!$B:$B,$C20,'Quick Stats Data'!$C:$C,$D$9))</f>
        <v>17.54299</v>
      </c>
      <c r="H20" s="127">
        <f>IF(SUMIFS('Quick Stats Data'!D:D,'Quick Stats Data'!A:A,$C$16,'Quick Stats Data'!$B:$B,$C20,'Quick Stats Data'!$C:$C,$H$9)=0," ",SUMIFS('Quick Stats Data'!D:D,'Quick Stats Data'!A:A,$C$16,'Quick Stats Data'!$B:$B,$C20,'Quick Stats Data'!$C:$C,$H$9))</f>
        <v>11.86176</v>
      </c>
      <c r="I20" s="128" t="str">
        <f>IF(SUMIFS('Quick Stats Data'!K:K,'Quick Stats Data'!A:A,$C$16,'Quick Stats Data'!B:B,C20,'Quick Stats Data'!C:C,$H$9)&gt;=50,"**",(IF(SUMIFS('Quick Stats Data'!K:K,'Quick Stats Data'!A:A,$C$16,'Quick Stats Data'!B:B,C20,'Quick Stats Data'!C:C,$H$9)&gt;25,IF(SUMIFS('Quick Stats Data'!K:K,'Quick Stats Data'!A:A,$C$16,'Quick Stats Data'!B:B,C20,'Quick Stats Data'!C:C,$H$9),"*"," ")," ")))</f>
        <v xml:space="preserve"> </v>
      </c>
      <c r="J20" s="128">
        <f>IF(SUMIFS('Quick Stats Data'!E:E,'Quick Stats Data'!A:A,$C$16,'Quick Stats Data'!$B:$B,$C20,'Quick Stats Data'!$C:$C,$H$9)=0," ",SUMIFS('Quick Stats Data'!E:E,'Quick Stats Data'!A:A,$C$16,'Quick Stats Data'!$B:$B,$C20,'Quick Stats Data'!$C:$C,$H$9))</f>
        <v>8.2829219999999992</v>
      </c>
      <c r="K20" s="128">
        <f>IF(SUMIFS('Quick Stats Data'!F:F,'Quick Stats Data'!A:A,$C$16,'Quick Stats Data'!$B:$B,$C20,'Quick Stats Data'!$C:$C,$H$9)=0," ",SUMIFS('Quick Stats Data'!F:F,'Quick Stats Data'!A:A,$C$16,'Quick Stats Data'!$B:$B,$C20,'Quick Stats Data'!$C:$C,$H$9))</f>
        <v>16.705279999999998</v>
      </c>
      <c r="L20" s="127">
        <f>IF(SUMIFS('Quick Stats Data'!D:D,'Quick Stats Data'!A:A,$C$16,'Quick Stats Data'!$B:$B,$C20,'Quick Stats Data'!$C:$C,$L$9)=0," ",SUMIFS('Quick Stats Data'!D:D,'Quick Stats Data'!A:A,$C$16,'Quick Stats Data'!$B:$B,$C20,'Quick Stats Data'!$C:$C,$L$9))</f>
        <v>14.24278</v>
      </c>
      <c r="M20" s="128" t="str">
        <f>IF(SUMIFS('Quick Stats Data'!K:K,'Quick Stats Data'!A:A,$C$16,'Quick Stats Data'!B:B,C20,'Quick Stats Data'!C:C,$L$9)&gt;=50,"**",(IF(SUMIFS('Quick Stats Data'!K:K,'Quick Stats Data'!A:A,$C$16,'Quick Stats Data'!B:B,C20,'Quick Stats Data'!C:C,$L$9)&gt;25,IF(SUMIFS('Quick Stats Data'!K:K,'Quick Stats Data'!A:A,$C$16,'Quick Stats Data'!B:B,C20,'Quick Stats Data'!C:C,$L$9),"*"," ")," ")))</f>
        <v xml:space="preserve"> </v>
      </c>
      <c r="N20" s="128">
        <f>IF(SUMIFS('Quick Stats Data'!E:E,'Quick Stats Data'!A:A,$C$16,'Quick Stats Data'!$B:$B,$C20,'Quick Stats Data'!$C:$C,$L$9)=0," ",SUMIFS('Quick Stats Data'!E:E,'Quick Stats Data'!A:A,$C$16,'Quick Stats Data'!$B:$B,$C20,'Quick Stats Data'!$C:$C,$L$9))</f>
        <v>13.06263</v>
      </c>
      <c r="O20" s="128">
        <f>IF(SUMIFS('Quick Stats Data'!F:F,'Quick Stats Data'!A:A,$C$16,'Quick Stats Data'!$B:$B,$C20,'Quick Stats Data'!$C:$C,$L$9)=0," ",SUMIFS('Quick Stats Data'!F:F,'Quick Stats Data'!A:A,$C$16,'Quick Stats Data'!$B:$B,$C20,'Quick Stats Data'!$C:$C,$L$9))</f>
        <v>15.510529999999999</v>
      </c>
      <c r="P20" s="127">
        <f>SUMIFS('Quick Stats Data'!D:D,'Quick Stats Data'!$A:$A,$C$16,'Quick Stats Data'!$B:$B,$C20,'Quick Stats Data'!$C:$C,$P$9)</f>
        <v>14.36519</v>
      </c>
      <c r="Q20" s="127"/>
      <c r="R20" s="128">
        <f>SUMIFS('Quick Stats Data'!E:E,'Quick Stats Data'!$A:$A,$C$16,'Quick Stats Data'!$B:$B,$C20,'Quick Stats Data'!$C:$C,$P$9)</f>
        <v>13.733750000000001</v>
      </c>
      <c r="S20" s="128">
        <f>SUMIFS('Quick Stats Data'!F:F,'Quick Stats Data'!$A:$A,$C$16,'Quick Stats Data'!$B:$B,$C20,'Quick Stats Data'!$C:$C,$P$9)</f>
        <v>15.0206</v>
      </c>
      <c r="V20" s="52"/>
      <c r="W20" s="52"/>
      <c r="X20" s="52"/>
    </row>
    <row r="21" spans="1:24" ht="15" customHeight="1">
      <c r="C21" s="126" t="s">
        <v>502</v>
      </c>
      <c r="D21" s="127">
        <f>IF(SUMIFS('Quick Stats Data'!D:D,'Quick Stats Data'!A:A,$C$16,'Quick Stats Data'!$B:$B,$C21,'Quick Stats Data'!$C:$C,$D$9)=0," ",SUMIFS('Quick Stats Data'!D:D,'Quick Stats Data'!A:A,$C$16,'Quick Stats Data'!$B:$B,$C21,'Quick Stats Data'!$C:$C,$D$9))</f>
        <v>13.404350000000001</v>
      </c>
      <c r="E21" s="128" t="str">
        <f>IF(SUMIFS('Quick Stats Data'!K:K,'Quick Stats Data'!A:A,$C$16,'Quick Stats Data'!B:B,C21,'Quick Stats Data'!C:C,$D$9)&gt;=50,"**",(IF(SUMIFS('Quick Stats Data'!K:K,'Quick Stats Data'!A:A,$C$16,'Quick Stats Data'!B:B,C21,'Quick Stats Data'!C:C,$D$9)&gt;25,IF(SUMIFS('Quick Stats Data'!K:K,'Quick Stats Data'!A:A,$C$16,'Quick Stats Data'!B:B,C21,'Quick Stats Data'!C:C,$D$9),"*"," ")," ")))</f>
        <v xml:space="preserve"> </v>
      </c>
      <c r="F21" s="128">
        <f>IF(SUMIFS('Quick Stats Data'!E:E,'Quick Stats Data'!A:A,$C$16,'Quick Stats Data'!$B:$B,$C21,'Quick Stats Data'!$C:$C,$D$9)=0," ",SUMIFS('Quick Stats Data'!E:E,'Quick Stats Data'!A:A,$C$16,'Quick Stats Data'!$B:$B,$C21,'Quick Stats Data'!$C:$C,$D$9))</f>
        <v>9.7513199999999998</v>
      </c>
      <c r="G21" s="128">
        <f>IF(SUMIFS('Quick Stats Data'!F:F,'Quick Stats Data'!A:A,$C$16,'Quick Stats Data'!$B:$B,$C21,'Quick Stats Data'!$C:$C,$D$9)=0," ",SUMIFS('Quick Stats Data'!F:F,'Quick Stats Data'!A:A,$C$16,'Quick Stats Data'!$B:$B,$C21,'Quick Stats Data'!$C:$C,$D$9))</f>
        <v>18.150659999999998</v>
      </c>
      <c r="H21" s="127">
        <f>IF(SUMIFS('Quick Stats Data'!D:D,'Quick Stats Data'!A:A,$C$16,'Quick Stats Data'!$B:$B,$C21,'Quick Stats Data'!$C:$C,$H$9)=0," ",SUMIFS('Quick Stats Data'!D:D,'Quick Stats Data'!A:A,$C$16,'Quick Stats Data'!$B:$B,$C21,'Quick Stats Data'!$C:$C,$H$9))</f>
        <v>11.521430000000001</v>
      </c>
      <c r="I21" s="128" t="str">
        <f>IF(SUMIFS('Quick Stats Data'!K:K,'Quick Stats Data'!A:A,$C$16,'Quick Stats Data'!B:B,C21,'Quick Stats Data'!C:C,$H$9)&gt;=50,"**",(IF(SUMIFS('Quick Stats Data'!K:K,'Quick Stats Data'!A:A,$C$16,'Quick Stats Data'!B:B,C21,'Quick Stats Data'!C:C,$H$9)&gt;25,IF(SUMIFS('Quick Stats Data'!K:K,'Quick Stats Data'!A:A,$C$16,'Quick Stats Data'!B:B,C21,'Quick Stats Data'!C:C,$H$9),"*"," ")," ")))</f>
        <v xml:space="preserve"> </v>
      </c>
      <c r="J21" s="128">
        <f>IF(SUMIFS('Quick Stats Data'!E:E,'Quick Stats Data'!A:A,$C$16,'Quick Stats Data'!$B:$B,$C21,'Quick Stats Data'!$C:$C,$H$9)=0," ",SUMIFS('Quick Stats Data'!E:E,'Quick Stats Data'!A:A,$C$16,'Quick Stats Data'!$B:$B,$C21,'Quick Stats Data'!$C:$C,$H$9))</f>
        <v>9.1803000000000008</v>
      </c>
      <c r="K21" s="128">
        <f>IF(SUMIFS('Quick Stats Data'!F:F,'Quick Stats Data'!A:A,$C$16,'Quick Stats Data'!$B:$B,$C21,'Quick Stats Data'!$C:$C,$H$9)=0," ",SUMIFS('Quick Stats Data'!F:F,'Quick Stats Data'!A:A,$C$16,'Quick Stats Data'!$B:$B,$C21,'Quick Stats Data'!$C:$C,$H$9))</f>
        <v>14.365159999999999</v>
      </c>
      <c r="L21" s="127">
        <f>IF(SUMIFS('Quick Stats Data'!D:D,'Quick Stats Data'!A:A,$C$16,'Quick Stats Data'!$B:$B,$C21,'Quick Stats Data'!$C:$C,$L$9)=0," ",SUMIFS('Quick Stats Data'!D:D,'Quick Stats Data'!A:A,$C$16,'Quick Stats Data'!$B:$B,$C21,'Quick Stats Data'!$C:$C,$L$9))</f>
        <v>21.28266</v>
      </c>
      <c r="M21" s="128" t="str">
        <f>IF(SUMIFS('Quick Stats Data'!K:K,'Quick Stats Data'!A:A,$C$16,'Quick Stats Data'!B:B,C21,'Quick Stats Data'!C:C,$L$9)&gt;=50,"**",(IF(SUMIFS('Quick Stats Data'!K:K,'Quick Stats Data'!A:A,$C$16,'Quick Stats Data'!B:B,C21,'Quick Stats Data'!C:C,$L$9)&gt;25,IF(SUMIFS('Quick Stats Data'!K:K,'Quick Stats Data'!A:A,$C$16,'Quick Stats Data'!B:B,C21,'Quick Stats Data'!C:C,$L$9),"*"," ")," ")))</f>
        <v xml:space="preserve"> </v>
      </c>
      <c r="N21" s="128">
        <f>IF(SUMIFS('Quick Stats Data'!E:E,'Quick Stats Data'!A:A,$C$16,'Quick Stats Data'!$B:$B,$C21,'Quick Stats Data'!$C:$C,$L$9)=0," ",SUMIFS('Quick Stats Data'!E:E,'Quick Stats Data'!A:A,$C$16,'Quick Stats Data'!$B:$B,$C21,'Quick Stats Data'!$C:$C,$L$9))</f>
        <v>19.83813</v>
      </c>
      <c r="O21" s="128">
        <f>IF(SUMIFS('Quick Stats Data'!F:F,'Quick Stats Data'!A:A,$C$16,'Quick Stats Data'!$B:$B,$C21,'Quick Stats Data'!$C:$C,$L$9)=0," ",SUMIFS('Quick Stats Data'!F:F,'Quick Stats Data'!A:A,$C$16,'Quick Stats Data'!$B:$B,$C21,'Quick Stats Data'!$C:$C,$L$9))</f>
        <v>22.80246</v>
      </c>
      <c r="P21" s="127">
        <f>SUMIFS('Quick Stats Data'!D:D,'Quick Stats Data'!$A:$A,$C$16,'Quick Stats Data'!$B:$B,$C21,'Quick Stats Data'!$C:$C,$P$9)</f>
        <v>21.969159999999999</v>
      </c>
      <c r="Q21" s="127"/>
      <c r="R21" s="128">
        <f>SUMIFS('Quick Stats Data'!E:E,'Quick Stats Data'!$A:$A,$C$16,'Quick Stats Data'!$B:$B,$C21,'Quick Stats Data'!$C:$C,$P$9)</f>
        <v>21.21067</v>
      </c>
      <c r="S21" s="128">
        <f>SUMIFS('Quick Stats Data'!F:F,'Quick Stats Data'!$A:$A,$C$16,'Quick Stats Data'!$B:$B,$C21,'Quick Stats Data'!$C:$C,$P$9)</f>
        <v>22.746939999999999</v>
      </c>
      <c r="V21" s="52"/>
      <c r="W21" s="52"/>
      <c r="X21" s="52"/>
    </row>
    <row r="22" spans="1:24" ht="15" customHeight="1">
      <c r="C22" s="63"/>
      <c r="D22" s="68"/>
      <c r="E22" s="68"/>
      <c r="F22" s="63"/>
      <c r="G22" s="63"/>
      <c r="H22" s="68"/>
      <c r="I22" s="68"/>
      <c r="J22" s="63"/>
      <c r="K22" s="63"/>
      <c r="L22" s="68"/>
      <c r="M22" s="68"/>
      <c r="N22" s="63"/>
      <c r="O22" s="63"/>
      <c r="P22" s="68"/>
      <c r="Q22" s="68"/>
      <c r="R22" s="63"/>
      <c r="S22" s="63"/>
    </row>
    <row r="23" spans="1:24" ht="30" customHeight="1">
      <c r="C23" s="152" t="s">
        <v>505</v>
      </c>
      <c r="D23" s="153" t="s">
        <v>91</v>
      </c>
      <c r="E23" s="153"/>
      <c r="F23" s="153" t="s">
        <v>90</v>
      </c>
      <c r="G23" s="153" t="s">
        <v>89</v>
      </c>
      <c r="H23" s="153" t="s">
        <v>91</v>
      </c>
      <c r="I23" s="153"/>
      <c r="J23" s="153" t="s">
        <v>90</v>
      </c>
      <c r="K23" s="153" t="s">
        <v>89</v>
      </c>
      <c r="L23" s="153" t="s">
        <v>91</v>
      </c>
      <c r="M23" s="153"/>
      <c r="N23" s="153" t="s">
        <v>90</v>
      </c>
      <c r="O23" s="153" t="s">
        <v>89</v>
      </c>
      <c r="P23" s="153" t="s">
        <v>91</v>
      </c>
      <c r="Q23" s="153"/>
      <c r="R23" s="153" t="s">
        <v>90</v>
      </c>
      <c r="S23" s="153" t="s">
        <v>89</v>
      </c>
    </row>
    <row r="24" spans="1:24" ht="15" customHeight="1">
      <c r="C24" s="126" t="s">
        <v>509</v>
      </c>
      <c r="D24" s="127">
        <f>IF(SUMIFS('Quick Stats Data'!D:D,'Quick Stats Data'!A:A,$C$23,'Quick Stats Data'!$B:$B,$C24,'Quick Stats Data'!$C:$C,$D$9)=0," ",SUMIFS('Quick Stats Data'!D:D,'Quick Stats Data'!A:A,$C$23,'Quick Stats Data'!$B:$B,$C24,'Quick Stats Data'!$C:$C,$D$9))</f>
        <v>10</v>
      </c>
      <c r="E24" s="128" t="str">
        <f>IF(SUMIFS('Quick Stats Data'!K:K,'Quick Stats Data'!A:A,$C$23,'Quick Stats Data'!B:B,C24,'Quick Stats Data'!C:C,$D$9)&gt;=50,"**",(IF(SUMIFS('Quick Stats Data'!K:K,'Quick Stats Data'!A:A,$C$23,'Quick Stats Data'!B:B,C24,'Quick Stats Data'!C:C,$D$9)&gt;25,IF(SUMIFS('Quick Stats Data'!K:K,'Quick Stats Data'!A:A,$C$23,'Quick Stats Data'!B:B,C24,'Quick Stats Data'!C:C,$D$9),"*"," ")," ")))</f>
        <v>*</v>
      </c>
      <c r="F24" s="128">
        <f>IF(SUMIFS('Quick Stats Data'!E:E,'Quick Stats Data'!A:A,$C$23,'Quick Stats Data'!$B:$B,$C24,'Quick Stats Data'!$C:$C,$D$9)=0," ",SUMIFS('Quick Stats Data'!E:E,'Quick Stats Data'!A:A,$C$23,'Quick Stats Data'!$B:$B,$C24,'Quick Stats Data'!$C:$C,$D$9))</f>
        <v>5.95</v>
      </c>
      <c r="G24" s="128">
        <f>IF(SUMIFS('Quick Stats Data'!F:F,'Quick Stats Data'!A:A,$C$23,'Quick Stats Data'!$B:$B,$C24,'Quick Stats Data'!$C:$C,$D$9)=0," ",SUMIFS('Quick Stats Data'!F:F,'Quick Stats Data'!A:A,$C$23,'Quick Stats Data'!$B:$B,$C24,'Quick Stats Data'!$C:$C,$D$9))</f>
        <v>16.34</v>
      </c>
      <c r="H24" s="127">
        <f>IF(SUMIFS('Quick Stats Data'!D:D,'Quick Stats Data'!A:A,$C$23,'Quick Stats Data'!$B:$B,$C24,'Quick Stats Data'!$C:$C,$H$9)=0," ",SUMIFS('Quick Stats Data'!D:D,'Quick Stats Data'!A:A,$C$23,'Quick Stats Data'!$B:$B,$C24,'Quick Stats Data'!$C:$C,$H$9))</f>
        <v>10.49</v>
      </c>
      <c r="I24" s="128" t="str">
        <f>IF(SUMIFS('Quick Stats Data'!K:K,'Quick Stats Data'!A:A,$C$23,'Quick Stats Data'!B:B,C24,'Quick Stats Data'!C:C,$H$9)&gt;=50,"**",(IF(SUMIFS('Quick Stats Data'!K:K,'Quick Stats Data'!A:A,$C$23,'Quick Stats Data'!B:B,C24,'Quick Stats Data'!C:C,$H$9)&gt;25,IF(SUMIFS('Quick Stats Data'!K:K,'Quick Stats Data'!A:A,$C$23,'Quick Stats Data'!B:B,C24,'Quick Stats Data'!C:C,$H$9),"*"," ")," ")))</f>
        <v xml:space="preserve"> </v>
      </c>
      <c r="J24" s="128">
        <f>IF(SUMIFS('Quick Stats Data'!E:E,'Quick Stats Data'!A:A,$C$23,'Quick Stats Data'!$B:$B,$C24,'Quick Stats Data'!$C:$C,$H$9)=0," ",SUMIFS('Quick Stats Data'!E:E,'Quick Stats Data'!A:A,$C$23,'Quick Stats Data'!$B:$B,$C24,'Quick Stats Data'!$C:$C,$H$9))</f>
        <v>6.96</v>
      </c>
      <c r="K24" s="128">
        <f>IF(SUMIFS('Quick Stats Data'!F:F,'Quick Stats Data'!A:A,$C$23,'Quick Stats Data'!$B:$B,$C24,'Quick Stats Data'!$C:$C,$H$9)=0," ",SUMIFS('Quick Stats Data'!F:F,'Quick Stats Data'!A:A,$C$23,'Quick Stats Data'!$B:$B,$C24,'Quick Stats Data'!$C:$C,$H$9))</f>
        <v>15.51</v>
      </c>
      <c r="L24" s="127">
        <f>IF(SUMIFS('Quick Stats Data'!D:D,'Quick Stats Data'!A:A,$C$23,'Quick Stats Data'!$B:$B,$C24,'Quick Stats Data'!$C:$C,$L$9)=0," ",SUMIFS('Quick Stats Data'!D:D,'Quick Stats Data'!A:A,$C$23,'Quick Stats Data'!$B:$B,$C24,'Quick Stats Data'!$C:$C,$L$9))</f>
        <v>8.17</v>
      </c>
      <c r="M24" s="128" t="str">
        <f>IF(SUMIFS('Quick Stats Data'!K:K,'Quick Stats Data'!A:A,$C$23,'Quick Stats Data'!B:B,C24,'Quick Stats Data'!C:C,$L$9)&gt;=50,"**",(IF(SUMIFS('Quick Stats Data'!K:K,'Quick Stats Data'!A:A,$C$23,'Quick Stats Data'!B:B,C24,'Quick Stats Data'!C:C,$L$9)&gt;25,IF(SUMIFS('Quick Stats Data'!K:K,'Quick Stats Data'!A:A,$C$23,'Quick Stats Data'!B:B,C24,'Quick Stats Data'!C:C,$L$9),"*"," ")," ")))</f>
        <v xml:space="preserve"> </v>
      </c>
      <c r="N24" s="128">
        <f>IF(SUMIFS('Quick Stats Data'!E:E,'Quick Stats Data'!A:A,$C$23,'Quick Stats Data'!$B:$B,$C24,'Quick Stats Data'!$C:$C,$L$9)=0," ",SUMIFS('Quick Stats Data'!E:E,'Quick Stats Data'!A:A,$C$23,'Quick Stats Data'!$B:$B,$C24,'Quick Stats Data'!$C:$C,$L$9))</f>
        <v>7.26</v>
      </c>
      <c r="O24" s="128">
        <f>IF(SUMIFS('Quick Stats Data'!F:F,'Quick Stats Data'!A:A,$C$23,'Quick Stats Data'!$B:$B,$C24,'Quick Stats Data'!$C:$C,$L$9)=0," ",SUMIFS('Quick Stats Data'!F:F,'Quick Stats Data'!A:A,$C$23,'Quick Stats Data'!$B:$B,$C24,'Quick Stats Data'!$C:$C,$L$9))</f>
        <v>9.17</v>
      </c>
      <c r="P24" s="127">
        <f>SUMIFS('Quick Stats Data'!D:D,'Quick Stats Data'!$A:$A,$C$23,'Quick Stats Data'!$B:$B,$C24,'Quick Stats Data'!$C:$C,$P$9)</f>
        <v>8.4</v>
      </c>
      <c r="Q24" s="128"/>
      <c r="R24" s="128">
        <f>SUMIFS('Quick Stats Data'!E:E,'Quick Stats Data'!$A:$A,$C$23,'Quick Stats Data'!$B:$B,$C24,'Quick Stats Data'!$C:$C,$P$9)</f>
        <v>7.9</v>
      </c>
      <c r="S24" s="128">
        <f>SUMIFS('Quick Stats Data'!F:F,'Quick Stats Data'!$A:$A,$C$23,'Quick Stats Data'!$B:$B,$C24,'Quick Stats Data'!$C:$C,$P$9)</f>
        <v>8.93</v>
      </c>
    </row>
    <row r="25" spans="1:24" ht="15" customHeight="1">
      <c r="C25" s="126" t="s">
        <v>500</v>
      </c>
      <c r="D25" s="127">
        <f>IF(SUMIFS('Quick Stats Data'!D:D,'Quick Stats Data'!A:A,$C$23,'Quick Stats Data'!$B:$B,$C25,'Quick Stats Data'!$C:$C,$D$9)=0," ",SUMIFS('Quick Stats Data'!D:D,'Quick Stats Data'!A:A,$C$23,'Quick Stats Data'!$B:$B,$C25,'Quick Stats Data'!$C:$C,$D$9))</f>
        <v>35.31</v>
      </c>
      <c r="E25" s="128" t="str">
        <f>IF(SUMIFS('Quick Stats Data'!K:K,'Quick Stats Data'!A:A,$C$23,'Quick Stats Data'!B:B,C25,'Quick Stats Data'!C:C,$D$9)&gt;=50,"**",(IF(SUMIFS('Quick Stats Data'!K:K,'Quick Stats Data'!A:A,$C$23,'Quick Stats Data'!B:B,C25,'Quick Stats Data'!C:C,$D$9)&gt;25,IF(SUMIFS('Quick Stats Data'!K:K,'Quick Stats Data'!A:A,$C$23,'Quick Stats Data'!B:B,C25,'Quick Stats Data'!C:C,$D$9),"*"," ")," ")))</f>
        <v xml:space="preserve"> </v>
      </c>
      <c r="F25" s="128">
        <f>IF(SUMIFS('Quick Stats Data'!E:E,'Quick Stats Data'!A:A,$C$23,'Quick Stats Data'!$B:$B,$C25,'Quick Stats Data'!$C:$C,$D$9)=0," ",SUMIFS('Quick Stats Data'!E:E,'Quick Stats Data'!A:A,$C$23,'Quick Stats Data'!$B:$B,$C25,'Quick Stats Data'!$C:$C,$D$9))</f>
        <v>27.75</v>
      </c>
      <c r="G25" s="128">
        <f>IF(SUMIFS('Quick Stats Data'!F:F,'Quick Stats Data'!A:A,$C$23,'Quick Stats Data'!$B:$B,$C25,'Quick Stats Data'!$C:$C,$D$9)=0," ",SUMIFS('Quick Stats Data'!F:F,'Quick Stats Data'!A:A,$C$23,'Quick Stats Data'!$B:$B,$C25,'Quick Stats Data'!$C:$C,$D$9))</f>
        <v>43.67</v>
      </c>
      <c r="H25" s="127">
        <f>IF(SUMIFS('Quick Stats Data'!D:D,'Quick Stats Data'!A:A,$C$23,'Quick Stats Data'!$B:$B,$C25,'Quick Stats Data'!$C:$C,$H$9)=0," ",SUMIFS('Quick Stats Data'!D:D,'Quick Stats Data'!A:A,$C$23,'Quick Stats Data'!$B:$B,$C25,'Quick Stats Data'!$C:$C,$H$9))</f>
        <v>38.159999999999997</v>
      </c>
      <c r="I25" s="128" t="str">
        <f>IF(SUMIFS('Quick Stats Data'!K:K,'Quick Stats Data'!A:A,$C$23,'Quick Stats Data'!B:B,C25,'Quick Stats Data'!C:C,$H$9)&gt;=50,"**",(IF(SUMIFS('Quick Stats Data'!K:K,'Quick Stats Data'!A:A,$C$23,'Quick Stats Data'!B:B,C25,'Quick Stats Data'!C:C,$H$9)&gt;25,IF(SUMIFS('Quick Stats Data'!K:K,'Quick Stats Data'!A:A,$C$23,'Quick Stats Data'!B:B,C25,'Quick Stats Data'!C:C,$H$9),"*"," ")," ")))</f>
        <v xml:space="preserve"> </v>
      </c>
      <c r="J25" s="128">
        <f>IF(SUMIFS('Quick Stats Data'!E:E,'Quick Stats Data'!A:A,$C$23,'Quick Stats Data'!$B:$B,$C25,'Quick Stats Data'!$C:$C,$H$9)=0," ",SUMIFS('Quick Stats Data'!E:E,'Quick Stats Data'!A:A,$C$23,'Quick Stats Data'!$B:$B,$C25,'Quick Stats Data'!$C:$C,$H$9))</f>
        <v>32.799999999999997</v>
      </c>
      <c r="K25" s="128">
        <f>IF(SUMIFS('Quick Stats Data'!F:F,'Quick Stats Data'!A:A,$C$23,'Quick Stats Data'!$B:$B,$C25,'Quick Stats Data'!$C:$C,$H$9)=0," ",SUMIFS('Quick Stats Data'!F:F,'Quick Stats Data'!A:A,$C$23,'Quick Stats Data'!$B:$B,$C25,'Quick Stats Data'!$C:$C,$H$9))</f>
        <v>43.82</v>
      </c>
      <c r="L25" s="127">
        <f>IF(SUMIFS('Quick Stats Data'!D:D,'Quick Stats Data'!A:A,$C$23,'Quick Stats Data'!$B:$B,$C25,'Quick Stats Data'!$C:$C,$L$9)=0," ",SUMIFS('Quick Stats Data'!D:D,'Quick Stats Data'!A:A,$C$23,'Quick Stats Data'!$B:$B,$C25,'Quick Stats Data'!$C:$C,$L$9))</f>
        <v>34.51</v>
      </c>
      <c r="M25" s="128" t="str">
        <f>IF(SUMIFS('Quick Stats Data'!K:K,'Quick Stats Data'!A:A,$C$23,'Quick Stats Data'!B:B,C25,'Quick Stats Data'!C:C,$L$9)&gt;=50,"**",(IF(SUMIFS('Quick Stats Data'!K:K,'Quick Stats Data'!A:A,$C$23,'Quick Stats Data'!B:B,C25,'Quick Stats Data'!C:C,$L$9)&gt;25,IF(SUMIFS('Quick Stats Data'!K:K,'Quick Stats Data'!A:A,$C$23,'Quick Stats Data'!B:B,C25,'Quick Stats Data'!C:C,$L$9),"*"," ")," ")))</f>
        <v xml:space="preserve"> </v>
      </c>
      <c r="N25" s="128">
        <f>IF(SUMIFS('Quick Stats Data'!E:E,'Quick Stats Data'!A:A,$C$23,'Quick Stats Data'!$B:$B,$C25,'Quick Stats Data'!$C:$C,$L$9)=0," ",SUMIFS('Quick Stats Data'!E:E,'Quick Stats Data'!A:A,$C$23,'Quick Stats Data'!$B:$B,$C25,'Quick Stats Data'!$C:$C,$L$9))</f>
        <v>32.89</v>
      </c>
      <c r="O25" s="128">
        <f>IF(SUMIFS('Quick Stats Data'!F:F,'Quick Stats Data'!A:A,$C$23,'Quick Stats Data'!$B:$B,$C25,'Quick Stats Data'!$C:$C,$L$9)=0," ",SUMIFS('Quick Stats Data'!F:F,'Quick Stats Data'!A:A,$C$23,'Quick Stats Data'!$B:$B,$C25,'Quick Stats Data'!$C:$C,$L$9))</f>
        <v>36.17</v>
      </c>
      <c r="P25" s="127">
        <f>SUMIFS('Quick Stats Data'!D:D,'Quick Stats Data'!$A:$A,$C$23,'Quick Stats Data'!$B:$B,$C25,'Quick Stats Data'!$C:$C,$P$9)</f>
        <v>33.94</v>
      </c>
      <c r="Q25" s="128"/>
      <c r="R25" s="128">
        <f>SUMIFS('Quick Stats Data'!E:E,'Quick Stats Data'!$A:$A,$C$23,'Quick Stats Data'!$B:$B,$C25,'Quick Stats Data'!$C:$C,$P$9)</f>
        <v>33.090000000000003</v>
      </c>
      <c r="S25" s="128">
        <f>SUMIFS('Quick Stats Data'!F:F,'Quick Stats Data'!$A:$A,$C$23,'Quick Stats Data'!$B:$B,$C25,'Quick Stats Data'!$C:$C,$P$9)</f>
        <v>34.79</v>
      </c>
    </row>
    <row r="26" spans="1:24" ht="15" customHeight="1">
      <c r="C26" s="126" t="s">
        <v>504</v>
      </c>
      <c r="D26" s="127">
        <f>IF(SUMIFS('Quick Stats Data'!D:D,'Quick Stats Data'!A:A,$C$23,'Quick Stats Data'!$B:$B,$C26,'Quick Stats Data'!$C:$C,$D$9)=0," ",SUMIFS('Quick Stats Data'!D:D,'Quick Stats Data'!A:A,$C$23,'Quick Stats Data'!$B:$B,$C26,'Quick Stats Data'!$C:$C,$D$9))</f>
        <v>29.51</v>
      </c>
      <c r="E26" s="128" t="str">
        <f>IF(SUMIFS('Quick Stats Data'!K:K,'Quick Stats Data'!A:A,$C$23,'Quick Stats Data'!B:B,C26,'Quick Stats Data'!C:C,$D$9)&gt;=50,"**",(IF(SUMIFS('Quick Stats Data'!K:K,'Quick Stats Data'!A:A,$C$23,'Quick Stats Data'!B:B,C26,'Quick Stats Data'!C:C,$D$9)&gt;25,IF(SUMIFS('Quick Stats Data'!K:K,'Quick Stats Data'!A:A,$C$23,'Quick Stats Data'!B:B,C26,'Quick Stats Data'!C:C,$D$9),"*"," ")," ")))</f>
        <v xml:space="preserve"> </v>
      </c>
      <c r="F26" s="128">
        <f>IF(SUMIFS('Quick Stats Data'!E:E,'Quick Stats Data'!A:A,$C$23,'Quick Stats Data'!$B:$B,$C26,'Quick Stats Data'!$C:$C,$D$9)=0," ",SUMIFS('Quick Stats Data'!E:E,'Quick Stats Data'!A:A,$C$23,'Quick Stats Data'!$B:$B,$C26,'Quick Stats Data'!$C:$C,$D$9))</f>
        <v>21.89</v>
      </c>
      <c r="G26" s="128">
        <f>IF(SUMIFS('Quick Stats Data'!F:F,'Quick Stats Data'!A:A,$C$23,'Quick Stats Data'!$B:$B,$C26,'Quick Stats Data'!$C:$C,$D$9)=0," ",SUMIFS('Quick Stats Data'!F:F,'Quick Stats Data'!A:A,$C$23,'Quick Stats Data'!$B:$B,$C26,'Quick Stats Data'!$C:$C,$D$9))</f>
        <v>38.479999999999997</v>
      </c>
      <c r="H26" s="127">
        <f>IF(SUMIFS('Quick Stats Data'!D:D,'Quick Stats Data'!A:A,$C$23,'Quick Stats Data'!$B:$B,$C26,'Quick Stats Data'!$C:$C,$H$9)=0," ",SUMIFS('Quick Stats Data'!D:D,'Quick Stats Data'!A:A,$C$23,'Quick Stats Data'!$B:$B,$C26,'Quick Stats Data'!$C:$C,$H$9))</f>
        <v>29.94</v>
      </c>
      <c r="I26" s="128" t="str">
        <f>IF(SUMIFS('Quick Stats Data'!K:K,'Quick Stats Data'!A:A,$C$23,'Quick Stats Data'!B:B,C26,'Quick Stats Data'!C:C,$H$9)&gt;=50,"**",(IF(SUMIFS('Quick Stats Data'!K:K,'Quick Stats Data'!A:A,$C$23,'Quick Stats Data'!B:B,C26,'Quick Stats Data'!C:C,$H$9)&gt;25,IF(SUMIFS('Quick Stats Data'!K:K,'Quick Stats Data'!A:A,$C$23,'Quick Stats Data'!B:B,C26,'Quick Stats Data'!C:C,$H$9),"*"," ")," ")))</f>
        <v xml:space="preserve"> </v>
      </c>
      <c r="J26" s="128">
        <f>IF(SUMIFS('Quick Stats Data'!E:E,'Quick Stats Data'!A:A,$C$23,'Quick Stats Data'!$B:$B,$C26,'Quick Stats Data'!$C:$C,$H$9)=0," ",SUMIFS('Quick Stats Data'!E:E,'Quick Stats Data'!A:A,$C$23,'Quick Stats Data'!$B:$B,$C26,'Quick Stats Data'!$C:$C,$H$9))</f>
        <v>24.54</v>
      </c>
      <c r="K26" s="128">
        <f>IF(SUMIFS('Quick Stats Data'!F:F,'Quick Stats Data'!A:A,$C$23,'Quick Stats Data'!$B:$B,$C26,'Quick Stats Data'!$C:$C,$H$9)=0," ",SUMIFS('Quick Stats Data'!F:F,'Quick Stats Data'!A:A,$C$23,'Quick Stats Data'!$B:$B,$C26,'Quick Stats Data'!$C:$C,$H$9))</f>
        <v>35.96</v>
      </c>
      <c r="L26" s="127">
        <f>IF(SUMIFS('Quick Stats Data'!D:D,'Quick Stats Data'!A:A,$C$23,'Quick Stats Data'!$B:$B,$C26,'Quick Stats Data'!$C:$C,$L$9)=0," ",SUMIFS('Quick Stats Data'!D:D,'Quick Stats Data'!A:A,$C$23,'Quick Stats Data'!$B:$B,$C26,'Quick Stats Data'!$C:$C,$L$9))</f>
        <v>28.93</v>
      </c>
      <c r="M26" s="128" t="str">
        <f>IF(SUMIFS('Quick Stats Data'!K:K,'Quick Stats Data'!A:A,$C$23,'Quick Stats Data'!B:B,C26,'Quick Stats Data'!C:C,$L$9)&gt;=50,"**",(IF(SUMIFS('Quick Stats Data'!K:K,'Quick Stats Data'!A:A,$C$23,'Quick Stats Data'!B:B,C26,'Quick Stats Data'!C:C,$L$9)&gt;25,IF(SUMIFS('Quick Stats Data'!K:K,'Quick Stats Data'!A:A,$C$23,'Quick Stats Data'!B:B,C26,'Quick Stats Data'!C:C,$L$9),"*"," ")," ")))</f>
        <v xml:space="preserve"> </v>
      </c>
      <c r="N26" s="128">
        <f>IF(SUMIFS('Quick Stats Data'!E:E,'Quick Stats Data'!A:A,$C$23,'Quick Stats Data'!$B:$B,$C26,'Quick Stats Data'!$C:$C,$L$9)=0," ",SUMIFS('Quick Stats Data'!E:E,'Quick Stats Data'!A:A,$C$23,'Quick Stats Data'!$B:$B,$C26,'Quick Stats Data'!$C:$C,$L$9))</f>
        <v>27.36</v>
      </c>
      <c r="O26" s="128">
        <f>IF(SUMIFS('Quick Stats Data'!F:F,'Quick Stats Data'!A:A,$C$23,'Quick Stats Data'!$B:$B,$C26,'Quick Stats Data'!$C:$C,$L$9)=0," ",SUMIFS('Quick Stats Data'!F:F,'Quick Stats Data'!A:A,$C$23,'Quick Stats Data'!$B:$B,$C26,'Quick Stats Data'!$C:$C,$L$9))</f>
        <v>30.55</v>
      </c>
      <c r="P26" s="127">
        <f>SUMIFS('Quick Stats Data'!D:D,'Quick Stats Data'!$A:$A,$C$23,'Quick Stats Data'!$B:$B,$C26,'Quick Stats Data'!$C:$C,$P$9)</f>
        <v>28.54</v>
      </c>
      <c r="Q26" s="128"/>
      <c r="R26" s="128">
        <f>SUMIFS('Quick Stats Data'!E:E,'Quick Stats Data'!$A:$A,$C$23,'Quick Stats Data'!$B:$B,$C26,'Quick Stats Data'!$C:$C,$P$9)</f>
        <v>27.72</v>
      </c>
      <c r="S26" s="128">
        <f>SUMIFS('Quick Stats Data'!F:F,'Quick Stats Data'!$A:$A,$C$23,'Quick Stats Data'!$B:$B,$C26,'Quick Stats Data'!$C:$C,$P$9)</f>
        <v>29.38</v>
      </c>
    </row>
    <row r="27" spans="1:24" ht="15" customHeight="1">
      <c r="C27" s="126" t="s">
        <v>501</v>
      </c>
      <c r="D27" s="127">
        <f>IF(SUMIFS('Quick Stats Data'!D:D,'Quick Stats Data'!A:A,$C$23,'Quick Stats Data'!$B:$B,$C27,'Quick Stats Data'!$C:$C,$D$9)=0," ",SUMIFS('Quick Stats Data'!D:D,'Quick Stats Data'!A:A,$C$23,'Quick Stats Data'!$B:$B,$C27,'Quick Stats Data'!$C:$C,$D$9))</f>
        <v>14.84</v>
      </c>
      <c r="E27" s="128" t="str">
        <f>IF(SUMIFS('Quick Stats Data'!K:K,'Quick Stats Data'!A:A,$C$23,'Quick Stats Data'!B:B,C27,'Quick Stats Data'!C:C,$D$9)&gt;=50,"**",(IF(SUMIFS('Quick Stats Data'!K:K,'Quick Stats Data'!A:A,$C$23,'Quick Stats Data'!B:B,C27,'Quick Stats Data'!C:C,$D$9)&gt;25,IF(SUMIFS('Quick Stats Data'!K:K,'Quick Stats Data'!A:A,$C$23,'Quick Stats Data'!B:B,C27,'Quick Stats Data'!C:C,$D$9),"*"," ")," ")))</f>
        <v xml:space="preserve"> </v>
      </c>
      <c r="F27" s="128">
        <f>IF(SUMIFS('Quick Stats Data'!E:E,'Quick Stats Data'!A:A,$C$23,'Quick Stats Data'!$B:$B,$C27,'Quick Stats Data'!$C:$C,$D$9)=0," ",SUMIFS('Quick Stats Data'!E:E,'Quick Stats Data'!A:A,$C$23,'Quick Stats Data'!$B:$B,$C27,'Quick Stats Data'!$C:$C,$D$9))</f>
        <v>9.1</v>
      </c>
      <c r="G27" s="128">
        <f>IF(SUMIFS('Quick Stats Data'!F:F,'Quick Stats Data'!A:A,$C$23,'Quick Stats Data'!$B:$B,$C27,'Quick Stats Data'!$C:$C,$D$9)=0," ",SUMIFS('Quick Stats Data'!F:F,'Quick Stats Data'!A:A,$C$23,'Quick Stats Data'!$B:$B,$C27,'Quick Stats Data'!$C:$C,$D$9))</f>
        <v>23.27</v>
      </c>
      <c r="H27" s="127">
        <f>IF(SUMIFS('Quick Stats Data'!D:D,'Quick Stats Data'!A:A,$C$23,'Quick Stats Data'!$B:$B,$C27,'Quick Stats Data'!$C:$C,$H$9)=0," ",SUMIFS('Quick Stats Data'!D:D,'Quick Stats Data'!A:A,$C$23,'Quick Stats Data'!$B:$B,$C27,'Quick Stats Data'!$C:$C,$H$9))</f>
        <v>10.79</v>
      </c>
      <c r="I27" s="128" t="str">
        <f>IF(SUMIFS('Quick Stats Data'!K:K,'Quick Stats Data'!A:A,$C$23,'Quick Stats Data'!B:B,C27,'Quick Stats Data'!C:C,$H$9)&gt;=50,"**",(IF(SUMIFS('Quick Stats Data'!K:K,'Quick Stats Data'!A:A,$C$23,'Quick Stats Data'!B:B,C27,'Quick Stats Data'!C:C,$H$9)&gt;25,IF(SUMIFS('Quick Stats Data'!K:K,'Quick Stats Data'!A:A,$C$23,'Quick Stats Data'!B:B,C27,'Quick Stats Data'!C:C,$H$9),"*"," ")," ")))</f>
        <v xml:space="preserve"> </v>
      </c>
      <c r="J27" s="128">
        <f>IF(SUMIFS('Quick Stats Data'!E:E,'Quick Stats Data'!A:A,$C$23,'Quick Stats Data'!$B:$B,$C27,'Quick Stats Data'!$C:$C,$H$9)=0," ",SUMIFS('Quick Stats Data'!E:E,'Quick Stats Data'!A:A,$C$23,'Quick Stats Data'!$B:$B,$C27,'Quick Stats Data'!$C:$C,$H$9))</f>
        <v>7.45</v>
      </c>
      <c r="K27" s="128">
        <f>IF(SUMIFS('Quick Stats Data'!F:F,'Quick Stats Data'!A:A,$C$23,'Quick Stats Data'!$B:$B,$C27,'Quick Stats Data'!$C:$C,$H$9)=0," ",SUMIFS('Quick Stats Data'!F:F,'Quick Stats Data'!A:A,$C$23,'Quick Stats Data'!$B:$B,$C27,'Quick Stats Data'!$C:$C,$H$9))</f>
        <v>15.38</v>
      </c>
      <c r="L27" s="127">
        <f>IF(SUMIFS('Quick Stats Data'!D:D,'Quick Stats Data'!A:A,$C$23,'Quick Stats Data'!$B:$B,$C27,'Quick Stats Data'!$C:$C,$L$9)=0," ",SUMIFS('Quick Stats Data'!D:D,'Quick Stats Data'!A:A,$C$23,'Quick Stats Data'!$B:$B,$C27,'Quick Stats Data'!$C:$C,$L$9))</f>
        <v>11.66</v>
      </c>
      <c r="M27" s="128" t="str">
        <f>IF(SUMIFS('Quick Stats Data'!K:K,'Quick Stats Data'!A:A,$C$23,'Quick Stats Data'!B:B,C27,'Quick Stats Data'!C:C,$L$9)&gt;=50,"**",(IF(SUMIFS('Quick Stats Data'!K:K,'Quick Stats Data'!A:A,$C$23,'Quick Stats Data'!B:B,C27,'Quick Stats Data'!C:C,$L$9)&gt;25,IF(SUMIFS('Quick Stats Data'!K:K,'Quick Stats Data'!A:A,$C$23,'Quick Stats Data'!B:B,C27,'Quick Stats Data'!C:C,$L$9),"*"," ")," ")))</f>
        <v xml:space="preserve"> </v>
      </c>
      <c r="N27" s="128">
        <f>IF(SUMIFS('Quick Stats Data'!E:E,'Quick Stats Data'!A:A,$C$23,'Quick Stats Data'!$B:$B,$C27,'Quick Stats Data'!$C:$C,$L$9)=0," ",SUMIFS('Quick Stats Data'!E:E,'Quick Stats Data'!A:A,$C$23,'Quick Stats Data'!$B:$B,$C27,'Quick Stats Data'!$C:$C,$L$9))</f>
        <v>10.52</v>
      </c>
      <c r="O27" s="128">
        <f>IF(SUMIFS('Quick Stats Data'!F:F,'Quick Stats Data'!A:A,$C$23,'Quick Stats Data'!$B:$B,$C27,'Quick Stats Data'!$C:$C,$L$9)=0," ",SUMIFS('Quick Stats Data'!F:F,'Quick Stats Data'!A:A,$C$23,'Quick Stats Data'!$B:$B,$C27,'Quick Stats Data'!$C:$C,$L$9))</f>
        <v>12.9</v>
      </c>
      <c r="P27" s="127">
        <f>SUMIFS('Quick Stats Data'!D:D,'Quick Stats Data'!$A:$A,$C$23,'Quick Stats Data'!$B:$B,$C27,'Quick Stats Data'!$C:$C,$P$9)</f>
        <v>11.44</v>
      </c>
      <c r="Q27" s="128"/>
      <c r="R27" s="128">
        <f>SUMIFS('Quick Stats Data'!E:E,'Quick Stats Data'!$A:$A,$C$23,'Quick Stats Data'!$B:$B,$C27,'Quick Stats Data'!$C:$C,$P$9)</f>
        <v>10.86</v>
      </c>
      <c r="S27" s="128">
        <f>SUMIFS('Quick Stats Data'!F:F,'Quick Stats Data'!$A:$A,$C$23,'Quick Stats Data'!$B:$B,$C27,'Quick Stats Data'!$C:$C,$P$9)</f>
        <v>12.04</v>
      </c>
    </row>
    <row r="28" spans="1:24" ht="15" customHeight="1">
      <c r="C28" s="126" t="s">
        <v>502</v>
      </c>
      <c r="D28" s="127">
        <f>IF(SUMIFS('Quick Stats Data'!D:D,'Quick Stats Data'!A:A,$C$23,'Quick Stats Data'!$B:$B,$C28,'Quick Stats Data'!$C:$C,$D$9)=0," ",SUMIFS('Quick Stats Data'!D:D,'Quick Stats Data'!A:A,$C$23,'Quick Stats Data'!$B:$B,$C28,'Quick Stats Data'!$C:$C,$D$9))</f>
        <v>5.87</v>
      </c>
      <c r="E28" s="128" t="str">
        <f>IF(SUMIFS('Quick Stats Data'!K:K,'Quick Stats Data'!A:A,$C$23,'Quick Stats Data'!B:B,C28,'Quick Stats Data'!C:C,$D$9)&gt;=50,"**",(IF(SUMIFS('Quick Stats Data'!K:K,'Quick Stats Data'!A:A,$C$23,'Quick Stats Data'!B:B,C28,'Quick Stats Data'!C:C,$D$9)&gt;25,IF(SUMIFS('Quick Stats Data'!K:K,'Quick Stats Data'!A:A,$C$23,'Quick Stats Data'!B:B,C28,'Quick Stats Data'!C:C,$D$9),"*"," ")," ")))</f>
        <v xml:space="preserve"> </v>
      </c>
      <c r="F28" s="128">
        <f>IF(SUMIFS('Quick Stats Data'!E:E,'Quick Stats Data'!A:A,$C$23,'Quick Stats Data'!$B:$B,$C28,'Quick Stats Data'!$C:$C,$D$9)=0," ",SUMIFS('Quick Stats Data'!E:E,'Quick Stats Data'!A:A,$C$23,'Quick Stats Data'!$B:$B,$C28,'Quick Stats Data'!$C:$C,$D$9))</f>
        <v>3.61</v>
      </c>
      <c r="G28" s="128">
        <f>IF(SUMIFS('Quick Stats Data'!F:F,'Quick Stats Data'!A:A,$C$23,'Quick Stats Data'!$B:$B,$C28,'Quick Stats Data'!$C:$C,$D$9)=0," ",SUMIFS('Quick Stats Data'!F:F,'Quick Stats Data'!A:A,$C$23,'Quick Stats Data'!$B:$B,$C28,'Quick Stats Data'!$C:$C,$D$9))</f>
        <v>9.41</v>
      </c>
      <c r="H28" s="127">
        <f>IF(SUMIFS('Quick Stats Data'!D:D,'Quick Stats Data'!A:A,$C$23,'Quick Stats Data'!$B:$B,$C28,'Quick Stats Data'!$C:$C,$H$9)=0," ",SUMIFS('Quick Stats Data'!D:D,'Quick Stats Data'!A:A,$C$23,'Quick Stats Data'!$B:$B,$C28,'Quick Stats Data'!$C:$C,$H$9))</f>
        <v>5.85</v>
      </c>
      <c r="I28" s="128" t="str">
        <f>IF(SUMIFS('Quick Stats Data'!K:K,'Quick Stats Data'!A:A,$C$23,'Quick Stats Data'!B:B,C28,'Quick Stats Data'!C:C,$H$9)&gt;=50,"**",(IF(SUMIFS('Quick Stats Data'!K:K,'Quick Stats Data'!A:A,$C$23,'Quick Stats Data'!B:B,C28,'Quick Stats Data'!C:C,$H$9)&gt;25,IF(SUMIFS('Quick Stats Data'!K:K,'Quick Stats Data'!A:A,$C$23,'Quick Stats Data'!B:B,C28,'Quick Stats Data'!C:C,$H$9),"*"," ")," ")))</f>
        <v xml:space="preserve"> </v>
      </c>
      <c r="J28" s="128">
        <f>IF(SUMIFS('Quick Stats Data'!E:E,'Quick Stats Data'!A:A,$C$23,'Quick Stats Data'!$B:$B,$C28,'Quick Stats Data'!$C:$C,$H$9)=0," ",SUMIFS('Quick Stats Data'!E:E,'Quick Stats Data'!A:A,$C$23,'Quick Stats Data'!$B:$B,$C28,'Quick Stats Data'!$C:$C,$H$9))</f>
        <v>4.2300000000000004</v>
      </c>
      <c r="K28" s="128">
        <f>IF(SUMIFS('Quick Stats Data'!F:F,'Quick Stats Data'!A:A,$C$23,'Quick Stats Data'!$B:$B,$C28,'Quick Stats Data'!$C:$C,$H$9)=0," ",SUMIFS('Quick Stats Data'!F:F,'Quick Stats Data'!A:A,$C$23,'Quick Stats Data'!$B:$B,$C28,'Quick Stats Data'!$C:$C,$H$9))</f>
        <v>8.0299999999999994</v>
      </c>
      <c r="L28" s="127">
        <f>IF(SUMIFS('Quick Stats Data'!D:D,'Quick Stats Data'!A:A,$C$23,'Quick Stats Data'!$B:$B,$C28,'Quick Stats Data'!$C:$C,$L$9)=0," ",SUMIFS('Quick Stats Data'!D:D,'Quick Stats Data'!A:A,$C$23,'Quick Stats Data'!$B:$B,$C28,'Quick Stats Data'!$C:$C,$L$9))</f>
        <v>11.03</v>
      </c>
      <c r="M28" s="128" t="str">
        <f>IF(SUMIFS('Quick Stats Data'!K:K,'Quick Stats Data'!A:A,$C$23,'Quick Stats Data'!B:B,C28,'Quick Stats Data'!C:C,$L$9)&gt;=50,"**",(IF(SUMIFS('Quick Stats Data'!K:K,'Quick Stats Data'!A:A,$C$23,'Quick Stats Data'!B:B,C28,'Quick Stats Data'!C:C,$L$9)&gt;25,IF(SUMIFS('Quick Stats Data'!K:K,'Quick Stats Data'!A:A,$C$23,'Quick Stats Data'!B:B,C28,'Quick Stats Data'!C:C,$L$9),"*"," ")," ")))</f>
        <v xml:space="preserve"> </v>
      </c>
      <c r="N28" s="128">
        <f>IF(SUMIFS('Quick Stats Data'!E:E,'Quick Stats Data'!A:A,$C$23,'Quick Stats Data'!$B:$B,$C28,'Quick Stats Data'!$C:$C,$L$9)=0," ",SUMIFS('Quick Stats Data'!E:E,'Quick Stats Data'!A:A,$C$23,'Quick Stats Data'!$B:$B,$C28,'Quick Stats Data'!$C:$C,$L$9))</f>
        <v>9.9</v>
      </c>
      <c r="O28" s="128">
        <f>IF(SUMIFS('Quick Stats Data'!F:F,'Quick Stats Data'!A:A,$C$23,'Quick Stats Data'!$B:$B,$C28,'Quick Stats Data'!$C:$C,$L$9)=0," ",SUMIFS('Quick Stats Data'!F:F,'Quick Stats Data'!A:A,$C$23,'Quick Stats Data'!$B:$B,$C28,'Quick Stats Data'!$C:$C,$L$9))</f>
        <v>12.27</v>
      </c>
      <c r="P28" s="127">
        <f>SUMIFS('Quick Stats Data'!D:D,'Quick Stats Data'!$A:$A,$C$23,'Quick Stats Data'!$B:$B,$C28,'Quick Stats Data'!$C:$C,$P$9)</f>
        <v>11.4</v>
      </c>
      <c r="Q28" s="128"/>
      <c r="R28" s="128">
        <f>SUMIFS('Quick Stats Data'!E:E,'Quick Stats Data'!$A:$A,$C$23,'Quick Stats Data'!$B:$B,$C28,'Quick Stats Data'!$C:$C,$P$9)</f>
        <v>10.8</v>
      </c>
      <c r="S28" s="128">
        <f>SUMIFS('Quick Stats Data'!F:F,'Quick Stats Data'!$A:$A,$C$23,'Quick Stats Data'!$B:$B,$C28,'Quick Stats Data'!$C:$C,$P$9)</f>
        <v>12.03</v>
      </c>
    </row>
    <row r="29" spans="1:24" ht="1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</row>
    <row r="30" spans="1:24" s="52" customFormat="1" ht="30" customHeight="1">
      <c r="C30" s="152" t="s">
        <v>508</v>
      </c>
      <c r="D30" s="153" t="s">
        <v>91</v>
      </c>
      <c r="E30" s="153"/>
      <c r="F30" s="153" t="s">
        <v>90</v>
      </c>
      <c r="G30" s="153" t="s">
        <v>89</v>
      </c>
      <c r="H30" s="153" t="s">
        <v>91</v>
      </c>
      <c r="I30" s="153"/>
      <c r="J30" s="153" t="s">
        <v>90</v>
      </c>
      <c r="K30" s="153" t="s">
        <v>89</v>
      </c>
      <c r="L30" s="153" t="s">
        <v>91</v>
      </c>
      <c r="M30" s="153"/>
      <c r="N30" s="153" t="s">
        <v>90</v>
      </c>
      <c r="O30" s="153" t="s">
        <v>89</v>
      </c>
      <c r="P30" s="153" t="s">
        <v>91</v>
      </c>
      <c r="Q30" s="153"/>
      <c r="R30" s="153" t="s">
        <v>90</v>
      </c>
      <c r="S30" s="153" t="s">
        <v>89</v>
      </c>
    </row>
    <row r="31" spans="1:24" ht="15" customHeight="1">
      <c r="C31" s="126" t="s">
        <v>506</v>
      </c>
      <c r="D31" s="127">
        <f>IF(SUMIFS('Quick Stats Data'!D:D,'Quick Stats Data'!A:A,$C$30,'Quick Stats Data'!$B:$B,$C31,'Quick Stats Data'!$C:$C,$D$9)=0," ",SUMIFS('Quick Stats Data'!D:D,'Quick Stats Data'!A:A,$C$30,'Quick Stats Data'!$B:$B,$C31,'Quick Stats Data'!$C:$C,$D$9))</f>
        <v>17.68</v>
      </c>
      <c r="E31" s="128" t="str">
        <f>IF(SUMIFS('Quick Stats Data'!K:K,'Quick Stats Data'!A:A,$C$30,'Quick Stats Data'!B:B,C31,'Quick Stats Data'!C:C,$D$9)&gt;=50,"**",(IF(SUMIFS('Quick Stats Data'!K:K,'Quick Stats Data'!A:A,$C$30,'Quick Stats Data'!B:B,C31,'Quick Stats Data'!C:C,$D$9)&gt;25,IF(SUMIFS('Quick Stats Data'!K:K,'Quick Stats Data'!A:A,$C$30,'Quick Stats Data'!B:B,C31,'Quick Stats Data'!C:C,$D$9),"*"," ")," ")))</f>
        <v xml:space="preserve"> </v>
      </c>
      <c r="F31" s="128">
        <f>IF(SUMIFS('Quick Stats Data'!E:E,'Quick Stats Data'!A:A,$C$30,'Quick Stats Data'!$B:$B,$C31,'Quick Stats Data'!$C:$C,$D$9)=0," ",SUMIFS('Quick Stats Data'!E:E,'Quick Stats Data'!A:A,$C$30,'Quick Stats Data'!$B:$B,$C31,'Quick Stats Data'!$C:$C,$D$9))</f>
        <v>12.08</v>
      </c>
      <c r="G31" s="128">
        <f>IF(SUMIFS('Quick Stats Data'!F:F,'Quick Stats Data'!A:A,$C$30,'Quick Stats Data'!$B:$B,$C31,'Quick Stats Data'!$C:$C,$D$9)=0," ",SUMIFS('Quick Stats Data'!F:F,'Quick Stats Data'!A:A,$C$30,'Quick Stats Data'!$B:$B,$C31,'Quick Stats Data'!$C:$C,$D$9))</f>
        <v>25.14</v>
      </c>
      <c r="H31" s="127">
        <f>IF(SUMIFS('Quick Stats Data'!D:D,'Quick Stats Data'!A:A,$C$30,'Quick Stats Data'!$B:$B,$C31,'Quick Stats Data'!$C:$C,$H$9)=0," ",SUMIFS('Quick Stats Data'!D:D,'Quick Stats Data'!A:A,$C$30,'Quick Stats Data'!$B:$B,$C31,'Quick Stats Data'!$C:$C,$H$9))</f>
        <v>17.190000000000001</v>
      </c>
      <c r="I31" s="128" t="str">
        <f>IF(SUMIFS('Quick Stats Data'!K:K,'Quick Stats Data'!A:A,$C$30,'Quick Stats Data'!B:B,C31,'Quick Stats Data'!C:C,$H$9)&gt;=50,"**",(IF(SUMIFS('Quick Stats Data'!K:K,'Quick Stats Data'!A:A,$C$30,'Quick Stats Data'!B:B,C31,'Quick Stats Data'!C:C,$H$9)&gt;25,IF(SUMIFS('Quick Stats Data'!K:K,'Quick Stats Data'!A:A,$C$30,'Quick Stats Data'!B:B,C31,'Quick Stats Data'!C:C,$H$9),"*"," ")," ")))</f>
        <v xml:space="preserve"> </v>
      </c>
      <c r="J31" s="128">
        <f>IF(SUMIFS('Quick Stats Data'!E:E,'Quick Stats Data'!A:A,$C$30,'Quick Stats Data'!$B:$B,$C31,'Quick Stats Data'!$C:$C,$H$9)=0," ",SUMIFS('Quick Stats Data'!E:E,'Quick Stats Data'!A:A,$C$30,'Quick Stats Data'!$B:$B,$C31,'Quick Stats Data'!$C:$C,$H$9))</f>
        <v>13.17</v>
      </c>
      <c r="K31" s="128">
        <f>IF(SUMIFS('Quick Stats Data'!F:F,'Quick Stats Data'!A:A,$C$30,'Quick Stats Data'!$B:$B,$C31,'Quick Stats Data'!$C:$C,$H$9)=0," ",SUMIFS('Quick Stats Data'!F:F,'Quick Stats Data'!A:A,$C$30,'Quick Stats Data'!$B:$B,$C31,'Quick Stats Data'!$C:$C,$H$9))</f>
        <v>22.11</v>
      </c>
      <c r="L31" s="127">
        <f>IF(SUMIFS('Quick Stats Data'!D:D,'Quick Stats Data'!A:A,$C$30,'Quick Stats Data'!$B:$B,$C31,'Quick Stats Data'!$C:$C,$L$9)=0," ",SUMIFS('Quick Stats Data'!D:D,'Quick Stats Data'!A:A,$C$30,'Quick Stats Data'!$B:$B,$C31,'Quick Stats Data'!$C:$C,$L$9))</f>
        <v>25.58</v>
      </c>
      <c r="M31" s="128" t="str">
        <f>IF(SUMIFS('Quick Stats Data'!K:K,'Quick Stats Data'!A:A,$C$30,'Quick Stats Data'!B:B,C31,'Quick Stats Data'!C:C,$L$9)&gt;=50,"**",(IF(SUMIFS('Quick Stats Data'!K:K,'Quick Stats Data'!A:A,$C$30,'Quick Stats Data'!B:B,C31,'Quick Stats Data'!C:C,$L$9)&gt;25,IF(SUMIFS('Quick Stats Data'!K:K,'Quick Stats Data'!A:A,$C$30,'Quick Stats Data'!B:B,C31,'Quick Stats Data'!C:C,$L$9),"*"," ")," ")))</f>
        <v xml:space="preserve"> </v>
      </c>
      <c r="N31" s="128">
        <f>IF(SUMIFS('Quick Stats Data'!E:E,'Quick Stats Data'!A:A,$C$30,'Quick Stats Data'!$B:$B,$C31,'Quick Stats Data'!$C:$C,$L$9)=0," ",SUMIFS('Quick Stats Data'!E:E,'Quick Stats Data'!A:A,$C$30,'Quick Stats Data'!$B:$B,$C31,'Quick Stats Data'!$C:$C,$L$9))</f>
        <v>24.04</v>
      </c>
      <c r="O31" s="128">
        <f>IF(SUMIFS('Quick Stats Data'!F:F,'Quick Stats Data'!A:A,$C$30,'Quick Stats Data'!$B:$B,$C31,'Quick Stats Data'!$C:$C,$L$9)=0," ",SUMIFS('Quick Stats Data'!F:F,'Quick Stats Data'!A:A,$C$30,'Quick Stats Data'!$B:$B,$C31,'Quick Stats Data'!$C:$C,$L$9))</f>
        <v>27.17</v>
      </c>
      <c r="P31" s="127">
        <f>SUMIFS('Quick Stats Data'!D:D,'Quick Stats Data'!$A:$A,$C$30,'Quick Stats Data'!$B:$B,$C31,'Quick Stats Data'!$C:$C,$P$9)</f>
        <v>26.63</v>
      </c>
      <c r="Q31" s="127"/>
      <c r="R31" s="128">
        <f>SUMIFS('Quick Stats Data'!E:E,'Quick Stats Data'!$A:$A,$C$30,'Quick Stats Data'!$B:$B,$C31,'Quick Stats Data'!$C:$C,$P$9)</f>
        <v>25.82</v>
      </c>
      <c r="S31" s="128">
        <f>SUMIFS('Quick Stats Data'!F:F,'Quick Stats Data'!$A:$A,$C$30,'Quick Stats Data'!$B:$B,$C31,'Quick Stats Data'!$C:$C,$P$9)</f>
        <v>27.45</v>
      </c>
    </row>
    <row r="32" spans="1:24" ht="15" customHeight="1">
      <c r="C32" s="126" t="s">
        <v>507</v>
      </c>
      <c r="D32" s="127">
        <f>IF(SUMIFS('Quick Stats Data'!D:D,'Quick Stats Data'!A:A,$C$30,'Quick Stats Data'!$B:$B,$C32,'Quick Stats Data'!$C:$C,$D$9)=0," ",SUMIFS('Quick Stats Data'!D:D,'Quick Stats Data'!A:A,$C$30,'Quick Stats Data'!$B:$B,$C32,'Quick Stats Data'!$C:$C,$D$9))</f>
        <v>12.37</v>
      </c>
      <c r="E32" s="128" t="str">
        <f>IF(SUMIFS('Quick Stats Data'!K:K,'Quick Stats Data'!A:A,$C$30,'Quick Stats Data'!B:B,C32,'Quick Stats Data'!C:C,$D$9)&gt;=50,"**",(IF(SUMIFS('Quick Stats Data'!K:K,'Quick Stats Data'!A:A,$C$30,'Quick Stats Data'!B:B,C32,'Quick Stats Data'!C:C,$D$9)&gt;25,IF(SUMIFS('Quick Stats Data'!K:K,'Quick Stats Data'!A:A,$C$30,'Quick Stats Data'!B:B,C32,'Quick Stats Data'!C:C,$D$9),"*"," ")," ")))</f>
        <v>*</v>
      </c>
      <c r="F32" s="128">
        <f>IF(SUMIFS('Quick Stats Data'!E:E,'Quick Stats Data'!A:A,$C$30,'Quick Stats Data'!$B:$B,$C32,'Quick Stats Data'!$C:$C,$D$9)=0," ",SUMIFS('Quick Stats Data'!E:E,'Quick Stats Data'!A:A,$C$30,'Quick Stats Data'!$B:$B,$C32,'Quick Stats Data'!$C:$C,$D$9))</f>
        <v>7.16</v>
      </c>
      <c r="G32" s="128">
        <f>IF(SUMIFS('Quick Stats Data'!F:F,'Quick Stats Data'!A:A,$C$30,'Quick Stats Data'!$B:$B,$C32,'Quick Stats Data'!$C:$C,$D$9)=0," ",SUMIFS('Quick Stats Data'!F:F,'Quick Stats Data'!A:A,$C$30,'Quick Stats Data'!$B:$B,$C32,'Quick Stats Data'!$C:$C,$D$9))</f>
        <v>20.53</v>
      </c>
      <c r="H32" s="127">
        <f>IF(SUMIFS('Quick Stats Data'!D:D,'Quick Stats Data'!A:A,$C$30,'Quick Stats Data'!$B:$B,$C32,'Quick Stats Data'!$C:$C,$H$9)=0," ",SUMIFS('Quick Stats Data'!D:D,'Quick Stats Data'!A:A,$C$30,'Quick Stats Data'!$B:$B,$C32,'Quick Stats Data'!$C:$C,$H$9))</f>
        <v>9.35</v>
      </c>
      <c r="I32" s="128" t="str">
        <f>IF(SUMIFS('Quick Stats Data'!K:K,'Quick Stats Data'!A:A,$C$30,'Quick Stats Data'!B:B,C32,'Quick Stats Data'!C:C,$H$9)&gt;=50,"**",(IF(SUMIFS('Quick Stats Data'!K:K,'Quick Stats Data'!A:A,$C$30,'Quick Stats Data'!B:B,C32,'Quick Stats Data'!C:C,$H$9)&gt;25,IF(SUMIFS('Quick Stats Data'!K:K,'Quick Stats Data'!A:A,$C$30,'Quick Stats Data'!B:B,C32,'Quick Stats Data'!C:C,$H$9),"*"," ")," ")))</f>
        <v xml:space="preserve"> </v>
      </c>
      <c r="J32" s="128">
        <f>IF(SUMIFS('Quick Stats Data'!E:E,'Quick Stats Data'!A:A,$C$30,'Quick Stats Data'!$B:$B,$C32,'Quick Stats Data'!$C:$C,$H$9)=0," ",SUMIFS('Quick Stats Data'!E:E,'Quick Stats Data'!A:A,$C$30,'Quick Stats Data'!$B:$B,$C32,'Quick Stats Data'!$C:$C,$H$9))</f>
        <v>6.54</v>
      </c>
      <c r="K32" s="128">
        <f>IF(SUMIFS('Quick Stats Data'!F:F,'Quick Stats Data'!A:A,$C$30,'Quick Stats Data'!$B:$B,$C32,'Quick Stats Data'!$C:$C,$H$9)=0," ",SUMIFS('Quick Stats Data'!F:F,'Quick Stats Data'!A:A,$C$30,'Quick Stats Data'!$B:$B,$C32,'Quick Stats Data'!$C:$C,$H$9))</f>
        <v>13.18</v>
      </c>
      <c r="L32" s="127">
        <f>IF(SUMIFS('Quick Stats Data'!D:D,'Quick Stats Data'!A:A,$C$30,'Quick Stats Data'!$B:$B,$C32,'Quick Stats Data'!$C:$C,$L$9)=0," ",SUMIFS('Quick Stats Data'!D:D,'Quick Stats Data'!A:A,$C$30,'Quick Stats Data'!$B:$B,$C32,'Quick Stats Data'!$C:$C,$L$9))</f>
        <v>13.48</v>
      </c>
      <c r="M32" s="128" t="str">
        <f>IF(SUMIFS('Quick Stats Data'!K:K,'Quick Stats Data'!A:A,$C$30,'Quick Stats Data'!B:B,C32,'Quick Stats Data'!C:C,$L$9)&gt;=50,"**",(IF(SUMIFS('Quick Stats Data'!K:K,'Quick Stats Data'!A:A,$C$30,'Quick Stats Data'!B:B,C32,'Quick Stats Data'!C:C,$L$9)&gt;25,IF(SUMIFS('Quick Stats Data'!K:K,'Quick Stats Data'!A:A,$C$30,'Quick Stats Data'!B:B,C32,'Quick Stats Data'!C:C,$L$9),"*"," ")," ")))</f>
        <v xml:space="preserve"> </v>
      </c>
      <c r="N32" s="128">
        <f>IF(SUMIFS('Quick Stats Data'!E:E,'Quick Stats Data'!A:A,$C$30,'Quick Stats Data'!$B:$B,$C32,'Quick Stats Data'!$C:$C,$L$9)=0," ",SUMIFS('Quick Stats Data'!E:E,'Quick Stats Data'!A:A,$C$30,'Quick Stats Data'!$B:$B,$C32,'Quick Stats Data'!$C:$C,$L$9))</f>
        <v>12.25</v>
      </c>
      <c r="O32" s="128">
        <f>IF(SUMIFS('Quick Stats Data'!F:F,'Quick Stats Data'!A:A,$C$30,'Quick Stats Data'!$B:$B,$C32,'Quick Stats Data'!$C:$C,$L$9)=0," ",SUMIFS('Quick Stats Data'!F:F,'Quick Stats Data'!A:A,$C$30,'Quick Stats Data'!$B:$B,$C32,'Quick Stats Data'!$C:$C,$L$9))</f>
        <v>14.81</v>
      </c>
      <c r="P32" s="127">
        <f>SUMIFS('Quick Stats Data'!D:D,'Quick Stats Data'!$A:$A,$C$30,'Quick Stats Data'!$B:$B,$C32,'Quick Stats Data'!$C:$C,$P$9)</f>
        <v>14.06</v>
      </c>
      <c r="Q32" s="127"/>
      <c r="R32" s="128">
        <f>SUMIFS('Quick Stats Data'!E:E,'Quick Stats Data'!$A:$A,$C$30,'Quick Stats Data'!$B:$B,$C32,'Quick Stats Data'!$C:$C,$P$9)</f>
        <v>13.41</v>
      </c>
      <c r="S32" s="128">
        <f>SUMIFS('Quick Stats Data'!F:F,'Quick Stats Data'!$A:$A,$C$30,'Quick Stats Data'!$B:$B,$C32,'Quick Stats Data'!$C:$C,$P$9)</f>
        <v>14.74</v>
      </c>
    </row>
    <row r="33" spans="1:19" s="93" customFormat="1" ht="7.5" customHeight="1">
      <c r="C33" s="133"/>
      <c r="D33" s="134"/>
      <c r="E33" s="134"/>
      <c r="F33" s="133"/>
      <c r="G33" s="133"/>
      <c r="H33" s="134"/>
      <c r="I33" s="134"/>
      <c r="J33" s="133"/>
      <c r="K33" s="133"/>
      <c r="L33" s="134"/>
      <c r="M33" s="134"/>
      <c r="N33" s="133"/>
      <c r="O33" s="133"/>
      <c r="P33" s="134"/>
      <c r="Q33" s="134"/>
      <c r="R33" s="133"/>
      <c r="S33" s="133"/>
    </row>
    <row r="34" spans="1:19" ht="15" customHeight="1" thickBot="1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</row>
    <row r="35" spans="1:19" ht="9.75" customHeight="1" thickTop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</row>
    <row r="36" spans="1:19" ht="15" customHeight="1">
      <c r="F36" s="70"/>
      <c r="S36" s="135" t="s">
        <v>387</v>
      </c>
    </row>
    <row r="37" spans="1:19" ht="15" customHeight="1">
      <c r="B37" s="109" t="s">
        <v>212</v>
      </c>
      <c r="C37" s="110"/>
      <c r="D37" s="111"/>
      <c r="E37" s="111"/>
      <c r="F37" s="112"/>
      <c r="G37" s="111"/>
      <c r="H37" s="111"/>
      <c r="I37" s="111"/>
      <c r="J37" s="136"/>
      <c r="K37" s="136"/>
      <c r="L37" s="111"/>
      <c r="M37" s="111"/>
      <c r="N37" s="136"/>
      <c r="O37" s="136"/>
      <c r="P37" s="136"/>
      <c r="Q37" s="136"/>
      <c r="R37" s="136"/>
      <c r="S37" s="136"/>
    </row>
    <row r="38" spans="1:19" ht="15" customHeight="1">
      <c r="B38" s="113" t="s">
        <v>213</v>
      </c>
      <c r="C38" s="114"/>
      <c r="D38" s="111"/>
      <c r="E38" s="111"/>
      <c r="F38" s="112"/>
      <c r="G38" s="111"/>
      <c r="H38" s="111"/>
      <c r="I38" s="111"/>
      <c r="J38" s="136"/>
      <c r="K38" s="136"/>
      <c r="L38" s="111"/>
      <c r="M38" s="111"/>
      <c r="N38" s="136"/>
      <c r="O38" s="136"/>
      <c r="P38" s="136"/>
      <c r="Q38" s="136"/>
      <c r="R38" s="136"/>
      <c r="S38" s="136"/>
    </row>
    <row r="39" spans="1:19" ht="15" customHeight="1">
      <c r="B39" s="115" t="s">
        <v>214</v>
      </c>
      <c r="C39" s="114"/>
      <c r="D39" s="111"/>
      <c r="E39" s="111"/>
      <c r="F39" s="112"/>
      <c r="G39" s="111"/>
      <c r="H39" s="111"/>
      <c r="I39" s="111"/>
      <c r="J39" s="136"/>
      <c r="K39" s="136"/>
      <c r="L39" s="111"/>
      <c r="M39" s="111"/>
      <c r="N39" s="136"/>
      <c r="O39" s="136"/>
      <c r="P39" s="136"/>
      <c r="Q39" s="136"/>
      <c r="R39" s="136"/>
      <c r="S39" s="136"/>
    </row>
    <row r="40" spans="1:19" ht="15" customHeight="1">
      <c r="B40" s="114" t="s">
        <v>395</v>
      </c>
      <c r="C40" s="114"/>
      <c r="D40" s="111"/>
      <c r="E40" s="111"/>
      <c r="F40" s="112"/>
      <c r="G40" s="111"/>
      <c r="H40" s="111"/>
      <c r="I40" s="111"/>
      <c r="J40" s="136"/>
      <c r="K40" s="136"/>
      <c r="L40" s="111"/>
      <c r="M40" s="111"/>
      <c r="N40" s="136"/>
      <c r="O40" s="136"/>
      <c r="P40" s="136"/>
      <c r="Q40" s="136"/>
      <c r="R40" s="136"/>
      <c r="S40" s="136"/>
    </row>
    <row r="41" spans="1:19" ht="15" customHeight="1">
      <c r="B41" s="115" t="s">
        <v>215</v>
      </c>
      <c r="C41" s="114"/>
      <c r="D41" s="111"/>
      <c r="E41" s="111"/>
      <c r="F41" s="112"/>
      <c r="G41" s="111"/>
      <c r="H41" s="111"/>
      <c r="I41" s="111"/>
      <c r="J41" s="136"/>
      <c r="K41" s="136"/>
      <c r="L41" s="111"/>
      <c r="M41" s="111"/>
      <c r="N41" s="136"/>
      <c r="O41" s="136"/>
      <c r="P41" s="136"/>
      <c r="Q41" s="136"/>
      <c r="R41" s="136"/>
      <c r="S41" s="136"/>
    </row>
    <row r="42" spans="1:19" ht="15" customHeight="1">
      <c r="B42" s="116" t="s">
        <v>216</v>
      </c>
      <c r="C42" s="114"/>
      <c r="D42" s="111"/>
      <c r="E42" s="111"/>
      <c r="F42" s="112"/>
      <c r="G42" s="111"/>
      <c r="H42" s="111"/>
      <c r="I42" s="111"/>
      <c r="J42" s="136"/>
      <c r="K42" s="136"/>
      <c r="L42" s="111"/>
      <c r="M42" s="111"/>
      <c r="N42" s="136"/>
      <c r="O42" s="136"/>
      <c r="P42" s="136"/>
      <c r="Q42" s="136"/>
      <c r="R42" s="136"/>
      <c r="S42" s="136"/>
    </row>
    <row r="43" spans="1:19" ht="15" customHeight="1">
      <c r="B43" s="117" t="s">
        <v>15</v>
      </c>
      <c r="C43" s="114" t="s">
        <v>217</v>
      </c>
      <c r="D43" s="111"/>
      <c r="E43" s="111"/>
      <c r="F43" s="112"/>
      <c r="G43" s="111"/>
      <c r="H43" s="111"/>
      <c r="I43" s="111"/>
      <c r="J43" s="136"/>
      <c r="K43" s="136"/>
      <c r="L43" s="111"/>
      <c r="M43" s="111"/>
      <c r="N43" s="136"/>
      <c r="O43" s="136"/>
      <c r="P43" s="136"/>
      <c r="Q43" s="136"/>
      <c r="R43" s="136"/>
      <c r="S43" s="136"/>
    </row>
    <row r="44" spans="1:19" ht="15" customHeight="1">
      <c r="B44" s="118" t="s">
        <v>218</v>
      </c>
      <c r="C44" s="114" t="s">
        <v>219</v>
      </c>
      <c r="D44" s="111"/>
      <c r="E44" s="111"/>
      <c r="F44" s="112"/>
      <c r="G44" s="111"/>
      <c r="H44" s="111"/>
      <c r="I44" s="111"/>
      <c r="J44" s="136"/>
      <c r="K44" s="136"/>
      <c r="L44" s="111"/>
      <c r="M44" s="111"/>
      <c r="N44" s="136"/>
      <c r="O44" s="136"/>
      <c r="P44" s="136"/>
      <c r="Q44" s="136"/>
      <c r="R44" s="136"/>
      <c r="S44" s="136"/>
    </row>
    <row r="45" spans="1:19" ht="15" customHeight="1">
      <c r="B45" s="110" t="s">
        <v>510</v>
      </c>
      <c r="C45" s="114"/>
      <c r="D45" s="111"/>
      <c r="E45" s="111"/>
      <c r="F45" s="112"/>
      <c r="G45" s="111"/>
      <c r="H45" s="111"/>
      <c r="I45" s="111"/>
      <c r="J45" s="136"/>
      <c r="K45" s="136"/>
      <c r="L45" s="111"/>
      <c r="M45" s="111"/>
      <c r="N45" s="136"/>
      <c r="O45" s="136"/>
      <c r="P45" s="136"/>
      <c r="Q45" s="136"/>
      <c r="R45" s="136"/>
      <c r="S45" s="136"/>
    </row>
    <row r="46" spans="1:19" ht="15" customHeight="1">
      <c r="B46" s="119" t="s">
        <v>526</v>
      </c>
      <c r="C46" s="120"/>
      <c r="D46" s="121"/>
      <c r="E46" s="121"/>
      <c r="F46" s="122"/>
      <c r="G46" s="121"/>
      <c r="H46" s="121"/>
      <c r="I46" s="121"/>
      <c r="J46" s="137"/>
      <c r="K46" s="137"/>
      <c r="L46" s="121"/>
      <c r="M46" s="121"/>
      <c r="N46" s="137"/>
      <c r="O46" s="137"/>
      <c r="P46" s="137"/>
      <c r="Q46" s="137"/>
      <c r="R46" s="137"/>
      <c r="S46" s="137"/>
    </row>
    <row r="47" spans="1:19" ht="15" customHeight="1">
      <c r="B47" s="193" t="s">
        <v>527</v>
      </c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</row>
    <row r="48" spans="1:19" ht="15" customHeight="1"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</row>
  </sheetData>
  <sheetProtection algorithmName="SHA-512" hashValue="OLqw3OSD34Ikr3Lqv1r1vH8i3JsJjkFwPXd1FxS759RNecyXZs4BMetOWWJBl+MPI8JUG2vUdhPlKyryya9IzQ==" saltValue="10sxp2xTfsA4hy2Y7YH7zw==" spinCount="100000" sheet="1" objects="1" scenarios="1"/>
  <mergeCells count="4">
    <mergeCell ref="D9:G9"/>
    <mergeCell ref="H9:K9"/>
    <mergeCell ref="L9:O9"/>
    <mergeCell ref="P9:S9"/>
  </mergeCells>
  <conditionalFormatting sqref="H12:H14 H17:H21 H24:H28">
    <cfRule type="expression" dxfId="311" priority="71">
      <formula>$K12&lt;$R12</formula>
    </cfRule>
    <cfRule type="expression" dxfId="310" priority="72">
      <formula>$J12&gt;$S12</formula>
    </cfRule>
  </conditionalFormatting>
  <conditionalFormatting sqref="D31:D32 D12:D14 D17:D21 D24:D28">
    <cfRule type="expression" dxfId="309" priority="67">
      <formula>$G12&lt;$R12</formula>
    </cfRule>
    <cfRule type="expression" dxfId="308" priority="68">
      <formula>$F12&gt;$S12</formula>
    </cfRule>
  </conditionalFormatting>
  <conditionalFormatting sqref="L31:L32 L12:L14 L17:L21 L24:L28">
    <cfRule type="expression" dxfId="307" priority="69">
      <formula>$O12&lt;$R12</formula>
    </cfRule>
    <cfRule type="expression" dxfId="306" priority="70">
      <formula>$N12&gt;$S12</formula>
    </cfRule>
  </conditionalFormatting>
  <conditionalFormatting sqref="I14">
    <cfRule type="expression" dxfId="305" priority="54">
      <formula>I14="**"</formula>
    </cfRule>
  </conditionalFormatting>
  <conditionalFormatting sqref="E14">
    <cfRule type="expression" dxfId="304" priority="63">
      <formula>E14="**"</formula>
    </cfRule>
  </conditionalFormatting>
  <conditionalFormatting sqref="E12">
    <cfRule type="expression" dxfId="303" priority="65">
      <formula>E12="**"</formula>
    </cfRule>
  </conditionalFormatting>
  <conditionalFormatting sqref="M13">
    <cfRule type="expression" dxfId="302" priority="47">
      <formula>M13="**"</formula>
    </cfRule>
  </conditionalFormatting>
  <conditionalFormatting sqref="E17">
    <cfRule type="expression" dxfId="301" priority="35">
      <formula>E17="**"</formula>
    </cfRule>
  </conditionalFormatting>
  <conditionalFormatting sqref="M12">
    <cfRule type="expression" dxfId="300" priority="48">
      <formula>M12="**"</formula>
    </cfRule>
  </conditionalFormatting>
  <conditionalFormatting sqref="I31:I32">
    <cfRule type="expression" dxfId="299" priority="36">
      <formula>I31="**"</formula>
    </cfRule>
  </conditionalFormatting>
  <conditionalFormatting sqref="E13">
    <cfRule type="expression" dxfId="298" priority="64">
      <formula>E13="**"</formula>
    </cfRule>
  </conditionalFormatting>
  <conditionalFormatting sqref="E31">
    <cfRule type="expression" dxfId="297" priority="58">
      <formula>E31="**"</formula>
    </cfRule>
  </conditionalFormatting>
  <conditionalFormatting sqref="E32">
    <cfRule type="expression" dxfId="296" priority="57">
      <formula>E32="**"</formula>
    </cfRule>
  </conditionalFormatting>
  <conditionalFormatting sqref="I12">
    <cfRule type="expression" dxfId="295" priority="56">
      <formula>I12="**"</formula>
    </cfRule>
  </conditionalFormatting>
  <conditionalFormatting sqref="I13">
    <cfRule type="expression" dxfId="294" priority="55">
      <formula>I13="**"</formula>
    </cfRule>
  </conditionalFormatting>
  <conditionalFormatting sqref="M14">
    <cfRule type="expression" dxfId="293" priority="46">
      <formula>M14="**"</formula>
    </cfRule>
  </conditionalFormatting>
  <conditionalFormatting sqref="M31">
    <cfRule type="expression" dxfId="292" priority="40">
      <formula>M31="**"</formula>
    </cfRule>
  </conditionalFormatting>
  <conditionalFormatting sqref="M32">
    <cfRule type="expression" dxfId="291" priority="39">
      <formula>M32="**"</formula>
    </cfRule>
  </conditionalFormatting>
  <conditionalFormatting sqref="H31:H32">
    <cfRule type="expression" dxfId="290" priority="37">
      <formula>$K31&lt;$R31</formula>
    </cfRule>
    <cfRule type="expression" dxfId="289" priority="38">
      <formula>$J31&gt;$S31</formula>
    </cfRule>
  </conditionalFormatting>
  <conditionalFormatting sqref="E18">
    <cfRule type="expression" dxfId="288" priority="34">
      <formula>E18="**"</formula>
    </cfRule>
  </conditionalFormatting>
  <conditionalFormatting sqref="E19">
    <cfRule type="expression" dxfId="287" priority="33">
      <formula>E19="**"</formula>
    </cfRule>
  </conditionalFormatting>
  <conditionalFormatting sqref="E20">
    <cfRule type="expression" dxfId="286" priority="32">
      <formula>E20="**"</formula>
    </cfRule>
  </conditionalFormatting>
  <conditionalFormatting sqref="E21">
    <cfRule type="expression" dxfId="285" priority="31">
      <formula>E21="**"</formula>
    </cfRule>
  </conditionalFormatting>
  <conditionalFormatting sqref="I17">
    <cfRule type="expression" dxfId="284" priority="30">
      <formula>I17="**"</formula>
    </cfRule>
  </conditionalFormatting>
  <conditionalFormatting sqref="I18">
    <cfRule type="expression" dxfId="283" priority="29">
      <formula>I18="**"</formula>
    </cfRule>
  </conditionalFormatting>
  <conditionalFormatting sqref="I19">
    <cfRule type="expression" dxfId="282" priority="28">
      <formula>I19="**"</formula>
    </cfRule>
  </conditionalFormatting>
  <conditionalFormatting sqref="I20">
    <cfRule type="expression" dxfId="281" priority="27">
      <formula>I20="**"</formula>
    </cfRule>
  </conditionalFormatting>
  <conditionalFormatting sqref="I21">
    <cfRule type="expression" dxfId="280" priority="26">
      <formula>I21="**"</formula>
    </cfRule>
  </conditionalFormatting>
  <conditionalFormatting sqref="M17">
    <cfRule type="expression" dxfId="279" priority="25">
      <formula>M17="**"</formula>
    </cfRule>
  </conditionalFormatting>
  <conditionalFormatting sqref="M18">
    <cfRule type="expression" dxfId="278" priority="24">
      <formula>M18="**"</formula>
    </cfRule>
  </conditionalFormatting>
  <conditionalFormatting sqref="M19">
    <cfRule type="expression" dxfId="277" priority="23">
      <formula>M19="**"</formula>
    </cfRule>
  </conditionalFormatting>
  <conditionalFormatting sqref="M20">
    <cfRule type="expression" dxfId="276" priority="22">
      <formula>M20="**"</formula>
    </cfRule>
  </conditionalFormatting>
  <conditionalFormatting sqref="M21">
    <cfRule type="expression" dxfId="275" priority="21">
      <formula>M21="**"</formula>
    </cfRule>
  </conditionalFormatting>
  <conditionalFormatting sqref="E24">
    <cfRule type="expression" dxfId="274" priority="20">
      <formula>E24="**"</formula>
    </cfRule>
  </conditionalFormatting>
  <conditionalFormatting sqref="E25">
    <cfRule type="expression" dxfId="273" priority="19">
      <formula>E25="**"</formula>
    </cfRule>
  </conditionalFormatting>
  <conditionalFormatting sqref="E26">
    <cfRule type="expression" dxfId="272" priority="18">
      <formula>E26="**"</formula>
    </cfRule>
  </conditionalFormatting>
  <conditionalFormatting sqref="E27">
    <cfRule type="expression" dxfId="271" priority="17">
      <formula>E27="**"</formula>
    </cfRule>
  </conditionalFormatting>
  <conditionalFormatting sqref="E28">
    <cfRule type="expression" dxfId="270" priority="16">
      <formula>E28="**"</formula>
    </cfRule>
  </conditionalFormatting>
  <conditionalFormatting sqref="I24">
    <cfRule type="expression" dxfId="269" priority="15">
      <formula>I24="**"</formula>
    </cfRule>
  </conditionalFormatting>
  <conditionalFormatting sqref="I25">
    <cfRule type="expression" dxfId="268" priority="14">
      <formula>I25="**"</formula>
    </cfRule>
  </conditionalFormatting>
  <conditionalFormatting sqref="I26">
    <cfRule type="expression" dxfId="267" priority="13">
      <formula>I26="**"</formula>
    </cfRule>
  </conditionalFormatting>
  <conditionalFormatting sqref="I27">
    <cfRule type="expression" dxfId="266" priority="12">
      <formula>I27="**"</formula>
    </cfRule>
  </conditionalFormatting>
  <conditionalFormatting sqref="I28">
    <cfRule type="expression" dxfId="265" priority="11">
      <formula>I28="**"</formula>
    </cfRule>
  </conditionalFormatting>
  <conditionalFormatting sqref="M24">
    <cfRule type="expression" dxfId="264" priority="10">
      <formula>M24="**"</formula>
    </cfRule>
  </conditionalFormatting>
  <conditionalFormatting sqref="M25">
    <cfRule type="expression" dxfId="263" priority="9">
      <formula>M25="**"</formula>
    </cfRule>
  </conditionalFormatting>
  <conditionalFormatting sqref="M26">
    <cfRule type="expression" dxfId="262" priority="8">
      <formula>M26="**"</formula>
    </cfRule>
  </conditionalFormatting>
  <conditionalFormatting sqref="M27">
    <cfRule type="expression" dxfId="261" priority="7">
      <formula>M27="**"</formula>
    </cfRule>
  </conditionalFormatting>
  <conditionalFormatting sqref="M28">
    <cfRule type="expression" dxfId="260" priority="6">
      <formula>M28="**"</formula>
    </cfRule>
  </conditionalFormatting>
  <conditionalFormatting sqref="Q24">
    <cfRule type="expression" dxfId="259" priority="5">
      <formula>Q24="**"</formula>
    </cfRule>
  </conditionalFormatting>
  <conditionalFormatting sqref="Q25">
    <cfRule type="expression" dxfId="258" priority="4">
      <formula>Q25="**"</formula>
    </cfRule>
  </conditionalFormatting>
  <conditionalFormatting sqref="Q26">
    <cfRule type="expression" dxfId="257" priority="3">
      <formula>Q26="**"</formula>
    </cfRule>
  </conditionalFormatting>
  <conditionalFormatting sqref="Q27">
    <cfRule type="expression" dxfId="256" priority="2">
      <formula>Q27="**"</formula>
    </cfRule>
  </conditionalFormatting>
  <conditionalFormatting sqref="Q28">
    <cfRule type="expression" dxfId="255" priority="1">
      <formula>Q28="**"</formula>
    </cfRule>
  </conditionalFormatting>
  <hyperlinks>
    <hyperlink ref="B47" r:id="rId1" xr:uid="{5F1FB727-1989-481C-BB8B-28C9705558D3}"/>
  </hyperlinks>
  <pageMargins left="0.25" right="0.25" top="0.75" bottom="0.75" header="0.3" footer="0.3"/>
  <pageSetup paperSize="8" scale="91" fitToHeight="0" orientation="portrait" r:id="rId2"/>
  <drawing r:id="rId3"/>
  <legacyDrawing r:id="rId4"/>
  <controls>
    <mc:AlternateContent xmlns:mc="http://schemas.openxmlformats.org/markup-compatibility/2006">
      <mc:Choice Requires="x14">
        <control shapeId="82945" r:id="rId5" name="DropDownBox">
          <controlPr defaultSize="0" autoLine="0" linkedCell="'LGA Quick Stats - PA'!C6" listFillRange="'Lookup Tables_OLD'!D2:D80" r:id="rId6">
            <anchor moveWithCells="1">
              <from>
                <xdr:col>2</xdr:col>
                <xdr:colOff>12700</xdr:colOff>
                <xdr:row>4</xdr:row>
                <xdr:rowOff>69850</xdr:rowOff>
              </from>
              <to>
                <xdr:col>2</xdr:col>
                <xdr:colOff>4730750</xdr:colOff>
                <xdr:row>6</xdr:row>
                <xdr:rowOff>38100</xdr:rowOff>
              </to>
            </anchor>
          </controlPr>
        </control>
      </mc:Choice>
      <mc:Fallback>
        <control shapeId="82945" r:id="rId5" name="DropDownBox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1D292-A05E-43AA-B897-B48A59F3C36D}">
  <sheetPr codeName="Sheet8">
    <tabColor rgb="FF006600"/>
    <pageSetUpPr fitToPage="1"/>
  </sheetPr>
  <dimension ref="A9:S62"/>
  <sheetViews>
    <sheetView showGridLines="0" showRowColHeaders="0" zoomScaleNormal="100" workbookViewId="0">
      <pane ySplit="13" topLeftCell="A14" activePane="bottomLeft" state="frozen"/>
      <selection activeCell="N37" sqref="N37"/>
      <selection pane="bottomLeft" activeCell="V33" sqref="V33"/>
    </sheetView>
  </sheetViews>
  <sheetFormatPr defaultColWidth="9.1796875" defaultRowHeight="12.5"/>
  <cols>
    <col min="1" max="1" width="2.453125" style="48" customWidth="1"/>
    <col min="2" max="2" width="16.54296875" style="48" customWidth="1"/>
    <col min="3" max="3" width="70.26953125" style="48" customWidth="1"/>
    <col min="4" max="4" width="6.7265625" style="48" customWidth="1"/>
    <col min="5" max="5" width="2.7265625" style="48" customWidth="1"/>
    <col min="6" max="7" width="5.7265625" style="48" customWidth="1"/>
    <col min="8" max="8" width="10.7265625" style="48" customWidth="1"/>
    <col min="9" max="9" width="2.7265625" style="48" customWidth="1"/>
    <col min="10" max="11" width="5.7265625" style="48" customWidth="1"/>
    <col min="12" max="12" width="10.7265625" style="48" customWidth="1"/>
    <col min="13" max="13" width="2.7265625" style="48" customWidth="1"/>
    <col min="14" max="15" width="5.7265625" style="48" customWidth="1"/>
    <col min="16" max="16" width="10.7265625" style="48" customWidth="1"/>
    <col min="17" max="17" width="2.7265625" style="48" customWidth="1"/>
    <col min="18" max="19" width="5.7265625" style="48" customWidth="1"/>
    <col min="20" max="16384" width="9.1796875" style="48"/>
  </cols>
  <sheetData>
    <row r="9" spans="1:19" ht="13">
      <c r="C9" s="49"/>
    </row>
    <row r="10" spans="1:19" ht="12.75" customHeight="1">
      <c r="B10" s="50"/>
      <c r="C10" s="51" t="s">
        <v>157</v>
      </c>
    </row>
    <row r="13" spans="1:19" ht="30" customHeight="1">
      <c r="A13" s="52"/>
      <c r="B13" s="52"/>
      <c r="C13" s="145"/>
      <c r="D13" s="203" t="str">
        <f>C10</f>
        <v>Pyrenees</v>
      </c>
      <c r="E13" s="203"/>
      <c r="F13" s="203"/>
      <c r="G13" s="203"/>
      <c r="H13" s="203" t="str">
        <f>VLOOKUP(C10,Lookup!B:D,2,FALSE)</f>
        <v>Central Highlands Area</v>
      </c>
      <c r="I13" s="203"/>
      <c r="J13" s="203"/>
      <c r="K13" s="203"/>
      <c r="L13" s="203" t="str">
        <f>VLOOKUP(C10,Lookup!B:D,3,FALSE)</f>
        <v>West Division</v>
      </c>
      <c r="M13" s="203"/>
      <c r="N13" s="203"/>
      <c r="O13" s="203"/>
      <c r="P13" s="204" t="s">
        <v>0</v>
      </c>
      <c r="Q13" s="204"/>
      <c r="R13" s="204"/>
      <c r="S13" s="204"/>
    </row>
    <row r="14" spans="1:19" s="63" customFormat="1" ht="7.5" customHeight="1">
      <c r="A14" s="59"/>
      <c r="B14" s="59"/>
      <c r="C14" s="60"/>
      <c r="D14" s="61"/>
      <c r="E14" s="61"/>
      <c r="F14" s="61"/>
      <c r="G14" s="61"/>
      <c r="H14" s="62"/>
      <c r="I14" s="62"/>
      <c r="J14" s="62"/>
      <c r="K14" s="62"/>
      <c r="L14" s="62"/>
      <c r="M14" s="62"/>
      <c r="N14" s="62"/>
      <c r="O14" s="62"/>
      <c r="P14" s="61"/>
      <c r="Q14" s="61"/>
      <c r="R14" s="61"/>
      <c r="S14" s="61"/>
    </row>
    <row r="15" spans="1:19" ht="15" customHeight="1">
      <c r="C15" s="124" t="s">
        <v>563</v>
      </c>
      <c r="D15" s="125" t="s">
        <v>91</v>
      </c>
      <c r="E15" s="125"/>
      <c r="F15" s="125" t="s">
        <v>90</v>
      </c>
      <c r="G15" s="125" t="s">
        <v>89</v>
      </c>
      <c r="H15" s="125" t="s">
        <v>91</v>
      </c>
      <c r="I15" s="125"/>
      <c r="J15" s="125" t="s">
        <v>90</v>
      </c>
      <c r="K15" s="125" t="s">
        <v>89</v>
      </c>
      <c r="L15" s="125" t="s">
        <v>91</v>
      </c>
      <c r="M15" s="125"/>
      <c r="N15" s="125" t="s">
        <v>90</v>
      </c>
      <c r="O15" s="125" t="s">
        <v>89</v>
      </c>
      <c r="P15" s="125" t="s">
        <v>91</v>
      </c>
      <c r="Q15" s="125"/>
      <c r="R15" s="125" t="s">
        <v>90</v>
      </c>
      <c r="S15" s="125" t="s">
        <v>89</v>
      </c>
    </row>
    <row r="16" spans="1:19" ht="15" customHeight="1">
      <c r="C16" s="126" t="s">
        <v>445</v>
      </c>
      <c r="D16" s="127">
        <f>IF(SUMIFS('Quick Stats Data'!D:D,'Quick Stats Data'!A:A,$C$15,'Quick Stats Data'!$B:$B,$C16,'Quick Stats Data'!$C:$C,$D$13)=0," ",SUMIFS('Quick Stats Data'!D:D,'Quick Stats Data'!A:A,$C$15,'Quick Stats Data'!$B:$B,$C16,'Quick Stats Data'!$C:$C,$D$13))</f>
        <v>67.23</v>
      </c>
      <c r="E16" s="127" t="str">
        <f>IF(SUMIFS('Quick Stats Data'!K:K,'Quick Stats Data'!A:A,$C$15,'Quick Stats Data'!B:B,C16,'Quick Stats Data'!C:C,$D$13)&gt;=50,"**",(IF(SUMIFS('Quick Stats Data'!K:K,'Quick Stats Data'!A:A,$C$15,'Quick Stats Data'!B:B,C16,'Quick Stats Data'!C:C,$D$13)&gt;25,IF(SUMIFS('Quick Stats Data'!K:K,'Quick Stats Data'!A:A,$C$15,'Quick Stats Data'!B:B,C16,'Quick Stats Data'!C:C,$D$13),"*"," ")," ")))</f>
        <v xml:space="preserve"> </v>
      </c>
      <c r="F16" s="128">
        <f>IF(SUMIFS('Quick Stats Data'!E:E,'Quick Stats Data'!A:A,$C$15,'Quick Stats Data'!$B:$B,$C16,'Quick Stats Data'!$C:$C,$D$13)=0," ",SUMIFS('Quick Stats Data'!E:E,'Quick Stats Data'!A:A,$C$15,'Quick Stats Data'!$B:$B,$C16,'Quick Stats Data'!$C:$C,$D$13))</f>
        <v>57.14</v>
      </c>
      <c r="G16" s="128">
        <f>IF(SUMIFS('Quick Stats Data'!F:F,'Quick Stats Data'!A:A,$C$15,'Quick Stats Data'!$B:$B,$C16,'Quick Stats Data'!$C:$C,$D$13)=0," ",SUMIFS('Quick Stats Data'!F:F,'Quick Stats Data'!A:A,$C$15,'Quick Stats Data'!$B:$B,$C16,'Quick Stats Data'!$C:$C,$D$13))</f>
        <v>75.95</v>
      </c>
      <c r="H16" s="127">
        <f>IF(SUMIFS('Quick Stats Data'!D:D,'Quick Stats Data'!A:A,$C$15,'Quick Stats Data'!$B:$B,$C16,'Quick Stats Data'!$C:$C,$H$13)=0," ",SUMIFS('Quick Stats Data'!D:D,'Quick Stats Data'!A:A,$C$15,'Quick Stats Data'!$B:$B,$C16,'Quick Stats Data'!$C:$C,$H$13))</f>
        <v>54.53</v>
      </c>
      <c r="I16" s="127" t="str">
        <f>IF(SUMIFS('Quick Stats Data'!K:K,'Quick Stats Data'!A:A,$C$15,'Quick Stats Data'!B:B,C16,'Quick Stats Data'!C:C,$H$13)&gt;=50,"**",(IF(SUMIFS('Quick Stats Data'!K:K,'Quick Stats Data'!A:A,$C$15,'Quick Stats Data'!B:B,C16,'Quick Stats Data'!C:C,$H$13)&gt;25,IF(SUMIFS('Quick Stats Data'!K:K,'Quick Stats Data'!A:A,$C$15,'Quick Stats Data'!B:B,C16,'Quick Stats Data'!C:C,$H$13),"*"," ")," ")))</f>
        <v xml:space="preserve"> </v>
      </c>
      <c r="J16" s="128">
        <f>IF(SUMIFS('Quick Stats Data'!E:E,'Quick Stats Data'!A:A,$C$15,'Quick Stats Data'!$B:$B,$C16,'Quick Stats Data'!$C:$C,$H$13)=0," ",SUMIFS('Quick Stats Data'!E:E,'Quick Stats Data'!A:A,$C$15,'Quick Stats Data'!$B:$B,$C16,'Quick Stats Data'!$C:$C,$H$13))</f>
        <v>50.64</v>
      </c>
      <c r="K16" s="128">
        <f>IF(SUMIFS('Quick Stats Data'!F:F,'Quick Stats Data'!A:A,$C$15,'Quick Stats Data'!$B:$B,$C16,'Quick Stats Data'!$C:$C,$H$13)=0," ",SUMIFS('Quick Stats Data'!F:F,'Quick Stats Data'!A:A,$C$15,'Quick Stats Data'!$B:$B,$C16,'Quick Stats Data'!$C:$C,$H$13))</f>
        <v>58.37</v>
      </c>
      <c r="L16" s="127">
        <f>IF(SUMIFS('Quick Stats Data'!D:D,'Quick Stats Data'!A:A,$C$15,'Quick Stats Data'!$B:$B,$C16,'Quick Stats Data'!$C:$C,$L$13)=0," ",SUMIFS('Quick Stats Data'!D:D,'Quick Stats Data'!A:A,$C$15,'Quick Stats Data'!$B:$B,$C16,'Quick Stats Data'!$C:$C,$L$13))</f>
        <v>52.13</v>
      </c>
      <c r="M16" s="127" t="str">
        <f>IF(SUMIFS('Quick Stats Data'!K:K,'Quick Stats Data'!A:A,$C$15,'Quick Stats Data'!B:B,C16,'Quick Stats Data'!C:C,$L$13)&gt;=50,"**",(IF(SUMIFS('Quick Stats Data'!K:K,'Quick Stats Data'!A:A,$C$15,'Quick Stats Data'!B:B,C16,'Quick Stats Data'!C:C,$L$13)&gt;25,IF(SUMIFS('Quick Stats Data'!K:K,'Quick Stats Data'!A:A,$C$15,'Quick Stats Data'!B:B,C16,'Quick Stats Data'!C:C,$L$13),"*"," ")," ")))</f>
        <v xml:space="preserve"> </v>
      </c>
      <c r="N16" s="128">
        <f>IF(SUMIFS('Quick Stats Data'!E:E,'Quick Stats Data'!A:A,$C$15,'Quick Stats Data'!$B:$B,$C16,'Quick Stats Data'!$C:$C,$L$13)=0," ",SUMIFS('Quick Stats Data'!E:E,'Quick Stats Data'!A:A,$C$15,'Quick Stats Data'!$B:$B,$C16,'Quick Stats Data'!$C:$C,$L$13))</f>
        <v>50.3</v>
      </c>
      <c r="O16" s="128">
        <f>IF(SUMIFS('Quick Stats Data'!F:F,'Quick Stats Data'!A:A,$C$15,'Quick Stats Data'!$B:$B,$C16,'Quick Stats Data'!$C:$C,$L$13)=0," ",SUMIFS('Quick Stats Data'!F:F,'Quick Stats Data'!A:A,$C$15,'Quick Stats Data'!$B:$B,$C16,'Quick Stats Data'!$C:$C,$L$13))</f>
        <v>53.95</v>
      </c>
      <c r="P16" s="127">
        <f>SUMIFS('Quick Stats Data'!D:D,'Quick Stats Data'!$A:$A,$C$15,'Quick Stats Data'!$B:$B,$C16,'Quick Stats Data'!$C:$C,$P$13)</f>
        <v>53.89</v>
      </c>
      <c r="Q16" s="127"/>
      <c r="R16" s="128">
        <f>SUMIFS('Quick Stats Data'!E:E,'Quick Stats Data'!$A:$A,$C$15,'Quick Stats Data'!$B:$B,$C16,'Quick Stats Data'!$C:$C,$P$13)</f>
        <v>52.97</v>
      </c>
      <c r="S16" s="128">
        <f>SUMIFS('Quick Stats Data'!F:F,'Quick Stats Data'!$A:$A,$C$15,'Quick Stats Data'!$B:$B,$C16,'Quick Stats Data'!$C:$C,$P$13)</f>
        <v>54.81</v>
      </c>
    </row>
    <row r="17" spans="1:19" ht="15" customHeight="1">
      <c r="C17" s="126" t="s">
        <v>446</v>
      </c>
      <c r="D17" s="127">
        <f>IF(SUMIFS('Quick Stats Data'!D:D,'Quick Stats Data'!A:A,$C$15,'Quick Stats Data'!$B:$B,$C17,'Quick Stats Data'!$C:$C,$D$13)=0," ",SUMIFS('Quick Stats Data'!D:D,'Quick Stats Data'!A:A,$C$15,'Quick Stats Data'!$B:$B,$C17,'Quick Stats Data'!$C:$C,$D$13))</f>
        <v>20.75</v>
      </c>
      <c r="E17" s="127" t="str">
        <f>IF(SUMIFS('Quick Stats Data'!K:K,'Quick Stats Data'!A:A,$C$15,'Quick Stats Data'!B:B,C17,'Quick Stats Data'!C:C,$D$13)&gt;=50,"**",(IF(SUMIFS('Quick Stats Data'!K:K,'Quick Stats Data'!A:A,$C$15,'Quick Stats Data'!B:B,C17,'Quick Stats Data'!C:C,$D$13)&gt;25,IF(SUMIFS('Quick Stats Data'!K:K,'Quick Stats Data'!A:A,$C$15,'Quick Stats Data'!B:B,C17,'Quick Stats Data'!C:C,$D$13),"*"," ")," ")))</f>
        <v xml:space="preserve"> </v>
      </c>
      <c r="F17" s="128">
        <f>IF(SUMIFS('Quick Stats Data'!E:E,'Quick Stats Data'!A:A,$C$15,'Quick Stats Data'!$B:$B,$C17,'Quick Stats Data'!$C:$C,$D$13)=0," ",SUMIFS('Quick Stats Data'!E:E,'Quick Stats Data'!A:A,$C$15,'Quick Stats Data'!$B:$B,$C17,'Quick Stats Data'!$C:$C,$D$13))</f>
        <v>13.72</v>
      </c>
      <c r="G17" s="128">
        <f>IF(SUMIFS('Quick Stats Data'!F:F,'Quick Stats Data'!A:A,$C$15,'Quick Stats Data'!$B:$B,$C17,'Quick Stats Data'!$C:$C,$D$13)=0," ",SUMIFS('Quick Stats Data'!F:F,'Quick Stats Data'!A:A,$C$15,'Quick Stats Data'!$B:$B,$C17,'Quick Stats Data'!$C:$C,$D$13))</f>
        <v>30.13</v>
      </c>
      <c r="H17" s="127">
        <f>IF(SUMIFS('Quick Stats Data'!D:D,'Quick Stats Data'!A:A,$C$15,'Quick Stats Data'!$B:$B,$C17,'Quick Stats Data'!$C:$C,$H$13)=0," ",SUMIFS('Quick Stats Data'!D:D,'Quick Stats Data'!A:A,$C$15,'Quick Stats Data'!$B:$B,$C17,'Quick Stats Data'!$C:$C,$H$13))</f>
        <v>26.1</v>
      </c>
      <c r="I17" s="127" t="str">
        <f>IF(SUMIFS('Quick Stats Data'!K:K,'Quick Stats Data'!A:A,$C$15,'Quick Stats Data'!B:B,C17,'Quick Stats Data'!C:C,$H$13)&gt;=50,"**",(IF(SUMIFS('Quick Stats Data'!K:K,'Quick Stats Data'!A:A,$C$15,'Quick Stats Data'!B:B,C17,'Quick Stats Data'!C:C,$H$13)&gt;25,IF(SUMIFS('Quick Stats Data'!K:K,'Quick Stats Data'!A:A,$C$15,'Quick Stats Data'!B:B,C17,'Quick Stats Data'!C:C,$H$13),"*"," ")," ")))</f>
        <v xml:space="preserve"> </v>
      </c>
      <c r="J17" s="128">
        <f>IF(SUMIFS('Quick Stats Data'!E:E,'Quick Stats Data'!A:A,$C$15,'Quick Stats Data'!$B:$B,$C17,'Quick Stats Data'!$C:$C,$H$13)=0," ",SUMIFS('Quick Stats Data'!E:E,'Quick Stats Data'!A:A,$C$15,'Quick Stats Data'!$B:$B,$C17,'Quick Stats Data'!$C:$C,$H$13))</f>
        <v>22.73</v>
      </c>
      <c r="K17" s="128">
        <f>IF(SUMIFS('Quick Stats Data'!F:F,'Quick Stats Data'!A:A,$C$15,'Quick Stats Data'!$B:$B,$C17,'Quick Stats Data'!$C:$C,$H$13)=0," ",SUMIFS('Quick Stats Data'!F:F,'Quick Stats Data'!A:A,$C$15,'Quick Stats Data'!$B:$B,$C17,'Quick Stats Data'!$C:$C,$H$13))</f>
        <v>29.78</v>
      </c>
      <c r="L17" s="127">
        <f>IF(SUMIFS('Quick Stats Data'!D:D,'Quick Stats Data'!A:A,$C$15,'Quick Stats Data'!$B:$B,$C17,'Quick Stats Data'!$C:$C,$L$13)=0," ",SUMIFS('Quick Stats Data'!D:D,'Quick Stats Data'!A:A,$C$15,'Quick Stats Data'!$B:$B,$C17,'Quick Stats Data'!$C:$C,$L$13))</f>
        <v>25.3</v>
      </c>
      <c r="M17" s="127" t="str">
        <f>IF(SUMIFS('Quick Stats Data'!K:K,'Quick Stats Data'!A:A,$C$15,'Quick Stats Data'!B:B,C17,'Quick Stats Data'!C:C,$L$13)&gt;=50,"**",(IF(SUMIFS('Quick Stats Data'!K:K,'Quick Stats Data'!A:A,$C$15,'Quick Stats Data'!B:B,C17,'Quick Stats Data'!C:C,$L$13)&gt;25,IF(SUMIFS('Quick Stats Data'!K:K,'Quick Stats Data'!A:A,$C$15,'Quick Stats Data'!B:B,C17,'Quick Stats Data'!C:C,$L$13),"*"," ")," ")))</f>
        <v xml:space="preserve"> </v>
      </c>
      <c r="N17" s="128">
        <f>IF(SUMIFS('Quick Stats Data'!E:E,'Quick Stats Data'!A:A,$C$15,'Quick Stats Data'!$B:$B,$C17,'Quick Stats Data'!$C:$C,$L$13)=0," ",SUMIFS('Quick Stats Data'!E:E,'Quick Stats Data'!A:A,$C$15,'Quick Stats Data'!$B:$B,$C17,'Quick Stats Data'!$C:$C,$L$13))</f>
        <v>23.76</v>
      </c>
      <c r="O17" s="128">
        <f>IF(SUMIFS('Quick Stats Data'!F:F,'Quick Stats Data'!A:A,$C$15,'Quick Stats Data'!$B:$B,$C17,'Quick Stats Data'!$C:$C,$L$13)=0," ",SUMIFS('Quick Stats Data'!F:F,'Quick Stats Data'!A:A,$C$15,'Quick Stats Data'!$B:$B,$C17,'Quick Stats Data'!$C:$C,$L$13))</f>
        <v>26.9</v>
      </c>
      <c r="P17" s="127">
        <f>SUMIFS('Quick Stats Data'!D:D,'Quick Stats Data'!$A:$A,$C$15,'Quick Stats Data'!$B:$B,$C17,'Quick Stats Data'!$C:$C,$P$13)</f>
        <v>24.72</v>
      </c>
      <c r="Q17" s="127"/>
      <c r="R17" s="128">
        <f>SUMIFS('Quick Stats Data'!E:E,'Quick Stats Data'!$A:$A,$C$15,'Quick Stats Data'!$B:$B,$C17,'Quick Stats Data'!$C:$C,$P$13)</f>
        <v>23.93</v>
      </c>
      <c r="S17" s="128">
        <f>SUMIFS('Quick Stats Data'!F:F,'Quick Stats Data'!$A:$A,$C$15,'Quick Stats Data'!$B:$B,$C17,'Quick Stats Data'!$C:$C,$P$13)</f>
        <v>25.53</v>
      </c>
    </row>
    <row r="18" spans="1:19" ht="15" customHeight="1">
      <c r="C18" s="126" t="s">
        <v>447</v>
      </c>
      <c r="D18" s="127">
        <f>IF(SUMIFS('Quick Stats Data'!D:D,'Quick Stats Data'!A:A,$C$15,'Quick Stats Data'!$B:$B,$C18,'Quick Stats Data'!$C:$C,$D$13)=0," ",SUMIFS('Quick Stats Data'!D:D,'Quick Stats Data'!A:A,$C$15,'Quick Stats Data'!$B:$B,$C18,'Quick Stats Data'!$C:$C,$D$13))</f>
        <v>9.8000000000000007</v>
      </c>
      <c r="E18" s="127" t="str">
        <f>IF(SUMIFS('Quick Stats Data'!K:K,'Quick Stats Data'!A:A,$C$15,'Quick Stats Data'!B:B,C18,'Quick Stats Data'!C:C,$D$13)&gt;=50,"**",(IF(SUMIFS('Quick Stats Data'!K:K,'Quick Stats Data'!A:A,$C$15,'Quick Stats Data'!B:B,C18,'Quick Stats Data'!C:C,$D$13)&gt;25,IF(SUMIFS('Quick Stats Data'!K:K,'Quick Stats Data'!A:A,$C$15,'Quick Stats Data'!B:B,C18,'Quick Stats Data'!C:C,$D$13),"*"," ")," ")))</f>
        <v xml:space="preserve"> </v>
      </c>
      <c r="F18" s="128">
        <f>IF(SUMIFS('Quick Stats Data'!E:E,'Quick Stats Data'!A:A,$C$15,'Quick Stats Data'!$B:$B,$C18,'Quick Stats Data'!$C:$C,$D$13)=0," ",SUMIFS('Quick Stats Data'!E:E,'Quick Stats Data'!A:A,$C$15,'Quick Stats Data'!$B:$B,$C18,'Quick Stats Data'!$C:$C,$D$13))</f>
        <v>5.97</v>
      </c>
      <c r="G18" s="128">
        <f>IF(SUMIFS('Quick Stats Data'!F:F,'Quick Stats Data'!A:A,$C$15,'Quick Stats Data'!$B:$B,$C18,'Quick Stats Data'!$C:$C,$D$13)=0," ",SUMIFS('Quick Stats Data'!F:F,'Quick Stats Data'!A:A,$C$15,'Quick Stats Data'!$B:$B,$C18,'Quick Stats Data'!$C:$C,$D$13))</f>
        <v>15.69</v>
      </c>
      <c r="H18" s="127">
        <f>IF(SUMIFS('Quick Stats Data'!D:D,'Quick Stats Data'!A:A,$C$15,'Quick Stats Data'!$B:$B,$C18,'Quick Stats Data'!$C:$C,$H$13)=0," ",SUMIFS('Quick Stats Data'!D:D,'Quick Stats Data'!A:A,$C$15,'Quick Stats Data'!$B:$B,$C18,'Quick Stats Data'!$C:$C,$H$13))</f>
        <v>16.11</v>
      </c>
      <c r="I18" s="127" t="str">
        <f>IF(SUMIFS('Quick Stats Data'!K:K,'Quick Stats Data'!A:A,$C$15,'Quick Stats Data'!B:B,C18,'Quick Stats Data'!C:C,$H$13)&gt;=50,"**",(IF(SUMIFS('Quick Stats Data'!K:K,'Quick Stats Data'!A:A,$C$15,'Quick Stats Data'!B:B,C18,'Quick Stats Data'!C:C,$H$13)&gt;25,IF(SUMIFS('Quick Stats Data'!K:K,'Quick Stats Data'!A:A,$C$15,'Quick Stats Data'!B:B,C18,'Quick Stats Data'!C:C,$H$13),"*"," ")," ")))</f>
        <v xml:space="preserve"> </v>
      </c>
      <c r="J18" s="128">
        <f>IF(SUMIFS('Quick Stats Data'!E:E,'Quick Stats Data'!A:A,$C$15,'Quick Stats Data'!$B:$B,$C18,'Quick Stats Data'!$C:$C,$H$13)=0," ",SUMIFS('Quick Stats Data'!E:E,'Quick Stats Data'!A:A,$C$15,'Quick Stats Data'!$B:$B,$C18,'Quick Stats Data'!$C:$C,$H$13))</f>
        <v>13.29</v>
      </c>
      <c r="K18" s="128">
        <f>IF(SUMIFS('Quick Stats Data'!F:F,'Quick Stats Data'!A:A,$C$15,'Quick Stats Data'!$B:$B,$C18,'Quick Stats Data'!$C:$C,$H$13)=0," ",SUMIFS('Quick Stats Data'!F:F,'Quick Stats Data'!A:A,$C$15,'Quick Stats Data'!$B:$B,$C18,'Quick Stats Data'!$C:$C,$H$13))</f>
        <v>19.39</v>
      </c>
      <c r="L18" s="127">
        <f>IF(SUMIFS('Quick Stats Data'!D:D,'Quick Stats Data'!A:A,$C$15,'Quick Stats Data'!$B:$B,$C18,'Quick Stats Data'!$C:$C,$L$13)=0," ",SUMIFS('Quick Stats Data'!D:D,'Quick Stats Data'!A:A,$C$15,'Quick Stats Data'!$B:$B,$C18,'Quick Stats Data'!$C:$C,$L$13))</f>
        <v>16.25</v>
      </c>
      <c r="M18" s="127" t="str">
        <f>IF(SUMIFS('Quick Stats Data'!K:K,'Quick Stats Data'!A:A,$C$15,'Quick Stats Data'!B:B,C18,'Quick Stats Data'!C:C,$L$13)&gt;=50,"**",(IF(SUMIFS('Quick Stats Data'!K:K,'Quick Stats Data'!A:A,$C$15,'Quick Stats Data'!B:B,C18,'Quick Stats Data'!C:C,$L$13)&gt;25,IF(SUMIFS('Quick Stats Data'!K:K,'Quick Stats Data'!A:A,$C$15,'Quick Stats Data'!B:B,C18,'Quick Stats Data'!C:C,$L$13),"*"," ")," ")))</f>
        <v xml:space="preserve"> </v>
      </c>
      <c r="N18" s="128">
        <f>IF(SUMIFS('Quick Stats Data'!E:E,'Quick Stats Data'!A:A,$C$15,'Quick Stats Data'!$B:$B,$C18,'Quick Stats Data'!$C:$C,$L$13)=0," ",SUMIFS('Quick Stats Data'!E:E,'Quick Stats Data'!A:A,$C$15,'Quick Stats Data'!$B:$B,$C18,'Quick Stats Data'!$C:$C,$L$13))</f>
        <v>14.89</v>
      </c>
      <c r="O18" s="128">
        <f>IF(SUMIFS('Quick Stats Data'!F:F,'Quick Stats Data'!A:A,$C$15,'Quick Stats Data'!$B:$B,$C18,'Quick Stats Data'!$C:$C,$L$13)=0," ",SUMIFS('Quick Stats Data'!F:F,'Quick Stats Data'!A:A,$C$15,'Quick Stats Data'!$B:$B,$C18,'Quick Stats Data'!$C:$C,$L$13))</f>
        <v>17.71</v>
      </c>
      <c r="P18" s="127">
        <f>SUMIFS('Quick Stats Data'!D:D,'Quick Stats Data'!$A:$A,$C$15,'Quick Stats Data'!$B:$B,$C18,'Quick Stats Data'!$C:$C,$P$13)</f>
        <v>15.43</v>
      </c>
      <c r="Q18" s="127"/>
      <c r="R18" s="128">
        <f>SUMIFS('Quick Stats Data'!E:E,'Quick Stats Data'!$A:$A,$C$15,'Quick Stats Data'!$B:$B,$C18,'Quick Stats Data'!$C:$C,$P$13)</f>
        <v>14.75</v>
      </c>
      <c r="S18" s="128">
        <f>SUMIFS('Quick Stats Data'!F:F,'Quick Stats Data'!$A:$A,$C$15,'Quick Stats Data'!$B:$B,$C18,'Quick Stats Data'!$C:$C,$P$13)</f>
        <v>16.14</v>
      </c>
    </row>
    <row r="19" spans="1:19" ht="15" customHeight="1">
      <c r="C19" s="63"/>
      <c r="D19" s="68"/>
      <c r="E19" s="68"/>
      <c r="F19" s="63"/>
      <c r="G19" s="63"/>
      <c r="H19" s="68"/>
      <c r="I19" s="68"/>
      <c r="J19" s="63"/>
      <c r="K19" s="63"/>
      <c r="L19" s="68"/>
      <c r="M19" s="68"/>
      <c r="N19" s="63"/>
      <c r="O19" s="63"/>
      <c r="P19" s="68"/>
      <c r="Q19" s="68"/>
      <c r="R19" s="63"/>
      <c r="S19" s="63"/>
    </row>
    <row r="20" spans="1:19" ht="30.75" customHeight="1">
      <c r="C20" s="129" t="s">
        <v>564</v>
      </c>
      <c r="D20" s="125" t="s">
        <v>91</v>
      </c>
      <c r="E20" s="125"/>
      <c r="F20" s="125" t="s">
        <v>90</v>
      </c>
      <c r="G20" s="125" t="s">
        <v>89</v>
      </c>
      <c r="H20" s="125" t="s">
        <v>91</v>
      </c>
      <c r="I20" s="125"/>
      <c r="J20" s="125" t="s">
        <v>90</v>
      </c>
      <c r="K20" s="125" t="s">
        <v>89</v>
      </c>
      <c r="L20" s="125" t="s">
        <v>91</v>
      </c>
      <c r="M20" s="125"/>
      <c r="N20" s="125" t="s">
        <v>90</v>
      </c>
      <c r="O20" s="125" t="s">
        <v>89</v>
      </c>
      <c r="P20" s="125" t="s">
        <v>91</v>
      </c>
      <c r="Q20" s="125"/>
      <c r="R20" s="125" t="s">
        <v>90</v>
      </c>
      <c r="S20" s="125" t="s">
        <v>89</v>
      </c>
    </row>
    <row r="21" spans="1:19" ht="15" customHeight="1">
      <c r="C21" s="126" t="s">
        <v>448</v>
      </c>
      <c r="D21" s="127">
        <f>IF(SUMIFS('Quick Stats Data'!D:D,'Quick Stats Data'!A:A,$C$20,'Quick Stats Data'!$B:$B,$C21,'Quick Stats Data'!$C:$C,$D$13)=0," ",SUMIFS('Quick Stats Data'!D:D,'Quick Stats Data'!A:A,$C$20,'Quick Stats Data'!$B:$B,$C21,'Quick Stats Data'!$C:$C,$D$13))</f>
        <v>6.85</v>
      </c>
      <c r="E21" s="127" t="str">
        <f>IF(SUMIFS('Quick Stats Data'!K:K,'Quick Stats Data'!A:A,$C$20,'Quick Stats Data'!B:B,C21,'Quick Stats Data'!C:C,$D$13)&gt;=50,"**",(IF(SUMIFS('Quick Stats Data'!K:K,'Quick Stats Data'!A:A,$C$20,'Quick Stats Data'!B:B,C21,'Quick Stats Data'!C:C,$D$13)&gt;25,IF(SUMIFS('Quick Stats Data'!K:K,'Quick Stats Data'!A:A,$C$20,'Quick Stats Data'!B:B,C21,'Quick Stats Data'!C:C,$D$13),"*"," ")," ")))</f>
        <v>*</v>
      </c>
      <c r="F21" s="128">
        <f>IF(SUMIFS('Quick Stats Data'!E:E,'Quick Stats Data'!A:A,$C$20,'Quick Stats Data'!$B:$B,$C21,'Quick Stats Data'!$C:$C,$D$13)=0," ",SUMIFS('Quick Stats Data'!E:E,'Quick Stats Data'!A:A,$C$20,'Quick Stats Data'!$B:$B,$C21,'Quick Stats Data'!$C:$C,$D$13))</f>
        <v>3.94</v>
      </c>
      <c r="G21" s="128">
        <f>IF(SUMIFS('Quick Stats Data'!F:F,'Quick Stats Data'!A:A,$C$20,'Quick Stats Data'!$B:$B,$C21,'Quick Stats Data'!$C:$C,$D$13)=0," ",SUMIFS('Quick Stats Data'!F:F,'Quick Stats Data'!A:A,$C$20,'Quick Stats Data'!$B:$B,$C21,'Quick Stats Data'!$C:$C,$D$13))</f>
        <v>11.64</v>
      </c>
      <c r="H21" s="127">
        <f>IF(SUMIFS('Quick Stats Data'!D:D,'Quick Stats Data'!A:A,$C$20,'Quick Stats Data'!$B:$B,$C21,'Quick Stats Data'!$C:$C,$H$13)=0," ",SUMIFS('Quick Stats Data'!D:D,'Quick Stats Data'!A:A,$C$20,'Quick Stats Data'!$B:$B,$C21,'Quick Stats Data'!$C:$C,$H$13))</f>
        <v>11.57</v>
      </c>
      <c r="I21" s="127" t="str">
        <f>IF(SUMIFS('Quick Stats Data'!K:K,'Quick Stats Data'!A:A,$C$20,'Quick Stats Data'!B:B,C21,'Quick Stats Data'!C:C,$H$13)&gt;=50,"**",(IF(SUMIFS('Quick Stats Data'!K:K,'Quick Stats Data'!A:A,$C$20,'Quick Stats Data'!B:B,C21,'Quick Stats Data'!C:C,$H$13)&gt;25,IF(SUMIFS('Quick Stats Data'!K:K,'Quick Stats Data'!A:A,$C$20,'Quick Stats Data'!B:B,C21,'Quick Stats Data'!C:C,$H$13),"*"," ")," ")))</f>
        <v xml:space="preserve"> </v>
      </c>
      <c r="J21" s="128">
        <f>IF(SUMIFS('Quick Stats Data'!E:E,'Quick Stats Data'!A:A,$C$20,'Quick Stats Data'!$B:$B,$C21,'Quick Stats Data'!$C:$C,$H$13)=0," ",SUMIFS('Quick Stats Data'!E:E,'Quick Stats Data'!A:A,$C$20,'Quick Stats Data'!$B:$B,$C21,'Quick Stats Data'!$C:$C,$H$13))</f>
        <v>9.17</v>
      </c>
      <c r="K21" s="128">
        <f>IF(SUMIFS('Quick Stats Data'!F:F,'Quick Stats Data'!A:A,$C$20,'Quick Stats Data'!$B:$B,$C21,'Quick Stats Data'!$C:$C,$H$13)=0," ",SUMIFS('Quick Stats Data'!F:F,'Quick Stats Data'!A:A,$C$20,'Quick Stats Data'!$B:$B,$C21,'Quick Stats Data'!$C:$C,$H$13))</f>
        <v>14.51</v>
      </c>
      <c r="L21" s="127">
        <f>IF(SUMIFS('Quick Stats Data'!D:D,'Quick Stats Data'!A:A,$C$20,'Quick Stats Data'!$B:$B,$C21,'Quick Stats Data'!$C:$C,$L$13)=0," ",SUMIFS('Quick Stats Data'!D:D,'Quick Stats Data'!A:A,$C$20,'Quick Stats Data'!$B:$B,$C21,'Quick Stats Data'!$C:$C,$L$13))</f>
        <v>11.44</v>
      </c>
      <c r="M21" s="127" t="str">
        <f>IF(SUMIFS('Quick Stats Data'!K:K,'Quick Stats Data'!A:A,$C$20,'Quick Stats Data'!B:B,C21,'Quick Stats Data'!C:C,$L$13)&gt;=50,"**",(IF(SUMIFS('Quick Stats Data'!K:K,'Quick Stats Data'!A:A,$C$20,'Quick Stats Data'!B:B,C21,'Quick Stats Data'!C:C,$L$13)&gt;25,IF(SUMIFS('Quick Stats Data'!K:K,'Quick Stats Data'!A:A,$C$20,'Quick Stats Data'!B:B,C21,'Quick Stats Data'!C:C,$L$13),"*"," ")," ")))</f>
        <v xml:space="preserve"> </v>
      </c>
      <c r="N21" s="128">
        <f>IF(SUMIFS('Quick Stats Data'!E:E,'Quick Stats Data'!A:A,$C$20,'Quick Stats Data'!$B:$B,$C21,'Quick Stats Data'!$C:$C,$L$13)=0," ",SUMIFS('Quick Stats Data'!E:E,'Quick Stats Data'!A:A,$C$20,'Quick Stats Data'!$B:$B,$C21,'Quick Stats Data'!$C:$C,$L$13))</f>
        <v>10.23</v>
      </c>
      <c r="O21" s="128">
        <f>IF(SUMIFS('Quick Stats Data'!F:F,'Quick Stats Data'!A:A,$C$20,'Quick Stats Data'!$B:$B,$C21,'Quick Stats Data'!$C:$C,$L$13)=0," ",SUMIFS('Quick Stats Data'!F:F,'Quick Stats Data'!A:A,$C$20,'Quick Stats Data'!$B:$B,$C21,'Quick Stats Data'!$C:$C,$L$13))</f>
        <v>12.77</v>
      </c>
      <c r="P21" s="127">
        <f>SUMIFS('Quick Stats Data'!D:D,'Quick Stats Data'!$A:$A,$C$20,'Quick Stats Data'!$B:$B,$C21,'Quick Stats Data'!$C:$C,$P$13)</f>
        <v>10.57</v>
      </c>
      <c r="Q21" s="127"/>
      <c r="R21" s="128">
        <f>SUMIFS('Quick Stats Data'!E:E,'Quick Stats Data'!$A:$A,$C$20,'Quick Stats Data'!$B:$B,$C21,'Quick Stats Data'!$C:$C,$P$13)</f>
        <v>9.99</v>
      </c>
      <c r="S21" s="128">
        <f>SUMIFS('Quick Stats Data'!F:F,'Quick Stats Data'!$A:$A,$C$20,'Quick Stats Data'!$B:$B,$C21,'Quick Stats Data'!$C:$C,$P$13)</f>
        <v>11.18</v>
      </c>
    </row>
    <row r="22" spans="1:19" ht="15" customHeight="1">
      <c r="C22" s="126" t="s">
        <v>449</v>
      </c>
      <c r="D22" s="127" t="str">
        <f>IF(SUMIFS('Quick Stats Data'!D:D,'Quick Stats Data'!A:A,$C$20,'Quick Stats Data'!$B:$B,$C22,'Quick Stats Data'!$C:$C,$D$13)=0," ",SUMIFS('Quick Stats Data'!D:D,'Quick Stats Data'!A:A,$C$20,'Quick Stats Data'!$B:$B,$C22,'Quick Stats Data'!$C:$C,$D$13))</f>
        <v xml:space="preserve"> </v>
      </c>
      <c r="E22" s="127" t="str">
        <f>IF(SUMIFS('Quick Stats Data'!K:K,'Quick Stats Data'!A:A,$C$20,'Quick Stats Data'!B:B,C22,'Quick Stats Data'!C:C,$D$13)&gt;=50,"**",(IF(SUMIFS('Quick Stats Data'!K:K,'Quick Stats Data'!A:A,$C$20,'Quick Stats Data'!B:B,C22,'Quick Stats Data'!C:C,$D$13)&gt;25,IF(SUMIFS('Quick Stats Data'!K:K,'Quick Stats Data'!A:A,$C$20,'Quick Stats Data'!B:B,C22,'Quick Stats Data'!C:C,$D$13),"*"," ")," ")))</f>
        <v>**</v>
      </c>
      <c r="F22" s="128" t="str">
        <f>IF(SUMIFS('Quick Stats Data'!E:E,'Quick Stats Data'!A:A,$C$20,'Quick Stats Data'!$B:$B,$C22,'Quick Stats Data'!$C:$C,$D$13)=0," ",SUMIFS('Quick Stats Data'!E:E,'Quick Stats Data'!A:A,$C$20,'Quick Stats Data'!$B:$B,$C22,'Quick Stats Data'!$C:$C,$D$13))</f>
        <v xml:space="preserve"> </v>
      </c>
      <c r="G22" s="128" t="str">
        <f>IF(SUMIFS('Quick Stats Data'!F:F,'Quick Stats Data'!A:A,$C$20,'Quick Stats Data'!$B:$B,$C22,'Quick Stats Data'!$C:$C,$D$13)=0," ",SUMIFS('Quick Stats Data'!F:F,'Quick Stats Data'!A:A,$C$20,'Quick Stats Data'!$B:$B,$C22,'Quick Stats Data'!$C:$C,$D$13))</f>
        <v xml:space="preserve"> </v>
      </c>
      <c r="H22" s="127">
        <f>IF(SUMIFS('Quick Stats Data'!D:D,'Quick Stats Data'!A:A,$C$20,'Quick Stats Data'!$B:$B,$C22,'Quick Stats Data'!$C:$C,$H$13)=0," ",SUMIFS('Quick Stats Data'!D:D,'Quick Stats Data'!A:A,$C$20,'Quick Stats Data'!$B:$B,$C22,'Quick Stats Data'!$C:$C,$H$13))</f>
        <v>4.54</v>
      </c>
      <c r="I22" s="127" t="str">
        <f>IF(SUMIFS('Quick Stats Data'!K:K,'Quick Stats Data'!A:A,$C$20,'Quick Stats Data'!B:B,C22,'Quick Stats Data'!C:C,$H$13)&gt;=50,"**",(IF(SUMIFS('Quick Stats Data'!K:K,'Quick Stats Data'!A:A,$C$20,'Quick Stats Data'!B:B,C22,'Quick Stats Data'!C:C,$H$13)&gt;25,IF(SUMIFS('Quick Stats Data'!K:K,'Quick Stats Data'!A:A,$C$20,'Quick Stats Data'!B:B,C22,'Quick Stats Data'!C:C,$H$13),"*"," ")," ")))</f>
        <v xml:space="preserve"> </v>
      </c>
      <c r="J22" s="128">
        <f>IF(SUMIFS('Quick Stats Data'!E:E,'Quick Stats Data'!A:A,$C$20,'Quick Stats Data'!$B:$B,$C22,'Quick Stats Data'!$C:$C,$H$13)=0," ",SUMIFS('Quick Stats Data'!E:E,'Quick Stats Data'!A:A,$C$20,'Quick Stats Data'!$B:$B,$C22,'Quick Stats Data'!$C:$C,$H$13))</f>
        <v>3.07</v>
      </c>
      <c r="K22" s="128">
        <f>IF(SUMIFS('Quick Stats Data'!F:F,'Quick Stats Data'!A:A,$C$20,'Quick Stats Data'!$B:$B,$C22,'Quick Stats Data'!$C:$C,$H$13)=0," ",SUMIFS('Quick Stats Data'!F:F,'Quick Stats Data'!A:A,$C$20,'Quick Stats Data'!$B:$B,$C22,'Quick Stats Data'!$C:$C,$H$13))</f>
        <v>6.66</v>
      </c>
      <c r="L22" s="127">
        <f>IF(SUMIFS('Quick Stats Data'!D:D,'Quick Stats Data'!A:A,$C$20,'Quick Stats Data'!$B:$B,$C22,'Quick Stats Data'!$C:$C,$L$13)=0," ",SUMIFS('Quick Stats Data'!D:D,'Quick Stats Data'!A:A,$C$20,'Quick Stats Data'!$B:$B,$C22,'Quick Stats Data'!$C:$C,$L$13))</f>
        <v>4.8099999999999996</v>
      </c>
      <c r="M22" s="127" t="str">
        <f>IF(SUMIFS('Quick Stats Data'!K:K,'Quick Stats Data'!A:A,$C$20,'Quick Stats Data'!B:B,C22,'Quick Stats Data'!C:C,$L$13)&gt;=50,"**",(IF(SUMIFS('Quick Stats Data'!K:K,'Quick Stats Data'!A:A,$C$20,'Quick Stats Data'!B:B,C22,'Quick Stats Data'!C:C,$L$13)&gt;25,IF(SUMIFS('Quick Stats Data'!K:K,'Quick Stats Data'!A:A,$C$20,'Quick Stats Data'!B:B,C22,'Quick Stats Data'!C:C,$L$13),"*"," ")," ")))</f>
        <v xml:space="preserve"> </v>
      </c>
      <c r="N22" s="128">
        <f>IF(SUMIFS('Quick Stats Data'!E:E,'Quick Stats Data'!A:A,$C$20,'Quick Stats Data'!$B:$B,$C22,'Quick Stats Data'!$C:$C,$L$13)=0," ",SUMIFS('Quick Stats Data'!E:E,'Quick Stats Data'!A:A,$C$20,'Quick Stats Data'!$B:$B,$C22,'Quick Stats Data'!$C:$C,$L$13))</f>
        <v>4.12</v>
      </c>
      <c r="O22" s="128">
        <f>IF(SUMIFS('Quick Stats Data'!F:F,'Quick Stats Data'!A:A,$C$20,'Quick Stats Data'!$B:$B,$C22,'Quick Stats Data'!$C:$C,$L$13)=0," ",SUMIFS('Quick Stats Data'!F:F,'Quick Stats Data'!A:A,$C$20,'Quick Stats Data'!$B:$B,$C22,'Quick Stats Data'!$C:$C,$L$13))</f>
        <v>5.61</v>
      </c>
      <c r="P22" s="127">
        <f>SUMIFS('Quick Stats Data'!D:D,'Quick Stats Data'!$A:$A,$C$20,'Quick Stats Data'!$B:$B,$C22,'Quick Stats Data'!$C:$C,$P$13)</f>
        <v>4.8600000000000003</v>
      </c>
      <c r="Q22" s="127"/>
      <c r="R22" s="128">
        <f>SUMIFS('Quick Stats Data'!E:E,'Quick Stats Data'!$A:$A,$C$20,'Quick Stats Data'!$B:$B,$C22,'Quick Stats Data'!$C:$C,$P$13)</f>
        <v>4.45</v>
      </c>
      <c r="S22" s="128">
        <f>SUMIFS('Quick Stats Data'!F:F,'Quick Stats Data'!$A:$A,$C$20,'Quick Stats Data'!$B:$B,$C22,'Quick Stats Data'!$C:$C,$P$13)</f>
        <v>5.31</v>
      </c>
    </row>
    <row r="23" spans="1:19" ht="15" customHeight="1">
      <c r="C23" s="63"/>
      <c r="D23" s="68"/>
      <c r="E23" s="68"/>
      <c r="F23" s="63"/>
      <c r="G23" s="63"/>
      <c r="H23" s="68"/>
      <c r="I23" s="68"/>
      <c r="J23" s="63"/>
      <c r="K23" s="63"/>
      <c r="L23" s="68"/>
      <c r="M23" s="68"/>
      <c r="N23" s="63"/>
      <c r="O23" s="63"/>
      <c r="P23" s="68"/>
      <c r="Q23" s="68"/>
      <c r="R23" s="63"/>
      <c r="S23" s="63"/>
    </row>
    <row r="24" spans="1:19" ht="30.75" customHeight="1">
      <c r="C24" s="129" t="s">
        <v>450</v>
      </c>
      <c r="D24" s="125" t="s">
        <v>91</v>
      </c>
      <c r="E24" s="125"/>
      <c r="F24" s="125" t="s">
        <v>90</v>
      </c>
      <c r="G24" s="125" t="s">
        <v>89</v>
      </c>
      <c r="H24" s="125" t="s">
        <v>91</v>
      </c>
      <c r="I24" s="125"/>
      <c r="J24" s="125" t="s">
        <v>90</v>
      </c>
      <c r="K24" s="125" t="s">
        <v>89</v>
      </c>
      <c r="L24" s="125" t="s">
        <v>91</v>
      </c>
      <c r="M24" s="125"/>
      <c r="N24" s="125" t="s">
        <v>90</v>
      </c>
      <c r="O24" s="125" t="s">
        <v>89</v>
      </c>
      <c r="P24" s="125" t="s">
        <v>91</v>
      </c>
      <c r="Q24" s="125"/>
      <c r="R24" s="125" t="s">
        <v>90</v>
      </c>
      <c r="S24" s="125" t="s">
        <v>89</v>
      </c>
    </row>
    <row r="25" spans="1:19" ht="15" customHeight="1">
      <c r="C25" s="126" t="s">
        <v>297</v>
      </c>
      <c r="D25" s="127">
        <f>IF(SUMIFS('Quick Stats Data'!D:D,'Quick Stats Data'!A:A,$C$24,'Quick Stats Data'!$B:$B,$C25,'Quick Stats Data'!$C:$C,$D$13)=0," ",SUMIFS('Quick Stats Data'!D:D,'Quick Stats Data'!A:A,$C$24,'Quick Stats Data'!$B:$B,$C25,'Quick Stats Data'!$C:$C,$D$13))</f>
        <v>23.86</v>
      </c>
      <c r="E25" s="127" t="str">
        <f>IF(SUMIFS('Quick Stats Data'!K:K,'Quick Stats Data'!A:A,$C$20,'Quick Stats Data'!B:B,C25,'Quick Stats Data'!C:C,$D$13)&gt;=50,"**",(IF(SUMIFS('Quick Stats Data'!K:K,'Quick Stats Data'!A:A,$C$20,'Quick Stats Data'!B:B,C25,'Quick Stats Data'!C:C,$D$13)&gt;25,IF(SUMIFS('Quick Stats Data'!K:K,'Quick Stats Data'!A:A,$C$20,'Quick Stats Data'!B:B,C25,'Quick Stats Data'!C:C,$D$13),"*"," ")," ")))</f>
        <v xml:space="preserve"> </v>
      </c>
      <c r="F25" s="128">
        <f>IF(SUMIFS('Quick Stats Data'!E:E,'Quick Stats Data'!A:A,$C$24,'Quick Stats Data'!$B:$B,$C25,'Quick Stats Data'!$C:$C,$D$13)=0," ",SUMIFS('Quick Stats Data'!E:E,'Quick Stats Data'!A:A,$C$24,'Quick Stats Data'!$B:$B,$C25,'Quick Stats Data'!$C:$C,$D$13))</f>
        <v>14.76</v>
      </c>
      <c r="G25" s="128">
        <f>IF(SUMIFS('Quick Stats Data'!F:F,'Quick Stats Data'!A:A,$C$24,'Quick Stats Data'!$B:$B,$C25,'Quick Stats Data'!$C:$C,$D$13)=0," ",SUMIFS('Quick Stats Data'!F:F,'Quick Stats Data'!A:A,$C$24,'Quick Stats Data'!$B:$B,$C25,'Quick Stats Data'!$C:$C,$D$13))</f>
        <v>36.19</v>
      </c>
      <c r="H25" s="127">
        <f>IF(SUMIFS('Quick Stats Data'!D:D,'Quick Stats Data'!A:A,$C$24,'Quick Stats Data'!$B:$B,$C25,'Quick Stats Data'!$C:$C,$H$13)=0," ",SUMIFS('Quick Stats Data'!D:D,'Quick Stats Data'!A:A,$C$24,'Quick Stats Data'!$B:$B,$C25,'Quick Stats Data'!$C:$C,$H$13))</f>
        <v>34.29</v>
      </c>
      <c r="I25" s="127" t="str">
        <f>IF(SUMIFS('Quick Stats Data'!K:K,'Quick Stats Data'!A:A,$C$24,'Quick Stats Data'!B:B,C25,'Quick Stats Data'!C:C,$H$13)&gt;=50,"**",(IF(SUMIFS('Quick Stats Data'!K:K,'Quick Stats Data'!A:A,$C$24,'Quick Stats Data'!B:B,C25,'Quick Stats Data'!C:C,$H$13)&gt;25,IF(SUMIFS('Quick Stats Data'!K:K,'Quick Stats Data'!A:A,$C$24,'Quick Stats Data'!B:B,C25,'Quick Stats Data'!C:C,$H$13),"*"," ")," ")))</f>
        <v xml:space="preserve"> </v>
      </c>
      <c r="J25" s="128">
        <f>IF(SUMIFS('Quick Stats Data'!E:E,'Quick Stats Data'!A:A,$C$24,'Quick Stats Data'!$B:$B,$C25,'Quick Stats Data'!$C:$C,$H$13)=0," ",SUMIFS('Quick Stats Data'!E:E,'Quick Stats Data'!A:A,$C$24,'Quick Stats Data'!$B:$B,$C25,'Quick Stats Data'!$C:$C,$H$13))</f>
        <v>30.69</v>
      </c>
      <c r="K25" s="128">
        <f>IF(SUMIFS('Quick Stats Data'!F:F,'Quick Stats Data'!A:A,$C$24,'Quick Stats Data'!$B:$B,$C25,'Quick Stats Data'!$C:$C,$H$13)=0," ",SUMIFS('Quick Stats Data'!F:F,'Quick Stats Data'!A:A,$C$24,'Quick Stats Data'!$B:$B,$C25,'Quick Stats Data'!$C:$C,$H$13))</f>
        <v>38.08</v>
      </c>
      <c r="L25" s="127">
        <f>IF(SUMIFS('Quick Stats Data'!D:D,'Quick Stats Data'!A:A,$C$24,'Quick Stats Data'!$B:$B,$C25,'Quick Stats Data'!$C:$C,$L$13)=0," ",SUMIFS('Quick Stats Data'!D:D,'Quick Stats Data'!A:A,$C$24,'Quick Stats Data'!$B:$B,$C25,'Quick Stats Data'!$C:$C,$L$13))</f>
        <v>27.72</v>
      </c>
      <c r="M25" s="127" t="str">
        <f>IF(SUMIFS('Quick Stats Data'!K:K,'Quick Stats Data'!A:A,$C$24,'Quick Stats Data'!B:B,C25,'Quick Stats Data'!C:C,$L$13)&gt;=50,"**",(IF(SUMIFS('Quick Stats Data'!K:K,'Quick Stats Data'!A:A,$C$24,'Quick Stats Data'!B:B,C25,'Quick Stats Data'!C:C,$L$13)&gt;25,IF(SUMIFS('Quick Stats Data'!K:K,'Quick Stats Data'!A:A,$C$24,'Quick Stats Data'!B:B,C25,'Quick Stats Data'!C:C,$L$13),"*"," ")," ")))</f>
        <v xml:space="preserve"> </v>
      </c>
      <c r="N25" s="128">
        <f>IF(SUMIFS('Quick Stats Data'!E:E,'Quick Stats Data'!A:A,$C$24,'Quick Stats Data'!$B:$B,$C25,'Quick Stats Data'!$C:$C,$L$13)=0," ",SUMIFS('Quick Stats Data'!E:E,'Quick Stats Data'!A:A,$C$24,'Quick Stats Data'!$B:$B,$C25,'Quick Stats Data'!$C:$C,$L$13))</f>
        <v>26.19</v>
      </c>
      <c r="O25" s="128">
        <f>IF(SUMIFS('Quick Stats Data'!F:F,'Quick Stats Data'!A:A,$C$24,'Quick Stats Data'!$B:$B,$C25,'Quick Stats Data'!$C:$C,$L$13)=0," ",SUMIFS('Quick Stats Data'!F:F,'Quick Stats Data'!A:A,$C$24,'Quick Stats Data'!$B:$B,$C25,'Quick Stats Data'!$C:$C,$L$13))</f>
        <v>29.31</v>
      </c>
      <c r="P25" s="127">
        <f>SUMIFS('Quick Stats Data'!D:D,'Quick Stats Data'!$A:$A,$C$24,'Quick Stats Data'!$B:$B,$C25,'Quick Stats Data'!$C:$C,$P$13)</f>
        <v>27.36</v>
      </c>
      <c r="Q25" s="127"/>
      <c r="R25" s="128">
        <f>SUMIFS('Quick Stats Data'!E:E,'Quick Stats Data'!$A:$A,$C$24,'Quick Stats Data'!$B:$B,$C25,'Quick Stats Data'!$C:$C,$P$13)</f>
        <v>26.57</v>
      </c>
      <c r="S25" s="128">
        <f>SUMIFS('Quick Stats Data'!F:F,'Quick Stats Data'!$A:$A,$C$24,'Quick Stats Data'!$B:$B,$C25,'Quick Stats Data'!$C:$C,$P$13)</f>
        <v>28.18</v>
      </c>
    </row>
    <row r="26" spans="1:19" ht="15" customHeight="1">
      <c r="C26" s="126"/>
      <c r="D26" s="127"/>
      <c r="E26" s="128"/>
      <c r="F26" s="128"/>
      <c r="G26" s="128"/>
      <c r="H26" s="127"/>
      <c r="I26" s="128"/>
      <c r="J26" s="128"/>
      <c r="K26" s="128"/>
      <c r="L26" s="127"/>
      <c r="M26" s="128"/>
      <c r="N26" s="128"/>
      <c r="O26" s="128"/>
      <c r="P26" s="127"/>
      <c r="Q26" s="127"/>
      <c r="R26" s="128"/>
      <c r="S26" s="128"/>
    </row>
    <row r="27" spans="1:19" ht="30.75" customHeight="1">
      <c r="C27" s="129" t="s">
        <v>453</v>
      </c>
      <c r="D27" s="125" t="s">
        <v>91</v>
      </c>
      <c r="E27" s="125"/>
      <c r="F27" s="125" t="s">
        <v>90</v>
      </c>
      <c r="G27" s="125" t="s">
        <v>89</v>
      </c>
      <c r="H27" s="125" t="s">
        <v>91</v>
      </c>
      <c r="I27" s="125"/>
      <c r="J27" s="125" t="s">
        <v>90</v>
      </c>
      <c r="K27" s="125" t="s">
        <v>89</v>
      </c>
      <c r="L27" s="125" t="s">
        <v>91</v>
      </c>
      <c r="M27" s="125"/>
      <c r="N27" s="125" t="s">
        <v>90</v>
      </c>
      <c r="O27" s="125" t="s">
        <v>89</v>
      </c>
      <c r="P27" s="125" t="s">
        <v>91</v>
      </c>
      <c r="Q27" s="125"/>
      <c r="R27" s="125" t="s">
        <v>90</v>
      </c>
      <c r="S27" s="125" t="s">
        <v>89</v>
      </c>
    </row>
    <row r="28" spans="1:19" ht="15" customHeight="1">
      <c r="C28" s="126" t="s">
        <v>438</v>
      </c>
      <c r="D28" s="127">
        <f>IF(SUMIFS('Quick Stats Data'!D:D,'Quick Stats Data'!A:A,$C$27,'Quick Stats Data'!$B:$B,$C28,'Quick Stats Data'!$C:$C,$D$13)=0," ",SUMIFS('Quick Stats Data'!D:D,'Quick Stats Data'!A:A,$C$27,'Quick Stats Data'!$B:$B,$C28,'Quick Stats Data'!$C:$C,$D$13))</f>
        <v>4.21</v>
      </c>
      <c r="E28" s="127" t="str">
        <f>IF(SUMIFS('Quick Stats Data'!K:K,'Quick Stats Data'!A:A,$C$27,'Quick Stats Data'!B:B,C28,'Quick Stats Data'!C:C,$D$13)&gt;=50,"**",(IF(SUMIFS('Quick Stats Data'!K:K,'Quick Stats Data'!A:A,$C$27,'Quick Stats Data'!B:B,C28,'Quick Stats Data'!C:C,$D$13)&gt;25,IF(SUMIFS('Quick Stats Data'!K:K,'Quick Stats Data'!A:A,$C$27,'Quick Stats Data'!B:B,C28,'Quick Stats Data'!C:C,$D$13),"*"," ")," ")))</f>
        <v>*</v>
      </c>
      <c r="F28" s="128">
        <f>IF(SUMIFS('Quick Stats Data'!E:E,'Quick Stats Data'!A:A,$C$27,'Quick Stats Data'!$B:$B,$C28,'Quick Stats Data'!$C:$C,$D$13)=0," ",SUMIFS('Quick Stats Data'!E:E,'Quick Stats Data'!A:A,$C$27,'Quick Stats Data'!$B:$B,$C28,'Quick Stats Data'!$C:$C,$D$13))</f>
        <v>2.2999999999999998</v>
      </c>
      <c r="G28" s="128">
        <f>IF(SUMIFS('Quick Stats Data'!F:F,'Quick Stats Data'!A:A,$C$27,'Quick Stats Data'!$B:$B,$C28,'Quick Stats Data'!$C:$C,$D$13)=0," ",SUMIFS('Quick Stats Data'!F:F,'Quick Stats Data'!A:A,$C$27,'Quick Stats Data'!$B:$B,$C28,'Quick Stats Data'!$C:$C,$D$13))</f>
        <v>7.58</v>
      </c>
      <c r="H28" s="127">
        <f>IF(SUMIFS('Quick Stats Data'!D:D,'Quick Stats Data'!A:A,$C$27,'Quick Stats Data'!$B:$B,$C28,'Quick Stats Data'!$C:$C,$H$13)=0," ",SUMIFS('Quick Stats Data'!D:D,'Quick Stats Data'!A:A,$C$27,'Quick Stats Data'!$B:$B,$C28,'Quick Stats Data'!$C:$C,$H$13))</f>
        <v>14.68</v>
      </c>
      <c r="I28" s="127" t="str">
        <f>IF(SUMIFS('Quick Stats Data'!K:K,'Quick Stats Data'!A:A,$C$27,'Quick Stats Data'!B:B,C28,'Quick Stats Data'!C:C,$H$13)&gt;=50,"**",(IF(SUMIFS('Quick Stats Data'!K:K,'Quick Stats Data'!A:A,$C$27,'Quick Stats Data'!B:B,C28,'Quick Stats Data'!C:C,$H$13)&gt;25,IF(SUMIFS('Quick Stats Data'!K:K,'Quick Stats Data'!A:A,$C$27,'Quick Stats Data'!B:B,C28,'Quick Stats Data'!C:C,$H$13),"*"," ")," ")))</f>
        <v xml:space="preserve"> </v>
      </c>
      <c r="J28" s="128">
        <f>IF(SUMIFS('Quick Stats Data'!E:E,'Quick Stats Data'!A:A,$C$27,'Quick Stats Data'!$B:$B,$C28,'Quick Stats Data'!$C:$C,$H$13)=0," ",SUMIFS('Quick Stats Data'!E:E,'Quick Stats Data'!A:A,$C$27,'Quick Stats Data'!$B:$B,$C28,'Quick Stats Data'!$C:$C,$H$13))</f>
        <v>10.88</v>
      </c>
      <c r="K28" s="128">
        <f>IF(SUMIFS('Quick Stats Data'!F:F,'Quick Stats Data'!A:A,$C$27,'Quick Stats Data'!$B:$B,$C28,'Quick Stats Data'!$C:$C,$H$13)=0," ",SUMIFS('Quick Stats Data'!F:F,'Quick Stats Data'!A:A,$C$27,'Quick Stats Data'!$B:$B,$C28,'Quick Stats Data'!$C:$C,$H$13))</f>
        <v>19.53</v>
      </c>
      <c r="L28" s="127">
        <f>IF(SUMIFS('Quick Stats Data'!D:D,'Quick Stats Data'!A:A,$C$27,'Quick Stats Data'!$B:$B,$C28,'Quick Stats Data'!$C:$C,$L$13)=0," ",SUMIFS('Quick Stats Data'!D:D,'Quick Stats Data'!A:A,$C$27,'Quick Stats Data'!$B:$B,$C28,'Quick Stats Data'!$C:$C,$L$13))</f>
        <v>13.66</v>
      </c>
      <c r="M28" s="127" t="str">
        <f>IF(SUMIFS('Quick Stats Data'!K:K,'Quick Stats Data'!A:A,$C$27,'Quick Stats Data'!B:B,C28,'Quick Stats Data'!C:C,$L$13)&gt;=50,"**",(IF(SUMIFS('Quick Stats Data'!K:K,'Quick Stats Data'!A:A,$C$27,'Quick Stats Data'!B:B,C28,'Quick Stats Data'!C:C,$L$13)&gt;25,IF(SUMIFS('Quick Stats Data'!K:K,'Quick Stats Data'!A:A,$C$27,'Quick Stats Data'!B:B,C28,'Quick Stats Data'!C:C,$L$13),"*"," ")," ")))</f>
        <v xml:space="preserve"> </v>
      </c>
      <c r="N28" s="128">
        <f>IF(SUMIFS('Quick Stats Data'!E:E,'Quick Stats Data'!A:A,$C$27,'Quick Stats Data'!$B:$B,$C28,'Quick Stats Data'!$C:$C,$L$13)=0," ",SUMIFS('Quick Stats Data'!E:E,'Quick Stats Data'!A:A,$C$27,'Quick Stats Data'!$B:$B,$C28,'Quick Stats Data'!$C:$C,$L$13))</f>
        <v>12</v>
      </c>
      <c r="O28" s="128">
        <f>IF(SUMIFS('Quick Stats Data'!F:F,'Quick Stats Data'!A:A,$C$27,'Quick Stats Data'!$B:$B,$C28,'Quick Stats Data'!$C:$C,$L$13)=0," ",SUMIFS('Quick Stats Data'!F:F,'Quick Stats Data'!A:A,$C$27,'Quick Stats Data'!$B:$B,$C28,'Quick Stats Data'!$C:$C,$L$13))</f>
        <v>15.52</v>
      </c>
      <c r="P28" s="127">
        <f>SUMIFS('Quick Stats Data'!D:D,'Quick Stats Data'!$A:$A,$C$27,'Quick Stats Data'!$B:$B,$C28,'Quick Stats Data'!$C:$C,$P$13)</f>
        <v>14.06</v>
      </c>
      <c r="Q28" s="127"/>
      <c r="R28" s="128">
        <f>SUMIFS('Quick Stats Data'!E:E,'Quick Stats Data'!$A:$A,$C$27,'Quick Stats Data'!$B:$B,$C28,'Quick Stats Data'!$C:$C,$P$13)</f>
        <v>13.16</v>
      </c>
      <c r="S28" s="128">
        <f>SUMIFS('Quick Stats Data'!F:F,'Quick Stats Data'!$A:$A,$C$27,'Quick Stats Data'!$B:$B,$C28,'Quick Stats Data'!$C:$C,$P$13)</f>
        <v>15.02</v>
      </c>
    </row>
    <row r="29" spans="1:19" ht="15" customHeight="1">
      <c r="C29" s="126" t="s">
        <v>439</v>
      </c>
      <c r="D29" s="127">
        <f>IF(SUMIFS('Quick Stats Data'!D:D,'Quick Stats Data'!A:A,$C$27,'Quick Stats Data'!$B:$B,$C29,'Quick Stats Data'!$C:$C,$D$13)=0," ",SUMIFS('Quick Stats Data'!D:D,'Quick Stats Data'!A:A,$C$27,'Quick Stats Data'!$B:$B,$C29,'Quick Stats Data'!$C:$C,$D$13))</f>
        <v>13.1</v>
      </c>
      <c r="E29" s="127" t="str">
        <f>IF(SUMIFS('Quick Stats Data'!K:K,'Quick Stats Data'!A:A,$C$27,'Quick Stats Data'!B:B,C29,'Quick Stats Data'!C:C,$D$13)&gt;=50,"**",(IF(SUMIFS('Quick Stats Data'!K:K,'Quick Stats Data'!A:A,$C$27,'Quick Stats Data'!B:B,C29,'Quick Stats Data'!C:C,$D$13)&gt;25,IF(SUMIFS('Quick Stats Data'!K:K,'Quick Stats Data'!A:A,$C$27,'Quick Stats Data'!B:B,C29,'Quick Stats Data'!C:C,$D$13),"*"," ")," ")))</f>
        <v>*</v>
      </c>
      <c r="F29" s="128">
        <f>IF(SUMIFS('Quick Stats Data'!E:E,'Quick Stats Data'!A:A,$C$27,'Quick Stats Data'!$B:$B,$C29,'Quick Stats Data'!$C:$C,$D$13)=0," ",SUMIFS('Quick Stats Data'!E:E,'Quick Stats Data'!A:A,$C$27,'Quick Stats Data'!$B:$B,$C29,'Quick Stats Data'!$C:$C,$D$13))</f>
        <v>7.18</v>
      </c>
      <c r="G29" s="128">
        <f>IF(SUMIFS('Quick Stats Data'!F:F,'Quick Stats Data'!A:A,$C$27,'Quick Stats Data'!$B:$B,$C29,'Quick Stats Data'!$C:$C,$D$13)=0," ",SUMIFS('Quick Stats Data'!F:F,'Quick Stats Data'!A:A,$C$27,'Quick Stats Data'!$B:$B,$C29,'Quick Stats Data'!$C:$C,$D$13))</f>
        <v>22.71</v>
      </c>
      <c r="H29" s="127">
        <f>IF(SUMIFS('Quick Stats Data'!D:D,'Quick Stats Data'!A:A,$C$27,'Quick Stats Data'!$B:$B,$C29,'Quick Stats Data'!$C:$C,$H$13)=0," ",SUMIFS('Quick Stats Data'!D:D,'Quick Stats Data'!A:A,$C$27,'Quick Stats Data'!$B:$B,$C29,'Quick Stats Data'!$C:$C,$H$13))</f>
        <v>26.72</v>
      </c>
      <c r="I29" s="127" t="str">
        <f>IF(SUMIFS('Quick Stats Data'!K:K,'Quick Stats Data'!A:A,$C$27,'Quick Stats Data'!B:B,C29,'Quick Stats Data'!C:C,$H$13)&gt;=50,"**",(IF(SUMIFS('Quick Stats Data'!K:K,'Quick Stats Data'!A:A,$C$27,'Quick Stats Data'!B:B,C29,'Quick Stats Data'!C:C,$H$13)&gt;25,IF(SUMIFS('Quick Stats Data'!K:K,'Quick Stats Data'!A:A,$C$27,'Quick Stats Data'!B:B,C29,'Quick Stats Data'!C:C,$H$13),"*"," ")," ")))</f>
        <v xml:space="preserve"> </v>
      </c>
      <c r="J29" s="128">
        <f>IF(SUMIFS('Quick Stats Data'!E:E,'Quick Stats Data'!A:A,$C$27,'Quick Stats Data'!$B:$B,$C29,'Quick Stats Data'!$C:$C,$H$13)=0," ",SUMIFS('Quick Stats Data'!E:E,'Quick Stats Data'!A:A,$C$27,'Quick Stats Data'!$B:$B,$C29,'Quick Stats Data'!$C:$C,$H$13))</f>
        <v>22.33</v>
      </c>
      <c r="K29" s="128">
        <f>IF(SUMIFS('Quick Stats Data'!F:F,'Quick Stats Data'!A:A,$C$27,'Quick Stats Data'!$B:$B,$C29,'Quick Stats Data'!$C:$C,$H$13)=0," ",SUMIFS('Quick Stats Data'!F:F,'Quick Stats Data'!A:A,$C$27,'Quick Stats Data'!$B:$B,$C29,'Quick Stats Data'!$C:$C,$H$13))</f>
        <v>31.62</v>
      </c>
      <c r="L29" s="127">
        <f>IF(SUMIFS('Quick Stats Data'!D:D,'Quick Stats Data'!A:A,$C$27,'Quick Stats Data'!$B:$B,$C29,'Quick Stats Data'!$C:$C,$L$13)=0," ",SUMIFS('Quick Stats Data'!D:D,'Quick Stats Data'!A:A,$C$27,'Quick Stats Data'!$B:$B,$C29,'Quick Stats Data'!$C:$C,$L$13))</f>
        <v>21.81</v>
      </c>
      <c r="M29" s="127" t="str">
        <f>IF(SUMIFS('Quick Stats Data'!K:K,'Quick Stats Data'!A:A,$C$27,'Quick Stats Data'!B:B,C29,'Quick Stats Data'!C:C,$L$13)&gt;=50,"**",(IF(SUMIFS('Quick Stats Data'!K:K,'Quick Stats Data'!A:A,$C$27,'Quick Stats Data'!B:B,C29,'Quick Stats Data'!C:C,$L$13)&gt;25,IF(SUMIFS('Quick Stats Data'!K:K,'Quick Stats Data'!A:A,$C$27,'Quick Stats Data'!B:B,C29,'Quick Stats Data'!C:C,$L$13),"*"," ")," ")))</f>
        <v xml:space="preserve"> </v>
      </c>
      <c r="N29" s="128">
        <f>IF(SUMIFS('Quick Stats Data'!E:E,'Quick Stats Data'!A:A,$C$27,'Quick Stats Data'!$B:$B,$C29,'Quick Stats Data'!$C:$C,$L$13)=0," ",SUMIFS('Quick Stats Data'!E:E,'Quick Stats Data'!A:A,$C$27,'Quick Stats Data'!$B:$B,$C29,'Quick Stats Data'!$C:$C,$L$13))</f>
        <v>19.89</v>
      </c>
      <c r="O29" s="128">
        <f>IF(SUMIFS('Quick Stats Data'!F:F,'Quick Stats Data'!A:A,$C$27,'Quick Stats Data'!$B:$B,$C29,'Quick Stats Data'!$C:$C,$L$13)=0," ",SUMIFS('Quick Stats Data'!F:F,'Quick Stats Data'!A:A,$C$27,'Quick Stats Data'!$B:$B,$C29,'Quick Stats Data'!$C:$C,$L$13))</f>
        <v>23.87</v>
      </c>
      <c r="P29" s="127">
        <f>SUMIFS('Quick Stats Data'!D:D,'Quick Stats Data'!$A:$A,$C$27,'Quick Stats Data'!$B:$B,$C29,'Quick Stats Data'!$C:$C,$P$13)</f>
        <v>21.17</v>
      </c>
      <c r="Q29" s="127"/>
      <c r="R29" s="128">
        <f>SUMIFS('Quick Stats Data'!E:E,'Quick Stats Data'!$A:$A,$C$27,'Quick Stats Data'!$B:$B,$C29,'Quick Stats Data'!$C:$C,$P$13)</f>
        <v>20.14</v>
      </c>
      <c r="S29" s="128">
        <f>SUMIFS('Quick Stats Data'!F:F,'Quick Stats Data'!$A:$A,$C$27,'Quick Stats Data'!$B:$B,$C29,'Quick Stats Data'!$C:$C,$P$13)</f>
        <v>22.24</v>
      </c>
    </row>
    <row r="30" spans="1:19" ht="15" customHeight="1">
      <c r="C30" s="126" t="s">
        <v>440</v>
      </c>
      <c r="D30" s="127">
        <f>IF(SUMIFS('Quick Stats Data'!D:D,'Quick Stats Data'!A:A,$C$27,'Quick Stats Data'!$B:$B,$C30,'Quick Stats Data'!$C:$C,$D$13)=0," ",SUMIFS('Quick Stats Data'!D:D,'Quick Stats Data'!A:A,$C$27,'Quick Stats Data'!$B:$B,$C30,'Quick Stats Data'!$C:$C,$D$13))</f>
        <v>8.2200000000000006</v>
      </c>
      <c r="E30" s="127" t="str">
        <f>IF(SUMIFS('Quick Stats Data'!K:K,'Quick Stats Data'!A:A,$C$27,'Quick Stats Data'!B:B,C30,'Quick Stats Data'!C:C,$D$13)&gt;=50,"**",(IF(SUMIFS('Quick Stats Data'!K:K,'Quick Stats Data'!A:A,$C$27,'Quick Stats Data'!B:B,C30,'Quick Stats Data'!C:C,$D$13)&gt;25,IF(SUMIFS('Quick Stats Data'!K:K,'Quick Stats Data'!A:A,$C$27,'Quick Stats Data'!B:B,C30,'Quick Stats Data'!C:C,$D$13),"*"," ")," ")))</f>
        <v xml:space="preserve"> </v>
      </c>
      <c r="F30" s="128">
        <f>IF(SUMIFS('Quick Stats Data'!E:E,'Quick Stats Data'!A:A,$C$27,'Quick Stats Data'!$B:$B,$C30,'Quick Stats Data'!$C:$C,$D$13)=0," ",SUMIFS('Quick Stats Data'!E:E,'Quick Stats Data'!A:A,$C$27,'Quick Stats Data'!$B:$B,$C30,'Quick Stats Data'!$C:$C,$D$13))</f>
        <v>5.05</v>
      </c>
      <c r="G30" s="128">
        <f>IF(SUMIFS('Quick Stats Data'!F:F,'Quick Stats Data'!A:A,$C$27,'Quick Stats Data'!$B:$B,$C30,'Quick Stats Data'!$C:$C,$D$13)=0," ",SUMIFS('Quick Stats Data'!F:F,'Quick Stats Data'!A:A,$C$27,'Quick Stats Data'!$B:$B,$C30,'Quick Stats Data'!$C:$C,$D$13))</f>
        <v>13.1</v>
      </c>
      <c r="H30" s="127">
        <f>IF(SUMIFS('Quick Stats Data'!D:D,'Quick Stats Data'!A:A,$C$27,'Quick Stats Data'!$B:$B,$C30,'Quick Stats Data'!$C:$C,$H$13)=0," ",SUMIFS('Quick Stats Data'!D:D,'Quick Stats Data'!A:A,$C$27,'Quick Stats Data'!$B:$B,$C30,'Quick Stats Data'!$C:$C,$H$13))</f>
        <v>20.79</v>
      </c>
      <c r="I30" s="127" t="str">
        <f>IF(SUMIFS('Quick Stats Data'!K:K,'Quick Stats Data'!A:A,$C$27,'Quick Stats Data'!B:B,C30,'Quick Stats Data'!C:C,$H$13)&gt;=50,"**",(IF(SUMIFS('Quick Stats Data'!K:K,'Quick Stats Data'!A:A,$C$27,'Quick Stats Data'!B:B,C30,'Quick Stats Data'!C:C,$H$13)&gt;25,IF(SUMIFS('Quick Stats Data'!K:K,'Quick Stats Data'!A:A,$C$27,'Quick Stats Data'!B:B,C30,'Quick Stats Data'!C:C,$H$13),"*"," ")," ")))</f>
        <v xml:space="preserve"> </v>
      </c>
      <c r="J30" s="128">
        <f>IF(SUMIFS('Quick Stats Data'!E:E,'Quick Stats Data'!A:A,$C$27,'Quick Stats Data'!$B:$B,$C30,'Quick Stats Data'!$C:$C,$H$13)=0," ",SUMIFS('Quick Stats Data'!E:E,'Quick Stats Data'!A:A,$C$27,'Quick Stats Data'!$B:$B,$C30,'Quick Stats Data'!$C:$C,$H$13))</f>
        <v>17.739999999999998</v>
      </c>
      <c r="K30" s="128">
        <f>IF(SUMIFS('Quick Stats Data'!F:F,'Quick Stats Data'!A:A,$C$27,'Quick Stats Data'!$B:$B,$C30,'Quick Stats Data'!$C:$C,$H$13)=0," ",SUMIFS('Quick Stats Data'!F:F,'Quick Stats Data'!A:A,$C$27,'Quick Stats Data'!$B:$B,$C30,'Quick Stats Data'!$C:$C,$H$13))</f>
        <v>24.21</v>
      </c>
      <c r="L30" s="127">
        <f>IF(SUMIFS('Quick Stats Data'!D:D,'Quick Stats Data'!A:A,$C$27,'Quick Stats Data'!$B:$B,$C30,'Quick Stats Data'!$C:$C,$L$13)=0," ",SUMIFS('Quick Stats Data'!D:D,'Quick Stats Data'!A:A,$C$27,'Quick Stats Data'!$B:$B,$C30,'Quick Stats Data'!$C:$C,$L$13))</f>
        <v>17.75</v>
      </c>
      <c r="M30" s="127" t="str">
        <f>IF(SUMIFS('Quick Stats Data'!K:K,'Quick Stats Data'!A:A,$C$27,'Quick Stats Data'!B:B,C30,'Quick Stats Data'!C:C,$L$13)&gt;=50,"**",(IF(SUMIFS('Quick Stats Data'!K:K,'Quick Stats Data'!A:A,$C$27,'Quick Stats Data'!B:B,C30,'Quick Stats Data'!C:C,$L$13)&gt;25,IF(SUMIFS('Quick Stats Data'!K:K,'Quick Stats Data'!A:A,$C$27,'Quick Stats Data'!B:B,C30,'Quick Stats Data'!C:C,$L$13),"*"," ")," ")))</f>
        <v xml:space="preserve"> </v>
      </c>
      <c r="N30" s="128">
        <f>IF(SUMIFS('Quick Stats Data'!E:E,'Quick Stats Data'!A:A,$C$27,'Quick Stats Data'!$B:$B,$C30,'Quick Stats Data'!$C:$C,$L$13)=0," ",SUMIFS('Quick Stats Data'!E:E,'Quick Stats Data'!A:A,$C$27,'Quick Stats Data'!$B:$B,$C30,'Quick Stats Data'!$C:$C,$L$13))</f>
        <v>16.46</v>
      </c>
      <c r="O30" s="128">
        <f>IF(SUMIFS('Quick Stats Data'!F:F,'Quick Stats Data'!A:A,$C$27,'Quick Stats Data'!$B:$B,$C30,'Quick Stats Data'!$C:$C,$L$13)=0," ",SUMIFS('Quick Stats Data'!F:F,'Quick Stats Data'!A:A,$C$27,'Quick Stats Data'!$B:$B,$C30,'Quick Stats Data'!$C:$C,$L$13))</f>
        <v>19.13</v>
      </c>
      <c r="P30" s="127">
        <f>SUMIFS('Quick Stats Data'!D:D,'Quick Stats Data'!$A:$A,$C$27,'Quick Stats Data'!$B:$B,$C30,'Quick Stats Data'!$C:$C,$P$13)</f>
        <v>17.64</v>
      </c>
      <c r="Q30" s="127"/>
      <c r="R30" s="128">
        <f>SUMIFS('Quick Stats Data'!E:E,'Quick Stats Data'!$A:$A,$C$27,'Quick Stats Data'!$B:$B,$C30,'Quick Stats Data'!$C:$C,$P$13)</f>
        <v>16.95</v>
      </c>
      <c r="S30" s="128">
        <f>SUMIFS('Quick Stats Data'!F:F,'Quick Stats Data'!$A:$A,$C$27,'Quick Stats Data'!$B:$B,$C30,'Quick Stats Data'!$C:$C,$P$13)</f>
        <v>18.36</v>
      </c>
    </row>
    <row r="31" spans="1:19" ht="15" customHeight="1" thickBo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</row>
    <row r="32" spans="1:19" ht="7.5" customHeight="1" thickTop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</row>
    <row r="33" spans="1:19" s="52" customFormat="1" ht="30.75" customHeight="1">
      <c r="C33" s="129" t="s">
        <v>452</v>
      </c>
      <c r="D33" s="125" t="s">
        <v>91</v>
      </c>
      <c r="E33" s="125"/>
      <c r="F33" s="125" t="s">
        <v>90</v>
      </c>
      <c r="G33" s="125" t="s">
        <v>89</v>
      </c>
      <c r="H33" s="125" t="s">
        <v>91</v>
      </c>
      <c r="I33" s="125"/>
      <c r="J33" s="125" t="s">
        <v>90</v>
      </c>
      <c r="K33" s="125" t="s">
        <v>89</v>
      </c>
      <c r="L33" s="125" t="s">
        <v>91</v>
      </c>
      <c r="M33" s="125"/>
      <c r="N33" s="125" t="s">
        <v>90</v>
      </c>
      <c r="O33" s="125" t="s">
        <v>89</v>
      </c>
      <c r="P33" s="125" t="s">
        <v>91</v>
      </c>
      <c r="Q33" s="125"/>
      <c r="R33" s="125" t="s">
        <v>90</v>
      </c>
      <c r="S33" s="125" t="s">
        <v>89</v>
      </c>
    </row>
    <row r="34" spans="1:19" ht="15" customHeight="1">
      <c r="C34" s="126" t="s">
        <v>451</v>
      </c>
      <c r="D34" s="127">
        <f>IF(SUMIFS('Quick Stats Data'!D:D,'Quick Stats Data'!A:A,$C$33,'Quick Stats Data'!$B:$B,$C34,'Quick Stats Data'!$C:$C,$D$13)=0," ",SUMIFS('Quick Stats Data'!D:D,'Quick Stats Data'!A:A,$C$33,'Quick Stats Data'!$B:$B,$C34,'Quick Stats Data'!$C:$C,$D$13))</f>
        <v>48.208210000000001</v>
      </c>
      <c r="E34" s="127" t="str">
        <f>IF(SUMIFS('Quick Stats Data'!K:K,'Quick Stats Data'!A:A,$C$33,'Quick Stats Data'!B:B,C34,'Quick Stats Data'!C:C,$D$13)&gt;=50,"**",(IF(SUMIFS('Quick Stats Data'!K:K,'Quick Stats Data'!A:A,$C$33,'Quick Stats Data'!B:B,C34,'Quick Stats Data'!C:C,$D$13)&gt;25,IF(SUMIFS('Quick Stats Data'!K:K,'Quick Stats Data'!A:A,$C$33,'Quick Stats Data'!B:B,C34,'Quick Stats Data'!C:C,$D$13),"*"," ")," ")))</f>
        <v xml:space="preserve"> </v>
      </c>
      <c r="F34" s="128">
        <f>IF(SUMIFS('Quick Stats Data'!E:E,'Quick Stats Data'!A:A,$C$33,'Quick Stats Data'!$B:$B,$C34,'Quick Stats Data'!$C:$C,$D$13)=0," ",SUMIFS('Quick Stats Data'!E:E,'Quick Stats Data'!A:A,$C$33,'Quick Stats Data'!$B:$B,$C34,'Quick Stats Data'!$C:$C,$D$13))</f>
        <v>35.94032</v>
      </c>
      <c r="G34" s="128">
        <f>IF(SUMIFS('Quick Stats Data'!F:F,'Quick Stats Data'!A:A,$C$33,'Quick Stats Data'!$B:$B,$C34,'Quick Stats Data'!$C:$C,$D$13)=0," ",SUMIFS('Quick Stats Data'!F:F,'Quick Stats Data'!A:A,$C$33,'Quick Stats Data'!$B:$B,$C34,'Quick Stats Data'!$C:$C,$D$13))</f>
        <v>60.695990000000002</v>
      </c>
      <c r="H34" s="127">
        <f>IF(SUMIFS('Quick Stats Data'!D:D,'Quick Stats Data'!A:A,$C$33,'Quick Stats Data'!$B:$B,$C34,'Quick Stats Data'!$C:$C,$H$13)=0," ",SUMIFS('Quick Stats Data'!D:D,'Quick Stats Data'!A:A,$C$33,'Quick Stats Data'!$B:$B,$C34,'Quick Stats Data'!$C:$C,$H$13))</f>
        <v>39.752220000000001</v>
      </c>
      <c r="I34" s="127" t="str">
        <f>IF(SUMIFS('Quick Stats Data'!K:K,'Quick Stats Data'!A:A,$C$33,'Quick Stats Data'!B:B,C34,'Quick Stats Data'!C:C,$H$13)&gt;=50,"**",(IF(SUMIFS('Quick Stats Data'!K:K,'Quick Stats Data'!A:A,$C$33,'Quick Stats Data'!B:B,C34,'Quick Stats Data'!C:C,$H$13)&gt;25,IF(SUMIFS('Quick Stats Data'!K:K,'Quick Stats Data'!A:A,$C$33,'Quick Stats Data'!B:B,C34,'Quick Stats Data'!C:C,$H$13),"*"," ")," ")))</f>
        <v xml:space="preserve"> </v>
      </c>
      <c r="J34" s="128">
        <f>IF(SUMIFS('Quick Stats Data'!E:E,'Quick Stats Data'!A:A,$C$33,'Quick Stats Data'!$B:$B,$C34,'Quick Stats Data'!$C:$C,$H$13)=0," ",SUMIFS('Quick Stats Data'!E:E,'Quick Stats Data'!A:A,$C$33,'Quick Stats Data'!$B:$B,$C34,'Quick Stats Data'!$C:$C,$H$13))</f>
        <v>36.199269999999999</v>
      </c>
      <c r="K34" s="128">
        <f>IF(SUMIFS('Quick Stats Data'!F:F,'Quick Stats Data'!A:A,$C$33,'Quick Stats Data'!$B:$B,$C34,'Quick Stats Data'!$C:$C,$H$13)=0," ",SUMIFS('Quick Stats Data'!F:F,'Quick Stats Data'!A:A,$C$33,'Quick Stats Data'!$B:$B,$C34,'Quick Stats Data'!$C:$C,$H$13))</f>
        <v>43.416589999999999</v>
      </c>
      <c r="L34" s="127">
        <f>IF(SUMIFS('Quick Stats Data'!D:D,'Quick Stats Data'!A:A,$C$33,'Quick Stats Data'!$B:$B,$C34,'Quick Stats Data'!$C:$C,$L$13)=0," ",SUMIFS('Quick Stats Data'!D:D,'Quick Stats Data'!A:A,$C$33,'Quick Stats Data'!$B:$B,$C34,'Quick Stats Data'!$C:$C,$L$13))</f>
        <v>40.246369999999999</v>
      </c>
      <c r="M34" s="127" t="str">
        <f>IF(SUMIFS('Quick Stats Data'!K:K,'Quick Stats Data'!A:A,$C$33,'Quick Stats Data'!B:B,C34,'Quick Stats Data'!C:C,$L$13)&gt;=50,"**",(IF(SUMIFS('Quick Stats Data'!K:K,'Quick Stats Data'!A:A,$C$33,'Quick Stats Data'!B:B,C34,'Quick Stats Data'!C:C,$L$13)&gt;25,IF(SUMIFS('Quick Stats Data'!K:K,'Quick Stats Data'!A:A,$C$33,'Quick Stats Data'!B:B,C34,'Quick Stats Data'!C:C,$L$13),"*"," ")," ")))</f>
        <v xml:space="preserve"> </v>
      </c>
      <c r="N34" s="128">
        <f>IF(SUMIFS('Quick Stats Data'!E:E,'Quick Stats Data'!A:A,$C$33,'Quick Stats Data'!$B:$B,$C34,'Quick Stats Data'!$C:$C,$L$13)=0," ",SUMIFS('Quick Stats Data'!E:E,'Quick Stats Data'!A:A,$C$33,'Quick Stats Data'!$B:$B,$C34,'Quick Stats Data'!$C:$C,$L$13))</f>
        <v>38.501359999999998</v>
      </c>
      <c r="O34" s="128">
        <f>IF(SUMIFS('Quick Stats Data'!F:F,'Quick Stats Data'!A:A,$C$33,'Quick Stats Data'!$B:$B,$C34,'Quick Stats Data'!$C:$C,$L$13)=0," ",SUMIFS('Quick Stats Data'!F:F,'Quick Stats Data'!A:A,$C$33,'Quick Stats Data'!$B:$B,$C34,'Quick Stats Data'!$C:$C,$L$13))</f>
        <v>42.016440000000003</v>
      </c>
      <c r="P34" s="127">
        <f>SUMIFS('Quick Stats Data'!D:D,'Quick Stats Data'!$A:$A,$C$33,'Quick Stats Data'!$B:$B,$C34,'Quick Stats Data'!$C:$C,$P$13)</f>
        <v>41.625250000000001</v>
      </c>
      <c r="Q34" s="127"/>
      <c r="R34" s="128">
        <f>SUMIFS('Quick Stats Data'!E:E,'Quick Stats Data'!$A:$A,$C$33,'Quick Stats Data'!$B:$B,$C34,'Quick Stats Data'!$C:$C,$P$13)</f>
        <v>40.73207</v>
      </c>
      <c r="S34" s="128">
        <f>SUMIFS('Quick Stats Data'!F:F,'Quick Stats Data'!$A:$A,$C$33,'Quick Stats Data'!$B:$B,$C34,'Quick Stats Data'!$C:$C,$P$13)</f>
        <v>42.523969999999998</v>
      </c>
    </row>
    <row r="35" spans="1:19" ht="15" customHeight="1">
      <c r="C35" s="126" t="s">
        <v>295</v>
      </c>
      <c r="D35" s="127">
        <f>IF(SUMIFS('Quick Stats Data'!D:D,'Quick Stats Data'!A:A,$C$33,'Quick Stats Data'!$B:$B,$C35,'Quick Stats Data'!$C:$C,$D$13)=0," ",SUMIFS('Quick Stats Data'!D:D,'Quick Stats Data'!A:A,$C$33,'Quick Stats Data'!$B:$B,$C35,'Quick Stats Data'!$C:$C,$D$13))</f>
        <v>36.50658</v>
      </c>
      <c r="E35" s="127" t="str">
        <f>IF(SUMIFS('Quick Stats Data'!K:K,'Quick Stats Data'!A:A,$C$33,'Quick Stats Data'!B:B,C35,'Quick Stats Data'!C:C,$D$13)&gt;=50,"**",(IF(SUMIFS('Quick Stats Data'!K:K,'Quick Stats Data'!A:A,$C$33,'Quick Stats Data'!B:B,C35,'Quick Stats Data'!C:C,$D$13)&gt;25,IF(SUMIFS('Quick Stats Data'!K:K,'Quick Stats Data'!A:A,$C$33,'Quick Stats Data'!B:B,C35,'Quick Stats Data'!C:C,$D$13),"*"," ")," ")))</f>
        <v xml:space="preserve"> </v>
      </c>
      <c r="F35" s="128">
        <f>IF(SUMIFS('Quick Stats Data'!E:E,'Quick Stats Data'!A:A,$C$33,'Quick Stats Data'!$B:$B,$C35,'Quick Stats Data'!$C:$C,$D$13)=0," ",SUMIFS('Quick Stats Data'!E:E,'Quick Stats Data'!A:A,$C$33,'Quick Stats Data'!$B:$B,$C35,'Quick Stats Data'!$C:$C,$D$13))</f>
        <v>24.96705</v>
      </c>
      <c r="G35" s="128">
        <f>IF(SUMIFS('Quick Stats Data'!F:F,'Quick Stats Data'!A:A,$C$33,'Quick Stats Data'!$B:$B,$C35,'Quick Stats Data'!$C:$C,$D$13)=0," ",SUMIFS('Quick Stats Data'!F:F,'Quick Stats Data'!A:A,$C$33,'Quick Stats Data'!$B:$B,$C35,'Quick Stats Data'!$C:$C,$D$13))</f>
        <v>49.837069999999997</v>
      </c>
      <c r="H35" s="127">
        <f>IF(SUMIFS('Quick Stats Data'!D:D,'Quick Stats Data'!A:A,$C$33,'Quick Stats Data'!$B:$B,$C35,'Quick Stats Data'!$C:$C,$H$13)=0," ",SUMIFS('Quick Stats Data'!D:D,'Quick Stats Data'!A:A,$C$33,'Quick Stats Data'!$B:$B,$C35,'Quick Stats Data'!$C:$C,$H$13))</f>
        <v>37.782310000000003</v>
      </c>
      <c r="I35" s="127" t="str">
        <f>IF(SUMIFS('Quick Stats Data'!K:K,'Quick Stats Data'!A:A,$C$33,'Quick Stats Data'!B:B,C35,'Quick Stats Data'!C:C,$H$13)&gt;=50,"**",(IF(SUMIFS('Quick Stats Data'!K:K,'Quick Stats Data'!A:A,$C$33,'Quick Stats Data'!B:B,C35,'Quick Stats Data'!C:C,$H$13)&gt;25,IF(SUMIFS('Quick Stats Data'!K:K,'Quick Stats Data'!A:A,$C$33,'Quick Stats Data'!B:B,C35,'Quick Stats Data'!C:C,$H$13),"*"," ")," ")))</f>
        <v xml:space="preserve"> </v>
      </c>
      <c r="J35" s="128">
        <f>IF(SUMIFS('Quick Stats Data'!E:E,'Quick Stats Data'!A:A,$C$33,'Quick Stats Data'!$B:$B,$C35,'Quick Stats Data'!$C:$C,$H$13)=0," ",SUMIFS('Quick Stats Data'!E:E,'Quick Stats Data'!A:A,$C$33,'Quick Stats Data'!$B:$B,$C35,'Quick Stats Data'!$C:$C,$H$13))</f>
        <v>34.081330000000001</v>
      </c>
      <c r="K35" s="128">
        <f>IF(SUMIFS('Quick Stats Data'!F:F,'Quick Stats Data'!A:A,$C$33,'Quick Stats Data'!$B:$B,$C35,'Quick Stats Data'!$C:$C,$H$13)=0," ",SUMIFS('Quick Stats Data'!F:F,'Quick Stats Data'!A:A,$C$33,'Quick Stats Data'!$B:$B,$C35,'Quick Stats Data'!$C:$C,$H$13))</f>
        <v>41.63138</v>
      </c>
      <c r="L35" s="127">
        <f>IF(SUMIFS('Quick Stats Data'!D:D,'Quick Stats Data'!A:A,$C$33,'Quick Stats Data'!$B:$B,$C35,'Quick Stats Data'!$C:$C,$L$13)=0," ",SUMIFS('Quick Stats Data'!D:D,'Quick Stats Data'!A:A,$C$33,'Quick Stats Data'!$B:$B,$C35,'Quick Stats Data'!$C:$C,$L$13))</f>
        <v>38.17192</v>
      </c>
      <c r="M35" s="127" t="str">
        <f>IF(SUMIFS('Quick Stats Data'!K:K,'Quick Stats Data'!A:A,$C$33,'Quick Stats Data'!B:B,C35,'Quick Stats Data'!C:C,$L$13)&gt;=50,"**",(IF(SUMIFS('Quick Stats Data'!K:K,'Quick Stats Data'!A:A,$C$33,'Quick Stats Data'!B:B,C35,'Quick Stats Data'!C:C,$L$13)&gt;25,IF(SUMIFS('Quick Stats Data'!K:K,'Quick Stats Data'!A:A,$C$33,'Quick Stats Data'!B:B,C35,'Quick Stats Data'!C:C,$L$13),"*"," ")," ")))</f>
        <v xml:space="preserve"> </v>
      </c>
      <c r="N35" s="128">
        <f>IF(SUMIFS('Quick Stats Data'!E:E,'Quick Stats Data'!A:A,$C$33,'Quick Stats Data'!$B:$B,$C35,'Quick Stats Data'!$C:$C,$L$13)=0," ",SUMIFS('Quick Stats Data'!E:E,'Quick Stats Data'!A:A,$C$33,'Quick Stats Data'!$B:$B,$C35,'Quick Stats Data'!$C:$C,$L$13))</f>
        <v>36.379159999999999</v>
      </c>
      <c r="O35" s="128">
        <f>IF(SUMIFS('Quick Stats Data'!F:F,'Quick Stats Data'!A:A,$C$33,'Quick Stats Data'!$B:$B,$C35,'Quick Stats Data'!$C:$C,$L$13)=0," ",SUMIFS('Quick Stats Data'!F:F,'Quick Stats Data'!A:A,$C$33,'Quick Stats Data'!$B:$B,$C35,'Quick Stats Data'!$C:$C,$L$13))</f>
        <v>39.997489999999999</v>
      </c>
      <c r="P35" s="127">
        <f>SUMIFS('Quick Stats Data'!D:D,'Quick Stats Data'!$A:$A,$C$33,'Quick Stats Data'!$B:$B,$C35,'Quick Stats Data'!$C:$C,$P$13)</f>
        <v>37.560220000000001</v>
      </c>
      <c r="Q35" s="127"/>
      <c r="R35" s="128">
        <f>SUMIFS('Quick Stats Data'!E:E,'Quick Stats Data'!$A:$A,$C$33,'Quick Stats Data'!$B:$B,$C35,'Quick Stats Data'!$C:$C,$P$13)</f>
        <v>36.661290000000001</v>
      </c>
      <c r="S35" s="128">
        <f>SUMIFS('Quick Stats Data'!F:F,'Quick Stats Data'!$A:$A,$C$33,'Quick Stats Data'!$B:$B,$C35,'Quick Stats Data'!$C:$C,$P$13)</f>
        <v>38.467799999999997</v>
      </c>
    </row>
    <row r="36" spans="1:19" ht="15" customHeight="1">
      <c r="C36" s="126" t="s">
        <v>296</v>
      </c>
      <c r="D36" s="127">
        <f>IF(SUMIFS('Quick Stats Data'!D:D,'Quick Stats Data'!A:A,$C$33,'Quick Stats Data'!$B:$B,$C36,'Quick Stats Data'!$C:$C,$D$13)=0," ",SUMIFS('Quick Stats Data'!D:D,'Quick Stats Data'!A:A,$C$33,'Quick Stats Data'!$B:$B,$C36,'Quick Stats Data'!$C:$C,$D$13))</f>
        <v>15.285209999999999</v>
      </c>
      <c r="E36" s="127" t="str">
        <f>IF(SUMIFS('Quick Stats Data'!K:K,'Quick Stats Data'!A:A,$C$33,'Quick Stats Data'!B:B,C36,'Quick Stats Data'!C:C,$D$13)&gt;=50,"**",(IF(SUMIFS('Quick Stats Data'!K:K,'Quick Stats Data'!A:A,$C$33,'Quick Stats Data'!B:B,C36,'Quick Stats Data'!C:C,$D$13)&gt;25,IF(SUMIFS('Quick Stats Data'!K:K,'Quick Stats Data'!A:A,$C$33,'Quick Stats Data'!B:B,C36,'Quick Stats Data'!C:C,$D$13),"*"," ")," ")))</f>
        <v xml:space="preserve"> </v>
      </c>
      <c r="F36" s="128">
        <f>IF(SUMIFS('Quick Stats Data'!E:E,'Quick Stats Data'!A:A,$C$33,'Quick Stats Data'!$B:$B,$C36,'Quick Stats Data'!$C:$C,$D$13)=0," ",SUMIFS('Quick Stats Data'!E:E,'Quick Stats Data'!A:A,$C$33,'Quick Stats Data'!$B:$B,$C36,'Quick Stats Data'!$C:$C,$D$13))</f>
        <v>9.8756959999999996</v>
      </c>
      <c r="G36" s="128">
        <f>IF(SUMIFS('Quick Stats Data'!F:F,'Quick Stats Data'!A:A,$C$33,'Quick Stats Data'!$B:$B,$C36,'Quick Stats Data'!$C:$C,$D$13)=0," ",SUMIFS('Quick Stats Data'!F:F,'Quick Stats Data'!A:A,$C$33,'Quick Stats Data'!$B:$B,$C36,'Quick Stats Data'!$C:$C,$D$13))</f>
        <v>22.90476</v>
      </c>
      <c r="H36" s="127">
        <f>IF(SUMIFS('Quick Stats Data'!D:D,'Quick Stats Data'!A:A,$C$33,'Quick Stats Data'!$B:$B,$C36,'Quick Stats Data'!$C:$C,$H$13)=0," ",SUMIFS('Quick Stats Data'!D:D,'Quick Stats Data'!A:A,$C$33,'Quick Stats Data'!$B:$B,$C36,'Quick Stats Data'!$C:$C,$H$13))</f>
        <v>22.04907</v>
      </c>
      <c r="I36" s="127" t="str">
        <f>IF(SUMIFS('Quick Stats Data'!K:K,'Quick Stats Data'!A:A,$C$33,'Quick Stats Data'!B:B,C36,'Quick Stats Data'!C:C,$H$13)&gt;=50,"**",(IF(SUMIFS('Quick Stats Data'!K:K,'Quick Stats Data'!A:A,$C$33,'Quick Stats Data'!B:B,C36,'Quick Stats Data'!C:C,$H$13)&gt;25,IF(SUMIFS('Quick Stats Data'!K:K,'Quick Stats Data'!A:A,$C$33,'Quick Stats Data'!B:B,C36,'Quick Stats Data'!C:C,$H$13),"*"," ")," ")))</f>
        <v xml:space="preserve"> </v>
      </c>
      <c r="J36" s="128">
        <f>IF(SUMIFS('Quick Stats Data'!E:E,'Quick Stats Data'!A:A,$C$33,'Quick Stats Data'!$B:$B,$C36,'Quick Stats Data'!$C:$C,$H$13)=0," ",SUMIFS('Quick Stats Data'!E:E,'Quick Stats Data'!A:A,$C$33,'Quick Stats Data'!$B:$B,$C36,'Quick Stats Data'!$C:$C,$H$13))</f>
        <v>19.013729999999999</v>
      </c>
      <c r="K36" s="128">
        <f>IF(SUMIFS('Quick Stats Data'!F:F,'Quick Stats Data'!A:A,$C$33,'Quick Stats Data'!$B:$B,$C36,'Quick Stats Data'!$C:$C,$H$13)=0," ",SUMIFS('Quick Stats Data'!F:F,'Quick Stats Data'!A:A,$C$33,'Quick Stats Data'!$B:$B,$C36,'Quick Stats Data'!$C:$C,$H$13))</f>
        <v>25.416879999999999</v>
      </c>
      <c r="L36" s="127">
        <f>IF(SUMIFS('Quick Stats Data'!D:D,'Quick Stats Data'!A:A,$C$33,'Quick Stats Data'!$B:$B,$C36,'Quick Stats Data'!$C:$C,$L$13)=0," ",SUMIFS('Quick Stats Data'!D:D,'Quick Stats Data'!A:A,$C$33,'Quick Stats Data'!$B:$B,$C36,'Quick Stats Data'!$C:$C,$L$13))</f>
        <v>21.00515</v>
      </c>
      <c r="M36" s="127" t="str">
        <f>IF(SUMIFS('Quick Stats Data'!K:K,'Quick Stats Data'!A:A,$C$33,'Quick Stats Data'!B:B,C36,'Quick Stats Data'!C:C,$L$13)&gt;=50,"**",(IF(SUMIFS('Quick Stats Data'!K:K,'Quick Stats Data'!A:A,$C$33,'Quick Stats Data'!B:B,C36,'Quick Stats Data'!C:C,$L$13)&gt;25,IF(SUMIFS('Quick Stats Data'!K:K,'Quick Stats Data'!A:A,$C$33,'Quick Stats Data'!B:B,C36,'Quick Stats Data'!C:C,$L$13),"*"," ")," ")))</f>
        <v xml:space="preserve"> </v>
      </c>
      <c r="N36" s="128">
        <f>IF(SUMIFS('Quick Stats Data'!E:E,'Quick Stats Data'!A:A,$C$33,'Quick Stats Data'!$B:$B,$C36,'Quick Stats Data'!$C:$C,$L$13)=0," ",SUMIFS('Quick Stats Data'!E:E,'Quick Stats Data'!A:A,$C$33,'Quick Stats Data'!$B:$B,$C36,'Quick Stats Data'!$C:$C,$L$13))</f>
        <v>19.58164</v>
      </c>
      <c r="O36" s="128">
        <f>IF(SUMIFS('Quick Stats Data'!F:F,'Quick Stats Data'!A:A,$C$33,'Quick Stats Data'!$B:$B,$C36,'Quick Stats Data'!$C:$C,$L$13)=0," ",SUMIFS('Quick Stats Data'!F:F,'Quick Stats Data'!A:A,$C$33,'Quick Stats Data'!$B:$B,$C36,'Quick Stats Data'!$C:$C,$L$13))</f>
        <v>22.50319</v>
      </c>
      <c r="P36" s="127">
        <f>SUMIFS('Quick Stats Data'!D:D,'Quick Stats Data'!$A:$A,$C$33,'Quick Stats Data'!$B:$B,$C36,'Quick Stats Data'!$C:$C,$P$13)</f>
        <v>20.289650000000002</v>
      </c>
      <c r="Q36" s="127"/>
      <c r="R36" s="128">
        <f>SUMIFS('Quick Stats Data'!E:E,'Quick Stats Data'!$A:$A,$C$33,'Quick Stats Data'!$B:$B,$C36,'Quick Stats Data'!$C:$C,$P$13)</f>
        <v>19.558689999999999</v>
      </c>
      <c r="S36" s="128">
        <f>SUMIFS('Quick Stats Data'!F:F,'Quick Stats Data'!$A:$A,$C$33,'Quick Stats Data'!$B:$B,$C36,'Quick Stats Data'!$C:$C,$P$13)</f>
        <v>21.040790000000001</v>
      </c>
    </row>
    <row r="37" spans="1:19" ht="15" customHeight="1">
      <c r="C37" s="126"/>
      <c r="D37" s="127"/>
      <c r="E37" s="128"/>
      <c r="F37" s="128"/>
      <c r="G37" s="128"/>
      <c r="H37" s="127"/>
      <c r="I37" s="128"/>
      <c r="J37" s="128"/>
      <c r="K37" s="128"/>
      <c r="L37" s="127"/>
      <c r="M37" s="128"/>
      <c r="N37" s="128"/>
      <c r="O37" s="128"/>
      <c r="P37" s="127"/>
      <c r="Q37" s="127"/>
      <c r="R37" s="128"/>
      <c r="S37" s="128"/>
    </row>
    <row r="38" spans="1:19" s="52" customFormat="1" ht="30.75" customHeight="1">
      <c r="C38" s="129" t="s">
        <v>457</v>
      </c>
      <c r="D38" s="125" t="s">
        <v>91</v>
      </c>
      <c r="E38" s="125"/>
      <c r="F38" s="125" t="s">
        <v>90</v>
      </c>
      <c r="G38" s="125" t="s">
        <v>89</v>
      </c>
      <c r="H38" s="125" t="s">
        <v>91</v>
      </c>
      <c r="I38" s="125"/>
      <c r="J38" s="125" t="s">
        <v>90</v>
      </c>
      <c r="K38" s="125" t="s">
        <v>89</v>
      </c>
      <c r="L38" s="125" t="s">
        <v>91</v>
      </c>
      <c r="M38" s="125"/>
      <c r="N38" s="125" t="s">
        <v>90</v>
      </c>
      <c r="O38" s="125" t="s">
        <v>89</v>
      </c>
      <c r="P38" s="125" t="s">
        <v>91</v>
      </c>
      <c r="Q38" s="125"/>
      <c r="R38" s="125" t="s">
        <v>90</v>
      </c>
      <c r="S38" s="125" t="s">
        <v>89</v>
      </c>
    </row>
    <row r="39" spans="1:19" ht="15" customHeight="1">
      <c r="C39" s="126" t="s">
        <v>454</v>
      </c>
      <c r="D39" s="127">
        <f>IF(SUMIFS('Quick Stats Data'!D:D,'Quick Stats Data'!A:A,$C$38,'Quick Stats Data'!$B:$B,$C39,'Quick Stats Data'!$C:$C,$D$13)=0," ",SUMIFS('Quick Stats Data'!D:D,'Quick Stats Data'!A:A,$C$38,'Quick Stats Data'!$B:$B,$C39,'Quick Stats Data'!$C:$C,$D$13))</f>
        <v>9.6719469999999994</v>
      </c>
      <c r="E39" s="127" t="str">
        <f>IF(SUMIFS('Quick Stats Data'!K:K,'Quick Stats Data'!A:A,$C$38,'Quick Stats Data'!B:B,C39,'Quick Stats Data'!C:C,$D$13)&gt;=50,"**",(IF(SUMIFS('Quick Stats Data'!K:K,'Quick Stats Data'!A:A,$C$38,'Quick Stats Data'!B:B,C39,'Quick Stats Data'!C:C,$D$13)&gt;25,IF(SUMIFS('Quick Stats Data'!K:K,'Quick Stats Data'!A:A,$C$38,'Quick Stats Data'!B:B,C39,'Quick Stats Data'!C:C,$D$13),"*"," ")," ")))</f>
        <v xml:space="preserve"> </v>
      </c>
      <c r="F39" s="128">
        <f>IF(SUMIFS('Quick Stats Data'!E:E,'Quick Stats Data'!A:A,$C$38,'Quick Stats Data'!$B:$B,$C39,'Quick Stats Data'!$C:$C,$D$13)=0," ",SUMIFS('Quick Stats Data'!E:E,'Quick Stats Data'!A:A,$C$38,'Quick Stats Data'!$B:$B,$C39,'Quick Stats Data'!$C:$C,$D$13))</f>
        <v>6.1142729999999998</v>
      </c>
      <c r="G39" s="128">
        <f>IF(SUMIFS('Quick Stats Data'!F:F,'Quick Stats Data'!A:A,$C$38,'Quick Stats Data'!$B:$B,$C39,'Quick Stats Data'!$C:$C,$D$13)=0," ",SUMIFS('Quick Stats Data'!F:F,'Quick Stats Data'!A:A,$C$38,'Quick Stats Data'!$B:$B,$C39,'Quick Stats Data'!$C:$C,$D$13))</f>
        <v>14.96964</v>
      </c>
      <c r="H39" s="127">
        <f>IF(SUMIFS('Quick Stats Data'!D:D,'Quick Stats Data'!A:A,$C$38,'Quick Stats Data'!$B:$B,$C39,'Quick Stats Data'!$C:$C,$H$13)=0," ",SUMIFS('Quick Stats Data'!D:D,'Quick Stats Data'!A:A,$C$38,'Quick Stats Data'!$B:$B,$C39,'Quick Stats Data'!$C:$C,$H$13))</f>
        <v>20.195309999999999</v>
      </c>
      <c r="I39" s="127" t="str">
        <f>IF(SUMIFS('Quick Stats Data'!K:K,'Quick Stats Data'!A:A,$C$38,'Quick Stats Data'!B:B,C39,'Quick Stats Data'!C:C,$H$13)&gt;=50,"**",(IF(SUMIFS('Quick Stats Data'!K:K,'Quick Stats Data'!A:A,$C$38,'Quick Stats Data'!B:B,C39,'Quick Stats Data'!C:C,$H$13)&gt;25,IF(SUMIFS('Quick Stats Data'!K:K,'Quick Stats Data'!A:A,$C$38,'Quick Stats Data'!B:B,C39,'Quick Stats Data'!C:C,$H$13),"*"," ")," ")))</f>
        <v xml:space="preserve"> </v>
      </c>
      <c r="J39" s="128">
        <f>IF(SUMIFS('Quick Stats Data'!E:E,'Quick Stats Data'!A:A,$C$38,'Quick Stats Data'!$B:$B,$C39,'Quick Stats Data'!$C:$C,$H$13)=0," ",SUMIFS('Quick Stats Data'!E:E,'Quick Stats Data'!A:A,$C$38,'Quick Stats Data'!$B:$B,$C39,'Quick Stats Data'!$C:$C,$H$13))</f>
        <v>17.105409999999999</v>
      </c>
      <c r="K39" s="128">
        <f>IF(SUMIFS('Quick Stats Data'!F:F,'Quick Stats Data'!A:A,$C$38,'Quick Stats Data'!$B:$B,$C39,'Quick Stats Data'!$C:$C,$H$13)=0," ",SUMIFS('Quick Stats Data'!F:F,'Quick Stats Data'!A:A,$C$38,'Quick Stats Data'!$B:$B,$C39,'Quick Stats Data'!$C:$C,$H$13))</f>
        <v>23.683900000000001</v>
      </c>
      <c r="L39" s="127">
        <f>IF(SUMIFS('Quick Stats Data'!D:D,'Quick Stats Data'!A:A,$C$38,'Quick Stats Data'!$B:$B,$C39,'Quick Stats Data'!$C:$C,$L$13)=0," ",SUMIFS('Quick Stats Data'!D:D,'Quick Stats Data'!A:A,$C$38,'Quick Stats Data'!$B:$B,$C39,'Quick Stats Data'!$C:$C,$L$13))</f>
        <v>21.362380000000002</v>
      </c>
      <c r="M39" s="127" t="str">
        <f>IF(SUMIFS('Quick Stats Data'!K:K,'Quick Stats Data'!A:A,$C$38,'Quick Stats Data'!B:B,C39,'Quick Stats Data'!C:C,$L$13)&gt;=50,"**",(IF(SUMIFS('Quick Stats Data'!K:K,'Quick Stats Data'!A:A,$C$38,'Quick Stats Data'!B:B,C39,'Quick Stats Data'!C:C,$L$13)&gt;25,IF(SUMIFS('Quick Stats Data'!K:K,'Quick Stats Data'!A:A,$C$38,'Quick Stats Data'!B:B,C39,'Quick Stats Data'!C:C,$L$13),"*"," ")," ")))</f>
        <v xml:space="preserve"> </v>
      </c>
      <c r="N39" s="128">
        <f>IF(SUMIFS('Quick Stats Data'!E:E,'Quick Stats Data'!A:A,$C$38,'Quick Stats Data'!$B:$B,$C39,'Quick Stats Data'!$C:$C,$L$13)=0," ",SUMIFS('Quick Stats Data'!E:E,'Quick Stats Data'!A:A,$C$38,'Quick Stats Data'!$B:$B,$C39,'Quick Stats Data'!$C:$C,$L$13))</f>
        <v>19.820419999999999</v>
      </c>
      <c r="O39" s="128">
        <f>IF(SUMIFS('Quick Stats Data'!F:F,'Quick Stats Data'!A:A,$C$38,'Quick Stats Data'!$B:$B,$C39,'Quick Stats Data'!$C:$C,$L$13)=0," ",SUMIFS('Quick Stats Data'!F:F,'Quick Stats Data'!A:A,$C$38,'Quick Stats Data'!$B:$B,$C39,'Quick Stats Data'!$C:$C,$L$13))</f>
        <v>22.989920000000001</v>
      </c>
      <c r="P39" s="127">
        <f>SUMIFS('Quick Stats Data'!D:D,'Quick Stats Data'!$A:$A,$C$38,'Quick Stats Data'!$B:$B,$C39,'Quick Stats Data'!$C:$C,$P$13)</f>
        <v>20.45532</v>
      </c>
      <c r="Q39" s="127"/>
      <c r="R39" s="128">
        <f>SUMIFS('Quick Stats Data'!E:E,'Quick Stats Data'!$A:$A,$C$38,'Quick Stats Data'!$B:$B,$C39,'Quick Stats Data'!$C:$C,$P$13)</f>
        <v>19.693210000000001</v>
      </c>
      <c r="S39" s="128">
        <f>SUMIFS('Quick Stats Data'!F:F,'Quick Stats Data'!$A:$A,$C$38,'Quick Stats Data'!$B:$B,$C39,'Quick Stats Data'!$C:$C,$P$13)</f>
        <v>21.239129999999999</v>
      </c>
    </row>
    <row r="40" spans="1:19" ht="15" customHeight="1">
      <c r="C40" s="126" t="s">
        <v>455</v>
      </c>
      <c r="D40" s="127">
        <f>IF(SUMIFS('Quick Stats Data'!D:D,'Quick Stats Data'!A:A,$C$38,'Quick Stats Data'!$B:$B,$C40,'Quick Stats Data'!$C:$C,$D$13)=0," ",SUMIFS('Quick Stats Data'!D:D,'Quick Stats Data'!A:A,$C$38,'Quick Stats Data'!$B:$B,$C40,'Quick Stats Data'!$C:$C,$D$13))</f>
        <v>54.063760000000002</v>
      </c>
      <c r="E40" s="127" t="str">
        <f>IF(SUMIFS('Quick Stats Data'!K:K,'Quick Stats Data'!A:A,$C$38,'Quick Stats Data'!B:B,C40,'Quick Stats Data'!C:C,$D$13)&gt;=50,"**",(IF(SUMIFS('Quick Stats Data'!K:K,'Quick Stats Data'!A:A,$C$38,'Quick Stats Data'!B:B,C40,'Quick Stats Data'!C:C,$D$13)&gt;25,IF(SUMIFS('Quick Stats Data'!K:K,'Quick Stats Data'!A:A,$C$38,'Quick Stats Data'!B:B,C40,'Quick Stats Data'!C:C,$D$13),"*"," ")," ")))</f>
        <v xml:space="preserve"> </v>
      </c>
      <c r="F40" s="128">
        <f>IF(SUMIFS('Quick Stats Data'!E:E,'Quick Stats Data'!A:A,$C$38,'Quick Stats Data'!$B:$B,$C40,'Quick Stats Data'!$C:$C,$D$13)=0," ",SUMIFS('Quick Stats Data'!E:E,'Quick Stats Data'!A:A,$C$38,'Quick Stats Data'!$B:$B,$C40,'Quick Stats Data'!$C:$C,$D$13))</f>
        <v>42.03481</v>
      </c>
      <c r="G40" s="128">
        <f>IF(SUMIFS('Quick Stats Data'!F:F,'Quick Stats Data'!A:A,$C$38,'Quick Stats Data'!$B:$B,$C40,'Quick Stats Data'!$C:$C,$D$13)=0," ",SUMIFS('Quick Stats Data'!F:F,'Quick Stats Data'!A:A,$C$38,'Quick Stats Data'!$B:$B,$C40,'Quick Stats Data'!$C:$C,$D$13))</f>
        <v>65.637119999999996</v>
      </c>
      <c r="H40" s="127">
        <f>IF(SUMIFS('Quick Stats Data'!D:D,'Quick Stats Data'!A:A,$C$38,'Quick Stats Data'!$B:$B,$C40,'Quick Stats Data'!$C:$C,$H$13)=0," ",SUMIFS('Quick Stats Data'!D:D,'Quick Stats Data'!A:A,$C$38,'Quick Stats Data'!$B:$B,$C40,'Quick Stats Data'!$C:$C,$H$13))</f>
        <v>49.867089999999997</v>
      </c>
      <c r="I40" s="127" t="str">
        <f>IF(SUMIFS('Quick Stats Data'!K:K,'Quick Stats Data'!A:A,$C$38,'Quick Stats Data'!B:B,C40,'Quick Stats Data'!C:C,$H$13)&gt;=50,"**",(IF(SUMIFS('Quick Stats Data'!K:K,'Quick Stats Data'!A:A,$C$38,'Quick Stats Data'!B:B,C40,'Quick Stats Data'!C:C,$H$13)&gt;25,IF(SUMIFS('Quick Stats Data'!K:K,'Quick Stats Data'!A:A,$C$38,'Quick Stats Data'!B:B,C40,'Quick Stats Data'!C:C,$H$13),"*"," ")," ")))</f>
        <v xml:space="preserve"> </v>
      </c>
      <c r="J40" s="128">
        <f>IF(SUMIFS('Quick Stats Data'!E:E,'Quick Stats Data'!A:A,$C$38,'Quick Stats Data'!$B:$B,$C40,'Quick Stats Data'!$C:$C,$H$13)=0," ",SUMIFS('Quick Stats Data'!E:E,'Quick Stats Data'!A:A,$C$38,'Quick Stats Data'!$B:$B,$C40,'Quick Stats Data'!$C:$C,$H$13))</f>
        <v>46.063609999999997</v>
      </c>
      <c r="K40" s="128">
        <f>IF(SUMIFS('Quick Stats Data'!F:F,'Quick Stats Data'!A:A,$C$38,'Quick Stats Data'!$B:$B,$C40,'Quick Stats Data'!$C:$C,$H$13)=0," ",SUMIFS('Quick Stats Data'!F:F,'Quick Stats Data'!A:A,$C$38,'Quick Stats Data'!$B:$B,$C40,'Quick Stats Data'!$C:$C,$H$13))</f>
        <v>53.67212</v>
      </c>
      <c r="L40" s="127">
        <f>IF(SUMIFS('Quick Stats Data'!D:D,'Quick Stats Data'!A:A,$C$38,'Quick Stats Data'!$B:$B,$C40,'Quick Stats Data'!$C:$C,$L$13)=0," ",SUMIFS('Quick Stats Data'!D:D,'Quick Stats Data'!A:A,$C$38,'Quick Stats Data'!$B:$B,$C40,'Quick Stats Data'!$C:$C,$L$13))</f>
        <v>49.921500000000002</v>
      </c>
      <c r="M40" s="127" t="str">
        <f>IF(SUMIFS('Quick Stats Data'!K:K,'Quick Stats Data'!A:A,$C$38,'Quick Stats Data'!B:B,C40,'Quick Stats Data'!C:C,$L$13)&gt;=50,"**",(IF(SUMIFS('Quick Stats Data'!K:K,'Quick Stats Data'!A:A,$C$38,'Quick Stats Data'!B:B,C40,'Quick Stats Data'!C:C,$L$13)&gt;25,IF(SUMIFS('Quick Stats Data'!K:K,'Quick Stats Data'!A:A,$C$38,'Quick Stats Data'!B:B,C40,'Quick Stats Data'!C:C,$L$13),"*"," ")," ")))</f>
        <v xml:space="preserve"> </v>
      </c>
      <c r="N40" s="128">
        <f>IF(SUMIFS('Quick Stats Data'!E:E,'Quick Stats Data'!A:A,$C$38,'Quick Stats Data'!$B:$B,$C40,'Quick Stats Data'!$C:$C,$L$13)=0," ",SUMIFS('Quick Stats Data'!E:E,'Quick Stats Data'!A:A,$C$38,'Quick Stats Data'!$B:$B,$C40,'Quick Stats Data'!$C:$C,$L$13))</f>
        <v>48.115859999999998</v>
      </c>
      <c r="O40" s="128">
        <f>IF(SUMIFS('Quick Stats Data'!F:F,'Quick Stats Data'!A:A,$C$38,'Quick Stats Data'!$B:$B,$C40,'Quick Stats Data'!$C:$C,$L$13)=0," ",SUMIFS('Quick Stats Data'!F:F,'Quick Stats Data'!A:A,$C$38,'Quick Stats Data'!$B:$B,$C40,'Quick Stats Data'!$C:$C,$L$13))</f>
        <v>51.727350000000001</v>
      </c>
      <c r="P40" s="127">
        <f>SUMIFS('Quick Stats Data'!D:D,'Quick Stats Data'!$A:$A,$C$38,'Quick Stats Data'!$B:$B,$C40,'Quick Stats Data'!$C:$C,$P$13)</f>
        <v>50.92501</v>
      </c>
      <c r="Q40" s="127"/>
      <c r="R40" s="128">
        <f>SUMIFS('Quick Stats Data'!E:E,'Quick Stats Data'!$A:$A,$C$38,'Quick Stats Data'!$B:$B,$C40,'Quick Stats Data'!$C:$C,$P$13)</f>
        <v>50.008209999999998</v>
      </c>
      <c r="S40" s="128">
        <f>SUMIFS('Quick Stats Data'!F:F,'Quick Stats Data'!$A:$A,$C$38,'Quick Stats Data'!$B:$B,$C40,'Quick Stats Data'!$C:$C,$P$13)</f>
        <v>51.841189999999997</v>
      </c>
    </row>
    <row r="41" spans="1:19" ht="15" customHeight="1">
      <c r="C41" s="126" t="s">
        <v>456</v>
      </c>
      <c r="D41" s="127">
        <f>IF(SUMIFS('Quick Stats Data'!D:D,'Quick Stats Data'!A:A,$C$38,'Quick Stats Data'!$B:$B,$C41,'Quick Stats Data'!$C:$C,$D$13)=0," ",SUMIFS('Quick Stats Data'!D:D,'Quick Stats Data'!A:A,$C$38,'Quick Stats Data'!$B:$B,$C41,'Quick Stats Data'!$C:$C,$D$13))</f>
        <v>35.853230000000003</v>
      </c>
      <c r="E41" s="127" t="str">
        <f>IF(SUMIFS('Quick Stats Data'!K:K,'Quick Stats Data'!A:A,$C$38,'Quick Stats Data'!B:B,C41,'Quick Stats Data'!C:C,$D$13)&gt;=50,"**",(IF(SUMIFS('Quick Stats Data'!K:K,'Quick Stats Data'!A:A,$C$38,'Quick Stats Data'!B:B,C41,'Quick Stats Data'!C:C,$D$13)&gt;25,IF(SUMIFS('Quick Stats Data'!K:K,'Quick Stats Data'!A:A,$C$38,'Quick Stats Data'!B:B,C41,'Quick Stats Data'!C:C,$D$13),"*"," ")," ")))</f>
        <v xml:space="preserve"> </v>
      </c>
      <c r="F41" s="128">
        <f>IF(SUMIFS('Quick Stats Data'!E:E,'Quick Stats Data'!A:A,$C$38,'Quick Stats Data'!$B:$B,$C41,'Quick Stats Data'!$C:$C,$D$13)=0," ",SUMIFS('Quick Stats Data'!E:E,'Quick Stats Data'!A:A,$C$38,'Quick Stats Data'!$B:$B,$C41,'Quick Stats Data'!$C:$C,$D$13))</f>
        <v>25.259350000000001</v>
      </c>
      <c r="G41" s="128">
        <f>IF(SUMIFS('Quick Stats Data'!F:F,'Quick Stats Data'!A:A,$C$38,'Quick Stats Data'!$B:$B,$C41,'Quick Stats Data'!$C:$C,$D$13)=0," ",SUMIFS('Quick Stats Data'!F:F,'Quick Stats Data'!A:A,$C$38,'Quick Stats Data'!$B:$B,$C41,'Quick Stats Data'!$C:$C,$D$13))</f>
        <v>48.034700000000001</v>
      </c>
      <c r="H41" s="127">
        <f>IF(SUMIFS('Quick Stats Data'!D:D,'Quick Stats Data'!A:A,$C$38,'Quick Stats Data'!$B:$B,$C41,'Quick Stats Data'!$C:$C,$H$13)=0," ",SUMIFS('Quick Stats Data'!D:D,'Quick Stats Data'!A:A,$C$38,'Quick Stats Data'!$B:$B,$C41,'Quick Stats Data'!$C:$C,$H$13))</f>
        <v>29.085830000000001</v>
      </c>
      <c r="I41" s="127" t="str">
        <f>IF(SUMIFS('Quick Stats Data'!K:K,'Quick Stats Data'!A:A,$C$38,'Quick Stats Data'!B:B,C41,'Quick Stats Data'!C:C,$H$13)&gt;=50,"**",(IF(SUMIFS('Quick Stats Data'!K:K,'Quick Stats Data'!A:A,$C$38,'Quick Stats Data'!B:B,C41,'Quick Stats Data'!C:C,$H$13)&gt;25,IF(SUMIFS('Quick Stats Data'!K:K,'Quick Stats Data'!A:A,$C$38,'Quick Stats Data'!B:B,C41,'Quick Stats Data'!C:C,$H$13),"*"," ")," ")))</f>
        <v xml:space="preserve"> </v>
      </c>
      <c r="J41" s="128">
        <f>IF(SUMIFS('Quick Stats Data'!E:E,'Quick Stats Data'!A:A,$C$38,'Quick Stats Data'!$B:$B,$C41,'Quick Stats Data'!$C:$C,$H$13)=0," ",SUMIFS('Quick Stats Data'!E:E,'Quick Stats Data'!A:A,$C$38,'Quick Stats Data'!$B:$B,$C41,'Quick Stats Data'!$C:$C,$H$13))</f>
        <v>25.625250000000001</v>
      </c>
      <c r="K41" s="128">
        <f>IF(SUMIFS('Quick Stats Data'!F:F,'Quick Stats Data'!A:A,$C$38,'Quick Stats Data'!$B:$B,$C41,'Quick Stats Data'!$C:$C,$H$13)=0," ",SUMIFS('Quick Stats Data'!F:F,'Quick Stats Data'!A:A,$C$38,'Quick Stats Data'!$B:$B,$C41,'Quick Stats Data'!$C:$C,$H$13))</f>
        <v>32.807589999999998</v>
      </c>
      <c r="L41" s="127">
        <f>IF(SUMIFS('Quick Stats Data'!D:D,'Quick Stats Data'!A:A,$C$38,'Quick Stats Data'!$B:$B,$C41,'Quick Stats Data'!$C:$C,$L$13)=0," ",SUMIFS('Quick Stats Data'!D:D,'Quick Stats Data'!A:A,$C$38,'Quick Stats Data'!$B:$B,$C41,'Quick Stats Data'!$C:$C,$L$13))</f>
        <v>27.12011</v>
      </c>
      <c r="M41" s="127" t="str">
        <f>IF(SUMIFS('Quick Stats Data'!K:K,'Quick Stats Data'!A:A,$C$38,'Quick Stats Data'!B:B,C41,'Quick Stats Data'!C:C,$L$13)&gt;=50,"**",(IF(SUMIFS('Quick Stats Data'!K:K,'Quick Stats Data'!A:A,$C$38,'Quick Stats Data'!B:B,C41,'Quick Stats Data'!C:C,$L$13)&gt;25,IF(SUMIFS('Quick Stats Data'!K:K,'Quick Stats Data'!A:A,$C$38,'Quick Stats Data'!B:B,C41,'Quick Stats Data'!C:C,$L$13),"*"," ")," ")))</f>
        <v xml:space="preserve"> </v>
      </c>
      <c r="N41" s="128">
        <f>IF(SUMIFS('Quick Stats Data'!E:E,'Quick Stats Data'!A:A,$C$38,'Quick Stats Data'!$B:$B,$C41,'Quick Stats Data'!$C:$C,$L$13)=0," ",SUMIFS('Quick Stats Data'!E:E,'Quick Stats Data'!A:A,$C$38,'Quick Stats Data'!$B:$B,$C41,'Quick Stats Data'!$C:$C,$L$13))</f>
        <v>25.573049999999999</v>
      </c>
      <c r="O41" s="128">
        <f>IF(SUMIFS('Quick Stats Data'!F:F,'Quick Stats Data'!A:A,$C$38,'Quick Stats Data'!$B:$B,$C41,'Quick Stats Data'!$C:$C,$L$13)=0," ",SUMIFS('Quick Stats Data'!F:F,'Quick Stats Data'!A:A,$C$38,'Quick Stats Data'!$B:$B,$C41,'Quick Stats Data'!$C:$C,$L$13))</f>
        <v>28.724630000000001</v>
      </c>
      <c r="P41" s="127">
        <f>SUMIFS('Quick Stats Data'!D:D,'Quick Stats Data'!$A:$A,$C$38,'Quick Stats Data'!$B:$B,$C41,'Quick Stats Data'!$C:$C,$P$13)</f>
        <v>26.991900000000001</v>
      </c>
      <c r="Q41" s="127"/>
      <c r="R41" s="128">
        <f>SUMIFS('Quick Stats Data'!E:E,'Quick Stats Data'!$A:$A,$C$38,'Quick Stats Data'!$B:$B,$C41,'Quick Stats Data'!$C:$C,$P$13)</f>
        <v>26.205349999999999</v>
      </c>
      <c r="S41" s="128">
        <f>SUMIFS('Quick Stats Data'!F:F,'Quick Stats Data'!$A:$A,$C$38,'Quick Stats Data'!$B:$B,$C41,'Quick Stats Data'!$C:$C,$P$13)</f>
        <v>27.79316</v>
      </c>
    </row>
    <row r="42" spans="1:19" ht="1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</row>
    <row r="43" spans="1:19" s="52" customFormat="1" ht="30" customHeight="1">
      <c r="C43" s="129" t="s">
        <v>458</v>
      </c>
      <c r="D43" s="125" t="s">
        <v>91</v>
      </c>
      <c r="E43" s="125"/>
      <c r="F43" s="125" t="s">
        <v>90</v>
      </c>
      <c r="G43" s="125" t="s">
        <v>89</v>
      </c>
      <c r="H43" s="125" t="s">
        <v>91</v>
      </c>
      <c r="I43" s="125"/>
      <c r="J43" s="125" t="s">
        <v>90</v>
      </c>
      <c r="K43" s="125" t="s">
        <v>89</v>
      </c>
      <c r="L43" s="125" t="s">
        <v>91</v>
      </c>
      <c r="M43" s="125"/>
      <c r="N43" s="125" t="s">
        <v>90</v>
      </c>
      <c r="O43" s="125" t="s">
        <v>89</v>
      </c>
      <c r="P43" s="125" t="s">
        <v>91</v>
      </c>
      <c r="Q43" s="125"/>
      <c r="R43" s="125" t="s">
        <v>90</v>
      </c>
      <c r="S43" s="125" t="s">
        <v>89</v>
      </c>
    </row>
    <row r="44" spans="1:19" ht="15" customHeight="1">
      <c r="C44" s="126" t="s">
        <v>454</v>
      </c>
      <c r="D44" s="127">
        <f>IF(SUMIFS('Quick Stats Data'!D:D,'Quick Stats Data'!A:A,$C$43,'Quick Stats Data'!$B:$B,$C44,'Quick Stats Data'!$C:$C,$D$13)=0," ",SUMIFS('Quick Stats Data'!D:D,'Quick Stats Data'!A:A,$C$43,'Quick Stats Data'!$B:$B,$C44,'Quick Stats Data'!$C:$C,$D$13))</f>
        <v>5.9365860000000001</v>
      </c>
      <c r="E44" s="127" t="str">
        <f>IF(SUMIFS('Quick Stats Data'!K:K,'Quick Stats Data'!A:A,$C$43,'Quick Stats Data'!B:B,C44,'Quick Stats Data'!C:C,$D$13)&gt;=50,"**",(IF(SUMIFS('Quick Stats Data'!K:K,'Quick Stats Data'!A:A,$C$43,'Quick Stats Data'!B:B,C44,'Quick Stats Data'!C:C,$D$13)&gt;25,IF(SUMIFS('Quick Stats Data'!K:K,'Quick Stats Data'!A:A,$C$43,'Quick Stats Data'!B:B,C44,'Quick Stats Data'!C:C,$D$13),"*"," ")," ")))</f>
        <v>*</v>
      </c>
      <c r="F44" s="128">
        <f>IF(SUMIFS('Quick Stats Data'!E:E,'Quick Stats Data'!A:A,$C$43,'Quick Stats Data'!$B:$B,$C44,'Quick Stats Data'!$C:$C,$D$13)=0," ",SUMIFS('Quick Stats Data'!E:E,'Quick Stats Data'!A:A,$C$43,'Quick Stats Data'!$B:$B,$C44,'Quick Stats Data'!$C:$C,$D$13))</f>
        <v>2.9688720000000002</v>
      </c>
      <c r="G44" s="128">
        <f>IF(SUMIFS('Quick Stats Data'!F:F,'Quick Stats Data'!A:A,$C$43,'Quick Stats Data'!$B:$B,$C44,'Quick Stats Data'!$C:$C,$D$13)=0," ",SUMIFS('Quick Stats Data'!F:F,'Quick Stats Data'!A:A,$C$43,'Quick Stats Data'!$B:$B,$C44,'Quick Stats Data'!$C:$C,$D$13))</f>
        <v>11.518689999999999</v>
      </c>
      <c r="H44" s="127">
        <f>IF(SUMIFS('Quick Stats Data'!D:D,'Quick Stats Data'!A:A,$C$43,'Quick Stats Data'!$B:$B,$C44,'Quick Stats Data'!$C:$C,$H$13)=0," ",SUMIFS('Quick Stats Data'!D:D,'Quick Stats Data'!A:A,$C$43,'Quick Stats Data'!$B:$B,$C44,'Quick Stats Data'!$C:$C,$H$13))</f>
        <v>16.228339999999999</v>
      </c>
      <c r="I44" s="127" t="str">
        <f>IF(SUMIFS('Quick Stats Data'!K:K,'Quick Stats Data'!A:A,$C$43,'Quick Stats Data'!B:B,C44,'Quick Stats Data'!C:C,$H$13)&gt;=50,"**",(IF(SUMIFS('Quick Stats Data'!K:K,'Quick Stats Data'!A:A,$C$43,'Quick Stats Data'!B:B,C44,'Quick Stats Data'!C:C,$H$13)&gt;25,IF(SUMIFS('Quick Stats Data'!K:K,'Quick Stats Data'!A:A,$C$43,'Quick Stats Data'!B:B,C44,'Quick Stats Data'!C:C,$H$13),"*"," ")," ")))</f>
        <v xml:space="preserve"> </v>
      </c>
      <c r="J44" s="128">
        <f>IF(SUMIFS('Quick Stats Data'!E:E,'Quick Stats Data'!A:A,$C$43,'Quick Stats Data'!$B:$B,$C44,'Quick Stats Data'!$C:$C,$H$13)=0," ",SUMIFS('Quick Stats Data'!E:E,'Quick Stats Data'!A:A,$C$43,'Quick Stats Data'!$B:$B,$C44,'Quick Stats Data'!$C:$C,$H$13))</f>
        <v>13.152049999999999</v>
      </c>
      <c r="K44" s="128">
        <f>IF(SUMIFS('Quick Stats Data'!F:F,'Quick Stats Data'!A:A,$C$43,'Quick Stats Data'!$B:$B,$C44,'Quick Stats Data'!$C:$C,$H$13)=0," ",SUMIFS('Quick Stats Data'!F:F,'Quick Stats Data'!A:A,$C$43,'Quick Stats Data'!$B:$B,$C44,'Quick Stats Data'!$C:$C,$H$13))</f>
        <v>19.859649999999998</v>
      </c>
      <c r="L44" s="127">
        <f>IF(SUMIFS('Quick Stats Data'!D:D,'Quick Stats Data'!A:A,$C$43,'Quick Stats Data'!$B:$B,$C44,'Quick Stats Data'!$C:$C,$L$13)=0," ",SUMIFS('Quick Stats Data'!D:D,'Quick Stats Data'!A:A,$C$43,'Quick Stats Data'!$B:$B,$C44,'Quick Stats Data'!$C:$C,$L$13))</f>
        <v>17.741869999999999</v>
      </c>
      <c r="M44" s="127" t="str">
        <f>IF(SUMIFS('Quick Stats Data'!K:K,'Quick Stats Data'!A:A,$C$43,'Quick Stats Data'!B:B,C44,'Quick Stats Data'!C:C,$L$13)&gt;=50,"**",(IF(SUMIFS('Quick Stats Data'!K:K,'Quick Stats Data'!A:A,$C$43,'Quick Stats Data'!B:B,C44,'Quick Stats Data'!C:C,$L$13)&gt;25,IF(SUMIFS('Quick Stats Data'!K:K,'Quick Stats Data'!A:A,$C$43,'Quick Stats Data'!B:B,C44,'Quick Stats Data'!C:C,$L$13),"*"," ")," ")))</f>
        <v xml:space="preserve"> </v>
      </c>
      <c r="N44" s="128">
        <f>IF(SUMIFS('Quick Stats Data'!E:E,'Quick Stats Data'!A:A,$C$43,'Quick Stats Data'!$B:$B,$C44,'Quick Stats Data'!$C:$C,$L$13)=0," ",SUMIFS('Quick Stats Data'!E:E,'Quick Stats Data'!A:A,$C$42,'Quick Stats Data'!$B:$B,$C44,'Quick Stats Data'!$C:$C,$L$13))</f>
        <v>0</v>
      </c>
      <c r="O44" s="128">
        <f>IF(SUMIFS('Quick Stats Data'!F:F,'Quick Stats Data'!A:A,$C$43,'Quick Stats Data'!$B:$B,$C44,'Quick Stats Data'!$C:$C,$L$13)=0," ",SUMIFS('Quick Stats Data'!F:F,'Quick Stats Data'!A:A,$C$43,'Quick Stats Data'!$B:$B,$C44,'Quick Stats Data'!$C:$C,$L$13))</f>
        <v>19.29119</v>
      </c>
      <c r="P44" s="127">
        <f>SUMIFS('Quick Stats Data'!D:D,'Quick Stats Data'!$A:$A,$C$43,'Quick Stats Data'!$B:$B,$C44,'Quick Stats Data'!$C:$C,$P$13)</f>
        <v>16.73133</v>
      </c>
      <c r="Q44" s="127"/>
      <c r="R44" s="128">
        <f>SUMIFS('Quick Stats Data'!E:E,'Quick Stats Data'!$A:$A,$C$43,'Quick Stats Data'!$B:$B,$C44,'Quick Stats Data'!$C:$C,$P$13)</f>
        <v>16.016999999999999</v>
      </c>
      <c r="S44" s="128">
        <f>SUMIFS('Quick Stats Data'!F:F,'Quick Stats Data'!$A:$A,$C$43,'Quick Stats Data'!$B:$B,$C44,'Quick Stats Data'!$C:$C,$P$13)</f>
        <v>17.470890000000001</v>
      </c>
    </row>
    <row r="45" spans="1:19" ht="15" customHeight="1">
      <c r="C45" s="126" t="s">
        <v>455</v>
      </c>
      <c r="D45" s="127">
        <f>IF(SUMIFS('Quick Stats Data'!D:D,'Quick Stats Data'!A:A,$C$43,'Quick Stats Data'!$B:$B,$C45,'Quick Stats Data'!$C:$C,$D$13)=0," ",SUMIFS('Quick Stats Data'!D:D,'Quick Stats Data'!A:A,$C$43,'Quick Stats Data'!$B:$B,$C45,'Quick Stats Data'!$C:$C,$D$13))</f>
        <v>34.739199999999997</v>
      </c>
      <c r="E45" s="127" t="str">
        <f>IF(SUMIFS('Quick Stats Data'!K:K,'Quick Stats Data'!A:A,$C$43,'Quick Stats Data'!B:B,C45,'Quick Stats Data'!C:C,$D$13)&gt;=50,"**",(IF(SUMIFS('Quick Stats Data'!K:K,'Quick Stats Data'!A:A,$C$43,'Quick Stats Data'!B:B,C45,'Quick Stats Data'!C:C,$D$13)&gt;25,IF(SUMIFS('Quick Stats Data'!K:K,'Quick Stats Data'!A:A,$C$43,'Quick Stats Data'!B:B,C45,'Quick Stats Data'!C:C,$D$13),"*"," ")," ")))</f>
        <v xml:space="preserve"> </v>
      </c>
      <c r="F45" s="128">
        <f>IF(SUMIFS('Quick Stats Data'!E:E,'Quick Stats Data'!A:A,$C$43,'Quick Stats Data'!$B:$B,$C45,'Quick Stats Data'!$C:$C,$D$13)=0," ",SUMIFS('Quick Stats Data'!E:E,'Quick Stats Data'!A:A,$C$43,'Quick Stats Data'!$B:$B,$C45,'Quick Stats Data'!$C:$C,$D$13))</f>
        <v>26.486139999999999</v>
      </c>
      <c r="G45" s="128">
        <f>IF(SUMIFS('Quick Stats Data'!F:F,'Quick Stats Data'!A:A,$C$43,'Quick Stats Data'!$B:$B,$C45,'Quick Stats Data'!$C:$C,$D$13)=0," ",SUMIFS('Quick Stats Data'!F:F,'Quick Stats Data'!A:A,$C$43,'Quick Stats Data'!$B:$B,$C45,'Quick Stats Data'!$C:$C,$D$13))</f>
        <v>44.023859999999999</v>
      </c>
      <c r="H45" s="127">
        <f>IF(SUMIFS('Quick Stats Data'!D:D,'Quick Stats Data'!A:A,$C$43,'Quick Stats Data'!$B:$B,$C45,'Quick Stats Data'!$C:$C,$H$13)=0," ",SUMIFS('Quick Stats Data'!D:D,'Quick Stats Data'!A:A,$C$43,'Quick Stats Data'!$B:$B,$C45,'Quick Stats Data'!$C:$C,$H$13))</f>
        <v>44.128900000000002</v>
      </c>
      <c r="I45" s="127" t="str">
        <f>IF(SUMIFS('Quick Stats Data'!K:K,'Quick Stats Data'!A:A,$C$43,'Quick Stats Data'!B:B,C45,'Quick Stats Data'!C:C,$H$13)&gt;=50,"**",(IF(SUMIFS('Quick Stats Data'!K:K,'Quick Stats Data'!A:A,$C$43,'Quick Stats Data'!B:B,C45,'Quick Stats Data'!C:C,$H$13)&gt;25,IF(SUMIFS('Quick Stats Data'!K:K,'Quick Stats Data'!A:A,$C$43,'Quick Stats Data'!B:B,C45,'Quick Stats Data'!C:C,$H$13),"*"," ")," ")))</f>
        <v xml:space="preserve"> </v>
      </c>
      <c r="J45" s="128">
        <f>IF(SUMIFS('Quick Stats Data'!E:E,'Quick Stats Data'!A:A,$C$43,'Quick Stats Data'!$B:$B,$C45,'Quick Stats Data'!$C:$C,$H$13)=0," ",SUMIFS('Quick Stats Data'!E:E,'Quick Stats Data'!A:A,$C$43,'Quick Stats Data'!$B:$B,$C45,'Quick Stats Data'!$C:$C,$H$13))</f>
        <v>40.410069999999997</v>
      </c>
      <c r="K45" s="128">
        <f>IF(SUMIFS('Quick Stats Data'!F:F,'Quick Stats Data'!A:A,$C$43,'Quick Stats Data'!$B:$B,$C45,'Quick Stats Data'!$C:$C,$H$13)=0," ",SUMIFS('Quick Stats Data'!F:F,'Quick Stats Data'!A:A,$C$43,'Quick Stats Data'!$B:$B,$C45,'Quick Stats Data'!$C:$C,$H$13))</f>
        <v>47.914769999999997</v>
      </c>
      <c r="L45" s="127">
        <f>IF(SUMIFS('Quick Stats Data'!D:D,'Quick Stats Data'!A:A,$C$43,'Quick Stats Data'!$B:$B,$C45,'Quick Stats Data'!$C:$C,$L$13)=0," ",SUMIFS('Quick Stats Data'!D:D,'Quick Stats Data'!A:A,$C$43,'Quick Stats Data'!$B:$B,$C45,'Quick Stats Data'!$C:$C,$L$13))</f>
        <v>45.784840000000003</v>
      </c>
      <c r="M45" s="127" t="str">
        <f>IF(SUMIFS('Quick Stats Data'!K:K,'Quick Stats Data'!A:A,$C$43,'Quick Stats Data'!B:B,C45,'Quick Stats Data'!C:C,$L$13)&gt;=50,"**",(IF(SUMIFS('Quick Stats Data'!K:K,'Quick Stats Data'!A:A,$C$43,'Quick Stats Data'!B:B,C45,'Quick Stats Data'!C:C,$L$13)&gt;25,IF(SUMIFS('Quick Stats Data'!K:K,'Quick Stats Data'!A:A,$C$43,'Quick Stats Data'!B:B,C45,'Quick Stats Data'!C:C,$L$13),"*"," ")," ")))</f>
        <v xml:space="preserve"> </v>
      </c>
      <c r="N45" s="128">
        <f>IF(SUMIFS('Quick Stats Data'!E:E,'Quick Stats Data'!A:A,$C$43,'Quick Stats Data'!$B:$B,$C45,'Quick Stats Data'!$C:$C,$L$13)=0," ",SUMIFS('Quick Stats Data'!E:E,'Quick Stats Data'!A:A,$C$42,'Quick Stats Data'!$B:$B,$C45,'Quick Stats Data'!$C:$C,$L$13))</f>
        <v>0</v>
      </c>
      <c r="O45" s="128">
        <f>IF(SUMIFS('Quick Stats Data'!F:F,'Quick Stats Data'!A:A,$C$43,'Quick Stats Data'!$B:$B,$C45,'Quick Stats Data'!$C:$C,$L$13)=0," ",SUMIFS('Quick Stats Data'!F:F,'Quick Stats Data'!A:A,$C$43,'Quick Stats Data'!$B:$B,$C45,'Quick Stats Data'!$C:$C,$L$13))</f>
        <v>47.583320000000001</v>
      </c>
      <c r="P45" s="127">
        <f>SUMIFS('Quick Stats Data'!D:D,'Quick Stats Data'!$A:$A,$C$43,'Quick Stats Data'!$B:$B,$C45,'Quick Stats Data'!$C:$C,$P$13)</f>
        <v>46.179760000000002</v>
      </c>
      <c r="Q45" s="127"/>
      <c r="R45" s="128">
        <f>SUMIFS('Quick Stats Data'!E:E,'Quick Stats Data'!$A:$A,$C$43,'Quick Stats Data'!$B:$B,$C45,'Quick Stats Data'!$C:$C,$P$13)</f>
        <v>45.262990000000002</v>
      </c>
      <c r="S45" s="128">
        <f>SUMIFS('Quick Stats Data'!F:F,'Quick Stats Data'!$A:$A,$C$43,'Quick Stats Data'!$B:$B,$C45,'Quick Stats Data'!$C:$C,$P$13)</f>
        <v>47.099130000000002</v>
      </c>
    </row>
    <row r="46" spans="1:19" ht="15" customHeight="1">
      <c r="C46" s="126" t="s">
        <v>456</v>
      </c>
      <c r="D46" s="127">
        <f>IF(SUMIFS('Quick Stats Data'!D:D,'Quick Stats Data'!A:A,$C$43,'Quick Stats Data'!$B:$B,$C46,'Quick Stats Data'!$C:$C,$D$13)=0," ",SUMIFS('Quick Stats Data'!D:D,'Quick Stats Data'!A:A,$C$43,'Quick Stats Data'!$B:$B,$C46,'Quick Stats Data'!$C:$C,$D$13))</f>
        <v>57.9681</v>
      </c>
      <c r="E46" s="127" t="str">
        <f>IF(SUMIFS('Quick Stats Data'!K:K,'Quick Stats Data'!A:A,$C$43,'Quick Stats Data'!B:B,C46,'Quick Stats Data'!C:C,$D$13)&gt;=50,"**",(IF(SUMIFS('Quick Stats Data'!K:K,'Quick Stats Data'!A:A,$C$43,'Quick Stats Data'!B:B,C46,'Quick Stats Data'!C:C,$D$13)&gt;25,IF(SUMIFS('Quick Stats Data'!K:K,'Quick Stats Data'!A:A,$C$43,'Quick Stats Data'!B:B,C46,'Quick Stats Data'!C:C,$D$13),"*"," ")," ")))</f>
        <v xml:space="preserve"> </v>
      </c>
      <c r="F46" s="128">
        <f>IF(SUMIFS('Quick Stats Data'!E:E,'Quick Stats Data'!A:A,$C$43,'Quick Stats Data'!$B:$B,$C46,'Quick Stats Data'!$C:$C,$D$13)=0," ",SUMIFS('Quick Stats Data'!E:E,'Quick Stats Data'!A:A,$C$43,'Quick Stats Data'!$B:$B,$C46,'Quick Stats Data'!$C:$C,$D$13))</f>
        <v>48.616190000000003</v>
      </c>
      <c r="G46" s="128">
        <f>IF(SUMIFS('Quick Stats Data'!F:F,'Quick Stats Data'!A:A,$C$43,'Quick Stats Data'!$B:$B,$C46,'Quick Stats Data'!$C:$C,$D$13)=0," ",SUMIFS('Quick Stats Data'!F:F,'Quick Stats Data'!A:A,$C$43,'Quick Stats Data'!$B:$B,$C46,'Quick Stats Data'!$C:$C,$D$13))</f>
        <v>66.780950000000004</v>
      </c>
      <c r="H46" s="127">
        <f>IF(SUMIFS('Quick Stats Data'!D:D,'Quick Stats Data'!A:A,$C$43,'Quick Stats Data'!$B:$B,$C46,'Quick Stats Data'!$C:$C,$H$13)=0," ",SUMIFS('Quick Stats Data'!D:D,'Quick Stats Data'!A:A,$C$43,'Quick Stats Data'!$B:$B,$C46,'Quick Stats Data'!$C:$C,$H$13))</f>
        <v>38.594189999999998</v>
      </c>
      <c r="I46" s="127" t="str">
        <f>IF(SUMIFS('Quick Stats Data'!K:K,'Quick Stats Data'!A:A,$C$43,'Quick Stats Data'!B:B,C46,'Quick Stats Data'!C:C,$H$13)&gt;=50,"**",(IF(SUMIFS('Quick Stats Data'!K:K,'Quick Stats Data'!A:A,$C$43,'Quick Stats Data'!B:B,C46,'Quick Stats Data'!C:C,$H$13)&gt;25,IF(SUMIFS('Quick Stats Data'!K:K,'Quick Stats Data'!A:A,$C$43,'Quick Stats Data'!B:B,C46,'Quick Stats Data'!C:C,$H$13),"*"," ")," ")))</f>
        <v xml:space="preserve"> </v>
      </c>
      <c r="J46" s="128">
        <f>IF(SUMIFS('Quick Stats Data'!E:E,'Quick Stats Data'!A:A,$C$43,'Quick Stats Data'!$B:$B,$C46,'Quick Stats Data'!$C:$C,$H$13)=0," ",SUMIFS('Quick Stats Data'!E:E,'Quick Stats Data'!A:A,$C$43,'Quick Stats Data'!$B:$B,$C46,'Quick Stats Data'!$C:$C,$H$13))</f>
        <v>35.025759999999998</v>
      </c>
      <c r="K46" s="128">
        <f>IF(SUMIFS('Quick Stats Data'!F:F,'Quick Stats Data'!A:A,$C$43,'Quick Stats Data'!$B:$B,$C46,'Quick Stats Data'!$C:$C,$H$13)=0," ",SUMIFS('Quick Stats Data'!F:F,'Quick Stats Data'!A:A,$C$43,'Quick Stats Data'!$B:$B,$C46,'Quick Stats Data'!$C:$C,$H$13))</f>
        <v>42.289540000000002</v>
      </c>
      <c r="L46" s="127">
        <f>IF(SUMIFS('Quick Stats Data'!D:D,'Quick Stats Data'!A:A,$C$43,'Quick Stats Data'!$B:$B,$C46,'Quick Stats Data'!$C:$C,$L$13)=0," ",SUMIFS('Quick Stats Data'!D:D,'Quick Stats Data'!A:A,$C$43,'Quick Stats Data'!$B:$B,$C46,'Quick Stats Data'!$C:$C,$L$13))</f>
        <v>32.874220000000001</v>
      </c>
      <c r="M46" s="127" t="str">
        <f>IF(SUMIFS('Quick Stats Data'!K:K,'Quick Stats Data'!A:A,$C$43,'Quick Stats Data'!B:B,C46,'Quick Stats Data'!C:C,$L$13)&gt;=50,"**",(IF(SUMIFS('Quick Stats Data'!K:K,'Quick Stats Data'!A:A,$C$43,'Quick Stats Data'!B:B,C46,'Quick Stats Data'!C:C,$L$13)&gt;25,IF(SUMIFS('Quick Stats Data'!K:K,'Quick Stats Data'!A:A,$C$43,'Quick Stats Data'!B:B,C46,'Quick Stats Data'!C:C,$L$13),"*"," ")," ")))</f>
        <v xml:space="preserve"> </v>
      </c>
      <c r="N46" s="128">
        <f>IF(SUMIFS('Quick Stats Data'!E:E,'Quick Stats Data'!A:A,$C$43,'Quick Stats Data'!$B:$B,$C46,'Quick Stats Data'!$C:$C,$L$13)=0," ",SUMIFS('Quick Stats Data'!E:E,'Quick Stats Data'!A:A,$C$42,'Quick Stats Data'!$B:$B,$C46,'Quick Stats Data'!$C:$C,$L$13))</f>
        <v>0</v>
      </c>
      <c r="O46" s="128">
        <f>IF(SUMIFS('Quick Stats Data'!F:F,'Quick Stats Data'!A:A,$C$43,'Quick Stats Data'!$B:$B,$C46,'Quick Stats Data'!$C:$C,$L$13)=0," ",SUMIFS('Quick Stats Data'!F:F,'Quick Stats Data'!A:A,$C$43,'Quick Stats Data'!$B:$B,$C46,'Quick Stats Data'!$C:$C,$L$13))</f>
        <v>34.522599999999997</v>
      </c>
      <c r="P46" s="127">
        <f>SUMIFS('Quick Stats Data'!D:D,'Quick Stats Data'!$A:$A,$C$43,'Quick Stats Data'!$B:$B,$C46,'Quick Stats Data'!$C:$C,$P$13)</f>
        <v>33.98075</v>
      </c>
      <c r="Q46" s="127"/>
      <c r="R46" s="128">
        <f>SUMIFS('Quick Stats Data'!E:E,'Quick Stats Data'!$A:$A,$C$43,'Quick Stats Data'!$B:$B,$C46,'Quick Stats Data'!$C:$C,$P$13)</f>
        <v>33.139420000000001</v>
      </c>
      <c r="S46" s="128">
        <f>SUMIFS('Quick Stats Data'!F:F,'Quick Stats Data'!$A:$A,$C$43,'Quick Stats Data'!$B:$B,$C46,'Quick Stats Data'!$C:$C,$P$13)</f>
        <v>34.832299999999996</v>
      </c>
    </row>
    <row r="47" spans="1:19" s="93" customFormat="1" ht="7.5" customHeight="1">
      <c r="C47" s="133"/>
      <c r="D47" s="134"/>
      <c r="E47" s="134"/>
      <c r="F47" s="133"/>
      <c r="G47" s="133"/>
      <c r="H47" s="134"/>
      <c r="I47" s="134"/>
      <c r="J47" s="133"/>
      <c r="K47" s="133"/>
      <c r="L47" s="134"/>
      <c r="M47" s="134"/>
      <c r="N47" s="133"/>
      <c r="O47" s="133"/>
      <c r="P47" s="134"/>
      <c r="Q47" s="134"/>
      <c r="R47" s="133"/>
      <c r="S47" s="133"/>
    </row>
    <row r="48" spans="1:19" ht="15" customHeight="1" thickBo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</row>
    <row r="49" spans="1:19" ht="9.75" customHeight="1" thickTop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</row>
    <row r="50" spans="1:19" ht="15" customHeight="1">
      <c r="F50" s="70"/>
      <c r="S50" s="135" t="s">
        <v>387</v>
      </c>
    </row>
    <row r="51" spans="1:19" ht="15" customHeight="1">
      <c r="B51" s="109" t="s">
        <v>212</v>
      </c>
      <c r="C51" s="110"/>
      <c r="D51" s="111"/>
      <c r="E51" s="111"/>
      <c r="F51" s="112"/>
      <c r="G51" s="111"/>
      <c r="H51" s="111"/>
      <c r="I51" s="111"/>
      <c r="J51" s="136"/>
      <c r="K51" s="136"/>
      <c r="L51" s="111"/>
      <c r="M51" s="111"/>
      <c r="N51" s="136"/>
      <c r="O51" s="136"/>
      <c r="P51" s="136"/>
      <c r="Q51" s="136"/>
      <c r="R51" s="136"/>
      <c r="S51" s="136"/>
    </row>
    <row r="52" spans="1:19" ht="15" customHeight="1">
      <c r="B52" s="113" t="s">
        <v>213</v>
      </c>
      <c r="C52" s="114"/>
      <c r="D52" s="111"/>
      <c r="E52" s="111"/>
      <c r="F52" s="112"/>
      <c r="G52" s="111"/>
      <c r="H52" s="111"/>
      <c r="I52" s="111"/>
      <c r="J52" s="136"/>
      <c r="K52" s="136"/>
      <c r="L52" s="111"/>
      <c r="M52" s="111"/>
      <c r="N52" s="136"/>
      <c r="O52" s="136"/>
      <c r="P52" s="136"/>
      <c r="Q52" s="136"/>
      <c r="R52" s="136"/>
      <c r="S52" s="136"/>
    </row>
    <row r="53" spans="1:19" ht="15" customHeight="1">
      <c r="B53" s="115" t="s">
        <v>214</v>
      </c>
      <c r="C53" s="114"/>
      <c r="D53" s="111"/>
      <c r="E53" s="111"/>
      <c r="F53" s="112"/>
      <c r="G53" s="111"/>
      <c r="H53" s="111"/>
      <c r="I53" s="111"/>
      <c r="J53" s="136"/>
      <c r="K53" s="136"/>
      <c r="L53" s="111"/>
      <c r="M53" s="111"/>
      <c r="N53" s="136"/>
      <c r="O53" s="136"/>
      <c r="P53" s="136"/>
      <c r="Q53" s="136"/>
      <c r="R53" s="136"/>
      <c r="S53" s="136"/>
    </row>
    <row r="54" spans="1:19" ht="15" customHeight="1">
      <c r="B54" s="114" t="s">
        <v>395</v>
      </c>
      <c r="C54" s="114"/>
      <c r="D54" s="111"/>
      <c r="E54" s="111"/>
      <c r="F54" s="112"/>
      <c r="G54" s="111"/>
      <c r="H54" s="111"/>
      <c r="I54" s="111"/>
      <c r="J54" s="136"/>
      <c r="K54" s="136"/>
      <c r="L54" s="111"/>
      <c r="M54" s="111"/>
      <c r="N54" s="136"/>
      <c r="O54" s="136"/>
      <c r="P54" s="136"/>
      <c r="Q54" s="136"/>
      <c r="R54" s="136"/>
      <c r="S54" s="136"/>
    </row>
    <row r="55" spans="1:19" ht="15" customHeight="1">
      <c r="B55" s="115" t="s">
        <v>215</v>
      </c>
      <c r="C55" s="114"/>
      <c r="D55" s="111"/>
      <c r="E55" s="111"/>
      <c r="F55" s="112"/>
      <c r="G55" s="111"/>
      <c r="H55" s="111"/>
      <c r="I55" s="111"/>
      <c r="J55" s="136"/>
      <c r="K55" s="136"/>
      <c r="L55" s="111"/>
      <c r="M55" s="111"/>
      <c r="N55" s="136"/>
      <c r="O55" s="136"/>
      <c r="P55" s="136"/>
      <c r="Q55" s="136"/>
      <c r="R55" s="136"/>
      <c r="S55" s="136"/>
    </row>
    <row r="56" spans="1:19" ht="15" customHeight="1">
      <c r="B56" s="116" t="s">
        <v>216</v>
      </c>
      <c r="C56" s="114"/>
      <c r="D56" s="111"/>
      <c r="E56" s="111"/>
      <c r="F56" s="112"/>
      <c r="G56" s="111"/>
      <c r="H56" s="111"/>
      <c r="I56" s="111"/>
      <c r="J56" s="136"/>
      <c r="K56" s="136"/>
      <c r="L56" s="111"/>
      <c r="M56" s="111"/>
      <c r="N56" s="136"/>
      <c r="O56" s="136"/>
      <c r="P56" s="136"/>
      <c r="Q56" s="136"/>
      <c r="R56" s="136"/>
      <c r="S56" s="136"/>
    </row>
    <row r="57" spans="1:19" ht="15" customHeight="1">
      <c r="B57" s="117" t="s">
        <v>15</v>
      </c>
      <c r="C57" s="114" t="s">
        <v>217</v>
      </c>
      <c r="D57" s="111"/>
      <c r="E57" s="111"/>
      <c r="F57" s="112"/>
      <c r="G57" s="111"/>
      <c r="H57" s="111"/>
      <c r="I57" s="111"/>
      <c r="J57" s="136"/>
      <c r="K57" s="136"/>
      <c r="L57" s="111"/>
      <c r="M57" s="111"/>
      <c r="N57" s="136"/>
      <c r="O57" s="136"/>
      <c r="P57" s="136"/>
      <c r="Q57" s="136"/>
      <c r="R57" s="136"/>
      <c r="S57" s="136"/>
    </row>
    <row r="58" spans="1:19" ht="15" customHeight="1">
      <c r="B58" s="118" t="s">
        <v>218</v>
      </c>
      <c r="C58" s="114" t="s">
        <v>219</v>
      </c>
      <c r="D58" s="111"/>
      <c r="E58" s="111"/>
      <c r="F58" s="112"/>
      <c r="G58" s="111"/>
      <c r="H58" s="111"/>
      <c r="I58" s="111"/>
      <c r="J58" s="136"/>
      <c r="K58" s="136"/>
      <c r="L58" s="111"/>
      <c r="M58" s="111"/>
      <c r="N58" s="136"/>
      <c r="O58" s="136"/>
      <c r="P58" s="136"/>
      <c r="Q58" s="136"/>
      <c r="R58" s="136"/>
      <c r="S58" s="136"/>
    </row>
    <row r="59" spans="1:19" s="147" customFormat="1" ht="15" customHeight="1">
      <c r="B59" s="110" t="s">
        <v>565</v>
      </c>
      <c r="C59" s="109"/>
      <c r="D59" s="121"/>
      <c r="E59" s="121"/>
      <c r="F59" s="122"/>
      <c r="G59" s="121"/>
      <c r="H59" s="121"/>
      <c r="I59" s="121"/>
      <c r="J59" s="137"/>
      <c r="K59" s="137"/>
      <c r="L59" s="121"/>
      <c r="M59" s="121"/>
      <c r="N59" s="137"/>
      <c r="O59" s="137"/>
      <c r="P59" s="137"/>
      <c r="Q59" s="137"/>
      <c r="R59" s="137"/>
      <c r="S59" s="137"/>
    </row>
    <row r="60" spans="1:19" ht="15" customHeight="1">
      <c r="B60" s="119" t="s">
        <v>526</v>
      </c>
      <c r="C60" s="120"/>
      <c r="D60" s="121"/>
      <c r="E60" s="121"/>
      <c r="F60" s="122"/>
      <c r="G60" s="121"/>
      <c r="H60" s="121"/>
      <c r="I60" s="121"/>
      <c r="J60" s="137"/>
      <c r="K60" s="137"/>
      <c r="L60" s="121"/>
      <c r="M60" s="121"/>
      <c r="N60" s="137"/>
      <c r="O60" s="137"/>
      <c r="P60" s="137"/>
      <c r="Q60" s="137"/>
      <c r="R60" s="137"/>
      <c r="S60" s="137"/>
    </row>
    <row r="61" spans="1:19" ht="15" customHeight="1">
      <c r="B61" s="193" t="s">
        <v>527</v>
      </c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</row>
    <row r="62" spans="1:19" ht="15" customHeight="1"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</row>
  </sheetData>
  <sheetProtection algorithmName="SHA-512" hashValue="tRBUwDsvOr7Z61ECI18zoD5gnDkDeAMlvuQn4p21PdG4T7zOriC4kvTe1mowT9HmQ7wfQN7HjW7MBFWoh6IPOQ==" saltValue="IrIP8tnbAObB2tU88hFHbA==" spinCount="100000" sheet="1" objects="1" scenarios="1"/>
  <mergeCells count="4">
    <mergeCell ref="D13:G13"/>
    <mergeCell ref="H13:K13"/>
    <mergeCell ref="L13:O13"/>
    <mergeCell ref="P13:S13"/>
  </mergeCells>
  <conditionalFormatting sqref="H28:H30 H34:H37 H16:H18 H21:H22 H44:H46">
    <cfRule type="expression" dxfId="254" priority="133">
      <formula>$K16&lt;$R16</formula>
    </cfRule>
    <cfRule type="expression" dxfId="253" priority="134">
      <formula>$J16&gt;$S16</formula>
    </cfRule>
  </conditionalFormatting>
  <conditionalFormatting sqref="D16:D18 D21:D22">
    <cfRule type="expression" dxfId="252" priority="129">
      <formula>$G16&lt;$R16</formula>
    </cfRule>
    <cfRule type="expression" dxfId="251" priority="130">
      <formula>$F16&gt;$S16</formula>
    </cfRule>
  </conditionalFormatting>
  <conditionalFormatting sqref="H21:H22">
    <cfRule type="expression" dxfId="250" priority="127">
      <formula>$K21&lt;$R21</formula>
    </cfRule>
    <cfRule type="expression" dxfId="249" priority="128">
      <formula>$J21&gt;$S21</formula>
    </cfRule>
  </conditionalFormatting>
  <conditionalFormatting sqref="D28:D30">
    <cfRule type="expression" dxfId="248" priority="125">
      <formula>$G28&lt;$R28</formula>
    </cfRule>
    <cfRule type="expression" dxfId="247" priority="126">
      <formula>$F28&gt;$S28</formula>
    </cfRule>
  </conditionalFormatting>
  <conditionalFormatting sqref="H28:H30">
    <cfRule type="expression" dxfId="246" priority="123">
      <formula>$K28&lt;$R28</formula>
    </cfRule>
    <cfRule type="expression" dxfId="245" priority="124">
      <formula>$J28&gt;$S28</formula>
    </cfRule>
  </conditionalFormatting>
  <conditionalFormatting sqref="D44:D46">
    <cfRule type="expression" dxfId="244" priority="121">
      <formula>$G44&lt;$R44</formula>
    </cfRule>
    <cfRule type="expression" dxfId="243" priority="122">
      <formula>$F44&gt;$S44</formula>
    </cfRule>
  </conditionalFormatting>
  <conditionalFormatting sqref="H44:H46">
    <cfRule type="expression" dxfId="242" priority="119">
      <formula>$K44&lt;$R44</formula>
    </cfRule>
    <cfRule type="expression" dxfId="241" priority="120">
      <formula>$J44&gt;$S44</formula>
    </cfRule>
  </conditionalFormatting>
  <conditionalFormatting sqref="D28:D30 D34:D37 D21:D22 D44:D46">
    <cfRule type="expression" dxfId="240" priority="135">
      <formula>$G21&lt;$R21</formula>
    </cfRule>
    <cfRule type="expression" dxfId="239" priority="136">
      <formula>$F21&gt;$S21</formula>
    </cfRule>
  </conditionalFormatting>
  <conditionalFormatting sqref="L28:L30 L34:L37 L16:L18 L21:L22 L44:L46">
    <cfRule type="expression" dxfId="238" priority="131">
      <formula>$O16&lt;$R16</formula>
    </cfRule>
    <cfRule type="expression" dxfId="237" priority="132">
      <formula>$N16&gt;$S16</formula>
    </cfRule>
  </conditionalFormatting>
  <conditionalFormatting sqref="E37">
    <cfRule type="expression" dxfId="236" priority="108">
      <formula>$E$36="**"</formula>
    </cfRule>
  </conditionalFormatting>
  <conditionalFormatting sqref="I37">
    <cfRule type="expression" dxfId="235" priority="96">
      <formula>$I$36="**"</formula>
    </cfRule>
  </conditionalFormatting>
  <conditionalFormatting sqref="M37">
    <cfRule type="expression" dxfId="234" priority="84">
      <formula>$M$36="**"</formula>
    </cfRule>
  </conditionalFormatting>
  <conditionalFormatting sqref="H25:H26">
    <cfRule type="expression" dxfId="233" priority="79">
      <formula>$K25&lt;$R25</formula>
    </cfRule>
    <cfRule type="expression" dxfId="232" priority="80">
      <formula>$J25&gt;$S25</formula>
    </cfRule>
  </conditionalFormatting>
  <conditionalFormatting sqref="D25:D26">
    <cfRule type="expression" dxfId="231" priority="75">
      <formula>$G25&lt;$R25</formula>
    </cfRule>
    <cfRule type="expression" dxfId="230" priority="76">
      <formula>$F25&gt;$S25</formula>
    </cfRule>
  </conditionalFormatting>
  <conditionalFormatting sqref="H25:H26">
    <cfRule type="expression" dxfId="229" priority="73">
      <formula>$K25&lt;$R25</formula>
    </cfRule>
    <cfRule type="expression" dxfId="228" priority="74">
      <formula>$J25&gt;$S25</formula>
    </cfRule>
  </conditionalFormatting>
  <conditionalFormatting sqref="D25:D26">
    <cfRule type="expression" dxfId="227" priority="81">
      <formula>$G25&lt;$R25</formula>
    </cfRule>
    <cfRule type="expression" dxfId="226" priority="82">
      <formula>$F25&gt;$S25</formula>
    </cfRule>
  </conditionalFormatting>
  <conditionalFormatting sqref="L25:L26">
    <cfRule type="expression" dxfId="225" priority="77">
      <formula>$O25&lt;$R25</formula>
    </cfRule>
    <cfRule type="expression" dxfId="224" priority="78">
      <formula>$N25&gt;$S25</formula>
    </cfRule>
  </conditionalFormatting>
  <conditionalFormatting sqref="E26">
    <cfRule type="expression" dxfId="223" priority="72">
      <formula>$E$21="**"</formula>
    </cfRule>
  </conditionalFormatting>
  <conditionalFormatting sqref="I26">
    <cfRule type="expression" dxfId="222" priority="71">
      <formula>$I$21="**"</formula>
    </cfRule>
  </conditionalFormatting>
  <conditionalFormatting sqref="M26">
    <cfRule type="expression" dxfId="221" priority="70">
      <formula>$M$21="**"</formula>
    </cfRule>
  </conditionalFormatting>
  <conditionalFormatting sqref="H39:H41">
    <cfRule type="expression" dxfId="220" priority="66">
      <formula>$K39&lt;$R39</formula>
    </cfRule>
    <cfRule type="expression" dxfId="219" priority="67">
      <formula>$J39&gt;$S39</formula>
    </cfRule>
  </conditionalFormatting>
  <conditionalFormatting sqref="D39:D41">
    <cfRule type="expression" dxfId="218" priority="68">
      <formula>$G39&lt;$R39</formula>
    </cfRule>
    <cfRule type="expression" dxfId="217" priority="69">
      <formula>$F39&gt;$S39</formula>
    </cfRule>
  </conditionalFormatting>
  <conditionalFormatting sqref="L39:L41">
    <cfRule type="expression" dxfId="216" priority="64">
      <formula>$O39&lt;$R39</formula>
    </cfRule>
    <cfRule type="expression" dxfId="215" priority="65">
      <formula>$N39&gt;$S39</formula>
    </cfRule>
  </conditionalFormatting>
  <conditionalFormatting sqref="E16">
    <cfRule type="expression" dxfId="214" priority="54">
      <formula>E16="**"</formula>
    </cfRule>
  </conditionalFormatting>
  <conditionalFormatting sqref="E17">
    <cfRule type="expression" dxfId="213" priority="53">
      <formula>E17="**"</formula>
    </cfRule>
  </conditionalFormatting>
  <conditionalFormatting sqref="E18">
    <cfRule type="expression" dxfId="212" priority="52">
      <formula>E18="**"</formula>
    </cfRule>
  </conditionalFormatting>
  <conditionalFormatting sqref="E21">
    <cfRule type="expression" dxfId="211" priority="51">
      <formula>E21="**"</formula>
    </cfRule>
  </conditionalFormatting>
  <conditionalFormatting sqref="E22">
    <cfRule type="expression" dxfId="210" priority="50">
      <formula>E22="**"</formula>
    </cfRule>
  </conditionalFormatting>
  <conditionalFormatting sqref="E25">
    <cfRule type="expression" dxfId="209" priority="49">
      <formula>E25="**"</formula>
    </cfRule>
  </conditionalFormatting>
  <conditionalFormatting sqref="E28">
    <cfRule type="expression" dxfId="208" priority="48">
      <formula>E28="**"</formula>
    </cfRule>
  </conditionalFormatting>
  <conditionalFormatting sqref="E29">
    <cfRule type="expression" dxfId="207" priority="47">
      <formula>E29="**"</formula>
    </cfRule>
  </conditionalFormatting>
  <conditionalFormatting sqref="E30">
    <cfRule type="expression" dxfId="206" priority="46">
      <formula>E30="**"</formula>
    </cfRule>
  </conditionalFormatting>
  <conditionalFormatting sqref="E34">
    <cfRule type="expression" dxfId="205" priority="45">
      <formula>E34="**"</formula>
    </cfRule>
  </conditionalFormatting>
  <conditionalFormatting sqref="E35">
    <cfRule type="expression" dxfId="204" priority="44">
      <formula>E35="**"</formula>
    </cfRule>
  </conditionalFormatting>
  <conditionalFormatting sqref="E36">
    <cfRule type="expression" dxfId="203" priority="43">
      <formula>E36="**"</formula>
    </cfRule>
  </conditionalFormatting>
  <conditionalFormatting sqref="E39">
    <cfRule type="expression" dxfId="202" priority="42">
      <formula>E39="**"</formula>
    </cfRule>
  </conditionalFormatting>
  <conditionalFormatting sqref="E40">
    <cfRule type="expression" dxfId="201" priority="41">
      <formula>E40="**"</formula>
    </cfRule>
  </conditionalFormatting>
  <conditionalFormatting sqref="E41">
    <cfRule type="expression" dxfId="200" priority="40">
      <formula>E41="**"</formula>
    </cfRule>
  </conditionalFormatting>
  <conditionalFormatting sqref="E44">
    <cfRule type="expression" dxfId="199" priority="39">
      <formula>E44="**"</formula>
    </cfRule>
  </conditionalFormatting>
  <conditionalFormatting sqref="E45">
    <cfRule type="expression" dxfId="198" priority="38">
      <formula>E45="**"</formula>
    </cfRule>
  </conditionalFormatting>
  <conditionalFormatting sqref="E46">
    <cfRule type="expression" dxfId="197" priority="37">
      <formula>E46="**"</formula>
    </cfRule>
  </conditionalFormatting>
  <conditionalFormatting sqref="I46">
    <cfRule type="expression" dxfId="196" priority="36">
      <formula>I46="**"</formula>
    </cfRule>
  </conditionalFormatting>
  <conditionalFormatting sqref="I45">
    <cfRule type="expression" dxfId="195" priority="35">
      <formula>I45="**"</formula>
    </cfRule>
  </conditionalFormatting>
  <conditionalFormatting sqref="I44">
    <cfRule type="expression" dxfId="194" priority="34">
      <formula>I44="**"</formula>
    </cfRule>
  </conditionalFormatting>
  <conditionalFormatting sqref="I41">
    <cfRule type="expression" dxfId="193" priority="33">
      <formula>I41="**"</formula>
    </cfRule>
  </conditionalFormatting>
  <conditionalFormatting sqref="I40">
    <cfRule type="expression" dxfId="192" priority="32">
      <formula>I40="**"</formula>
    </cfRule>
  </conditionalFormatting>
  <conditionalFormatting sqref="I39">
    <cfRule type="expression" dxfId="191" priority="31">
      <formula>I39="**"</formula>
    </cfRule>
  </conditionalFormatting>
  <conditionalFormatting sqref="I36">
    <cfRule type="expression" dxfId="190" priority="30">
      <formula>I36="**"</formula>
    </cfRule>
  </conditionalFormatting>
  <conditionalFormatting sqref="I35">
    <cfRule type="expression" dxfId="189" priority="29">
      <formula>I35="**"</formula>
    </cfRule>
  </conditionalFormatting>
  <conditionalFormatting sqref="I34">
    <cfRule type="expression" dxfId="188" priority="28">
      <formula>I34="**"</formula>
    </cfRule>
  </conditionalFormatting>
  <conditionalFormatting sqref="I30">
    <cfRule type="expression" dxfId="187" priority="27">
      <formula>I30="**"</formula>
    </cfRule>
  </conditionalFormatting>
  <conditionalFormatting sqref="I29">
    <cfRule type="expression" dxfId="186" priority="26">
      <formula>I29="**"</formula>
    </cfRule>
  </conditionalFormatting>
  <conditionalFormatting sqref="I28">
    <cfRule type="expression" dxfId="185" priority="25">
      <formula>I28="**"</formula>
    </cfRule>
  </conditionalFormatting>
  <conditionalFormatting sqref="I25">
    <cfRule type="expression" dxfId="184" priority="24">
      <formula>I25="**"</formula>
    </cfRule>
  </conditionalFormatting>
  <conditionalFormatting sqref="I22">
    <cfRule type="expression" dxfId="183" priority="23">
      <formula>I22="**"</formula>
    </cfRule>
  </conditionalFormatting>
  <conditionalFormatting sqref="I21">
    <cfRule type="expression" dxfId="182" priority="22">
      <formula>I21="**"</formula>
    </cfRule>
  </conditionalFormatting>
  <conditionalFormatting sqref="I18">
    <cfRule type="expression" dxfId="181" priority="21">
      <formula>I18="**"</formula>
    </cfRule>
  </conditionalFormatting>
  <conditionalFormatting sqref="I17">
    <cfRule type="expression" dxfId="180" priority="20">
      <formula>I17="**"</formula>
    </cfRule>
  </conditionalFormatting>
  <conditionalFormatting sqref="I16">
    <cfRule type="expression" dxfId="179" priority="19">
      <formula>I16="**"</formula>
    </cfRule>
  </conditionalFormatting>
  <conditionalFormatting sqref="M16">
    <cfRule type="expression" dxfId="178" priority="18">
      <formula>M16="**"</formula>
    </cfRule>
  </conditionalFormatting>
  <conditionalFormatting sqref="M17">
    <cfRule type="expression" dxfId="177" priority="17">
      <formula>M17="**"</formula>
    </cfRule>
  </conditionalFormatting>
  <conditionalFormatting sqref="M18">
    <cfRule type="expression" dxfId="176" priority="16">
      <formula>M18="**"</formula>
    </cfRule>
  </conditionalFormatting>
  <conditionalFormatting sqref="M21">
    <cfRule type="expression" dxfId="175" priority="15">
      <formula>M21="**"</formula>
    </cfRule>
  </conditionalFormatting>
  <conditionalFormatting sqref="M22">
    <cfRule type="expression" dxfId="174" priority="14">
      <formula>M22="**"</formula>
    </cfRule>
  </conditionalFormatting>
  <conditionalFormatting sqref="M25">
    <cfRule type="expression" dxfId="173" priority="13">
      <formula>M25="**"</formula>
    </cfRule>
  </conditionalFormatting>
  <conditionalFormatting sqref="M28">
    <cfRule type="expression" dxfId="172" priority="12">
      <formula>M28="**"</formula>
    </cfRule>
  </conditionalFormatting>
  <conditionalFormatting sqref="M29">
    <cfRule type="expression" dxfId="171" priority="11">
      <formula>M29="**"</formula>
    </cfRule>
  </conditionalFormatting>
  <conditionalFormatting sqref="M30">
    <cfRule type="expression" dxfId="170" priority="10">
      <formula>M30="**"</formula>
    </cfRule>
  </conditionalFormatting>
  <conditionalFormatting sqref="M34">
    <cfRule type="expression" dxfId="169" priority="9">
      <formula>M34="**"</formula>
    </cfRule>
  </conditionalFormatting>
  <conditionalFormatting sqref="M35">
    <cfRule type="expression" dxfId="168" priority="8">
      <formula>M35="**"</formula>
    </cfRule>
  </conditionalFormatting>
  <conditionalFormatting sqref="M36">
    <cfRule type="expression" dxfId="167" priority="7">
      <formula>M36="**"</formula>
    </cfRule>
  </conditionalFormatting>
  <conditionalFormatting sqref="M39">
    <cfRule type="expression" dxfId="166" priority="6">
      <formula>M39="**"</formula>
    </cfRule>
  </conditionalFormatting>
  <conditionalFormatting sqref="M40">
    <cfRule type="expression" dxfId="165" priority="5">
      <formula>M40="**"</formula>
    </cfRule>
  </conditionalFormatting>
  <conditionalFormatting sqref="M41">
    <cfRule type="expression" dxfId="164" priority="4">
      <formula>M41="**"</formula>
    </cfRule>
  </conditionalFormatting>
  <conditionalFormatting sqref="M44">
    <cfRule type="expression" dxfId="163" priority="3">
      <formula>M44="**"</formula>
    </cfRule>
  </conditionalFormatting>
  <conditionalFormatting sqref="M45">
    <cfRule type="expression" dxfId="162" priority="2">
      <formula>M45="**"</formula>
    </cfRule>
  </conditionalFormatting>
  <conditionalFormatting sqref="M46">
    <cfRule type="expression" dxfId="161" priority="1">
      <formula>M46="**"</formula>
    </cfRule>
  </conditionalFormatting>
  <hyperlinks>
    <hyperlink ref="B61" r:id="rId1" xr:uid="{C6D168BE-4484-433C-B7D7-AA5DE0C73655}"/>
  </hyperlinks>
  <pageMargins left="0.25" right="0.25" top="0.75" bottom="0.75" header="0.3" footer="0.3"/>
  <pageSetup paperSize="8" scale="91" fitToHeight="0" orientation="portrait" r:id="rId2"/>
  <drawing r:id="rId3"/>
  <legacyDrawing r:id="rId4"/>
  <controls>
    <mc:AlternateContent xmlns:mc="http://schemas.openxmlformats.org/markup-compatibility/2006">
      <mc:Choice Requires="x14">
        <control shapeId="53249" r:id="rId5" name="DropDownBox">
          <controlPr defaultSize="0" autoLine="0" linkedCell="'LGA Quick Stats - MHW'!C10" listFillRange="'Lookup Tables_OLD'!D2:D80" r:id="rId6">
            <anchor moveWithCells="1">
              <from>
                <xdr:col>2</xdr:col>
                <xdr:colOff>12700</xdr:colOff>
                <xdr:row>8</xdr:row>
                <xdr:rowOff>69850</xdr:rowOff>
              </from>
              <to>
                <xdr:col>2</xdr:col>
                <xdr:colOff>4730750</xdr:colOff>
                <xdr:row>10</xdr:row>
                <xdr:rowOff>38100</xdr:rowOff>
              </to>
            </anchor>
          </controlPr>
        </control>
      </mc:Choice>
      <mc:Fallback>
        <control shapeId="53249" r:id="rId5" name="DropDownBox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5335A-7C64-4B41-B3BE-CCFA9C3D8EEE}">
  <sheetPr codeName="Sheet6">
    <tabColor rgb="FF7030A0"/>
    <pageSetUpPr fitToPage="1"/>
  </sheetPr>
  <dimension ref="A5:S34"/>
  <sheetViews>
    <sheetView showGridLines="0" zoomScaleNormal="100" workbookViewId="0">
      <pane ySplit="9" topLeftCell="A10" activePane="bottomLeft" state="frozen"/>
      <selection activeCell="N37" sqref="N37"/>
      <selection pane="bottomLeft" activeCell="Y39" sqref="Y39"/>
    </sheetView>
  </sheetViews>
  <sheetFormatPr defaultColWidth="9.1796875" defaultRowHeight="12.5"/>
  <cols>
    <col min="1" max="1" width="2.453125" style="48" customWidth="1"/>
    <col min="2" max="2" width="16.54296875" style="48" customWidth="1"/>
    <col min="3" max="3" width="69" style="48" customWidth="1"/>
    <col min="4" max="4" width="6.7265625" style="48" customWidth="1"/>
    <col min="5" max="5" width="2.7265625" style="48" customWidth="1"/>
    <col min="6" max="7" width="5.7265625" style="48" customWidth="1"/>
    <col min="8" max="8" width="10.7265625" style="48" customWidth="1"/>
    <col min="9" max="9" width="2.7265625" style="48" customWidth="1"/>
    <col min="10" max="11" width="5.7265625" style="48" customWidth="1"/>
    <col min="12" max="12" width="10.7265625" style="48" customWidth="1"/>
    <col min="13" max="13" width="2.7265625" style="48" customWidth="1"/>
    <col min="14" max="15" width="5.7265625" style="48" customWidth="1"/>
    <col min="16" max="16" width="10.7265625" style="48" customWidth="1"/>
    <col min="17" max="17" width="2.7265625" style="48" customWidth="1"/>
    <col min="18" max="19" width="5.7265625" style="48" customWidth="1"/>
    <col min="20" max="16384" width="9.1796875" style="48"/>
  </cols>
  <sheetData>
    <row r="5" spans="1:19" ht="13">
      <c r="C5" s="49"/>
    </row>
    <row r="6" spans="1:19" ht="12.75" customHeight="1">
      <c r="B6" s="50"/>
      <c r="C6" s="51" t="s">
        <v>162</v>
      </c>
    </row>
    <row r="9" spans="1:19" ht="30" customHeight="1">
      <c r="A9" s="52"/>
      <c r="B9" s="52"/>
      <c r="C9" s="146"/>
      <c r="D9" s="207" t="str">
        <f>C6</f>
        <v>Strathbogie</v>
      </c>
      <c r="E9" s="207"/>
      <c r="F9" s="207"/>
      <c r="G9" s="207"/>
      <c r="H9" s="207" t="str">
        <f>VLOOKUP(C6,Lookup!B:D,2,FALSE)</f>
        <v>Goulburn Area</v>
      </c>
      <c r="I9" s="207"/>
      <c r="J9" s="207"/>
      <c r="K9" s="207"/>
      <c r="L9" s="207" t="str">
        <f>VLOOKUP(C6,Lookup!B:D,3,FALSE)</f>
        <v>East Division</v>
      </c>
      <c r="M9" s="207"/>
      <c r="N9" s="207"/>
      <c r="O9" s="207"/>
      <c r="P9" s="208" t="s">
        <v>0</v>
      </c>
      <c r="Q9" s="208"/>
      <c r="R9" s="208"/>
      <c r="S9" s="208"/>
    </row>
    <row r="10" spans="1:19" s="63" customFormat="1" ht="7.5" customHeight="1">
      <c r="A10" s="59"/>
      <c r="B10" s="59"/>
      <c r="C10" s="60"/>
      <c r="D10" s="61"/>
      <c r="E10" s="61"/>
      <c r="F10" s="61"/>
      <c r="G10" s="61"/>
      <c r="H10" s="62"/>
      <c r="I10" s="62"/>
      <c r="J10" s="62"/>
      <c r="K10" s="62"/>
      <c r="L10" s="62"/>
      <c r="M10" s="62"/>
      <c r="N10" s="62"/>
      <c r="O10" s="62"/>
      <c r="P10" s="61"/>
      <c r="Q10" s="61"/>
      <c r="R10" s="61"/>
      <c r="S10" s="61"/>
    </row>
    <row r="11" spans="1:19" s="141" customFormat="1" ht="15" customHeight="1">
      <c r="C11" s="64" t="s">
        <v>560</v>
      </c>
      <c r="D11" s="65" t="s">
        <v>91</v>
      </c>
      <c r="E11" s="65"/>
      <c r="F11" s="65" t="s">
        <v>90</v>
      </c>
      <c r="G11" s="65" t="s">
        <v>89</v>
      </c>
      <c r="H11" s="65" t="s">
        <v>91</v>
      </c>
      <c r="I11" s="65"/>
      <c r="J11" s="65" t="s">
        <v>90</v>
      </c>
      <c r="K11" s="65" t="s">
        <v>89</v>
      </c>
      <c r="L11" s="65" t="s">
        <v>91</v>
      </c>
      <c r="M11" s="65"/>
      <c r="N11" s="65" t="s">
        <v>90</v>
      </c>
      <c r="O11" s="65" t="s">
        <v>89</v>
      </c>
      <c r="P11" s="64" t="s">
        <v>91</v>
      </c>
      <c r="Q11" s="65"/>
      <c r="R11" s="65" t="s">
        <v>90</v>
      </c>
      <c r="S11" s="65" t="s">
        <v>89</v>
      </c>
    </row>
    <row r="12" spans="1:19" ht="15" customHeight="1">
      <c r="C12" s="126" t="s">
        <v>280</v>
      </c>
      <c r="D12" s="127">
        <f>IF(SUMIFS('Quick Stats Data'!D:D,'Quick Stats Data'!A:A,$C$11,'Quick Stats Data'!$B:$B,$C12,'Quick Stats Data'!$C:$C,$D$9)=0," ",SUMIFS('Quick Stats Data'!D:D,'Quick Stats Data'!A:A,$C$11,'Quick Stats Data'!$B:$B,$C12,'Quick Stats Data'!$C:$C,$D$9))</f>
        <v>15.63</v>
      </c>
      <c r="E12" s="128" t="str">
        <f>IF(SUMIFS('Quick Stats Data'!K:K,'Quick Stats Data'!A:A,$C$11,'Quick Stats Data'!B:B,C12,'Quick Stats Data'!C:C,$D$9)&gt;=50,"**",(IF(SUMIFS('Quick Stats Data'!K:K,'Quick Stats Data'!A:A,$C$11,'Quick Stats Data'!B:B,C12,'Quick Stats Data'!C:C,$D$9)&gt;25,IF(SUMIFS('Quick Stats Data'!K:K,'Quick Stats Data'!A:A,$C$11,'Quick Stats Data'!B:B,C12,'Quick Stats Data'!C:C,$D$9),"*"," ")," ")))</f>
        <v xml:space="preserve"> </v>
      </c>
      <c r="F12" s="128">
        <f>IF(SUMIFS('Quick Stats Data'!E:E,'Quick Stats Data'!A:A,$C$11,'Quick Stats Data'!$B:$B,$C12,'Quick Stats Data'!$C:$C,$D$9)=0," ",SUMIFS('Quick Stats Data'!E:E,'Quick Stats Data'!A:A,$C$11,'Quick Stats Data'!$B:$B,$C12,'Quick Stats Data'!$C:$C,$D$9))</f>
        <v>9.99</v>
      </c>
      <c r="G12" s="128">
        <f>IF(SUMIFS('Quick Stats Data'!F:F,'Quick Stats Data'!A:A,$C$11,'Quick Stats Data'!$B:$B,$C12,'Quick Stats Data'!$C:$C,$D$9)=0," ",SUMIFS('Quick Stats Data'!F:F,'Quick Stats Data'!A:A,$C$11,'Quick Stats Data'!$B:$B,$C12,'Quick Stats Data'!$C:$C,$D$9))</f>
        <v>23.61</v>
      </c>
      <c r="H12" s="127">
        <f>IF(SUMIFS('Quick Stats Data'!D:D,'Quick Stats Data'!A:A,$C$11,'Quick Stats Data'!$B:$B,$C12,'Quick Stats Data'!$C:$C,$H$9)=0," ",SUMIFS('Quick Stats Data'!D:D,'Quick Stats Data'!A:A,$C$11,'Quick Stats Data'!$B:$B,$C12,'Quick Stats Data'!$C:$C,$H$9))</f>
        <v>19.97</v>
      </c>
      <c r="I12" s="128" t="str">
        <f>IF(SUMIFS('Quick Stats Data'!K:K,'Quick Stats Data'!A:A,$C$11,'Quick Stats Data'!B:B,C12,'Quick Stats Data'!C:C,$H$9)&gt;=50,"**",(IF(SUMIFS('Quick Stats Data'!K:K,'Quick Stats Data'!A:A,$C$11,'Quick Stats Data'!B:B,C12,'Quick Stats Data'!C:C,$H$9)&gt;25,IF(SUMIFS('Quick Stats Data'!K:K,'Quick Stats Data'!A:A,$C$11,'Quick Stats Data'!B:B,C12,'Quick Stats Data'!C:C,$H$9),"*"," ")," ")))</f>
        <v xml:space="preserve"> </v>
      </c>
      <c r="J12" s="128">
        <f>IF(SUMIFS('Quick Stats Data'!E:E,'Quick Stats Data'!A:A,$C$11,'Quick Stats Data'!$B:$B,$C12,'Quick Stats Data'!$C:$C,$H$9)=0," ",SUMIFS('Quick Stats Data'!E:E,'Quick Stats Data'!A:A,$C$11,'Quick Stats Data'!$B:$B,$C12,'Quick Stats Data'!$C:$C,$H$9))</f>
        <v>17.010000000000002</v>
      </c>
      <c r="K12" s="128">
        <f>IF(SUMIFS('Quick Stats Data'!F:F,'Quick Stats Data'!A:A,$C$11,'Quick Stats Data'!$B:$B,$C12,'Quick Stats Data'!$C:$C,$H$9)=0," ",SUMIFS('Quick Stats Data'!F:F,'Quick Stats Data'!A:A,$C$11,'Quick Stats Data'!$B:$B,$C12,'Quick Stats Data'!$C:$C,$H$9))</f>
        <v>23.3</v>
      </c>
      <c r="L12" s="127">
        <f>IF(SUMIFS('Quick Stats Data'!D:D,'Quick Stats Data'!A:A,$C$11,'Quick Stats Data'!$B:$B,$C12,'Quick Stats Data'!$C:$C,$L$9)=0," ",SUMIFS('Quick Stats Data'!D:D,'Quick Stats Data'!A:A,$C$11,'Quick Stats Data'!$B:$B,$C12,'Quick Stats Data'!$C:$C,$L$9))</f>
        <v>14.25</v>
      </c>
      <c r="M12" s="128" t="str">
        <f>IF(SUMIFS('Quick Stats Data'!K:K,'Quick Stats Data'!A:A,$C$11,'Quick Stats Data'!B:B,C12,'Quick Stats Data'!C:C,$L$9)&gt;=50,"**",(IF(SUMIFS('Quick Stats Data'!K:K,'Quick Stats Data'!A:A,$C$11,'Quick Stats Data'!B:B,C12,'Quick Stats Data'!C:C,$L$9)&gt;25,IF(SUMIFS('Quick Stats Data'!K:K,'Quick Stats Data'!A:A,$C$11,'Quick Stats Data'!B:B,C12,'Quick Stats Data'!C:C,$L$9),"*"," ")," ")))</f>
        <v xml:space="preserve"> </v>
      </c>
      <c r="N12" s="128">
        <f>IF(SUMIFS('Quick Stats Data'!E:E,'Quick Stats Data'!A:A,$C$11,'Quick Stats Data'!$B:$B,$C12,'Quick Stats Data'!$C:$C,$L$9)=0," ",SUMIFS('Quick Stats Data'!E:E,'Quick Stats Data'!A:A,$C$11,'Quick Stats Data'!$B:$B,$C12,'Quick Stats Data'!$C:$C,$L$9))</f>
        <v>12.91</v>
      </c>
      <c r="O12" s="128">
        <f>IF(SUMIFS('Quick Stats Data'!F:F,'Quick Stats Data'!A:A,$C$11,'Quick Stats Data'!$B:$B,$C12,'Quick Stats Data'!$C:$C,$L$9)=0," ",SUMIFS('Quick Stats Data'!F:F,'Quick Stats Data'!A:A,$C$11,'Quick Stats Data'!$B:$B,$C12,'Quick Stats Data'!$C:$C,$L$9))</f>
        <v>15.71</v>
      </c>
      <c r="P12" s="127">
        <f>SUMIFS('Quick Stats Data'!D:D,'Quick Stats Data'!$A:$A,$C$11,'Quick Stats Data'!$B:$B,$C12,'Quick Stats Data'!$C:$C,$P$9)</f>
        <v>16.739999999999998</v>
      </c>
      <c r="Q12" s="127"/>
      <c r="R12" s="128">
        <f>SUMIFS('Quick Stats Data'!E:E,'Quick Stats Data'!$A:$A,$C$11,'Quick Stats Data'!$B:$B,$C12,'Quick Stats Data'!$C:$C,$P$9)</f>
        <v>16.04</v>
      </c>
      <c r="S12" s="128">
        <f>SUMIFS('Quick Stats Data'!F:F,'Quick Stats Data'!$A:$A,$C$11,'Quick Stats Data'!$B:$B,$C12,'Quick Stats Data'!$C:$C,$P$9)</f>
        <v>17.47</v>
      </c>
    </row>
    <row r="13" spans="1:19" ht="15" customHeight="1">
      <c r="C13" s="126" t="s">
        <v>281</v>
      </c>
      <c r="D13" s="127">
        <f>IF(SUMIFS('Quick Stats Data'!D:D,'Quick Stats Data'!A:A,$C$11,'Quick Stats Data'!$B:$B,$C13,'Quick Stats Data'!$C:$C,$D$9)=0," ",SUMIFS('Quick Stats Data'!D:D,'Quick Stats Data'!A:A,$C$11,'Quick Stats Data'!$B:$B,$C13,'Quick Stats Data'!$C:$C,$D$9))</f>
        <v>33.31</v>
      </c>
      <c r="E13" s="128" t="str">
        <f>IF(SUMIFS('Quick Stats Data'!K:K,'Quick Stats Data'!A:A,$C$11,'Quick Stats Data'!B:B,C13,'Quick Stats Data'!C:C,$D$9)&gt;=50,"**",(IF(SUMIFS('Quick Stats Data'!K:K,'Quick Stats Data'!A:A,$C$11,'Quick Stats Data'!B:B,C13,'Quick Stats Data'!C:C,$D$9)&gt;25,IF(SUMIFS('Quick Stats Data'!K:K,'Quick Stats Data'!A:A,$C$11,'Quick Stats Data'!B:B,C13,'Quick Stats Data'!C:C,$D$9),"*"," ")," ")))</f>
        <v xml:space="preserve"> </v>
      </c>
      <c r="F13" s="128">
        <f>IF(SUMIFS('Quick Stats Data'!E:E,'Quick Stats Data'!A:A,$C$11,'Quick Stats Data'!$B:$B,$C13,'Quick Stats Data'!$C:$C,$D$9)=0," ",SUMIFS('Quick Stats Data'!E:E,'Quick Stats Data'!A:A,$C$11,'Quick Stats Data'!$B:$B,$C13,'Quick Stats Data'!$C:$C,$D$9))</f>
        <v>26.18</v>
      </c>
      <c r="G13" s="128">
        <f>IF(SUMIFS('Quick Stats Data'!F:F,'Quick Stats Data'!A:A,$C$11,'Quick Stats Data'!$B:$B,$C13,'Quick Stats Data'!$C:$C,$D$9)=0," ",SUMIFS('Quick Stats Data'!F:F,'Quick Stats Data'!A:A,$C$11,'Quick Stats Data'!$B:$B,$C13,'Quick Stats Data'!$C:$C,$D$9))</f>
        <v>41.28</v>
      </c>
      <c r="H13" s="127">
        <f>IF(SUMIFS('Quick Stats Data'!D:D,'Quick Stats Data'!A:A,$C$11,'Quick Stats Data'!$B:$B,$C13,'Quick Stats Data'!$C:$C,$H$9)=0," ",SUMIFS('Quick Stats Data'!D:D,'Quick Stats Data'!A:A,$C$11,'Quick Stats Data'!$B:$B,$C13,'Quick Stats Data'!$C:$C,$H$9))</f>
        <v>27.79</v>
      </c>
      <c r="I13" s="128" t="str">
        <f>IF(SUMIFS('Quick Stats Data'!K:K,'Quick Stats Data'!A:A,$C$11,'Quick Stats Data'!B:B,C13,'Quick Stats Data'!C:C,$H$9)&gt;=50,"**",(IF(SUMIFS('Quick Stats Data'!K:K,'Quick Stats Data'!A:A,$C$11,'Quick Stats Data'!B:B,C13,'Quick Stats Data'!C:C,$H$9)&gt;25,IF(SUMIFS('Quick Stats Data'!K:K,'Quick Stats Data'!A:A,$C$11,'Quick Stats Data'!B:B,C13,'Quick Stats Data'!C:C,$H$9),"*"," ")," ")))</f>
        <v xml:space="preserve"> </v>
      </c>
      <c r="J13" s="128">
        <f>IF(SUMIFS('Quick Stats Data'!E:E,'Quick Stats Data'!A:A,$C$11,'Quick Stats Data'!$B:$B,$C13,'Quick Stats Data'!$C:$C,$H$9)=0," ",SUMIFS('Quick Stats Data'!E:E,'Quick Stats Data'!A:A,$C$11,'Quick Stats Data'!$B:$B,$C13,'Quick Stats Data'!$C:$C,$H$9))</f>
        <v>25.16</v>
      </c>
      <c r="K13" s="128">
        <f>IF(SUMIFS('Quick Stats Data'!F:F,'Quick Stats Data'!A:A,$C$11,'Quick Stats Data'!$B:$B,$C13,'Quick Stats Data'!$C:$C,$H$9)=0," ",SUMIFS('Quick Stats Data'!F:F,'Quick Stats Data'!A:A,$C$11,'Quick Stats Data'!$B:$B,$C13,'Quick Stats Data'!$C:$C,$H$9))</f>
        <v>30.58</v>
      </c>
      <c r="L13" s="127">
        <f>IF(SUMIFS('Quick Stats Data'!D:D,'Quick Stats Data'!A:A,$C$11,'Quick Stats Data'!$B:$B,$C13,'Quick Stats Data'!$C:$C,$L$9)=0," ",SUMIFS('Quick Stats Data'!D:D,'Quick Stats Data'!A:A,$C$11,'Quick Stats Data'!$B:$B,$C13,'Quick Stats Data'!$C:$C,$L$9))</f>
        <v>22.43</v>
      </c>
      <c r="M13" s="128" t="str">
        <f>IF(SUMIFS('Quick Stats Data'!K:K,'Quick Stats Data'!A:A,$C$11,'Quick Stats Data'!B:B,C13,'Quick Stats Data'!C:C,$L$9)&gt;=50,"**",(IF(SUMIFS('Quick Stats Data'!K:K,'Quick Stats Data'!A:A,$C$11,'Quick Stats Data'!B:B,C13,'Quick Stats Data'!C:C,$L$9)&gt;25,IF(SUMIFS('Quick Stats Data'!K:K,'Quick Stats Data'!A:A,$C$11,'Quick Stats Data'!B:B,C13,'Quick Stats Data'!C:C,$L$9),"*"," ")," ")))</f>
        <v xml:space="preserve"> </v>
      </c>
      <c r="N13" s="128">
        <f>IF(SUMIFS('Quick Stats Data'!E:E,'Quick Stats Data'!A:A,$C$11,'Quick Stats Data'!$B:$B,$C13,'Quick Stats Data'!$C:$C,$L$9)=0," ",SUMIFS('Quick Stats Data'!E:E,'Quick Stats Data'!A:A,$C$11,'Quick Stats Data'!$B:$B,$C13,'Quick Stats Data'!$C:$C,$L$9))</f>
        <v>21.03</v>
      </c>
      <c r="O13" s="128">
        <f>IF(SUMIFS('Quick Stats Data'!F:F,'Quick Stats Data'!A:A,$C$11,'Quick Stats Data'!$B:$B,$C13,'Quick Stats Data'!$C:$C,$L$9)=0," ",SUMIFS('Quick Stats Data'!F:F,'Quick Stats Data'!A:A,$C$11,'Quick Stats Data'!$B:$B,$C13,'Quick Stats Data'!$C:$C,$L$9))</f>
        <v>23.89</v>
      </c>
      <c r="P13" s="127">
        <f>SUMIFS('Quick Stats Data'!D:D,'Quick Stats Data'!$A:$A,$C$11,'Quick Stats Data'!$B:$B,$C13,'Quick Stats Data'!$C:$C,$P$9)</f>
        <v>24.39</v>
      </c>
      <c r="Q13" s="127"/>
      <c r="R13" s="128">
        <f>SUMIFS('Quick Stats Data'!E:E,'Quick Stats Data'!$A:$A,$C$11,'Quick Stats Data'!$B:$B,$C13,'Quick Stats Data'!$C:$C,$P$9)</f>
        <v>23.67</v>
      </c>
      <c r="S13" s="128">
        <f>SUMIFS('Quick Stats Data'!F:F,'Quick Stats Data'!$A:$A,$C$11,'Quick Stats Data'!$B:$B,$C13,'Quick Stats Data'!$C:$C,$P$9)</f>
        <v>25.13</v>
      </c>
    </row>
    <row r="14" spans="1:19" ht="15" customHeight="1">
      <c r="C14" s="126" t="s">
        <v>282</v>
      </c>
      <c r="D14" s="127">
        <f>IF(SUMIFS('Quick Stats Data'!D:D,'Quick Stats Data'!A:A,$C$11,'Quick Stats Data'!$B:$B,$C14,'Quick Stats Data'!$C:$C,$D$9)=0," ",SUMIFS('Quick Stats Data'!D:D,'Quick Stats Data'!A:A,$C$11,'Quick Stats Data'!$B:$B,$C14,'Quick Stats Data'!$C:$C,$D$9))</f>
        <v>50.61</v>
      </c>
      <c r="E14" s="128" t="str">
        <f>IF(SUMIFS('Quick Stats Data'!K:K,'Quick Stats Data'!A:A,$C$11,'Quick Stats Data'!B:B,C14,'Quick Stats Data'!C:C,$D$9)&gt;=50,"**",(IF(SUMIFS('Quick Stats Data'!K:K,'Quick Stats Data'!A:A,$C$11,'Quick Stats Data'!B:B,C14,'Quick Stats Data'!C:C,$D$9)&gt;25,IF(SUMIFS('Quick Stats Data'!K:K,'Quick Stats Data'!A:A,$C$11,'Quick Stats Data'!B:B,C14,'Quick Stats Data'!C:C,$D$9),"*"," ")," ")))</f>
        <v xml:space="preserve"> </v>
      </c>
      <c r="F14" s="128">
        <f>IF(SUMIFS('Quick Stats Data'!E:E,'Quick Stats Data'!A:A,$C$11,'Quick Stats Data'!$B:$B,$C14,'Quick Stats Data'!$C:$C,$D$9)=0," ",SUMIFS('Quick Stats Data'!E:E,'Quick Stats Data'!A:A,$C$11,'Quick Stats Data'!$B:$B,$C14,'Quick Stats Data'!$C:$C,$D$9))</f>
        <v>41.62</v>
      </c>
      <c r="G14" s="128">
        <f>IF(SUMIFS('Quick Stats Data'!F:F,'Quick Stats Data'!A:A,$C$11,'Quick Stats Data'!$B:$B,$C14,'Quick Stats Data'!$C:$C,$D$9)=0," ",SUMIFS('Quick Stats Data'!F:F,'Quick Stats Data'!A:A,$C$11,'Quick Stats Data'!$B:$B,$C14,'Quick Stats Data'!$C:$C,$D$9))</f>
        <v>59.55</v>
      </c>
      <c r="H14" s="127">
        <f>IF(SUMIFS('Quick Stats Data'!D:D,'Quick Stats Data'!A:A,$C$11,'Quick Stats Data'!$B:$B,$C14,'Quick Stats Data'!$C:$C,$H$9)=0," ",SUMIFS('Quick Stats Data'!D:D,'Quick Stats Data'!A:A,$C$11,'Quick Stats Data'!$B:$B,$C14,'Quick Stats Data'!$C:$C,$H$9))</f>
        <v>51.71</v>
      </c>
      <c r="I14" s="128" t="str">
        <f>IF(SUMIFS('Quick Stats Data'!K:K,'Quick Stats Data'!A:A,$C$11,'Quick Stats Data'!B:B,C14,'Quick Stats Data'!C:C,$H$9)&gt;=50,"**",(IF(SUMIFS('Quick Stats Data'!K:K,'Quick Stats Data'!A:A,$C$11,'Quick Stats Data'!B:B,C14,'Quick Stats Data'!C:C,$H$9)&gt;25,IF(SUMIFS('Quick Stats Data'!K:K,'Quick Stats Data'!A:A,$C$11,'Quick Stats Data'!B:B,C14,'Quick Stats Data'!C:C,$H$9),"*"," ")," ")))</f>
        <v xml:space="preserve"> </v>
      </c>
      <c r="J14" s="128">
        <f>IF(SUMIFS('Quick Stats Data'!E:E,'Quick Stats Data'!A:A,$C$11,'Quick Stats Data'!$B:$B,$C14,'Quick Stats Data'!$C:$C,$H$9)=0," ",SUMIFS('Quick Stats Data'!E:E,'Quick Stats Data'!A:A,$C$11,'Quick Stats Data'!$B:$B,$C14,'Quick Stats Data'!$C:$C,$H$9))</f>
        <v>48.09</v>
      </c>
      <c r="K14" s="128">
        <f>IF(SUMIFS('Quick Stats Data'!F:F,'Quick Stats Data'!A:A,$C$11,'Quick Stats Data'!$B:$B,$C14,'Quick Stats Data'!$C:$C,$H$9)=0," ",SUMIFS('Quick Stats Data'!F:F,'Quick Stats Data'!A:A,$C$11,'Quick Stats Data'!$B:$B,$C14,'Quick Stats Data'!$C:$C,$H$9))</f>
        <v>55.32</v>
      </c>
      <c r="L14" s="127">
        <f>IF(SUMIFS('Quick Stats Data'!D:D,'Quick Stats Data'!A:A,$C$11,'Quick Stats Data'!$B:$B,$C14,'Quick Stats Data'!$C:$C,$L$9)=0," ",SUMIFS('Quick Stats Data'!D:D,'Quick Stats Data'!A:A,$C$11,'Quick Stats Data'!$B:$B,$C14,'Quick Stats Data'!$C:$C,$L$9))</f>
        <v>62.34</v>
      </c>
      <c r="M14" s="128" t="str">
        <f>IF(SUMIFS('Quick Stats Data'!K:K,'Quick Stats Data'!A:A,$C$11,'Quick Stats Data'!B:B,C14,'Quick Stats Data'!C:C,$L$9)&gt;=50,"**",(IF(SUMIFS('Quick Stats Data'!K:K,'Quick Stats Data'!A:A,$C$11,'Quick Stats Data'!B:B,C14,'Quick Stats Data'!C:C,$L$9)&gt;25,IF(SUMIFS('Quick Stats Data'!K:K,'Quick Stats Data'!A:A,$C$11,'Quick Stats Data'!B:B,C14,'Quick Stats Data'!C:C,$L$9),"*"," ")," ")))</f>
        <v xml:space="preserve"> </v>
      </c>
      <c r="N14" s="128">
        <f>IF(SUMIFS('Quick Stats Data'!E:E,'Quick Stats Data'!A:A,$C$11,'Quick Stats Data'!$B:$B,$C14,'Quick Stats Data'!$C:$C,$L$9)=0," ",SUMIFS('Quick Stats Data'!E:E,'Quick Stats Data'!A:A,$C$11,'Quick Stats Data'!$B:$B,$C14,'Quick Stats Data'!$C:$C,$L$9))</f>
        <v>60.51</v>
      </c>
      <c r="O14" s="128">
        <f>IF(SUMIFS('Quick Stats Data'!F:F,'Quick Stats Data'!A:A,$C$11,'Quick Stats Data'!$B:$B,$C14,'Quick Stats Data'!$C:$C,$L$9)=0," ",SUMIFS('Quick Stats Data'!F:F,'Quick Stats Data'!A:A,$C$11,'Quick Stats Data'!$B:$B,$C14,'Quick Stats Data'!$C:$C,$L$9))</f>
        <v>64.13</v>
      </c>
      <c r="P14" s="127">
        <f>SUMIFS('Quick Stats Data'!D:D,'Quick Stats Data'!$A:$A,$C$11,'Quick Stats Data'!$B:$B,$C14,'Quick Stats Data'!$C:$C,$P$9)</f>
        <v>58.09</v>
      </c>
      <c r="Q14" s="127"/>
      <c r="R14" s="128">
        <f>SUMIFS('Quick Stats Data'!E:E,'Quick Stats Data'!$A:$A,$C$11,'Quick Stats Data'!$B:$B,$C14,'Quick Stats Data'!$C:$C,$P$9)</f>
        <v>57.19</v>
      </c>
      <c r="S14" s="128">
        <f>SUMIFS('Quick Stats Data'!F:F,'Quick Stats Data'!$A:$A,$C$11,'Quick Stats Data'!$B:$B,$C14,'Quick Stats Data'!$C:$C,$P$9)</f>
        <v>58.98</v>
      </c>
    </row>
    <row r="15" spans="1:19" ht="15" customHeight="1">
      <c r="C15" s="63"/>
      <c r="D15" s="68"/>
      <c r="E15" s="68"/>
      <c r="F15" s="63"/>
      <c r="G15" s="63"/>
      <c r="H15" s="68"/>
      <c r="I15" s="68"/>
      <c r="J15" s="63"/>
      <c r="K15" s="63"/>
      <c r="L15" s="68"/>
      <c r="M15" s="68"/>
      <c r="N15" s="63"/>
      <c r="O15" s="63"/>
      <c r="P15" s="68"/>
      <c r="Q15" s="68"/>
      <c r="R15" s="63"/>
      <c r="S15" s="63"/>
    </row>
    <row r="16" spans="1:19" ht="15" customHeight="1">
      <c r="C16" s="64" t="s">
        <v>412</v>
      </c>
      <c r="D16" s="65" t="s">
        <v>91</v>
      </c>
      <c r="E16" s="65"/>
      <c r="F16" s="65" t="s">
        <v>90</v>
      </c>
      <c r="G16" s="65" t="s">
        <v>89</v>
      </c>
      <c r="H16" s="65" t="s">
        <v>91</v>
      </c>
      <c r="I16" s="65"/>
      <c r="J16" s="65" t="s">
        <v>90</v>
      </c>
      <c r="K16" s="65" t="s">
        <v>89</v>
      </c>
      <c r="L16" s="65" t="s">
        <v>91</v>
      </c>
      <c r="M16" s="65"/>
      <c r="N16" s="65" t="s">
        <v>90</v>
      </c>
      <c r="O16" s="65" t="s">
        <v>89</v>
      </c>
      <c r="P16" s="64" t="s">
        <v>91</v>
      </c>
      <c r="Q16" s="65"/>
      <c r="R16" s="65" t="s">
        <v>90</v>
      </c>
      <c r="S16" s="65" t="s">
        <v>89</v>
      </c>
    </row>
    <row r="17" spans="1:19" ht="15" customHeight="1">
      <c r="C17" s="126" t="s">
        <v>283</v>
      </c>
      <c r="D17" s="127">
        <f>IF(SUMIFS('Quick Stats Data'!D:D,'Quick Stats Data'!A:A,$C$16,'Quick Stats Data'!$B:$B,$C17,'Quick Stats Data'!$C:$C,$D$9)=0," ",SUMIFS('Quick Stats Data'!D:D,'Quick Stats Data'!A:A,$C$16,'Quick Stats Data'!$B:$B,$C17,'Quick Stats Data'!$C:$C,$D$9))</f>
        <v>12.86</v>
      </c>
      <c r="E17" s="128" t="str">
        <f>IF(SUMIFS('Quick Stats Data'!K:K,'Quick Stats Data'!A:A,$C$16,'Quick Stats Data'!B:B,C17,'Quick Stats Data'!C:C,$D$9)&gt;=50,"**",(IF(SUMIFS('Quick Stats Data'!K:K,'Quick Stats Data'!A:A,$C$16,'Quick Stats Data'!B:B,C17,'Quick Stats Data'!C:C,$D$9)&gt;25,IF(SUMIFS('Quick Stats Data'!K:K,'Quick Stats Data'!A:A,$C$16,'Quick Stats Data'!B:B,C17,'Quick Stats Data'!C:C,$D$9),"*"," ")," ")))</f>
        <v>*</v>
      </c>
      <c r="F17" s="128">
        <f>IF(SUMIFS('Quick Stats Data'!E:E,'Quick Stats Data'!A:A,$C$16,'Quick Stats Data'!$B:$B,$C17,'Quick Stats Data'!$C:$C,$D$9)=0," ",SUMIFS('Quick Stats Data'!E:E,'Quick Stats Data'!A:A,$C$16,'Quick Stats Data'!$B:$B,$C17,'Quick Stats Data'!$C:$C,$D$9))</f>
        <v>7.66</v>
      </c>
      <c r="G17" s="128">
        <f>IF(SUMIFS('Quick Stats Data'!F:F,'Quick Stats Data'!A:A,$C$16,'Quick Stats Data'!$B:$B,$C17,'Quick Stats Data'!$C:$C,$D$9)=0," ",SUMIFS('Quick Stats Data'!F:F,'Quick Stats Data'!A:A,$C$16,'Quick Stats Data'!$B:$B,$C17,'Quick Stats Data'!$C:$C,$D$9))</f>
        <v>20.81</v>
      </c>
      <c r="H17" s="127">
        <f>IF(SUMIFS('Quick Stats Data'!D:D,'Quick Stats Data'!A:A,$C$16,'Quick Stats Data'!$B:$B,$C17,'Quick Stats Data'!$C:$C,$H$9)=0," ",SUMIFS('Quick Stats Data'!D:D,'Quick Stats Data'!A:A,$C$16,'Quick Stats Data'!$B:$B,$C17,'Quick Stats Data'!$C:$C,$H$9))</f>
        <v>15.76</v>
      </c>
      <c r="I17" s="128" t="str">
        <f>IF(SUMIFS('Quick Stats Data'!K:K,'Quick Stats Data'!A:A,$C$16,'Quick Stats Data'!B:B,C17,'Quick Stats Data'!C:C,$H$9)&gt;=50,"**",(IF(SUMIFS('Quick Stats Data'!K:K,'Quick Stats Data'!A:A,$C$16,'Quick Stats Data'!B:B,C17,'Quick Stats Data'!C:C,$H$9)&gt;25,IF(SUMIFS('Quick Stats Data'!K:K,'Quick Stats Data'!A:A,$C$16,'Quick Stats Data'!B:B,C17,'Quick Stats Data'!C:C,$H$9),"*"," ")," ")))</f>
        <v xml:space="preserve"> </v>
      </c>
      <c r="J17" s="128">
        <f>IF(SUMIFS('Quick Stats Data'!E:E,'Quick Stats Data'!A:A,$C$16,'Quick Stats Data'!$B:$B,$C17,'Quick Stats Data'!$C:$C,$H$9)=0," ",SUMIFS('Quick Stats Data'!E:E,'Quick Stats Data'!A:A,$C$16,'Quick Stats Data'!$B:$B,$C17,'Quick Stats Data'!$C:$C,$H$9))</f>
        <v>13.07</v>
      </c>
      <c r="K17" s="128">
        <f>IF(SUMIFS('Quick Stats Data'!F:F,'Quick Stats Data'!A:A,$C$16,'Quick Stats Data'!$B:$B,$C17,'Quick Stats Data'!$C:$C,$H$9)=0," ",SUMIFS('Quick Stats Data'!F:F,'Quick Stats Data'!A:A,$C$16,'Quick Stats Data'!$B:$B,$C17,'Quick Stats Data'!$C:$C,$H$9))</f>
        <v>18.89</v>
      </c>
      <c r="L17" s="127">
        <f>IF(SUMIFS('Quick Stats Data'!D:D,'Quick Stats Data'!A:A,$C$16,'Quick Stats Data'!$B:$B,$C17,'Quick Stats Data'!$C:$C,$L$9)=0," ",SUMIFS('Quick Stats Data'!D:D,'Quick Stats Data'!A:A,$C$16,'Quick Stats Data'!$B:$B,$C17,'Quick Stats Data'!$C:$C,$L$9))</f>
        <v>10.220000000000001</v>
      </c>
      <c r="M17" s="128" t="str">
        <f>IF(SUMIFS('Quick Stats Data'!K:K,'Quick Stats Data'!A:A,$C$16,'Quick Stats Data'!B:B,C17,'Quick Stats Data'!C:C,$L$9)&gt;=50,"**",(IF(SUMIFS('Quick Stats Data'!K:K,'Quick Stats Data'!A:A,$C$16,'Quick Stats Data'!B:B,C17,'Quick Stats Data'!C:C,$L$9)&gt;25,IF(SUMIFS('Quick Stats Data'!K:K,'Quick Stats Data'!A:A,$C$16,'Quick Stats Data'!B:B,C17,'Quick Stats Data'!C:C,$L$9),"*"," ")," ")))</f>
        <v xml:space="preserve"> </v>
      </c>
      <c r="N17" s="128">
        <f>IF(SUMIFS('Quick Stats Data'!E:E,'Quick Stats Data'!A:A,$C$16,'Quick Stats Data'!$B:$B,$C17,'Quick Stats Data'!$C:$C,$L$9)=0," ",SUMIFS('Quick Stats Data'!E:E,'Quick Stats Data'!A:A,$C$16,'Quick Stats Data'!$B:$B,$C17,'Quick Stats Data'!$C:$C,$L$9))</f>
        <v>9.08</v>
      </c>
      <c r="O17" s="128">
        <f>IF(SUMIFS('Quick Stats Data'!F:F,'Quick Stats Data'!A:A,$C$16,'Quick Stats Data'!$B:$B,$C17,'Quick Stats Data'!$C:$C,$L$9)=0," ",SUMIFS('Quick Stats Data'!F:F,'Quick Stats Data'!A:A,$C$16,'Quick Stats Data'!$B:$B,$C17,'Quick Stats Data'!$C:$C,$L$9))</f>
        <v>11.49</v>
      </c>
      <c r="P17" s="127">
        <f>SUMIFS('Quick Stats Data'!D:D,'Quick Stats Data'!$A:$A,$C$16,'Quick Stats Data'!$B:$B,$C17,'Quick Stats Data'!$C:$C,$P$9)</f>
        <v>12.43</v>
      </c>
      <c r="Q17" s="127"/>
      <c r="R17" s="128">
        <f>SUMIFS('Quick Stats Data'!E:E,'Quick Stats Data'!$A:$A,$C$16,'Quick Stats Data'!$B:$B,$C17,'Quick Stats Data'!$C:$C,$P$9)</f>
        <v>11.8</v>
      </c>
      <c r="S17" s="128">
        <f>SUMIFS('Quick Stats Data'!F:F,'Quick Stats Data'!$A:$A,$C$16,'Quick Stats Data'!$B:$B,$C17,'Quick Stats Data'!$C:$C,$P$9)</f>
        <v>13.08</v>
      </c>
    </row>
    <row r="18" spans="1:19" ht="15" customHeight="1">
      <c r="C18" s="126" t="s">
        <v>284</v>
      </c>
      <c r="D18" s="127">
        <f>IF(SUMIFS('Quick Stats Data'!D:D,'Quick Stats Data'!A:A,$C$16,'Quick Stats Data'!$B:$B,$C18,'Quick Stats Data'!$C:$C,$D$9)=0," ",SUMIFS('Quick Stats Data'!D:D,'Quick Stats Data'!A:A,$C$16,'Quick Stats Data'!$B:$B,$C18,'Quick Stats Data'!$C:$C,$D$9))</f>
        <v>2.77</v>
      </c>
      <c r="E18" s="128" t="str">
        <f>IF(SUMIFS('Quick Stats Data'!K:K,'Quick Stats Data'!A:A,$C$16,'Quick Stats Data'!B:B,C18,'Quick Stats Data'!C:C,$D$9)&gt;=50,"**",(IF(SUMIFS('Quick Stats Data'!K:K,'Quick Stats Data'!A:A,$C$16,'Quick Stats Data'!B:B,C18,'Quick Stats Data'!C:C,$D$9)&gt;25,IF(SUMIFS('Quick Stats Data'!K:K,'Quick Stats Data'!A:A,$C$16,'Quick Stats Data'!B:B,C18,'Quick Stats Data'!C:C,$D$9),"*"," ")," ")))</f>
        <v>*</v>
      </c>
      <c r="F18" s="128">
        <f>IF(SUMIFS('Quick Stats Data'!E:E,'Quick Stats Data'!A:A,$C$16,'Quick Stats Data'!$B:$B,$C18,'Quick Stats Data'!$C:$C,$D$9)=0," ",SUMIFS('Quick Stats Data'!E:E,'Quick Stats Data'!A:A,$C$16,'Quick Stats Data'!$B:$B,$C18,'Quick Stats Data'!$C:$C,$D$9))</f>
        <v>1.2</v>
      </c>
      <c r="G18" s="128">
        <f>IF(SUMIFS('Quick Stats Data'!F:F,'Quick Stats Data'!A:A,$C$16,'Quick Stats Data'!$B:$B,$C18,'Quick Stats Data'!$C:$C,$D$9)=0," ",SUMIFS('Quick Stats Data'!F:F,'Quick Stats Data'!A:A,$C$16,'Quick Stats Data'!$B:$B,$C18,'Quick Stats Data'!$C:$C,$D$9))</f>
        <v>6.26</v>
      </c>
      <c r="H18" s="127">
        <f>IF(SUMIFS('Quick Stats Data'!D:D,'Quick Stats Data'!A:A,$C$16,'Quick Stats Data'!$B:$B,$C18,'Quick Stats Data'!$C:$C,$H$9)=0," ",SUMIFS('Quick Stats Data'!D:D,'Quick Stats Data'!A:A,$C$16,'Quick Stats Data'!$B:$B,$C18,'Quick Stats Data'!$C:$C,$H$9))</f>
        <v>4.21</v>
      </c>
      <c r="I18" s="128" t="str">
        <f>IF(SUMIFS('Quick Stats Data'!K:K,'Quick Stats Data'!A:A,$C$16,'Quick Stats Data'!B:B,C18,'Quick Stats Data'!C:C,$H$9)&gt;=50,"**",(IF(SUMIFS('Quick Stats Data'!K:K,'Quick Stats Data'!A:A,$C$16,'Quick Stats Data'!B:B,C18,'Quick Stats Data'!C:C,$H$9)&gt;25,IF(SUMIFS('Quick Stats Data'!K:K,'Quick Stats Data'!A:A,$C$16,'Quick Stats Data'!B:B,C18,'Quick Stats Data'!C:C,$H$9),"*"," ")," ")))</f>
        <v xml:space="preserve"> </v>
      </c>
      <c r="J18" s="128">
        <f>IF(SUMIFS('Quick Stats Data'!E:E,'Quick Stats Data'!A:A,$C$16,'Quick Stats Data'!$B:$B,$C18,'Quick Stats Data'!$C:$C,$H$9)=0," ",SUMIFS('Quick Stats Data'!E:E,'Quick Stats Data'!A:A,$C$16,'Quick Stats Data'!$B:$B,$C18,'Quick Stats Data'!$C:$C,$H$9))</f>
        <v>2.87</v>
      </c>
      <c r="K18" s="128">
        <f>IF(SUMIFS('Quick Stats Data'!F:F,'Quick Stats Data'!A:A,$C$16,'Quick Stats Data'!$B:$B,$C18,'Quick Stats Data'!$C:$C,$H$9)=0," ",SUMIFS('Quick Stats Data'!F:F,'Quick Stats Data'!A:A,$C$16,'Quick Stats Data'!$B:$B,$C18,'Quick Stats Data'!$C:$C,$H$9))</f>
        <v>6.13</v>
      </c>
      <c r="L18" s="127">
        <f>IF(SUMIFS('Quick Stats Data'!D:D,'Quick Stats Data'!A:A,$C$16,'Quick Stats Data'!$B:$B,$C18,'Quick Stats Data'!$C:$C,$L$9)=0," ",SUMIFS('Quick Stats Data'!D:D,'Quick Stats Data'!A:A,$C$16,'Quick Stats Data'!$B:$B,$C18,'Quick Stats Data'!$C:$C,$L$9))</f>
        <v>4.03</v>
      </c>
      <c r="M18" s="128" t="str">
        <f>IF(SUMIFS('Quick Stats Data'!K:K,'Quick Stats Data'!A:A,$C$16,'Quick Stats Data'!B:B,C18,'Quick Stats Data'!C:C,$L$9)&gt;=50,"**",(IF(SUMIFS('Quick Stats Data'!K:K,'Quick Stats Data'!A:A,$C$16,'Quick Stats Data'!B:B,C18,'Quick Stats Data'!C:C,$L$9)&gt;25,IF(SUMIFS('Quick Stats Data'!K:K,'Quick Stats Data'!A:A,$C$16,'Quick Stats Data'!B:B,C18,'Quick Stats Data'!C:C,$L$9),"*"," ")," ")))</f>
        <v xml:space="preserve"> </v>
      </c>
      <c r="N18" s="128">
        <f>IF(SUMIFS('Quick Stats Data'!E:E,'Quick Stats Data'!A:A,$C$16,'Quick Stats Data'!$B:$B,$C18,'Quick Stats Data'!$C:$C,$L$9)=0," ",SUMIFS('Quick Stats Data'!E:E,'Quick Stats Data'!A:A,$C$16,'Quick Stats Data'!$B:$B,$C18,'Quick Stats Data'!$C:$C,$L$9))</f>
        <v>3.28</v>
      </c>
      <c r="O18" s="128">
        <f>IF(SUMIFS('Quick Stats Data'!F:F,'Quick Stats Data'!A:A,$C$16,'Quick Stats Data'!$B:$B,$C18,'Quick Stats Data'!$C:$C,$L$9)=0," ",SUMIFS('Quick Stats Data'!F:F,'Quick Stats Data'!A:A,$C$16,'Quick Stats Data'!$B:$B,$C18,'Quick Stats Data'!$C:$C,$L$9))</f>
        <v>4.9400000000000004</v>
      </c>
      <c r="P18" s="127">
        <f>SUMIFS('Quick Stats Data'!D:D,'Quick Stats Data'!$A:$A,$C$16,'Quick Stats Data'!$B:$B,$C18,'Quick Stats Data'!$C:$C,$P$9)</f>
        <v>4.3099999999999996</v>
      </c>
      <c r="Q18" s="127"/>
      <c r="R18" s="128">
        <f>SUMIFS('Quick Stats Data'!E:E,'Quick Stats Data'!$A:$A,$C$16,'Quick Stats Data'!$B:$B,$C18,'Quick Stats Data'!$C:$C,$P$9)</f>
        <v>3.94</v>
      </c>
      <c r="S18" s="128">
        <f>SUMIFS('Quick Stats Data'!F:F,'Quick Stats Data'!$A:$A,$C$16,'Quick Stats Data'!$B:$B,$C18,'Quick Stats Data'!$C:$C,$P$9)</f>
        <v>4.7300000000000004</v>
      </c>
    </row>
    <row r="19" spans="1:19" ht="7.5" customHeight="1">
      <c r="C19" s="63"/>
      <c r="D19" s="68"/>
      <c r="E19" s="68"/>
      <c r="F19" s="63"/>
      <c r="G19" s="63"/>
      <c r="H19" s="68"/>
      <c r="I19" s="68"/>
      <c r="J19" s="63"/>
      <c r="K19" s="63"/>
      <c r="L19" s="68"/>
      <c r="M19" s="68"/>
      <c r="N19" s="63"/>
      <c r="O19" s="63"/>
      <c r="P19" s="68"/>
      <c r="Q19" s="68"/>
      <c r="R19" s="63"/>
      <c r="S19" s="63"/>
    </row>
    <row r="20" spans="1:19" ht="15" customHeight="1" thickBot="1">
      <c r="A20" s="54"/>
      <c r="B20" s="55"/>
      <c r="C20" s="56"/>
      <c r="D20" s="57"/>
      <c r="E20" s="57"/>
      <c r="F20" s="57"/>
      <c r="G20" s="57"/>
      <c r="H20" s="58"/>
      <c r="I20" s="58"/>
      <c r="J20" s="58"/>
      <c r="K20" s="58"/>
      <c r="L20" s="57"/>
      <c r="M20" s="57"/>
      <c r="N20" s="57"/>
      <c r="O20" s="57"/>
      <c r="P20" s="57"/>
      <c r="Q20" s="57"/>
      <c r="R20" s="57"/>
      <c r="S20" s="57"/>
    </row>
    <row r="21" spans="1:19" ht="9.75" customHeight="1" thickTop="1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</row>
    <row r="22" spans="1:19" ht="15" customHeight="1">
      <c r="F22" s="70"/>
      <c r="S22" s="135" t="s">
        <v>387</v>
      </c>
    </row>
    <row r="23" spans="1:19" ht="15" customHeight="1">
      <c r="B23" s="109" t="s">
        <v>212</v>
      </c>
      <c r="C23" s="110"/>
      <c r="D23" s="111"/>
      <c r="E23" s="111"/>
      <c r="F23" s="112"/>
      <c r="G23" s="111"/>
      <c r="H23" s="111"/>
      <c r="I23" s="111"/>
      <c r="J23" s="136"/>
      <c r="K23" s="136"/>
      <c r="L23" s="111"/>
      <c r="M23" s="111"/>
      <c r="N23" s="136"/>
      <c r="O23" s="136"/>
      <c r="P23" s="136"/>
      <c r="Q23" s="136"/>
      <c r="R23" s="136"/>
      <c r="S23" s="136"/>
    </row>
    <row r="24" spans="1:19" ht="15" customHeight="1">
      <c r="B24" s="113" t="s">
        <v>213</v>
      </c>
      <c r="C24" s="114"/>
      <c r="D24" s="111"/>
      <c r="E24" s="111"/>
      <c r="F24" s="112"/>
      <c r="G24" s="111"/>
      <c r="H24" s="111"/>
      <c r="I24" s="111"/>
      <c r="J24" s="136"/>
      <c r="K24" s="136"/>
      <c r="L24" s="111"/>
      <c r="M24" s="111"/>
      <c r="N24" s="136"/>
      <c r="O24" s="136"/>
      <c r="P24" s="136"/>
      <c r="Q24" s="136"/>
      <c r="R24" s="136"/>
      <c r="S24" s="136"/>
    </row>
    <row r="25" spans="1:19" ht="15" customHeight="1">
      <c r="B25" s="115" t="s">
        <v>214</v>
      </c>
      <c r="C25" s="114"/>
      <c r="D25" s="111"/>
      <c r="E25" s="111"/>
      <c r="F25" s="112"/>
      <c r="G25" s="111"/>
      <c r="H25" s="111"/>
      <c r="I25" s="111"/>
      <c r="J25" s="136"/>
      <c r="K25" s="136"/>
      <c r="L25" s="111"/>
      <c r="M25" s="111"/>
      <c r="N25" s="136"/>
      <c r="O25" s="136"/>
      <c r="P25" s="136"/>
      <c r="Q25" s="136"/>
      <c r="R25" s="136"/>
      <c r="S25" s="136"/>
    </row>
    <row r="26" spans="1:19" ht="15" customHeight="1">
      <c r="B26" s="114" t="s">
        <v>395</v>
      </c>
      <c r="C26" s="114"/>
      <c r="D26" s="111"/>
      <c r="E26" s="111"/>
      <c r="F26" s="112"/>
      <c r="G26" s="111"/>
      <c r="H26" s="111"/>
      <c r="I26" s="111"/>
      <c r="J26" s="136"/>
      <c r="K26" s="136"/>
      <c r="L26" s="111"/>
      <c r="M26" s="111"/>
      <c r="N26" s="136"/>
      <c r="O26" s="136"/>
      <c r="P26" s="136"/>
      <c r="Q26" s="136"/>
      <c r="R26" s="136"/>
      <c r="S26" s="136"/>
    </row>
    <row r="27" spans="1:19" ht="15" customHeight="1">
      <c r="B27" s="115" t="s">
        <v>215</v>
      </c>
      <c r="C27" s="114"/>
      <c r="D27" s="111"/>
      <c r="E27" s="111"/>
      <c r="F27" s="112"/>
      <c r="G27" s="111"/>
      <c r="H27" s="111"/>
      <c r="I27" s="111"/>
      <c r="J27" s="136"/>
      <c r="K27" s="136"/>
      <c r="L27" s="111"/>
      <c r="M27" s="111"/>
      <c r="N27" s="136"/>
      <c r="O27" s="136"/>
      <c r="P27" s="136"/>
      <c r="Q27" s="136"/>
      <c r="R27" s="136"/>
      <c r="S27" s="136"/>
    </row>
    <row r="28" spans="1:19" ht="15" customHeight="1">
      <c r="B28" s="116" t="s">
        <v>216</v>
      </c>
      <c r="C28" s="114"/>
      <c r="D28" s="111"/>
      <c r="E28" s="111"/>
      <c r="F28" s="112"/>
      <c r="G28" s="111"/>
      <c r="H28" s="111"/>
      <c r="I28" s="111"/>
      <c r="J28" s="136"/>
      <c r="K28" s="136"/>
      <c r="L28" s="111"/>
      <c r="M28" s="111"/>
      <c r="N28" s="136"/>
      <c r="O28" s="136"/>
      <c r="P28" s="136"/>
      <c r="Q28" s="136"/>
      <c r="R28" s="136"/>
      <c r="S28" s="136"/>
    </row>
    <row r="29" spans="1:19" ht="15" customHeight="1">
      <c r="B29" s="117" t="s">
        <v>15</v>
      </c>
      <c r="C29" s="114" t="s">
        <v>217</v>
      </c>
      <c r="D29" s="111"/>
      <c r="E29" s="111"/>
      <c r="F29" s="112"/>
      <c r="G29" s="111"/>
      <c r="H29" s="111"/>
      <c r="I29" s="111"/>
      <c r="J29" s="136"/>
      <c r="K29" s="136"/>
      <c r="L29" s="111"/>
      <c r="M29" s="111"/>
      <c r="N29" s="136"/>
      <c r="O29" s="136"/>
      <c r="P29" s="136"/>
      <c r="Q29" s="136"/>
      <c r="R29" s="136"/>
      <c r="S29" s="136"/>
    </row>
    <row r="30" spans="1:19" ht="15" customHeight="1">
      <c r="B30" s="118" t="s">
        <v>218</v>
      </c>
      <c r="C30" s="114" t="s">
        <v>219</v>
      </c>
      <c r="D30" s="111"/>
      <c r="E30" s="111"/>
      <c r="F30" s="112"/>
      <c r="G30" s="111"/>
      <c r="H30" s="111"/>
      <c r="I30" s="111"/>
      <c r="J30" s="136"/>
      <c r="K30" s="136"/>
      <c r="L30" s="111"/>
      <c r="M30" s="111"/>
      <c r="N30" s="136"/>
      <c r="O30" s="136"/>
      <c r="P30" s="136"/>
      <c r="Q30" s="136"/>
      <c r="R30" s="136"/>
      <c r="S30" s="136"/>
    </row>
    <row r="31" spans="1:19" ht="15" customHeight="1">
      <c r="B31" s="115" t="s">
        <v>561</v>
      </c>
      <c r="C31" s="114"/>
      <c r="D31" s="111"/>
      <c r="E31" s="111"/>
      <c r="F31" s="112"/>
      <c r="G31" s="111"/>
      <c r="H31" s="111"/>
      <c r="I31" s="111"/>
      <c r="J31" s="136"/>
      <c r="K31" s="136"/>
      <c r="L31" s="111"/>
      <c r="M31" s="111"/>
      <c r="N31" s="136"/>
      <c r="O31" s="136"/>
      <c r="P31" s="136"/>
      <c r="Q31" s="136"/>
      <c r="R31" s="136"/>
      <c r="S31" s="136"/>
    </row>
    <row r="32" spans="1:19" ht="15" customHeight="1">
      <c r="B32" s="119" t="s">
        <v>526</v>
      </c>
      <c r="C32" s="120"/>
      <c r="D32" s="121"/>
      <c r="E32" s="121"/>
      <c r="F32" s="122"/>
      <c r="G32" s="121"/>
      <c r="H32" s="121"/>
      <c r="I32" s="121"/>
      <c r="J32" s="137"/>
      <c r="K32" s="137"/>
      <c r="L32" s="121"/>
      <c r="M32" s="121"/>
      <c r="N32" s="137"/>
      <c r="O32" s="137"/>
      <c r="P32" s="137"/>
      <c r="Q32" s="137"/>
      <c r="R32" s="137"/>
      <c r="S32" s="137"/>
    </row>
    <row r="33" spans="2:19" ht="15" customHeight="1">
      <c r="B33" s="193" t="s">
        <v>527</v>
      </c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</row>
    <row r="34" spans="2:19" ht="15" customHeight="1"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</row>
  </sheetData>
  <sheetProtection algorithmName="SHA-512" hashValue="OKN4l58DM01oKpN1FTDvff94zbKC2uGy7P4CGTo8dTjmMsFTD3JRUAakOamI84tGVXWIl76IhkFkJ2MKn3L7IQ==" saltValue="oDgkLuMXa65P6Fmv3z+WMA==" spinCount="100000" sheet="1" objects="1" scenarios="1"/>
  <mergeCells count="4">
    <mergeCell ref="D9:G9"/>
    <mergeCell ref="H9:K9"/>
    <mergeCell ref="L9:O9"/>
    <mergeCell ref="P9:S9"/>
  </mergeCells>
  <conditionalFormatting sqref="H12:H14 H17:H18">
    <cfRule type="expression" dxfId="160" priority="46">
      <formula>$K12&lt;$R12</formula>
    </cfRule>
    <cfRule type="expression" dxfId="159" priority="47">
      <formula>$J12&gt;$S12</formula>
    </cfRule>
  </conditionalFormatting>
  <conditionalFormatting sqref="D12:D14 D17:D18">
    <cfRule type="expression" dxfId="158" priority="42">
      <formula>$G12&lt;$R12</formula>
    </cfRule>
    <cfRule type="expression" dxfId="157" priority="43">
      <formula>$F12&gt;$S12</formula>
    </cfRule>
  </conditionalFormatting>
  <conditionalFormatting sqref="L12:L14 L17:L18">
    <cfRule type="expression" dxfId="156" priority="44">
      <formula>$O12&lt;$R12</formula>
    </cfRule>
    <cfRule type="expression" dxfId="155" priority="45">
      <formula>$N12&gt;$S12</formula>
    </cfRule>
  </conditionalFormatting>
  <conditionalFormatting sqref="E12">
    <cfRule type="expression" dxfId="154" priority="39">
      <formula>E12="**"</formula>
    </cfRule>
  </conditionalFormatting>
  <conditionalFormatting sqref="E13">
    <cfRule type="expression" dxfId="153" priority="14">
      <formula>E13="**"</formula>
    </cfRule>
  </conditionalFormatting>
  <conditionalFormatting sqref="E14">
    <cfRule type="expression" dxfId="152" priority="13">
      <formula>E14="**"</formula>
    </cfRule>
  </conditionalFormatting>
  <conditionalFormatting sqref="E17">
    <cfRule type="expression" dxfId="151" priority="12">
      <formula>E17="**"</formula>
    </cfRule>
  </conditionalFormatting>
  <conditionalFormatting sqref="E18">
    <cfRule type="expression" dxfId="150" priority="11">
      <formula>E18="**"</formula>
    </cfRule>
  </conditionalFormatting>
  <conditionalFormatting sqref="I12">
    <cfRule type="expression" dxfId="149" priority="10">
      <formula>I12="**"</formula>
    </cfRule>
  </conditionalFormatting>
  <conditionalFormatting sqref="I13">
    <cfRule type="expression" dxfId="148" priority="9">
      <formula>I13="**"</formula>
    </cfRule>
  </conditionalFormatting>
  <conditionalFormatting sqref="I14">
    <cfRule type="expression" dxfId="147" priority="8">
      <formula>I14="**"</formula>
    </cfRule>
  </conditionalFormatting>
  <conditionalFormatting sqref="I17">
    <cfRule type="expression" dxfId="146" priority="7">
      <formula>I17="**"</formula>
    </cfRule>
  </conditionalFormatting>
  <conditionalFormatting sqref="I18">
    <cfRule type="expression" dxfId="145" priority="6">
      <formula>I18="**"</formula>
    </cfRule>
  </conditionalFormatting>
  <conditionalFormatting sqref="M12">
    <cfRule type="expression" dxfId="144" priority="5">
      <formula>M12="**"</formula>
    </cfRule>
  </conditionalFormatting>
  <conditionalFormatting sqref="M13">
    <cfRule type="expression" dxfId="143" priority="4">
      <formula>M13="**"</formula>
    </cfRule>
  </conditionalFormatting>
  <conditionalFormatting sqref="M14">
    <cfRule type="expression" dxfId="142" priority="3">
      <formula>M14="**"</formula>
    </cfRule>
  </conditionalFormatting>
  <conditionalFormatting sqref="M17">
    <cfRule type="expression" dxfId="141" priority="2">
      <formula>M17="**"</formula>
    </cfRule>
  </conditionalFormatting>
  <conditionalFormatting sqref="M18">
    <cfRule type="expression" dxfId="140" priority="1">
      <formula>M18="**"</formula>
    </cfRule>
  </conditionalFormatting>
  <hyperlinks>
    <hyperlink ref="B33" r:id="rId1" xr:uid="{B6333529-425D-4B4B-B6D8-C7C8CDD5E73F}"/>
  </hyperlinks>
  <pageMargins left="0.25" right="0.25" top="0.75" bottom="0.75" header="0.3" footer="0.3"/>
  <pageSetup paperSize="8" scale="91" fitToHeight="0" orientation="portrait" r:id="rId2"/>
  <drawing r:id="rId3"/>
  <legacyDrawing r:id="rId4"/>
  <controls>
    <mc:AlternateContent xmlns:mc="http://schemas.openxmlformats.org/markup-compatibility/2006">
      <mc:Choice Requires="x14">
        <control shapeId="30721" r:id="rId5" name="DropDownBox">
          <controlPr defaultSize="0" autoLine="0" linkedCell="'LGA Quick Stats -Smoking'!C6" listFillRange="'Lookup Tables_OLD'!D2:D80" r:id="rId6">
            <anchor moveWithCells="1">
              <from>
                <xdr:col>2</xdr:col>
                <xdr:colOff>12700</xdr:colOff>
                <xdr:row>4</xdr:row>
                <xdr:rowOff>69850</xdr:rowOff>
              </from>
              <to>
                <xdr:col>2</xdr:col>
                <xdr:colOff>4730750</xdr:colOff>
                <xdr:row>6</xdr:row>
                <xdr:rowOff>38100</xdr:rowOff>
              </to>
            </anchor>
          </controlPr>
        </control>
      </mc:Choice>
      <mc:Fallback>
        <control shapeId="30721" r:id="rId5" name="DropDownBox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5EF95-D388-46C7-97F1-9DEA5ADBA565}">
  <sheetPr codeName="Sheet9">
    <tabColor rgb="FF7030A0"/>
    <pageSetUpPr fitToPage="1"/>
  </sheetPr>
  <dimension ref="A5:S50"/>
  <sheetViews>
    <sheetView showGridLines="0" showRowColHeaders="0" zoomScaleNormal="100" workbookViewId="0">
      <pane ySplit="9" topLeftCell="A10" activePane="bottomLeft" state="frozen"/>
      <selection activeCell="N37" sqref="N37"/>
      <selection pane="bottomLeft" activeCell="X21" sqref="X21"/>
    </sheetView>
  </sheetViews>
  <sheetFormatPr defaultColWidth="9.1796875" defaultRowHeight="12.5"/>
  <cols>
    <col min="1" max="1" width="2.453125" style="48" customWidth="1"/>
    <col min="2" max="2" width="16.54296875" style="48" customWidth="1"/>
    <col min="3" max="3" width="70.26953125" style="48" customWidth="1"/>
    <col min="4" max="4" width="6.7265625" style="48" customWidth="1"/>
    <col min="5" max="5" width="2.7265625" style="48" customWidth="1"/>
    <col min="6" max="7" width="5.7265625" style="48" customWidth="1"/>
    <col min="8" max="8" width="10.7265625" style="48" customWidth="1"/>
    <col min="9" max="9" width="2.7265625" style="48" customWidth="1"/>
    <col min="10" max="11" width="5.7265625" style="48" customWidth="1"/>
    <col min="12" max="12" width="10.7265625" style="48" customWidth="1"/>
    <col min="13" max="13" width="2.7265625" style="48" customWidth="1"/>
    <col min="14" max="15" width="5.7265625" style="48" customWidth="1"/>
    <col min="16" max="16" width="10.7265625" style="48" customWidth="1"/>
    <col min="17" max="17" width="2.7265625" style="48" customWidth="1"/>
    <col min="18" max="19" width="5.7265625" style="48" customWidth="1"/>
    <col min="20" max="16384" width="9.1796875" style="48"/>
  </cols>
  <sheetData>
    <row r="5" spans="1:19" ht="13">
      <c r="C5" s="49"/>
    </row>
    <row r="6" spans="1:19" ht="12.75" customHeight="1">
      <c r="B6" s="50"/>
      <c r="C6" s="51" t="s">
        <v>168</v>
      </c>
    </row>
    <row r="9" spans="1:19" ht="30" customHeight="1">
      <c r="A9" s="52"/>
      <c r="B9" s="52"/>
      <c r="C9" s="146"/>
      <c r="D9" s="207" t="str">
        <f>C6</f>
        <v>Wellington</v>
      </c>
      <c r="E9" s="207"/>
      <c r="F9" s="207"/>
      <c r="G9" s="207"/>
      <c r="H9" s="207" t="str">
        <f>VLOOKUP(C6,Lookup!B:D,2,FALSE)</f>
        <v>Outer Gippsland Area</v>
      </c>
      <c r="I9" s="207"/>
      <c r="J9" s="207"/>
      <c r="K9" s="207"/>
      <c r="L9" s="207" t="str">
        <f>VLOOKUP(C6,Lookup!B:D,3,FALSE)</f>
        <v>South Division</v>
      </c>
      <c r="M9" s="207"/>
      <c r="N9" s="207"/>
      <c r="O9" s="207"/>
      <c r="P9" s="208" t="s">
        <v>0</v>
      </c>
      <c r="Q9" s="208"/>
      <c r="R9" s="208"/>
      <c r="S9" s="208"/>
    </row>
    <row r="10" spans="1:19" s="63" customFormat="1" ht="7.5" customHeight="1">
      <c r="A10" s="59"/>
      <c r="B10" s="59"/>
      <c r="C10" s="60"/>
      <c r="D10" s="61"/>
      <c r="E10" s="61"/>
      <c r="F10" s="61"/>
      <c r="G10" s="61"/>
      <c r="H10" s="62"/>
      <c r="I10" s="62"/>
      <c r="J10" s="62"/>
      <c r="K10" s="62"/>
      <c r="L10" s="62"/>
      <c r="M10" s="62"/>
      <c r="N10" s="62"/>
      <c r="O10" s="62"/>
      <c r="P10" s="61"/>
      <c r="Q10" s="61"/>
      <c r="R10" s="61"/>
      <c r="S10" s="61"/>
    </row>
    <row r="11" spans="1:19" ht="30" customHeight="1">
      <c r="C11" s="150" t="s">
        <v>528</v>
      </c>
      <c r="D11" s="148" t="s">
        <v>91</v>
      </c>
      <c r="E11" s="148"/>
      <c r="F11" s="148" t="s">
        <v>90</v>
      </c>
      <c r="G11" s="148" t="s">
        <v>89</v>
      </c>
      <c r="H11" s="148" t="s">
        <v>91</v>
      </c>
      <c r="I11" s="148"/>
      <c r="J11" s="148" t="s">
        <v>90</v>
      </c>
      <c r="K11" s="148" t="s">
        <v>89</v>
      </c>
      <c r="L11" s="148" t="s">
        <v>91</v>
      </c>
      <c r="M11" s="148"/>
      <c r="N11" s="148" t="s">
        <v>90</v>
      </c>
      <c r="O11" s="148" t="s">
        <v>89</v>
      </c>
      <c r="P11" s="148" t="s">
        <v>91</v>
      </c>
      <c r="Q11" s="148"/>
      <c r="R11" s="148" t="s">
        <v>90</v>
      </c>
      <c r="S11" s="148" t="s">
        <v>89</v>
      </c>
    </row>
    <row r="12" spans="1:19" ht="15" customHeight="1">
      <c r="C12" s="126" t="s">
        <v>425</v>
      </c>
      <c r="D12" s="127">
        <f>IF(SUMIFS('Quick Stats Data'!D:D,'Quick Stats Data'!A:A,$C$11,'Quick Stats Data'!$B:$B,$C12,'Quick Stats Data'!$C:$C,$D$9)=0," ",SUMIFS('Quick Stats Data'!D:D,'Quick Stats Data'!A:A,$C$11,'Quick Stats Data'!$B:$B,$C12,'Quick Stats Data'!$C:$C,$D$9))</f>
        <v>18.466750000000001</v>
      </c>
      <c r="E12" s="128" t="str">
        <f>IF(SUMIFS('Quick Stats Data'!K:K,'Quick Stats Data'!A:A,$C$11,'Quick Stats Data'!B:B,C12,'Quick Stats Data'!C:C,$D$9)&gt;=50,"**",(IF(SUMIFS('Quick Stats Data'!K:K,'Quick Stats Data'!A:A,$C$11,'Quick Stats Data'!B:B,C12,'Quick Stats Data'!C:C,$D$9)&gt;25,IF(SUMIFS('Quick Stats Data'!K:K,'Quick Stats Data'!A:A,$C$11,'Quick Stats Data'!B:B,C12,'Quick Stats Data'!C:C,$D$9),"*"," ")," ")))</f>
        <v xml:space="preserve"> </v>
      </c>
      <c r="F12" s="128">
        <f>IF(SUMIFS('Quick Stats Data'!E:E,'Quick Stats Data'!A:A,$C$11,'Quick Stats Data'!$B:$B,$C12,'Quick Stats Data'!$C:$C,$D$9)=0," ",SUMIFS('Quick Stats Data'!E:E,'Quick Stats Data'!A:A,$C$11,'Quick Stats Data'!$B:$B,$C12,'Quick Stats Data'!$C:$C,$D$9))</f>
        <v>13.976699999999999</v>
      </c>
      <c r="G12" s="128">
        <f>IF(SUMIFS('Quick Stats Data'!F:F,'Quick Stats Data'!A:A,$C$11,'Quick Stats Data'!$B:$B,$C12,'Quick Stats Data'!$C:$C,$D$9)=0," ",SUMIFS('Quick Stats Data'!F:F,'Quick Stats Data'!A:A,$C$11,'Quick Stats Data'!$B:$B,$C12,'Quick Stats Data'!$C:$C,$D$9))</f>
        <v>23.996849999999998</v>
      </c>
      <c r="H12" s="127">
        <f>IF(SUMIFS('Quick Stats Data'!D:D,'Quick Stats Data'!A:A,$C$11,'Quick Stats Data'!$B:$B,$C12,'Quick Stats Data'!$C:$C,$H$9)=0," ",SUMIFS('Quick Stats Data'!D:D,'Quick Stats Data'!A:A,$C$11,'Quick Stats Data'!$B:$B,$C12,'Quick Stats Data'!$C:$C,$H$9))</f>
        <v>15.29867</v>
      </c>
      <c r="I12" s="128" t="str">
        <f>IF(SUMIFS('Quick Stats Data'!K:K,'Quick Stats Data'!A:A,$C$11,'Quick Stats Data'!B:B,C12,'Quick Stats Data'!C:C,$H$9)&gt;=50,"**",(IF(SUMIFS('Quick Stats Data'!K:K,'Quick Stats Data'!A:A,$C$11,'Quick Stats Data'!B:B,C12,'Quick Stats Data'!C:C,$H$9)&gt;25,IF(SUMIFS('Quick Stats Data'!K:K,'Quick Stats Data'!A:A,$C$11,'Quick Stats Data'!B:B,C12,'Quick Stats Data'!C:C,$H$9),"*"," ")," ")))</f>
        <v xml:space="preserve"> </v>
      </c>
      <c r="J12" s="128">
        <f>IF(SUMIFS('Quick Stats Data'!E:E,'Quick Stats Data'!A:A,$C$11,'Quick Stats Data'!$B:$B,$C12,'Quick Stats Data'!$C:$C,$H$9)=0," ",SUMIFS('Quick Stats Data'!E:E,'Quick Stats Data'!A:A,$C$11,'Quick Stats Data'!$B:$B,$C12,'Quick Stats Data'!$C:$C,$H$9))</f>
        <v>11.955859999999999</v>
      </c>
      <c r="K12" s="128">
        <f>IF(SUMIFS('Quick Stats Data'!F:F,'Quick Stats Data'!A:A,$C$11,'Quick Stats Data'!$B:$B,$C12,'Quick Stats Data'!$C:$C,$H$9)=0," ",SUMIFS('Quick Stats Data'!F:F,'Quick Stats Data'!A:A,$C$11,'Quick Stats Data'!$B:$B,$C12,'Quick Stats Data'!$C:$C,$H$9))</f>
        <v>19.3705</v>
      </c>
      <c r="L12" s="127">
        <f>IF(SUMIFS('Quick Stats Data'!D:D,'Quick Stats Data'!A:A,$C$11,'Quick Stats Data'!$B:$B,$C12,'Quick Stats Data'!$C:$C,$L$9)=0," ",SUMIFS('Quick Stats Data'!D:D,'Quick Stats Data'!A:A,$C$11,'Quick Stats Data'!$B:$B,$C12,'Quick Stats Data'!$C:$C,$L$9))</f>
        <v>19.60116</v>
      </c>
      <c r="M12" s="128" t="str">
        <f>IF(SUMIFS('Quick Stats Data'!K:K,'Quick Stats Data'!A:A,$C$11,'Quick Stats Data'!B:B,C12,'Quick Stats Data'!C:C,$L$9)&gt;=50,"**",(IF(SUMIFS('Quick Stats Data'!K:K,'Quick Stats Data'!A:A,$C$11,'Quick Stats Data'!B:B,C12,'Quick Stats Data'!C:C,$L$9)&gt;25,IF(SUMIFS('Quick Stats Data'!K:K,'Quick Stats Data'!A:A,$C$11,'Quick Stats Data'!B:B,C12,'Quick Stats Data'!C:C,$L$9),"*"," ")," ")))</f>
        <v xml:space="preserve"> </v>
      </c>
      <c r="N12" s="128">
        <f>IF(SUMIFS('Quick Stats Data'!E:E,'Quick Stats Data'!A:A,$C$11,'Quick Stats Data'!$B:$B,$C12,'Quick Stats Data'!$C:$C,$L$9)=0," ",SUMIFS('Quick Stats Data'!E:E,'Quick Stats Data'!A:A,$C$11,'Quick Stats Data'!$B:$B,$C12,'Quick Stats Data'!$C:$C,$L$9))</f>
        <v>18.208960000000001</v>
      </c>
      <c r="O12" s="128">
        <f>IF(SUMIFS('Quick Stats Data'!F:F,'Quick Stats Data'!A:A,$C$11,'Quick Stats Data'!$B:$B,$C12,'Quick Stats Data'!$C:$C,$L$9)=0," ",SUMIFS('Quick Stats Data'!F:F,'Quick Stats Data'!A:A,$C$11,'Quick Stats Data'!$B:$B,$C12,'Quick Stats Data'!$C:$C,$L$9))</f>
        <v>21.072379999999999</v>
      </c>
      <c r="P12" s="127">
        <f>SUMIFS('Quick Stats Data'!D:D,'Quick Stats Data'!$A:$A,$C$11,'Quick Stats Data'!$B:$B,$C12,'Quick Stats Data'!$C:$C,$P$9)</f>
        <v>21.78744</v>
      </c>
      <c r="Q12" s="127"/>
      <c r="R12" s="128">
        <f>SUMIFS('Quick Stats Data'!E:E,'Quick Stats Data'!$A:$A,$C$11,'Quick Stats Data'!$B:$B,$C12,'Quick Stats Data'!$C:$C,$P$9)</f>
        <v>20.99954</v>
      </c>
      <c r="S12" s="128">
        <f>SUMIFS('Quick Stats Data'!F:F,'Quick Stats Data'!$A:$A,$C$11,'Quick Stats Data'!$B:$B,$C12,'Quick Stats Data'!$C:$C,$P$9)</f>
        <v>22.596450000000001</v>
      </c>
    </row>
    <row r="13" spans="1:19" ht="15" customHeight="1">
      <c r="C13" s="126" t="s">
        <v>426</v>
      </c>
      <c r="D13" s="127">
        <f>IF(SUMIFS('Quick Stats Data'!D:D,'Quick Stats Data'!A:A,$C$11,'Quick Stats Data'!$B:$B,$C13,'Quick Stats Data'!$C:$C,$D$9)=0," ",SUMIFS('Quick Stats Data'!D:D,'Quick Stats Data'!A:A,$C$11,'Quick Stats Data'!$B:$B,$C13,'Quick Stats Data'!$C:$C,$D$9))</f>
        <v>13.2874</v>
      </c>
      <c r="E13" s="128" t="str">
        <f>IF(SUMIFS('Quick Stats Data'!K:K,'Quick Stats Data'!A:A,$C$11,'Quick Stats Data'!B:B,C13,'Quick Stats Data'!C:C,$D$9)&gt;=50,"**",(IF(SUMIFS('Quick Stats Data'!K:K,'Quick Stats Data'!A:A,$C$11,'Quick Stats Data'!B:B,C13,'Quick Stats Data'!C:C,$D$9)&gt;25,IF(SUMIFS('Quick Stats Data'!K:K,'Quick Stats Data'!A:A,$C$11,'Quick Stats Data'!B:B,C13,'Quick Stats Data'!C:C,$D$9),"*"," ")," ")))</f>
        <v xml:space="preserve"> </v>
      </c>
      <c r="F13" s="128">
        <f>IF(SUMIFS('Quick Stats Data'!E:E,'Quick Stats Data'!A:A,$C$11,'Quick Stats Data'!$B:$B,$C13,'Quick Stats Data'!$C:$C,$D$9)=0," ",SUMIFS('Quick Stats Data'!E:E,'Quick Stats Data'!A:A,$C$11,'Quick Stats Data'!$B:$B,$C13,'Quick Stats Data'!$C:$C,$D$9))</f>
        <v>9.1013169999999999</v>
      </c>
      <c r="G13" s="128">
        <f>IF(SUMIFS('Quick Stats Data'!F:F,'Quick Stats Data'!A:A,$C$11,'Quick Stats Data'!$B:$B,$C13,'Quick Stats Data'!$C:$C,$D$9)=0," ",SUMIFS('Quick Stats Data'!F:F,'Quick Stats Data'!A:A,$C$11,'Quick Stats Data'!$B:$B,$C13,'Quick Stats Data'!$C:$C,$D$9))</f>
        <v>18.996459999999999</v>
      </c>
      <c r="H13" s="127">
        <f>IF(SUMIFS('Quick Stats Data'!D:D,'Quick Stats Data'!A:A,$C$11,'Quick Stats Data'!$B:$B,$C13,'Quick Stats Data'!$C:$C,$H$9)=0," ",SUMIFS('Quick Stats Data'!D:D,'Quick Stats Data'!A:A,$C$11,'Quick Stats Data'!$B:$B,$C13,'Quick Stats Data'!$C:$C,$H$9))</f>
        <v>15.507860000000001</v>
      </c>
      <c r="I13" s="128" t="str">
        <f>IF(SUMIFS('Quick Stats Data'!K:K,'Quick Stats Data'!A:A,$C$11,'Quick Stats Data'!B:B,C13,'Quick Stats Data'!C:C,$H$9)&gt;=50,"**",(IF(SUMIFS('Quick Stats Data'!K:K,'Quick Stats Data'!A:A,$C$11,'Quick Stats Data'!B:B,C13,'Quick Stats Data'!C:C,$H$9)&gt;25,IF(SUMIFS('Quick Stats Data'!K:K,'Quick Stats Data'!A:A,$C$11,'Quick Stats Data'!B:B,C13,'Quick Stats Data'!C:C,$H$9),"*"," ")," ")))</f>
        <v xml:space="preserve"> </v>
      </c>
      <c r="J13" s="128">
        <f>IF(SUMIFS('Quick Stats Data'!E:E,'Quick Stats Data'!A:A,$C$11,'Quick Stats Data'!$B:$B,$C13,'Quick Stats Data'!$C:$C,$H$9)=0," ",SUMIFS('Quick Stats Data'!E:E,'Quick Stats Data'!A:A,$C$11,'Quick Stats Data'!$B:$B,$C13,'Quick Stats Data'!$C:$C,$H$9))</f>
        <v>12.097580000000001</v>
      </c>
      <c r="K13" s="128">
        <f>IF(SUMIFS('Quick Stats Data'!F:F,'Quick Stats Data'!A:A,$C$11,'Quick Stats Data'!$B:$B,$C13,'Quick Stats Data'!$C:$C,$H$9)=0," ",SUMIFS('Quick Stats Data'!F:F,'Quick Stats Data'!A:A,$C$11,'Quick Stats Data'!$B:$B,$C13,'Quick Stats Data'!$C:$C,$H$9))</f>
        <v>19.664429999999999</v>
      </c>
      <c r="L13" s="127">
        <f>IF(SUMIFS('Quick Stats Data'!D:D,'Quick Stats Data'!A:A,$C$11,'Quick Stats Data'!$B:$B,$C13,'Quick Stats Data'!$C:$C,$L$9)=0," ",SUMIFS('Quick Stats Data'!D:D,'Quick Stats Data'!A:A,$C$11,'Quick Stats Data'!$B:$B,$C13,'Quick Stats Data'!$C:$C,$L$9))</f>
        <v>15.734209999999999</v>
      </c>
      <c r="M13" s="128" t="str">
        <f>IF(SUMIFS('Quick Stats Data'!K:K,'Quick Stats Data'!A:A,$C$11,'Quick Stats Data'!B:B,C13,'Quick Stats Data'!C:C,$L$9)&gt;=50,"**",(IF(SUMIFS('Quick Stats Data'!K:K,'Quick Stats Data'!A:A,$C$11,'Quick Stats Data'!B:B,C13,'Quick Stats Data'!C:C,$L$9)&gt;25,IF(SUMIFS('Quick Stats Data'!K:K,'Quick Stats Data'!A:A,$C$11,'Quick Stats Data'!B:B,C13,'Quick Stats Data'!C:C,$L$9),"*"," ")," ")))</f>
        <v xml:space="preserve"> </v>
      </c>
      <c r="N13" s="128">
        <f>IF(SUMIFS('Quick Stats Data'!E:E,'Quick Stats Data'!A:A,$C$11,'Quick Stats Data'!$B:$B,$C13,'Quick Stats Data'!$C:$C,$L$9)=0," ",SUMIFS('Quick Stats Data'!E:E,'Quick Stats Data'!A:A,$C$11,'Quick Stats Data'!$B:$B,$C13,'Quick Stats Data'!$C:$C,$L$9))</f>
        <v>14.58891</v>
      </c>
      <c r="O13" s="128">
        <f>IF(SUMIFS('Quick Stats Data'!F:F,'Quick Stats Data'!A:A,$C$11,'Quick Stats Data'!$B:$B,$C13,'Quick Stats Data'!$C:$C,$L$9)=0," ",SUMIFS('Quick Stats Data'!F:F,'Quick Stats Data'!A:A,$C$11,'Quick Stats Data'!$B:$B,$C13,'Quick Stats Data'!$C:$C,$L$9))</f>
        <v>16.95158</v>
      </c>
      <c r="P13" s="127">
        <f>SUMIFS('Quick Stats Data'!D:D,'Quick Stats Data'!$A:$A,$C$11,'Quick Stats Data'!$B:$B,$C13,'Quick Stats Data'!$C:$C,$P$9)</f>
        <v>16.649519999999999</v>
      </c>
      <c r="Q13" s="127"/>
      <c r="R13" s="128">
        <f>SUMIFS('Quick Stats Data'!E:E,'Quick Stats Data'!$A:$A,$C$11,'Quick Stats Data'!$B:$B,$C13,'Quick Stats Data'!$C:$C,$P$9)</f>
        <v>16.011700000000001</v>
      </c>
      <c r="S13" s="128">
        <f>SUMIFS('Quick Stats Data'!F:F,'Quick Stats Data'!$A:$A,$C$11,'Quick Stats Data'!$B:$B,$C13,'Quick Stats Data'!$C:$C,$P$9)</f>
        <v>17.307510000000001</v>
      </c>
    </row>
    <row r="14" spans="1:19" ht="15" customHeight="1">
      <c r="C14" s="126" t="s">
        <v>511</v>
      </c>
      <c r="D14" s="127">
        <f>IF(SUMIFS('Quick Stats Data'!D:D,'Quick Stats Data'!A:A,$C$11,'Quick Stats Data'!$B:$B,$C14,'Quick Stats Data'!$C:$C,$D$9)=0," ",SUMIFS('Quick Stats Data'!D:D,'Quick Stats Data'!A:A,$C$11,'Quick Stats Data'!$B:$B,$C14,'Quick Stats Data'!$C:$C,$D$9))</f>
        <v>15.374739999999999</v>
      </c>
      <c r="E14" s="128" t="str">
        <f>IF(SUMIFS('Quick Stats Data'!K:K,'Quick Stats Data'!A:A,$C$11,'Quick Stats Data'!B:B,C14,'Quick Stats Data'!C:C,$D$9)&gt;=50,"**",(IF(SUMIFS('Quick Stats Data'!K:K,'Quick Stats Data'!A:A,$C$11,'Quick Stats Data'!B:B,C14,'Quick Stats Data'!C:C,$D$9)&gt;25,IF(SUMIFS('Quick Stats Data'!K:K,'Quick Stats Data'!A:A,$C$11,'Quick Stats Data'!B:B,C14,'Quick Stats Data'!C:C,$D$9),"*"," ")," ")))</f>
        <v xml:space="preserve"> </v>
      </c>
      <c r="F14" s="128">
        <f>IF(SUMIFS('Quick Stats Data'!E:E,'Quick Stats Data'!A:A,$C$11,'Quick Stats Data'!$B:$B,$C14,'Quick Stats Data'!$C:$C,$D$9)=0," ",SUMIFS('Quick Stats Data'!E:E,'Quick Stats Data'!A:A,$C$11,'Quick Stats Data'!$B:$B,$C14,'Quick Stats Data'!$C:$C,$D$9))</f>
        <v>10.34515</v>
      </c>
      <c r="G14" s="128">
        <f>IF(SUMIFS('Quick Stats Data'!F:F,'Quick Stats Data'!A:A,$C$11,'Quick Stats Data'!$B:$B,$C14,'Quick Stats Data'!$C:$C,$D$9)=0," ",SUMIFS('Quick Stats Data'!F:F,'Quick Stats Data'!A:A,$C$11,'Quick Stats Data'!$B:$B,$C14,'Quick Stats Data'!$C:$C,$D$9))</f>
        <v>22.24296</v>
      </c>
      <c r="H14" s="127">
        <f>IF(SUMIFS('Quick Stats Data'!D:D,'Quick Stats Data'!A:A,$C$11,'Quick Stats Data'!$B:$B,$C14,'Quick Stats Data'!$C:$C,$H$9)=0," ",SUMIFS('Quick Stats Data'!D:D,'Quick Stats Data'!A:A,$C$11,'Quick Stats Data'!$B:$B,$C14,'Quick Stats Data'!$C:$C,$H$9))</f>
        <v>14.293670000000001</v>
      </c>
      <c r="I14" s="128" t="str">
        <f>IF(SUMIFS('Quick Stats Data'!K:K,'Quick Stats Data'!A:A,$C$11,'Quick Stats Data'!B:B,C14,'Quick Stats Data'!C:C,$H$9)&gt;=50,"**",(IF(SUMIFS('Quick Stats Data'!K:K,'Quick Stats Data'!A:A,$C$11,'Quick Stats Data'!B:B,C14,'Quick Stats Data'!C:C,$H$9)&gt;25,IF(SUMIFS('Quick Stats Data'!K:K,'Quick Stats Data'!A:A,$C$11,'Quick Stats Data'!B:B,C14,'Quick Stats Data'!C:C,$H$9),"*"," ")," ")))</f>
        <v xml:space="preserve"> </v>
      </c>
      <c r="J14" s="128">
        <f>IF(SUMIFS('Quick Stats Data'!E:E,'Quick Stats Data'!A:A,$C$11,'Quick Stats Data'!$B:$B,$C14,'Quick Stats Data'!$C:$C,$H$9)=0," ",SUMIFS('Quick Stats Data'!E:E,'Quick Stats Data'!A:A,$C$11,'Quick Stats Data'!$B:$B,$C14,'Quick Stats Data'!$C:$C,$H$9))</f>
        <v>10.570080000000001</v>
      </c>
      <c r="K14" s="128">
        <f>IF(SUMIFS('Quick Stats Data'!F:F,'Quick Stats Data'!A:A,$C$11,'Quick Stats Data'!$B:$B,$C14,'Quick Stats Data'!$C:$C,$H$9)=0," ",SUMIFS('Quick Stats Data'!F:F,'Quick Stats Data'!A:A,$C$11,'Quick Stats Data'!$B:$B,$C14,'Quick Stats Data'!$C:$C,$H$9))</f>
        <v>19.049569999999999</v>
      </c>
      <c r="L14" s="127">
        <f>IF(SUMIFS('Quick Stats Data'!D:D,'Quick Stats Data'!A:A,$C$11,'Quick Stats Data'!$B:$B,$C14,'Quick Stats Data'!$C:$C,$L$9)=0," ",SUMIFS('Quick Stats Data'!D:D,'Quick Stats Data'!A:A,$C$11,'Quick Stats Data'!$B:$B,$C14,'Quick Stats Data'!$C:$C,$L$9))</f>
        <v>18.441990000000001</v>
      </c>
      <c r="M14" s="128" t="str">
        <f>IF(SUMIFS('Quick Stats Data'!K:K,'Quick Stats Data'!A:A,$C$11,'Quick Stats Data'!B:B,C14,'Quick Stats Data'!C:C,$L$9)&gt;=50,"**",(IF(SUMIFS('Quick Stats Data'!K:K,'Quick Stats Data'!A:A,$C$11,'Quick Stats Data'!B:B,C14,'Quick Stats Data'!C:C,$L$9)&gt;25,IF(SUMIFS('Quick Stats Data'!K:K,'Quick Stats Data'!A:A,$C$11,'Quick Stats Data'!B:B,C14,'Quick Stats Data'!C:C,$L$9),"*"," ")," ")))</f>
        <v xml:space="preserve"> </v>
      </c>
      <c r="N14" s="128">
        <f>IF(SUMIFS('Quick Stats Data'!E:E,'Quick Stats Data'!A:A,$C$11,'Quick Stats Data'!$B:$B,$C14,'Quick Stats Data'!$C:$C,$L$9)=0," ",SUMIFS('Quick Stats Data'!E:E,'Quick Stats Data'!A:A,$C$11,'Quick Stats Data'!$B:$B,$C14,'Quick Stats Data'!$C:$C,$L$9))</f>
        <v>17.083880000000001</v>
      </c>
      <c r="O14" s="128">
        <f>IF(SUMIFS('Quick Stats Data'!F:F,'Quick Stats Data'!A:A,$C$11,'Quick Stats Data'!$B:$B,$C14,'Quick Stats Data'!$C:$C,$L$9)=0," ",SUMIFS('Quick Stats Data'!F:F,'Quick Stats Data'!A:A,$C$11,'Quick Stats Data'!$B:$B,$C14,'Quick Stats Data'!$C:$C,$L$9))</f>
        <v>19.882169999999999</v>
      </c>
      <c r="P14" s="127">
        <f>SUMIFS('Quick Stats Data'!D:D,'Quick Stats Data'!$A:$A,$C$11,'Quick Stats Data'!$B:$B,$C14,'Quick Stats Data'!$C:$C,$P$9)</f>
        <v>18.190449999999998</v>
      </c>
      <c r="Q14" s="127"/>
      <c r="R14" s="128">
        <f>SUMIFS('Quick Stats Data'!E:E,'Quick Stats Data'!$A:$A,$C$11,'Quick Stats Data'!$B:$B,$C14,'Quick Stats Data'!$C:$C,$P$9)</f>
        <v>17.487559999999998</v>
      </c>
      <c r="S14" s="128">
        <f>SUMIFS('Quick Stats Data'!F:F,'Quick Stats Data'!$A:$A,$C$11,'Quick Stats Data'!$B:$B,$C14,'Quick Stats Data'!$C:$C,$P$9)</f>
        <v>18.915130000000001</v>
      </c>
    </row>
    <row r="15" spans="1:19" ht="15" customHeight="1">
      <c r="C15" s="126" t="s">
        <v>512</v>
      </c>
      <c r="D15" s="127">
        <f>IF(SUMIFS('Quick Stats Data'!D:D,'Quick Stats Data'!A:A,$C$11,'Quick Stats Data'!$B:$B,$C15,'Quick Stats Data'!$C:$C,$D$9)=0," ",SUMIFS('Quick Stats Data'!D:D,'Quick Stats Data'!A:A,$C$11,'Quick Stats Data'!$B:$B,$C15,'Quick Stats Data'!$C:$C,$D$9))</f>
        <v>14.72986</v>
      </c>
      <c r="E15" s="128" t="str">
        <f>IF(SUMIFS('Quick Stats Data'!K:K,'Quick Stats Data'!A:A,$C$11,'Quick Stats Data'!B:B,C15,'Quick Stats Data'!C:C,$D$9)&gt;=50,"**",(IF(SUMIFS('Quick Stats Data'!K:K,'Quick Stats Data'!A:A,$C$11,'Quick Stats Data'!B:B,C15,'Quick Stats Data'!C:C,$D$9)&gt;25,IF(SUMIFS('Quick Stats Data'!K:K,'Quick Stats Data'!A:A,$C$11,'Quick Stats Data'!B:B,C15,'Quick Stats Data'!C:C,$D$9),"*"," ")," ")))</f>
        <v xml:space="preserve"> </v>
      </c>
      <c r="F15" s="128">
        <f>IF(SUMIFS('Quick Stats Data'!E:E,'Quick Stats Data'!A:A,$C$11,'Quick Stats Data'!$B:$B,$C15,'Quick Stats Data'!$C:$C,$D$9)=0," ",SUMIFS('Quick Stats Data'!E:E,'Quick Stats Data'!A:A,$C$11,'Quick Stats Data'!$B:$B,$C15,'Quick Stats Data'!$C:$C,$D$9))</f>
        <v>9.7313899999999993</v>
      </c>
      <c r="G15" s="128">
        <f>IF(SUMIFS('Quick Stats Data'!F:F,'Quick Stats Data'!A:A,$C$11,'Quick Stats Data'!$B:$B,$C15,'Quick Stats Data'!$C:$C,$D$9)=0," ",SUMIFS('Quick Stats Data'!F:F,'Quick Stats Data'!A:A,$C$11,'Quick Stats Data'!$B:$B,$C15,'Quick Stats Data'!$C:$C,$D$9))</f>
        <v>21.67916</v>
      </c>
      <c r="H15" s="127">
        <f>IF(SUMIFS('Quick Stats Data'!D:D,'Quick Stats Data'!A:A,$C$11,'Quick Stats Data'!$B:$B,$C15,'Quick Stats Data'!$C:$C,$H$9)=0," ",SUMIFS('Quick Stats Data'!D:D,'Quick Stats Data'!A:A,$C$11,'Quick Stats Data'!$B:$B,$C15,'Quick Stats Data'!$C:$C,$H$9))</f>
        <v>17.54655</v>
      </c>
      <c r="I15" s="128" t="str">
        <f>IF(SUMIFS('Quick Stats Data'!K:K,'Quick Stats Data'!A:A,$C$11,'Quick Stats Data'!B:B,C15,'Quick Stats Data'!C:C,$H$9)&gt;=50,"**",(IF(SUMIFS('Quick Stats Data'!K:K,'Quick Stats Data'!A:A,$C$11,'Quick Stats Data'!B:B,C15,'Quick Stats Data'!C:C,$H$9)&gt;25,IF(SUMIFS('Quick Stats Data'!K:K,'Quick Stats Data'!A:A,$C$11,'Quick Stats Data'!B:B,C15,'Quick Stats Data'!C:C,$H$9),"*"," ")," ")))</f>
        <v xml:space="preserve"> </v>
      </c>
      <c r="J15" s="128">
        <f>IF(SUMIFS('Quick Stats Data'!E:E,'Quick Stats Data'!A:A,$C$11,'Quick Stats Data'!$B:$B,$C15,'Quick Stats Data'!$C:$C,$H$9)=0," ",SUMIFS('Quick Stats Data'!E:E,'Quick Stats Data'!A:A,$C$11,'Quick Stats Data'!$B:$B,$C15,'Quick Stats Data'!$C:$C,$H$9))</f>
        <v>13.16306</v>
      </c>
      <c r="K15" s="128">
        <f>IF(SUMIFS('Quick Stats Data'!F:F,'Quick Stats Data'!A:A,$C$11,'Quick Stats Data'!$B:$B,$C15,'Quick Stats Data'!$C:$C,$H$9)=0," ",SUMIFS('Quick Stats Data'!F:F,'Quick Stats Data'!A:A,$C$11,'Quick Stats Data'!$B:$B,$C15,'Quick Stats Data'!$C:$C,$H$9))</f>
        <v>23.003119999999999</v>
      </c>
      <c r="L15" s="127">
        <f>IF(SUMIFS('Quick Stats Data'!D:D,'Quick Stats Data'!A:A,$C$11,'Quick Stats Data'!$B:$B,$C15,'Quick Stats Data'!$C:$C,$L$9)=0," ",SUMIFS('Quick Stats Data'!D:D,'Quick Stats Data'!A:A,$C$11,'Quick Stats Data'!$B:$B,$C15,'Quick Stats Data'!$C:$C,$L$9))</f>
        <v>16.307130000000001</v>
      </c>
      <c r="M15" s="128" t="str">
        <f>IF(SUMIFS('Quick Stats Data'!K:K,'Quick Stats Data'!A:A,$C$11,'Quick Stats Data'!B:B,C15,'Quick Stats Data'!C:C,$L$9)&gt;=50,"**",(IF(SUMIFS('Quick Stats Data'!K:K,'Quick Stats Data'!A:A,$C$11,'Quick Stats Data'!B:B,C15,'Quick Stats Data'!C:C,$L$9)&gt;25,IF(SUMIFS('Quick Stats Data'!K:K,'Quick Stats Data'!A:A,$C$11,'Quick Stats Data'!B:B,C15,'Quick Stats Data'!C:C,$L$9),"*"," ")," ")))</f>
        <v xml:space="preserve"> </v>
      </c>
      <c r="N15" s="128">
        <f>IF(SUMIFS('Quick Stats Data'!E:E,'Quick Stats Data'!A:A,$C$11,'Quick Stats Data'!$B:$B,$C15,'Quick Stats Data'!$C:$C,$L$9)=0," ",SUMIFS('Quick Stats Data'!E:E,'Quick Stats Data'!A:A,$C$11,'Quick Stats Data'!$B:$B,$C15,'Quick Stats Data'!$C:$C,$L$9))</f>
        <v>15.056929999999999</v>
      </c>
      <c r="O15" s="128">
        <f>IF(SUMIFS('Quick Stats Data'!F:F,'Quick Stats Data'!A:A,$C$11,'Quick Stats Data'!$B:$B,$C15,'Quick Stats Data'!$C:$C,$L$9)=0," ",SUMIFS('Quick Stats Data'!F:F,'Quick Stats Data'!A:A,$C$11,'Quick Stats Data'!$B:$B,$C15,'Quick Stats Data'!$C:$C,$L$9))</f>
        <v>17.639589999999998</v>
      </c>
      <c r="P15" s="127">
        <f>SUMIFS('Quick Stats Data'!D:D,'Quick Stats Data'!$A:$A,$C$11,'Quick Stats Data'!$B:$B,$C15,'Quick Stats Data'!$C:$C,$P$9)</f>
        <v>16.564219999999999</v>
      </c>
      <c r="Q15" s="127"/>
      <c r="R15" s="128">
        <f>SUMIFS('Quick Stats Data'!E:E,'Quick Stats Data'!$A:$A,$C$11,'Quick Stats Data'!$B:$B,$C15,'Quick Stats Data'!$C:$C,$P$9)</f>
        <v>15.899039999999999</v>
      </c>
      <c r="S15" s="128">
        <f>SUMIFS('Quick Stats Data'!F:F,'Quick Stats Data'!$A:$A,$C$11,'Quick Stats Data'!$B:$B,$C15,'Quick Stats Data'!$C:$C,$P$9)</f>
        <v>17.251519999999999</v>
      </c>
    </row>
    <row r="16" spans="1:19" ht="15" customHeight="1">
      <c r="C16" s="126" t="s">
        <v>513</v>
      </c>
      <c r="D16" s="127">
        <f>IF(SUMIFS('Quick Stats Data'!D:D,'Quick Stats Data'!A:A,$C$11,'Quick Stats Data'!$B:$B,$C16,'Quick Stats Data'!$C:$C,$D$9)=0," ",SUMIFS('Quick Stats Data'!D:D,'Quick Stats Data'!A:A,$C$11,'Quick Stats Data'!$B:$B,$C16,'Quick Stats Data'!$C:$C,$D$9))</f>
        <v>34.704410000000003</v>
      </c>
      <c r="E16" s="128" t="str">
        <f>IF(SUMIFS('Quick Stats Data'!K:K,'Quick Stats Data'!A:A,$C$11,'Quick Stats Data'!B:B,C16,'Quick Stats Data'!C:C,$D$9)&gt;=50,"**",(IF(SUMIFS('Quick Stats Data'!K:K,'Quick Stats Data'!A:A,$C$11,'Quick Stats Data'!B:B,C16,'Quick Stats Data'!C:C,$D$9)&gt;25,IF(SUMIFS('Quick Stats Data'!K:K,'Quick Stats Data'!A:A,$C$11,'Quick Stats Data'!B:B,C16,'Quick Stats Data'!C:C,$D$9),"*"," ")," ")))</f>
        <v xml:space="preserve"> </v>
      </c>
      <c r="F16" s="128">
        <f>IF(SUMIFS('Quick Stats Data'!E:E,'Quick Stats Data'!A:A,$C$11,'Quick Stats Data'!$B:$B,$C16,'Quick Stats Data'!$C:$C,$D$9)=0," ",SUMIFS('Quick Stats Data'!E:E,'Quick Stats Data'!A:A,$C$11,'Quick Stats Data'!$B:$B,$C16,'Quick Stats Data'!$C:$C,$D$9))</f>
        <v>27.392160000000001</v>
      </c>
      <c r="G16" s="128">
        <f>IF(SUMIFS('Quick Stats Data'!F:F,'Quick Stats Data'!A:A,$C$11,'Quick Stats Data'!$B:$B,$C16,'Quick Stats Data'!$C:$C,$D$9)=0," ",SUMIFS('Quick Stats Data'!F:F,'Quick Stats Data'!A:A,$C$11,'Quick Stats Data'!$B:$B,$C16,'Quick Stats Data'!$C:$C,$D$9))</f>
        <v>42.817549999999997</v>
      </c>
      <c r="H16" s="127">
        <f>IF(SUMIFS('Quick Stats Data'!D:D,'Quick Stats Data'!A:A,$C$11,'Quick Stats Data'!$B:$B,$C16,'Quick Stats Data'!$C:$C,$H$9)=0," ",SUMIFS('Quick Stats Data'!D:D,'Quick Stats Data'!A:A,$C$11,'Quick Stats Data'!$B:$B,$C16,'Quick Stats Data'!$C:$C,$H$9))</f>
        <v>34.497720000000001</v>
      </c>
      <c r="I16" s="128" t="str">
        <f>IF(SUMIFS('Quick Stats Data'!K:K,'Quick Stats Data'!A:A,$C$11,'Quick Stats Data'!B:B,C16,'Quick Stats Data'!C:C,$H$9)&gt;=50,"**",(IF(SUMIFS('Quick Stats Data'!K:K,'Quick Stats Data'!A:A,$C$11,'Quick Stats Data'!B:B,C16,'Quick Stats Data'!C:C,$H$9)&gt;25,IF(SUMIFS('Quick Stats Data'!K:K,'Quick Stats Data'!A:A,$C$11,'Quick Stats Data'!B:B,C16,'Quick Stats Data'!C:C,$H$9),"*"," ")," ")))</f>
        <v xml:space="preserve"> </v>
      </c>
      <c r="J16" s="128">
        <f>IF(SUMIFS('Quick Stats Data'!E:E,'Quick Stats Data'!A:A,$C$11,'Quick Stats Data'!$B:$B,$C16,'Quick Stats Data'!$C:$C,$H$9)=0," ",SUMIFS('Quick Stats Data'!E:E,'Quick Stats Data'!A:A,$C$11,'Quick Stats Data'!$B:$B,$C16,'Quick Stats Data'!$C:$C,$H$9))</f>
        <v>29.298179999999999</v>
      </c>
      <c r="K16" s="128">
        <f>IF(SUMIFS('Quick Stats Data'!F:F,'Quick Stats Data'!A:A,$C$11,'Quick Stats Data'!$B:$B,$C16,'Quick Stats Data'!$C:$C,$H$9)=0," ",SUMIFS('Quick Stats Data'!F:F,'Quick Stats Data'!A:A,$C$11,'Quick Stats Data'!$B:$B,$C16,'Quick Stats Data'!$C:$C,$H$9))</f>
        <v>40.096710000000002</v>
      </c>
      <c r="L16" s="127">
        <f>IF(SUMIFS('Quick Stats Data'!D:D,'Quick Stats Data'!A:A,$C$11,'Quick Stats Data'!$B:$B,$C16,'Quick Stats Data'!$C:$C,$L$9)=0," ",SUMIFS('Quick Stats Data'!D:D,'Quick Stats Data'!A:A,$C$11,'Quick Stats Data'!$B:$B,$C16,'Quick Stats Data'!$C:$C,$L$9))</f>
        <v>27.560500000000001</v>
      </c>
      <c r="M16" s="128" t="str">
        <f>IF(SUMIFS('Quick Stats Data'!K:K,'Quick Stats Data'!A:A,$C$11,'Quick Stats Data'!B:B,C16,'Quick Stats Data'!C:C,$L$9)&gt;=50,"**",(IF(SUMIFS('Quick Stats Data'!K:K,'Quick Stats Data'!A:A,$C$11,'Quick Stats Data'!B:B,C16,'Quick Stats Data'!C:C,$L$9)&gt;25,IF(SUMIFS('Quick Stats Data'!K:K,'Quick Stats Data'!A:A,$C$11,'Quick Stats Data'!B:B,C16,'Quick Stats Data'!C:C,$L$9),"*"," ")," ")))</f>
        <v xml:space="preserve"> </v>
      </c>
      <c r="N16" s="128">
        <f>IF(SUMIFS('Quick Stats Data'!E:E,'Quick Stats Data'!A:A,$C$11,'Quick Stats Data'!$B:$B,$C16,'Quick Stats Data'!$C:$C,$L$9)=0," ",SUMIFS('Quick Stats Data'!E:E,'Quick Stats Data'!A:A,$C$11,'Quick Stats Data'!$B:$B,$C16,'Quick Stats Data'!$C:$C,$L$9))</f>
        <v>26.03783</v>
      </c>
      <c r="O16" s="128">
        <f>IF(SUMIFS('Quick Stats Data'!F:F,'Quick Stats Data'!A:A,$C$11,'Quick Stats Data'!$B:$B,$C16,'Quick Stats Data'!$C:$C,$L$9)=0," ",SUMIFS('Quick Stats Data'!F:F,'Quick Stats Data'!A:A,$C$11,'Quick Stats Data'!$B:$B,$C16,'Quick Stats Data'!$C:$C,$L$9))</f>
        <v>29.137129999999999</v>
      </c>
      <c r="P16" s="127">
        <f>SUMIFS('Quick Stats Data'!D:D,'Quick Stats Data'!$A:$A,$C$11,'Quick Stats Data'!$B:$B,$C16,'Quick Stats Data'!$C:$C,$P$9)</f>
        <v>24.734400000000001</v>
      </c>
      <c r="Q16" s="127"/>
      <c r="R16" s="128">
        <f>SUMIFS('Quick Stats Data'!E:E,'Quick Stats Data'!$A:$A,$C$11,'Quick Stats Data'!$B:$B,$C16,'Quick Stats Data'!$C:$C,$P$9)</f>
        <v>23.97662</v>
      </c>
      <c r="S16" s="128">
        <f>SUMIFS('Quick Stats Data'!F:F,'Quick Stats Data'!$A:$A,$C$11,'Quick Stats Data'!$B:$B,$C16,'Quick Stats Data'!$C:$C,$P$9)</f>
        <v>25.508099999999999</v>
      </c>
    </row>
    <row r="17" spans="1:19" ht="15" customHeight="1">
      <c r="C17" s="63"/>
      <c r="D17" s="68"/>
      <c r="E17" s="68"/>
      <c r="F17" s="63"/>
      <c r="G17" s="63"/>
      <c r="H17" s="68"/>
      <c r="I17" s="68"/>
      <c r="J17" s="63"/>
      <c r="K17" s="63"/>
      <c r="L17" s="68"/>
      <c r="M17" s="68"/>
      <c r="N17" s="63"/>
      <c r="O17" s="63"/>
      <c r="P17" s="68"/>
      <c r="Q17" s="68"/>
      <c r="R17" s="63"/>
      <c r="S17" s="63"/>
    </row>
    <row r="18" spans="1:19" ht="30.75" customHeight="1">
      <c r="C18" s="149" t="s">
        <v>460</v>
      </c>
      <c r="D18" s="148" t="s">
        <v>91</v>
      </c>
      <c r="E18" s="148"/>
      <c r="F18" s="148" t="s">
        <v>90</v>
      </c>
      <c r="G18" s="148" t="s">
        <v>89</v>
      </c>
      <c r="H18" s="148" t="s">
        <v>91</v>
      </c>
      <c r="I18" s="148"/>
      <c r="J18" s="148" t="s">
        <v>90</v>
      </c>
      <c r="K18" s="148" t="s">
        <v>89</v>
      </c>
      <c r="L18" s="148" t="s">
        <v>91</v>
      </c>
      <c r="M18" s="148"/>
      <c r="N18" s="148" t="s">
        <v>90</v>
      </c>
      <c r="O18" s="148" t="s">
        <v>89</v>
      </c>
      <c r="P18" s="148" t="s">
        <v>91</v>
      </c>
      <c r="Q18" s="148"/>
      <c r="R18" s="148" t="s">
        <v>90</v>
      </c>
      <c r="S18" s="148" t="s">
        <v>89</v>
      </c>
    </row>
    <row r="19" spans="1:19" ht="15" customHeight="1">
      <c r="C19" s="126" t="s">
        <v>430</v>
      </c>
      <c r="D19" s="127">
        <f>IF(SUMIFS('Quick Stats Data'!D:D,'Quick Stats Data'!A:A,$C$18,'Quick Stats Data'!$B:$B,$C19,'Quick Stats Data'!$C:$C,$D$9)=0," ",SUMIFS('Quick Stats Data'!D:D,'Quick Stats Data'!A:A,$C$18,'Quick Stats Data'!$B:$B,$C19,'Quick Stats Data'!$C:$C,$D$9))</f>
        <v>53.48</v>
      </c>
      <c r="E19" s="128" t="str">
        <f>IF(SUMIFS('Quick Stats Data'!K:K,'Quick Stats Data'!A:A,$C$18,'Quick Stats Data'!B:B,C19,'Quick Stats Data'!C:C,$D$9)&gt;=50,"**",(IF(SUMIFS('Quick Stats Data'!K:K,'Quick Stats Data'!A:A,$C$18,'Quick Stats Data'!B:B,C19,'Quick Stats Data'!C:C,$D$9)&gt;25,IF(SUMIFS('Quick Stats Data'!K:K,'Quick Stats Data'!A:A,$C$18,'Quick Stats Data'!B:B,C19,'Quick Stats Data'!C:C,$D$9),"*"," ")," ")))</f>
        <v xml:space="preserve"> </v>
      </c>
      <c r="F19" s="128">
        <f>IF(SUMIFS('Quick Stats Data'!E:E,'Quick Stats Data'!A:A,$C$18,'Quick Stats Data'!$B:$B,$C19,'Quick Stats Data'!$C:$C,$D$9)=0," ",SUMIFS('Quick Stats Data'!E:E,'Quick Stats Data'!A:A,$C$18,'Quick Stats Data'!$B:$B,$C19,'Quick Stats Data'!$C:$C,$D$9))</f>
        <v>39.99</v>
      </c>
      <c r="G19" s="128">
        <f>IF(SUMIFS('Quick Stats Data'!F:F,'Quick Stats Data'!A:A,$C$18,'Quick Stats Data'!$B:$B,$C19,'Quick Stats Data'!$C:$C,$D$9)=0," ",SUMIFS('Quick Stats Data'!F:F,'Quick Stats Data'!A:A,$C$18,'Quick Stats Data'!$B:$B,$C19,'Quick Stats Data'!$C:$C,$D$9))</f>
        <v>66.489999999999995</v>
      </c>
      <c r="H19" s="127">
        <f>IF(SUMIFS('Quick Stats Data'!D:D,'Quick Stats Data'!A:A,$C$18,'Quick Stats Data'!$B:$B,$C19,'Quick Stats Data'!$C:$C,$H$9)=0," ",SUMIFS('Quick Stats Data'!D:D,'Quick Stats Data'!A:A,$C$18,'Quick Stats Data'!$B:$B,$C19,'Quick Stats Data'!$C:$C,$H$9))</f>
        <v>49.69</v>
      </c>
      <c r="I19" s="128" t="str">
        <f>IF(SUMIFS('Quick Stats Data'!K:K,'Quick Stats Data'!A:A,$C$18,'Quick Stats Data'!B:B,C19,'Quick Stats Data'!C:C,$H$9)&gt;=50,"**",(IF(SUMIFS('Quick Stats Data'!K:K,'Quick Stats Data'!A:A,$C$18,'Quick Stats Data'!B:B,C19,'Quick Stats Data'!C:C,$H$9)&gt;25,IF(SUMIFS('Quick Stats Data'!K:K,'Quick Stats Data'!A:A,$C$18,'Quick Stats Data'!B:B,C19,'Quick Stats Data'!C:C,$H$9),"*"," ")," ")))</f>
        <v xml:space="preserve"> </v>
      </c>
      <c r="J19" s="128">
        <f>IF(SUMIFS('Quick Stats Data'!E:E,'Quick Stats Data'!A:A,$C$18,'Quick Stats Data'!$B:$B,$C19,'Quick Stats Data'!$C:$C,$H$9)=0," ",SUMIFS('Quick Stats Data'!E:E,'Quick Stats Data'!A:A,$C$18,'Quick Stats Data'!$B:$B,$C19,'Quick Stats Data'!$C:$C,$H$9))</f>
        <v>39.19</v>
      </c>
      <c r="K19" s="128">
        <f>IF(SUMIFS('Quick Stats Data'!F:F,'Quick Stats Data'!A:A,$C$18,'Quick Stats Data'!$B:$B,$C19,'Quick Stats Data'!$C:$C,$H$9)=0," ",SUMIFS('Quick Stats Data'!F:F,'Quick Stats Data'!A:A,$C$18,'Quick Stats Data'!$B:$B,$C19,'Quick Stats Data'!$C:$C,$H$9))</f>
        <v>60.21</v>
      </c>
      <c r="L19" s="127">
        <f>IF(SUMIFS('Quick Stats Data'!D:D,'Quick Stats Data'!A:A,$C$18,'Quick Stats Data'!$B:$B,$C19,'Quick Stats Data'!$C:$C,$L$9)=0," ",SUMIFS('Quick Stats Data'!D:D,'Quick Stats Data'!A:A,$C$18,'Quick Stats Data'!$B:$B,$C19,'Quick Stats Data'!$C:$C,$L$9))</f>
        <v>59.09</v>
      </c>
      <c r="M19" s="128" t="str">
        <f>IF(SUMIFS('Quick Stats Data'!K:K,'Quick Stats Data'!A:A,$C$18,'Quick Stats Data'!B:B,C19,'Quick Stats Data'!C:C,$L$9)&gt;=50,"**",(IF(SUMIFS('Quick Stats Data'!K:K,'Quick Stats Data'!A:A,$C$18,'Quick Stats Data'!B:B,C19,'Quick Stats Data'!C:C,$L$9)&gt;25,IF(SUMIFS('Quick Stats Data'!K:K,'Quick Stats Data'!A:A,$C$18,'Quick Stats Data'!B:B,C19,'Quick Stats Data'!C:C,$L$9),"*"," ")," ")))</f>
        <v xml:space="preserve"> </v>
      </c>
      <c r="N19" s="128">
        <f>IF(SUMIFS('Quick Stats Data'!E:E,'Quick Stats Data'!A:A,$C$18,'Quick Stats Data'!$B:$B,$C19,'Quick Stats Data'!$C:$C,$L$9)=0," ",SUMIFS('Quick Stats Data'!E:E,'Quick Stats Data'!A:A,$C$18,'Quick Stats Data'!$B:$B,$C19,'Quick Stats Data'!$C:$C,$L$9))</f>
        <v>56.24</v>
      </c>
      <c r="O19" s="128">
        <f>IF(SUMIFS('Quick Stats Data'!F:F,'Quick Stats Data'!A:A,$C$18,'Quick Stats Data'!$B:$B,$C19,'Quick Stats Data'!$C:$C,$L$9)=0," ",SUMIFS('Quick Stats Data'!F:F,'Quick Stats Data'!A:A,$C$18,'Quick Stats Data'!$B:$B,$C19,'Quick Stats Data'!$C:$C,$L$9))</f>
        <v>61.89</v>
      </c>
      <c r="P19" s="127">
        <f>SUMIFS('Quick Stats Data'!D:D,'Quick Stats Data'!$A:$A,$C$18,'Quick Stats Data'!$B:$B,$C19,'Quick Stats Data'!$C:$C,$P$9)</f>
        <v>56.88</v>
      </c>
      <c r="Q19" s="127"/>
      <c r="R19" s="128">
        <f>SUMIFS('Quick Stats Data'!E:E,'Quick Stats Data'!$A:$A,$C$18,'Quick Stats Data'!$B:$B,$C19,'Quick Stats Data'!$C:$C,$P$9)</f>
        <v>55.25</v>
      </c>
      <c r="S19" s="128">
        <f>SUMIFS('Quick Stats Data'!F:F,'Quick Stats Data'!$A:$A,$C$18,'Quick Stats Data'!$B:$B,$C19,'Quick Stats Data'!$C:$C,$P$9)</f>
        <v>58.5</v>
      </c>
    </row>
    <row r="20" spans="1:19" ht="15" customHeight="1">
      <c r="C20" s="126" t="s">
        <v>431</v>
      </c>
      <c r="D20" s="127">
        <f>IF(SUMIFS('Quick Stats Data'!D:D,'Quick Stats Data'!A:A,$C$18,'Quick Stats Data'!$B:$B,$C20,'Quick Stats Data'!$C:$C,$D$9)=0," ",SUMIFS('Quick Stats Data'!D:D,'Quick Stats Data'!A:A,$C$18,'Quick Stats Data'!$B:$B,$C20,'Quick Stats Data'!$C:$C,$D$9))</f>
        <v>14.49</v>
      </c>
      <c r="E20" s="128" t="str">
        <f>IF(SUMIFS('Quick Stats Data'!K:K,'Quick Stats Data'!A:A,$C$18,'Quick Stats Data'!B:B,C20,'Quick Stats Data'!C:C,$D$9)&gt;=50,"**",(IF(SUMIFS('Quick Stats Data'!K:K,'Quick Stats Data'!A:A,$C$18,'Quick Stats Data'!B:B,C20,'Quick Stats Data'!C:C,$D$9)&gt;25,IF(SUMIFS('Quick Stats Data'!K:K,'Quick Stats Data'!A:A,$C$18,'Quick Stats Data'!B:B,C20,'Quick Stats Data'!C:C,$D$9),"*"," ")," ")))</f>
        <v xml:space="preserve"> </v>
      </c>
      <c r="F20" s="128">
        <f>IF(SUMIFS('Quick Stats Data'!E:E,'Quick Stats Data'!A:A,$C$18,'Quick Stats Data'!$B:$B,$C20,'Quick Stats Data'!$C:$C,$D$9)=0," ",SUMIFS('Quick Stats Data'!E:E,'Quick Stats Data'!A:A,$C$18,'Quick Stats Data'!$B:$B,$C20,'Quick Stats Data'!$C:$C,$D$9))</f>
        <v>9.14</v>
      </c>
      <c r="G20" s="128">
        <f>IF(SUMIFS('Quick Stats Data'!F:F,'Quick Stats Data'!A:A,$C$18,'Quick Stats Data'!$B:$B,$C20,'Quick Stats Data'!$C:$C,$D$9)=0," ",SUMIFS('Quick Stats Data'!F:F,'Quick Stats Data'!A:A,$C$18,'Quick Stats Data'!$B:$B,$C20,'Quick Stats Data'!$C:$C,$D$9))</f>
        <v>22.21</v>
      </c>
      <c r="H20" s="127">
        <f>IF(SUMIFS('Quick Stats Data'!D:D,'Quick Stats Data'!A:A,$C$18,'Quick Stats Data'!$B:$B,$C20,'Quick Stats Data'!$C:$C,$H$9)=0," ",SUMIFS('Quick Stats Data'!D:D,'Quick Stats Data'!A:A,$C$18,'Quick Stats Data'!$B:$B,$C20,'Quick Stats Data'!$C:$C,$H$9))</f>
        <v>16.010000000000002</v>
      </c>
      <c r="I20" s="128" t="str">
        <f>IF(SUMIFS('Quick Stats Data'!K:K,'Quick Stats Data'!A:A,$C$18,'Quick Stats Data'!B:B,C20,'Quick Stats Data'!C:C,$H$9)&gt;=50,"**",(IF(SUMIFS('Quick Stats Data'!K:K,'Quick Stats Data'!A:A,$C$18,'Quick Stats Data'!B:B,C20,'Quick Stats Data'!C:C,$H$9)&gt;25,IF(SUMIFS('Quick Stats Data'!K:K,'Quick Stats Data'!A:A,$C$18,'Quick Stats Data'!B:B,C20,'Quick Stats Data'!C:C,$H$9),"*"," ")," ")))</f>
        <v xml:space="preserve"> </v>
      </c>
      <c r="J20" s="128">
        <f>IF(SUMIFS('Quick Stats Data'!E:E,'Quick Stats Data'!A:A,$C$18,'Quick Stats Data'!$B:$B,$C20,'Quick Stats Data'!$C:$C,$H$9)=0," ",SUMIFS('Quick Stats Data'!E:E,'Quick Stats Data'!A:A,$C$18,'Quick Stats Data'!$B:$B,$C20,'Quick Stats Data'!$C:$C,$H$9))</f>
        <v>11.69</v>
      </c>
      <c r="K20" s="128">
        <f>IF(SUMIFS('Quick Stats Data'!F:F,'Quick Stats Data'!A:A,$C$18,'Quick Stats Data'!$B:$B,$C20,'Quick Stats Data'!$C:$C,$H$9)=0," ",SUMIFS('Quick Stats Data'!F:F,'Quick Stats Data'!A:A,$C$18,'Quick Stats Data'!$B:$B,$C20,'Quick Stats Data'!$C:$C,$H$9))</f>
        <v>21.54</v>
      </c>
      <c r="L20" s="127">
        <f>IF(SUMIFS('Quick Stats Data'!D:D,'Quick Stats Data'!A:A,$C$18,'Quick Stats Data'!$B:$B,$C20,'Quick Stats Data'!$C:$C,$L$9)=0," ",SUMIFS('Quick Stats Data'!D:D,'Quick Stats Data'!A:A,$C$18,'Quick Stats Data'!$B:$B,$C20,'Quick Stats Data'!$C:$C,$L$9))</f>
        <v>17.5</v>
      </c>
      <c r="M20" s="128" t="str">
        <f>IF(SUMIFS('Quick Stats Data'!K:K,'Quick Stats Data'!A:A,$C$18,'Quick Stats Data'!B:B,C20,'Quick Stats Data'!C:C,$L$9)&gt;=50,"**",(IF(SUMIFS('Quick Stats Data'!K:K,'Quick Stats Data'!A:A,$C$18,'Quick Stats Data'!B:B,C20,'Quick Stats Data'!C:C,$L$9)&gt;25,IF(SUMIFS('Quick Stats Data'!K:K,'Quick Stats Data'!A:A,$C$18,'Quick Stats Data'!B:B,C20,'Quick Stats Data'!C:C,$L$9),"*"," ")," ")))</f>
        <v xml:space="preserve"> </v>
      </c>
      <c r="N20" s="128">
        <f>IF(SUMIFS('Quick Stats Data'!E:E,'Quick Stats Data'!A:A,$C$18,'Quick Stats Data'!$B:$B,$C20,'Quick Stats Data'!$C:$C,$L$9)=0," ",SUMIFS('Quick Stats Data'!E:E,'Quick Stats Data'!A:A,$C$18,'Quick Stats Data'!$B:$B,$C20,'Quick Stats Data'!$C:$C,$L$9))</f>
        <v>15.34</v>
      </c>
      <c r="O20" s="128">
        <f>IF(SUMIFS('Quick Stats Data'!F:F,'Quick Stats Data'!A:A,$C$18,'Quick Stats Data'!$B:$B,$C20,'Quick Stats Data'!$C:$C,$L$9)=0," ",SUMIFS('Quick Stats Data'!F:F,'Quick Stats Data'!A:A,$C$18,'Quick Stats Data'!$B:$B,$C20,'Quick Stats Data'!$C:$C,$L$9))</f>
        <v>19.899999999999999</v>
      </c>
      <c r="P20" s="127">
        <f>SUMIFS('Quick Stats Data'!D:D,'Quick Stats Data'!$A:$A,$C$18,'Quick Stats Data'!$B:$B,$C20,'Quick Stats Data'!$C:$C,$P$9)</f>
        <v>18.600000000000001</v>
      </c>
      <c r="Q20" s="127"/>
      <c r="R20" s="128">
        <f>SUMIFS('Quick Stats Data'!E:E,'Quick Stats Data'!$A:$A,$C$18,'Quick Stats Data'!$B:$B,$C20,'Quick Stats Data'!$C:$C,$P$9)</f>
        <v>17.239999999999998</v>
      </c>
      <c r="S20" s="128">
        <f>SUMIFS('Quick Stats Data'!F:F,'Quick Stats Data'!$A:$A,$C$18,'Quick Stats Data'!$B:$B,$C20,'Quick Stats Data'!$C:$C,$P$9)</f>
        <v>20.03</v>
      </c>
    </row>
    <row r="21" spans="1:19" ht="15" customHeight="1">
      <c r="C21" s="126" t="s">
        <v>432</v>
      </c>
      <c r="D21" s="127">
        <f>IF(SUMIFS('Quick Stats Data'!D:D,'Quick Stats Data'!A:A,$C$18,'Quick Stats Data'!$B:$B,$C21,'Quick Stats Data'!$C:$C,$D$9)=0," ",SUMIFS('Quick Stats Data'!D:D,'Quick Stats Data'!A:A,$C$18,'Quick Stats Data'!$B:$B,$C21,'Quick Stats Data'!$C:$C,$D$9))</f>
        <v>25.74</v>
      </c>
      <c r="E21" s="128" t="str">
        <f>IF(SUMIFS('Quick Stats Data'!K:K,'Quick Stats Data'!A:A,$C$18,'Quick Stats Data'!B:B,C21,'Quick Stats Data'!C:C,$D$9)&gt;=50,"**",(IF(SUMIFS('Quick Stats Data'!K:K,'Quick Stats Data'!A:A,$C$18,'Quick Stats Data'!B:B,C21,'Quick Stats Data'!C:C,$D$9)&gt;25,IF(SUMIFS('Quick Stats Data'!K:K,'Quick Stats Data'!A:A,$C$18,'Quick Stats Data'!B:B,C21,'Quick Stats Data'!C:C,$D$9),"*"," ")," ")))</f>
        <v xml:space="preserve"> </v>
      </c>
      <c r="F21" s="128">
        <f>IF(SUMIFS('Quick Stats Data'!E:E,'Quick Stats Data'!A:A,$C$18,'Quick Stats Data'!$B:$B,$C21,'Quick Stats Data'!$C:$C,$D$9)=0," ",SUMIFS('Quick Stats Data'!E:E,'Quick Stats Data'!A:A,$C$18,'Quick Stats Data'!$B:$B,$C21,'Quick Stats Data'!$C:$C,$D$9))</f>
        <v>17.53</v>
      </c>
      <c r="G21" s="128">
        <f>IF(SUMIFS('Quick Stats Data'!F:F,'Quick Stats Data'!A:A,$C$18,'Quick Stats Data'!$B:$B,$C21,'Quick Stats Data'!$C:$C,$D$9)=0," ",SUMIFS('Quick Stats Data'!F:F,'Quick Stats Data'!A:A,$C$18,'Quick Stats Data'!$B:$B,$C21,'Quick Stats Data'!$C:$C,$D$9))</f>
        <v>36.119999999999997</v>
      </c>
      <c r="H21" s="127">
        <f>IF(SUMIFS('Quick Stats Data'!D:D,'Quick Stats Data'!A:A,$C$18,'Quick Stats Data'!$B:$B,$C21,'Quick Stats Data'!$C:$C,$H$9)=0," ",SUMIFS('Quick Stats Data'!D:D,'Quick Stats Data'!A:A,$C$18,'Quick Stats Data'!$B:$B,$C21,'Quick Stats Data'!$C:$C,$H$9))</f>
        <v>26.32</v>
      </c>
      <c r="I21" s="128" t="str">
        <f>IF(SUMIFS('Quick Stats Data'!K:K,'Quick Stats Data'!A:A,$C$18,'Quick Stats Data'!B:B,C21,'Quick Stats Data'!C:C,$H$9)&gt;=50,"**",(IF(SUMIFS('Quick Stats Data'!K:K,'Quick Stats Data'!A:A,$C$18,'Quick Stats Data'!B:B,C21,'Quick Stats Data'!C:C,$H$9)&gt;25,IF(SUMIFS('Quick Stats Data'!K:K,'Quick Stats Data'!A:A,$C$18,'Quick Stats Data'!B:B,C21,'Quick Stats Data'!C:C,$H$9),"*"," ")," ")))</f>
        <v xml:space="preserve"> </v>
      </c>
      <c r="J21" s="128">
        <f>IF(SUMIFS('Quick Stats Data'!E:E,'Quick Stats Data'!A:A,$C$18,'Quick Stats Data'!$B:$B,$C21,'Quick Stats Data'!$C:$C,$H$9)=0," ",SUMIFS('Quick Stats Data'!E:E,'Quick Stats Data'!A:A,$C$18,'Quick Stats Data'!$B:$B,$C21,'Quick Stats Data'!$C:$C,$H$9))</f>
        <v>20.32</v>
      </c>
      <c r="K21" s="128">
        <f>IF(SUMIFS('Quick Stats Data'!F:F,'Quick Stats Data'!A:A,$C$18,'Quick Stats Data'!$B:$B,$C21,'Quick Stats Data'!$C:$C,$H$9)=0," ",SUMIFS('Quick Stats Data'!F:F,'Quick Stats Data'!A:A,$C$18,'Quick Stats Data'!$B:$B,$C21,'Quick Stats Data'!$C:$C,$H$9))</f>
        <v>33.36</v>
      </c>
      <c r="L21" s="127">
        <f>IF(SUMIFS('Quick Stats Data'!D:D,'Quick Stats Data'!A:A,$C$18,'Quick Stats Data'!$B:$B,$C21,'Quick Stats Data'!$C:$C,$L$9)=0," ",SUMIFS('Quick Stats Data'!D:D,'Quick Stats Data'!A:A,$C$18,'Quick Stats Data'!$B:$B,$C21,'Quick Stats Data'!$C:$C,$L$9))</f>
        <v>17.09</v>
      </c>
      <c r="M21" s="128" t="str">
        <f>IF(SUMIFS('Quick Stats Data'!K:K,'Quick Stats Data'!A:A,$C$18,'Quick Stats Data'!B:B,C21,'Quick Stats Data'!C:C,$L$9)&gt;=50,"**",(IF(SUMIFS('Quick Stats Data'!K:K,'Quick Stats Data'!A:A,$C$18,'Quick Stats Data'!B:B,C21,'Quick Stats Data'!C:C,$L$9)&gt;25,IF(SUMIFS('Quick Stats Data'!K:K,'Quick Stats Data'!A:A,$C$18,'Quick Stats Data'!B:B,C21,'Quick Stats Data'!C:C,$L$9),"*"," ")," ")))</f>
        <v xml:space="preserve"> </v>
      </c>
      <c r="N21" s="128">
        <f>IF(SUMIFS('Quick Stats Data'!E:E,'Quick Stats Data'!A:A,$C$18,'Quick Stats Data'!$B:$B,$C21,'Quick Stats Data'!$C:$C,$L$9)=0," ",SUMIFS('Quick Stats Data'!E:E,'Quick Stats Data'!A:A,$C$18,'Quick Stats Data'!$B:$B,$C21,'Quick Stats Data'!$C:$C,$L$9))</f>
        <v>15.29</v>
      </c>
      <c r="O21" s="128">
        <f>IF(SUMIFS('Quick Stats Data'!F:F,'Quick Stats Data'!A:A,$C$18,'Quick Stats Data'!$B:$B,$C21,'Quick Stats Data'!$C:$C,$L$9)=0," ",SUMIFS('Quick Stats Data'!F:F,'Quick Stats Data'!A:A,$C$18,'Quick Stats Data'!$B:$B,$C21,'Quick Stats Data'!$C:$C,$L$9))</f>
        <v>19.059999999999999</v>
      </c>
      <c r="P21" s="127">
        <f>SUMIFS('Quick Stats Data'!D:D,'Quick Stats Data'!$A:$A,$C$18,'Quick Stats Data'!$B:$B,$C21,'Quick Stats Data'!$C:$C,$P$9)</f>
        <v>18.05</v>
      </c>
      <c r="Q21" s="127"/>
      <c r="R21" s="128">
        <f>SUMIFS('Quick Stats Data'!E:E,'Quick Stats Data'!$A:$A,$C$18,'Quick Stats Data'!$B:$B,$C21,'Quick Stats Data'!$C:$C,$P$9)</f>
        <v>16.79</v>
      </c>
      <c r="S21" s="128">
        <f>SUMIFS('Quick Stats Data'!F:F,'Quick Stats Data'!$A:$A,$C$18,'Quick Stats Data'!$B:$B,$C21,'Quick Stats Data'!$C:$C,$P$9)</f>
        <v>19.38</v>
      </c>
    </row>
    <row r="22" spans="1:19" ht="15" customHeight="1" thickBot="1">
      <c r="A22" s="54"/>
      <c r="B22" s="55"/>
      <c r="C22" s="56"/>
      <c r="D22" s="57"/>
      <c r="E22" s="57"/>
      <c r="F22" s="57"/>
      <c r="G22" s="57"/>
      <c r="H22" s="58"/>
      <c r="I22" s="58"/>
      <c r="J22" s="58"/>
      <c r="K22" s="58"/>
      <c r="L22" s="57"/>
      <c r="M22" s="57"/>
      <c r="N22" s="57"/>
      <c r="O22" s="57"/>
      <c r="P22" s="57"/>
      <c r="Q22" s="57"/>
      <c r="R22" s="57"/>
      <c r="S22" s="57"/>
    </row>
    <row r="23" spans="1:19" ht="7.5" customHeight="1" thickTop="1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</row>
    <row r="24" spans="1:19" s="52" customFormat="1" ht="30.75" customHeight="1">
      <c r="C24" s="149" t="s">
        <v>529</v>
      </c>
      <c r="D24" s="148" t="s">
        <v>91</v>
      </c>
      <c r="E24" s="148"/>
      <c r="F24" s="148" t="s">
        <v>90</v>
      </c>
      <c r="G24" s="148" t="s">
        <v>89</v>
      </c>
      <c r="H24" s="148" t="s">
        <v>91</v>
      </c>
      <c r="I24" s="148"/>
      <c r="J24" s="148" t="s">
        <v>90</v>
      </c>
      <c r="K24" s="148" t="s">
        <v>89</v>
      </c>
      <c r="L24" s="148" t="s">
        <v>91</v>
      </c>
      <c r="M24" s="148"/>
      <c r="N24" s="148" t="s">
        <v>90</v>
      </c>
      <c r="O24" s="148" t="s">
        <v>89</v>
      </c>
      <c r="P24" s="148" t="s">
        <v>91</v>
      </c>
      <c r="Q24" s="148"/>
      <c r="R24" s="148" t="s">
        <v>90</v>
      </c>
      <c r="S24" s="148" t="s">
        <v>89</v>
      </c>
    </row>
    <row r="25" spans="1:19" ht="15" customHeight="1">
      <c r="C25" s="126" t="s">
        <v>425</v>
      </c>
      <c r="D25" s="127">
        <f>IF(SUMIFS('Quick Stats Data'!D:D,'Quick Stats Data'!A:A,$C$24,'Quick Stats Data'!$B:$B,$C25,'Quick Stats Data'!$C:$C,$D$9)=0," ",SUMIFS('Quick Stats Data'!D:D,'Quick Stats Data'!A:A,$C$24,'Quick Stats Data'!$B:$B,$C25,'Quick Stats Data'!$C:$C,$D$9))</f>
        <v>18.466750000000001</v>
      </c>
      <c r="E25" s="128" t="str">
        <f>IF(SUMIFS('Quick Stats Data'!K:K,'Quick Stats Data'!A:A,$C$24,'Quick Stats Data'!B:B,C25,'Quick Stats Data'!C:C,$D$9)&gt;=50,"**",(IF(SUMIFS('Quick Stats Data'!K:K,'Quick Stats Data'!A:A,$C$24,'Quick Stats Data'!B:B,C25,'Quick Stats Data'!C:C,$D$9)&gt;25,IF(SUMIFS('Quick Stats Data'!K:K,'Quick Stats Data'!A:A,$C$24,'Quick Stats Data'!B:B,C25,'Quick Stats Data'!C:C,$D$9),"*"," ")," ")))</f>
        <v xml:space="preserve"> </v>
      </c>
      <c r="F25" s="128">
        <f>IF(SUMIFS('Quick Stats Data'!E:E,'Quick Stats Data'!A:A,$C$24,'Quick Stats Data'!$B:$B,$C25,'Quick Stats Data'!$C:$C,$D$9)=0," ",SUMIFS('Quick Stats Data'!E:E,'Quick Stats Data'!A:A,$C$24,'Quick Stats Data'!$B:$B,$C25,'Quick Stats Data'!$C:$C,$D$9))</f>
        <v>13.976699999999999</v>
      </c>
      <c r="G25" s="128">
        <f>IF(SUMIFS('Quick Stats Data'!F:F,'Quick Stats Data'!A:A,$C$24,'Quick Stats Data'!$B:$B,$C25,'Quick Stats Data'!$C:$C,$D$9)=0," ",SUMIFS('Quick Stats Data'!F:F,'Quick Stats Data'!A:A,$C$24,'Quick Stats Data'!$B:$B,$C25,'Quick Stats Data'!$C:$C,$D$9))</f>
        <v>23.996849999999998</v>
      </c>
      <c r="H25" s="127">
        <f>IF(SUMIFS('Quick Stats Data'!D:D,'Quick Stats Data'!A:A,$C$24,'Quick Stats Data'!$B:$B,$C25,'Quick Stats Data'!$C:$C,$H$9)=0," ",SUMIFS('Quick Stats Data'!D:D,'Quick Stats Data'!A:A,$C$24,'Quick Stats Data'!$B:$B,$C25,'Quick Stats Data'!$C:$C,$H$9))</f>
        <v>15.29867</v>
      </c>
      <c r="I25" s="128" t="str">
        <f>IF(SUMIFS('Quick Stats Data'!K:K,'Quick Stats Data'!A:A,$C$24,'Quick Stats Data'!B:B,C25,'Quick Stats Data'!C:C,$H$9)&gt;=50,"**",(IF(SUMIFS('Quick Stats Data'!K:K,'Quick Stats Data'!A:A,$C$24,'Quick Stats Data'!B:B,C25,'Quick Stats Data'!C:C,$H$9)&gt;25,IF(SUMIFS('Quick Stats Data'!K:K,'Quick Stats Data'!A:A,$C$24,'Quick Stats Data'!B:B,C25,'Quick Stats Data'!C:C,$H$9),"*"," ")," ")))</f>
        <v xml:space="preserve"> </v>
      </c>
      <c r="J25" s="128">
        <f>IF(SUMIFS('Quick Stats Data'!E:E,'Quick Stats Data'!A:A,$C$24,'Quick Stats Data'!$B:$B,$C25,'Quick Stats Data'!$C:$C,$H$9)=0," ",SUMIFS('Quick Stats Data'!E:E,'Quick Stats Data'!A:A,$C$24,'Quick Stats Data'!$B:$B,$C25,'Quick Stats Data'!$C:$C,$H$9))</f>
        <v>11.955859999999999</v>
      </c>
      <c r="K25" s="128">
        <f>IF(SUMIFS('Quick Stats Data'!F:F,'Quick Stats Data'!A:A,$C$24,'Quick Stats Data'!$B:$B,$C25,'Quick Stats Data'!$C:$C,$H$9)=0," ",SUMIFS('Quick Stats Data'!F:F,'Quick Stats Data'!A:A,$C$24,'Quick Stats Data'!$B:$B,$C25,'Quick Stats Data'!$C:$C,$H$9))</f>
        <v>19.3705</v>
      </c>
      <c r="L25" s="127">
        <f>IF(SUMIFS('Quick Stats Data'!D:D,'Quick Stats Data'!A:A,$C$24,'Quick Stats Data'!$B:$B,$C25,'Quick Stats Data'!$C:$C,$L$9)=0," ",SUMIFS('Quick Stats Data'!D:D,'Quick Stats Data'!A:A,$C$24,'Quick Stats Data'!$B:$B,$C25,'Quick Stats Data'!$C:$C,$L$9))</f>
        <v>19.60116</v>
      </c>
      <c r="M25" s="128" t="str">
        <f>IF(SUMIFS('Quick Stats Data'!K:K,'Quick Stats Data'!A:A,$C$24,'Quick Stats Data'!B:B,C25,'Quick Stats Data'!C:C,$L$9)&gt;=50,"**",(IF(SUMIFS('Quick Stats Data'!K:K,'Quick Stats Data'!A:A,$C$24,'Quick Stats Data'!B:B,C25,'Quick Stats Data'!C:C,$L$9)&gt;25,IF(SUMIFS('Quick Stats Data'!K:K,'Quick Stats Data'!A:A,$C$24,'Quick Stats Data'!B:B,C25,'Quick Stats Data'!C:C,$L$9),"*"," ")," ")))</f>
        <v xml:space="preserve"> </v>
      </c>
      <c r="N25" s="128">
        <f>IF(SUMIFS('Quick Stats Data'!E:E,'Quick Stats Data'!A:A,$C$24,'Quick Stats Data'!$B:$B,$C25,'Quick Stats Data'!$C:$C,$L$9)=0," ",SUMIFS('Quick Stats Data'!E:E,'Quick Stats Data'!A:A,$C$24,'Quick Stats Data'!$B:$B,$C25,'Quick Stats Data'!$C:$C,$L$9))</f>
        <v>18.208960000000001</v>
      </c>
      <c r="O25" s="128">
        <f>IF(SUMIFS('Quick Stats Data'!F:F,'Quick Stats Data'!A:A,$C$24,'Quick Stats Data'!$B:$B,$C25,'Quick Stats Data'!$C:$C,$L$9)=0," ",SUMIFS('Quick Stats Data'!F:F,'Quick Stats Data'!A:A,$C$24,'Quick Stats Data'!$B:$B,$C25,'Quick Stats Data'!$C:$C,$L$9))</f>
        <v>21.072379999999999</v>
      </c>
      <c r="P25" s="127">
        <f>SUMIFS('Quick Stats Data'!D:D,'Quick Stats Data'!$A:$A,$C$24,'Quick Stats Data'!$B:$B,$C25,'Quick Stats Data'!$C:$C,$P$9)</f>
        <v>21.78744</v>
      </c>
      <c r="Q25" s="127"/>
      <c r="R25" s="128">
        <f>SUMIFS('Quick Stats Data'!E:E,'Quick Stats Data'!$A:$A,$C$24,'Quick Stats Data'!$B:$B,$C25,'Quick Stats Data'!$C:$C,$P$9)</f>
        <v>20.99954</v>
      </c>
      <c r="S25" s="128">
        <f>SUMIFS('Quick Stats Data'!F:F,'Quick Stats Data'!$A:$A,$C$24,'Quick Stats Data'!$B:$B,$C25,'Quick Stats Data'!$C:$C,$P$9)</f>
        <v>22.596450000000001</v>
      </c>
    </row>
    <row r="26" spans="1:19" ht="15" customHeight="1">
      <c r="C26" s="126" t="s">
        <v>426</v>
      </c>
      <c r="D26" s="127">
        <f>IF(SUMIFS('Quick Stats Data'!D:D,'Quick Stats Data'!A:A,$C$24,'Quick Stats Data'!$B:$B,$C26,'Quick Stats Data'!$C:$C,$D$9)=0," ",SUMIFS('Quick Stats Data'!D:D,'Quick Stats Data'!A:A,$C$24,'Quick Stats Data'!$B:$B,$C26,'Quick Stats Data'!$C:$C,$D$9))</f>
        <v>24.346579999999999</v>
      </c>
      <c r="E26" s="128" t="str">
        <f>IF(SUMIFS('Quick Stats Data'!K:K,'Quick Stats Data'!A:A,$C$24,'Quick Stats Data'!B:B,C26,'Quick Stats Data'!C:C,$D$9)&gt;=50,"**",(IF(SUMIFS('Quick Stats Data'!K:K,'Quick Stats Data'!A:A,$C$24,'Quick Stats Data'!B:B,C26,'Quick Stats Data'!C:C,$D$9)&gt;25,IF(SUMIFS('Quick Stats Data'!K:K,'Quick Stats Data'!A:A,$C$24,'Quick Stats Data'!B:B,C26,'Quick Stats Data'!C:C,$D$9),"*"," ")," ")))</f>
        <v xml:space="preserve"> </v>
      </c>
      <c r="F26" s="128">
        <f>IF(SUMIFS('Quick Stats Data'!E:E,'Quick Stats Data'!A:A,$C$24,'Quick Stats Data'!$B:$B,$C26,'Quick Stats Data'!$C:$C,$D$9)=0," ",SUMIFS('Quick Stats Data'!E:E,'Quick Stats Data'!A:A,$C$24,'Quick Stats Data'!$B:$B,$C26,'Quick Stats Data'!$C:$C,$D$9))</f>
        <v>19.25948</v>
      </c>
      <c r="G26" s="128">
        <f>IF(SUMIFS('Quick Stats Data'!F:F,'Quick Stats Data'!A:A,$C$24,'Quick Stats Data'!$B:$B,$C26,'Quick Stats Data'!$C:$C,$D$9)=0," ",SUMIFS('Quick Stats Data'!F:F,'Quick Stats Data'!A:A,$C$24,'Quick Stats Data'!$B:$B,$C26,'Quick Stats Data'!$C:$C,$D$9))</f>
        <v>30.27355</v>
      </c>
      <c r="H26" s="127">
        <f>IF(SUMIFS('Quick Stats Data'!D:D,'Quick Stats Data'!A:A,$C$24,'Quick Stats Data'!$B:$B,$C26,'Quick Stats Data'!$C:$C,$H$9)=0," ",SUMIFS('Quick Stats Data'!D:D,'Quick Stats Data'!A:A,$C$24,'Quick Stats Data'!$B:$B,$C26,'Quick Stats Data'!$C:$C,$H$9))</f>
        <v>27.64716</v>
      </c>
      <c r="I26" s="128" t="str">
        <f>IF(SUMIFS('Quick Stats Data'!K:K,'Quick Stats Data'!A:A,$C$24,'Quick Stats Data'!B:B,C26,'Quick Stats Data'!C:C,$H$9)&gt;=50,"**",(IF(SUMIFS('Quick Stats Data'!K:K,'Quick Stats Data'!A:A,$C$24,'Quick Stats Data'!B:B,C26,'Quick Stats Data'!C:C,$H$9)&gt;25,IF(SUMIFS('Quick Stats Data'!K:K,'Quick Stats Data'!A:A,$C$24,'Quick Stats Data'!B:B,C26,'Quick Stats Data'!C:C,$H$9),"*"," ")," ")))</f>
        <v xml:space="preserve"> </v>
      </c>
      <c r="J26" s="128">
        <f>IF(SUMIFS('Quick Stats Data'!E:E,'Quick Stats Data'!A:A,$C$24,'Quick Stats Data'!$B:$B,$C26,'Quick Stats Data'!$C:$C,$H$9)=0," ",SUMIFS('Quick Stats Data'!E:E,'Quick Stats Data'!A:A,$C$24,'Quick Stats Data'!$B:$B,$C26,'Quick Stats Data'!$C:$C,$H$9))</f>
        <v>23.68027</v>
      </c>
      <c r="K26" s="128">
        <f>IF(SUMIFS('Quick Stats Data'!F:F,'Quick Stats Data'!A:A,$C$24,'Quick Stats Data'!$B:$B,$C26,'Quick Stats Data'!$C:$C,$H$9)=0," ",SUMIFS('Quick Stats Data'!F:F,'Quick Stats Data'!A:A,$C$24,'Quick Stats Data'!$B:$B,$C26,'Quick Stats Data'!$C:$C,$H$9))</f>
        <v>31.999939999999999</v>
      </c>
      <c r="L26" s="127">
        <f>IF(SUMIFS('Quick Stats Data'!D:D,'Quick Stats Data'!A:A,$C$24,'Quick Stats Data'!$B:$B,$C26,'Quick Stats Data'!$C:$C,$L$9)=0," ",SUMIFS('Quick Stats Data'!D:D,'Quick Stats Data'!A:A,$C$24,'Quick Stats Data'!$B:$B,$C26,'Quick Stats Data'!$C:$C,$L$9))</f>
        <v>33.848329999999997</v>
      </c>
      <c r="M26" s="128" t="str">
        <f>IF(SUMIFS('Quick Stats Data'!K:K,'Quick Stats Data'!A:A,$C$24,'Quick Stats Data'!B:B,C26,'Quick Stats Data'!C:C,$L$9)&gt;=50,"**",(IF(SUMIFS('Quick Stats Data'!K:K,'Quick Stats Data'!A:A,$C$24,'Quick Stats Data'!B:B,C26,'Quick Stats Data'!C:C,$L$9)&gt;25,IF(SUMIFS('Quick Stats Data'!K:K,'Quick Stats Data'!A:A,$C$24,'Quick Stats Data'!B:B,C26,'Quick Stats Data'!C:C,$L$9),"*"," ")," ")))</f>
        <v xml:space="preserve"> </v>
      </c>
      <c r="N26" s="128">
        <f>IF(SUMIFS('Quick Stats Data'!E:E,'Quick Stats Data'!A:A,$C$24,'Quick Stats Data'!$B:$B,$C26,'Quick Stats Data'!$C:$C,$L$9)=0," ",SUMIFS('Quick Stats Data'!E:E,'Quick Stats Data'!A:A,$C$24,'Quick Stats Data'!$B:$B,$C26,'Quick Stats Data'!$C:$C,$L$9))</f>
        <v>32.308889999999998</v>
      </c>
      <c r="O26" s="128">
        <f>IF(SUMIFS('Quick Stats Data'!F:F,'Quick Stats Data'!A:A,$C$24,'Quick Stats Data'!$B:$B,$C26,'Quick Stats Data'!$C:$C,$L$9)=0," ",SUMIFS('Quick Stats Data'!F:F,'Quick Stats Data'!A:A,$C$24,'Quick Stats Data'!$B:$B,$C26,'Quick Stats Data'!$C:$C,$L$9))</f>
        <v>35.422730000000001</v>
      </c>
      <c r="P26" s="127">
        <f>SUMIFS('Quick Stats Data'!D:D,'Quick Stats Data'!$A:$A,$C$24,'Quick Stats Data'!$B:$B,$C26,'Quick Stats Data'!$C:$C,$P$9)</f>
        <v>33.745489999999997</v>
      </c>
      <c r="Q26" s="127"/>
      <c r="R26" s="128">
        <f>SUMIFS('Quick Stats Data'!E:E,'Quick Stats Data'!$A:$A,$C$24,'Quick Stats Data'!$B:$B,$C26,'Quick Stats Data'!$C:$C,$P$9)</f>
        <v>32.919730000000001</v>
      </c>
      <c r="S26" s="128">
        <f>SUMIFS('Quick Stats Data'!F:F,'Quick Stats Data'!$A:$A,$C$24,'Quick Stats Data'!$B:$B,$C26,'Quick Stats Data'!$C:$C,$P$9)</f>
        <v>34.58128</v>
      </c>
    </row>
    <row r="27" spans="1:19" ht="15" customHeight="1">
      <c r="C27" s="126" t="s">
        <v>511</v>
      </c>
      <c r="D27" s="127">
        <f>IF(SUMIFS('Quick Stats Data'!D:D,'Quick Stats Data'!A:A,$C$24,'Quick Stats Data'!$B:$B,$C27,'Quick Stats Data'!$C:$C,$D$9)=0," ",SUMIFS('Quick Stats Data'!D:D,'Quick Stats Data'!A:A,$C$24,'Quick Stats Data'!$B:$B,$C27,'Quick Stats Data'!$C:$C,$D$9))</f>
        <v>16.354839999999999</v>
      </c>
      <c r="E27" s="128" t="str">
        <f>IF(SUMIFS('Quick Stats Data'!K:K,'Quick Stats Data'!A:A,$C$24,'Quick Stats Data'!B:B,C27,'Quick Stats Data'!C:C,$D$9)&gt;=50,"**",(IF(SUMIFS('Quick Stats Data'!K:K,'Quick Stats Data'!A:A,$C$24,'Quick Stats Data'!B:B,C27,'Quick Stats Data'!C:C,$D$9)&gt;25,IF(SUMIFS('Quick Stats Data'!K:K,'Quick Stats Data'!A:A,$C$24,'Quick Stats Data'!B:B,C27,'Quick Stats Data'!C:C,$D$9),"*"," ")," ")))</f>
        <v xml:space="preserve"> </v>
      </c>
      <c r="F27" s="128">
        <f>IF(SUMIFS('Quick Stats Data'!E:E,'Quick Stats Data'!A:A,$C$24,'Quick Stats Data'!$B:$B,$C27,'Quick Stats Data'!$C:$C,$D$9)=0," ",SUMIFS('Quick Stats Data'!E:E,'Quick Stats Data'!A:A,$C$24,'Quick Stats Data'!$B:$B,$C27,'Quick Stats Data'!$C:$C,$D$9))</f>
        <v>11.29054</v>
      </c>
      <c r="G27" s="128">
        <f>IF(SUMIFS('Quick Stats Data'!F:F,'Quick Stats Data'!A:A,$C$24,'Quick Stats Data'!$B:$B,$C27,'Quick Stats Data'!$C:$C,$D$9)=0," ",SUMIFS('Quick Stats Data'!F:F,'Quick Stats Data'!A:A,$C$24,'Quick Stats Data'!$B:$B,$C27,'Quick Stats Data'!$C:$C,$D$9))</f>
        <v>23.0992</v>
      </c>
      <c r="H27" s="127">
        <f>IF(SUMIFS('Quick Stats Data'!D:D,'Quick Stats Data'!A:A,$C$24,'Quick Stats Data'!$B:$B,$C27,'Quick Stats Data'!$C:$C,$H$9)=0," ",SUMIFS('Quick Stats Data'!D:D,'Quick Stats Data'!A:A,$C$24,'Quick Stats Data'!$B:$B,$C27,'Quick Stats Data'!$C:$C,$H$9))</f>
        <v>17.61551</v>
      </c>
      <c r="I27" s="128" t="str">
        <f>IF(SUMIFS('Quick Stats Data'!K:K,'Quick Stats Data'!A:A,$C$24,'Quick Stats Data'!B:B,C27,'Quick Stats Data'!C:C,$H$9)&gt;=50,"**",(IF(SUMIFS('Quick Stats Data'!K:K,'Quick Stats Data'!A:A,$C$24,'Quick Stats Data'!B:B,C27,'Quick Stats Data'!C:C,$H$9)&gt;25,IF(SUMIFS('Quick Stats Data'!K:K,'Quick Stats Data'!A:A,$C$24,'Quick Stats Data'!B:B,C27,'Quick Stats Data'!C:C,$H$9),"*"," ")," ")))</f>
        <v xml:space="preserve"> </v>
      </c>
      <c r="J27" s="128">
        <f>IF(SUMIFS('Quick Stats Data'!E:E,'Quick Stats Data'!A:A,$C$24,'Quick Stats Data'!$B:$B,$C27,'Quick Stats Data'!$C:$C,$H$9)=0," ",SUMIFS('Quick Stats Data'!E:E,'Quick Stats Data'!A:A,$C$24,'Quick Stats Data'!$B:$B,$C27,'Quick Stats Data'!$C:$C,$H$9))</f>
        <v>13.469939999999999</v>
      </c>
      <c r="K27" s="128">
        <f>IF(SUMIFS('Quick Stats Data'!F:F,'Quick Stats Data'!A:A,$C$24,'Quick Stats Data'!$B:$B,$C27,'Quick Stats Data'!$C:$C,$H$9)=0," ",SUMIFS('Quick Stats Data'!F:F,'Quick Stats Data'!A:A,$C$24,'Quick Stats Data'!$B:$B,$C27,'Quick Stats Data'!$C:$C,$H$9))</f>
        <v>22.702200000000001</v>
      </c>
      <c r="L27" s="127">
        <f>IF(SUMIFS('Quick Stats Data'!D:D,'Quick Stats Data'!A:A,$C$24,'Quick Stats Data'!$B:$B,$C27,'Quick Stats Data'!$C:$C,$L$9)=0," ",SUMIFS('Quick Stats Data'!D:D,'Quick Stats Data'!A:A,$C$24,'Quick Stats Data'!$B:$B,$C27,'Quick Stats Data'!$C:$C,$L$9))</f>
        <v>18.706040000000002</v>
      </c>
      <c r="M27" s="128" t="str">
        <f>IF(SUMIFS('Quick Stats Data'!K:K,'Quick Stats Data'!A:A,$C$24,'Quick Stats Data'!B:B,C27,'Quick Stats Data'!C:C,$L$9)&gt;=50,"**",(IF(SUMIFS('Quick Stats Data'!K:K,'Quick Stats Data'!A:A,$C$24,'Quick Stats Data'!B:B,C27,'Quick Stats Data'!C:C,$L$9)&gt;25,IF(SUMIFS('Quick Stats Data'!K:K,'Quick Stats Data'!A:A,$C$24,'Quick Stats Data'!B:B,C27,'Quick Stats Data'!C:C,$L$9),"*"," ")," ")))</f>
        <v xml:space="preserve"> </v>
      </c>
      <c r="N27" s="128">
        <f>IF(SUMIFS('Quick Stats Data'!E:E,'Quick Stats Data'!A:A,$C$24,'Quick Stats Data'!$B:$B,$C27,'Quick Stats Data'!$C:$C,$L$9)=0," ",SUMIFS('Quick Stats Data'!E:E,'Quick Stats Data'!A:A,$C$24,'Quick Stats Data'!$B:$B,$C27,'Quick Stats Data'!$C:$C,$L$9))</f>
        <v>17.372420000000002</v>
      </c>
      <c r="O27" s="128">
        <f>IF(SUMIFS('Quick Stats Data'!F:F,'Quick Stats Data'!A:A,$C$24,'Quick Stats Data'!$B:$B,$C27,'Quick Stats Data'!$C:$C,$L$9)=0," ",SUMIFS('Quick Stats Data'!F:F,'Quick Stats Data'!A:A,$C$24,'Quick Stats Data'!$B:$B,$C27,'Quick Stats Data'!$C:$C,$L$9))</f>
        <v>20.11712</v>
      </c>
      <c r="P27" s="127">
        <f>SUMIFS('Quick Stats Data'!D:D,'Quick Stats Data'!$A:$A,$C$24,'Quick Stats Data'!$B:$B,$C27,'Quick Stats Data'!$C:$C,$P$9)</f>
        <v>18.657599999999999</v>
      </c>
      <c r="Q27" s="127"/>
      <c r="R27" s="128">
        <f>SUMIFS('Quick Stats Data'!E:E,'Quick Stats Data'!$A:$A,$C$24,'Quick Stats Data'!$B:$B,$C27,'Quick Stats Data'!$C:$C,$P$9)</f>
        <v>17.958749999999998</v>
      </c>
      <c r="S27" s="128">
        <f>SUMIFS('Quick Stats Data'!F:F,'Quick Stats Data'!$A:$A,$C$24,'Quick Stats Data'!$B:$B,$C27,'Quick Stats Data'!$C:$C,$P$9)</f>
        <v>19.377230000000001</v>
      </c>
    </row>
    <row r="28" spans="1:19" ht="15" customHeight="1">
      <c r="C28" s="126" t="s">
        <v>512</v>
      </c>
      <c r="D28" s="127">
        <f>IF(SUMIFS('Quick Stats Data'!D:D,'Quick Stats Data'!A:A,$C$24,'Quick Stats Data'!$B:$B,$C28,'Quick Stats Data'!$C:$C,$D$9)=0," ",SUMIFS('Quick Stats Data'!D:D,'Quick Stats Data'!A:A,$C$24,'Quick Stats Data'!$B:$B,$C28,'Quick Stats Data'!$C:$C,$D$9))</f>
        <v>16.939779999999999</v>
      </c>
      <c r="E28" s="128" t="str">
        <f>IF(SUMIFS('Quick Stats Data'!K:K,'Quick Stats Data'!A:A,$C$24,'Quick Stats Data'!B:B,C28,'Quick Stats Data'!C:C,$D$9)&gt;=50,"**",(IF(SUMIFS('Quick Stats Data'!K:K,'Quick Stats Data'!A:A,$C$24,'Quick Stats Data'!B:B,C28,'Quick Stats Data'!C:C,$D$9)&gt;25,IF(SUMIFS('Quick Stats Data'!K:K,'Quick Stats Data'!A:A,$C$24,'Quick Stats Data'!B:B,C28,'Quick Stats Data'!C:C,$D$9),"*"," ")," ")))</f>
        <v xml:space="preserve"> </v>
      </c>
      <c r="F28" s="128">
        <f>IF(SUMIFS('Quick Stats Data'!E:E,'Quick Stats Data'!A:A,$C$24,'Quick Stats Data'!$B:$B,$C28,'Quick Stats Data'!$C:$C,$D$9)=0," ",SUMIFS('Quick Stats Data'!E:E,'Quick Stats Data'!A:A,$C$24,'Quick Stats Data'!$B:$B,$C28,'Quick Stats Data'!$C:$C,$D$9))</f>
        <v>11.03317</v>
      </c>
      <c r="G28" s="128">
        <f>IF(SUMIFS('Quick Stats Data'!F:F,'Quick Stats Data'!A:A,$C$24,'Quick Stats Data'!$B:$B,$C28,'Quick Stats Data'!$C:$C,$D$9)=0," ",SUMIFS('Quick Stats Data'!F:F,'Quick Stats Data'!A:A,$C$24,'Quick Stats Data'!$B:$B,$C28,'Quick Stats Data'!$C:$C,$D$9))</f>
        <v>25.11581</v>
      </c>
      <c r="H28" s="127">
        <f>IF(SUMIFS('Quick Stats Data'!D:D,'Quick Stats Data'!A:A,$C$24,'Quick Stats Data'!$B:$B,$C28,'Quick Stats Data'!$C:$C,$H$9)=0," ",SUMIFS('Quick Stats Data'!D:D,'Quick Stats Data'!A:A,$C$24,'Quick Stats Data'!$B:$B,$C28,'Quick Stats Data'!$C:$C,$H$9))</f>
        <v>17.122479999999999</v>
      </c>
      <c r="I28" s="128" t="str">
        <f>IF(SUMIFS('Quick Stats Data'!K:K,'Quick Stats Data'!A:A,$C$24,'Quick Stats Data'!B:B,C28,'Quick Stats Data'!C:C,$H$9)&gt;=50,"**",(IF(SUMIFS('Quick Stats Data'!K:K,'Quick Stats Data'!A:A,$C$24,'Quick Stats Data'!B:B,C28,'Quick Stats Data'!C:C,$H$9)&gt;25,IF(SUMIFS('Quick Stats Data'!K:K,'Quick Stats Data'!A:A,$C$24,'Quick Stats Data'!B:B,C28,'Quick Stats Data'!C:C,$H$9),"*"," ")," ")))</f>
        <v xml:space="preserve"> </v>
      </c>
      <c r="J28" s="128">
        <f>IF(SUMIFS('Quick Stats Data'!E:E,'Quick Stats Data'!A:A,$C$24,'Quick Stats Data'!$B:$B,$C28,'Quick Stats Data'!$C:$C,$H$9)=0," ",SUMIFS('Quick Stats Data'!E:E,'Quick Stats Data'!A:A,$C$24,'Quick Stats Data'!$B:$B,$C28,'Quick Stats Data'!$C:$C,$H$9))</f>
        <v>12.579879999999999</v>
      </c>
      <c r="K28" s="128">
        <f>IF(SUMIFS('Quick Stats Data'!F:F,'Quick Stats Data'!A:A,$C$24,'Quick Stats Data'!$B:$B,$C28,'Quick Stats Data'!$C:$C,$H$9)=0," ",SUMIFS('Quick Stats Data'!F:F,'Quick Stats Data'!A:A,$C$24,'Quick Stats Data'!$B:$B,$C28,'Quick Stats Data'!$C:$C,$H$9))</f>
        <v>22.876180000000002</v>
      </c>
      <c r="L28" s="127">
        <f>IF(SUMIFS('Quick Stats Data'!D:D,'Quick Stats Data'!A:A,$C$24,'Quick Stats Data'!$B:$B,$C28,'Quick Stats Data'!$C:$C,$L$9)=0," ",SUMIFS('Quick Stats Data'!D:D,'Quick Stats Data'!A:A,$C$24,'Quick Stats Data'!$B:$B,$C28,'Quick Stats Data'!$C:$C,$L$9))</f>
        <v>13.258699999999999</v>
      </c>
      <c r="M28" s="128" t="str">
        <f>IF(SUMIFS('Quick Stats Data'!K:K,'Quick Stats Data'!A:A,$C$24,'Quick Stats Data'!B:B,C28,'Quick Stats Data'!C:C,$L$9)&gt;=50,"**",(IF(SUMIFS('Quick Stats Data'!K:K,'Quick Stats Data'!A:A,$C$24,'Quick Stats Data'!B:B,C28,'Quick Stats Data'!C:C,$L$9)&gt;25,IF(SUMIFS('Quick Stats Data'!K:K,'Quick Stats Data'!A:A,$C$24,'Quick Stats Data'!B:B,C28,'Quick Stats Data'!C:C,$L$9),"*"," ")," ")))</f>
        <v xml:space="preserve"> </v>
      </c>
      <c r="N28" s="128">
        <f>IF(SUMIFS('Quick Stats Data'!E:E,'Quick Stats Data'!A:A,$C$24,'Quick Stats Data'!$B:$B,$C28,'Quick Stats Data'!$C:$C,$L$9)=0," ",SUMIFS('Quick Stats Data'!E:E,'Quick Stats Data'!A:A,$C$24,'Quick Stats Data'!$B:$B,$C28,'Quick Stats Data'!$C:$C,$L$9))</f>
        <v>12.07892</v>
      </c>
      <c r="O28" s="128">
        <f>IF(SUMIFS('Quick Stats Data'!F:F,'Quick Stats Data'!A:A,$C$24,'Quick Stats Data'!$B:$B,$C28,'Quick Stats Data'!$C:$C,$L$9)=0," ",SUMIFS('Quick Stats Data'!F:F,'Quick Stats Data'!A:A,$C$24,'Quick Stats Data'!$B:$B,$C28,'Quick Stats Data'!$C:$C,$L$9))</f>
        <v>14.534660000000001</v>
      </c>
      <c r="P28" s="127">
        <f>SUMIFS('Quick Stats Data'!D:D,'Quick Stats Data'!$A:$A,$C$24,'Quick Stats Data'!$B:$B,$C28,'Quick Stats Data'!$C:$C,$P$9)</f>
        <v>12.79641</v>
      </c>
      <c r="Q28" s="127"/>
      <c r="R28" s="128">
        <f>SUMIFS('Quick Stats Data'!E:E,'Quick Stats Data'!$A:$A,$C$24,'Quick Stats Data'!$B:$B,$C28,'Quick Stats Data'!$C:$C,$P$9)</f>
        <v>12.19483</v>
      </c>
      <c r="S28" s="128">
        <f>SUMIFS('Quick Stats Data'!F:F,'Quick Stats Data'!$A:$A,$C$24,'Quick Stats Data'!$B:$B,$C28,'Quick Stats Data'!$C:$C,$P$9)</f>
        <v>13.42313</v>
      </c>
    </row>
    <row r="29" spans="1:19" ht="15" customHeight="1">
      <c r="C29" s="126" t="s">
        <v>513</v>
      </c>
      <c r="D29" s="127">
        <f>IF(SUMIFS('Quick Stats Data'!D:D,'Quick Stats Data'!A:A,$C$24,'Quick Stats Data'!$B:$B,$C29,'Quick Stats Data'!$C:$C,$D$9)=0," ",SUMIFS('Quick Stats Data'!D:D,'Quick Stats Data'!A:A,$C$24,'Quick Stats Data'!$B:$B,$C29,'Quick Stats Data'!$C:$C,$D$9))</f>
        <v>20.090620000000001</v>
      </c>
      <c r="E29" s="128" t="str">
        <f>IF(SUMIFS('Quick Stats Data'!K:K,'Quick Stats Data'!A:A,$C$24,'Quick Stats Data'!B:B,C29,'Quick Stats Data'!C:C,$D$9)&gt;=50,"**",(IF(SUMIFS('Quick Stats Data'!K:K,'Quick Stats Data'!A:A,$C$24,'Quick Stats Data'!B:B,C29,'Quick Stats Data'!C:C,$D$9)&gt;25,IF(SUMIFS('Quick Stats Data'!K:K,'Quick Stats Data'!A:A,$C$24,'Quick Stats Data'!B:B,C29,'Quick Stats Data'!C:C,$D$9),"*"," ")," ")))</f>
        <v xml:space="preserve"> </v>
      </c>
      <c r="F29" s="128">
        <f>IF(SUMIFS('Quick Stats Data'!E:E,'Quick Stats Data'!A:A,$C$24,'Quick Stats Data'!$B:$B,$C29,'Quick Stats Data'!$C:$C,$D$9)=0," ",SUMIFS('Quick Stats Data'!E:E,'Quick Stats Data'!A:A,$C$24,'Quick Stats Data'!$B:$B,$C29,'Quick Stats Data'!$C:$C,$D$9))</f>
        <v>13.99464</v>
      </c>
      <c r="G29" s="128">
        <f>IF(SUMIFS('Quick Stats Data'!F:F,'Quick Stats Data'!A:A,$C$24,'Quick Stats Data'!$B:$B,$C29,'Quick Stats Data'!$C:$C,$D$9)=0," ",SUMIFS('Quick Stats Data'!F:F,'Quick Stats Data'!A:A,$C$24,'Quick Stats Data'!$B:$B,$C29,'Quick Stats Data'!$C:$C,$D$9))</f>
        <v>27.978149999999999</v>
      </c>
      <c r="H29" s="127">
        <f>IF(SUMIFS('Quick Stats Data'!D:D,'Quick Stats Data'!A:A,$C$24,'Quick Stats Data'!$B:$B,$C29,'Quick Stats Data'!$C:$C,$H$9)=0," ",SUMIFS('Quick Stats Data'!D:D,'Quick Stats Data'!A:A,$C$24,'Quick Stats Data'!$B:$B,$C29,'Quick Stats Data'!$C:$C,$H$9))</f>
        <v>20.103370000000002</v>
      </c>
      <c r="I29" s="128" t="str">
        <f>IF(SUMIFS('Quick Stats Data'!K:K,'Quick Stats Data'!A:A,$C$24,'Quick Stats Data'!B:B,C29,'Quick Stats Data'!C:C,$H$9)&gt;=50,"**",(IF(SUMIFS('Quick Stats Data'!K:K,'Quick Stats Data'!A:A,$C$24,'Quick Stats Data'!B:B,C29,'Quick Stats Data'!C:C,$H$9)&gt;25,IF(SUMIFS('Quick Stats Data'!K:K,'Quick Stats Data'!A:A,$C$24,'Quick Stats Data'!B:B,C29,'Quick Stats Data'!C:C,$H$9),"*"," ")," ")))</f>
        <v xml:space="preserve"> </v>
      </c>
      <c r="J29" s="128">
        <f>IF(SUMIFS('Quick Stats Data'!E:E,'Quick Stats Data'!A:A,$C$24,'Quick Stats Data'!$B:$B,$C29,'Quick Stats Data'!$C:$C,$H$9)=0," ",SUMIFS('Quick Stats Data'!E:E,'Quick Stats Data'!A:A,$C$24,'Quick Stats Data'!$B:$B,$C29,'Quick Stats Data'!$C:$C,$H$9))</f>
        <v>15.59873</v>
      </c>
      <c r="K29" s="128">
        <f>IF(SUMIFS('Quick Stats Data'!F:F,'Quick Stats Data'!A:A,$C$24,'Quick Stats Data'!$B:$B,$C29,'Quick Stats Data'!$C:$C,$H$9)=0," ",SUMIFS('Quick Stats Data'!F:F,'Quick Stats Data'!A:A,$C$24,'Quick Stats Data'!$B:$B,$C29,'Quick Stats Data'!$C:$C,$H$9))</f>
        <v>25.515599999999999</v>
      </c>
      <c r="L29" s="127">
        <f>IF(SUMIFS('Quick Stats Data'!D:D,'Quick Stats Data'!A:A,$C$24,'Quick Stats Data'!$B:$B,$C29,'Quick Stats Data'!$C:$C,$L$9)=0," ",SUMIFS('Quick Stats Data'!D:D,'Quick Stats Data'!A:A,$C$24,'Quick Stats Data'!$B:$B,$C29,'Quick Stats Data'!$C:$C,$L$9))</f>
        <v>12.756629999999999</v>
      </c>
      <c r="M29" s="128" t="str">
        <f>IF(SUMIFS('Quick Stats Data'!K:K,'Quick Stats Data'!A:A,$C$24,'Quick Stats Data'!B:B,C29,'Quick Stats Data'!C:C,$L$9)&gt;=50,"**",(IF(SUMIFS('Quick Stats Data'!K:K,'Quick Stats Data'!A:A,$C$24,'Quick Stats Data'!B:B,C29,'Quick Stats Data'!C:C,$L$9)&gt;25,IF(SUMIFS('Quick Stats Data'!K:K,'Quick Stats Data'!A:A,$C$24,'Quick Stats Data'!B:B,C29,'Quick Stats Data'!C:C,$L$9),"*"," ")," ")))</f>
        <v xml:space="preserve"> </v>
      </c>
      <c r="N29" s="128">
        <f>IF(SUMIFS('Quick Stats Data'!E:E,'Quick Stats Data'!A:A,$C$24,'Quick Stats Data'!$B:$B,$C29,'Quick Stats Data'!$C:$C,$L$9)=0," ",SUMIFS('Quick Stats Data'!E:E,'Quick Stats Data'!A:A,$C$24,'Quick Stats Data'!$B:$B,$C29,'Quick Stats Data'!$C:$C,$L$9))</f>
        <v>11.605549999999999</v>
      </c>
      <c r="O29" s="128">
        <f>IF(SUMIFS('Quick Stats Data'!F:F,'Quick Stats Data'!A:A,$C$24,'Quick Stats Data'!$B:$B,$C29,'Quick Stats Data'!$C:$C,$L$9)=0," ",SUMIFS('Quick Stats Data'!F:F,'Quick Stats Data'!A:A,$C$24,'Quick Stats Data'!$B:$B,$C29,'Quick Stats Data'!$C:$C,$L$9))</f>
        <v>14.00379</v>
      </c>
      <c r="P29" s="127">
        <f>SUMIFS('Quick Stats Data'!D:D,'Quick Stats Data'!$A:$A,$C$24,'Quick Stats Data'!$B:$B,$C29,'Quick Stats Data'!$C:$C,$P$9)</f>
        <v>11.531470000000001</v>
      </c>
      <c r="Q29" s="127"/>
      <c r="R29" s="128">
        <f>SUMIFS('Quick Stats Data'!E:E,'Quick Stats Data'!$A:$A,$C$24,'Quick Stats Data'!$B:$B,$C29,'Quick Stats Data'!$C:$C,$P$9)</f>
        <v>10.95473</v>
      </c>
      <c r="S29" s="128">
        <f>SUMIFS('Quick Stats Data'!F:F,'Quick Stats Data'!$A:$A,$C$24,'Quick Stats Data'!$B:$B,$C29,'Quick Stats Data'!$C:$C,$P$9)</f>
        <v>12.134449999999999</v>
      </c>
    </row>
    <row r="30" spans="1:19" ht="15" customHeight="1">
      <c r="C30" s="126"/>
      <c r="D30" s="127"/>
      <c r="E30" s="128"/>
      <c r="F30" s="128"/>
      <c r="G30" s="128"/>
      <c r="H30" s="127"/>
      <c r="I30" s="128"/>
      <c r="J30" s="128"/>
      <c r="K30" s="128"/>
      <c r="L30" s="127"/>
      <c r="M30" s="128"/>
      <c r="N30" s="128"/>
      <c r="O30" s="128"/>
      <c r="P30" s="127"/>
      <c r="Q30" s="127"/>
      <c r="R30" s="128"/>
      <c r="S30" s="128"/>
    </row>
    <row r="31" spans="1:19" s="52" customFormat="1" ht="30" customHeight="1">
      <c r="C31" s="149" t="s">
        <v>462</v>
      </c>
      <c r="D31" s="148" t="s">
        <v>91</v>
      </c>
      <c r="E31" s="148"/>
      <c r="F31" s="148" t="s">
        <v>90</v>
      </c>
      <c r="G31" s="148" t="s">
        <v>89</v>
      </c>
      <c r="H31" s="148" t="s">
        <v>91</v>
      </c>
      <c r="I31" s="148"/>
      <c r="J31" s="148" t="s">
        <v>90</v>
      </c>
      <c r="K31" s="148" t="s">
        <v>89</v>
      </c>
      <c r="L31" s="148" t="s">
        <v>91</v>
      </c>
      <c r="M31" s="148"/>
      <c r="N31" s="148" t="s">
        <v>90</v>
      </c>
      <c r="O31" s="148" t="s">
        <v>89</v>
      </c>
      <c r="P31" s="148" t="s">
        <v>91</v>
      </c>
      <c r="Q31" s="148"/>
      <c r="R31" s="148" t="s">
        <v>90</v>
      </c>
      <c r="S31" s="148" t="s">
        <v>89</v>
      </c>
    </row>
    <row r="32" spans="1:19" ht="15" customHeight="1">
      <c r="C32" s="126" t="s">
        <v>430</v>
      </c>
      <c r="D32" s="127">
        <f>IF(SUMIFS('Quick Stats Data'!D:D,'Quick Stats Data'!A:A,$C$31,'Quick Stats Data'!$B:$B,$C32,'Quick Stats Data'!$C:$C,$D$9)=0," ",SUMIFS('Quick Stats Data'!D:D,'Quick Stats Data'!A:A,$C$31,'Quick Stats Data'!$B:$B,$C32,'Quick Stats Data'!$C:$C,$D$9))</f>
        <v>41.5</v>
      </c>
      <c r="E32" s="128" t="str">
        <f>IF(SUMIFS('Quick Stats Data'!K:K,'Quick Stats Data'!A:A,$C$31,'Quick Stats Data'!B:B,C32,'Quick Stats Data'!C:C,$D$9)&gt;=50,"**",(IF(SUMIFS('Quick Stats Data'!K:K,'Quick Stats Data'!A:A,$C$31,'Quick Stats Data'!B:B,C32,'Quick Stats Data'!C:C,$D$9)&gt;25,IF(SUMIFS('Quick Stats Data'!K:K,'Quick Stats Data'!A:A,$C$31,'Quick Stats Data'!B:B,C32,'Quick Stats Data'!C:C,$D$9),"*"," ")," ")))</f>
        <v xml:space="preserve"> </v>
      </c>
      <c r="F32" s="128">
        <f>IF(SUMIFS('Quick Stats Data'!E:E,'Quick Stats Data'!A:A,$C$31,'Quick Stats Data'!$B:$B,$C32,'Quick Stats Data'!$C:$C,$D$9)=0," ",SUMIFS('Quick Stats Data'!E:E,'Quick Stats Data'!A:A,$C$31,'Quick Stats Data'!$B:$B,$C32,'Quick Stats Data'!$C:$C,$D$9))</f>
        <v>27.06</v>
      </c>
      <c r="G32" s="128">
        <f>IF(SUMIFS('Quick Stats Data'!F:F,'Quick Stats Data'!A:A,$C$31,'Quick Stats Data'!$B:$B,$C32,'Quick Stats Data'!$C:$C,$D$9)=0," ",SUMIFS('Quick Stats Data'!F:F,'Quick Stats Data'!A:A,$C$31,'Quick Stats Data'!$B:$B,$C32,'Quick Stats Data'!$C:$C,$D$9))</f>
        <v>57.56</v>
      </c>
      <c r="H32" s="127">
        <f>IF(SUMIFS('Quick Stats Data'!D:D,'Quick Stats Data'!A:A,$C$31,'Quick Stats Data'!$B:$B,$C32,'Quick Stats Data'!$C:$C,$H$9)=0," ",SUMIFS('Quick Stats Data'!D:D,'Quick Stats Data'!A:A,$C$31,'Quick Stats Data'!$B:$B,$C32,'Quick Stats Data'!$C:$C,$H$9))</f>
        <v>49.74</v>
      </c>
      <c r="I32" s="128" t="str">
        <f>IF(SUMIFS('Quick Stats Data'!K:K,'Quick Stats Data'!A:A,$C$31,'Quick Stats Data'!B:B,C32,'Quick Stats Data'!C:C,$H$9)&gt;=50,"**",(IF(SUMIFS('Quick Stats Data'!K:K,'Quick Stats Data'!A:A,$C$31,'Quick Stats Data'!B:B,C32,'Quick Stats Data'!C:C,$H$9)&gt;25,IF(SUMIFS('Quick Stats Data'!K:K,'Quick Stats Data'!A:A,$C$31,'Quick Stats Data'!B:B,C32,'Quick Stats Data'!C:C,$H$9),"*"," ")," ")))</f>
        <v xml:space="preserve"> </v>
      </c>
      <c r="J32" s="128">
        <f>IF(SUMIFS('Quick Stats Data'!E:E,'Quick Stats Data'!A:A,$C$31,'Quick Stats Data'!$B:$B,$C32,'Quick Stats Data'!$C:$C,$H$9)=0," ",SUMIFS('Quick Stats Data'!E:E,'Quick Stats Data'!A:A,$C$31,'Quick Stats Data'!$B:$B,$C32,'Quick Stats Data'!$C:$C,$H$9))</f>
        <v>36.58</v>
      </c>
      <c r="K32" s="128">
        <f>IF(SUMIFS('Quick Stats Data'!F:F,'Quick Stats Data'!A:A,$C$31,'Quick Stats Data'!$B:$B,$C32,'Quick Stats Data'!$C:$C,$H$9)=0," ",SUMIFS('Quick Stats Data'!F:F,'Quick Stats Data'!A:A,$C$31,'Quick Stats Data'!$B:$B,$C32,'Quick Stats Data'!$C:$C,$H$9))</f>
        <v>62.93</v>
      </c>
      <c r="L32" s="127">
        <f>IF(SUMIFS('Quick Stats Data'!D:D,'Quick Stats Data'!A:A,$C$31,'Quick Stats Data'!$B:$B,$C32,'Quick Stats Data'!$C:$C,$L$9)=0," ",SUMIFS('Quick Stats Data'!D:D,'Quick Stats Data'!A:A,$C$31,'Quick Stats Data'!$B:$B,$C32,'Quick Stats Data'!$C:$C,$L$9))</f>
        <v>59.9</v>
      </c>
      <c r="M32" s="128" t="str">
        <f>IF(SUMIFS('Quick Stats Data'!K:K,'Quick Stats Data'!A:A,$C$31,'Quick Stats Data'!B:B,C32,'Quick Stats Data'!C:C,$L$9)&gt;=50,"**",(IF(SUMIFS('Quick Stats Data'!K:K,'Quick Stats Data'!A:A,$C$31,'Quick Stats Data'!B:B,C32,'Quick Stats Data'!C:C,$L$9)&gt;25,IF(SUMIFS('Quick Stats Data'!K:K,'Quick Stats Data'!A:A,$C$31,'Quick Stats Data'!B:B,C32,'Quick Stats Data'!C:C,$L$9),"*"," ")," ")))</f>
        <v xml:space="preserve"> </v>
      </c>
      <c r="N32" s="128">
        <f>IF(SUMIFS('Quick Stats Data'!E:E,'Quick Stats Data'!A:A,$C$31,'Quick Stats Data'!$B:$B,$C32,'Quick Stats Data'!$C:$C,$L$9)=0," ",SUMIFS('Quick Stats Data'!E:E,'Quick Stats Data'!A:A,#REF!,'Quick Stats Data'!$B:$B,$C32,'Quick Stats Data'!$C:$C,$L$9))</f>
        <v>0</v>
      </c>
      <c r="O32" s="128">
        <f>IF(SUMIFS('Quick Stats Data'!F:F,'Quick Stats Data'!A:A,$C$31,'Quick Stats Data'!$B:$B,$C32,'Quick Stats Data'!$C:$C,$L$9)=0," ",SUMIFS('Quick Stats Data'!F:F,'Quick Stats Data'!A:A,$C$31,'Quick Stats Data'!$B:$B,$C32,'Quick Stats Data'!$C:$C,$L$9))</f>
        <v>64</v>
      </c>
      <c r="P32" s="127">
        <f>SUMIFS('Quick Stats Data'!D:D,'Quick Stats Data'!$A:$A,$C$31,'Quick Stats Data'!$B:$B,$C32,'Quick Stats Data'!$C:$C,$P$9)</f>
        <v>60.2</v>
      </c>
      <c r="Q32" s="127"/>
      <c r="R32" s="128">
        <f>SUMIFS('Quick Stats Data'!E:E,'Quick Stats Data'!$A:$A,$C$31,'Quick Stats Data'!$B:$B,$C32,'Quick Stats Data'!$C:$C,$P$9)</f>
        <v>57.86</v>
      </c>
      <c r="S32" s="128">
        <f>SUMIFS('Quick Stats Data'!F:F,'Quick Stats Data'!$A:$A,$C$31,'Quick Stats Data'!$B:$B,$C32,'Quick Stats Data'!$C:$C,$P$9)</f>
        <v>62.5</v>
      </c>
    </row>
    <row r="33" spans="1:19" ht="15" customHeight="1">
      <c r="C33" s="126" t="s">
        <v>431</v>
      </c>
      <c r="D33" s="127">
        <f>IF(SUMIFS('Quick Stats Data'!D:D,'Quick Stats Data'!A:A,$C$31,'Quick Stats Data'!$B:$B,$C33,'Quick Stats Data'!$C:$C,$D$9)=0," ",SUMIFS('Quick Stats Data'!D:D,'Quick Stats Data'!A:A,$C$31,'Quick Stats Data'!$B:$B,$C33,'Quick Stats Data'!$C:$C,$D$9))</f>
        <v>16.809999999999999</v>
      </c>
      <c r="E33" s="128" t="str">
        <f>IF(SUMIFS('Quick Stats Data'!K:K,'Quick Stats Data'!A:A,$C$31,'Quick Stats Data'!B:B,C33,'Quick Stats Data'!C:C,$D$9)&gt;=50,"**",(IF(SUMIFS('Quick Stats Data'!K:K,'Quick Stats Data'!A:A,$C$31,'Quick Stats Data'!B:B,C33,'Quick Stats Data'!C:C,$D$9)&gt;25,IF(SUMIFS('Quick Stats Data'!K:K,'Quick Stats Data'!A:A,$C$31,'Quick Stats Data'!B:B,C33,'Quick Stats Data'!C:C,$D$9),"*"," ")," ")))</f>
        <v>*</v>
      </c>
      <c r="F33" s="128">
        <f>IF(SUMIFS('Quick Stats Data'!E:E,'Quick Stats Data'!A:A,$C$31,'Quick Stats Data'!$B:$B,$C33,'Quick Stats Data'!$C:$C,$D$9)=0," ",SUMIFS('Quick Stats Data'!E:E,'Quick Stats Data'!A:A,$C$31,'Quick Stats Data'!$B:$B,$C33,'Quick Stats Data'!$C:$C,$D$9))</f>
        <v>8.1300000000000008</v>
      </c>
      <c r="G33" s="128">
        <f>IF(SUMIFS('Quick Stats Data'!F:F,'Quick Stats Data'!A:A,$C$31,'Quick Stats Data'!$B:$B,$C33,'Quick Stats Data'!$C:$C,$D$9)=0," ",SUMIFS('Quick Stats Data'!F:F,'Quick Stats Data'!A:A,$C$31,'Quick Stats Data'!$B:$B,$C33,'Quick Stats Data'!$C:$C,$D$9))</f>
        <v>31.58</v>
      </c>
      <c r="H33" s="127">
        <f>IF(SUMIFS('Quick Stats Data'!D:D,'Quick Stats Data'!A:A,$C$31,'Quick Stats Data'!$B:$B,$C33,'Quick Stats Data'!$C:$C,$H$9)=0," ",SUMIFS('Quick Stats Data'!D:D,'Quick Stats Data'!A:A,$C$31,'Quick Stats Data'!$B:$B,$C33,'Quick Stats Data'!$C:$C,$H$9))</f>
        <v>17.45</v>
      </c>
      <c r="I33" s="128" t="str">
        <f>IF(SUMIFS('Quick Stats Data'!K:K,'Quick Stats Data'!A:A,$C$31,'Quick Stats Data'!B:B,C33,'Quick Stats Data'!C:C,$H$9)&gt;=50,"**",(IF(SUMIFS('Quick Stats Data'!K:K,'Quick Stats Data'!A:A,$C$31,'Quick Stats Data'!B:B,C33,'Quick Stats Data'!C:C,$H$9)&gt;25,IF(SUMIFS('Quick Stats Data'!K:K,'Quick Stats Data'!A:A,$C$31,'Quick Stats Data'!B:B,C33,'Quick Stats Data'!C:C,$H$9),"*"," ")," ")))</f>
        <v>*</v>
      </c>
      <c r="J33" s="128">
        <f>IF(SUMIFS('Quick Stats Data'!E:E,'Quick Stats Data'!A:A,$C$31,'Quick Stats Data'!$B:$B,$C33,'Quick Stats Data'!$C:$C,$H$9)=0," ",SUMIFS('Quick Stats Data'!E:E,'Quick Stats Data'!A:A,$C$31,'Quick Stats Data'!$B:$B,$C33,'Quick Stats Data'!$C:$C,$H$9))</f>
        <v>10.029999999999999</v>
      </c>
      <c r="K33" s="128">
        <f>IF(SUMIFS('Quick Stats Data'!F:F,'Quick Stats Data'!A:A,$C$31,'Quick Stats Data'!$B:$B,$C33,'Quick Stats Data'!$C:$C,$H$9)=0," ",SUMIFS('Quick Stats Data'!F:F,'Quick Stats Data'!A:A,$C$31,'Quick Stats Data'!$B:$B,$C33,'Quick Stats Data'!$C:$C,$H$9))</f>
        <v>28.62</v>
      </c>
      <c r="L33" s="127">
        <f>IF(SUMIFS('Quick Stats Data'!D:D,'Quick Stats Data'!A:A,$C$31,'Quick Stats Data'!$B:$B,$C33,'Quick Stats Data'!$C:$C,$L$9)=0," ",SUMIFS('Quick Stats Data'!D:D,'Quick Stats Data'!A:A,$C$31,'Quick Stats Data'!$B:$B,$C33,'Quick Stats Data'!$C:$C,$L$9))</f>
        <v>11.43</v>
      </c>
      <c r="M33" s="128" t="str">
        <f>IF(SUMIFS('Quick Stats Data'!K:K,'Quick Stats Data'!A:A,$C$31,'Quick Stats Data'!B:B,C33,'Quick Stats Data'!C:C,$L$9)&gt;=50,"**",(IF(SUMIFS('Quick Stats Data'!K:K,'Quick Stats Data'!A:A,$C$31,'Quick Stats Data'!B:B,C33,'Quick Stats Data'!C:C,$L$9)&gt;25,IF(SUMIFS('Quick Stats Data'!K:K,'Quick Stats Data'!A:A,$C$31,'Quick Stats Data'!B:B,C33,'Quick Stats Data'!C:C,$L$9),"*"," ")," ")))</f>
        <v xml:space="preserve"> </v>
      </c>
      <c r="N33" s="128">
        <f>IF(SUMIFS('Quick Stats Data'!E:E,'Quick Stats Data'!A:A,$C$31,'Quick Stats Data'!$B:$B,$C33,'Quick Stats Data'!$C:$C,$L$9)=0," ",SUMIFS('Quick Stats Data'!E:E,'Quick Stats Data'!A:A,#REF!,'Quick Stats Data'!$B:$B,$C33,'Quick Stats Data'!$C:$C,$L$9))</f>
        <v>0</v>
      </c>
      <c r="O33" s="128">
        <f>IF(SUMIFS('Quick Stats Data'!F:F,'Quick Stats Data'!A:A,$C$31,'Quick Stats Data'!$B:$B,$C33,'Quick Stats Data'!$C:$C,$L$9)=0," ",SUMIFS('Quick Stats Data'!F:F,'Quick Stats Data'!A:A,$C$31,'Quick Stats Data'!$B:$B,$C33,'Quick Stats Data'!$C:$C,$L$9))</f>
        <v>14.26</v>
      </c>
      <c r="P33" s="127">
        <f>SUMIFS('Quick Stats Data'!D:D,'Quick Stats Data'!$A:$A,$C$31,'Quick Stats Data'!$B:$B,$C33,'Quick Stats Data'!$C:$C,$P$9)</f>
        <v>12.37</v>
      </c>
      <c r="Q33" s="127"/>
      <c r="R33" s="128">
        <f>SUMIFS('Quick Stats Data'!E:E,'Quick Stats Data'!$A:$A,$C$31,'Quick Stats Data'!$B:$B,$C33,'Quick Stats Data'!$C:$C,$P$9)</f>
        <v>10.62</v>
      </c>
      <c r="S33" s="128">
        <f>SUMIFS('Quick Stats Data'!F:F,'Quick Stats Data'!$A:$A,$C$31,'Quick Stats Data'!$B:$B,$C33,'Quick Stats Data'!$C:$C,$P$9)</f>
        <v>14.35</v>
      </c>
    </row>
    <row r="34" spans="1:19" ht="15" customHeight="1">
      <c r="C34" s="126" t="s">
        <v>432</v>
      </c>
      <c r="D34" s="127">
        <f>IF(SUMIFS('Quick Stats Data'!D:D,'Quick Stats Data'!A:A,$C$31,'Quick Stats Data'!$B:$B,$C34,'Quick Stats Data'!$C:$C,$D$9)=0," ",SUMIFS('Quick Stats Data'!D:D,'Quick Stats Data'!A:A,$C$31,'Quick Stats Data'!$B:$B,$C34,'Quick Stats Data'!$C:$C,$D$9))</f>
        <v>21.91</v>
      </c>
      <c r="E34" s="128" t="str">
        <f>IF(SUMIFS('Quick Stats Data'!K:K,'Quick Stats Data'!A:A,$C$31,'Quick Stats Data'!B:B,C34,'Quick Stats Data'!C:C,$D$9)&gt;=50,"**",(IF(SUMIFS('Quick Stats Data'!K:K,'Quick Stats Data'!A:A,$C$31,'Quick Stats Data'!B:B,C34,'Quick Stats Data'!C:C,$D$9)&gt;25,IF(SUMIFS('Quick Stats Data'!K:K,'Quick Stats Data'!A:A,$C$31,'Quick Stats Data'!B:B,C34,'Quick Stats Data'!C:C,$D$9),"*"," ")," ")))</f>
        <v>*</v>
      </c>
      <c r="F34" s="128">
        <f>IF(SUMIFS('Quick Stats Data'!E:E,'Quick Stats Data'!A:A,$C$31,'Quick Stats Data'!$B:$B,$C34,'Quick Stats Data'!$C:$C,$D$9)=0," ",SUMIFS('Quick Stats Data'!E:E,'Quick Stats Data'!A:A,$C$31,'Quick Stats Data'!$B:$B,$C34,'Quick Stats Data'!$C:$C,$D$9))</f>
        <v>12.06</v>
      </c>
      <c r="G34" s="128">
        <f>IF(SUMIFS('Quick Stats Data'!F:F,'Quick Stats Data'!A:A,$C$31,'Quick Stats Data'!$B:$B,$C34,'Quick Stats Data'!$C:$C,$D$9)=0," ",SUMIFS('Quick Stats Data'!F:F,'Quick Stats Data'!A:A,$C$31,'Quick Stats Data'!$B:$B,$C34,'Quick Stats Data'!$C:$C,$D$9))</f>
        <v>36.47</v>
      </c>
      <c r="H34" s="127">
        <f>IF(SUMIFS('Quick Stats Data'!D:D,'Quick Stats Data'!A:A,$C$31,'Quick Stats Data'!$B:$B,$C34,'Quick Stats Data'!$C:$C,$H$9)=0," ",SUMIFS('Quick Stats Data'!D:D,'Quick Stats Data'!A:A,$C$31,'Quick Stats Data'!$B:$B,$C34,'Quick Stats Data'!$C:$C,$H$9))</f>
        <v>19.940000000000001</v>
      </c>
      <c r="I34" s="128" t="str">
        <f>IF(SUMIFS('Quick Stats Data'!K:K,'Quick Stats Data'!A:A,$C$31,'Quick Stats Data'!B:B,C34,'Quick Stats Data'!C:C,$H$9)&gt;=50,"**",(IF(SUMIFS('Quick Stats Data'!K:K,'Quick Stats Data'!A:A,$C$31,'Quick Stats Data'!B:B,C34,'Quick Stats Data'!C:C,$H$9)&gt;25,IF(SUMIFS('Quick Stats Data'!K:K,'Quick Stats Data'!A:A,$C$31,'Quick Stats Data'!B:B,C34,'Quick Stats Data'!C:C,$H$9),"*"," ")," ")))</f>
        <v xml:space="preserve"> </v>
      </c>
      <c r="J34" s="128">
        <f>IF(SUMIFS('Quick Stats Data'!E:E,'Quick Stats Data'!A:A,$C$31,'Quick Stats Data'!$B:$B,$C34,'Quick Stats Data'!$C:$C,$H$9)=0," ",SUMIFS('Quick Stats Data'!E:E,'Quick Stats Data'!A:A,$C$31,'Quick Stats Data'!$B:$B,$C34,'Quick Stats Data'!$C:$C,$H$9))</f>
        <v>12.66</v>
      </c>
      <c r="K34" s="128">
        <f>IF(SUMIFS('Quick Stats Data'!F:F,'Quick Stats Data'!A:A,$C$31,'Quick Stats Data'!$B:$B,$C34,'Quick Stats Data'!$C:$C,$H$9)=0," ",SUMIFS('Quick Stats Data'!F:F,'Quick Stats Data'!A:A,$C$31,'Quick Stats Data'!$B:$B,$C34,'Quick Stats Data'!$C:$C,$H$9))</f>
        <v>29.96</v>
      </c>
      <c r="L34" s="127">
        <f>IF(SUMIFS('Quick Stats Data'!D:D,'Quick Stats Data'!A:A,$C$31,'Quick Stats Data'!$B:$B,$C34,'Quick Stats Data'!$C:$C,$L$9)=0," ",SUMIFS('Quick Stats Data'!D:D,'Quick Stats Data'!A:A,$C$31,'Quick Stats Data'!$B:$B,$C34,'Quick Stats Data'!$C:$C,$L$9))</f>
        <v>12.15</v>
      </c>
      <c r="M34" s="128" t="str">
        <f>IF(SUMIFS('Quick Stats Data'!K:K,'Quick Stats Data'!A:A,$C$31,'Quick Stats Data'!B:B,C34,'Quick Stats Data'!C:C,$L$9)&gt;=50,"**",(IF(SUMIFS('Quick Stats Data'!K:K,'Quick Stats Data'!A:A,$C$31,'Quick Stats Data'!B:B,C34,'Quick Stats Data'!C:C,$L$9)&gt;25,IF(SUMIFS('Quick Stats Data'!K:K,'Quick Stats Data'!A:A,$C$31,'Quick Stats Data'!B:B,C34,'Quick Stats Data'!C:C,$L$9),"*"," ")," ")))</f>
        <v xml:space="preserve"> </v>
      </c>
      <c r="N34" s="128">
        <f>IF(SUMIFS('Quick Stats Data'!E:E,'Quick Stats Data'!A:A,$C$31,'Quick Stats Data'!$B:$B,$C34,'Quick Stats Data'!$C:$C,$L$9)=0," ",SUMIFS('Quick Stats Data'!E:E,'Quick Stats Data'!A:A,#REF!,'Quick Stats Data'!$B:$B,$C34,'Quick Stats Data'!$C:$C,$L$9))</f>
        <v>0</v>
      </c>
      <c r="O34" s="128">
        <f>IF(SUMIFS('Quick Stats Data'!F:F,'Quick Stats Data'!A:A,$C$31,'Quick Stats Data'!$B:$B,$C34,'Quick Stats Data'!$C:$C,$L$9)=0," ",SUMIFS('Quick Stats Data'!F:F,'Quick Stats Data'!A:A,$C$31,'Quick Stats Data'!$B:$B,$C34,'Quick Stats Data'!$C:$C,$L$9))</f>
        <v>15.01</v>
      </c>
      <c r="P34" s="127">
        <f>SUMIFS('Quick Stats Data'!D:D,'Quick Stats Data'!$A:$A,$C$31,'Quick Stats Data'!$B:$B,$C34,'Quick Stats Data'!$C:$C,$P$9)</f>
        <v>13.76</v>
      </c>
      <c r="Q34" s="127"/>
      <c r="R34" s="128">
        <f>SUMIFS('Quick Stats Data'!E:E,'Quick Stats Data'!$A:$A,$C$31,'Quick Stats Data'!$B:$B,$C34,'Quick Stats Data'!$C:$C,$P$9)</f>
        <v>12.05</v>
      </c>
      <c r="S34" s="128">
        <f>SUMIFS('Quick Stats Data'!F:F,'Quick Stats Data'!$A:$A,$C$31,'Quick Stats Data'!$B:$B,$C34,'Quick Stats Data'!$C:$C,$P$9)</f>
        <v>15.68</v>
      </c>
    </row>
    <row r="35" spans="1:19" s="93" customFormat="1" ht="7.5" customHeight="1">
      <c r="C35" s="133"/>
      <c r="D35" s="134"/>
      <c r="E35" s="134"/>
      <c r="F35" s="133"/>
      <c r="G35" s="133"/>
      <c r="H35" s="134"/>
      <c r="I35" s="134"/>
      <c r="J35" s="133"/>
      <c r="K35" s="133"/>
      <c r="L35" s="134"/>
      <c r="M35" s="134"/>
      <c r="N35" s="133"/>
      <c r="O35" s="133"/>
      <c r="P35" s="134"/>
      <c r="Q35" s="134"/>
      <c r="R35" s="133"/>
      <c r="S35" s="133"/>
    </row>
    <row r="36" spans="1:19" ht="15" customHeight="1" thickBot="1">
      <c r="A36" s="54"/>
      <c r="B36" s="55"/>
      <c r="C36" s="56"/>
      <c r="D36" s="57"/>
      <c r="E36" s="57"/>
      <c r="F36" s="57"/>
      <c r="G36" s="57"/>
      <c r="H36" s="58"/>
      <c r="I36" s="58"/>
      <c r="J36" s="58"/>
      <c r="K36" s="58"/>
      <c r="L36" s="57"/>
      <c r="M36" s="57"/>
      <c r="N36" s="57"/>
      <c r="O36" s="57"/>
      <c r="P36" s="57"/>
      <c r="Q36" s="57"/>
      <c r="R36" s="57"/>
      <c r="S36" s="57"/>
    </row>
    <row r="37" spans="1:19" ht="9.75" customHeight="1" thickTop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</row>
    <row r="38" spans="1:19" ht="15" customHeight="1">
      <c r="F38" s="70"/>
      <c r="S38" s="135" t="s">
        <v>387</v>
      </c>
    </row>
    <row r="39" spans="1:19" ht="15" customHeight="1">
      <c r="B39" s="109" t="s">
        <v>212</v>
      </c>
      <c r="C39" s="110"/>
      <c r="D39" s="111"/>
      <c r="E39" s="111"/>
      <c r="F39" s="112"/>
      <c r="G39" s="111"/>
      <c r="H39" s="111"/>
      <c r="I39" s="111"/>
      <c r="J39" s="136"/>
      <c r="K39" s="136"/>
      <c r="L39" s="111"/>
      <c r="M39" s="111"/>
      <c r="N39" s="136"/>
      <c r="O39" s="136"/>
      <c r="P39" s="136"/>
      <c r="Q39" s="136"/>
      <c r="R39" s="136"/>
      <c r="S39" s="136"/>
    </row>
    <row r="40" spans="1:19" ht="15" customHeight="1">
      <c r="B40" s="113" t="s">
        <v>213</v>
      </c>
      <c r="C40" s="114"/>
      <c r="D40" s="111"/>
      <c r="E40" s="111"/>
      <c r="F40" s="112"/>
      <c r="G40" s="111"/>
      <c r="H40" s="111"/>
      <c r="I40" s="111"/>
      <c r="J40" s="136"/>
      <c r="K40" s="136"/>
      <c r="L40" s="111"/>
      <c r="M40" s="111"/>
      <c r="N40" s="136"/>
      <c r="O40" s="136"/>
      <c r="P40" s="136"/>
      <c r="Q40" s="136"/>
      <c r="R40" s="136"/>
      <c r="S40" s="136"/>
    </row>
    <row r="41" spans="1:19" ht="15" customHeight="1">
      <c r="B41" s="115" t="s">
        <v>214</v>
      </c>
      <c r="C41" s="114"/>
      <c r="D41" s="111"/>
      <c r="E41" s="111"/>
      <c r="F41" s="112"/>
      <c r="G41" s="111"/>
      <c r="H41" s="111"/>
      <c r="I41" s="111"/>
      <c r="J41" s="136"/>
      <c r="K41" s="136"/>
      <c r="L41" s="111"/>
      <c r="M41" s="111"/>
      <c r="N41" s="136"/>
      <c r="O41" s="136"/>
      <c r="P41" s="136"/>
      <c r="Q41" s="136"/>
      <c r="R41" s="136"/>
      <c r="S41" s="136"/>
    </row>
    <row r="42" spans="1:19" ht="15" customHeight="1">
      <c r="B42" s="114" t="s">
        <v>395</v>
      </c>
      <c r="C42" s="114"/>
      <c r="D42" s="111"/>
      <c r="E42" s="111"/>
      <c r="F42" s="112"/>
      <c r="G42" s="111"/>
      <c r="H42" s="111"/>
      <c r="I42" s="111"/>
      <c r="J42" s="136"/>
      <c r="K42" s="136"/>
      <c r="L42" s="111"/>
      <c r="M42" s="111"/>
      <c r="N42" s="136"/>
      <c r="O42" s="136"/>
      <c r="P42" s="136"/>
      <c r="Q42" s="136"/>
      <c r="R42" s="136"/>
      <c r="S42" s="136"/>
    </row>
    <row r="43" spans="1:19" ht="15" customHeight="1">
      <c r="B43" s="115" t="s">
        <v>215</v>
      </c>
      <c r="C43" s="114"/>
      <c r="D43" s="111"/>
      <c r="E43" s="111"/>
      <c r="F43" s="112"/>
      <c r="G43" s="111"/>
      <c r="H43" s="111"/>
      <c r="I43" s="111"/>
      <c r="J43" s="136"/>
      <c r="K43" s="136"/>
      <c r="L43" s="111"/>
      <c r="M43" s="111"/>
      <c r="N43" s="136"/>
      <c r="O43" s="136"/>
      <c r="P43" s="136"/>
      <c r="Q43" s="136"/>
      <c r="R43" s="136"/>
      <c r="S43" s="136"/>
    </row>
    <row r="44" spans="1:19" ht="15" customHeight="1">
      <c r="B44" s="116" t="s">
        <v>216</v>
      </c>
      <c r="C44" s="114"/>
      <c r="D44" s="111"/>
      <c r="E44" s="111"/>
      <c r="F44" s="112"/>
      <c r="G44" s="111"/>
      <c r="H44" s="111"/>
      <c r="I44" s="111"/>
      <c r="J44" s="136"/>
      <c r="K44" s="136"/>
      <c r="L44" s="111"/>
      <c r="M44" s="111"/>
      <c r="N44" s="136"/>
      <c r="O44" s="136"/>
      <c r="P44" s="136"/>
      <c r="Q44" s="136"/>
      <c r="R44" s="136"/>
      <c r="S44" s="136"/>
    </row>
    <row r="45" spans="1:19" ht="15" customHeight="1">
      <c r="B45" s="117" t="s">
        <v>15</v>
      </c>
      <c r="C45" s="114" t="s">
        <v>217</v>
      </c>
      <c r="D45" s="111"/>
      <c r="E45" s="111"/>
      <c r="F45" s="112"/>
      <c r="G45" s="111"/>
      <c r="H45" s="111"/>
      <c r="I45" s="111"/>
      <c r="J45" s="136"/>
      <c r="K45" s="136"/>
      <c r="L45" s="111"/>
      <c r="M45" s="111"/>
      <c r="N45" s="136"/>
      <c r="O45" s="136"/>
      <c r="P45" s="136"/>
      <c r="Q45" s="136"/>
      <c r="R45" s="136"/>
      <c r="S45" s="136"/>
    </row>
    <row r="46" spans="1:19" ht="15" customHeight="1">
      <c r="B46" s="118" t="s">
        <v>218</v>
      </c>
      <c r="C46" s="114" t="s">
        <v>219</v>
      </c>
      <c r="D46" s="111"/>
      <c r="E46" s="111"/>
      <c r="F46" s="112"/>
      <c r="G46" s="111"/>
      <c r="H46" s="111"/>
      <c r="I46" s="111"/>
      <c r="J46" s="136"/>
      <c r="K46" s="136"/>
      <c r="L46" s="111"/>
      <c r="M46" s="111"/>
      <c r="N46" s="136"/>
      <c r="O46" s="136"/>
      <c r="P46" s="136"/>
      <c r="Q46" s="136"/>
      <c r="R46" s="136"/>
      <c r="S46" s="136"/>
    </row>
    <row r="47" spans="1:19" s="147" customFormat="1" ht="15" customHeight="1">
      <c r="B47" s="110" t="s">
        <v>575</v>
      </c>
      <c r="C47" s="109"/>
      <c r="D47" s="121"/>
      <c r="E47" s="121"/>
      <c r="F47" s="122"/>
      <c r="G47" s="121"/>
      <c r="H47" s="121"/>
      <c r="I47" s="121"/>
      <c r="J47" s="137"/>
      <c r="K47" s="137"/>
      <c r="L47" s="121"/>
      <c r="M47" s="121"/>
      <c r="N47" s="137"/>
      <c r="O47" s="137"/>
      <c r="P47" s="137"/>
      <c r="Q47" s="137"/>
      <c r="R47" s="137"/>
      <c r="S47" s="137"/>
    </row>
    <row r="48" spans="1:19" ht="15" customHeight="1">
      <c r="B48" s="119" t="s">
        <v>526</v>
      </c>
      <c r="C48" s="120"/>
      <c r="D48" s="121"/>
      <c r="E48" s="121"/>
      <c r="F48" s="122"/>
      <c r="G48" s="121"/>
      <c r="H48" s="121"/>
      <c r="I48" s="121"/>
      <c r="J48" s="137"/>
      <c r="K48" s="137"/>
      <c r="L48" s="121"/>
      <c r="M48" s="121"/>
      <c r="N48" s="137"/>
      <c r="O48" s="137"/>
      <c r="P48" s="137"/>
      <c r="Q48" s="137"/>
      <c r="R48" s="137"/>
      <c r="S48" s="137"/>
    </row>
    <row r="49" spans="2:19" ht="15" customHeight="1">
      <c r="B49" s="193" t="s">
        <v>527</v>
      </c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</row>
    <row r="50" spans="2:19" ht="15" customHeight="1"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</row>
  </sheetData>
  <sheetProtection algorithmName="SHA-512" hashValue="sKOJ3rzfA+rEIC9MK2aatSpSUqD9rdIp21qUVv+dCBYipU16TPNFWDDsZLHN+0NnIT5o/DU3Z9kpGP3zqa8R7w==" saltValue="YrXtKN6GrxVBW1oi8vXwzw==" spinCount="100000" sheet="1" objects="1" scenarios="1"/>
  <mergeCells count="4">
    <mergeCell ref="D9:G9"/>
    <mergeCell ref="H9:K9"/>
    <mergeCell ref="L9:O9"/>
    <mergeCell ref="P9:S9"/>
  </mergeCells>
  <conditionalFormatting sqref="H19:H21 H32:H34 H12:H16 H25:H30">
    <cfRule type="expression" dxfId="139" priority="129">
      <formula>$K12&lt;$R12</formula>
    </cfRule>
    <cfRule type="expression" dxfId="138" priority="130">
      <formula>$J12&gt;$S12</formula>
    </cfRule>
  </conditionalFormatting>
  <conditionalFormatting sqref="D12:D16">
    <cfRule type="expression" dxfId="137" priority="125">
      <formula>$G12&lt;$R12</formula>
    </cfRule>
    <cfRule type="expression" dxfId="136" priority="126">
      <formula>$F12&gt;$S12</formula>
    </cfRule>
  </conditionalFormatting>
  <conditionalFormatting sqref="D19:D21">
    <cfRule type="expression" dxfId="135" priority="121">
      <formula>$G19&lt;$R19</formula>
    </cfRule>
    <cfRule type="expression" dxfId="134" priority="122">
      <formula>$F19&gt;$S19</formula>
    </cfRule>
  </conditionalFormatting>
  <conditionalFormatting sqref="H19:H21">
    <cfRule type="expression" dxfId="133" priority="119">
      <formula>$K19&lt;$R19</formula>
    </cfRule>
    <cfRule type="expression" dxfId="132" priority="120">
      <formula>$J19&gt;$S19</formula>
    </cfRule>
  </conditionalFormatting>
  <conditionalFormatting sqref="D32:D34">
    <cfRule type="expression" dxfId="131" priority="117">
      <formula>$G32&lt;$R32</formula>
    </cfRule>
    <cfRule type="expression" dxfId="130" priority="118">
      <formula>$F32&gt;$S32</formula>
    </cfRule>
  </conditionalFormatting>
  <conditionalFormatting sqref="H32:H34">
    <cfRule type="expression" dxfId="129" priority="115">
      <formula>$K32&lt;$R32</formula>
    </cfRule>
    <cfRule type="expression" dxfId="128" priority="116">
      <formula>$J32&gt;$S32</formula>
    </cfRule>
  </conditionalFormatting>
  <conditionalFormatting sqref="D19:D21 D32:D34 D25:D30">
    <cfRule type="expression" dxfId="127" priority="131">
      <formula>$G19&lt;$R19</formula>
    </cfRule>
    <cfRule type="expression" dxfId="126" priority="132">
      <formula>$F19&gt;$S19</formula>
    </cfRule>
  </conditionalFormatting>
  <conditionalFormatting sqref="L19:L21 L32:L34 L12:L16 L25:L30">
    <cfRule type="expression" dxfId="125" priority="127">
      <formula>$O12&lt;$R12</formula>
    </cfRule>
    <cfRule type="expression" dxfId="124" priority="128">
      <formula>$N12&gt;$S12</formula>
    </cfRule>
  </conditionalFormatting>
  <conditionalFormatting sqref="E30">
    <cfRule type="expression" dxfId="123" priority="105">
      <formula>$E$27="**"</formula>
    </cfRule>
  </conditionalFormatting>
  <conditionalFormatting sqref="I30">
    <cfRule type="expression" dxfId="122" priority="94">
      <formula>$I$27="**"</formula>
    </cfRule>
  </conditionalFormatting>
  <conditionalFormatting sqref="M30">
    <cfRule type="expression" dxfId="121" priority="83">
      <formula>$M$27="**"</formula>
    </cfRule>
  </conditionalFormatting>
  <conditionalFormatting sqref="E34">
    <cfRule type="expression" dxfId="120" priority="54">
      <formula>$E34="**"</formula>
    </cfRule>
  </conditionalFormatting>
  <conditionalFormatting sqref="E33">
    <cfRule type="expression" dxfId="119" priority="53">
      <formula>$E33="**"</formula>
    </cfRule>
  </conditionalFormatting>
  <conditionalFormatting sqref="E32">
    <cfRule type="expression" dxfId="118" priority="52">
      <formula>$E32="**"</formula>
    </cfRule>
  </conditionalFormatting>
  <conditionalFormatting sqref="E27:E29">
    <cfRule type="expression" dxfId="117" priority="48">
      <formula>$E27="**"</formula>
    </cfRule>
  </conditionalFormatting>
  <conditionalFormatting sqref="E26">
    <cfRule type="expression" dxfId="116" priority="47">
      <formula>$E26="**"</formula>
    </cfRule>
  </conditionalFormatting>
  <conditionalFormatting sqref="E25">
    <cfRule type="expression" dxfId="115" priority="46">
      <formula>$E25="**"</formula>
    </cfRule>
  </conditionalFormatting>
  <conditionalFormatting sqref="E21">
    <cfRule type="expression" dxfId="114" priority="45">
      <formula>$E21="**"</formula>
    </cfRule>
  </conditionalFormatting>
  <conditionalFormatting sqref="E20">
    <cfRule type="expression" dxfId="113" priority="44">
      <formula>$E20="**"</formula>
    </cfRule>
  </conditionalFormatting>
  <conditionalFormatting sqref="E19">
    <cfRule type="expression" dxfId="112" priority="43">
      <formula>$E19="**"</formula>
    </cfRule>
  </conditionalFormatting>
  <conditionalFormatting sqref="E14:E16">
    <cfRule type="expression" dxfId="111" priority="39">
      <formula>$E14="**"</formula>
    </cfRule>
  </conditionalFormatting>
  <conditionalFormatting sqref="E13">
    <cfRule type="expression" dxfId="110" priority="38">
      <formula>$E13="**"</formula>
    </cfRule>
  </conditionalFormatting>
  <conditionalFormatting sqref="E12">
    <cfRule type="expression" dxfId="109" priority="37">
      <formula>$E12="**"</formula>
    </cfRule>
  </conditionalFormatting>
  <conditionalFormatting sqref="I12">
    <cfRule type="expression" dxfId="108" priority="36">
      <formula>I12="**"</formula>
    </cfRule>
  </conditionalFormatting>
  <conditionalFormatting sqref="I13">
    <cfRule type="expression" dxfId="107" priority="35">
      <formula>I13="**"</formula>
    </cfRule>
  </conditionalFormatting>
  <conditionalFormatting sqref="I14:I16">
    <cfRule type="expression" dxfId="106" priority="34">
      <formula>I14="**"</formula>
    </cfRule>
  </conditionalFormatting>
  <conditionalFormatting sqref="I19">
    <cfRule type="expression" dxfId="105" priority="30">
      <formula>I19="**"</formula>
    </cfRule>
  </conditionalFormatting>
  <conditionalFormatting sqref="I20">
    <cfRule type="expression" dxfId="104" priority="29">
      <formula>I20="**"</formula>
    </cfRule>
  </conditionalFormatting>
  <conditionalFormatting sqref="I21">
    <cfRule type="expression" dxfId="103" priority="28">
      <formula>I21="**"</formula>
    </cfRule>
  </conditionalFormatting>
  <conditionalFormatting sqref="I25">
    <cfRule type="expression" dxfId="102" priority="27">
      <formula>I25="**"</formula>
    </cfRule>
  </conditionalFormatting>
  <conditionalFormatting sqref="I26">
    <cfRule type="expression" dxfId="101" priority="26">
      <formula>I26="**"</formula>
    </cfRule>
  </conditionalFormatting>
  <conditionalFormatting sqref="I27:I29">
    <cfRule type="expression" dxfId="100" priority="25">
      <formula>I27="**"</formula>
    </cfRule>
  </conditionalFormatting>
  <conditionalFormatting sqref="I32">
    <cfRule type="expression" dxfId="99" priority="21">
      <formula>I32="**"</formula>
    </cfRule>
  </conditionalFormatting>
  <conditionalFormatting sqref="I33">
    <cfRule type="expression" dxfId="98" priority="20">
      <formula>I33="**"</formula>
    </cfRule>
  </conditionalFormatting>
  <conditionalFormatting sqref="I34">
    <cfRule type="expression" dxfId="97" priority="19">
      <formula>I34="**"</formula>
    </cfRule>
  </conditionalFormatting>
  <conditionalFormatting sqref="M34">
    <cfRule type="expression" dxfId="96" priority="18">
      <formula>M34="**"</formula>
    </cfRule>
  </conditionalFormatting>
  <conditionalFormatting sqref="M33">
    <cfRule type="expression" dxfId="95" priority="17">
      <formula>M33="**"</formula>
    </cfRule>
  </conditionalFormatting>
  <conditionalFormatting sqref="M32">
    <cfRule type="expression" dxfId="94" priority="16">
      <formula>M32="**"</formula>
    </cfRule>
  </conditionalFormatting>
  <conditionalFormatting sqref="M12">
    <cfRule type="expression" dxfId="93" priority="1">
      <formula>M12="**"</formula>
    </cfRule>
  </conditionalFormatting>
  <conditionalFormatting sqref="M27:M29">
    <cfRule type="expression" dxfId="92" priority="12">
      <formula>M27="**"</formula>
    </cfRule>
  </conditionalFormatting>
  <conditionalFormatting sqref="M26">
    <cfRule type="expression" dxfId="91" priority="11">
      <formula>M26="**"</formula>
    </cfRule>
  </conditionalFormatting>
  <conditionalFormatting sqref="M25">
    <cfRule type="expression" dxfId="90" priority="10">
      <formula>M25="**"</formula>
    </cfRule>
  </conditionalFormatting>
  <conditionalFormatting sqref="M21">
    <cfRule type="expression" dxfId="89" priority="9">
      <formula>M21="**"</formula>
    </cfRule>
  </conditionalFormatting>
  <conditionalFormatting sqref="M20">
    <cfRule type="expression" dxfId="88" priority="8">
      <formula>M20="**"</formula>
    </cfRule>
  </conditionalFormatting>
  <conditionalFormatting sqref="M19">
    <cfRule type="expression" dxfId="87" priority="7">
      <formula>M19="**"</formula>
    </cfRule>
  </conditionalFormatting>
  <conditionalFormatting sqref="M14:M16">
    <cfRule type="expression" dxfId="86" priority="3">
      <formula>M14="**"</formula>
    </cfRule>
  </conditionalFormatting>
  <conditionalFormatting sqref="M13">
    <cfRule type="expression" dxfId="85" priority="2">
      <formula>M13="**"</formula>
    </cfRule>
  </conditionalFormatting>
  <hyperlinks>
    <hyperlink ref="B49" r:id="rId1" xr:uid="{9FE36634-47F8-4C08-A881-17266126E0C7}"/>
  </hyperlinks>
  <pageMargins left="0.25" right="0.25" top="0.75" bottom="0.75" header="0.3" footer="0.3"/>
  <pageSetup paperSize="8" scale="77" fitToHeight="0" orientation="portrait" r:id="rId2"/>
  <drawing r:id="rId3"/>
  <legacyDrawing r:id="rId4"/>
  <controls>
    <mc:AlternateContent xmlns:mc="http://schemas.openxmlformats.org/markup-compatibility/2006">
      <mc:Choice Requires="x14">
        <control shapeId="54273" r:id="rId5" name="DropDownBox">
          <controlPr defaultSize="0" autoLine="0" linkedCell="'LGA Quick Stats -Alcohol'!C6" listFillRange="'Lookup Tables_OLD'!D2:D80" r:id="rId6">
            <anchor moveWithCells="1">
              <from>
                <xdr:col>2</xdr:col>
                <xdr:colOff>12700</xdr:colOff>
                <xdr:row>4</xdr:row>
                <xdr:rowOff>69850</xdr:rowOff>
              </from>
              <to>
                <xdr:col>2</xdr:col>
                <xdr:colOff>4730750</xdr:colOff>
                <xdr:row>6</xdr:row>
                <xdr:rowOff>38100</xdr:rowOff>
              </to>
            </anchor>
          </controlPr>
        </control>
      </mc:Choice>
      <mc:Fallback>
        <control shapeId="54273" r:id="rId5" name="DropDownBox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12B0C-E689-4FEE-9720-C88D98A16891}">
  <sheetPr codeName="Sheet7">
    <tabColor rgb="FFC00000"/>
    <pageSetUpPr fitToPage="1"/>
  </sheetPr>
  <dimension ref="A5:S75"/>
  <sheetViews>
    <sheetView showGridLines="0" zoomScaleNormal="100" workbookViewId="0">
      <pane ySplit="9" topLeftCell="A13" activePane="bottomLeft" state="frozen"/>
      <selection activeCell="N37" sqref="N37"/>
      <selection pane="bottomLeft" activeCell="P37" sqref="P37"/>
    </sheetView>
  </sheetViews>
  <sheetFormatPr defaultColWidth="9.1796875" defaultRowHeight="12.5"/>
  <cols>
    <col min="1" max="1" width="2.453125" style="48" customWidth="1"/>
    <col min="2" max="2" width="16.54296875" style="48" customWidth="1"/>
    <col min="3" max="3" width="69" style="48" customWidth="1"/>
    <col min="4" max="4" width="10.7265625" style="48" customWidth="1"/>
    <col min="5" max="5" width="2.7265625" style="48" customWidth="1"/>
    <col min="6" max="7" width="5.7265625" style="48" customWidth="1"/>
    <col min="8" max="8" width="10.7265625" style="48" customWidth="1"/>
    <col min="9" max="9" width="2.7265625" style="48" customWidth="1"/>
    <col min="10" max="11" width="5.7265625" style="48" customWidth="1"/>
    <col min="12" max="16384" width="9.1796875" style="48"/>
  </cols>
  <sheetData>
    <row r="5" spans="1:11" ht="13">
      <c r="C5" s="49"/>
    </row>
    <row r="6" spans="1:11" ht="12.75" customHeight="1">
      <c r="B6" s="50"/>
      <c r="C6" s="51" t="s">
        <v>358</v>
      </c>
    </row>
    <row r="9" spans="1:11" ht="30" customHeight="1">
      <c r="A9" s="52"/>
      <c r="B9" s="52"/>
      <c r="C9" s="53"/>
      <c r="D9" s="195" t="str">
        <f>VLOOKUP(C6,Lookup!B:D,3,FALSE)</f>
        <v>East Division</v>
      </c>
      <c r="E9" s="195"/>
      <c r="F9" s="195"/>
      <c r="G9" s="195"/>
      <c r="H9" s="196" t="s">
        <v>0</v>
      </c>
      <c r="I9" s="196"/>
      <c r="J9" s="196"/>
      <c r="K9" s="196"/>
    </row>
    <row r="10" spans="1:11" s="63" customFormat="1" ht="7.5" customHeight="1">
      <c r="A10" s="59"/>
      <c r="B10" s="59"/>
      <c r="C10" s="60"/>
      <c r="D10" s="62"/>
      <c r="E10" s="62"/>
      <c r="F10" s="62"/>
      <c r="G10" s="62"/>
      <c r="H10" s="61"/>
      <c r="I10" s="61"/>
      <c r="J10" s="61"/>
      <c r="K10" s="61"/>
    </row>
    <row r="11" spans="1:11" ht="15" customHeight="1">
      <c r="C11" s="124" t="s">
        <v>286</v>
      </c>
      <c r="D11" s="125" t="s">
        <v>91</v>
      </c>
      <c r="E11" s="125"/>
      <c r="F11" s="125" t="s">
        <v>90</v>
      </c>
      <c r="G11" s="125" t="s">
        <v>89</v>
      </c>
      <c r="H11" s="125" t="s">
        <v>91</v>
      </c>
      <c r="I11" s="125"/>
      <c r="J11" s="125" t="s">
        <v>90</v>
      </c>
      <c r="K11" s="125" t="s">
        <v>89</v>
      </c>
    </row>
    <row r="12" spans="1:11" ht="15" customHeight="1">
      <c r="C12" s="126" t="s">
        <v>401</v>
      </c>
      <c r="D12" s="127">
        <f>IF(SUMIFS('Quick Stats Data'!D:D,'Quick Stats Data'!A:A,$C$11,'Quick Stats Data'!$B:$B,$C12,'Quick Stats Data'!$C:$C,$D$9)=0," ",SUMIFS('Quick Stats Data'!D:D,'Quick Stats Data'!A:A,$C$11,'Quick Stats Data'!$B:$B,$C12,'Quick Stats Data'!$C:$C,$D$9))</f>
        <v>2.4</v>
      </c>
      <c r="E12" s="128" t="str">
        <f>IF(SUMIFS('Quick Stats Data'!K:K,'Quick Stats Data'!A:A,$C$11,'Quick Stats Data'!B:B,C12,'Quick Stats Data'!C:C,$D$9)&gt;=50,"**",(IF(SUMIFS('Quick Stats Data'!K:K,'Quick Stats Data'!A:A,$C$11,'Quick Stats Data'!B:B,C12,'Quick Stats Data'!C:C,$D$9)&gt;25,IF(SUMIFS('Quick Stats Data'!K:K,'Quick Stats Data'!A:A,$C$11,'Quick Stats Data'!B:B,C12,'Quick Stats Data'!C:C,$D$9),"*"," ")," ")))</f>
        <v xml:space="preserve"> </v>
      </c>
      <c r="F12" s="128">
        <f>IF(SUMIFS('Quick Stats Data'!E:E,'Quick Stats Data'!A:A,$C$11,'Quick Stats Data'!$B:$B,$C12,'Quick Stats Data'!$C:$C,$D$9)=0," ",SUMIFS('Quick Stats Data'!E:E,'Quick Stats Data'!A:A,$C$11,'Quick Stats Data'!$B:$B,$C12,'Quick Stats Data'!$C:$C,$D$9))</f>
        <v>1.8</v>
      </c>
      <c r="G12" s="128">
        <f>IF(SUMIFS('Quick Stats Data'!F:F,'Quick Stats Data'!A:A,$C$11,'Quick Stats Data'!$B:$B,$C12,'Quick Stats Data'!$C:$C,$D$9)=0," ",SUMIFS('Quick Stats Data'!F:F,'Quick Stats Data'!A:A,$C$11,'Quick Stats Data'!$B:$B,$C12,'Quick Stats Data'!$C:$C,$D$9))</f>
        <v>3.1</v>
      </c>
      <c r="H12" s="127">
        <f>SUMIFS('Quick Stats Data'!D:D,'Quick Stats Data'!$A:$A,$C$11,'Quick Stats Data'!$B:$B,$C12,'Quick Stats Data'!$C:$C,$H$9)</f>
        <v>2.2000000000000002</v>
      </c>
      <c r="I12" s="127"/>
      <c r="J12" s="128">
        <f>SUMIFS('Quick Stats Data'!E:E,'Quick Stats Data'!$A:$A,$C$11,'Quick Stats Data'!$B:$B,$C12,'Quick Stats Data'!$C:$C,$H$9)</f>
        <v>1.9</v>
      </c>
      <c r="K12" s="128">
        <f>SUMIFS('Quick Stats Data'!F:F,'Quick Stats Data'!$A:$A,$C$11,'Quick Stats Data'!$B:$B,$C12,'Quick Stats Data'!$C:$C,$H$9)</f>
        <v>2.5</v>
      </c>
    </row>
    <row r="13" spans="1:11" ht="15" customHeight="1">
      <c r="C13" s="126" t="s">
        <v>402</v>
      </c>
      <c r="D13" s="127">
        <f>IF(SUMIFS('Quick Stats Data'!D:D,'Quick Stats Data'!A:A,$C$11,'Quick Stats Data'!$B:$B,$C13,'Quick Stats Data'!$C:$C,$D$9)=0," ",SUMIFS('Quick Stats Data'!D:D,'Quick Stats Data'!A:A,$C$11,'Quick Stats Data'!$B:$B,$C13,'Quick Stats Data'!$C:$C,$D$9))</f>
        <v>39.4</v>
      </c>
      <c r="E13" s="128" t="str">
        <f>IF(SUMIFS('Quick Stats Data'!K:K,'Quick Stats Data'!A:A,$C$11,'Quick Stats Data'!B:B,C13,'Quick Stats Data'!C:C,$D$9)&gt;=50,"**",(IF(SUMIFS('Quick Stats Data'!K:K,'Quick Stats Data'!A:A,$C$11,'Quick Stats Data'!B:B,C13,'Quick Stats Data'!C:C,$D$9)&gt;25,IF(SUMIFS('Quick Stats Data'!K:K,'Quick Stats Data'!A:A,$C$11,'Quick Stats Data'!B:B,C13,'Quick Stats Data'!C:C,$D$9),"*"," ")," ")))</f>
        <v xml:space="preserve"> </v>
      </c>
      <c r="F13" s="128">
        <f>IF(SUMIFS('Quick Stats Data'!E:E,'Quick Stats Data'!A:A,$C$11,'Quick Stats Data'!$B:$B,$C13,'Quick Stats Data'!$C:$C,$D$9)=0," ",SUMIFS('Quick Stats Data'!E:E,'Quick Stats Data'!A:A,$C$11,'Quick Stats Data'!$B:$B,$C13,'Quick Stats Data'!$C:$C,$D$9))</f>
        <v>37.6</v>
      </c>
      <c r="G13" s="128">
        <f>IF(SUMIFS('Quick Stats Data'!F:F,'Quick Stats Data'!A:A,$C$11,'Quick Stats Data'!$B:$B,$C13,'Quick Stats Data'!$C:$C,$D$9)=0," ",SUMIFS('Quick Stats Data'!F:F,'Quick Stats Data'!A:A,$C$11,'Quick Stats Data'!$B:$B,$C13,'Quick Stats Data'!$C:$C,$D$9))</f>
        <v>41.3</v>
      </c>
      <c r="H13" s="127">
        <f>SUMIFS('Quick Stats Data'!D:D,'Quick Stats Data'!$A:$A,$C$11,'Quick Stats Data'!$B:$B,$C13,'Quick Stats Data'!$C:$C,$H$9)</f>
        <v>38</v>
      </c>
      <c r="I13" s="127"/>
      <c r="J13" s="128">
        <f>SUMIFS('Quick Stats Data'!E:E,'Quick Stats Data'!$A:$A,$C$11,'Quick Stats Data'!$B:$B,$C13,'Quick Stats Data'!$C:$C,$H$9)</f>
        <v>37.1</v>
      </c>
      <c r="K13" s="128">
        <f>SUMIFS('Quick Stats Data'!F:F,'Quick Stats Data'!$A:$A,$C$11,'Quick Stats Data'!$B:$B,$C13,'Quick Stats Data'!$C:$C,$H$9)</f>
        <v>38.9</v>
      </c>
    </row>
    <row r="14" spans="1:11" ht="15" customHeight="1">
      <c r="C14" s="126" t="s">
        <v>403</v>
      </c>
      <c r="D14" s="127">
        <f>IF(SUMIFS('Quick Stats Data'!D:D,'Quick Stats Data'!A:A,$C$11,'Quick Stats Data'!$B:$B,$C14,'Quick Stats Data'!$C:$C,$D$9)=0," ",SUMIFS('Quick Stats Data'!D:D,'Quick Stats Data'!A:A,$C$11,'Quick Stats Data'!$B:$B,$C14,'Quick Stats Data'!$C:$C,$D$9))</f>
        <v>31.3</v>
      </c>
      <c r="E14" s="128" t="str">
        <f>IF(SUMIFS('Quick Stats Data'!K:K,'Quick Stats Data'!A:A,$C$11,'Quick Stats Data'!B:B,C14,'Quick Stats Data'!C:C,$D$9)&gt;=50,"**",(IF(SUMIFS('Quick Stats Data'!K:K,'Quick Stats Data'!A:A,$C$11,'Quick Stats Data'!B:B,C14,'Quick Stats Data'!C:C,$D$9)&gt;25,IF(SUMIFS('Quick Stats Data'!K:K,'Quick Stats Data'!A:A,$C$11,'Quick Stats Data'!B:B,C14,'Quick Stats Data'!C:C,$D$9),"*"," ")," ")))</f>
        <v xml:space="preserve"> </v>
      </c>
      <c r="F14" s="128">
        <f>IF(SUMIFS('Quick Stats Data'!E:E,'Quick Stats Data'!A:A,$C$11,'Quick Stats Data'!$B:$B,$C14,'Quick Stats Data'!$C:$C,$D$9)=0," ",SUMIFS('Quick Stats Data'!E:E,'Quick Stats Data'!A:A,$C$11,'Quick Stats Data'!$B:$B,$C14,'Quick Stats Data'!$C:$C,$D$9))</f>
        <v>29.6</v>
      </c>
      <c r="G14" s="128">
        <f>IF(SUMIFS('Quick Stats Data'!F:F,'Quick Stats Data'!A:A,$C$11,'Quick Stats Data'!$B:$B,$C14,'Quick Stats Data'!$C:$C,$D$9)=0," ",SUMIFS('Quick Stats Data'!F:F,'Quick Stats Data'!A:A,$C$11,'Quick Stats Data'!$B:$B,$C14,'Quick Stats Data'!$C:$C,$D$9))</f>
        <v>33.1</v>
      </c>
      <c r="H14" s="127">
        <f>SUMIFS('Quick Stats Data'!D:D,'Quick Stats Data'!$A:$A,$C$11,'Quick Stats Data'!$B:$B,$C14,'Quick Stats Data'!$C:$C,$H$9)</f>
        <v>31.5</v>
      </c>
      <c r="I14" s="127"/>
      <c r="J14" s="128">
        <f>SUMIFS('Quick Stats Data'!E:E,'Quick Stats Data'!$A:$A,$C$11,'Quick Stats Data'!$B:$B,$C14,'Quick Stats Data'!$C:$C,$H$9)</f>
        <v>30.7</v>
      </c>
      <c r="K14" s="128">
        <f>SUMIFS('Quick Stats Data'!F:F,'Quick Stats Data'!$A:$A,$C$11,'Quick Stats Data'!$B:$B,$C14,'Quick Stats Data'!$C:$C,$H$9)</f>
        <v>32.4</v>
      </c>
    </row>
    <row r="15" spans="1:11" ht="15" customHeight="1">
      <c r="C15" s="126" t="s">
        <v>404</v>
      </c>
      <c r="D15" s="127">
        <f>IF(SUMIFS('Quick Stats Data'!D:D,'Quick Stats Data'!A:A,$C$11,'Quick Stats Data'!$B:$B,$C15,'Quick Stats Data'!$C:$C,$D$9)=0," ",SUMIFS('Quick Stats Data'!D:D,'Quick Stats Data'!A:A,$C$11,'Quick Stats Data'!$B:$B,$C15,'Quick Stats Data'!$C:$C,$D$9))</f>
        <v>18.2</v>
      </c>
      <c r="E15" s="128" t="str">
        <f>IF(SUMIFS('Quick Stats Data'!K:K,'Quick Stats Data'!A:A,$C$11,'Quick Stats Data'!B:B,C15,'Quick Stats Data'!C:C,$D$9)&gt;=50,"**",(IF(SUMIFS('Quick Stats Data'!K:K,'Quick Stats Data'!A:A,$C$11,'Quick Stats Data'!B:B,C15,'Quick Stats Data'!C:C,$D$9)&gt;25,IF(SUMIFS('Quick Stats Data'!K:K,'Quick Stats Data'!A:A,$C$11,'Quick Stats Data'!B:B,C15,'Quick Stats Data'!C:C,$D$9),"*"," ")," ")))</f>
        <v xml:space="preserve"> </v>
      </c>
      <c r="F15" s="128">
        <f>IF(SUMIFS('Quick Stats Data'!E:E,'Quick Stats Data'!A:A,$C$11,'Quick Stats Data'!$B:$B,$C15,'Quick Stats Data'!$C:$C,$D$9)=0," ",SUMIFS('Quick Stats Data'!E:E,'Quick Stats Data'!A:A,$C$11,'Quick Stats Data'!$B:$B,$C15,'Quick Stats Data'!$C:$C,$D$9))</f>
        <v>16.7</v>
      </c>
      <c r="G15" s="128">
        <f>IF(SUMIFS('Quick Stats Data'!F:F,'Quick Stats Data'!A:A,$C$11,'Quick Stats Data'!$B:$B,$C15,'Quick Stats Data'!$C:$C,$D$9)=0," ",SUMIFS('Quick Stats Data'!F:F,'Quick Stats Data'!A:A,$C$11,'Quick Stats Data'!$B:$B,$C15,'Quick Stats Data'!$C:$C,$D$9))</f>
        <v>19.7</v>
      </c>
      <c r="H15" s="127">
        <f>SUMIFS('Quick Stats Data'!D:D,'Quick Stats Data'!$A:$A,$C$11,'Quick Stats Data'!$B:$B,$C15,'Quick Stats Data'!$C:$C,$H$9)</f>
        <v>19.3</v>
      </c>
      <c r="I15" s="127"/>
      <c r="J15" s="128">
        <f>SUMIFS('Quick Stats Data'!E:E,'Quick Stats Data'!$A:$A,$C$11,'Quick Stats Data'!$B:$B,$C15,'Quick Stats Data'!$C:$C,$H$9)</f>
        <v>18.600000000000001</v>
      </c>
      <c r="K15" s="128">
        <f>SUMIFS('Quick Stats Data'!F:F,'Quick Stats Data'!$A:$A,$C$11,'Quick Stats Data'!$B:$B,$C15,'Quick Stats Data'!$C:$C,$H$9)</f>
        <v>20</v>
      </c>
    </row>
    <row r="16" spans="1:11" ht="15" customHeight="1">
      <c r="C16" s="63"/>
      <c r="D16" s="68"/>
      <c r="E16" s="68"/>
      <c r="F16" s="63"/>
      <c r="G16" s="63"/>
      <c r="H16" s="68"/>
      <c r="I16" s="68"/>
      <c r="J16" s="63"/>
      <c r="K16" s="63"/>
    </row>
    <row r="17" spans="1:19" ht="30.75" customHeight="1">
      <c r="C17" s="129" t="s">
        <v>380</v>
      </c>
      <c r="D17" s="125" t="s">
        <v>91</v>
      </c>
      <c r="E17" s="125"/>
      <c r="F17" s="125" t="s">
        <v>90</v>
      </c>
      <c r="G17" s="125" t="s">
        <v>89</v>
      </c>
      <c r="H17" s="125" t="s">
        <v>91</v>
      </c>
      <c r="I17" s="125"/>
      <c r="J17" s="125" t="s">
        <v>90</v>
      </c>
      <c r="K17" s="125" t="s">
        <v>89</v>
      </c>
    </row>
    <row r="18" spans="1:19" ht="15" customHeight="1">
      <c r="C18" s="126" t="s">
        <v>291</v>
      </c>
      <c r="D18" s="127">
        <f>IF(SUMIFS('Quick Stats Data'!D:D,'Quick Stats Data'!A:A,$C$17,'Quick Stats Data'!$B:$B,$C18,'Quick Stats Data'!$C:$C,$D$9)=0," ",SUMIFS('Quick Stats Data'!D:D,'Quick Stats Data'!A:A,$C$17,'Quick Stats Data'!$B:$B,$C18,'Quick Stats Data'!$C:$C,$D$9))</f>
        <v>49.5</v>
      </c>
      <c r="E18" s="128" t="str">
        <f>IF(SUMIFS('Quick Stats Data'!K:K,'Quick Stats Data'!A:A,$C$17,'Quick Stats Data'!B:B,C18,'Quick Stats Data'!C:C,$D$9)&gt;=50,"**",(IF(SUMIFS('Quick Stats Data'!K:K,'Quick Stats Data'!A:A,$C$17,'Quick Stats Data'!B:B,C18,'Quick Stats Data'!C:C,$D$9)&gt;25,IF(SUMIFS('Quick Stats Data'!K:K,'Quick Stats Data'!A:A,$C$17,'Quick Stats Data'!B:B,C18,'Quick Stats Data'!C:C,$D$9),"*"," ")," ")))</f>
        <v xml:space="preserve"> </v>
      </c>
      <c r="F18" s="128">
        <f>IF(SUMIFS('Quick Stats Data'!E:E,'Quick Stats Data'!A:A,$C$17,'Quick Stats Data'!$B:$B,$C18,'Quick Stats Data'!$C:$C,$D$9)=0," ",SUMIFS('Quick Stats Data'!E:E,'Quick Stats Data'!A:A,$C$17,'Quick Stats Data'!$B:$B,$C18,'Quick Stats Data'!$C:$C,$D$9))</f>
        <v>47.6</v>
      </c>
      <c r="G18" s="128">
        <f>IF(SUMIFS('Quick Stats Data'!F:F,'Quick Stats Data'!A:A,$C$17,'Quick Stats Data'!$B:$B,$C18,'Quick Stats Data'!$C:$C,$D$9)=0," ",SUMIFS('Quick Stats Data'!F:F,'Quick Stats Data'!A:A,$C$17,'Quick Stats Data'!$B:$B,$C18,'Quick Stats Data'!$C:$C,$D$9))</f>
        <v>51.4</v>
      </c>
      <c r="H18" s="127">
        <f>SUMIFS('Quick Stats Data'!D:D,'Quick Stats Data'!$A:$A,$C$17,'Quick Stats Data'!$B:$B,$C18,'Quick Stats Data'!$C:$C,$H$9)</f>
        <v>50.8</v>
      </c>
      <c r="I18" s="127"/>
      <c r="J18" s="128">
        <f>SUMIFS('Quick Stats Data'!E:E,'Quick Stats Data'!$A:$A,$C$17,'Quick Stats Data'!$B:$B,$C18,'Quick Stats Data'!$C:$C,$H$9)</f>
        <v>49.9</v>
      </c>
      <c r="K18" s="128">
        <f>SUMIFS('Quick Stats Data'!F:F,'Quick Stats Data'!$A:$A,$C$17,'Quick Stats Data'!$B:$B,$C18,'Quick Stats Data'!$C:$C,$H$9)</f>
        <v>51.7</v>
      </c>
    </row>
    <row r="19" spans="1:19" ht="15" customHeight="1">
      <c r="C19" s="63"/>
      <c r="D19" s="68"/>
      <c r="E19" s="68"/>
      <c r="F19" s="63"/>
      <c r="G19" s="63"/>
      <c r="H19" s="68"/>
      <c r="I19" s="68"/>
      <c r="J19" s="63"/>
      <c r="K19" s="63"/>
    </row>
    <row r="20" spans="1:19" ht="15" customHeight="1">
      <c r="C20" s="124" t="s">
        <v>301</v>
      </c>
      <c r="D20" s="125" t="s">
        <v>91</v>
      </c>
      <c r="E20" s="125"/>
      <c r="F20" s="125" t="s">
        <v>90</v>
      </c>
      <c r="G20" s="125" t="s">
        <v>89</v>
      </c>
      <c r="H20" s="125" t="s">
        <v>91</v>
      </c>
      <c r="I20" s="125"/>
      <c r="J20" s="125" t="s">
        <v>90</v>
      </c>
      <c r="K20" s="125" t="s">
        <v>89</v>
      </c>
    </row>
    <row r="21" spans="1:19" ht="15" customHeight="1">
      <c r="C21" s="126" t="s">
        <v>292</v>
      </c>
      <c r="D21" s="127">
        <f>IF(SUMIFS('Quick Stats Data'!D:D,'Quick Stats Data'!A:A,$C$20,'Quick Stats Data'!$B:$B,$C21,'Quick Stats Data'!$C:$C,$D$9)=0," ",SUMIFS('Quick Stats Data'!D:D,'Quick Stats Data'!A:A,$C$20,'Quick Stats Data'!$B:$B,$C21,'Quick Stats Data'!$C:$C,$D$9))</f>
        <v>12.6</v>
      </c>
      <c r="E21" s="128" t="str">
        <f>IF(SUMIFS('Quick Stats Data'!K:K,'Quick Stats Data'!A:A,$C$20,'Quick Stats Data'!B:B,C21,'Quick Stats Data'!C:C,$D$9)&gt;=50,"**",(IF(SUMIFS('Quick Stats Data'!K:K,'Quick Stats Data'!A:A,$C$20,'Quick Stats Data'!B:B,C21,'Quick Stats Data'!C:C,$D$9)&gt;25,IF(SUMIFS('Quick Stats Data'!K:K,'Quick Stats Data'!A:A,$C$20,'Quick Stats Data'!B:B,C21,'Quick Stats Data'!C:C,$D$9),"*"," ")," ")))</f>
        <v xml:space="preserve"> </v>
      </c>
      <c r="F21" s="128">
        <f>IF(SUMIFS('Quick Stats Data'!E:E,'Quick Stats Data'!A:A,$C$20,'Quick Stats Data'!$B:$B,$C21,'Quick Stats Data'!$C:$C,$D$9)=0," ",SUMIFS('Quick Stats Data'!E:E,'Quick Stats Data'!A:A,$C$20,'Quick Stats Data'!$B:$B,$C21,'Quick Stats Data'!$C:$C,$D$9))</f>
        <v>11.3</v>
      </c>
      <c r="G21" s="128">
        <f>IF(SUMIFS('Quick Stats Data'!F:F,'Quick Stats Data'!A:A,$C$20,'Quick Stats Data'!$B:$B,$C21,'Quick Stats Data'!$C:$C,$D$9)=0," ",SUMIFS('Quick Stats Data'!F:F,'Quick Stats Data'!A:A,$C$20,'Quick Stats Data'!$B:$B,$C21,'Quick Stats Data'!$C:$C,$D$9))</f>
        <v>13.9</v>
      </c>
      <c r="H21" s="127">
        <f>SUMIFS('Quick Stats Data'!D:D,'Quick Stats Data'!$A:$A,$C$20,'Quick Stats Data'!$B:$B,$C21,'Quick Stats Data'!$C:$C,$H$9)</f>
        <v>12.5</v>
      </c>
      <c r="I21" s="127"/>
      <c r="J21" s="128">
        <f>SUMIFS('Quick Stats Data'!E:E,'Quick Stats Data'!$A:$A,$C$20,'Quick Stats Data'!$B:$B,$C21,'Quick Stats Data'!$C:$C,$H$9)</f>
        <v>11.9</v>
      </c>
      <c r="K21" s="128">
        <f>SUMIFS('Quick Stats Data'!F:F,'Quick Stats Data'!$A:$A,$C$20,'Quick Stats Data'!$B:$B,$C21,'Quick Stats Data'!$C:$C,$H$9)</f>
        <v>13.1</v>
      </c>
    </row>
    <row r="22" spans="1:19" ht="15" customHeight="1">
      <c r="C22" s="126" t="s">
        <v>293</v>
      </c>
      <c r="D22" s="127">
        <f>IF(SUMIFS('Quick Stats Data'!D:D,'Quick Stats Data'!A:A,$C$20,'Quick Stats Data'!$B:$B,$C22,'Quick Stats Data'!$C:$C,$D$9)=0," ",SUMIFS('Quick Stats Data'!D:D,'Quick Stats Data'!A:A,$C$20,'Quick Stats Data'!$B:$B,$C22,'Quick Stats Data'!$C:$C,$D$9))</f>
        <v>3.3</v>
      </c>
      <c r="E22" s="128" t="str">
        <f>IF(SUMIFS('Quick Stats Data'!K:K,'Quick Stats Data'!A:A,$C$20,'Quick Stats Data'!B:B,C22,'Quick Stats Data'!C:C,$D$9)&gt;=50,"**",(IF(SUMIFS('Quick Stats Data'!K:K,'Quick Stats Data'!A:A,$C$20,'Quick Stats Data'!B:B,C22,'Quick Stats Data'!C:C,$D$9)&gt;25,IF(SUMIFS('Quick Stats Data'!K:K,'Quick Stats Data'!A:A,$C$20,'Quick Stats Data'!B:B,C22,'Quick Stats Data'!C:C,$D$9),"*"," ")," ")))</f>
        <v xml:space="preserve"> </v>
      </c>
      <c r="F22" s="128">
        <f>IF(SUMIFS('Quick Stats Data'!E:E,'Quick Stats Data'!A:A,$C$20,'Quick Stats Data'!$B:$B,$C22,'Quick Stats Data'!$C:$C,$D$9)=0," ",SUMIFS('Quick Stats Data'!E:E,'Quick Stats Data'!A:A,$C$20,'Quick Stats Data'!$B:$B,$C22,'Quick Stats Data'!$C:$C,$D$9))</f>
        <v>2.7</v>
      </c>
      <c r="G22" s="128">
        <f>IF(SUMIFS('Quick Stats Data'!F:F,'Quick Stats Data'!A:A,$C$20,'Quick Stats Data'!$B:$B,$C22,'Quick Stats Data'!$C:$C,$D$9)=0," ",SUMIFS('Quick Stats Data'!F:F,'Quick Stats Data'!A:A,$C$20,'Quick Stats Data'!$B:$B,$C22,'Quick Stats Data'!$C:$C,$D$9))</f>
        <v>3.9</v>
      </c>
      <c r="H22" s="127">
        <f>SUMIFS('Quick Stats Data'!D:D,'Quick Stats Data'!$A:$A,$C$20,'Quick Stats Data'!$B:$B,$C22,'Quick Stats Data'!$C:$C,$H$9)</f>
        <v>4.2</v>
      </c>
      <c r="I22" s="127"/>
      <c r="J22" s="128">
        <f>SUMIFS('Quick Stats Data'!E:E,'Quick Stats Data'!$A:$A,$C$20,'Quick Stats Data'!$B:$B,$C22,'Quick Stats Data'!$C:$C,$H$9)</f>
        <v>3.9</v>
      </c>
      <c r="K22" s="128">
        <f>SUMIFS('Quick Stats Data'!F:F,'Quick Stats Data'!$A:$A,$C$20,'Quick Stats Data'!$B:$B,$C22,'Quick Stats Data'!$C:$C,$H$9)</f>
        <v>4.5999999999999996</v>
      </c>
    </row>
    <row r="23" spans="1:19" ht="15" customHeight="1">
      <c r="C23" s="126" t="s">
        <v>294</v>
      </c>
      <c r="D23" s="127">
        <f>IF(SUMIFS('Quick Stats Data'!D:D,'Quick Stats Data'!A:A,$C$20,'Quick Stats Data'!$B:$B,$C23,'Quick Stats Data'!$C:$C,$D$9)=0," ",SUMIFS('Quick Stats Data'!D:D,'Quick Stats Data'!A:A,$C$20,'Quick Stats Data'!$B:$B,$C23,'Quick Stats Data'!$C:$C,$D$9))</f>
        <v>2.2999999999999998</v>
      </c>
      <c r="E23" s="128" t="str">
        <f>IF(SUMIFS('Quick Stats Data'!K:K,'Quick Stats Data'!A:A,$C$20,'Quick Stats Data'!B:B,C23,'Quick Stats Data'!C:C,$D$9)&gt;=50,"**",(IF(SUMIFS('Quick Stats Data'!K:K,'Quick Stats Data'!A:A,$C$20,'Quick Stats Data'!B:B,C23,'Quick Stats Data'!C:C,$D$9)&gt;25,IF(SUMIFS('Quick Stats Data'!K:K,'Quick Stats Data'!A:A,$C$20,'Quick Stats Data'!B:B,C23,'Quick Stats Data'!C:C,$D$9),"*"," ")," ")))</f>
        <v xml:space="preserve"> </v>
      </c>
      <c r="F23" s="128">
        <f>IF(SUMIFS('Quick Stats Data'!E:E,'Quick Stats Data'!A:A,$C$20,'Quick Stats Data'!$B:$B,$C23,'Quick Stats Data'!$C:$C,$D$9)=0," ",SUMIFS('Quick Stats Data'!E:E,'Quick Stats Data'!A:A,$C$20,'Quick Stats Data'!$B:$B,$C23,'Quick Stats Data'!$C:$C,$D$9))</f>
        <v>1.8</v>
      </c>
      <c r="G23" s="128">
        <f>IF(SUMIFS('Quick Stats Data'!F:F,'Quick Stats Data'!A:A,$C$20,'Quick Stats Data'!$B:$B,$C23,'Quick Stats Data'!$C:$C,$D$9)=0," ",SUMIFS('Quick Stats Data'!F:F,'Quick Stats Data'!A:A,$C$20,'Quick Stats Data'!$B:$B,$C23,'Quick Stats Data'!$C:$C,$D$9))</f>
        <v>3</v>
      </c>
      <c r="H23" s="127">
        <f>SUMIFS('Quick Stats Data'!D:D,'Quick Stats Data'!$A:$A,$C$20,'Quick Stats Data'!$B:$B,$C23,'Quick Stats Data'!$C:$C,$H$9)</f>
        <v>2.6</v>
      </c>
      <c r="I23" s="127"/>
      <c r="J23" s="128">
        <f>SUMIFS('Quick Stats Data'!E:E,'Quick Stats Data'!$A:$A,$C$20,'Quick Stats Data'!$B:$B,$C23,'Quick Stats Data'!$C:$C,$H$9)</f>
        <v>2.2999999999999998</v>
      </c>
      <c r="K23" s="128">
        <f>SUMIFS('Quick Stats Data'!F:F,'Quick Stats Data'!$A:$A,$C$20,'Quick Stats Data'!$B:$B,$C23,'Quick Stats Data'!$C:$C,$H$9)</f>
        <v>2.9</v>
      </c>
    </row>
    <row r="24" spans="1:19" s="52" customFormat="1" ht="15" customHeight="1"/>
    <row r="25" spans="1:19" s="52" customFormat="1" ht="30" customHeight="1">
      <c r="C25" s="129" t="s">
        <v>278</v>
      </c>
      <c r="D25" s="125" t="s">
        <v>91</v>
      </c>
      <c r="E25" s="125"/>
      <c r="F25" s="125" t="s">
        <v>90</v>
      </c>
      <c r="G25" s="125" t="s">
        <v>89</v>
      </c>
      <c r="H25" s="125" t="s">
        <v>91</v>
      </c>
      <c r="I25" s="125"/>
      <c r="J25" s="125" t="s">
        <v>90</v>
      </c>
      <c r="K25" s="125" t="s">
        <v>89</v>
      </c>
    </row>
    <row r="26" spans="1:19" ht="15" customHeight="1">
      <c r="C26" s="126" t="s">
        <v>279</v>
      </c>
      <c r="D26" s="127">
        <f>IF(SUMIFS('Quick Stats Data'!D:D,'Quick Stats Data'!A:A,$C$25,'Quick Stats Data'!$B:$B,$C26,'Quick Stats Data'!$C:$C,$D$9)=0," ",SUMIFS('Quick Stats Data'!D:D,'Quick Stats Data'!A:A,$C$25,'Quick Stats Data'!$B:$B,$C26,'Quick Stats Data'!$C:$C,$D$9))</f>
        <v>13.3</v>
      </c>
      <c r="E26" s="128" t="str">
        <f>IF(SUMIFS('Quick Stats Data'!K:K,'Quick Stats Data'!A:A,$C$25,'Quick Stats Data'!B:B,C26,'Quick Stats Data'!C:C,$D$9)&gt;=50,"**",(IF(SUMIFS('Quick Stats Data'!K:K,'Quick Stats Data'!A:A,$C$25,'Quick Stats Data'!B:B,C26,'Quick Stats Data'!C:C,$D$9)&gt;25,IF(SUMIFS('Quick Stats Data'!K:K,'Quick Stats Data'!A:A,$C$25,'Quick Stats Data'!B:B,C26,'Quick Stats Data'!C:C,$D$9),"*"," ")," ")))</f>
        <v xml:space="preserve"> </v>
      </c>
      <c r="F26" s="128">
        <f>IF(SUMIFS('Quick Stats Data'!E:E,'Quick Stats Data'!A:A,$C$25,'Quick Stats Data'!$B:$B,$C26,'Quick Stats Data'!$C:$C,$D$9)=0," ",SUMIFS('Quick Stats Data'!E:E,'Quick Stats Data'!A:A,$C$25,'Quick Stats Data'!$B:$B,$C26,'Quick Stats Data'!$C:$C,$D$9))</f>
        <v>12.2</v>
      </c>
      <c r="G26" s="128">
        <f>IF(SUMIFS('Quick Stats Data'!F:F,'Quick Stats Data'!A:A,$C$25,'Quick Stats Data'!$B:$B,$C26,'Quick Stats Data'!$C:$C,$D$9)=0," ",SUMIFS('Quick Stats Data'!F:F,'Quick Stats Data'!A:A,$C$25,'Quick Stats Data'!$B:$B,$C26,'Quick Stats Data'!$C:$C,$D$9))</f>
        <v>14.4</v>
      </c>
      <c r="H26" s="127">
        <f>SUMIFS('Quick Stats Data'!D:D,'Quick Stats Data'!$A:$A,$C$25,'Quick Stats Data'!$B:$B,$C26,'Quick Stats Data'!$C:$C,$H$9)</f>
        <v>14.9</v>
      </c>
      <c r="I26" s="127"/>
      <c r="J26" s="128">
        <f>SUMIFS('Quick Stats Data'!E:E,'Quick Stats Data'!$A:$A,$C$25,'Quick Stats Data'!$B:$B,$C26,'Quick Stats Data'!$C:$C,$H$9)</f>
        <v>14.3</v>
      </c>
      <c r="K26" s="128">
        <f>SUMIFS('Quick Stats Data'!F:F,'Quick Stats Data'!$A:$A,$C$25,'Quick Stats Data'!$B:$B,$C26,'Quick Stats Data'!$C:$C,$H$9)</f>
        <v>15.5</v>
      </c>
    </row>
    <row r="27" spans="1:19" ht="15" customHeight="1">
      <c r="C27" s="126" t="s">
        <v>305</v>
      </c>
      <c r="D27" s="127">
        <f>IF(SUMIFS('Quick Stats Data'!D:D,'Quick Stats Data'!A:A,$C$25,'Quick Stats Data'!$B:$B,$C27,'Quick Stats Data'!$C:$C,$D$9)=0," ",SUMIFS('Quick Stats Data'!D:D,'Quick Stats Data'!A:A,$C$25,'Quick Stats Data'!$B:$B,$C27,'Quick Stats Data'!$C:$C,$D$9))</f>
        <v>71.7</v>
      </c>
      <c r="E27" s="128" t="str">
        <f>IF(SUMIFS('Quick Stats Data'!K:K,'Quick Stats Data'!A:A,$C$25,'Quick Stats Data'!B:B,C27,'Quick Stats Data'!C:C,$D$9)&gt;=50,"**",(IF(SUMIFS('Quick Stats Data'!K:K,'Quick Stats Data'!A:A,$C$25,'Quick Stats Data'!B:B,C27,'Quick Stats Data'!C:C,$D$9)&gt;25,IF(SUMIFS('Quick Stats Data'!K:K,'Quick Stats Data'!A:A,$C$25,'Quick Stats Data'!B:B,C27,'Quick Stats Data'!C:C,$D$9),"*"," ")," ")))</f>
        <v xml:space="preserve"> </v>
      </c>
      <c r="F27" s="128">
        <f>IF(SUMIFS('Quick Stats Data'!E:E,'Quick Stats Data'!A:A,$C$25,'Quick Stats Data'!$B:$B,$C27,'Quick Stats Data'!$C:$C,$D$9)=0," ",SUMIFS('Quick Stats Data'!E:E,'Quick Stats Data'!A:A,$C$25,'Quick Stats Data'!$B:$B,$C27,'Quick Stats Data'!$C:$C,$D$9))</f>
        <v>70</v>
      </c>
      <c r="G27" s="128">
        <f>IF(SUMIFS('Quick Stats Data'!F:F,'Quick Stats Data'!A:A,$C$25,'Quick Stats Data'!$B:$B,$C27,'Quick Stats Data'!$C:$C,$D$9)=0," ",SUMIFS('Quick Stats Data'!F:F,'Quick Stats Data'!A:A,$C$25,'Quick Stats Data'!$B:$B,$C27,'Quick Stats Data'!$C:$C,$D$9))</f>
        <v>73.400000000000006</v>
      </c>
      <c r="H27" s="127">
        <f>SUMIFS('Quick Stats Data'!D:D,'Quick Stats Data'!$A:$A,$C$25,'Quick Stats Data'!$B:$B,$C27,'Quick Stats Data'!$C:$C,$H$9)</f>
        <v>69.099999999999994</v>
      </c>
      <c r="I27" s="127"/>
      <c r="J27" s="128">
        <f>SUMIFS('Quick Stats Data'!E:E,'Quick Stats Data'!$A:$A,$C$25,'Quick Stats Data'!$B:$B,$C27,'Quick Stats Data'!$C:$C,$H$9)</f>
        <v>68.2</v>
      </c>
      <c r="K27" s="128">
        <f>SUMIFS('Quick Stats Data'!F:F,'Quick Stats Data'!$A:$A,$C$25,'Quick Stats Data'!$B:$B,$C27,'Quick Stats Data'!$C:$C,$H$9)</f>
        <v>70</v>
      </c>
    </row>
    <row r="28" spans="1:19" ht="15" customHeight="1">
      <c r="C28" s="126" t="s">
        <v>362</v>
      </c>
      <c r="D28" s="127">
        <f>IF(SUMIFS('Quick Stats Data'!D:D,'Quick Stats Data'!A:A,$C$25,'Quick Stats Data'!$B:$B,$C28,'Quick Stats Data'!$C:$C,$D$9)=0," ",SUMIFS('Quick Stats Data'!D:D,'Quick Stats Data'!A:A,$C$25,'Quick Stats Data'!$B:$B,$C28,'Quick Stats Data'!$C:$C,$D$9))</f>
        <v>14.4</v>
      </c>
      <c r="E28" s="128" t="str">
        <f>IF(SUMIFS('Quick Stats Data'!K:K,'Quick Stats Data'!A:A,$C$25,'Quick Stats Data'!B:B,C28,'Quick Stats Data'!C:C,$D$9)&gt;=50,"**",(IF(SUMIFS('Quick Stats Data'!K:K,'Quick Stats Data'!A:A,$C$25,'Quick Stats Data'!B:B,C28,'Quick Stats Data'!C:C,$D$9)&gt;25,IF(SUMIFS('Quick Stats Data'!K:K,'Quick Stats Data'!A:A,$C$25,'Quick Stats Data'!B:B,C28,'Quick Stats Data'!C:C,$D$9),"*"," ")," ")))</f>
        <v xml:space="preserve"> </v>
      </c>
      <c r="F28" s="128">
        <f>IF(SUMIFS('Quick Stats Data'!E:E,'Quick Stats Data'!A:A,$C$25,'Quick Stats Data'!$B:$B,$C28,'Quick Stats Data'!$C:$C,$D$9)=0," ",SUMIFS('Quick Stats Data'!E:E,'Quick Stats Data'!A:A,$C$25,'Quick Stats Data'!$B:$B,$C28,'Quick Stats Data'!$C:$C,$D$9))</f>
        <v>13.1</v>
      </c>
      <c r="G28" s="128">
        <f>IF(SUMIFS('Quick Stats Data'!F:F,'Quick Stats Data'!A:A,$C$25,'Quick Stats Data'!$B:$B,$C28,'Quick Stats Data'!$C:$C,$D$9)=0," ",SUMIFS('Quick Stats Data'!F:F,'Quick Stats Data'!A:A,$C$25,'Quick Stats Data'!$B:$B,$C28,'Quick Stats Data'!$C:$C,$D$9))</f>
        <v>15.8</v>
      </c>
      <c r="H28" s="127">
        <f>SUMIFS('Quick Stats Data'!D:D,'Quick Stats Data'!$A:$A,$C$25,'Quick Stats Data'!$B:$B,$C28,'Quick Stats Data'!$C:$C,$H$9)</f>
        <v>15.3</v>
      </c>
      <c r="I28" s="127"/>
      <c r="J28" s="128">
        <f>SUMIFS('Quick Stats Data'!E:E,'Quick Stats Data'!$A:$A,$C$25,'Quick Stats Data'!$B:$B,$C28,'Quick Stats Data'!$C:$C,$H$9)</f>
        <v>14.6</v>
      </c>
      <c r="K28" s="128">
        <f>SUMIFS('Quick Stats Data'!F:F,'Quick Stats Data'!$A:$A,$C$25,'Quick Stats Data'!$B:$B,$C28,'Quick Stats Data'!$C:$C,$H$9)</f>
        <v>16</v>
      </c>
    </row>
    <row r="29" spans="1:19" ht="1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</row>
    <row r="30" spans="1:19" s="52" customFormat="1" ht="30" customHeight="1">
      <c r="C30" s="129" t="s">
        <v>361</v>
      </c>
      <c r="D30" s="125" t="s">
        <v>91</v>
      </c>
      <c r="E30" s="125"/>
      <c r="F30" s="125" t="s">
        <v>90</v>
      </c>
      <c r="G30" s="125" t="s">
        <v>89</v>
      </c>
      <c r="H30" s="125" t="s">
        <v>91</v>
      </c>
      <c r="I30" s="125"/>
      <c r="J30" s="125" t="s">
        <v>90</v>
      </c>
      <c r="K30" s="125" t="s">
        <v>89</v>
      </c>
    </row>
    <row r="31" spans="1:19" ht="15" customHeight="1">
      <c r="C31" s="132" t="s">
        <v>209</v>
      </c>
      <c r="D31" s="127">
        <f>IF(SUMIFS('Quick Stats Data'!D:D,'Quick Stats Data'!A:A,$C$30,'Quick Stats Data'!$B:$B,$C31,'Quick Stats Data'!$C:$C,$D$9)=0," ",SUMIFS('Quick Stats Data'!D:D,'Quick Stats Data'!A:A,$C$30,'Quick Stats Data'!$B:$B,$C31,'Quick Stats Data'!$C:$C,$D$9))</f>
        <v>9.4</v>
      </c>
      <c r="E31" s="128" t="str">
        <f>IF(SUMIFS('Quick Stats Data'!K:K,'Quick Stats Data'!A:A,$C$30,'Quick Stats Data'!B:B,C31,'Quick Stats Data'!C:C,$D$9)&gt;=50,"**",(IF(SUMIFS('Quick Stats Data'!K:K,'Quick Stats Data'!A:A,$C$30,'Quick Stats Data'!B:B,C31,'Quick Stats Data'!C:C,$D$9)&gt;25,IF(SUMIFS('Quick Stats Data'!K:K,'Quick Stats Data'!A:A,$C$30,'Quick Stats Data'!B:B,C31,'Quick Stats Data'!C:C,$D$9),"*"," ")," ")))</f>
        <v xml:space="preserve"> </v>
      </c>
      <c r="F31" s="128">
        <f>IF(SUMIFS('Quick Stats Data'!E:E,'Quick Stats Data'!A:A,$C$30,'Quick Stats Data'!$B:$B,$C31,'Quick Stats Data'!$C:$C,$D$9)=0," ",SUMIFS('Quick Stats Data'!E:E,'Quick Stats Data'!A:A,$C$29,'Quick Stats Data'!$B:$B,$C31,'Quick Stats Data'!$C:$C,$D$9))</f>
        <v>0</v>
      </c>
      <c r="G31" s="128">
        <f>IF(SUMIFS('Quick Stats Data'!F:F,'Quick Stats Data'!A:A,$C$30,'Quick Stats Data'!$B:$B,$C31,'Quick Stats Data'!$C:$C,$D$9)=0," ",SUMIFS('Quick Stats Data'!F:F,'Quick Stats Data'!A:A,$C$30,'Quick Stats Data'!$B:$B,$C31,'Quick Stats Data'!$C:$C,$D$9))</f>
        <v>10.6</v>
      </c>
      <c r="H31" s="127">
        <f>SUMIFS('Quick Stats Data'!D:D,'Quick Stats Data'!$A:$A,$C$30,'Quick Stats Data'!$B:$B,$C31,'Quick Stats Data'!$C:$C,$H$9)</f>
        <v>10.1</v>
      </c>
      <c r="I31" s="127"/>
      <c r="J31" s="128">
        <f>SUMIFS('Quick Stats Data'!E:E,'Quick Stats Data'!$A:$A,$C$30,'Quick Stats Data'!$B:$B,$C31,'Quick Stats Data'!$C:$C,$H$9)</f>
        <v>9.5</v>
      </c>
      <c r="K31" s="128">
        <f>SUMIFS('Quick Stats Data'!F:F,'Quick Stats Data'!$A:$A,$C$30,'Quick Stats Data'!$B:$B,$C31,'Quick Stats Data'!$C:$C,$H$9)</f>
        <v>10.7</v>
      </c>
    </row>
    <row r="32" spans="1:19" ht="15" customHeight="1" thickBo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/>
      <c r="M32"/>
      <c r="N32"/>
      <c r="O32"/>
      <c r="P32"/>
      <c r="Q32"/>
      <c r="R32"/>
      <c r="S32"/>
    </row>
    <row r="33" spans="1:11" s="63" customFormat="1" ht="7.5" customHeight="1" thickTop="1">
      <c r="A33" s="59"/>
      <c r="B33" s="59"/>
      <c r="C33" s="60"/>
      <c r="D33" s="62"/>
      <c r="E33" s="62"/>
      <c r="F33" s="62"/>
      <c r="G33" s="62"/>
      <c r="H33" s="61"/>
      <c r="I33" s="61"/>
      <c r="J33" s="61"/>
      <c r="K33" s="61"/>
    </row>
    <row r="34" spans="1:11" s="141" customFormat="1" ht="30" customHeight="1">
      <c r="C34" s="131" t="s">
        <v>409</v>
      </c>
      <c r="D34" s="130" t="s">
        <v>91</v>
      </c>
      <c r="E34" s="130"/>
      <c r="F34" s="130" t="s">
        <v>90</v>
      </c>
      <c r="G34" s="130" t="s">
        <v>89</v>
      </c>
      <c r="H34" s="130" t="s">
        <v>91</v>
      </c>
      <c r="I34" s="130"/>
      <c r="J34" s="130" t="s">
        <v>90</v>
      </c>
      <c r="K34" s="130" t="s">
        <v>89</v>
      </c>
    </row>
    <row r="35" spans="1:11" ht="15" customHeight="1">
      <c r="C35" s="126" t="s">
        <v>405</v>
      </c>
      <c r="D35" s="127">
        <f>IF(SUMIFS('Quick Stats Data'!D:D,'Quick Stats Data'!A:A,$C$34,'Quick Stats Data'!$B:$B,$C35,'Quick Stats Data'!$C:$C,$D$9)=0," ",SUMIFS('Quick Stats Data'!D:D,'Quick Stats Data'!A:A,$C$34,'Quick Stats Data'!$B:$B,$C35,'Quick Stats Data'!$C:$C,$D$9))</f>
        <v>3.43</v>
      </c>
      <c r="E35" s="128" t="str">
        <f>IF(SUMIFS('Quick Stats Data'!K:K,'Quick Stats Data'!A:A,$C$34,'Quick Stats Data'!B:B,C35,'Quick Stats Data'!C:C,$D$9)&gt;=50,"**",(IF(SUMIFS('Quick Stats Data'!K:K,'Quick Stats Data'!A:A,$C$34,'Quick Stats Data'!B:B,C35,'Quick Stats Data'!C:C,$D$9)&gt;25,IF(SUMIFS('Quick Stats Data'!K:K,'Quick Stats Data'!A:A,$C$34,'Quick Stats Data'!B:B,C35,'Quick Stats Data'!C:C,$D$9),"*"," ")," ")))</f>
        <v xml:space="preserve"> </v>
      </c>
      <c r="F35" s="128">
        <f>IF(SUMIFS('Quick Stats Data'!E:E,'Quick Stats Data'!A:A,$C$34,'Quick Stats Data'!$B:$B,$C35,'Quick Stats Data'!$C:$C,$D$9)=0," ",SUMIFS('Quick Stats Data'!E:E,'Quick Stats Data'!A:A,$C$34,'Quick Stats Data'!$B:$B,$C35,'Quick Stats Data'!$C:$C,$D$9))</f>
        <v>2.93</v>
      </c>
      <c r="G35" s="128">
        <f>IF(SUMIFS('Quick Stats Data'!F:F,'Quick Stats Data'!A:A,$C$34,'Quick Stats Data'!$B:$B,$C35,'Quick Stats Data'!$C:$C,$D$9)=0," ",SUMIFS('Quick Stats Data'!F:F,'Quick Stats Data'!A:A,$C$34,'Quick Stats Data'!$B:$B,$C35,'Quick Stats Data'!$C:$C,$D$9))</f>
        <v>4.0199999999999996</v>
      </c>
      <c r="H35" s="127">
        <f>SUMIFS('Quick Stats Data'!D:D,'Quick Stats Data'!$A:$A,$C$34,'Quick Stats Data'!$B:$B,$C35,'Quick Stats Data'!$C:$C,$H$9)</f>
        <v>3.58</v>
      </c>
      <c r="I35" s="127"/>
      <c r="J35" s="128">
        <f>SUMIFS('Quick Stats Data'!E:E,'Quick Stats Data'!$A:$A,$C$34,'Quick Stats Data'!$B:$B,$C35,'Quick Stats Data'!$C:$C,$H$9)</f>
        <v>3.29</v>
      </c>
      <c r="K35" s="128">
        <f>SUMIFS('Quick Stats Data'!F:F,'Quick Stats Data'!$A:$A,$C$34,'Quick Stats Data'!$B:$B,$C35,'Quick Stats Data'!$C:$C,$H$9)</f>
        <v>3.89</v>
      </c>
    </row>
    <row r="36" spans="1:11" ht="15" customHeight="1">
      <c r="C36" s="126" t="s">
        <v>94</v>
      </c>
      <c r="D36" s="127">
        <f>IF(SUMIFS('Quick Stats Data'!D:D,'Quick Stats Data'!A:A,$C$34,'Quick Stats Data'!$B:$B,$C36,'Quick Stats Data'!$C:$C,$D$9)=0," ",SUMIFS('Quick Stats Data'!D:D,'Quick Stats Data'!A:A,$C$34,'Quick Stats Data'!$B:$B,$C36,'Quick Stats Data'!$C:$C,$D$9))</f>
        <v>5.52</v>
      </c>
      <c r="E36" s="128" t="str">
        <f>IF(SUMIFS('Quick Stats Data'!K:K,'Quick Stats Data'!A:A,$C$34,'Quick Stats Data'!B:B,C36,'Quick Stats Data'!C:C,$D$9)&gt;=50,"**",(IF(SUMIFS('Quick Stats Data'!K:K,'Quick Stats Data'!A:A,$C$34,'Quick Stats Data'!B:B,C36,'Quick Stats Data'!C:C,$D$9)&gt;25,IF(SUMIFS('Quick Stats Data'!K:K,'Quick Stats Data'!A:A,$C$34,'Quick Stats Data'!B:B,C36,'Quick Stats Data'!C:C,$D$9),"*"," ")," ")))</f>
        <v xml:space="preserve"> </v>
      </c>
      <c r="F36" s="128">
        <f>IF(SUMIFS('Quick Stats Data'!E:E,'Quick Stats Data'!A:A,$C$34,'Quick Stats Data'!$B:$B,$C36,'Quick Stats Data'!$C:$C,$D$9)=0," ",SUMIFS('Quick Stats Data'!E:E,'Quick Stats Data'!A:A,$C$34,'Quick Stats Data'!$B:$B,$C36,'Quick Stats Data'!$C:$C,$D$9))</f>
        <v>4.78</v>
      </c>
      <c r="G36" s="128">
        <f>IF(SUMIFS('Quick Stats Data'!F:F,'Quick Stats Data'!A:A,$C$34,'Quick Stats Data'!$B:$B,$C36,'Quick Stats Data'!$C:$C,$D$9)=0," ",SUMIFS('Quick Stats Data'!F:F,'Quick Stats Data'!A:A,$C$34,'Quick Stats Data'!$B:$B,$C36,'Quick Stats Data'!$C:$C,$D$9))</f>
        <v>6.36</v>
      </c>
      <c r="H36" s="127">
        <f>SUMIFS('Quick Stats Data'!D:D,'Quick Stats Data'!$A:$A,$C$34,'Quick Stats Data'!$B:$B,$C36,'Quick Stats Data'!$C:$C,$H$9)</f>
        <v>5.39</v>
      </c>
      <c r="I36" s="127"/>
      <c r="J36" s="128">
        <f>SUMIFS('Quick Stats Data'!E:E,'Quick Stats Data'!$A:$A,$C$34,'Quick Stats Data'!$B:$B,$C36,'Quick Stats Data'!$C:$C,$H$9)</f>
        <v>5.03</v>
      </c>
      <c r="K36" s="128">
        <f>SUMIFS('Quick Stats Data'!F:F,'Quick Stats Data'!$A:$A,$C$34,'Quick Stats Data'!$B:$B,$C36,'Quick Stats Data'!$C:$C,$H$9)</f>
        <v>5.77</v>
      </c>
    </row>
    <row r="37" spans="1:11" ht="15" customHeight="1">
      <c r="C37" s="126" t="s">
        <v>355</v>
      </c>
      <c r="D37" s="127">
        <f>IF(SUMIFS('Quick Stats Data'!D:D,'Quick Stats Data'!A:A,$C$34,'Quick Stats Data'!$B:$B,$C37,'Quick Stats Data'!$C:$C,$D$9)=0," ",SUMIFS('Quick Stats Data'!D:D,'Quick Stats Data'!A:A,$C$34,'Quick Stats Data'!$B:$B,$C37,'Quick Stats Data'!$C:$C,$D$9))</f>
        <v>42.67</v>
      </c>
      <c r="E37" s="128" t="str">
        <f>IF(SUMIFS('Quick Stats Data'!K:K,'Quick Stats Data'!A:A,$C$34,'Quick Stats Data'!B:B,C37,'Quick Stats Data'!C:C,$D$9)&gt;=50,"**",(IF(SUMIFS('Quick Stats Data'!K:K,'Quick Stats Data'!A:A,$C$34,'Quick Stats Data'!B:B,C37,'Quick Stats Data'!C:C,$D$9)&gt;25,IF(SUMIFS('Quick Stats Data'!K:K,'Quick Stats Data'!A:A,$C$34,'Quick Stats Data'!B:B,C37,'Quick Stats Data'!C:C,$D$9),"*"," ")," ")))</f>
        <v xml:space="preserve"> </v>
      </c>
      <c r="F37" s="128">
        <f>IF(SUMIFS('Quick Stats Data'!E:E,'Quick Stats Data'!A:A,$C$34,'Quick Stats Data'!$B:$B,$C37,'Quick Stats Data'!$C:$C,$D$9)=0," ",SUMIFS('Quick Stats Data'!E:E,'Quick Stats Data'!A:A,$C$34,'Quick Stats Data'!$B:$B,$C37,'Quick Stats Data'!$C:$C,$D$9))</f>
        <v>40.799999999999997</v>
      </c>
      <c r="G37" s="128">
        <f>IF(SUMIFS('Quick Stats Data'!F:F,'Quick Stats Data'!A:A,$C$34,'Quick Stats Data'!$B:$B,$C37,'Quick Stats Data'!$C:$C,$D$9)=0," ",SUMIFS('Quick Stats Data'!F:F,'Quick Stats Data'!A:A,$C$34,'Quick Stats Data'!$B:$B,$C37,'Quick Stats Data'!$C:$C,$D$9))</f>
        <v>44.56</v>
      </c>
      <c r="H37" s="127">
        <f>SUMIFS('Quick Stats Data'!D:D,'Quick Stats Data'!$A:$A,$C$34,'Quick Stats Data'!$B:$B,$C37,'Quick Stats Data'!$C:$C,$H$9)</f>
        <v>43.19</v>
      </c>
      <c r="I37" s="127"/>
      <c r="J37" s="128">
        <f>SUMIFS('Quick Stats Data'!E:E,'Quick Stats Data'!$A:$A,$C$34,'Quick Stats Data'!$B:$B,$C37,'Quick Stats Data'!$C:$C,$H$9)</f>
        <v>42.29</v>
      </c>
      <c r="K37" s="128">
        <f>SUMIFS('Quick Stats Data'!F:F,'Quick Stats Data'!$A:$A,$C$34,'Quick Stats Data'!$B:$B,$C37,'Quick Stats Data'!$C:$C,$H$9)</f>
        <v>44.1</v>
      </c>
    </row>
    <row r="38" spans="1:11" ht="15" customHeight="1">
      <c r="C38" s="126" t="s">
        <v>285</v>
      </c>
      <c r="D38" s="127">
        <f>IF(SUMIFS('Quick Stats Data'!D:D,'Quick Stats Data'!A:A,$C$34,'Quick Stats Data'!$B:$B,$C38,'Quick Stats Data'!$C:$C,$D$9)=0," ",SUMIFS('Quick Stats Data'!D:D,'Quick Stats Data'!A:A,$C$34,'Quick Stats Data'!$B:$B,$C38,'Quick Stats Data'!$C:$C,$D$9))</f>
        <v>52.92</v>
      </c>
      <c r="E38" s="128" t="str">
        <f>IF(SUMIFS('Quick Stats Data'!K:K,'Quick Stats Data'!A:A,$C$34,'Quick Stats Data'!B:B,C38,'Quick Stats Data'!C:C,$D$9)&gt;=50,"**",(IF(SUMIFS('Quick Stats Data'!K:K,'Quick Stats Data'!A:A,$C$34,'Quick Stats Data'!B:B,C38,'Quick Stats Data'!C:C,$D$9)&gt;25,IF(SUMIFS('Quick Stats Data'!K:K,'Quick Stats Data'!A:A,$C$34,'Quick Stats Data'!B:B,C38,'Quick Stats Data'!C:C,$D$9),"*"," ")," ")))</f>
        <v xml:space="preserve"> </v>
      </c>
      <c r="F38" s="128">
        <f>IF(SUMIFS('Quick Stats Data'!E:E,'Quick Stats Data'!A:A,$C$34,'Quick Stats Data'!$B:$B,$C38,'Quick Stats Data'!$C:$C,$D$9)=0," ",SUMIFS('Quick Stats Data'!E:E,'Quick Stats Data'!A:A,$C$34,'Quick Stats Data'!$B:$B,$C38,'Quick Stats Data'!$C:$C,$D$9))</f>
        <v>51</v>
      </c>
      <c r="G38" s="128">
        <f>IF(SUMIFS('Quick Stats Data'!F:F,'Quick Stats Data'!A:A,$C$34,'Quick Stats Data'!$B:$B,$C38,'Quick Stats Data'!$C:$C,$D$9)=0," ",SUMIFS('Quick Stats Data'!F:F,'Quick Stats Data'!A:A,$C$34,'Quick Stats Data'!$B:$B,$C38,'Quick Stats Data'!$C:$C,$D$9))</f>
        <v>54.83</v>
      </c>
      <c r="H38" s="127">
        <f>SUMIFS('Quick Stats Data'!D:D,'Quick Stats Data'!$A:$A,$C$34,'Quick Stats Data'!$B:$B,$C38,'Quick Stats Data'!$C:$C,$H$9)</f>
        <v>51.67</v>
      </c>
      <c r="I38" s="127"/>
      <c r="J38" s="128">
        <f>SUMIFS('Quick Stats Data'!E:E,'Quick Stats Data'!$A:$A,$C$34,'Quick Stats Data'!$B:$B,$C38,'Quick Stats Data'!$C:$C,$H$9)</f>
        <v>50.75</v>
      </c>
      <c r="K38" s="128">
        <f>SUMIFS('Quick Stats Data'!F:F,'Quick Stats Data'!$A:$A,$C$34,'Quick Stats Data'!$B:$B,$C38,'Quick Stats Data'!$C:$C,$H$9)</f>
        <v>52.58</v>
      </c>
    </row>
    <row r="39" spans="1:11" ht="15" customHeight="1">
      <c r="C39" s="63"/>
      <c r="D39" s="68"/>
      <c r="E39" s="68"/>
      <c r="F39" s="63"/>
      <c r="G39" s="63"/>
      <c r="H39" s="68"/>
      <c r="I39" s="68"/>
      <c r="J39" s="63"/>
      <c r="K39" s="63"/>
    </row>
    <row r="40" spans="1:11" ht="30.75" customHeight="1">
      <c r="C40" s="131" t="s">
        <v>410</v>
      </c>
      <c r="D40" s="130" t="s">
        <v>91</v>
      </c>
      <c r="E40" s="130"/>
      <c r="F40" s="130" t="s">
        <v>90</v>
      </c>
      <c r="G40" s="130" t="s">
        <v>89</v>
      </c>
      <c r="H40" s="130" t="s">
        <v>91</v>
      </c>
      <c r="I40" s="130"/>
      <c r="J40" s="130" t="s">
        <v>90</v>
      </c>
      <c r="K40" s="130" t="s">
        <v>89</v>
      </c>
    </row>
    <row r="41" spans="1:11" ht="15" customHeight="1">
      <c r="C41" s="126" t="s">
        <v>304</v>
      </c>
      <c r="D41" s="127">
        <f>IF(SUMIFS('Quick Stats Data'!D:D,'Quick Stats Data'!A:A,$C$40,'Quick Stats Data'!$B:$B,$C41,'Quick Stats Data'!$C:$C,$D$9)=0," ",SUMIFS('Quick Stats Data'!D:D,'Quick Stats Data'!A:A,$C$40,'Quick Stats Data'!$B:$B,$C41,'Quick Stats Data'!$C:$C,$D$9))</f>
        <v>5.95</v>
      </c>
      <c r="E41" s="128" t="str">
        <f>IF(SUMIFS('Quick Stats Data'!K:K,'Quick Stats Data'!A:A,$C$40,'Quick Stats Data'!B:B,C41,'Quick Stats Data'!C:C,$D$9)&gt;=50,"**",(IF(SUMIFS('Quick Stats Data'!K:K,'Quick Stats Data'!A:A,$C$40,'Quick Stats Data'!B:B,C41,'Quick Stats Data'!C:C,$D$9)&gt;25,IF(SUMIFS('Quick Stats Data'!K:K,'Quick Stats Data'!A:A,$C$40,'Quick Stats Data'!B:B,C41,'Quick Stats Data'!C:C,$D$9),"*"," ")," ")))</f>
        <v xml:space="preserve"> </v>
      </c>
      <c r="F41" s="128">
        <f>IF(SUMIFS('Quick Stats Data'!E:E,'Quick Stats Data'!A:A,$C$40,'Quick Stats Data'!$B:$B,$C41,'Quick Stats Data'!$C:$C,$D$9)=0," ",SUMIFS('Quick Stats Data'!E:E,'Quick Stats Data'!A:A,$C$40,'Quick Stats Data'!$B:$B,$C41,'Quick Stats Data'!$C:$C,$D$9))</f>
        <v>5.05</v>
      </c>
      <c r="G41" s="128">
        <f>IF(SUMIFS('Quick Stats Data'!F:F,'Quick Stats Data'!A:A,$C$40,'Quick Stats Data'!$B:$B,$C41,'Quick Stats Data'!$C:$C,$D$9)=0," ",SUMIFS('Quick Stats Data'!F:F,'Quick Stats Data'!A:A,$C$40,'Quick Stats Data'!$B:$B,$C41,'Quick Stats Data'!$C:$C,$D$9))</f>
        <v>7</v>
      </c>
      <c r="H41" s="127">
        <f>SUMIFS('Quick Stats Data'!D:D,'Quick Stats Data'!$A:$A,$C$40,'Quick Stats Data'!$B:$B,$C41,'Quick Stats Data'!$C:$C,$H$9)</f>
        <v>6.93</v>
      </c>
      <c r="I41" s="127"/>
      <c r="J41" s="128">
        <f>SUMIFS('Quick Stats Data'!E:E,'Quick Stats Data'!$A:$A,$C$40,'Quick Stats Data'!$B:$B,$C41,'Quick Stats Data'!$C:$C,$H$9)</f>
        <v>6.45</v>
      </c>
      <c r="K41" s="128">
        <f>SUMIFS('Quick Stats Data'!F:F,'Quick Stats Data'!$A:$A,$C$40,'Quick Stats Data'!$B:$B,$C41,'Quick Stats Data'!$C:$C,$H$9)</f>
        <v>7.45</v>
      </c>
    </row>
    <row r="42" spans="1:11" ht="15" customHeight="1">
      <c r="C42" s="126" t="s">
        <v>274</v>
      </c>
      <c r="D42" s="127">
        <f>IF(SUMIFS('Quick Stats Data'!D:D,'Quick Stats Data'!A:A,$C$40,'Quick Stats Data'!$B:$B,$C42,'Quick Stats Data'!$C:$C,$D$9)=0," ",SUMIFS('Quick Stats Data'!D:D,'Quick Stats Data'!A:A,$C$40,'Quick Stats Data'!$B:$B,$C42,'Quick Stats Data'!$C:$C,$D$9))</f>
        <v>61.58</v>
      </c>
      <c r="E42" s="128" t="str">
        <f>IF(SUMIFS('Quick Stats Data'!K:K,'Quick Stats Data'!A:A,$C$40,'Quick Stats Data'!B:B,C42,'Quick Stats Data'!C:C,$D$9)&gt;=50,"**",(IF(SUMIFS('Quick Stats Data'!K:K,'Quick Stats Data'!A:A,$C$40,'Quick Stats Data'!B:B,C42,'Quick Stats Data'!C:C,$D$9)&gt;25,IF(SUMIFS('Quick Stats Data'!K:K,'Quick Stats Data'!A:A,$C$40,'Quick Stats Data'!B:B,C42,'Quick Stats Data'!C:C,$D$9),"*"," ")," ")))</f>
        <v xml:space="preserve"> </v>
      </c>
      <c r="F42" s="128">
        <f>IF(SUMIFS('Quick Stats Data'!E:E,'Quick Stats Data'!A:A,$C$40,'Quick Stats Data'!$B:$B,$C42,'Quick Stats Data'!$C:$C,$D$9)=0," ",SUMIFS('Quick Stats Data'!E:E,'Quick Stats Data'!A:A,$C$40,'Quick Stats Data'!$B:$B,$C42,'Quick Stats Data'!$C:$C,$D$9))</f>
        <v>59.74</v>
      </c>
      <c r="G42" s="128">
        <f>IF(SUMIFS('Quick Stats Data'!F:F,'Quick Stats Data'!A:A,$C$40,'Quick Stats Data'!$B:$B,$C42,'Quick Stats Data'!$C:$C,$D$9)=0," ",SUMIFS('Quick Stats Data'!F:F,'Quick Stats Data'!A:A,$C$40,'Quick Stats Data'!$B:$B,$C42,'Quick Stats Data'!$C:$C,$D$9))</f>
        <v>63.39</v>
      </c>
      <c r="H42" s="127">
        <f>SUMIFS('Quick Stats Data'!D:D,'Quick Stats Data'!$A:$A,$C$40,'Quick Stats Data'!$B:$B,$C42,'Quick Stats Data'!$C:$C,$H$9)</f>
        <v>60.32</v>
      </c>
      <c r="I42" s="127"/>
      <c r="J42" s="128">
        <f>SUMIFS('Quick Stats Data'!E:E,'Quick Stats Data'!$A:$A,$C$40,'Quick Stats Data'!$B:$B,$C42,'Quick Stats Data'!$C:$C,$H$9)</f>
        <v>59.42</v>
      </c>
      <c r="K42" s="128">
        <f>SUMIFS('Quick Stats Data'!F:F,'Quick Stats Data'!$A:$A,$C$40,'Quick Stats Data'!$B:$B,$C42,'Quick Stats Data'!$C:$C,$H$9)</f>
        <v>61.21</v>
      </c>
    </row>
    <row r="43" spans="1:11" ht="15" customHeight="1">
      <c r="C43" s="126" t="s">
        <v>275</v>
      </c>
      <c r="D43" s="127">
        <f>IF(SUMIFS('Quick Stats Data'!D:D,'Quick Stats Data'!A:A,$C$40,'Quick Stats Data'!$B:$B,$C43,'Quick Stats Data'!$C:$C,$D$9)=0," ",SUMIFS('Quick Stats Data'!D:D,'Quick Stats Data'!A:A,$C$40,'Quick Stats Data'!$B:$B,$C43,'Quick Stats Data'!$C:$C,$D$9))</f>
        <v>24.02</v>
      </c>
      <c r="E43" s="128" t="str">
        <f>IF(SUMIFS('Quick Stats Data'!K:K,'Quick Stats Data'!A:A,$C$40,'Quick Stats Data'!B:B,C43,'Quick Stats Data'!C:C,$D$9)&gt;=50,"**",(IF(SUMIFS('Quick Stats Data'!K:K,'Quick Stats Data'!A:A,$C$40,'Quick Stats Data'!B:B,C43,'Quick Stats Data'!C:C,$D$9)&gt;25,IF(SUMIFS('Quick Stats Data'!K:K,'Quick Stats Data'!A:A,$C$40,'Quick Stats Data'!B:B,C43,'Quick Stats Data'!C:C,$D$9),"*"," ")," ")))</f>
        <v xml:space="preserve"> </v>
      </c>
      <c r="F43" s="128">
        <f>IF(SUMIFS('Quick Stats Data'!E:E,'Quick Stats Data'!A:A,$C$40,'Quick Stats Data'!$B:$B,$C43,'Quick Stats Data'!$C:$C,$D$9)=0," ",SUMIFS('Quick Stats Data'!E:E,'Quick Stats Data'!A:A,$C$40,'Quick Stats Data'!$B:$B,$C43,'Quick Stats Data'!$C:$C,$D$9))</f>
        <v>22.51</v>
      </c>
      <c r="G43" s="128">
        <f>IF(SUMIFS('Quick Stats Data'!F:F,'Quick Stats Data'!A:A,$C$40,'Quick Stats Data'!$B:$B,$C43,'Quick Stats Data'!$C:$C,$D$9)=0," ",SUMIFS('Quick Stats Data'!F:F,'Quick Stats Data'!A:A,$C$40,'Quick Stats Data'!$B:$B,$C43,'Quick Stats Data'!$C:$C,$D$9))</f>
        <v>25.6</v>
      </c>
      <c r="H43" s="127">
        <f>SUMIFS('Quick Stats Data'!D:D,'Quick Stats Data'!$A:$A,$C$40,'Quick Stats Data'!$B:$B,$C43,'Quick Stats Data'!$C:$C,$H$9)</f>
        <v>23.45</v>
      </c>
      <c r="I43" s="127"/>
      <c r="J43" s="128">
        <f>SUMIFS('Quick Stats Data'!E:E,'Quick Stats Data'!$A:$A,$C$40,'Quick Stats Data'!$B:$B,$C43,'Quick Stats Data'!$C:$C,$H$9)</f>
        <v>22.71</v>
      </c>
      <c r="K43" s="128">
        <f>SUMIFS('Quick Stats Data'!F:F,'Quick Stats Data'!$A:$A,$C$40,'Quick Stats Data'!$B:$B,$C43,'Quick Stats Data'!$C:$C,$H$9)</f>
        <v>24.21</v>
      </c>
    </row>
    <row r="44" spans="1:11" ht="15" customHeight="1">
      <c r="C44" s="126" t="s">
        <v>276</v>
      </c>
      <c r="D44" s="127">
        <f>IF(SUMIFS('Quick Stats Data'!D:D,'Quick Stats Data'!A:A,$C$40,'Quick Stats Data'!$B:$B,$C44,'Quick Stats Data'!$C:$C,$D$9)=0," ",SUMIFS('Quick Stats Data'!D:D,'Quick Stats Data'!A:A,$C$40,'Quick Stats Data'!$B:$B,$C44,'Quick Stats Data'!$C:$C,$D$9))</f>
        <v>6.3</v>
      </c>
      <c r="E44" s="128" t="str">
        <f>IF(SUMIFS('Quick Stats Data'!K:K,'Quick Stats Data'!A:A,$C$40,'Quick Stats Data'!B:B,C44,'Quick Stats Data'!C:C,$D$9)&gt;=50,"**",(IF(SUMIFS('Quick Stats Data'!K:K,'Quick Stats Data'!A:A,$C$40,'Quick Stats Data'!B:B,C44,'Quick Stats Data'!C:C,$D$9)&gt;25,IF(SUMIFS('Quick Stats Data'!K:K,'Quick Stats Data'!A:A,$C$40,'Quick Stats Data'!B:B,C44,'Quick Stats Data'!C:C,$D$9),"*"," ")," ")))</f>
        <v xml:space="preserve"> </v>
      </c>
      <c r="F44" s="128">
        <f>IF(SUMIFS('Quick Stats Data'!E:E,'Quick Stats Data'!A:A,$C$40,'Quick Stats Data'!$B:$B,$C44,'Quick Stats Data'!$C:$C,$D$9)=0," ",SUMIFS('Quick Stats Data'!E:E,'Quick Stats Data'!A:A,$C$40,'Quick Stats Data'!$B:$B,$C44,'Quick Stats Data'!$C:$C,$D$9))</f>
        <v>5.52</v>
      </c>
      <c r="G44" s="128">
        <f>IF(SUMIFS('Quick Stats Data'!F:F,'Quick Stats Data'!A:A,$C$40,'Quick Stats Data'!$B:$B,$C44,'Quick Stats Data'!$C:$C,$D$9)=0," ",SUMIFS('Quick Stats Data'!F:F,'Quick Stats Data'!A:A,$C$40,'Quick Stats Data'!$B:$B,$C44,'Quick Stats Data'!$C:$C,$D$9))</f>
        <v>7.19</v>
      </c>
      <c r="H44" s="127">
        <f>SUMIFS('Quick Stats Data'!D:D,'Quick Stats Data'!$A:$A,$C$40,'Quick Stats Data'!$B:$B,$C44,'Quick Stats Data'!$C:$C,$H$9)</f>
        <v>6.41</v>
      </c>
      <c r="I44" s="127"/>
      <c r="J44" s="128">
        <f>SUMIFS('Quick Stats Data'!E:E,'Quick Stats Data'!$A:$A,$C$40,'Quick Stats Data'!$B:$B,$C44,'Quick Stats Data'!$C:$C,$H$9)</f>
        <v>6.01</v>
      </c>
      <c r="K44" s="128">
        <f>SUMIFS('Quick Stats Data'!F:F,'Quick Stats Data'!$A:$A,$C$40,'Quick Stats Data'!$B:$B,$C44,'Quick Stats Data'!$C:$C,$H$9)</f>
        <v>6.83</v>
      </c>
    </row>
    <row r="45" spans="1:11" ht="15" customHeight="1">
      <c r="C45" s="63"/>
      <c r="D45" s="68"/>
      <c r="E45" s="68"/>
      <c r="F45" s="63"/>
      <c r="G45" s="63"/>
      <c r="H45" s="68"/>
      <c r="I45" s="68"/>
      <c r="J45" s="63"/>
      <c r="K45" s="63"/>
    </row>
    <row r="46" spans="1:11" ht="30" customHeight="1">
      <c r="C46" s="131" t="s">
        <v>413</v>
      </c>
      <c r="D46" s="130" t="s">
        <v>91</v>
      </c>
      <c r="E46" s="130"/>
      <c r="F46" s="130" t="s">
        <v>90</v>
      </c>
      <c r="G46" s="130" t="s">
        <v>89</v>
      </c>
      <c r="H46" s="130" t="s">
        <v>91</v>
      </c>
      <c r="I46" s="130"/>
      <c r="J46" s="130" t="s">
        <v>90</v>
      </c>
      <c r="K46" s="130" t="s">
        <v>89</v>
      </c>
    </row>
    <row r="47" spans="1:11" ht="15" customHeight="1">
      <c r="C47" s="126" t="s">
        <v>303</v>
      </c>
      <c r="D47" s="127">
        <f>IF(SUMIFS('Quick Stats Data'!D:D,'Quick Stats Data'!A:A,$C$46,'Quick Stats Data'!$B:$B,$C47,'Quick Stats Data'!$C:$C,$D$9)=0," ",SUMIFS('Quick Stats Data'!D:D,'Quick Stats Data'!A:A,$C$46,'Quick Stats Data'!$B:$B,$C47,'Quick Stats Data'!$C:$C,$D$9))</f>
        <v>55.89</v>
      </c>
      <c r="E47" s="128" t="str">
        <f>IF(SUMIFS('Quick Stats Data'!K:K,'Quick Stats Data'!A:A,$C$46,'Quick Stats Data'!B:B,C47,'Quick Stats Data'!C:C,$D$9)&gt;=50,"**",(IF(SUMIFS('Quick Stats Data'!K:K,'Quick Stats Data'!A:A,$C$46,'Quick Stats Data'!B:B,C47,'Quick Stats Data'!C:C,$D$9)&gt;25,IF(SUMIFS('Quick Stats Data'!K:K,'Quick Stats Data'!A:A,$C$46,'Quick Stats Data'!B:B,C47,'Quick Stats Data'!C:C,$D$9),"*"," ")," ")))</f>
        <v xml:space="preserve"> </v>
      </c>
      <c r="F47" s="128">
        <f>IF(SUMIFS('Quick Stats Data'!E:E,'Quick Stats Data'!A:A,$C$46,'Quick Stats Data'!$B:$B,$C47,'Quick Stats Data'!$C:$C,$D$9)=0," ",SUMIFS('Quick Stats Data'!E:E,'Quick Stats Data'!A:A,$C$46,'Quick Stats Data'!$B:$B,$C47,'Quick Stats Data'!$C:$C,$D$9))</f>
        <v>53.99</v>
      </c>
      <c r="G47" s="128">
        <f>IF(SUMIFS('Quick Stats Data'!F:F,'Quick Stats Data'!A:A,$C$46,'Quick Stats Data'!$B:$B,$C47,'Quick Stats Data'!$C:$C,$D$9)=0," ",SUMIFS('Quick Stats Data'!F:F,'Quick Stats Data'!A:A,$C$46,'Quick Stats Data'!$B:$B,$C47,'Quick Stats Data'!$C:$C,$D$9))</f>
        <v>57.78</v>
      </c>
      <c r="H47" s="127">
        <f>SUMIFS('Quick Stats Data'!D:D,'Quick Stats Data'!$A:$A,$C$46,'Quick Stats Data'!$B:$B,$C47,'Quick Stats Data'!$C:$C,$H$9)</f>
        <v>54.81</v>
      </c>
      <c r="I47" s="127"/>
      <c r="J47" s="128">
        <f>SUMIFS('Quick Stats Data'!E:E,'Quick Stats Data'!$A:$A,$C$46,'Quick Stats Data'!$B:$B,$C47,'Quick Stats Data'!$C:$C,$H$9)</f>
        <v>53.9</v>
      </c>
      <c r="K47" s="128">
        <f>SUMIFS('Quick Stats Data'!F:F,'Quick Stats Data'!$A:$A,$C$46,'Quick Stats Data'!$B:$B,$C47,'Quick Stats Data'!$C:$C,$H$9)</f>
        <v>55.72</v>
      </c>
    </row>
    <row r="48" spans="1:11" ht="15" customHeight="1">
      <c r="C48" s="126" t="s">
        <v>277</v>
      </c>
      <c r="D48" s="127">
        <f>IF(SUMIFS('Quick Stats Data'!D:D,'Quick Stats Data'!A:A,$C$46,'Quick Stats Data'!$B:$B,$C48,'Quick Stats Data'!$C:$C,$D$9)=0," ",SUMIFS('Quick Stats Data'!D:D,'Quick Stats Data'!A:A,$C$46,'Quick Stats Data'!$B:$B,$C48,'Quick Stats Data'!$C:$C,$D$9))</f>
        <v>42.67</v>
      </c>
      <c r="E48" s="128" t="str">
        <f>IF(SUMIFS('Quick Stats Data'!K:K,'Quick Stats Data'!A:A,$C$46,'Quick Stats Data'!B:B,C48,'Quick Stats Data'!C:C,$D$9)&gt;=50,"**",(IF(SUMIFS('Quick Stats Data'!K:K,'Quick Stats Data'!A:A,$C$46,'Quick Stats Data'!B:B,C48,'Quick Stats Data'!C:C,$D$9)&gt;25,IF(SUMIFS('Quick Stats Data'!K:K,'Quick Stats Data'!A:A,$C$46,'Quick Stats Data'!B:B,C48,'Quick Stats Data'!C:C,$D$9),"*"," ")," ")))</f>
        <v xml:space="preserve"> </v>
      </c>
      <c r="F48" s="128">
        <f>IF(SUMIFS('Quick Stats Data'!E:E,'Quick Stats Data'!A:A,$C$46,'Quick Stats Data'!$B:$B,$C48,'Quick Stats Data'!$C:$C,$D$9)=0," ",SUMIFS('Quick Stats Data'!E:E,'Quick Stats Data'!A:A,$C$46,'Quick Stats Data'!$B:$B,$C48,'Quick Stats Data'!$C:$C,$D$9))</f>
        <v>40.799999999999997</v>
      </c>
      <c r="G48" s="128">
        <f>IF(SUMIFS('Quick Stats Data'!F:F,'Quick Stats Data'!A:A,$C$46,'Quick Stats Data'!$B:$B,$C48,'Quick Stats Data'!$C:$C,$D$9)=0," ",SUMIFS('Quick Stats Data'!F:F,'Quick Stats Data'!A:A,$C$46,'Quick Stats Data'!$B:$B,$C48,'Quick Stats Data'!$C:$C,$D$9))</f>
        <v>44.56</v>
      </c>
      <c r="H48" s="127">
        <f>SUMIFS('Quick Stats Data'!D:D,'Quick Stats Data'!$A:$A,$C$46,'Quick Stats Data'!$B:$B,$C48,'Quick Stats Data'!$C:$C,$H$9)</f>
        <v>43.19</v>
      </c>
      <c r="I48" s="127"/>
      <c r="J48" s="128">
        <f>SUMIFS('Quick Stats Data'!E:E,'Quick Stats Data'!$A:$A,$C$46,'Quick Stats Data'!$B:$B,$C48,'Quick Stats Data'!$C:$C,$H$9)</f>
        <v>42.29</v>
      </c>
      <c r="K48" s="128">
        <f>SUMIFS('Quick Stats Data'!F:F,'Quick Stats Data'!$A:$A,$C$46,'Quick Stats Data'!$B:$B,$C48,'Quick Stats Data'!$C:$C,$H$9)</f>
        <v>44.1</v>
      </c>
    </row>
    <row r="49" spans="1:11" ht="1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</row>
    <row r="50" spans="1:11" s="52" customFormat="1" ht="30" customHeight="1">
      <c r="C50" s="131" t="s">
        <v>406</v>
      </c>
      <c r="D50" s="130" t="s">
        <v>91</v>
      </c>
      <c r="E50" s="130"/>
      <c r="F50" s="130" t="s">
        <v>90</v>
      </c>
      <c r="G50" s="130" t="s">
        <v>89</v>
      </c>
      <c r="H50" s="130" t="s">
        <v>91</v>
      </c>
      <c r="I50" s="130"/>
      <c r="J50" s="130" t="s">
        <v>90</v>
      </c>
      <c r="K50" s="130" t="s">
        <v>89</v>
      </c>
    </row>
    <row r="51" spans="1:11" ht="15" customHeight="1">
      <c r="C51" s="126" t="s">
        <v>408</v>
      </c>
      <c r="D51" s="127">
        <f>IF(SUMIFS('Quick Stats Data'!D:D,'Quick Stats Data'!A:A,$C$50,'Quick Stats Data'!$B:$B,$C51,'Quick Stats Data'!$C:$C,$D$9)=0," ",SUMIFS('Quick Stats Data'!D:D,'Quick Stats Data'!A:A,$C$50,'Quick Stats Data'!$B:$B,$C51,'Quick Stats Data'!$C:$C,$D$9))</f>
        <v>1.592735</v>
      </c>
      <c r="E51" s="128" t="str">
        <f>IF(SUMIFS('Quick Stats Data'!K:K,'Quick Stats Data'!A:A,$C$50,'Quick Stats Data'!B:B,C51,'Quick Stats Data'!C:C,$D$9)&gt;=50,"**",(IF(SUMIFS('Quick Stats Data'!K:K,'Quick Stats Data'!A:A,$C$50,'Quick Stats Data'!B:B,C51,'Quick Stats Data'!C:C,$D$9)&gt;25,IF(SUMIFS('Quick Stats Data'!K:K,'Quick Stats Data'!A:A,$C$50,'Quick Stats Data'!B:B,C51,'Quick Stats Data'!C:C,$D$9),"*"," ")," ")))</f>
        <v xml:space="preserve"> </v>
      </c>
      <c r="F51" s="128">
        <f>IF(SUMIFS('Quick Stats Data'!E:E,'Quick Stats Data'!A:A,$C$50,'Quick Stats Data'!$B:$B,$C51,'Quick Stats Data'!$C:$C,$D$9)=0," ",SUMIFS('Quick Stats Data'!E:E,'Quick Stats Data'!A:A,$C$50,'Quick Stats Data'!$B:$B,$C51,'Quick Stats Data'!$C:$C,$D$9))</f>
        <v>1.551223</v>
      </c>
      <c r="G51" s="128">
        <f>IF(SUMIFS('Quick Stats Data'!F:F,'Quick Stats Data'!A:A,$C$50,'Quick Stats Data'!$B:$B,$C51,'Quick Stats Data'!$C:$C,$D$9)=0," ",SUMIFS('Quick Stats Data'!F:F,'Quick Stats Data'!A:A,$C$50,'Quick Stats Data'!$B:$B,$C51,'Quick Stats Data'!$C:$C,$D$9))</f>
        <v>1.634247</v>
      </c>
      <c r="H51" s="127">
        <f>SUMIFS('Quick Stats Data'!D:D,'Quick Stats Data'!$A:$A,$C$50,'Quick Stats Data'!$B:$B,$C51,'Quick Stats Data'!$C:$C,$H$9)</f>
        <v>1.6012690000000001</v>
      </c>
      <c r="I51" s="127"/>
      <c r="J51" s="128">
        <f>SUMIFS('Quick Stats Data'!E:E,'Quick Stats Data'!$A:$A,$C$50,'Quick Stats Data'!$B:$B,$C51,'Quick Stats Data'!$C:$C,$H$9)</f>
        <v>1.5800620000000001</v>
      </c>
      <c r="K51" s="128">
        <f>SUMIFS('Quick Stats Data'!F:F,'Quick Stats Data'!$A:$A,$C$50,'Quick Stats Data'!$B:$B,$C51,'Quick Stats Data'!$C:$C,$H$9)</f>
        <v>1.622476</v>
      </c>
    </row>
    <row r="52" spans="1:11" ht="15" customHeight="1">
      <c r="C52" s="126" t="s">
        <v>407</v>
      </c>
      <c r="D52" s="127">
        <f>IF(SUMIFS('Quick Stats Data'!D:D,'Quick Stats Data'!A:A,$C$50,'Quick Stats Data'!$B:$B,$C52,'Quick Stats Data'!$C:$C,$D$9)=0," ",SUMIFS('Quick Stats Data'!D:D,'Quick Stats Data'!A:A,$C$50,'Quick Stats Data'!$B:$B,$C52,'Quick Stats Data'!$C:$C,$D$9))</f>
        <v>2.1832099999999999</v>
      </c>
      <c r="E52" s="128" t="str">
        <f>IF(SUMIFS('Quick Stats Data'!K:K,'Quick Stats Data'!A:A,$C$50,'Quick Stats Data'!B:B,C52,'Quick Stats Data'!C:C,$D$9)&gt;=50,"**",(IF(SUMIFS('Quick Stats Data'!K:K,'Quick Stats Data'!A:A,$C$50,'Quick Stats Data'!B:B,C52,'Quick Stats Data'!C:C,$D$9)&gt;25,IF(SUMIFS('Quick Stats Data'!K:K,'Quick Stats Data'!A:A,$C$50,'Quick Stats Data'!B:B,C52,'Quick Stats Data'!C:C,$D$9),"*"," ")," ")))</f>
        <v xml:space="preserve"> </v>
      </c>
      <c r="F52" s="128">
        <f>IF(SUMIFS('Quick Stats Data'!E:E,'Quick Stats Data'!A:A,$C$50,'Quick Stats Data'!$B:$B,$C52,'Quick Stats Data'!$C:$C,$D$9)=0," ",SUMIFS('Quick Stats Data'!E:E,'Quick Stats Data'!A:A,$C$50,'Quick Stats Data'!$B:$B,$C52,'Quick Stats Data'!$C:$C,$D$9))</f>
        <v>2.1322920000000001</v>
      </c>
      <c r="G52" s="128">
        <f>IF(SUMIFS('Quick Stats Data'!F:F,'Quick Stats Data'!A:A,$C$50,'Quick Stats Data'!$B:$B,$C52,'Quick Stats Data'!$C:$C,$D$9)=0," ",SUMIFS('Quick Stats Data'!F:F,'Quick Stats Data'!A:A,$C$50,'Quick Stats Data'!$B:$B,$C52,'Quick Stats Data'!$C:$C,$D$9))</f>
        <v>2.234127</v>
      </c>
      <c r="H52" s="127">
        <f>SUMIFS('Quick Stats Data'!D:D,'Quick Stats Data'!$A:$A,$C$50,'Quick Stats Data'!$B:$B,$C52,'Quick Stats Data'!$C:$C,$H$9)</f>
        <v>2.1580889999999999</v>
      </c>
      <c r="I52" s="127"/>
      <c r="J52" s="128">
        <f>SUMIFS('Quick Stats Data'!E:E,'Quick Stats Data'!$A:$A,$C$50,'Quick Stats Data'!$B:$B,$C52,'Quick Stats Data'!$C:$C,$H$9)</f>
        <v>2.132949</v>
      </c>
      <c r="K52" s="128">
        <f>SUMIFS('Quick Stats Data'!F:F,'Quick Stats Data'!$A:$A,$C$50,'Quick Stats Data'!$B:$B,$C52,'Quick Stats Data'!$C:$C,$H$9)</f>
        <v>2.1832289999999999</v>
      </c>
    </row>
    <row r="53" spans="1:11" ht="15" customHeight="1" thickBot="1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</row>
    <row r="54" spans="1:11" s="63" customFormat="1" ht="7.5" customHeight="1" thickTop="1">
      <c r="A54" s="59"/>
      <c r="B54" s="59"/>
      <c r="C54" s="60"/>
      <c r="D54" s="62"/>
      <c r="E54" s="62"/>
      <c r="F54" s="62"/>
      <c r="G54" s="62"/>
      <c r="H54" s="61"/>
      <c r="I54" s="61"/>
      <c r="J54" s="61"/>
      <c r="K54" s="61"/>
    </row>
    <row r="55" spans="1:11" s="141" customFormat="1" ht="15" customHeight="1">
      <c r="C55" s="64" t="s">
        <v>411</v>
      </c>
      <c r="D55" s="65" t="s">
        <v>91</v>
      </c>
      <c r="E55" s="65"/>
      <c r="F55" s="65" t="s">
        <v>90</v>
      </c>
      <c r="G55" s="65" t="s">
        <v>89</v>
      </c>
      <c r="H55" s="64" t="s">
        <v>91</v>
      </c>
      <c r="I55" s="65"/>
      <c r="J55" s="65" t="s">
        <v>90</v>
      </c>
      <c r="K55" s="65" t="s">
        <v>89</v>
      </c>
    </row>
    <row r="56" spans="1:11" ht="15" customHeight="1">
      <c r="C56" s="126" t="s">
        <v>280</v>
      </c>
      <c r="D56" s="127" t="str">
        <f>IF(SUMIFS('Quick Stats Data'!D:D,'Quick Stats Data'!A:A,$C$55,'Quick Stats Data'!$B:$B,$C56,'Quick Stats Data'!$C:$C,$D$9)=0," ",SUMIFS('Quick Stats Data'!D:D,'Quick Stats Data'!A:A,$C$55,'Quick Stats Data'!$B:$B,$C56,'Quick Stats Data'!$C:$C,$D$9))</f>
        <v xml:space="preserve"> </v>
      </c>
      <c r="E56" s="128" t="str">
        <f>IF(SUMIFS('Quick Stats Data'!K:K,'Quick Stats Data'!A:A,$C$55,'Quick Stats Data'!B:B,C56,'Quick Stats Data'!C:C,$D$9)&gt;=50,"**",(IF(SUMIFS('Quick Stats Data'!K:K,'Quick Stats Data'!A:A,$C$55,'Quick Stats Data'!B:B,C56,'Quick Stats Data'!C:C,$D$9)&gt;25,IF(SUMIFS('Quick Stats Data'!K:K,'Quick Stats Data'!A:A,$C$55,'Quick Stats Data'!B:B,C56,'Quick Stats Data'!C:C,$D$9),"*"," ")," ")))</f>
        <v xml:space="preserve"> </v>
      </c>
      <c r="F56" s="128" t="str">
        <f>IF(SUMIFS('Quick Stats Data'!E:E,'Quick Stats Data'!A:A,$C$55,'Quick Stats Data'!$B:$B,$C56,'Quick Stats Data'!$C:$C,$D$9)=0," ",SUMIFS('Quick Stats Data'!E:E,'Quick Stats Data'!A:A,$C$55,'Quick Stats Data'!$B:$B,$C56,'Quick Stats Data'!$C:$C,$D$9))</f>
        <v xml:space="preserve"> </v>
      </c>
      <c r="G56" s="128" t="str">
        <f>IF(SUMIFS('Quick Stats Data'!F:F,'Quick Stats Data'!A:A,$C$55,'Quick Stats Data'!$B:$B,$C56,'Quick Stats Data'!$C:$C,$D$9)=0," ",SUMIFS('Quick Stats Data'!F:F,'Quick Stats Data'!A:A,$C$55,'Quick Stats Data'!$B:$B,$C56,'Quick Stats Data'!$C:$C,$D$9))</f>
        <v xml:space="preserve"> </v>
      </c>
      <c r="H56" s="127">
        <f>SUMIFS('Quick Stats Data'!D:D,'Quick Stats Data'!$A:$A,$C$55,'Quick Stats Data'!$B:$B,$C56,'Quick Stats Data'!$C:$C,$H$9)</f>
        <v>0</v>
      </c>
      <c r="I56" s="127"/>
      <c r="J56" s="128">
        <f>SUMIFS('Quick Stats Data'!E:E,'Quick Stats Data'!$A:$A,$C$55,'Quick Stats Data'!$B:$B,$C56,'Quick Stats Data'!$C:$C,$H$9)</f>
        <v>0</v>
      </c>
      <c r="K56" s="128">
        <f>SUMIFS('Quick Stats Data'!F:F,'Quick Stats Data'!$A:$A,$C$55,'Quick Stats Data'!$B:$B,$C56,'Quick Stats Data'!$C:$C,$H$9)</f>
        <v>0</v>
      </c>
    </row>
    <row r="57" spans="1:11" ht="15" customHeight="1">
      <c r="C57" s="126" t="s">
        <v>281</v>
      </c>
      <c r="D57" s="127" t="str">
        <f>IF(SUMIFS('Quick Stats Data'!D:D,'Quick Stats Data'!A:A,$C$55,'Quick Stats Data'!$B:$B,$C57,'Quick Stats Data'!$C:$C,$D$9)=0," ",SUMIFS('Quick Stats Data'!D:D,'Quick Stats Data'!A:A,$C$55,'Quick Stats Data'!$B:$B,$C57,'Quick Stats Data'!$C:$C,$D$9))</f>
        <v xml:space="preserve"> </v>
      </c>
      <c r="E57" s="128" t="str">
        <f>IF(SUMIFS('Quick Stats Data'!K:K,'Quick Stats Data'!A:A,$C$55,'Quick Stats Data'!B:B,C57,'Quick Stats Data'!C:C,$D$9)&gt;=50,"**",(IF(SUMIFS('Quick Stats Data'!K:K,'Quick Stats Data'!A:A,$C$55,'Quick Stats Data'!B:B,C57,'Quick Stats Data'!C:C,$D$9)&gt;25,IF(SUMIFS('Quick Stats Data'!K:K,'Quick Stats Data'!A:A,$C$55,'Quick Stats Data'!B:B,C57,'Quick Stats Data'!C:C,$D$9),"*"," ")," ")))</f>
        <v xml:space="preserve"> </v>
      </c>
      <c r="F57" s="128" t="str">
        <f>IF(SUMIFS('Quick Stats Data'!E:E,'Quick Stats Data'!A:A,$C$55,'Quick Stats Data'!$B:$B,$C57,'Quick Stats Data'!$C:$C,$D$9)=0," ",SUMIFS('Quick Stats Data'!E:E,'Quick Stats Data'!A:A,$C$55,'Quick Stats Data'!$B:$B,$C57,'Quick Stats Data'!$C:$C,$D$9))</f>
        <v xml:space="preserve"> </v>
      </c>
      <c r="G57" s="128" t="str">
        <f>IF(SUMIFS('Quick Stats Data'!F:F,'Quick Stats Data'!A:A,$C$55,'Quick Stats Data'!$B:$B,$C57,'Quick Stats Data'!$C:$C,$D$9)=0," ",SUMIFS('Quick Stats Data'!F:F,'Quick Stats Data'!A:A,$C$55,'Quick Stats Data'!$B:$B,$C57,'Quick Stats Data'!$C:$C,$D$9))</f>
        <v xml:space="preserve"> </v>
      </c>
      <c r="H57" s="127">
        <f>SUMIFS('Quick Stats Data'!D:D,'Quick Stats Data'!$A:$A,$C$55,'Quick Stats Data'!$B:$B,$C57,'Quick Stats Data'!$C:$C,$H$9)</f>
        <v>0</v>
      </c>
      <c r="I57" s="127"/>
      <c r="J57" s="128">
        <f>SUMIFS('Quick Stats Data'!E:E,'Quick Stats Data'!$A:$A,$C$55,'Quick Stats Data'!$B:$B,$C57,'Quick Stats Data'!$C:$C,$H$9)</f>
        <v>0</v>
      </c>
      <c r="K57" s="128">
        <f>SUMIFS('Quick Stats Data'!F:F,'Quick Stats Data'!$A:$A,$C$55,'Quick Stats Data'!$B:$B,$C57,'Quick Stats Data'!$C:$C,$H$9)</f>
        <v>0</v>
      </c>
    </row>
    <row r="58" spans="1:11" ht="15" customHeight="1">
      <c r="C58" s="126" t="s">
        <v>282</v>
      </c>
      <c r="D58" s="127" t="str">
        <f>IF(SUMIFS('Quick Stats Data'!D:D,'Quick Stats Data'!A:A,$C$55,'Quick Stats Data'!$B:$B,$C58,'Quick Stats Data'!$C:$C,$D$9)=0," ",SUMIFS('Quick Stats Data'!D:D,'Quick Stats Data'!A:A,$C$55,'Quick Stats Data'!$B:$B,$C58,'Quick Stats Data'!$C:$C,$D$9))</f>
        <v xml:space="preserve"> </v>
      </c>
      <c r="E58" s="128" t="str">
        <f>IF(SUMIFS('Quick Stats Data'!K:K,'Quick Stats Data'!A:A,$C$55,'Quick Stats Data'!B:B,C58,'Quick Stats Data'!C:C,$D$9)&gt;=50,"**",(IF(SUMIFS('Quick Stats Data'!K:K,'Quick Stats Data'!A:A,$C$55,'Quick Stats Data'!B:B,C58,'Quick Stats Data'!C:C,$D$9)&gt;25,IF(SUMIFS('Quick Stats Data'!K:K,'Quick Stats Data'!A:A,$C$55,'Quick Stats Data'!B:B,C58,'Quick Stats Data'!C:C,$D$9),"*"," ")," ")))</f>
        <v xml:space="preserve"> </v>
      </c>
      <c r="F58" s="128" t="str">
        <f>IF(SUMIFS('Quick Stats Data'!E:E,'Quick Stats Data'!A:A,$C$55,'Quick Stats Data'!$B:$B,$C58,'Quick Stats Data'!$C:$C,$D$9)=0," ",SUMIFS('Quick Stats Data'!E:E,'Quick Stats Data'!A:A,$C$55,'Quick Stats Data'!$B:$B,$C58,'Quick Stats Data'!$C:$C,$D$9))</f>
        <v xml:space="preserve"> </v>
      </c>
      <c r="G58" s="128" t="str">
        <f>IF(SUMIFS('Quick Stats Data'!F:F,'Quick Stats Data'!A:A,$C$55,'Quick Stats Data'!$B:$B,$C58,'Quick Stats Data'!$C:$C,$D$9)=0," ",SUMIFS('Quick Stats Data'!F:F,'Quick Stats Data'!A:A,$C$55,'Quick Stats Data'!$B:$B,$C58,'Quick Stats Data'!$C:$C,$D$9))</f>
        <v xml:space="preserve"> </v>
      </c>
      <c r="H58" s="127">
        <f>SUMIFS('Quick Stats Data'!D:D,'Quick Stats Data'!$A:$A,$C$55,'Quick Stats Data'!$B:$B,$C58,'Quick Stats Data'!$C:$C,$H$9)</f>
        <v>0</v>
      </c>
      <c r="I58" s="127"/>
      <c r="J58" s="128">
        <f>SUMIFS('Quick Stats Data'!E:E,'Quick Stats Data'!$A:$A,$C$55,'Quick Stats Data'!$B:$B,$C58,'Quick Stats Data'!$C:$C,$H$9)</f>
        <v>0</v>
      </c>
      <c r="K58" s="128">
        <f>SUMIFS('Quick Stats Data'!F:F,'Quick Stats Data'!$A:$A,$C$55,'Quick Stats Data'!$B:$B,$C58,'Quick Stats Data'!$C:$C,$H$9)</f>
        <v>0</v>
      </c>
    </row>
    <row r="59" spans="1:11" ht="15" customHeight="1">
      <c r="C59" s="63"/>
      <c r="D59" s="68"/>
      <c r="E59" s="68"/>
      <c r="F59" s="63"/>
      <c r="G59" s="63"/>
      <c r="H59" s="68"/>
      <c r="I59" s="68"/>
      <c r="J59" s="63"/>
      <c r="K59" s="63"/>
    </row>
    <row r="60" spans="1:11" ht="15" customHeight="1">
      <c r="C60" s="64" t="s">
        <v>412</v>
      </c>
      <c r="D60" s="65" t="s">
        <v>91</v>
      </c>
      <c r="E60" s="65"/>
      <c r="F60" s="65" t="s">
        <v>90</v>
      </c>
      <c r="G60" s="65" t="s">
        <v>89</v>
      </c>
      <c r="H60" s="64" t="s">
        <v>91</v>
      </c>
      <c r="I60" s="65"/>
      <c r="J60" s="65" t="s">
        <v>90</v>
      </c>
      <c r="K60" s="65" t="s">
        <v>89</v>
      </c>
    </row>
    <row r="61" spans="1:11" ht="15" customHeight="1">
      <c r="C61" s="126" t="s">
        <v>283</v>
      </c>
      <c r="D61" s="127">
        <f>IF(SUMIFS('Quick Stats Data'!D:D,'Quick Stats Data'!A:A,$C$60,'Quick Stats Data'!$B:$B,$C61,'Quick Stats Data'!$C:$C,$D$9)=0," ",SUMIFS('Quick Stats Data'!D:D,'Quick Stats Data'!A:A,$C$60,'Quick Stats Data'!$B:$B,$C61,'Quick Stats Data'!$C:$C,$D$9))</f>
        <v>10.220000000000001</v>
      </c>
      <c r="E61" s="128" t="str">
        <f>IF(SUMIFS('Quick Stats Data'!K:K,'Quick Stats Data'!A:A,$C$60,'Quick Stats Data'!B:B,C61,'Quick Stats Data'!C:C,$D$9)&gt;=50,"**",(IF(SUMIFS('Quick Stats Data'!K:K,'Quick Stats Data'!A:A,$C$60,'Quick Stats Data'!B:B,C61,'Quick Stats Data'!C:C,$D$9)&gt;25,IF(SUMIFS('Quick Stats Data'!K:K,'Quick Stats Data'!A:A,$C$60,'Quick Stats Data'!B:B,C61,'Quick Stats Data'!C:C,$D$9),"*"," ")," ")))</f>
        <v xml:space="preserve"> </v>
      </c>
      <c r="F61" s="128">
        <f>IF(SUMIFS('Quick Stats Data'!E:E,'Quick Stats Data'!A:A,$C$60,'Quick Stats Data'!$B:$B,$C61,'Quick Stats Data'!$C:$C,$D$9)=0," ",SUMIFS('Quick Stats Data'!E:E,'Quick Stats Data'!A:A,$C$60,'Quick Stats Data'!$B:$B,$C61,'Quick Stats Data'!$C:$C,$D$9))</f>
        <v>9.08</v>
      </c>
      <c r="G61" s="128">
        <f>IF(SUMIFS('Quick Stats Data'!F:F,'Quick Stats Data'!A:A,$C$60,'Quick Stats Data'!$B:$B,$C61,'Quick Stats Data'!$C:$C,$D$9)=0," ",SUMIFS('Quick Stats Data'!F:F,'Quick Stats Data'!A:A,$C$60,'Quick Stats Data'!$B:$B,$C61,'Quick Stats Data'!$C:$C,$D$9))</f>
        <v>11.49</v>
      </c>
      <c r="H61" s="127">
        <f>SUMIFS('Quick Stats Data'!D:D,'Quick Stats Data'!$A:$A,$C$60,'Quick Stats Data'!$B:$B,$C61,'Quick Stats Data'!$C:$C,$H$9)</f>
        <v>12.43</v>
      </c>
      <c r="I61" s="127"/>
      <c r="J61" s="128">
        <f>SUMIFS('Quick Stats Data'!E:E,'Quick Stats Data'!$A:$A,$C$60,'Quick Stats Data'!$B:$B,$C61,'Quick Stats Data'!$C:$C,$H$9)</f>
        <v>11.8</v>
      </c>
      <c r="K61" s="128">
        <f>SUMIFS('Quick Stats Data'!F:F,'Quick Stats Data'!$A:$A,$C$60,'Quick Stats Data'!$B:$B,$C61,'Quick Stats Data'!$C:$C,$H$9)</f>
        <v>13.08</v>
      </c>
    </row>
    <row r="62" spans="1:11" ht="15" customHeight="1">
      <c r="C62" s="126" t="s">
        <v>284</v>
      </c>
      <c r="D62" s="127">
        <f>IF(SUMIFS('Quick Stats Data'!D:D,'Quick Stats Data'!A:A,$C$60,'Quick Stats Data'!$B:$B,$C62,'Quick Stats Data'!$C:$C,$D$9)=0," ",SUMIFS('Quick Stats Data'!D:D,'Quick Stats Data'!A:A,$C$60,'Quick Stats Data'!$B:$B,$C62,'Quick Stats Data'!$C:$C,$D$9))</f>
        <v>4.03</v>
      </c>
      <c r="E62" s="128" t="str">
        <f>IF(SUMIFS('Quick Stats Data'!K:K,'Quick Stats Data'!A:A,$C$60,'Quick Stats Data'!B:B,C62,'Quick Stats Data'!C:C,$D$9)&gt;=50,"**",(IF(SUMIFS('Quick Stats Data'!K:K,'Quick Stats Data'!A:A,$C$60,'Quick Stats Data'!B:B,C62,'Quick Stats Data'!C:C,$D$9)&gt;25,IF(SUMIFS('Quick Stats Data'!K:K,'Quick Stats Data'!A:A,$C$60,'Quick Stats Data'!B:B,C62,'Quick Stats Data'!C:C,$D$9),"*"," ")," ")))</f>
        <v xml:space="preserve"> </v>
      </c>
      <c r="F62" s="128">
        <f>IF(SUMIFS('Quick Stats Data'!E:E,'Quick Stats Data'!A:A,$C$60,'Quick Stats Data'!$B:$B,$C62,'Quick Stats Data'!$C:$C,$D$9)=0," ",SUMIFS('Quick Stats Data'!E:E,'Quick Stats Data'!A:A,$C$60,'Quick Stats Data'!$B:$B,$C62,'Quick Stats Data'!$C:$C,$D$9))</f>
        <v>3.28</v>
      </c>
      <c r="G62" s="128">
        <f>IF(SUMIFS('Quick Stats Data'!F:F,'Quick Stats Data'!A:A,$C$60,'Quick Stats Data'!$B:$B,$C62,'Quick Stats Data'!$C:$C,$D$9)=0," ",SUMIFS('Quick Stats Data'!F:F,'Quick Stats Data'!A:A,$C$60,'Quick Stats Data'!$B:$B,$C62,'Quick Stats Data'!$C:$C,$D$9))</f>
        <v>4.9400000000000004</v>
      </c>
      <c r="H62" s="127">
        <f>SUMIFS('Quick Stats Data'!D:D,'Quick Stats Data'!$A:$A,$C$60,'Quick Stats Data'!$B:$B,$C62,'Quick Stats Data'!$C:$C,$H$9)</f>
        <v>4.3099999999999996</v>
      </c>
      <c r="I62" s="127"/>
      <c r="J62" s="128">
        <f>SUMIFS('Quick Stats Data'!E:E,'Quick Stats Data'!$A:$A,$C$60,'Quick Stats Data'!$B:$B,$C62,'Quick Stats Data'!$C:$C,$H$9)</f>
        <v>3.94</v>
      </c>
      <c r="K62" s="128">
        <f>SUMIFS('Quick Stats Data'!F:F,'Quick Stats Data'!$A:$A,$C$60,'Quick Stats Data'!$B:$B,$C62,'Quick Stats Data'!$C:$C,$H$9)</f>
        <v>4.7300000000000004</v>
      </c>
    </row>
    <row r="63" spans="1:11" ht="15" customHeight="1" thickBot="1">
      <c r="A63" s="54"/>
      <c r="B63" s="55"/>
      <c r="C63" s="56"/>
      <c r="D63" s="57"/>
      <c r="E63" s="57"/>
      <c r="F63" s="57"/>
      <c r="G63" s="57"/>
      <c r="H63" s="57"/>
      <c r="I63" s="57"/>
      <c r="J63" s="57"/>
      <c r="K63" s="57"/>
    </row>
    <row r="64" spans="1:11" ht="9.75" customHeight="1" thickTop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</row>
    <row r="65" spans="2:11" ht="15" customHeight="1">
      <c r="K65" s="135" t="s">
        <v>387</v>
      </c>
    </row>
    <row r="66" spans="2:11" ht="15" customHeight="1">
      <c r="B66" s="109" t="s">
        <v>212</v>
      </c>
      <c r="C66" s="110"/>
      <c r="D66" s="111"/>
      <c r="E66" s="111"/>
      <c r="F66" s="136"/>
      <c r="G66" s="136"/>
      <c r="H66" s="136"/>
      <c r="I66" s="136"/>
      <c r="J66" s="136"/>
      <c r="K66" s="136"/>
    </row>
    <row r="67" spans="2:11" ht="15" customHeight="1">
      <c r="B67" s="113" t="s">
        <v>213</v>
      </c>
      <c r="C67" s="114"/>
      <c r="D67" s="111"/>
      <c r="E67" s="111"/>
      <c r="F67" s="136"/>
      <c r="G67" s="136"/>
      <c r="H67" s="136"/>
      <c r="I67" s="136"/>
      <c r="J67" s="136"/>
      <c r="K67" s="136"/>
    </row>
    <row r="68" spans="2:11" ht="15" customHeight="1">
      <c r="B68" s="115" t="s">
        <v>214</v>
      </c>
      <c r="C68" s="114"/>
      <c r="D68" s="111"/>
      <c r="E68" s="111"/>
      <c r="F68" s="136"/>
      <c r="G68" s="136"/>
      <c r="H68" s="136"/>
      <c r="I68" s="136"/>
      <c r="J68" s="136"/>
      <c r="K68" s="136"/>
    </row>
    <row r="69" spans="2:11" ht="15" customHeight="1">
      <c r="B69" s="114" t="s">
        <v>395</v>
      </c>
      <c r="C69" s="114"/>
      <c r="D69" s="111"/>
      <c r="E69" s="111"/>
      <c r="F69" s="136"/>
      <c r="G69" s="136"/>
      <c r="H69" s="136"/>
      <c r="I69" s="136"/>
      <c r="J69" s="136"/>
      <c r="K69" s="136"/>
    </row>
    <row r="70" spans="2:11" ht="15" customHeight="1">
      <c r="B70" s="115" t="s">
        <v>215</v>
      </c>
      <c r="C70" s="114"/>
      <c r="D70" s="111"/>
      <c r="E70" s="111"/>
      <c r="F70" s="136"/>
      <c r="G70" s="136"/>
      <c r="H70" s="136"/>
      <c r="I70" s="136"/>
      <c r="J70" s="136"/>
      <c r="K70" s="136"/>
    </row>
    <row r="71" spans="2:11" ht="15" customHeight="1">
      <c r="B71" s="116" t="s">
        <v>216</v>
      </c>
      <c r="C71" s="114"/>
      <c r="D71" s="111"/>
      <c r="E71" s="111"/>
      <c r="F71" s="136"/>
      <c r="G71" s="136"/>
      <c r="H71" s="136"/>
      <c r="I71" s="136"/>
      <c r="J71" s="136"/>
      <c r="K71" s="136"/>
    </row>
    <row r="72" spans="2:11" ht="15" customHeight="1">
      <c r="B72" s="117" t="s">
        <v>15</v>
      </c>
      <c r="C72" s="114" t="s">
        <v>217</v>
      </c>
      <c r="D72" s="111"/>
      <c r="E72" s="111"/>
      <c r="F72" s="136"/>
      <c r="G72" s="136"/>
      <c r="H72" s="136"/>
      <c r="I72" s="136"/>
      <c r="J72" s="136"/>
      <c r="K72" s="136"/>
    </row>
    <row r="73" spans="2:11" ht="15" customHeight="1">
      <c r="B73" s="118" t="s">
        <v>218</v>
      </c>
      <c r="C73" s="114" t="s">
        <v>219</v>
      </c>
      <c r="D73" s="111"/>
      <c r="E73" s="111"/>
      <c r="F73" s="136"/>
      <c r="G73" s="136"/>
      <c r="H73" s="136"/>
      <c r="I73" s="136"/>
      <c r="J73" s="136"/>
      <c r="K73" s="136"/>
    </row>
    <row r="74" spans="2:11" ht="15" customHeight="1">
      <c r="B74" s="119" t="s">
        <v>388</v>
      </c>
      <c r="C74" s="120"/>
      <c r="D74" s="121"/>
      <c r="E74" s="121"/>
      <c r="F74" s="137"/>
      <c r="G74" s="137"/>
      <c r="H74" s="137"/>
      <c r="I74" s="137"/>
      <c r="J74" s="137"/>
      <c r="K74" s="137"/>
    </row>
    <row r="75" spans="2:11" ht="15" customHeight="1">
      <c r="B75" s="197"/>
      <c r="C75" s="197"/>
      <c r="D75" s="197"/>
      <c r="E75" s="197"/>
      <c r="F75" s="197"/>
      <c r="G75" s="197"/>
      <c r="H75" s="197"/>
      <c r="I75" s="197"/>
      <c r="J75" s="197"/>
      <c r="K75" s="197"/>
    </row>
  </sheetData>
  <sheetProtection algorithmName="SHA-512" hashValue="t37Ak3/PwV2n5xuQlwXIq9EtofVooJpcPfXlAP5B1aUKmA+Yaa2TWIZkF6u2q0sgotnuZ+i0ySS9Wsh+ExAczw==" saltValue="0wl+KYSKDZXsrCSPeontOQ==" spinCount="100000" sheet="1" objects="1" scenarios="1"/>
  <mergeCells count="3">
    <mergeCell ref="D9:G9"/>
    <mergeCell ref="H9:K9"/>
    <mergeCell ref="B75:K75"/>
  </mergeCells>
  <conditionalFormatting sqref="D12:D15 D18 D21:D23 D26:D28 D31 D41:D44 D47:D48 D51:D52 D61:D62">
    <cfRule type="expression" dxfId="1010" priority="102">
      <formula>$G12&lt;$J12</formula>
    </cfRule>
    <cfRule type="expression" dxfId="1009" priority="103">
      <formula>$F12&gt;$K12</formula>
    </cfRule>
  </conditionalFormatting>
  <conditionalFormatting sqref="E12">
    <cfRule type="expression" dxfId="1008" priority="65">
      <formula>$E$12="**"</formula>
    </cfRule>
  </conditionalFormatting>
  <conditionalFormatting sqref="E13">
    <cfRule type="expression" dxfId="1007" priority="64">
      <formula>$E$13="**"</formula>
    </cfRule>
  </conditionalFormatting>
  <conditionalFormatting sqref="E14">
    <cfRule type="expression" dxfId="1006" priority="63">
      <formula>$E$14="**"</formula>
    </cfRule>
  </conditionalFormatting>
  <conditionalFormatting sqref="E15">
    <cfRule type="expression" dxfId="1005" priority="62">
      <formula>$E$15="**"</formula>
    </cfRule>
  </conditionalFormatting>
  <conditionalFormatting sqref="E18">
    <cfRule type="expression" dxfId="1004" priority="61">
      <formula>$E$18="**"</formula>
    </cfRule>
  </conditionalFormatting>
  <conditionalFormatting sqref="E21">
    <cfRule type="expression" dxfId="1003" priority="60">
      <formula>$E$21="**"</formula>
    </cfRule>
  </conditionalFormatting>
  <conditionalFormatting sqref="E22">
    <cfRule type="expression" dxfId="1002" priority="59">
      <formula>$E$22="**"</formula>
    </cfRule>
  </conditionalFormatting>
  <conditionalFormatting sqref="E23">
    <cfRule type="expression" dxfId="1001" priority="58">
      <formula>$E$23="**"</formula>
    </cfRule>
  </conditionalFormatting>
  <conditionalFormatting sqref="E26">
    <cfRule type="expression" dxfId="1000" priority="57">
      <formula>$E$26="**"</formula>
    </cfRule>
  </conditionalFormatting>
  <conditionalFormatting sqref="E27">
    <cfRule type="expression" dxfId="999" priority="56">
      <formula>$E$27="**"</formula>
    </cfRule>
  </conditionalFormatting>
  <conditionalFormatting sqref="E28">
    <cfRule type="expression" dxfId="998" priority="55">
      <formula>$E$28="**"</formula>
    </cfRule>
  </conditionalFormatting>
  <conditionalFormatting sqref="E31">
    <cfRule type="expression" dxfId="997" priority="54">
      <formula>$E$31="**"</formula>
    </cfRule>
  </conditionalFormatting>
  <conditionalFormatting sqref="D35:D38">
    <cfRule type="expression" dxfId="996" priority="48">
      <formula>$G35&lt;$J35</formula>
    </cfRule>
    <cfRule type="expression" dxfId="995" priority="49">
      <formula>$F35&gt;$K35</formula>
    </cfRule>
  </conditionalFormatting>
  <conditionalFormatting sqref="E35:E38">
    <cfRule type="expression" dxfId="994" priority="27">
      <formula>$E$12="**"</formula>
    </cfRule>
  </conditionalFormatting>
  <conditionalFormatting sqref="E41:E44">
    <cfRule type="expression" dxfId="993" priority="23">
      <formula>$E$18="**"</formula>
    </cfRule>
  </conditionalFormatting>
  <conditionalFormatting sqref="E47:E48">
    <cfRule type="expression" dxfId="992" priority="22">
      <formula>$E$24="**"</formula>
    </cfRule>
  </conditionalFormatting>
  <conditionalFormatting sqref="E51:E52">
    <cfRule type="expression" dxfId="991" priority="20">
      <formula>$E$27="**"</formula>
    </cfRule>
  </conditionalFormatting>
  <conditionalFormatting sqref="D56:D58">
    <cfRule type="expression" dxfId="990" priority="15">
      <formula>$G56&lt;$J56</formula>
    </cfRule>
    <cfRule type="expression" dxfId="989" priority="16">
      <formula>$F56&gt;$K56</formula>
    </cfRule>
  </conditionalFormatting>
  <conditionalFormatting sqref="E56:E58">
    <cfRule type="expression" dxfId="988" priority="4">
      <formula>$E$12="**"</formula>
    </cfRule>
  </conditionalFormatting>
  <conditionalFormatting sqref="E61:E62">
    <cfRule type="expression" dxfId="987" priority="1">
      <formula>$E$17="**"</formula>
    </cfRule>
  </conditionalFormatting>
  <pageMargins left="0.25" right="0.25" top="0.75" bottom="0.75" header="0.3" footer="0.3"/>
  <pageSetup paperSize="8" scale="91" fitToHeight="0" orientation="portrait" r:id="rId1"/>
  <drawing r:id="rId2"/>
  <legacyDrawing r:id="rId3"/>
  <controls>
    <mc:AlternateContent xmlns:mc="http://schemas.openxmlformats.org/markup-compatibility/2006">
      <mc:Choice Requires="x14">
        <control shapeId="34817" r:id="rId4" name="DropDownBox">
          <controlPr defaultSize="0" autoLine="0" linkedCell="'Divisional Quick Stats_N '!C6" listFillRange="Lookup!M2:M5" r:id="rId5">
            <anchor moveWithCells="1">
              <from>
                <xdr:col>2</xdr:col>
                <xdr:colOff>12700</xdr:colOff>
                <xdr:row>4</xdr:row>
                <xdr:rowOff>69850</xdr:rowOff>
              </from>
              <to>
                <xdr:col>2</xdr:col>
                <xdr:colOff>4730750</xdr:colOff>
                <xdr:row>6</xdr:row>
                <xdr:rowOff>38100</xdr:rowOff>
              </to>
            </anchor>
          </controlPr>
        </control>
      </mc:Choice>
      <mc:Fallback>
        <control shapeId="34817" r:id="rId4" name="DropDownBox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661DF-9CA5-424D-8DA0-6373F611634A}">
  <sheetPr codeName="Sheet10">
    <tabColor theme="9" tint="-0.249977111117893"/>
    <pageSetUpPr fitToPage="1"/>
  </sheetPr>
  <dimension ref="A5:X60"/>
  <sheetViews>
    <sheetView showGridLines="0" zoomScaleNormal="100" workbookViewId="0">
      <pane ySplit="9" topLeftCell="A10" activePane="bottomLeft" state="frozen"/>
      <selection activeCell="N37" sqref="N37"/>
      <selection pane="bottomLeft" activeCell="X26" sqref="X26"/>
    </sheetView>
  </sheetViews>
  <sheetFormatPr defaultColWidth="9.1796875" defaultRowHeight="12.5"/>
  <cols>
    <col min="1" max="1" width="2.453125" style="48" customWidth="1"/>
    <col min="2" max="2" width="16.54296875" style="48" customWidth="1"/>
    <col min="3" max="3" width="69" style="48" customWidth="1"/>
    <col min="4" max="4" width="6.7265625" style="48" customWidth="1"/>
    <col min="5" max="5" width="2.7265625" style="48" customWidth="1"/>
    <col min="6" max="7" width="5.7265625" style="48" customWidth="1"/>
    <col min="8" max="8" width="10.7265625" style="48" customWidth="1"/>
    <col min="9" max="9" width="2.7265625" style="48" customWidth="1"/>
    <col min="10" max="11" width="5.7265625" style="48" customWidth="1"/>
    <col min="12" max="12" width="10.7265625" style="48" customWidth="1"/>
    <col min="13" max="13" width="2.7265625" style="48" customWidth="1"/>
    <col min="14" max="15" width="5.7265625" style="48" customWidth="1"/>
    <col min="16" max="16" width="10.7265625" style="48" customWidth="1"/>
    <col min="17" max="17" width="2.7265625" style="48" customWidth="1"/>
    <col min="18" max="19" width="5.7265625" style="48" customWidth="1"/>
    <col min="20" max="16384" width="9.1796875" style="48"/>
  </cols>
  <sheetData>
    <row r="5" spans="1:19" ht="13">
      <c r="C5" s="49"/>
    </row>
    <row r="6" spans="1:19" ht="12.75" customHeight="1">
      <c r="B6" s="50"/>
      <c r="C6" s="51" t="s">
        <v>123</v>
      </c>
    </row>
    <row r="9" spans="1:19" ht="30" customHeight="1">
      <c r="A9" s="52"/>
      <c r="B9" s="52"/>
      <c r="C9" s="151"/>
      <c r="D9" s="205" t="str">
        <f>C6</f>
        <v>Greater Dandenong</v>
      </c>
      <c r="E9" s="205"/>
      <c r="F9" s="205"/>
      <c r="G9" s="205"/>
      <c r="H9" s="205" t="str">
        <f>VLOOKUP(C6,Lookup!B:D,2,FALSE)</f>
        <v>Southern Melbourne Area</v>
      </c>
      <c r="I9" s="205"/>
      <c r="J9" s="205"/>
      <c r="K9" s="205"/>
      <c r="L9" s="205" t="str">
        <f>VLOOKUP(C6,Lookup!B:D,3,FALSE)</f>
        <v>South Division</v>
      </c>
      <c r="M9" s="205"/>
      <c r="N9" s="205"/>
      <c r="O9" s="205"/>
      <c r="P9" s="206" t="s">
        <v>0</v>
      </c>
      <c r="Q9" s="206"/>
      <c r="R9" s="206"/>
      <c r="S9" s="206"/>
    </row>
    <row r="10" spans="1:19" s="63" customFormat="1" ht="7.5" customHeight="1">
      <c r="A10" s="59"/>
      <c r="B10" s="59"/>
      <c r="C10" s="60"/>
      <c r="D10" s="61"/>
      <c r="E10" s="61"/>
      <c r="F10" s="61"/>
      <c r="G10" s="61"/>
      <c r="H10" s="62"/>
      <c r="I10" s="62"/>
      <c r="J10" s="62"/>
      <c r="K10" s="62"/>
      <c r="L10" s="62"/>
      <c r="M10" s="62"/>
      <c r="N10" s="62"/>
      <c r="O10" s="62"/>
      <c r="P10" s="61"/>
      <c r="Q10" s="61"/>
      <c r="R10" s="61"/>
      <c r="S10" s="61"/>
    </row>
    <row r="11" spans="1:19" s="141" customFormat="1" ht="28">
      <c r="C11" s="152" t="s">
        <v>531</v>
      </c>
      <c r="D11" s="153" t="s">
        <v>91</v>
      </c>
      <c r="E11" s="153"/>
      <c r="F11" s="153" t="s">
        <v>90</v>
      </c>
      <c r="G11" s="153" t="s">
        <v>89</v>
      </c>
      <c r="H11" s="153" t="s">
        <v>91</v>
      </c>
      <c r="I11" s="153"/>
      <c r="J11" s="153" t="s">
        <v>90</v>
      </c>
      <c r="K11" s="153" t="s">
        <v>89</v>
      </c>
      <c r="L11" s="153" t="s">
        <v>91</v>
      </c>
      <c r="M11" s="153"/>
      <c r="N11" s="153" t="s">
        <v>90</v>
      </c>
      <c r="O11" s="153" t="s">
        <v>89</v>
      </c>
      <c r="P11" s="153" t="s">
        <v>91</v>
      </c>
      <c r="Q11" s="153"/>
      <c r="R11" s="153" t="s">
        <v>90</v>
      </c>
      <c r="S11" s="153" t="s">
        <v>89</v>
      </c>
    </row>
    <row r="12" spans="1:19" ht="15" customHeight="1">
      <c r="C12" s="126" t="s">
        <v>532</v>
      </c>
      <c r="D12" s="127">
        <f>IF(SUMIFS('Quick Stats Data'!D:D,'Quick Stats Data'!A:A,$C$11,'Quick Stats Data'!$B:$B,$C12,'Quick Stats Data'!$C:$C,$D$9)=0," ",SUMIFS('Quick Stats Data'!D:D,'Quick Stats Data'!A:A,$C$11,'Quick Stats Data'!$B:$B,$C12,'Quick Stats Data'!$C:$C,$D$9))</f>
        <v>15.15</v>
      </c>
      <c r="E12" s="128" t="str">
        <f>IF(SUMIFS('Quick Stats Data'!K:K,'Quick Stats Data'!A:A,$C$11,'Quick Stats Data'!B:B,C12,'Quick Stats Data'!C:C,$D$9)&gt;=50,"**",(IF(SUMIFS('Quick Stats Data'!K:K,'Quick Stats Data'!A:A,$C$11,'Quick Stats Data'!B:B,C12,'Quick Stats Data'!C:C,$D$9)&gt;25,IF(SUMIFS('Quick Stats Data'!K:K,'Quick Stats Data'!A:A,$C$11,'Quick Stats Data'!B:B,C12,'Quick Stats Data'!C:C,$D$9),"*"," ")," ")))</f>
        <v xml:space="preserve"> </v>
      </c>
      <c r="F12" s="128">
        <f>IF(SUMIFS('Quick Stats Data'!E:E,'Quick Stats Data'!A:A,$C$11,'Quick Stats Data'!$B:$B,$C12,'Quick Stats Data'!$C:$C,$D$9)=0," ",SUMIFS('Quick Stats Data'!E:E,'Quick Stats Data'!A:A,$C$11,'Quick Stats Data'!$B:$B,$C12,'Quick Stats Data'!$C:$C,$D$9))</f>
        <v>11.49</v>
      </c>
      <c r="G12" s="128">
        <f>IF(SUMIFS('Quick Stats Data'!F:F,'Quick Stats Data'!A:A,$C$11,'Quick Stats Data'!$B:$B,$C12,'Quick Stats Data'!$C:$C,$D$9)=0," ",SUMIFS('Quick Stats Data'!F:F,'Quick Stats Data'!A:A,$C$11,'Quick Stats Data'!$B:$B,$C12,'Quick Stats Data'!$C:$C,$D$9))</f>
        <v>19.72</v>
      </c>
      <c r="H12" s="127">
        <f>IF(SUMIFS('Quick Stats Data'!D:D,'Quick Stats Data'!A:A,$C$11,'Quick Stats Data'!$B:$B,$C12,'Quick Stats Data'!$C:$C,$H$9)=0," ",SUMIFS('Quick Stats Data'!D:D,'Quick Stats Data'!A:A,$C$11,'Quick Stats Data'!$B:$B,$C12,'Quick Stats Data'!$C:$C,$H$9))</f>
        <v>19.489999999999998</v>
      </c>
      <c r="I12" s="128" t="str">
        <f>IF(SUMIFS('Quick Stats Data'!K:K,'Quick Stats Data'!A:A,$C$11,'Quick Stats Data'!B:B,C12,'Quick Stats Data'!C:C,$H$9)&gt;=50,"**",(IF(SUMIFS('Quick Stats Data'!K:K,'Quick Stats Data'!A:A,$C$11,'Quick Stats Data'!B:B,C12,'Quick Stats Data'!C:C,$H$9)&gt;25,IF(SUMIFS('Quick Stats Data'!K:K,'Quick Stats Data'!A:A,$C$11,'Quick Stats Data'!B:B,C12,'Quick Stats Data'!C:C,$H$9),"*"," ")," ")))</f>
        <v xml:space="preserve"> </v>
      </c>
      <c r="J12" s="128">
        <f>IF(SUMIFS('Quick Stats Data'!E:E,'Quick Stats Data'!A:A,$C$11,'Quick Stats Data'!$B:$B,$C12,'Quick Stats Data'!$C:$C,$H$9)=0," ",SUMIFS('Quick Stats Data'!E:E,'Quick Stats Data'!A:A,$C$11,'Quick Stats Data'!$B:$B,$C12,'Quick Stats Data'!$C:$C,$H$9))</f>
        <v>16.75</v>
      </c>
      <c r="K12" s="128">
        <f>IF(SUMIFS('Quick Stats Data'!F:F,'Quick Stats Data'!A:A,$C$11,'Quick Stats Data'!$B:$B,$C12,'Quick Stats Data'!$C:$C,$H$9)=0," ",SUMIFS('Quick Stats Data'!F:F,'Quick Stats Data'!A:A,$C$11,'Quick Stats Data'!$B:$B,$C12,'Quick Stats Data'!$C:$C,$H$9))</f>
        <v>22.57</v>
      </c>
      <c r="L12" s="127">
        <f>IF(SUMIFS('Quick Stats Data'!D:D,'Quick Stats Data'!A:A,$C$11,'Quick Stats Data'!$B:$B,$C12,'Quick Stats Data'!$C:$C,$L$9)=0," ",SUMIFS('Quick Stats Data'!D:D,'Quick Stats Data'!A:A,$C$11,'Quick Stats Data'!$B:$B,$C12,'Quick Stats Data'!$C:$C,$L$9))</f>
        <v>19.62</v>
      </c>
      <c r="M12" s="128" t="str">
        <f>IF(SUMIFS('Quick Stats Data'!K:K,'Quick Stats Data'!A:A,$C$11,'Quick Stats Data'!B:B,C12,'Quick Stats Data'!C:C,$L$9)&gt;=50,"**",(IF(SUMIFS('Quick Stats Data'!K:K,'Quick Stats Data'!A:A,$C$11,'Quick Stats Data'!B:B,C12,'Quick Stats Data'!C:C,$L$9)&gt;25,IF(SUMIFS('Quick Stats Data'!K:K,'Quick Stats Data'!A:A,$C$11,'Quick Stats Data'!B:B,C12,'Quick Stats Data'!C:C,$L$9),"*"," ")," ")))</f>
        <v xml:space="preserve"> </v>
      </c>
      <c r="N12" s="128">
        <f>IF(SUMIFS('Quick Stats Data'!E:E,'Quick Stats Data'!A:A,$C$11,'Quick Stats Data'!$B:$B,$C12,'Quick Stats Data'!$C:$C,$L$9)=0," ",SUMIFS('Quick Stats Data'!E:E,'Quick Stats Data'!A:A,$C$11,'Quick Stats Data'!$B:$B,$C12,'Quick Stats Data'!$C:$C,$L$9))</f>
        <v>18.23</v>
      </c>
      <c r="O12" s="128">
        <f>IF(SUMIFS('Quick Stats Data'!F:F,'Quick Stats Data'!A:A,$C$11,'Quick Stats Data'!$B:$B,$C12,'Quick Stats Data'!$C:$C,$L$9)=0," ",SUMIFS('Quick Stats Data'!F:F,'Quick Stats Data'!A:A,$C$11,'Quick Stats Data'!$B:$B,$C12,'Quick Stats Data'!$C:$C,$L$9))</f>
        <v>21.08</v>
      </c>
      <c r="P12" s="127">
        <f>SUMIFS('Quick Stats Data'!D:D,'Quick Stats Data'!$A:$A,$C$11,'Quick Stats Data'!$B:$B,$C12,'Quick Stats Data'!$C:$C,$P$9)</f>
        <v>19.96</v>
      </c>
      <c r="Q12" s="127"/>
      <c r="R12" s="128">
        <f>SUMIFS('Quick Stats Data'!E:E,'Quick Stats Data'!$A:$A,$C$11,'Quick Stats Data'!$B:$B,$C12,'Quick Stats Data'!$C:$C,$P$9)</f>
        <v>19.239999999999998</v>
      </c>
      <c r="S12" s="128">
        <f>SUMIFS('Quick Stats Data'!F:F,'Quick Stats Data'!$A:$A,$C$11,'Quick Stats Data'!$B:$B,$C12,'Quick Stats Data'!$C:$C,$P$9)</f>
        <v>20.69</v>
      </c>
    </row>
    <row r="13" spans="1:19" ht="15" customHeight="1">
      <c r="C13" s="126" t="s">
        <v>540</v>
      </c>
      <c r="D13" s="127">
        <f>IF(SUMIFS('Quick Stats Data'!D:D,'Quick Stats Data'!A:A,$C$11,'Quick Stats Data'!$B:$B,$C13,'Quick Stats Data'!$C:$C,$D$9)=0," ",SUMIFS('Quick Stats Data'!D:D,'Quick Stats Data'!A:A,$C$11,'Quick Stats Data'!$B:$B,$C13,'Quick Stats Data'!$C:$C,$D$9))</f>
        <v>2.21</v>
      </c>
      <c r="E13" s="128" t="str">
        <f>IF(SUMIFS('Quick Stats Data'!K:K,'Quick Stats Data'!A:A,$C$11,'Quick Stats Data'!B:B,C13,'Quick Stats Data'!C:C,$D$9)&gt;=50,"**",(IF(SUMIFS('Quick Stats Data'!K:K,'Quick Stats Data'!A:A,$C$11,'Quick Stats Data'!B:B,C13,'Quick Stats Data'!C:C,$D$9)&gt;25,IF(SUMIFS('Quick Stats Data'!K:K,'Quick Stats Data'!A:A,$C$11,'Quick Stats Data'!B:B,C13,'Quick Stats Data'!C:C,$D$9),"*"," ")," ")))</f>
        <v>*</v>
      </c>
      <c r="F13" s="128">
        <f>IF(SUMIFS('Quick Stats Data'!E:E,'Quick Stats Data'!A:A,$C$11,'Quick Stats Data'!$B:$B,$C13,'Quick Stats Data'!$C:$C,$D$9)=0," ",SUMIFS('Quick Stats Data'!E:E,'Quick Stats Data'!A:A,$C$11,'Quick Stats Data'!$B:$B,$C13,'Quick Stats Data'!$C:$C,$D$9))</f>
        <v>0.97</v>
      </c>
      <c r="G13" s="128">
        <f>IF(SUMIFS('Quick Stats Data'!F:F,'Quick Stats Data'!A:A,$C$11,'Quick Stats Data'!$B:$B,$C13,'Quick Stats Data'!$C:$C,$D$9)=0," ",SUMIFS('Quick Stats Data'!F:F,'Quick Stats Data'!A:A,$C$11,'Quick Stats Data'!$B:$B,$C13,'Quick Stats Data'!$C:$C,$D$9))</f>
        <v>4.95</v>
      </c>
      <c r="H13" s="127">
        <f>IF(SUMIFS('Quick Stats Data'!D:D,'Quick Stats Data'!A:A,$C$11,'Quick Stats Data'!$B:$B,$C13,'Quick Stats Data'!$C:$C,$H$9)=0," ",SUMIFS('Quick Stats Data'!D:D,'Quick Stats Data'!A:A,$C$11,'Quick Stats Data'!$B:$B,$C13,'Quick Stats Data'!$C:$C,$H$9))</f>
        <v>1.0900000000000001</v>
      </c>
      <c r="I13" s="128" t="str">
        <f>IF(SUMIFS('Quick Stats Data'!K:K,'Quick Stats Data'!A:A,$C$11,'Quick Stats Data'!B:B,C13,'Quick Stats Data'!C:C,$H$9)&gt;=50,"**",(IF(SUMIFS('Quick Stats Data'!K:K,'Quick Stats Data'!A:A,$C$11,'Quick Stats Data'!B:B,C13,'Quick Stats Data'!C:C,$H$9)&gt;25,IF(SUMIFS('Quick Stats Data'!K:K,'Quick Stats Data'!A:A,$C$11,'Quick Stats Data'!B:B,C13,'Quick Stats Data'!C:C,$H$9),"*"," ")," ")))</f>
        <v>*</v>
      </c>
      <c r="J13" s="128">
        <f>IF(SUMIFS('Quick Stats Data'!E:E,'Quick Stats Data'!A:A,$C$11,'Quick Stats Data'!$B:$B,$C13,'Quick Stats Data'!$C:$C,$H$9)=0," ",SUMIFS('Quick Stats Data'!E:E,'Quick Stats Data'!A:A,$C$11,'Quick Stats Data'!$B:$B,$C13,'Quick Stats Data'!$C:$C,$H$9))</f>
        <v>0.59</v>
      </c>
      <c r="K13" s="128">
        <f>IF(SUMIFS('Quick Stats Data'!F:F,'Quick Stats Data'!A:A,$C$11,'Quick Stats Data'!$B:$B,$C13,'Quick Stats Data'!$C:$C,$H$9)=0," ",SUMIFS('Quick Stats Data'!F:F,'Quick Stats Data'!A:A,$C$11,'Quick Stats Data'!$B:$B,$C13,'Quick Stats Data'!$C:$C,$H$9))</f>
        <v>1.98</v>
      </c>
      <c r="L13" s="127">
        <f>IF(SUMIFS('Quick Stats Data'!D:D,'Quick Stats Data'!A:A,$C$11,'Quick Stats Data'!$B:$B,$C13,'Quick Stats Data'!$C:$C,$L$9)=0," ",SUMIFS('Quick Stats Data'!D:D,'Quick Stats Data'!A:A,$C$11,'Quick Stats Data'!$B:$B,$C13,'Quick Stats Data'!$C:$C,$L$9))</f>
        <v>0.86</v>
      </c>
      <c r="M13" s="128" t="str">
        <f>IF(SUMIFS('Quick Stats Data'!K:K,'Quick Stats Data'!A:A,$C$11,'Quick Stats Data'!B:B,C13,'Quick Stats Data'!C:C,$L$9)&gt;=50,"**",(IF(SUMIFS('Quick Stats Data'!K:K,'Quick Stats Data'!A:A,$C$11,'Quick Stats Data'!B:B,C13,'Quick Stats Data'!C:C,$L$9)&gt;25,IF(SUMIFS('Quick Stats Data'!K:K,'Quick Stats Data'!A:A,$C$11,'Quick Stats Data'!B:B,C13,'Quick Stats Data'!C:C,$L$9),"*"," ")," ")))</f>
        <v xml:space="preserve"> </v>
      </c>
      <c r="N13" s="128">
        <f>IF(SUMIFS('Quick Stats Data'!E:E,'Quick Stats Data'!A:A,$C$11,'Quick Stats Data'!$B:$B,$C13,'Quick Stats Data'!$C:$C,$L$9)=0," ",SUMIFS('Quick Stats Data'!E:E,'Quick Stats Data'!A:A,$C$11,'Quick Stats Data'!$B:$B,$C13,'Quick Stats Data'!$C:$C,$L$9))</f>
        <v>0.6</v>
      </c>
      <c r="O13" s="128">
        <f>IF(SUMIFS('Quick Stats Data'!F:F,'Quick Stats Data'!A:A,$C$11,'Quick Stats Data'!$B:$B,$C13,'Quick Stats Data'!$C:$C,$L$9)=0," ",SUMIFS('Quick Stats Data'!F:F,'Quick Stats Data'!A:A,$C$11,'Quick Stats Data'!$B:$B,$C13,'Quick Stats Data'!$C:$C,$L$9))</f>
        <v>1.23</v>
      </c>
      <c r="P13" s="127">
        <f>SUMIFS('Quick Stats Data'!D:D,'Quick Stats Data'!$A:$A,$C$11,'Quick Stats Data'!$B:$B,$C13,'Quick Stats Data'!$C:$C,$P$9)</f>
        <v>0.77</v>
      </c>
      <c r="Q13" s="127"/>
      <c r="R13" s="128">
        <f>SUMIFS('Quick Stats Data'!E:E,'Quick Stats Data'!$A:$A,$C$11,'Quick Stats Data'!$B:$B,$C13,'Quick Stats Data'!$C:$C,$P$9)</f>
        <v>0.63</v>
      </c>
      <c r="S13" s="128">
        <f>SUMIFS('Quick Stats Data'!F:F,'Quick Stats Data'!$A:$A,$C$11,'Quick Stats Data'!$B:$B,$C13,'Quick Stats Data'!$C:$C,$P$9)</f>
        <v>0.93</v>
      </c>
    </row>
    <row r="14" spans="1:19" ht="15" customHeight="1">
      <c r="C14" s="126" t="s">
        <v>541</v>
      </c>
      <c r="D14" s="127">
        <f>IF(SUMIFS('Quick Stats Data'!D:D,'Quick Stats Data'!A:A,$C$11,'Quick Stats Data'!$B:$B,$C14,'Quick Stats Data'!$C:$C,$D$9)=0," ",SUMIFS('Quick Stats Data'!D:D,'Quick Stats Data'!A:A,$C$11,'Quick Stats Data'!$B:$B,$C14,'Quick Stats Data'!$C:$C,$D$9))</f>
        <v>6.09</v>
      </c>
      <c r="E14" s="128" t="str">
        <f>IF(SUMIFS('Quick Stats Data'!K:K,'Quick Stats Data'!A:A,$C$11,'Quick Stats Data'!B:B,C14,'Quick Stats Data'!C:C,$D$9)&gt;=50,"**",(IF(SUMIFS('Quick Stats Data'!K:K,'Quick Stats Data'!A:A,$C$11,'Quick Stats Data'!B:B,C14,'Quick Stats Data'!C:C,$D$9)&gt;25,IF(SUMIFS('Quick Stats Data'!K:K,'Quick Stats Data'!A:A,$C$11,'Quick Stats Data'!B:B,C14,'Quick Stats Data'!C:C,$D$9),"*"," ")," ")))</f>
        <v xml:space="preserve"> </v>
      </c>
      <c r="F14" s="128">
        <f>IF(SUMIFS('Quick Stats Data'!E:E,'Quick Stats Data'!A:A,$C$11,'Quick Stats Data'!$B:$B,$C14,'Quick Stats Data'!$C:$C,$D$9)=0," ",SUMIFS('Quick Stats Data'!E:E,'Quick Stats Data'!A:A,$C$11,'Quick Stats Data'!$B:$B,$C14,'Quick Stats Data'!$C:$C,$D$9))</f>
        <v>4.1399999999999997</v>
      </c>
      <c r="G14" s="128">
        <f>IF(SUMIFS('Quick Stats Data'!F:F,'Quick Stats Data'!A:A,$C$11,'Quick Stats Data'!$B:$B,$C14,'Quick Stats Data'!$C:$C,$D$9)=0," ",SUMIFS('Quick Stats Data'!F:F,'Quick Stats Data'!A:A,$C$11,'Quick Stats Data'!$B:$B,$C14,'Quick Stats Data'!$C:$C,$D$9))</f>
        <v>8.8699999999999992</v>
      </c>
      <c r="H14" s="127">
        <f>IF(SUMIFS('Quick Stats Data'!D:D,'Quick Stats Data'!A:A,$C$11,'Quick Stats Data'!$B:$B,$C14,'Quick Stats Data'!$C:$C,$H$9)=0," ",SUMIFS('Quick Stats Data'!D:D,'Quick Stats Data'!A:A,$C$11,'Quick Stats Data'!$B:$B,$C14,'Quick Stats Data'!$C:$C,$H$9))</f>
        <v>6.69</v>
      </c>
      <c r="I14" s="128" t="str">
        <f>IF(SUMIFS('Quick Stats Data'!K:K,'Quick Stats Data'!A:A,$C$11,'Quick Stats Data'!B:B,C14,'Quick Stats Data'!C:C,$H$9)&gt;=50,"**",(IF(SUMIFS('Quick Stats Data'!K:K,'Quick Stats Data'!A:A,$C$11,'Quick Stats Data'!B:B,C14,'Quick Stats Data'!C:C,$H$9)&gt;25,IF(SUMIFS('Quick Stats Data'!K:K,'Quick Stats Data'!A:A,$C$11,'Quick Stats Data'!B:B,C14,'Quick Stats Data'!C:C,$H$9),"*"," ")," ")))</f>
        <v xml:space="preserve"> </v>
      </c>
      <c r="J14" s="128">
        <f>IF(SUMIFS('Quick Stats Data'!E:E,'Quick Stats Data'!A:A,$C$11,'Quick Stats Data'!$B:$B,$C14,'Quick Stats Data'!$C:$C,$H$9)=0," ",SUMIFS('Quick Stats Data'!E:E,'Quick Stats Data'!A:A,$C$11,'Quick Stats Data'!$B:$B,$C14,'Quick Stats Data'!$C:$C,$H$9))</f>
        <v>5.13</v>
      </c>
      <c r="K14" s="128">
        <f>IF(SUMIFS('Quick Stats Data'!F:F,'Quick Stats Data'!A:A,$C$11,'Quick Stats Data'!$B:$B,$C14,'Quick Stats Data'!$C:$C,$H$9)=0," ",SUMIFS('Quick Stats Data'!F:F,'Quick Stats Data'!A:A,$C$11,'Quick Stats Data'!$B:$B,$C14,'Quick Stats Data'!$C:$C,$H$9))</f>
        <v>8.68</v>
      </c>
      <c r="L14" s="127">
        <f>IF(SUMIFS('Quick Stats Data'!D:D,'Quick Stats Data'!A:A,$C$11,'Quick Stats Data'!$B:$B,$C14,'Quick Stats Data'!$C:$C,$L$9)=0," ",SUMIFS('Quick Stats Data'!D:D,'Quick Stats Data'!A:A,$C$11,'Quick Stats Data'!$B:$B,$C14,'Quick Stats Data'!$C:$C,$L$9))</f>
        <v>5.57</v>
      </c>
      <c r="M14" s="128" t="str">
        <f>IF(SUMIFS('Quick Stats Data'!K:K,'Quick Stats Data'!A:A,$C$11,'Quick Stats Data'!B:B,C14,'Quick Stats Data'!C:C,$L$9)&gt;=50,"**",(IF(SUMIFS('Quick Stats Data'!K:K,'Quick Stats Data'!A:A,$C$11,'Quick Stats Data'!B:B,C14,'Quick Stats Data'!C:C,$L$9)&gt;25,IF(SUMIFS('Quick Stats Data'!K:K,'Quick Stats Data'!A:A,$C$11,'Quick Stats Data'!B:B,C14,'Quick Stats Data'!C:C,$L$9),"*"," ")," ")))</f>
        <v xml:space="preserve"> </v>
      </c>
      <c r="N14" s="128">
        <f>IF(SUMIFS('Quick Stats Data'!E:E,'Quick Stats Data'!A:A,$C$11,'Quick Stats Data'!$B:$B,$C14,'Quick Stats Data'!$C:$C,$L$9)=0," ",SUMIFS('Quick Stats Data'!E:E,'Quick Stats Data'!A:A,$C$11,'Quick Stats Data'!$B:$B,$C14,'Quick Stats Data'!$C:$C,$L$9))</f>
        <v>4.95</v>
      </c>
      <c r="O14" s="128">
        <f>IF(SUMIFS('Quick Stats Data'!F:F,'Quick Stats Data'!A:A,$C$11,'Quick Stats Data'!$B:$B,$C14,'Quick Stats Data'!$C:$C,$L$9)=0," ",SUMIFS('Quick Stats Data'!F:F,'Quick Stats Data'!A:A,$C$11,'Quick Stats Data'!$B:$B,$C14,'Quick Stats Data'!$C:$C,$L$9))</f>
        <v>6.27</v>
      </c>
      <c r="P14" s="127">
        <f>SUMIFS('Quick Stats Data'!D:D,'Quick Stats Data'!$A:$A,$C$11,'Quick Stats Data'!$B:$B,$C14,'Quick Stats Data'!$C:$C,$P$9)</f>
        <v>5.45</v>
      </c>
      <c r="Q14" s="127"/>
      <c r="R14" s="128">
        <f>SUMIFS('Quick Stats Data'!E:E,'Quick Stats Data'!$A:$A,$C$11,'Quick Stats Data'!$B:$B,$C14,'Quick Stats Data'!$C:$C,$P$9)</f>
        <v>5.1100000000000003</v>
      </c>
      <c r="S14" s="128">
        <f>SUMIFS('Quick Stats Data'!F:F,'Quick Stats Data'!$A:$A,$C$11,'Quick Stats Data'!$B:$B,$C14,'Quick Stats Data'!$C:$C,$P$9)</f>
        <v>5.81</v>
      </c>
    </row>
    <row r="15" spans="1:19" ht="15" customHeight="1">
      <c r="C15" s="126" t="s">
        <v>535</v>
      </c>
      <c r="D15" s="127">
        <f>IF(SUMIFS('Quick Stats Data'!D:D,'Quick Stats Data'!A:A,$C$11,'Quick Stats Data'!$B:$B,$C15,'Quick Stats Data'!$C:$C,$D$9)=0," ",SUMIFS('Quick Stats Data'!D:D,'Quick Stats Data'!A:A,$C$11,'Quick Stats Data'!$B:$B,$C15,'Quick Stats Data'!$C:$C,$D$9))</f>
        <v>6.62</v>
      </c>
      <c r="E15" s="128" t="str">
        <f>IF(SUMIFS('Quick Stats Data'!K:K,'Quick Stats Data'!A:A,$C$11,'Quick Stats Data'!B:B,C15,'Quick Stats Data'!C:C,$D$9)&gt;=50,"**",(IF(SUMIFS('Quick Stats Data'!K:K,'Quick Stats Data'!A:A,$C$11,'Quick Stats Data'!B:B,C15,'Quick Stats Data'!C:C,$D$9)&gt;25,IF(SUMIFS('Quick Stats Data'!K:K,'Quick Stats Data'!A:A,$C$11,'Quick Stats Data'!B:B,C15,'Quick Stats Data'!C:C,$D$9),"*"," ")," ")))</f>
        <v xml:space="preserve"> </v>
      </c>
      <c r="F15" s="128">
        <f>IF(SUMIFS('Quick Stats Data'!E:E,'Quick Stats Data'!A:A,$C$11,'Quick Stats Data'!$B:$B,$C15,'Quick Stats Data'!$C:$C,$D$9)=0," ",SUMIFS('Quick Stats Data'!E:E,'Quick Stats Data'!A:A,$C$11,'Quick Stats Data'!$B:$B,$C15,'Quick Stats Data'!$C:$C,$D$9))</f>
        <v>4.76</v>
      </c>
      <c r="G15" s="128">
        <f>IF(SUMIFS('Quick Stats Data'!F:F,'Quick Stats Data'!A:A,$C$11,'Quick Stats Data'!$B:$B,$C15,'Quick Stats Data'!$C:$C,$D$9)=0," ",SUMIFS('Quick Stats Data'!F:F,'Quick Stats Data'!A:A,$C$11,'Quick Stats Data'!$B:$B,$C15,'Quick Stats Data'!$C:$C,$D$9))</f>
        <v>9.14</v>
      </c>
      <c r="H15" s="127">
        <f>IF(SUMIFS('Quick Stats Data'!D:D,'Quick Stats Data'!A:A,$C$11,'Quick Stats Data'!$B:$B,$C15,'Quick Stats Data'!$C:$C,$H$9)=0," ",SUMIFS('Quick Stats Data'!D:D,'Quick Stats Data'!A:A,$C$11,'Quick Stats Data'!$B:$B,$C15,'Quick Stats Data'!$C:$C,$H$9))</f>
        <v>6.22</v>
      </c>
      <c r="I15" s="128" t="str">
        <f>IF(SUMIFS('Quick Stats Data'!K:K,'Quick Stats Data'!A:A,$C$11,'Quick Stats Data'!B:B,C15,'Quick Stats Data'!C:C,$H$9)&gt;=50,"**",(IF(SUMIFS('Quick Stats Data'!K:K,'Quick Stats Data'!A:A,$C$11,'Quick Stats Data'!B:B,C15,'Quick Stats Data'!C:C,$H$9)&gt;25,IF(SUMIFS('Quick Stats Data'!K:K,'Quick Stats Data'!A:A,$C$11,'Quick Stats Data'!B:B,C15,'Quick Stats Data'!C:C,$H$9),"*"," ")," ")))</f>
        <v xml:space="preserve"> </v>
      </c>
      <c r="J15" s="128">
        <f>IF(SUMIFS('Quick Stats Data'!E:E,'Quick Stats Data'!A:A,$C$11,'Quick Stats Data'!$B:$B,$C15,'Quick Stats Data'!$C:$C,$H$9)=0," ",SUMIFS('Quick Stats Data'!E:E,'Quick Stats Data'!A:A,$C$11,'Quick Stats Data'!$B:$B,$C15,'Quick Stats Data'!$C:$C,$H$9))</f>
        <v>4.8600000000000003</v>
      </c>
      <c r="K15" s="128">
        <f>IF(SUMIFS('Quick Stats Data'!F:F,'Quick Stats Data'!A:A,$C$11,'Quick Stats Data'!$B:$B,$C15,'Quick Stats Data'!$C:$C,$H$9)=0," ",SUMIFS('Quick Stats Data'!F:F,'Quick Stats Data'!A:A,$C$11,'Quick Stats Data'!$B:$B,$C15,'Quick Stats Data'!$C:$C,$H$9))</f>
        <v>7.92</v>
      </c>
      <c r="L15" s="127">
        <f>IF(SUMIFS('Quick Stats Data'!D:D,'Quick Stats Data'!A:A,$C$11,'Quick Stats Data'!$B:$B,$C15,'Quick Stats Data'!$C:$C,$L$9)=0," ",SUMIFS('Quick Stats Data'!D:D,'Quick Stats Data'!A:A,$C$11,'Quick Stats Data'!$B:$B,$C15,'Quick Stats Data'!$C:$C,$L$9))</f>
        <v>6.87</v>
      </c>
      <c r="M15" s="128" t="str">
        <f>IF(SUMIFS('Quick Stats Data'!K:K,'Quick Stats Data'!A:A,$C$11,'Quick Stats Data'!B:B,C15,'Quick Stats Data'!C:C,$L$9)&gt;=50,"**",(IF(SUMIFS('Quick Stats Data'!K:K,'Quick Stats Data'!A:A,$C$11,'Quick Stats Data'!B:B,C15,'Quick Stats Data'!C:C,$L$9)&gt;25,IF(SUMIFS('Quick Stats Data'!K:K,'Quick Stats Data'!A:A,$C$11,'Quick Stats Data'!B:B,C15,'Quick Stats Data'!C:C,$L$9),"*"," ")," ")))</f>
        <v xml:space="preserve"> </v>
      </c>
      <c r="N15" s="128">
        <f>IF(SUMIFS('Quick Stats Data'!E:E,'Quick Stats Data'!A:A,$C$11,'Quick Stats Data'!$B:$B,$C15,'Quick Stats Data'!$C:$C,$L$9)=0," ",SUMIFS('Quick Stats Data'!E:E,'Quick Stats Data'!A:A,$C$11,'Quick Stats Data'!$B:$B,$C15,'Quick Stats Data'!$C:$C,$L$9))</f>
        <v>6.2</v>
      </c>
      <c r="O15" s="128">
        <f>IF(SUMIFS('Quick Stats Data'!F:F,'Quick Stats Data'!A:A,$C$11,'Quick Stats Data'!$B:$B,$C15,'Quick Stats Data'!$C:$C,$L$9)=0," ",SUMIFS('Quick Stats Data'!F:F,'Quick Stats Data'!A:A,$C$11,'Quick Stats Data'!$B:$B,$C15,'Quick Stats Data'!$C:$C,$L$9))</f>
        <v>7.6</v>
      </c>
      <c r="P15" s="127">
        <f>SUMIFS('Quick Stats Data'!D:D,'Quick Stats Data'!$A:$A,$C$11,'Quick Stats Data'!$B:$B,$C15,'Quick Stats Data'!$C:$C,$P$9)</f>
        <v>6.74</v>
      </c>
      <c r="Q15" s="127"/>
      <c r="R15" s="128">
        <f>SUMIFS('Quick Stats Data'!E:E,'Quick Stats Data'!$A:$A,$C$11,'Quick Stats Data'!$B:$B,$C15,'Quick Stats Data'!$C:$C,$P$9)</f>
        <v>6.38</v>
      </c>
      <c r="S15" s="128">
        <f>SUMIFS('Quick Stats Data'!F:F,'Quick Stats Data'!$A:$A,$C$11,'Quick Stats Data'!$B:$B,$C15,'Quick Stats Data'!$C:$C,$P$9)</f>
        <v>7.13</v>
      </c>
    </row>
    <row r="16" spans="1:19" ht="15" customHeight="1">
      <c r="C16" s="126" t="s">
        <v>536</v>
      </c>
      <c r="D16" s="127">
        <f>IF(SUMIFS('Quick Stats Data'!D:D,'Quick Stats Data'!A:A,$C$11,'Quick Stats Data'!$B:$B,$C16,'Quick Stats Data'!$C:$C,$D$9)=0," ",SUMIFS('Quick Stats Data'!D:D,'Quick Stats Data'!A:A,$C$11,'Quick Stats Data'!$B:$B,$C16,'Quick Stats Data'!$C:$C,$D$9))</f>
        <v>2.19</v>
      </c>
      <c r="E16" s="128" t="str">
        <f>IF(SUMIFS('Quick Stats Data'!K:K,'Quick Stats Data'!A:A,$C$11,'Quick Stats Data'!B:B,C16,'Quick Stats Data'!C:C,$D$9)&gt;=50,"**",(IF(SUMIFS('Quick Stats Data'!K:K,'Quick Stats Data'!A:A,$C$11,'Quick Stats Data'!B:B,C16,'Quick Stats Data'!C:C,$D$9)&gt;25,IF(SUMIFS('Quick Stats Data'!K:K,'Quick Stats Data'!A:A,$C$11,'Quick Stats Data'!B:B,C16,'Quick Stats Data'!C:C,$D$9),"*"," ")," ")))</f>
        <v>*</v>
      </c>
      <c r="F16" s="128">
        <f>IF(SUMIFS('Quick Stats Data'!E:E,'Quick Stats Data'!A:A,$C$11,'Quick Stats Data'!$B:$B,$C16,'Quick Stats Data'!$C:$C,$D$9)=0," ",SUMIFS('Quick Stats Data'!E:E,'Quick Stats Data'!A:A,$C$11,'Quick Stats Data'!$B:$B,$C16,'Quick Stats Data'!$C:$C,$D$9))</f>
        <v>1.08</v>
      </c>
      <c r="G16" s="128">
        <f>IF(SUMIFS('Quick Stats Data'!F:F,'Quick Stats Data'!A:A,$C$11,'Quick Stats Data'!$B:$B,$C16,'Quick Stats Data'!$C:$C,$D$9)=0," ",SUMIFS('Quick Stats Data'!F:F,'Quick Stats Data'!A:A,$C$11,'Quick Stats Data'!$B:$B,$C16,'Quick Stats Data'!$C:$C,$D$9))</f>
        <v>4.37</v>
      </c>
      <c r="H16" s="127">
        <f>IF(SUMIFS('Quick Stats Data'!D:D,'Quick Stats Data'!A:A,$C$11,'Quick Stats Data'!$B:$B,$C16,'Quick Stats Data'!$C:$C,$H$9)=0," ",SUMIFS('Quick Stats Data'!D:D,'Quick Stats Data'!A:A,$C$11,'Quick Stats Data'!$B:$B,$C16,'Quick Stats Data'!$C:$C,$H$9))</f>
        <v>3.05</v>
      </c>
      <c r="I16" s="128" t="str">
        <f>IF(SUMIFS('Quick Stats Data'!K:K,'Quick Stats Data'!A:A,$C$11,'Quick Stats Data'!B:B,C16,'Quick Stats Data'!C:C,$H$9)&gt;=50,"**",(IF(SUMIFS('Quick Stats Data'!K:K,'Quick Stats Data'!A:A,$C$11,'Quick Stats Data'!B:B,C16,'Quick Stats Data'!C:C,$H$9)&gt;25,IF(SUMIFS('Quick Stats Data'!K:K,'Quick Stats Data'!A:A,$C$11,'Quick Stats Data'!B:B,C16,'Quick Stats Data'!C:C,$H$9),"*"," ")," ")))</f>
        <v xml:space="preserve"> </v>
      </c>
      <c r="J16" s="128">
        <f>IF(SUMIFS('Quick Stats Data'!E:E,'Quick Stats Data'!A:A,$C$11,'Quick Stats Data'!$B:$B,$C16,'Quick Stats Data'!$C:$C,$H$9)=0," ",SUMIFS('Quick Stats Data'!E:E,'Quick Stats Data'!A:A,$C$11,'Quick Stats Data'!$B:$B,$C16,'Quick Stats Data'!$C:$C,$H$9))</f>
        <v>2.0299999999999998</v>
      </c>
      <c r="K16" s="128">
        <f>IF(SUMIFS('Quick Stats Data'!F:F,'Quick Stats Data'!A:A,$C$11,'Quick Stats Data'!$B:$B,$C16,'Quick Stats Data'!$C:$C,$H$9)=0," ",SUMIFS('Quick Stats Data'!F:F,'Quick Stats Data'!A:A,$C$11,'Quick Stats Data'!$B:$B,$C16,'Quick Stats Data'!$C:$C,$H$9))</f>
        <v>4.5599999999999996</v>
      </c>
      <c r="L16" s="127">
        <f>IF(SUMIFS('Quick Stats Data'!D:D,'Quick Stats Data'!A:A,$C$11,'Quick Stats Data'!$B:$B,$C16,'Quick Stats Data'!$C:$C,$L$9)=0," ",SUMIFS('Quick Stats Data'!D:D,'Quick Stats Data'!A:A,$C$11,'Quick Stats Data'!$B:$B,$C16,'Quick Stats Data'!$C:$C,$L$9))</f>
        <v>2.5299999999999998</v>
      </c>
      <c r="M16" s="128" t="str">
        <f>IF(SUMIFS('Quick Stats Data'!K:K,'Quick Stats Data'!A:A,$C$11,'Quick Stats Data'!B:B,C16,'Quick Stats Data'!C:C,$L$9)&gt;=50,"**",(IF(SUMIFS('Quick Stats Data'!K:K,'Quick Stats Data'!A:A,$C$11,'Quick Stats Data'!B:B,C16,'Quick Stats Data'!C:C,$L$9)&gt;25,IF(SUMIFS('Quick Stats Data'!K:K,'Quick Stats Data'!A:A,$C$11,'Quick Stats Data'!B:B,C16,'Quick Stats Data'!C:C,$L$9),"*"," ")," ")))</f>
        <v xml:space="preserve"> </v>
      </c>
      <c r="N16" s="128">
        <f>IF(SUMIFS('Quick Stats Data'!E:E,'Quick Stats Data'!A:A,$C$11,'Quick Stats Data'!$B:$B,$C16,'Quick Stats Data'!$C:$C,$L$9)=0," ",SUMIFS('Quick Stats Data'!E:E,'Quick Stats Data'!A:A,$C$11,'Quick Stats Data'!$B:$B,$C16,'Quick Stats Data'!$C:$C,$L$9))</f>
        <v>2.1</v>
      </c>
      <c r="O16" s="128">
        <f>IF(SUMIFS('Quick Stats Data'!F:F,'Quick Stats Data'!A:A,$C$11,'Quick Stats Data'!$B:$B,$C16,'Quick Stats Data'!$C:$C,$L$9)=0," ",SUMIFS('Quick Stats Data'!F:F,'Quick Stats Data'!A:A,$C$11,'Quick Stats Data'!$B:$B,$C16,'Quick Stats Data'!$C:$C,$L$9))</f>
        <v>3.05</v>
      </c>
      <c r="P16" s="127">
        <f>SUMIFS('Quick Stats Data'!D:D,'Quick Stats Data'!$A:$A,$C$11,'Quick Stats Data'!$B:$B,$C16,'Quick Stats Data'!$C:$C,$P$9)</f>
        <v>2.36</v>
      </c>
      <c r="Q16" s="127"/>
      <c r="R16" s="128">
        <f>SUMIFS('Quick Stats Data'!E:E,'Quick Stats Data'!$A:$A,$C$11,'Quick Stats Data'!$B:$B,$C16,'Quick Stats Data'!$C:$C,$P$9)</f>
        <v>2.14</v>
      </c>
      <c r="S16" s="128">
        <f>SUMIFS('Quick Stats Data'!F:F,'Quick Stats Data'!$A:$A,$C$11,'Quick Stats Data'!$B:$B,$C16,'Quick Stats Data'!$C:$C,$P$9)</f>
        <v>2.61</v>
      </c>
    </row>
    <row r="17" spans="3:24" ht="15" customHeight="1">
      <c r="C17" s="126" t="s">
        <v>537</v>
      </c>
      <c r="D17" s="127">
        <f>IF(SUMIFS('Quick Stats Data'!D:D,'Quick Stats Data'!A:A,$C$11,'Quick Stats Data'!$B:$B,$C17,'Quick Stats Data'!$C:$C,$D$9)=0," ",SUMIFS('Quick Stats Data'!D:D,'Quick Stats Data'!A:A,$C$11,'Quick Stats Data'!$B:$B,$C17,'Quick Stats Data'!$C:$C,$D$9))</f>
        <v>6.73</v>
      </c>
      <c r="E17" s="128" t="str">
        <f>IF(SUMIFS('Quick Stats Data'!K:K,'Quick Stats Data'!A:A,$C$11,'Quick Stats Data'!B:B,C17,'Quick Stats Data'!C:C,$D$9)&gt;=50,"**",(IF(SUMIFS('Quick Stats Data'!K:K,'Quick Stats Data'!A:A,$C$11,'Quick Stats Data'!B:B,C17,'Quick Stats Data'!C:C,$D$9)&gt;25,IF(SUMIFS('Quick Stats Data'!K:K,'Quick Stats Data'!A:A,$C$11,'Quick Stats Data'!B:B,C17,'Quick Stats Data'!C:C,$D$9),"*"," ")," ")))</f>
        <v xml:space="preserve"> </v>
      </c>
      <c r="F17" s="128">
        <f>IF(SUMIFS('Quick Stats Data'!E:E,'Quick Stats Data'!A:A,$C$11,'Quick Stats Data'!$B:$B,$C17,'Quick Stats Data'!$C:$C,$D$9)=0," ",SUMIFS('Quick Stats Data'!E:E,'Quick Stats Data'!A:A,$C$11,'Quick Stats Data'!$B:$B,$C17,'Quick Stats Data'!$C:$C,$D$9))</f>
        <v>4.72</v>
      </c>
      <c r="G17" s="128">
        <f>IF(SUMIFS('Quick Stats Data'!F:F,'Quick Stats Data'!A:A,$C$11,'Quick Stats Data'!$B:$B,$C17,'Quick Stats Data'!$C:$C,$D$9)=0," ",SUMIFS('Quick Stats Data'!F:F,'Quick Stats Data'!A:A,$C$11,'Quick Stats Data'!$B:$B,$C17,'Quick Stats Data'!$C:$C,$D$9))</f>
        <v>9.5299999999999994</v>
      </c>
      <c r="H17" s="127">
        <f>IF(SUMIFS('Quick Stats Data'!D:D,'Quick Stats Data'!A:A,$C$11,'Quick Stats Data'!$B:$B,$C17,'Quick Stats Data'!$C:$C,$H$9)=0," ",SUMIFS('Quick Stats Data'!D:D,'Quick Stats Data'!A:A,$C$11,'Quick Stats Data'!$B:$B,$C17,'Quick Stats Data'!$C:$C,$H$9))</f>
        <v>10.47</v>
      </c>
      <c r="I17" s="128" t="str">
        <f>IF(SUMIFS('Quick Stats Data'!K:K,'Quick Stats Data'!A:A,$C$11,'Quick Stats Data'!B:B,C17,'Quick Stats Data'!C:C,$H$9)&gt;=50,"**",(IF(SUMIFS('Quick Stats Data'!K:K,'Quick Stats Data'!A:A,$C$11,'Quick Stats Data'!B:B,C17,'Quick Stats Data'!C:C,$H$9)&gt;25,IF(SUMIFS('Quick Stats Data'!K:K,'Quick Stats Data'!A:A,$C$11,'Quick Stats Data'!B:B,C17,'Quick Stats Data'!C:C,$H$9),"*"," ")," ")))</f>
        <v xml:space="preserve"> </v>
      </c>
      <c r="J17" s="128">
        <f>IF(SUMIFS('Quick Stats Data'!E:E,'Quick Stats Data'!A:A,$C$11,'Quick Stats Data'!$B:$B,$C17,'Quick Stats Data'!$C:$C,$H$9)=0," ",SUMIFS('Quick Stats Data'!E:E,'Quick Stats Data'!A:A,$C$11,'Quick Stats Data'!$B:$B,$C17,'Quick Stats Data'!$C:$C,$H$9))</f>
        <v>8.23</v>
      </c>
      <c r="K17" s="128">
        <f>IF(SUMIFS('Quick Stats Data'!F:F,'Quick Stats Data'!A:A,$C$11,'Quick Stats Data'!$B:$B,$C17,'Quick Stats Data'!$C:$C,$H$9)=0," ",SUMIFS('Quick Stats Data'!F:F,'Quick Stats Data'!A:A,$C$11,'Quick Stats Data'!$B:$B,$C17,'Quick Stats Data'!$C:$C,$H$9))</f>
        <v>13.23</v>
      </c>
      <c r="L17" s="127">
        <f>IF(SUMIFS('Quick Stats Data'!D:D,'Quick Stats Data'!A:A,$C$11,'Quick Stats Data'!$B:$B,$C17,'Quick Stats Data'!$C:$C,$L$9)=0," ",SUMIFS('Quick Stats Data'!D:D,'Quick Stats Data'!A:A,$C$11,'Quick Stats Data'!$B:$B,$C17,'Quick Stats Data'!$C:$C,$L$9))</f>
        <v>8.74</v>
      </c>
      <c r="M17" s="128" t="str">
        <f>IF(SUMIFS('Quick Stats Data'!K:K,'Quick Stats Data'!A:A,$C$11,'Quick Stats Data'!B:B,C17,'Quick Stats Data'!C:C,$L$9)&gt;=50,"**",(IF(SUMIFS('Quick Stats Data'!K:K,'Quick Stats Data'!A:A,$C$11,'Quick Stats Data'!B:B,C17,'Quick Stats Data'!C:C,$L$9)&gt;25,IF(SUMIFS('Quick Stats Data'!K:K,'Quick Stats Data'!A:A,$C$11,'Quick Stats Data'!B:B,C17,'Quick Stats Data'!C:C,$L$9),"*"," ")," ")))</f>
        <v xml:space="preserve"> </v>
      </c>
      <c r="N17" s="128">
        <f>IF(SUMIFS('Quick Stats Data'!E:E,'Quick Stats Data'!A:A,$C$11,'Quick Stats Data'!$B:$B,$C17,'Quick Stats Data'!$C:$C,$L$9)=0," ",SUMIFS('Quick Stats Data'!E:E,'Quick Stats Data'!A:A,$C$11,'Quick Stats Data'!$B:$B,$C17,'Quick Stats Data'!$C:$C,$L$9))</f>
        <v>7.89</v>
      </c>
      <c r="O17" s="128">
        <f>IF(SUMIFS('Quick Stats Data'!F:F,'Quick Stats Data'!A:A,$C$11,'Quick Stats Data'!$B:$B,$C17,'Quick Stats Data'!$C:$C,$L$9)=0," ",SUMIFS('Quick Stats Data'!F:F,'Quick Stats Data'!A:A,$C$11,'Quick Stats Data'!$B:$B,$C17,'Quick Stats Data'!$C:$C,$L$9))</f>
        <v>9.66</v>
      </c>
      <c r="P17" s="127">
        <f>SUMIFS('Quick Stats Data'!D:D,'Quick Stats Data'!$A:$A,$C$11,'Quick Stats Data'!$B:$B,$C17,'Quick Stats Data'!$C:$C,$P$9)</f>
        <v>8.06</v>
      </c>
      <c r="Q17" s="127"/>
      <c r="R17" s="128">
        <f>SUMIFS('Quick Stats Data'!E:E,'Quick Stats Data'!$A:$A,$C$11,'Quick Stats Data'!$B:$B,$C17,'Quick Stats Data'!$C:$C,$P$9)</f>
        <v>7.65</v>
      </c>
      <c r="S17" s="128">
        <f>SUMIFS('Quick Stats Data'!F:F,'Quick Stats Data'!$A:$A,$C$11,'Quick Stats Data'!$B:$B,$C17,'Quick Stats Data'!$C:$C,$P$9)</f>
        <v>8.48</v>
      </c>
    </row>
    <row r="18" spans="3:24" ht="15" customHeight="1">
      <c r="C18" s="126" t="s">
        <v>538</v>
      </c>
      <c r="D18" s="127">
        <f>IF(SUMIFS('Quick Stats Data'!D:D,'Quick Stats Data'!A:A,$C$11,'Quick Stats Data'!$B:$B,$C18,'Quick Stats Data'!$C:$C,$D$9)=0," ",SUMIFS('Quick Stats Data'!D:D,'Quick Stats Data'!A:A,$C$11,'Quick Stats Data'!$B:$B,$C18,'Quick Stats Data'!$C:$C,$D$9))</f>
        <v>6.58</v>
      </c>
      <c r="E18" s="128" t="str">
        <f>IF(SUMIFS('Quick Stats Data'!K:K,'Quick Stats Data'!A:A,$C$11,'Quick Stats Data'!B:B,C18,'Quick Stats Data'!C:C,$D$9)&gt;=50,"**",(IF(SUMIFS('Quick Stats Data'!K:K,'Quick Stats Data'!A:A,$C$11,'Quick Stats Data'!B:B,C18,'Quick Stats Data'!C:C,$D$9)&gt;25,IF(SUMIFS('Quick Stats Data'!K:K,'Quick Stats Data'!A:A,$C$11,'Quick Stats Data'!B:B,C18,'Quick Stats Data'!C:C,$D$9),"*"," ")," ")))</f>
        <v xml:space="preserve"> </v>
      </c>
      <c r="F18" s="128">
        <f>IF(SUMIFS('Quick Stats Data'!E:E,'Quick Stats Data'!A:A,$C$11,'Quick Stats Data'!$B:$B,$C18,'Quick Stats Data'!$C:$C,$D$9)=0," ",SUMIFS('Quick Stats Data'!E:E,'Quick Stats Data'!A:A,$C$11,'Quick Stats Data'!$B:$B,$C18,'Quick Stats Data'!$C:$C,$D$9))</f>
        <v>4.43</v>
      </c>
      <c r="G18" s="128">
        <f>IF(SUMIFS('Quick Stats Data'!F:F,'Quick Stats Data'!A:A,$C$11,'Quick Stats Data'!$B:$B,$C18,'Quick Stats Data'!$C:$C,$D$9)=0," ",SUMIFS('Quick Stats Data'!F:F,'Quick Stats Data'!A:A,$C$11,'Quick Stats Data'!$B:$B,$C18,'Quick Stats Data'!$C:$C,$D$9))</f>
        <v>9.65</v>
      </c>
      <c r="H18" s="127">
        <f>IF(SUMIFS('Quick Stats Data'!D:D,'Quick Stats Data'!A:A,$C$11,'Quick Stats Data'!$B:$B,$C18,'Quick Stats Data'!$C:$C,$H$9)=0," ",SUMIFS('Quick Stats Data'!D:D,'Quick Stats Data'!A:A,$C$11,'Quick Stats Data'!$B:$B,$C18,'Quick Stats Data'!$C:$C,$H$9))</f>
        <v>8.08</v>
      </c>
      <c r="I18" s="128" t="str">
        <f>IF(SUMIFS('Quick Stats Data'!K:K,'Quick Stats Data'!A:A,$C$11,'Quick Stats Data'!B:B,C18,'Quick Stats Data'!C:C,$H$9)&gt;=50,"**",(IF(SUMIFS('Quick Stats Data'!K:K,'Quick Stats Data'!A:A,$C$11,'Quick Stats Data'!B:B,C18,'Quick Stats Data'!C:C,$H$9)&gt;25,IF(SUMIFS('Quick Stats Data'!K:K,'Quick Stats Data'!A:A,$C$11,'Quick Stats Data'!B:B,C18,'Quick Stats Data'!C:C,$H$9),"*"," ")," ")))</f>
        <v xml:space="preserve"> </v>
      </c>
      <c r="J18" s="128">
        <f>IF(SUMIFS('Quick Stats Data'!E:E,'Quick Stats Data'!A:A,$C$11,'Quick Stats Data'!$B:$B,$C18,'Quick Stats Data'!$C:$C,$H$9)=0," ",SUMIFS('Quick Stats Data'!E:E,'Quick Stats Data'!A:A,$C$11,'Quick Stats Data'!$B:$B,$C18,'Quick Stats Data'!$C:$C,$H$9))</f>
        <v>6.2</v>
      </c>
      <c r="K18" s="128">
        <f>IF(SUMIFS('Quick Stats Data'!F:F,'Quick Stats Data'!A:A,$C$11,'Quick Stats Data'!$B:$B,$C18,'Quick Stats Data'!$C:$C,$H$9)=0," ",SUMIFS('Quick Stats Data'!F:F,'Quick Stats Data'!A:A,$C$11,'Quick Stats Data'!$B:$B,$C18,'Quick Stats Data'!$C:$C,$H$9))</f>
        <v>10.45</v>
      </c>
      <c r="L18" s="127">
        <f>IF(SUMIFS('Quick Stats Data'!D:D,'Quick Stats Data'!A:A,$C$11,'Quick Stats Data'!$B:$B,$C18,'Quick Stats Data'!$C:$C,$L$9)=0," ",SUMIFS('Quick Stats Data'!D:D,'Quick Stats Data'!A:A,$C$11,'Quick Stats Data'!$B:$B,$C18,'Quick Stats Data'!$C:$C,$L$9))</f>
        <v>5.88</v>
      </c>
      <c r="M18" s="128" t="str">
        <f>IF(SUMIFS('Quick Stats Data'!K:K,'Quick Stats Data'!A:A,$C$11,'Quick Stats Data'!B:B,C18,'Quick Stats Data'!C:C,$L$9)&gt;=50,"**",(IF(SUMIFS('Quick Stats Data'!K:K,'Quick Stats Data'!A:A,$C$11,'Quick Stats Data'!B:B,C18,'Quick Stats Data'!C:C,$L$9)&gt;25,IF(SUMIFS('Quick Stats Data'!K:K,'Quick Stats Data'!A:A,$C$11,'Quick Stats Data'!B:B,C18,'Quick Stats Data'!C:C,$L$9),"*"," ")," ")))</f>
        <v xml:space="preserve"> </v>
      </c>
      <c r="N18" s="128">
        <f>IF(SUMIFS('Quick Stats Data'!E:E,'Quick Stats Data'!A:A,$C$11,'Quick Stats Data'!$B:$B,$C18,'Quick Stats Data'!$C:$C,$L$9)=0," ",SUMIFS('Quick Stats Data'!E:E,'Quick Stats Data'!A:A,$C$11,'Quick Stats Data'!$B:$B,$C18,'Quick Stats Data'!$C:$C,$L$9))</f>
        <v>5.2</v>
      </c>
      <c r="O18" s="128">
        <f>IF(SUMIFS('Quick Stats Data'!F:F,'Quick Stats Data'!A:A,$C$11,'Quick Stats Data'!$B:$B,$C18,'Quick Stats Data'!$C:$C,$L$9)=0," ",SUMIFS('Quick Stats Data'!F:F,'Quick Stats Data'!A:A,$C$11,'Quick Stats Data'!$B:$B,$C18,'Quick Stats Data'!$C:$C,$L$9))</f>
        <v>6.63</v>
      </c>
      <c r="P18" s="127">
        <f>SUMIFS('Quick Stats Data'!D:D,'Quick Stats Data'!$A:$A,$C$11,'Quick Stats Data'!$B:$B,$C18,'Quick Stats Data'!$C:$C,$P$9)</f>
        <v>5.67</v>
      </c>
      <c r="Q18" s="127"/>
      <c r="R18" s="128">
        <f>SUMIFS('Quick Stats Data'!E:E,'Quick Stats Data'!$A:$A,$C$11,'Quick Stats Data'!$B:$B,$C18,'Quick Stats Data'!$C:$C,$P$9)</f>
        <v>5.33</v>
      </c>
      <c r="S18" s="128">
        <f>SUMIFS('Quick Stats Data'!F:F,'Quick Stats Data'!$A:$A,$C$11,'Quick Stats Data'!$B:$B,$C18,'Quick Stats Data'!$C:$C,$P$9)</f>
        <v>6.03</v>
      </c>
    </row>
    <row r="19" spans="3:24" ht="15" customHeight="1">
      <c r="C19" s="126" t="s">
        <v>297</v>
      </c>
      <c r="D19" s="127">
        <f>IF(SUMIFS('Quick Stats Data'!D:D,'Quick Stats Data'!A:A,$C$11,'Quick Stats Data'!$B:$B,$C19,'Quick Stats Data'!$C:$C,$D$9)=0," ",SUMIFS('Quick Stats Data'!D:D,'Quick Stats Data'!A:A,$C$11,'Quick Stats Data'!$B:$B,$C19,'Quick Stats Data'!$C:$C,$D$9))</f>
        <v>18.91</v>
      </c>
      <c r="E19" s="128" t="str">
        <f>IF(SUMIFS('Quick Stats Data'!K:K,'Quick Stats Data'!A:A,$C$11,'Quick Stats Data'!B:B,C19,'Quick Stats Data'!C:C,$D$9)&gt;=50,"**",(IF(SUMIFS('Quick Stats Data'!K:K,'Quick Stats Data'!A:A,$C$11,'Quick Stats Data'!B:B,C19,'Quick Stats Data'!C:C,$D$9)&gt;25,IF(SUMIFS('Quick Stats Data'!K:K,'Quick Stats Data'!A:A,$C$11,'Quick Stats Data'!B:B,C19,'Quick Stats Data'!C:C,$D$9),"*"," ")," ")))</f>
        <v xml:space="preserve"> </v>
      </c>
      <c r="F19" s="128">
        <f>IF(SUMIFS('Quick Stats Data'!E:E,'Quick Stats Data'!A:A,$C$11,'Quick Stats Data'!$B:$B,$C19,'Quick Stats Data'!$C:$C,$D$9)=0," ",SUMIFS('Quick Stats Data'!E:E,'Quick Stats Data'!A:A,$C$11,'Quick Stats Data'!$B:$B,$C19,'Quick Stats Data'!$C:$C,$D$9))</f>
        <v>14.7</v>
      </c>
      <c r="G19" s="128">
        <f>IF(SUMIFS('Quick Stats Data'!F:F,'Quick Stats Data'!A:A,$C$11,'Quick Stats Data'!$B:$B,$C19,'Quick Stats Data'!$C:$C,$D$9)=0," ",SUMIFS('Quick Stats Data'!F:F,'Quick Stats Data'!A:A,$C$11,'Quick Stats Data'!$B:$B,$C19,'Quick Stats Data'!$C:$C,$D$9))</f>
        <v>23.98</v>
      </c>
      <c r="H19" s="127">
        <f>IF(SUMIFS('Quick Stats Data'!D:D,'Quick Stats Data'!A:A,$C$11,'Quick Stats Data'!$B:$B,$C19,'Quick Stats Data'!$C:$C,$H$9)=0," ",SUMIFS('Quick Stats Data'!D:D,'Quick Stats Data'!A:A,$C$11,'Quick Stats Data'!$B:$B,$C19,'Quick Stats Data'!$C:$C,$H$9))</f>
        <v>24.85</v>
      </c>
      <c r="I19" s="128" t="str">
        <f>IF(SUMIFS('Quick Stats Data'!K:K,'Quick Stats Data'!A:A,$C$11,'Quick Stats Data'!B:B,C19,'Quick Stats Data'!C:C,$H$9)&gt;=50,"**",(IF(SUMIFS('Quick Stats Data'!K:K,'Quick Stats Data'!A:A,$C$11,'Quick Stats Data'!B:B,C19,'Quick Stats Data'!C:C,$H$9)&gt;25,IF(SUMIFS('Quick Stats Data'!K:K,'Quick Stats Data'!A:A,$C$11,'Quick Stats Data'!B:B,C19,'Quick Stats Data'!C:C,$H$9),"*"," ")," ")))</f>
        <v xml:space="preserve"> </v>
      </c>
      <c r="J19" s="128">
        <f>IF(SUMIFS('Quick Stats Data'!E:E,'Quick Stats Data'!A:A,$C$11,'Quick Stats Data'!$B:$B,$C19,'Quick Stats Data'!$C:$C,$H$9)=0," ",SUMIFS('Quick Stats Data'!E:E,'Quick Stats Data'!A:A,$C$11,'Quick Stats Data'!$B:$B,$C19,'Quick Stats Data'!$C:$C,$H$9))</f>
        <v>21.89</v>
      </c>
      <c r="K19" s="128">
        <f>IF(SUMIFS('Quick Stats Data'!F:F,'Quick Stats Data'!A:A,$C$11,'Quick Stats Data'!$B:$B,$C19,'Quick Stats Data'!$C:$C,$H$9)=0," ",SUMIFS('Quick Stats Data'!F:F,'Quick Stats Data'!A:A,$C$11,'Quick Stats Data'!$B:$B,$C19,'Quick Stats Data'!$C:$C,$H$9))</f>
        <v>28.06</v>
      </c>
      <c r="L19" s="127">
        <f>IF(SUMIFS('Quick Stats Data'!D:D,'Quick Stats Data'!A:A,$C$11,'Quick Stats Data'!$B:$B,$C19,'Quick Stats Data'!$C:$C,$L$9)=0," ",SUMIFS('Quick Stats Data'!D:D,'Quick Stats Data'!A:A,$C$11,'Quick Stats Data'!$B:$B,$C19,'Quick Stats Data'!$C:$C,$L$9))</f>
        <v>26.59</v>
      </c>
      <c r="M19" s="128" t="str">
        <f>IF(SUMIFS('Quick Stats Data'!K:K,'Quick Stats Data'!A:A,$C$11,'Quick Stats Data'!B:B,C19,'Quick Stats Data'!C:C,$L$9)&gt;=50,"**",(IF(SUMIFS('Quick Stats Data'!K:K,'Quick Stats Data'!A:A,$C$11,'Quick Stats Data'!B:B,C19,'Quick Stats Data'!C:C,$L$9)&gt;25,IF(SUMIFS('Quick Stats Data'!K:K,'Quick Stats Data'!A:A,$C$11,'Quick Stats Data'!B:B,C19,'Quick Stats Data'!C:C,$L$9),"*"," ")," ")))</f>
        <v xml:space="preserve"> </v>
      </c>
      <c r="N19" s="128">
        <f>IF(SUMIFS('Quick Stats Data'!E:E,'Quick Stats Data'!A:A,$C$11,'Quick Stats Data'!$B:$B,$C19,'Quick Stats Data'!$C:$C,$L$9)=0," ",SUMIFS('Quick Stats Data'!E:E,'Quick Stats Data'!A:A,$C$11,'Quick Stats Data'!$B:$B,$C19,'Quick Stats Data'!$C:$C,$L$9))</f>
        <v>25.06</v>
      </c>
      <c r="O19" s="128">
        <f>IF(SUMIFS('Quick Stats Data'!F:F,'Quick Stats Data'!A:A,$C$11,'Quick Stats Data'!$B:$B,$C19,'Quick Stats Data'!$C:$C,$L$9)=0," ",SUMIFS('Quick Stats Data'!F:F,'Quick Stats Data'!A:A,$C$11,'Quick Stats Data'!$B:$B,$C19,'Quick Stats Data'!$C:$C,$L$9))</f>
        <v>28.17</v>
      </c>
      <c r="P19" s="127">
        <f>SUMIFS('Quick Stats Data'!D:D,'Quick Stats Data'!$A:$A,$C$11,'Quick Stats Data'!$B:$B,$C19,'Quick Stats Data'!$C:$C,$P$9)</f>
        <v>27.36</v>
      </c>
      <c r="Q19" s="127"/>
      <c r="R19" s="128">
        <f>SUMIFS('Quick Stats Data'!E:E,'Quick Stats Data'!$A:$A,$C$11,'Quick Stats Data'!$B:$B,$C19,'Quick Stats Data'!$C:$C,$P$9)</f>
        <v>26.57</v>
      </c>
      <c r="S19" s="128">
        <f>SUMIFS('Quick Stats Data'!F:F,'Quick Stats Data'!$A:$A,$C$11,'Quick Stats Data'!$B:$B,$C19,'Quick Stats Data'!$C:$C,$P$9)</f>
        <v>28.18</v>
      </c>
    </row>
    <row r="20" spans="3:24" ht="15" customHeight="1">
      <c r="C20" s="126" t="s">
        <v>539</v>
      </c>
      <c r="D20" s="127">
        <f>IF(SUMIFS('Quick Stats Data'!D:D,'Quick Stats Data'!A:A,$C$11,'Quick Stats Data'!$B:$B,$C20,'Quick Stats Data'!$C:$C,$D$9)=0," ",SUMIFS('Quick Stats Data'!D:D,'Quick Stats Data'!A:A,$C$11,'Quick Stats Data'!$B:$B,$C20,'Quick Stats Data'!$C:$C,$D$9))</f>
        <v>18.18</v>
      </c>
      <c r="E20" s="128" t="str">
        <f>IF(SUMIFS('Quick Stats Data'!K:K,'Quick Stats Data'!A:A,$C$11,'Quick Stats Data'!B:B,C20,'Quick Stats Data'!C:C,$D$9)&gt;=50,"**",(IF(SUMIFS('Quick Stats Data'!K:K,'Quick Stats Data'!A:A,$C$11,'Quick Stats Data'!B:B,C20,'Quick Stats Data'!C:C,$D$9)&gt;25,IF(SUMIFS('Quick Stats Data'!K:K,'Quick Stats Data'!A:A,$C$11,'Quick Stats Data'!B:B,C20,'Quick Stats Data'!C:C,$D$9),"*"," ")," ")))</f>
        <v xml:space="preserve"> </v>
      </c>
      <c r="F20" s="128">
        <f>IF(SUMIFS('Quick Stats Data'!E:E,'Quick Stats Data'!A:A,$C$11,'Quick Stats Data'!$B:$B,$C20,'Quick Stats Data'!$C:$C,$D$9)=0," ",SUMIFS('Quick Stats Data'!E:E,'Quick Stats Data'!A:A,$C$11,'Quick Stats Data'!$B:$B,$C20,'Quick Stats Data'!$C:$C,$D$9))</f>
        <v>14.59</v>
      </c>
      <c r="G20" s="128">
        <f>IF(SUMIFS('Quick Stats Data'!F:F,'Quick Stats Data'!A:A,$C$11,'Quick Stats Data'!$B:$B,$C20,'Quick Stats Data'!$C:$C,$D$9)=0," ",SUMIFS('Quick Stats Data'!F:F,'Quick Stats Data'!A:A,$C$11,'Quick Stats Data'!$B:$B,$C20,'Quick Stats Data'!$C:$C,$D$9))</f>
        <v>22.42</v>
      </c>
      <c r="H20" s="127">
        <f>IF(SUMIFS('Quick Stats Data'!D:D,'Quick Stats Data'!A:A,$C$11,'Quick Stats Data'!$B:$B,$C20,'Quick Stats Data'!$C:$C,$H$9)=0," ",SUMIFS('Quick Stats Data'!D:D,'Quick Stats Data'!A:A,$C$11,'Quick Stats Data'!$B:$B,$C20,'Quick Stats Data'!$C:$C,$H$9))</f>
        <v>21.48</v>
      </c>
      <c r="I20" s="128" t="str">
        <f>IF(SUMIFS('Quick Stats Data'!K:K,'Quick Stats Data'!A:A,$C$11,'Quick Stats Data'!B:B,C20,'Quick Stats Data'!C:C,$H$9)&gt;=50,"**",(IF(SUMIFS('Quick Stats Data'!K:K,'Quick Stats Data'!A:A,$C$11,'Quick Stats Data'!B:B,C20,'Quick Stats Data'!C:C,$H$9)&gt;25,IF(SUMIFS('Quick Stats Data'!K:K,'Quick Stats Data'!A:A,$C$11,'Quick Stats Data'!B:B,C20,'Quick Stats Data'!C:C,$H$9),"*"," ")," ")))</f>
        <v xml:space="preserve"> </v>
      </c>
      <c r="J20" s="128">
        <f>IF(SUMIFS('Quick Stats Data'!E:E,'Quick Stats Data'!A:A,$C$11,'Quick Stats Data'!$B:$B,$C20,'Quick Stats Data'!$C:$C,$H$9)=0," ",SUMIFS('Quick Stats Data'!E:E,'Quick Stats Data'!A:A,$C$11,'Quick Stats Data'!$B:$B,$C20,'Quick Stats Data'!$C:$C,$H$9))</f>
        <v>18.87</v>
      </c>
      <c r="K20" s="128">
        <f>IF(SUMIFS('Quick Stats Data'!F:F,'Quick Stats Data'!A:A,$C$11,'Quick Stats Data'!$B:$B,$C20,'Quick Stats Data'!$C:$C,$H$9)=0," ",SUMIFS('Quick Stats Data'!F:F,'Quick Stats Data'!A:A,$C$11,'Quick Stats Data'!$B:$B,$C20,'Quick Stats Data'!$C:$C,$H$9))</f>
        <v>24.35</v>
      </c>
      <c r="L20" s="127">
        <f>IF(SUMIFS('Quick Stats Data'!D:D,'Quick Stats Data'!A:A,$C$11,'Quick Stats Data'!$B:$B,$C20,'Quick Stats Data'!$C:$C,$L$9)=0," ",SUMIFS('Quick Stats Data'!D:D,'Quick Stats Data'!A:A,$C$11,'Quick Stats Data'!$B:$B,$C20,'Quick Stats Data'!$C:$C,$L$9))</f>
        <v>20.3</v>
      </c>
      <c r="M20" s="128" t="str">
        <f>IF(SUMIFS('Quick Stats Data'!K:K,'Quick Stats Data'!A:A,$C$11,'Quick Stats Data'!B:B,C20,'Quick Stats Data'!C:C,$L$9)&gt;=50,"**",(IF(SUMIFS('Quick Stats Data'!K:K,'Quick Stats Data'!A:A,$C$11,'Quick Stats Data'!B:B,C20,'Quick Stats Data'!C:C,$L$9)&gt;25,IF(SUMIFS('Quick Stats Data'!K:K,'Quick Stats Data'!A:A,$C$11,'Quick Stats Data'!B:B,C20,'Quick Stats Data'!C:C,$L$9),"*"," ")," ")))</f>
        <v xml:space="preserve"> </v>
      </c>
      <c r="N20" s="128">
        <f>IF(SUMIFS('Quick Stats Data'!E:E,'Quick Stats Data'!A:A,$C$11,'Quick Stats Data'!$B:$B,$C20,'Quick Stats Data'!$C:$C,$L$9)=0," ",SUMIFS('Quick Stats Data'!E:E,'Quick Stats Data'!A:A,$C$11,'Quick Stats Data'!$B:$B,$C20,'Quick Stats Data'!$C:$C,$L$9))</f>
        <v>19.22</v>
      </c>
      <c r="O20" s="128">
        <f>IF(SUMIFS('Quick Stats Data'!F:F,'Quick Stats Data'!A:A,$C$11,'Quick Stats Data'!$B:$B,$C20,'Quick Stats Data'!$C:$C,$L$9)=0," ",SUMIFS('Quick Stats Data'!F:F,'Quick Stats Data'!A:A,$C$11,'Quick Stats Data'!$B:$B,$C20,'Quick Stats Data'!$C:$C,$L$9))</f>
        <v>21.43</v>
      </c>
      <c r="P20" s="127">
        <f>SUMIFS('Quick Stats Data'!D:D,'Quick Stats Data'!$A:$A,$C$11,'Quick Stats Data'!$B:$B,$C20,'Quick Stats Data'!$C:$C,$P$9)</f>
        <v>20.55</v>
      </c>
      <c r="Q20" s="127"/>
      <c r="R20" s="128">
        <f>SUMIFS('Quick Stats Data'!E:E,'Quick Stats Data'!$A:$A,$C$11,'Quick Stats Data'!$B:$B,$C20,'Quick Stats Data'!$C:$C,$P$9)</f>
        <v>19.98</v>
      </c>
      <c r="S20" s="128">
        <f>SUMIFS('Quick Stats Data'!F:F,'Quick Stats Data'!$A:$A,$C$11,'Quick Stats Data'!$B:$B,$C20,'Quick Stats Data'!$C:$C,$P$9)</f>
        <v>21.13</v>
      </c>
    </row>
    <row r="21" spans="3:24" ht="15" customHeight="1">
      <c r="C21" s="126"/>
      <c r="D21" s="127"/>
      <c r="E21" s="128"/>
      <c r="F21" s="128"/>
      <c r="G21" s="128"/>
      <c r="H21" s="127"/>
      <c r="I21" s="128"/>
      <c r="J21" s="128"/>
      <c r="K21" s="128"/>
      <c r="L21" s="127"/>
      <c r="M21" s="128"/>
      <c r="N21" s="128"/>
      <c r="O21" s="128"/>
      <c r="P21" s="127"/>
      <c r="Q21" s="127"/>
      <c r="R21" s="128"/>
      <c r="S21" s="128"/>
    </row>
    <row r="22" spans="3:24" s="141" customFormat="1" ht="16">
      <c r="C22" s="152" t="s">
        <v>569</v>
      </c>
      <c r="D22" s="153" t="s">
        <v>91</v>
      </c>
      <c r="E22" s="153"/>
      <c r="F22" s="153" t="s">
        <v>90</v>
      </c>
      <c r="G22" s="153" t="s">
        <v>89</v>
      </c>
      <c r="H22" s="153" t="s">
        <v>91</v>
      </c>
      <c r="I22" s="153"/>
      <c r="J22" s="153" t="s">
        <v>90</v>
      </c>
      <c r="K22" s="153" t="s">
        <v>89</v>
      </c>
      <c r="L22" s="153" t="s">
        <v>91</v>
      </c>
      <c r="M22" s="153"/>
      <c r="N22" s="153" t="s">
        <v>90</v>
      </c>
      <c r="O22" s="153" t="s">
        <v>89</v>
      </c>
      <c r="P22" s="153" t="s">
        <v>91</v>
      </c>
      <c r="Q22" s="153"/>
      <c r="R22" s="153" t="s">
        <v>90</v>
      </c>
      <c r="S22" s="153" t="s">
        <v>89</v>
      </c>
    </row>
    <row r="23" spans="3:24" ht="15" customHeight="1">
      <c r="C23" s="126" t="s">
        <v>542</v>
      </c>
      <c r="D23" s="127">
        <f>IF(SUMIFS('Quick Stats Data'!D:D,'Quick Stats Data'!A:A,$C$22,'Quick Stats Data'!$B:$B,$C23,'Quick Stats Data'!$C:$C,$D$9)=0," ",SUMIFS('Quick Stats Data'!D:D,'Quick Stats Data'!A:A,$C$22,'Quick Stats Data'!$B:$B,$C23,'Quick Stats Data'!$C:$C,$D$9))</f>
        <v>50.82</v>
      </c>
      <c r="E23" s="128" t="str">
        <f>IF(SUMIFS('Quick Stats Data'!K:K,'Quick Stats Data'!A:A,$C$22,'Quick Stats Data'!B:B,C23,'Quick Stats Data'!C:C,$D$9)&gt;=50,"**",(IF(SUMIFS('Quick Stats Data'!K:K,'Quick Stats Data'!A:A,$C$22,'Quick Stats Data'!B:B,C23,'Quick Stats Data'!C:C,$D$9)&gt;25,IF(SUMIFS('Quick Stats Data'!K:K,'Quick Stats Data'!A:A,$C$22,'Quick Stats Data'!B:B,C23,'Quick Stats Data'!C:C,$D$9),"*"," ")," ")))</f>
        <v xml:space="preserve"> </v>
      </c>
      <c r="F23" s="128">
        <f>IF(SUMIFS('Quick Stats Data'!E:E,'Quick Stats Data'!A:A,$C$22,'Quick Stats Data'!$B:$B,$C23,'Quick Stats Data'!$C:$C,$D$9)=0," ",SUMIFS('Quick Stats Data'!E:E,'Quick Stats Data'!A:A,$C$22,'Quick Stats Data'!$B:$B,$C23,'Quick Stats Data'!$C:$C,$D$9))</f>
        <v>45.33</v>
      </c>
      <c r="G23" s="128">
        <f>IF(SUMIFS('Quick Stats Data'!F:F,'Quick Stats Data'!A:A,$C$22,'Quick Stats Data'!$B:$B,$C23,'Quick Stats Data'!$C:$C,$D$9)=0," ",SUMIFS('Quick Stats Data'!F:F,'Quick Stats Data'!A:A,$C$22,'Quick Stats Data'!$B:$B,$C23,'Quick Stats Data'!$C:$C,$D$9))</f>
        <v>56.29</v>
      </c>
      <c r="H23" s="127">
        <f>IF(SUMIFS('Quick Stats Data'!D:D,'Quick Stats Data'!A:A,$C$22,'Quick Stats Data'!$B:$B,$C23,'Quick Stats Data'!$C:$C,$H$9)=0," ",SUMIFS('Quick Stats Data'!D:D,'Quick Stats Data'!A:A,$C$22,'Quick Stats Data'!$B:$B,$C23,'Quick Stats Data'!$C:$C,$H$9))</f>
        <v>41.52</v>
      </c>
      <c r="I23" s="128" t="str">
        <f>IF(SUMIFS('Quick Stats Data'!K:K,'Quick Stats Data'!A:A,$C$22,'Quick Stats Data'!B:B,C23,'Quick Stats Data'!C:C,$H$9)&gt;=50,"**",(IF(SUMIFS('Quick Stats Data'!K:K,'Quick Stats Data'!A:A,$C$22,'Quick Stats Data'!B:B,C23,'Quick Stats Data'!C:C,$H$9)&gt;25,IF(SUMIFS('Quick Stats Data'!K:K,'Quick Stats Data'!A:A,$C$22,'Quick Stats Data'!B:B,C23,'Quick Stats Data'!C:C,$H$9),"*"," ")," ")))</f>
        <v xml:space="preserve"> </v>
      </c>
      <c r="J23" s="128">
        <f>IF(SUMIFS('Quick Stats Data'!E:E,'Quick Stats Data'!A:A,$C$22,'Quick Stats Data'!$B:$B,$C23,'Quick Stats Data'!$C:$C,$H$9)=0," ",SUMIFS('Quick Stats Data'!E:E,'Quick Stats Data'!A:A,$C$22,'Quick Stats Data'!$B:$B,$C23,'Quick Stats Data'!$C:$C,$H$9))</f>
        <v>38.33</v>
      </c>
      <c r="K23" s="128">
        <f>IF(SUMIFS('Quick Stats Data'!F:F,'Quick Stats Data'!A:A,$C$22,'Quick Stats Data'!$B:$B,$C23,'Quick Stats Data'!$C:$C,$H$9)=0," ",SUMIFS('Quick Stats Data'!F:F,'Quick Stats Data'!A:A,$C$22,'Quick Stats Data'!$B:$B,$C23,'Quick Stats Data'!$C:$C,$H$9))</f>
        <v>44.79</v>
      </c>
      <c r="L23" s="127">
        <f>IF(SUMIFS('Quick Stats Data'!D:D,'Quick Stats Data'!A:A,$C$22,'Quick Stats Data'!$B:$B,$C23,'Quick Stats Data'!$C:$C,$L$9)=0," ",SUMIFS('Quick Stats Data'!D:D,'Quick Stats Data'!A:A,$C$22,'Quick Stats Data'!$B:$B,$C23,'Quick Stats Data'!$C:$C,$L$9))</f>
        <v>42.2</v>
      </c>
      <c r="M23" s="128" t="str">
        <f>IF(SUMIFS('Quick Stats Data'!K:K,'Quick Stats Data'!A:A,$C$22,'Quick Stats Data'!B:B,C23,'Quick Stats Data'!C:C,$L$9)&gt;=50,"**",(IF(SUMIFS('Quick Stats Data'!K:K,'Quick Stats Data'!A:A,$C$22,'Quick Stats Data'!B:B,C23,'Quick Stats Data'!C:C,$L$9)&gt;25,IF(SUMIFS('Quick Stats Data'!K:K,'Quick Stats Data'!A:A,$C$22,'Quick Stats Data'!B:B,C23,'Quick Stats Data'!C:C,$L$9),"*"," ")," ")))</f>
        <v xml:space="preserve"> </v>
      </c>
      <c r="N23" s="128">
        <f>IF(SUMIFS('Quick Stats Data'!E:E,'Quick Stats Data'!A:A,$C$22,'Quick Stats Data'!$B:$B,$C23,'Quick Stats Data'!$C:$C,$L$9)=0," ",SUMIFS('Quick Stats Data'!E:E,'Quick Stats Data'!A:A,$C$22,'Quick Stats Data'!$B:$B,$C23,'Quick Stats Data'!$C:$C,$L$9))</f>
        <v>40.53</v>
      </c>
      <c r="O23" s="128">
        <f>IF(SUMIFS('Quick Stats Data'!F:F,'Quick Stats Data'!A:A,$C$22,'Quick Stats Data'!$B:$B,$C23,'Quick Stats Data'!$C:$C,$L$9)=0," ",SUMIFS('Quick Stats Data'!F:F,'Quick Stats Data'!A:A,$C$22,'Quick Stats Data'!$B:$B,$C23,'Quick Stats Data'!$C:$C,$L$9))</f>
        <v>43.9</v>
      </c>
      <c r="P23" s="127">
        <f>SUMIFS('Quick Stats Data'!D:D,'Quick Stats Data'!$A:$A,$C$22,'Quick Stats Data'!$B:$B,$C23,'Quick Stats Data'!$C:$C,$P$9)</f>
        <v>42.24</v>
      </c>
      <c r="Q23" s="127"/>
      <c r="R23" s="128">
        <f>SUMIFS('Quick Stats Data'!E:E,'Quick Stats Data'!$A:$A,$C$22,'Quick Stats Data'!$B:$B,$C23,'Quick Stats Data'!$C:$C,$P$9)</f>
        <v>41.36</v>
      </c>
      <c r="S23" s="128">
        <f>SUMIFS('Quick Stats Data'!F:F,'Quick Stats Data'!$A:$A,$C$22,'Quick Stats Data'!$B:$B,$C23,'Quick Stats Data'!$C:$C,$P$9)</f>
        <v>43.13</v>
      </c>
    </row>
    <row r="24" spans="3:24" ht="15" customHeight="1">
      <c r="C24" s="126" t="s">
        <v>568</v>
      </c>
      <c r="D24" s="127">
        <f>IF(SUMIFS('Quick Stats Data'!D:D,'Quick Stats Data'!A:A,$C$22,'Quick Stats Data'!$B:$B,$C24,'Quick Stats Data'!$C:$C,$D$9)=0," ",SUMIFS('Quick Stats Data'!D:D,'Quick Stats Data'!A:A,$C$22,'Quick Stats Data'!$B:$B,$C24,'Quick Stats Data'!$C:$C,$D$9))</f>
        <v>29.12</v>
      </c>
      <c r="E24" s="128" t="str">
        <f>IF(SUMIFS('Quick Stats Data'!K:K,'Quick Stats Data'!A:A,$C$22,'Quick Stats Data'!B:B,C24,'Quick Stats Data'!C:C,$D$9)&gt;=50,"**",(IF(SUMIFS('Quick Stats Data'!K:K,'Quick Stats Data'!A:A,$C$22,'Quick Stats Data'!B:B,C24,'Quick Stats Data'!C:C,$D$9)&gt;25,IF(SUMIFS('Quick Stats Data'!K:K,'Quick Stats Data'!A:A,$C$22,'Quick Stats Data'!B:B,C24,'Quick Stats Data'!C:C,$D$9),"*"," ")," ")))</f>
        <v xml:space="preserve"> </v>
      </c>
      <c r="F24" s="128">
        <f>IF(SUMIFS('Quick Stats Data'!E:E,'Quick Stats Data'!A:A,$C$22,'Quick Stats Data'!$B:$B,$C24,'Quick Stats Data'!$C:$C,$D$9)=0," ",SUMIFS('Quick Stats Data'!E:E,'Quick Stats Data'!A:A,$C$22,'Quick Stats Data'!$B:$B,$C24,'Quick Stats Data'!$C:$C,$D$9))</f>
        <v>24.07</v>
      </c>
      <c r="G24" s="128">
        <f>IF(SUMIFS('Quick Stats Data'!F:F,'Quick Stats Data'!A:A,$C$22,'Quick Stats Data'!$B:$B,$C24,'Quick Stats Data'!$C:$C,$D$9)=0," ",SUMIFS('Quick Stats Data'!F:F,'Quick Stats Data'!A:A,$C$22,'Quick Stats Data'!$B:$B,$C24,'Quick Stats Data'!$C:$C,$D$9))</f>
        <v>34.74</v>
      </c>
      <c r="H24" s="127">
        <f>IF(SUMIFS('Quick Stats Data'!D:D,'Quick Stats Data'!A:A,$C$22,'Quick Stats Data'!$B:$B,$C24,'Quick Stats Data'!$C:$C,$H$9)=0," ",SUMIFS('Quick Stats Data'!D:D,'Quick Stats Data'!A:A,$C$22,'Quick Stats Data'!$B:$B,$C24,'Quick Stats Data'!$C:$C,$H$9))</f>
        <v>31.51</v>
      </c>
      <c r="I24" s="128" t="str">
        <f>IF(SUMIFS('Quick Stats Data'!K:K,'Quick Stats Data'!A:A,$C$22,'Quick Stats Data'!B:B,C24,'Quick Stats Data'!C:C,$H$9)&gt;=50,"**",(IF(SUMIFS('Quick Stats Data'!K:K,'Quick Stats Data'!A:A,$C$22,'Quick Stats Data'!B:B,C24,'Quick Stats Data'!C:C,$H$9)&gt;25,IF(SUMIFS('Quick Stats Data'!K:K,'Quick Stats Data'!A:A,$C$22,'Quick Stats Data'!B:B,C24,'Quick Stats Data'!C:C,$H$9),"*"," ")," ")))</f>
        <v xml:space="preserve"> </v>
      </c>
      <c r="J24" s="128">
        <f>IF(SUMIFS('Quick Stats Data'!E:E,'Quick Stats Data'!A:A,$C$22,'Quick Stats Data'!$B:$B,$C24,'Quick Stats Data'!$C:$C,$H$9)=0," ",SUMIFS('Quick Stats Data'!E:E,'Quick Stats Data'!A:A,$C$22,'Quick Stats Data'!$B:$B,$C24,'Quick Stats Data'!$C:$C,$H$9))</f>
        <v>28.36</v>
      </c>
      <c r="K24" s="128">
        <f>IF(SUMIFS('Quick Stats Data'!F:F,'Quick Stats Data'!A:A,$C$22,'Quick Stats Data'!$B:$B,$C24,'Quick Stats Data'!$C:$C,$H$9)=0," ",SUMIFS('Quick Stats Data'!F:F,'Quick Stats Data'!A:A,$C$22,'Quick Stats Data'!$B:$B,$C24,'Quick Stats Data'!$C:$C,$H$9))</f>
        <v>34.83</v>
      </c>
      <c r="L24" s="127">
        <f>IF(SUMIFS('Quick Stats Data'!D:D,'Quick Stats Data'!A:A,$C$22,'Quick Stats Data'!$B:$B,$C24,'Quick Stats Data'!$C:$C,$L$9)=0," ",SUMIFS('Quick Stats Data'!D:D,'Quick Stats Data'!A:A,$C$22,'Quick Stats Data'!$B:$B,$C24,'Quick Stats Data'!$C:$C,$L$9))</f>
        <v>32.58</v>
      </c>
      <c r="M24" s="128" t="str">
        <f>IF(SUMIFS('Quick Stats Data'!K:K,'Quick Stats Data'!A:A,$C$22,'Quick Stats Data'!B:B,C24,'Quick Stats Data'!C:C,$L$9)&gt;=50,"**",(IF(SUMIFS('Quick Stats Data'!K:K,'Quick Stats Data'!A:A,$C$22,'Quick Stats Data'!B:B,C24,'Quick Stats Data'!C:C,$L$9)&gt;25,IF(SUMIFS('Quick Stats Data'!K:K,'Quick Stats Data'!A:A,$C$22,'Quick Stats Data'!B:B,C24,'Quick Stats Data'!C:C,$L$9),"*"," ")," ")))</f>
        <v xml:space="preserve"> </v>
      </c>
      <c r="N24" s="128">
        <f>IF(SUMIFS('Quick Stats Data'!E:E,'Quick Stats Data'!A:A,$C$22,'Quick Stats Data'!$B:$B,$C24,'Quick Stats Data'!$C:$C,$L$9)=0," ",SUMIFS('Quick Stats Data'!E:E,'Quick Stats Data'!A:A,$C$22,'Quick Stats Data'!$B:$B,$C24,'Quick Stats Data'!$C:$C,$L$9))</f>
        <v>30.95</v>
      </c>
      <c r="O24" s="128">
        <f>IF(SUMIFS('Quick Stats Data'!F:F,'Quick Stats Data'!A:A,$C$22,'Quick Stats Data'!$B:$B,$C24,'Quick Stats Data'!$C:$C,$L$9)=0," ",SUMIFS('Quick Stats Data'!F:F,'Quick Stats Data'!A:A,$C$22,'Quick Stats Data'!$B:$B,$C24,'Quick Stats Data'!$C:$C,$L$9))</f>
        <v>34.25</v>
      </c>
      <c r="P24" s="127">
        <f>SUMIFS('Quick Stats Data'!D:D,'Quick Stats Data'!$A:$A,$C$22,'Quick Stats Data'!$B:$B,$C24,'Quick Stats Data'!$C:$C,$P$9)</f>
        <v>32.270000000000003</v>
      </c>
      <c r="Q24" s="127"/>
      <c r="R24" s="128">
        <f>SUMIFS('Quick Stats Data'!E:E,'Quick Stats Data'!$A:$A,$C$22,'Quick Stats Data'!$B:$B,$C24,'Quick Stats Data'!$C:$C,$P$9)</f>
        <v>31.42</v>
      </c>
      <c r="S24" s="128">
        <f>SUMIFS('Quick Stats Data'!F:F,'Quick Stats Data'!$A:$A,$C$22,'Quick Stats Data'!$B:$B,$C24,'Quick Stats Data'!$C:$C,$P$9)</f>
        <v>33.119999999999997</v>
      </c>
    </row>
    <row r="25" spans="3:24" ht="15" customHeight="1">
      <c r="C25" s="126" t="s">
        <v>570</v>
      </c>
      <c r="D25" s="127">
        <f>IF(SUMIFS('Quick Stats Data'!D:D,'Quick Stats Data'!A:A,$C$22,'Quick Stats Data'!$B:$B,$C25,'Quick Stats Data'!$C:$C,$D$9)=0," ",SUMIFS('Quick Stats Data'!D:D,'Quick Stats Data'!A:A,$C$22,'Quick Stats Data'!$B:$B,$C25,'Quick Stats Data'!$C:$C,$D$9))</f>
        <v>20.059999999999999</v>
      </c>
      <c r="E25" s="128" t="str">
        <f>IF(SUMIFS('Quick Stats Data'!K:K,'Quick Stats Data'!A:A,$C$22,'Quick Stats Data'!B:B,C25,'Quick Stats Data'!C:C,$D$9)&gt;=50,"**",(IF(SUMIFS('Quick Stats Data'!K:K,'Quick Stats Data'!A:A,$C$22,'Quick Stats Data'!B:B,C25,'Quick Stats Data'!C:C,$D$9)&gt;25,IF(SUMIFS('Quick Stats Data'!K:K,'Quick Stats Data'!A:A,$C$22,'Quick Stats Data'!B:B,C25,'Quick Stats Data'!C:C,$D$9),"*"," ")," ")))</f>
        <v xml:space="preserve"> </v>
      </c>
      <c r="F25" s="128">
        <f>IF(SUMIFS('Quick Stats Data'!E:E,'Quick Stats Data'!A:A,$C$22,'Quick Stats Data'!$B:$B,$C25,'Quick Stats Data'!$C:$C,$D$9)=0," ",SUMIFS('Quick Stats Data'!E:E,'Quick Stats Data'!A:A,$C$22,'Quick Stats Data'!$B:$B,$C25,'Quick Stats Data'!$C:$C,$D$9))</f>
        <v>16.38</v>
      </c>
      <c r="G25" s="128">
        <f>IF(SUMIFS('Quick Stats Data'!F:F,'Quick Stats Data'!A:A,$C$22,'Quick Stats Data'!$B:$B,$C25,'Quick Stats Data'!$C:$C,$D$9)=0," ",SUMIFS('Quick Stats Data'!F:F,'Quick Stats Data'!A:A,$C$22,'Quick Stats Data'!$B:$B,$C25,'Quick Stats Data'!$C:$C,$D$9))</f>
        <v>24.33</v>
      </c>
      <c r="H25" s="127">
        <f>IF(SUMIFS('Quick Stats Data'!D:D,'Quick Stats Data'!A:A,$C$22,'Quick Stats Data'!$B:$B,$C25,'Quick Stats Data'!$C:$C,$H$9)=0," ",SUMIFS('Quick Stats Data'!D:D,'Quick Stats Data'!A:A,$C$22,'Quick Stats Data'!$B:$B,$C25,'Quick Stats Data'!$C:$C,$H$9))</f>
        <v>26.97</v>
      </c>
      <c r="I25" s="128" t="str">
        <f>IF(SUMIFS('Quick Stats Data'!K:K,'Quick Stats Data'!A:A,$C$22,'Quick Stats Data'!B:B,C25,'Quick Stats Data'!C:C,$H$9)&gt;=50,"**",(IF(SUMIFS('Quick Stats Data'!K:K,'Quick Stats Data'!A:A,$C$22,'Quick Stats Data'!B:B,C25,'Quick Stats Data'!C:C,$H$9)&gt;25,IF(SUMIFS('Quick Stats Data'!K:K,'Quick Stats Data'!A:A,$C$22,'Quick Stats Data'!B:B,C25,'Quick Stats Data'!C:C,$H$9),"*"," ")," ")))</f>
        <v xml:space="preserve"> </v>
      </c>
      <c r="J25" s="128">
        <f>IF(SUMIFS('Quick Stats Data'!E:E,'Quick Stats Data'!A:A,$C$22,'Quick Stats Data'!$B:$B,$C25,'Quick Stats Data'!$C:$C,$H$9)=0," ",SUMIFS('Quick Stats Data'!E:E,'Quick Stats Data'!A:A,$C$22,'Quick Stats Data'!$B:$B,$C25,'Quick Stats Data'!$C:$C,$H$9))</f>
        <v>24.34</v>
      </c>
      <c r="K25" s="128">
        <f>IF(SUMIFS('Quick Stats Data'!F:F,'Quick Stats Data'!A:A,$C$22,'Quick Stats Data'!$B:$B,$C25,'Quick Stats Data'!$C:$C,$H$9)=0," ",SUMIFS('Quick Stats Data'!F:F,'Quick Stats Data'!A:A,$C$22,'Quick Stats Data'!$B:$B,$C25,'Quick Stats Data'!$C:$C,$H$9))</f>
        <v>29.77</v>
      </c>
      <c r="L25" s="127">
        <f>IF(SUMIFS('Quick Stats Data'!D:D,'Quick Stats Data'!A:A,$C$22,'Quick Stats Data'!$B:$B,$C25,'Quick Stats Data'!$C:$C,$L$9)=0," ",SUMIFS('Quick Stats Data'!D:D,'Quick Stats Data'!A:A,$C$22,'Quick Stats Data'!$B:$B,$C25,'Quick Stats Data'!$C:$C,$L$9))</f>
        <v>25.22</v>
      </c>
      <c r="M25" s="128" t="str">
        <f>IF(SUMIFS('Quick Stats Data'!K:K,'Quick Stats Data'!A:A,$C$22,'Quick Stats Data'!B:B,C25,'Quick Stats Data'!C:C,$L$9)&gt;=50,"**",(IF(SUMIFS('Quick Stats Data'!K:K,'Quick Stats Data'!A:A,$C$22,'Quick Stats Data'!B:B,C25,'Quick Stats Data'!C:C,$L$9)&gt;25,IF(SUMIFS('Quick Stats Data'!K:K,'Quick Stats Data'!A:A,$C$22,'Quick Stats Data'!B:B,C25,'Quick Stats Data'!C:C,$L$9),"*"," ")," ")))</f>
        <v xml:space="preserve"> </v>
      </c>
      <c r="N25" s="128">
        <f>IF(SUMIFS('Quick Stats Data'!E:E,'Quick Stats Data'!A:A,$C$22,'Quick Stats Data'!$B:$B,$C25,'Quick Stats Data'!$C:$C,$L$9)=0," ",SUMIFS('Quick Stats Data'!E:E,'Quick Stats Data'!A:A,$C$22,'Quick Stats Data'!$B:$B,$C25,'Quick Stats Data'!$C:$C,$L$9))</f>
        <v>23.9</v>
      </c>
      <c r="O25" s="128">
        <f>IF(SUMIFS('Quick Stats Data'!F:F,'Quick Stats Data'!A:A,$C$22,'Quick Stats Data'!$B:$B,$C25,'Quick Stats Data'!$C:$C,$L$9)=0," ",SUMIFS('Quick Stats Data'!F:F,'Quick Stats Data'!A:A,$C$22,'Quick Stats Data'!$B:$B,$C25,'Quick Stats Data'!$C:$C,$L$9))</f>
        <v>26.58</v>
      </c>
      <c r="P25" s="127">
        <f>SUMIFS('Quick Stats Data'!D:D,'Quick Stats Data'!$A:$A,$C$22,'Quick Stats Data'!$B:$B,$C25,'Quick Stats Data'!$C:$C,$P$9)</f>
        <v>25.49</v>
      </c>
      <c r="Q25" s="127"/>
      <c r="R25" s="128">
        <f>SUMIFS('Quick Stats Data'!E:E,'Quick Stats Data'!$A:$A,$C$22,'Quick Stats Data'!$B:$B,$C25,'Quick Stats Data'!$C:$C,$P$9)</f>
        <v>24.8</v>
      </c>
      <c r="S25" s="128">
        <f>SUMIFS('Quick Stats Data'!F:F,'Quick Stats Data'!$A:$A,$C$22,'Quick Stats Data'!$B:$B,$C25,'Quick Stats Data'!$C:$C,$P$9)</f>
        <v>26.19</v>
      </c>
    </row>
    <row r="26" spans="3:24" ht="15" customHeight="1">
      <c r="C26" s="126"/>
      <c r="D26" s="127"/>
      <c r="E26" s="128"/>
      <c r="F26" s="128"/>
      <c r="G26" s="128"/>
      <c r="H26" s="127"/>
      <c r="I26" s="128"/>
      <c r="J26" s="128"/>
      <c r="K26" s="128"/>
      <c r="L26" s="127"/>
      <c r="M26" s="128"/>
      <c r="N26" s="128"/>
      <c r="O26" s="128"/>
      <c r="P26" s="127"/>
      <c r="Q26" s="127"/>
      <c r="R26" s="128"/>
      <c r="S26" s="128"/>
    </row>
    <row r="27" spans="3:24" s="141" customFormat="1" ht="45" customHeight="1">
      <c r="C27" s="152" t="s">
        <v>463</v>
      </c>
      <c r="D27" s="153" t="s">
        <v>91</v>
      </c>
      <c r="E27" s="153"/>
      <c r="F27" s="153" t="s">
        <v>90</v>
      </c>
      <c r="G27" s="153" t="s">
        <v>89</v>
      </c>
      <c r="H27" s="153" t="s">
        <v>91</v>
      </c>
      <c r="I27" s="153"/>
      <c r="J27" s="153" t="s">
        <v>90</v>
      </c>
      <c r="K27" s="153" t="s">
        <v>89</v>
      </c>
      <c r="L27" s="153" t="s">
        <v>91</v>
      </c>
      <c r="M27" s="153"/>
      <c r="N27" s="153" t="s">
        <v>90</v>
      </c>
      <c r="O27" s="153" t="s">
        <v>89</v>
      </c>
      <c r="P27" s="153" t="s">
        <v>91</v>
      </c>
      <c r="Q27" s="153"/>
      <c r="R27" s="153" t="s">
        <v>90</v>
      </c>
      <c r="S27" s="153" t="s">
        <v>89</v>
      </c>
    </row>
    <row r="28" spans="3:24" ht="15" customHeight="1">
      <c r="C28" s="126" t="s">
        <v>433</v>
      </c>
      <c r="D28" s="127">
        <f>IF(SUMIFS('Quick Stats Data'!D:D,'Quick Stats Data'!A:A,$C$27,'Quick Stats Data'!$B:$B,$C28,'Quick Stats Data'!$C:$C,$D$9)=0," ",SUMIFS('Quick Stats Data'!D:D,'Quick Stats Data'!A:A,$C$27,'Quick Stats Data'!$B:$B,$C28,'Quick Stats Data'!$C:$C,$D$9))</f>
        <v>78.59</v>
      </c>
      <c r="E28" s="128" t="str">
        <f>IF(SUMIFS('Quick Stats Data'!K:K,'Quick Stats Data'!A:A,$C$27,'Quick Stats Data'!B:B,C28,'Quick Stats Data'!C:C,$D$9)&gt;=50,"**",(IF(SUMIFS('Quick Stats Data'!K:K,'Quick Stats Data'!A:A,$C$27,'Quick Stats Data'!B:B,C28,'Quick Stats Data'!C:C,$D$9)&gt;25,IF(SUMIFS('Quick Stats Data'!K:K,'Quick Stats Data'!A:A,$C$27,'Quick Stats Data'!B:B,C28,'Quick Stats Data'!C:C,$D$9),"*"," ")," ")))</f>
        <v xml:space="preserve"> </v>
      </c>
      <c r="F28" s="128">
        <f>IF(SUMIFS('Quick Stats Data'!E:E,'Quick Stats Data'!A:A,$C$27,'Quick Stats Data'!$B:$B,$C28,'Quick Stats Data'!$C:$C,$D$9)=0," ",SUMIFS('Quick Stats Data'!E:E,'Quick Stats Data'!A:A,$C$27,'Quick Stats Data'!$B:$B,$C28,'Quick Stats Data'!$C:$C,$D$9))</f>
        <v>73.63</v>
      </c>
      <c r="G28" s="128">
        <f>IF(SUMIFS('Quick Stats Data'!F:F,'Quick Stats Data'!A:A,$C$27,'Quick Stats Data'!$B:$B,$C28,'Quick Stats Data'!$C:$C,$D$9)=0," ",SUMIFS('Quick Stats Data'!F:F,'Quick Stats Data'!A:A,$C$27,'Quick Stats Data'!$B:$B,$C28,'Quick Stats Data'!$C:$C,$D$9))</f>
        <v>82.84</v>
      </c>
      <c r="H28" s="127">
        <f>IF(SUMIFS('Quick Stats Data'!D:D,'Quick Stats Data'!A:A,$C$27,'Quick Stats Data'!$B:$B,$C28,'Quick Stats Data'!$C:$C,$H$9)=0," ",SUMIFS('Quick Stats Data'!D:D,'Quick Stats Data'!A:A,$C$27,'Quick Stats Data'!$B:$B,$C28,'Quick Stats Data'!$C:$C,$H$9))</f>
        <v>82.02</v>
      </c>
      <c r="I28" s="128" t="str">
        <f>IF(SUMIFS('Quick Stats Data'!K:K,'Quick Stats Data'!A:A,$C$27,'Quick Stats Data'!B:B,C28,'Quick Stats Data'!C:C,$H$9)&gt;=50,"**",(IF(SUMIFS('Quick Stats Data'!K:K,'Quick Stats Data'!A:A,$C$27,'Quick Stats Data'!B:B,C28,'Quick Stats Data'!C:C,$H$9)&gt;25,IF(SUMIFS('Quick Stats Data'!K:K,'Quick Stats Data'!A:A,$C$27,'Quick Stats Data'!B:B,C28,'Quick Stats Data'!C:C,$H$9),"*"," ")," ")))</f>
        <v xml:space="preserve"> </v>
      </c>
      <c r="J28" s="128">
        <f>IF(SUMIFS('Quick Stats Data'!E:E,'Quick Stats Data'!A:A,$C$27,'Quick Stats Data'!$B:$B,$C28,'Quick Stats Data'!$C:$C,$H$9)=0," ",SUMIFS('Quick Stats Data'!E:E,'Quick Stats Data'!A:A,$C$27,'Quick Stats Data'!$B:$B,$C28,'Quick Stats Data'!$C:$C,$H$9))</f>
        <v>79.33</v>
      </c>
      <c r="K28" s="128">
        <f>IF(SUMIFS('Quick Stats Data'!F:F,'Quick Stats Data'!A:A,$C$27,'Quick Stats Data'!$B:$B,$C28,'Quick Stats Data'!$C:$C,$H$9)=0," ",SUMIFS('Quick Stats Data'!F:F,'Quick Stats Data'!A:A,$C$27,'Quick Stats Data'!$B:$B,$C28,'Quick Stats Data'!$C:$C,$H$9))</f>
        <v>84.43</v>
      </c>
      <c r="L28" s="127">
        <f>IF(SUMIFS('Quick Stats Data'!D:D,'Quick Stats Data'!A:A,$C$27,'Quick Stats Data'!$B:$B,$C28,'Quick Stats Data'!$C:$C,$L$9)=0," ",SUMIFS('Quick Stats Data'!D:D,'Quick Stats Data'!A:A,$C$27,'Quick Stats Data'!$B:$B,$C28,'Quick Stats Data'!$C:$C,$L$9))</f>
        <v>80.81</v>
      </c>
      <c r="M28" s="128" t="str">
        <f>IF(SUMIFS('Quick Stats Data'!K:K,'Quick Stats Data'!A:A,$C$27,'Quick Stats Data'!B:B,C28,'Quick Stats Data'!C:C,$L$9)&gt;=50,"**",(IF(SUMIFS('Quick Stats Data'!K:K,'Quick Stats Data'!A:A,$C$27,'Quick Stats Data'!B:B,C28,'Quick Stats Data'!C:C,$L$9)&gt;25,IF(SUMIFS('Quick Stats Data'!K:K,'Quick Stats Data'!A:A,$C$27,'Quick Stats Data'!B:B,C28,'Quick Stats Data'!C:C,$L$9),"*"," ")," ")))</f>
        <v xml:space="preserve"> </v>
      </c>
      <c r="N28" s="128">
        <f>IF(SUMIFS('Quick Stats Data'!E:E,'Quick Stats Data'!A:A,$C$27,'Quick Stats Data'!$B:$B,$C28,'Quick Stats Data'!$C:$C,$L$9)=0," ",SUMIFS('Quick Stats Data'!E:E,'Quick Stats Data'!A:A,$C$27,'Quick Stats Data'!$B:$B,$C28,'Quick Stats Data'!$C:$C,$L$9))</f>
        <v>79.319999999999993</v>
      </c>
      <c r="O28" s="128">
        <f>IF(SUMIFS('Quick Stats Data'!F:F,'Quick Stats Data'!A:A,$C$27,'Quick Stats Data'!$B:$B,$C28,'Quick Stats Data'!$C:$C,$L$9)=0," ",SUMIFS('Quick Stats Data'!F:F,'Quick Stats Data'!A:A,$C$27,'Quick Stats Data'!$B:$B,$C28,'Quick Stats Data'!$C:$C,$L$9))</f>
        <v>82.22</v>
      </c>
      <c r="P28" s="127">
        <f>SUMIFS('Quick Stats Data'!D:D,'Quick Stats Data'!$A:$A,$C$27,'Quick Stats Data'!$B:$B,$C28,'Quick Stats Data'!$C:$C,$P$9)</f>
        <v>79.599999999999994</v>
      </c>
      <c r="Q28" s="127"/>
      <c r="R28" s="128">
        <f>SUMIFS('Quick Stats Data'!E:E,'Quick Stats Data'!$A:$A,$C$27,'Quick Stats Data'!$B:$B,$C28,'Quick Stats Data'!$C:$C,$P$9)</f>
        <v>78.8</v>
      </c>
      <c r="S28" s="128">
        <f>SUMIFS('Quick Stats Data'!F:F,'Quick Stats Data'!$A:$A,$C$27,'Quick Stats Data'!$B:$B,$C28,'Quick Stats Data'!$C:$C,$P$9)</f>
        <v>80.37</v>
      </c>
    </row>
    <row r="29" spans="3:24" ht="15" customHeight="1">
      <c r="C29" s="126" t="s">
        <v>434</v>
      </c>
      <c r="D29" s="127">
        <f>IF(SUMIFS('Quick Stats Data'!D:D,'Quick Stats Data'!A:A,$C$27,'Quick Stats Data'!$B:$B,$C29,'Quick Stats Data'!$C:$C,$D$9)=0," ",SUMIFS('Quick Stats Data'!D:D,'Quick Stats Data'!A:A,$C$27,'Quick Stats Data'!$B:$B,$C29,'Quick Stats Data'!$C:$C,$D$9))</f>
        <v>64.31</v>
      </c>
      <c r="E29" s="128" t="str">
        <f>IF(SUMIFS('Quick Stats Data'!K:K,'Quick Stats Data'!A:A,$C$27,'Quick Stats Data'!B:B,C29,'Quick Stats Data'!C:C,$D$9)&gt;=50,"**",(IF(SUMIFS('Quick Stats Data'!K:K,'Quick Stats Data'!A:A,$C$27,'Quick Stats Data'!B:B,C29,'Quick Stats Data'!C:C,$D$9)&gt;25,IF(SUMIFS('Quick Stats Data'!K:K,'Quick Stats Data'!A:A,$C$27,'Quick Stats Data'!B:B,C29,'Quick Stats Data'!C:C,$D$9),"*"," ")," ")))</f>
        <v xml:space="preserve"> </v>
      </c>
      <c r="F29" s="128">
        <f>IF(SUMIFS('Quick Stats Data'!E:E,'Quick Stats Data'!A:A,$C$27,'Quick Stats Data'!$B:$B,$C29,'Quick Stats Data'!$C:$C,$D$9)=0," ",SUMIFS('Quick Stats Data'!E:E,'Quick Stats Data'!A:A,$C$27,'Quick Stats Data'!$B:$B,$C29,'Quick Stats Data'!$C:$C,$D$9))</f>
        <v>58.89</v>
      </c>
      <c r="G29" s="128">
        <f>IF(SUMIFS('Quick Stats Data'!F:F,'Quick Stats Data'!A:A,$C$27,'Quick Stats Data'!$B:$B,$C29,'Quick Stats Data'!$C:$C,$D$9)=0," ",SUMIFS('Quick Stats Data'!F:F,'Quick Stats Data'!A:A,$C$27,'Quick Stats Data'!$B:$B,$C29,'Quick Stats Data'!$C:$C,$D$9))</f>
        <v>69.400000000000006</v>
      </c>
      <c r="H29" s="127">
        <f>IF(SUMIFS('Quick Stats Data'!D:D,'Quick Stats Data'!A:A,$C$27,'Quick Stats Data'!$B:$B,$C29,'Quick Stats Data'!$C:$C,$H$9)=0," ",SUMIFS('Quick Stats Data'!D:D,'Quick Stats Data'!A:A,$C$27,'Quick Stats Data'!$B:$B,$C29,'Quick Stats Data'!$C:$C,$H$9))</f>
        <v>61.71</v>
      </c>
      <c r="I29" s="128" t="str">
        <f>IF(SUMIFS('Quick Stats Data'!K:K,'Quick Stats Data'!A:A,$C$27,'Quick Stats Data'!B:B,C29,'Quick Stats Data'!C:C,$H$9)&gt;=50,"**",(IF(SUMIFS('Quick Stats Data'!K:K,'Quick Stats Data'!A:A,$C$27,'Quick Stats Data'!B:B,C29,'Quick Stats Data'!C:C,$H$9)&gt;25,IF(SUMIFS('Quick Stats Data'!K:K,'Quick Stats Data'!A:A,$C$27,'Quick Stats Data'!B:B,C29,'Quick Stats Data'!C:C,$H$9),"*"," ")," ")))</f>
        <v xml:space="preserve"> </v>
      </c>
      <c r="J29" s="128">
        <f>IF(SUMIFS('Quick Stats Data'!E:E,'Quick Stats Data'!A:A,$C$27,'Quick Stats Data'!$B:$B,$C29,'Quick Stats Data'!$C:$C,$H$9)=0," ",SUMIFS('Quick Stats Data'!E:E,'Quick Stats Data'!A:A,$C$27,'Quick Stats Data'!$B:$B,$C29,'Quick Stats Data'!$C:$C,$H$9))</f>
        <v>58.64</v>
      </c>
      <c r="K29" s="128">
        <f>IF(SUMIFS('Quick Stats Data'!F:F,'Quick Stats Data'!A:A,$C$27,'Quick Stats Data'!$B:$B,$C29,'Quick Stats Data'!$C:$C,$H$9)=0," ",SUMIFS('Quick Stats Data'!F:F,'Quick Stats Data'!A:A,$C$27,'Quick Stats Data'!$B:$B,$C29,'Quick Stats Data'!$C:$C,$H$9))</f>
        <v>64.69</v>
      </c>
      <c r="L29" s="127">
        <f>IF(SUMIFS('Quick Stats Data'!D:D,'Quick Stats Data'!A:A,$C$27,'Quick Stats Data'!$B:$B,$C29,'Quick Stats Data'!$C:$C,$L$9)=0," ",SUMIFS('Quick Stats Data'!D:D,'Quick Stats Data'!A:A,$C$27,'Quick Stats Data'!$B:$B,$C29,'Quick Stats Data'!$C:$C,$L$9))</f>
        <v>57.14</v>
      </c>
      <c r="M29" s="128" t="str">
        <f>IF(SUMIFS('Quick Stats Data'!K:K,'Quick Stats Data'!A:A,$C$27,'Quick Stats Data'!B:B,C29,'Quick Stats Data'!C:C,$L$9)&gt;=50,"**",(IF(SUMIFS('Quick Stats Data'!K:K,'Quick Stats Data'!A:A,$C$27,'Quick Stats Data'!B:B,C29,'Quick Stats Data'!C:C,$L$9)&gt;25,IF(SUMIFS('Quick Stats Data'!K:K,'Quick Stats Data'!A:A,$C$27,'Quick Stats Data'!B:B,C29,'Quick Stats Data'!C:C,$L$9),"*"," ")," ")))</f>
        <v xml:space="preserve"> </v>
      </c>
      <c r="N29" s="128">
        <f>IF(SUMIFS('Quick Stats Data'!E:E,'Quick Stats Data'!A:A,$C$27,'Quick Stats Data'!$B:$B,$C29,'Quick Stats Data'!$C:$C,$L$9)=0," ",SUMIFS('Quick Stats Data'!E:E,'Quick Stats Data'!A:A,$C$27,'Quick Stats Data'!$B:$B,$C29,'Quick Stats Data'!$C:$C,$L$9))</f>
        <v>55.59</v>
      </c>
      <c r="O29" s="128">
        <f>IF(SUMIFS('Quick Stats Data'!F:F,'Quick Stats Data'!A:A,$C$27,'Quick Stats Data'!$B:$B,$C29,'Quick Stats Data'!$C:$C,$L$9)=0," ",SUMIFS('Quick Stats Data'!F:F,'Quick Stats Data'!A:A,$C$27,'Quick Stats Data'!$B:$B,$C29,'Quick Stats Data'!$C:$C,$L$9))</f>
        <v>58.69</v>
      </c>
      <c r="P29" s="127">
        <f>SUMIFS('Quick Stats Data'!D:D,'Quick Stats Data'!$A:$A,$C$27,'Quick Stats Data'!$B:$B,$C29,'Quick Stats Data'!$C:$C,$P$9)</f>
        <v>56.79</v>
      </c>
      <c r="Q29" s="127"/>
      <c r="R29" s="128">
        <f>SUMIFS('Quick Stats Data'!E:E,'Quick Stats Data'!$A:$A,$C$27,'Quick Stats Data'!$B:$B,$C29,'Quick Stats Data'!$C:$C,$P$9)</f>
        <v>55.95</v>
      </c>
      <c r="S29" s="128">
        <f>SUMIFS('Quick Stats Data'!F:F,'Quick Stats Data'!$A:$A,$C$27,'Quick Stats Data'!$B:$B,$C29,'Quick Stats Data'!$C:$C,$P$9)</f>
        <v>57.62</v>
      </c>
    </row>
    <row r="30" spans="3:24" ht="15" customHeight="1">
      <c r="C30" s="126" t="s">
        <v>435</v>
      </c>
      <c r="D30" s="127">
        <f>IF(SUMIFS('Quick Stats Data'!D:D,'Quick Stats Data'!A:A,$C$27,'Quick Stats Data'!$B:$B,$C30,'Quick Stats Data'!$C:$C,$D$9)=0," ",SUMIFS('Quick Stats Data'!D:D,'Quick Stats Data'!A:A,$C$27,'Quick Stats Data'!$B:$B,$C30,'Quick Stats Data'!$C:$C,$D$9))</f>
        <v>55.75</v>
      </c>
      <c r="E30" s="128" t="str">
        <f>IF(SUMIFS('Quick Stats Data'!K:K,'Quick Stats Data'!A:A,$C$27,'Quick Stats Data'!B:B,C30,'Quick Stats Data'!C:C,$D$9)&gt;=50,"**",(IF(SUMIFS('Quick Stats Data'!K:K,'Quick Stats Data'!A:A,$C$27,'Quick Stats Data'!B:B,C30,'Quick Stats Data'!C:C,$D$9)&gt;25,IF(SUMIFS('Quick Stats Data'!K:K,'Quick Stats Data'!A:A,$C$27,'Quick Stats Data'!B:B,C30,'Quick Stats Data'!C:C,$D$9),"*"," ")," ")))</f>
        <v xml:space="preserve"> </v>
      </c>
      <c r="F30" s="128">
        <f>IF(SUMIFS('Quick Stats Data'!E:E,'Quick Stats Data'!A:A,$C$27,'Quick Stats Data'!$B:$B,$C30,'Quick Stats Data'!$C:$C,$D$9)=0," ",SUMIFS('Quick Stats Data'!E:E,'Quick Stats Data'!A:A,$C$27,'Quick Stats Data'!$B:$B,$C30,'Quick Stats Data'!$C:$C,$D$9))</f>
        <v>50.04</v>
      </c>
      <c r="G30" s="128">
        <f>IF(SUMIFS('Quick Stats Data'!F:F,'Quick Stats Data'!A:A,$C$27,'Quick Stats Data'!$B:$B,$C30,'Quick Stats Data'!$C:$C,$D$9)=0," ",SUMIFS('Quick Stats Data'!F:F,'Quick Stats Data'!A:A,$C$27,'Quick Stats Data'!$B:$B,$C30,'Quick Stats Data'!$C:$C,$D$9))</f>
        <v>61.33</v>
      </c>
      <c r="H30" s="127">
        <f>IF(SUMIFS('Quick Stats Data'!D:D,'Quick Stats Data'!A:A,$C$27,'Quick Stats Data'!$B:$B,$C30,'Quick Stats Data'!$C:$C,$H$9)=0," ",SUMIFS('Quick Stats Data'!D:D,'Quick Stats Data'!A:A,$C$27,'Quick Stats Data'!$B:$B,$C30,'Quick Stats Data'!$C:$C,$H$9))</f>
        <v>56.47</v>
      </c>
      <c r="I30" s="128" t="str">
        <f>IF(SUMIFS('Quick Stats Data'!K:K,'Quick Stats Data'!A:A,$C$27,'Quick Stats Data'!B:B,C30,'Quick Stats Data'!C:C,$H$9)&gt;=50,"**",(IF(SUMIFS('Quick Stats Data'!K:K,'Quick Stats Data'!A:A,$C$27,'Quick Stats Data'!B:B,C30,'Quick Stats Data'!C:C,$H$9)&gt;25,IF(SUMIFS('Quick Stats Data'!K:K,'Quick Stats Data'!A:A,$C$27,'Quick Stats Data'!B:B,C30,'Quick Stats Data'!C:C,$H$9),"*"," ")," ")))</f>
        <v xml:space="preserve"> </v>
      </c>
      <c r="J30" s="128">
        <f>IF(SUMIFS('Quick Stats Data'!E:E,'Quick Stats Data'!A:A,$C$27,'Quick Stats Data'!$B:$B,$C30,'Quick Stats Data'!$C:$C,$H$9)=0," ",SUMIFS('Quick Stats Data'!E:E,'Quick Stats Data'!A:A,$C$27,'Quick Stats Data'!$B:$B,$C30,'Quick Stats Data'!$C:$C,$H$9))</f>
        <v>53.07</v>
      </c>
      <c r="K30" s="128">
        <f>IF(SUMIFS('Quick Stats Data'!F:F,'Quick Stats Data'!A:A,$C$27,'Quick Stats Data'!$B:$B,$C30,'Quick Stats Data'!$C:$C,$H$9)=0," ",SUMIFS('Quick Stats Data'!F:F,'Quick Stats Data'!A:A,$C$27,'Quick Stats Data'!$B:$B,$C30,'Quick Stats Data'!$C:$C,$H$9))</f>
        <v>59.81</v>
      </c>
      <c r="L30" s="127">
        <f>IF(SUMIFS('Quick Stats Data'!D:D,'Quick Stats Data'!A:A,$C$27,'Quick Stats Data'!$B:$B,$C30,'Quick Stats Data'!$C:$C,$L$9)=0," ",SUMIFS('Quick Stats Data'!D:D,'Quick Stats Data'!A:A,$C$27,'Quick Stats Data'!$B:$B,$C30,'Quick Stats Data'!$C:$C,$L$9))</f>
        <v>50.69</v>
      </c>
      <c r="M30" s="128" t="str">
        <f>IF(SUMIFS('Quick Stats Data'!K:K,'Quick Stats Data'!A:A,$C$27,'Quick Stats Data'!B:B,C30,'Quick Stats Data'!C:C,$L$9)&gt;=50,"**",(IF(SUMIFS('Quick Stats Data'!K:K,'Quick Stats Data'!A:A,$C$27,'Quick Stats Data'!B:B,C30,'Quick Stats Data'!C:C,$L$9)&gt;25,IF(SUMIFS('Quick Stats Data'!K:K,'Quick Stats Data'!A:A,$C$27,'Quick Stats Data'!B:B,C30,'Quick Stats Data'!C:C,$L$9),"*"," ")," ")))</f>
        <v xml:space="preserve"> </v>
      </c>
      <c r="N30" s="128">
        <f>IF(SUMIFS('Quick Stats Data'!E:E,'Quick Stats Data'!A:A,$C$27,'Quick Stats Data'!$B:$B,$C30,'Quick Stats Data'!$C:$C,$L$9)=0," ",SUMIFS('Quick Stats Data'!E:E,'Quick Stats Data'!A:A,$C$27,'Quick Stats Data'!$B:$B,$C30,'Quick Stats Data'!$C:$C,$L$9))</f>
        <v>49.03</v>
      </c>
      <c r="O30" s="128">
        <f>IF(SUMIFS('Quick Stats Data'!F:F,'Quick Stats Data'!A:A,$C$27,'Quick Stats Data'!$B:$B,$C30,'Quick Stats Data'!$C:$C,$L$9)=0," ",SUMIFS('Quick Stats Data'!F:F,'Quick Stats Data'!A:A,$C$27,'Quick Stats Data'!$B:$B,$C30,'Quick Stats Data'!$C:$C,$L$9))</f>
        <v>52.36</v>
      </c>
      <c r="P30" s="127">
        <f>SUMIFS('Quick Stats Data'!D:D,'Quick Stats Data'!$A:$A,$C$27,'Quick Stats Data'!$B:$B,$C30,'Quick Stats Data'!$C:$C,$P$9)</f>
        <v>50.72</v>
      </c>
      <c r="Q30" s="127"/>
      <c r="R30" s="128">
        <f>SUMIFS('Quick Stats Data'!E:E,'Quick Stats Data'!$A:$A,$C$27,'Quick Stats Data'!$B:$B,$C30,'Quick Stats Data'!$C:$C,$P$9)</f>
        <v>49.86</v>
      </c>
      <c r="S30" s="128">
        <f>SUMIFS('Quick Stats Data'!F:F,'Quick Stats Data'!$A:$A,$C$27,'Quick Stats Data'!$B:$B,$C30,'Quick Stats Data'!$C:$C,$P$9)</f>
        <v>51.58</v>
      </c>
    </row>
    <row r="31" spans="3:24" ht="15" customHeight="1">
      <c r="C31" s="63"/>
      <c r="D31" s="68"/>
      <c r="E31" s="68"/>
      <c r="F31" s="63"/>
      <c r="G31" s="63"/>
      <c r="H31" s="68"/>
      <c r="I31" s="68"/>
      <c r="J31" s="63"/>
      <c r="K31" s="63"/>
      <c r="L31" s="68"/>
      <c r="M31" s="68"/>
      <c r="N31" s="63"/>
      <c r="O31" s="63"/>
      <c r="P31" s="68"/>
      <c r="Q31" s="68"/>
      <c r="R31" s="63"/>
      <c r="S31" s="63"/>
      <c r="V31" s="52"/>
      <c r="W31" s="52"/>
      <c r="X31" s="52"/>
    </row>
    <row r="32" spans="3:24" ht="45" customHeight="1">
      <c r="C32" s="152" t="s">
        <v>464</v>
      </c>
      <c r="D32" s="153" t="s">
        <v>91</v>
      </c>
      <c r="E32" s="153"/>
      <c r="F32" s="153" t="s">
        <v>90</v>
      </c>
      <c r="G32" s="153" t="s">
        <v>89</v>
      </c>
      <c r="H32" s="153" t="s">
        <v>91</v>
      </c>
      <c r="I32" s="153"/>
      <c r="J32" s="153" t="s">
        <v>90</v>
      </c>
      <c r="K32" s="153" t="s">
        <v>89</v>
      </c>
      <c r="L32" s="153" t="s">
        <v>91</v>
      </c>
      <c r="M32" s="153"/>
      <c r="N32" s="153" t="s">
        <v>90</v>
      </c>
      <c r="O32" s="153" t="s">
        <v>89</v>
      </c>
      <c r="P32" s="153" t="s">
        <v>91</v>
      </c>
      <c r="Q32" s="153"/>
      <c r="R32" s="153" t="s">
        <v>90</v>
      </c>
      <c r="S32" s="153" t="s">
        <v>89</v>
      </c>
      <c r="V32" s="52"/>
      <c r="W32" s="52"/>
      <c r="X32" s="52"/>
    </row>
    <row r="33" spans="1:24" ht="15" customHeight="1">
      <c r="C33" s="126" t="s">
        <v>436</v>
      </c>
      <c r="D33" s="127">
        <f>IF(SUMIFS('Quick Stats Data'!D:D,'Quick Stats Data'!A:A,$C$32,'Quick Stats Data'!$B:$B,$C33,'Quick Stats Data'!$C:$C,$D$9)=0," ",SUMIFS('Quick Stats Data'!D:D,'Quick Stats Data'!A:A,$C$32,'Quick Stats Data'!$B:$B,$C33,'Quick Stats Data'!$C:$C,$D$9))</f>
        <v>59.25</v>
      </c>
      <c r="E33" s="128" t="str">
        <f>IF(SUMIFS('Quick Stats Data'!K:K,'Quick Stats Data'!A:A,$C$32,'Quick Stats Data'!B:B,C33,'Quick Stats Data'!C:C,$D$9)&gt;=50,"**",(IF(SUMIFS('Quick Stats Data'!K:K,'Quick Stats Data'!A:A,$C$32,'Quick Stats Data'!B:B,C33,'Quick Stats Data'!C:C,$D$9)&gt;25,IF(SUMIFS('Quick Stats Data'!K:K,'Quick Stats Data'!A:A,$C$32,'Quick Stats Data'!B:B,C33,'Quick Stats Data'!C:C,$D$9),"*"," ")," ")))</f>
        <v xml:space="preserve"> </v>
      </c>
      <c r="F33" s="128">
        <f>IF(SUMIFS('Quick Stats Data'!E:E,'Quick Stats Data'!A:A,$C$32,'Quick Stats Data'!$B:$B,$C33,'Quick Stats Data'!$C:$C,$D$9)=0," ",SUMIFS('Quick Stats Data'!E:E,'Quick Stats Data'!A:A,$C$32,'Quick Stats Data'!$B:$B,$C33,'Quick Stats Data'!$C:$C,$D$9))</f>
        <v>51.09</v>
      </c>
      <c r="G33" s="128">
        <f>IF(SUMIFS('Quick Stats Data'!F:F,'Quick Stats Data'!A:A,$C$32,'Quick Stats Data'!$B:$B,$C33,'Quick Stats Data'!$C:$C,$D$9)=0," ",SUMIFS('Quick Stats Data'!F:F,'Quick Stats Data'!A:A,$C$32,'Quick Stats Data'!$B:$B,$C33,'Quick Stats Data'!$C:$C,$D$9))</f>
        <v>66.930000000000007</v>
      </c>
      <c r="H33" s="127">
        <f>IF(SUMIFS('Quick Stats Data'!D:D,'Quick Stats Data'!A:A,$C$32,'Quick Stats Data'!$B:$B,$C33,'Quick Stats Data'!$C:$C,$H$9)=0," ",SUMIFS('Quick Stats Data'!D:D,'Quick Stats Data'!A:A,$C$32,'Quick Stats Data'!$B:$B,$C33,'Quick Stats Data'!$C:$C,$H$9))</f>
        <v>62.54</v>
      </c>
      <c r="I33" s="128" t="str">
        <f>IF(SUMIFS('Quick Stats Data'!K:K,'Quick Stats Data'!A:A,$C$32,'Quick Stats Data'!B:B,C33,'Quick Stats Data'!C:C,$H$9)&gt;=50,"**",(IF(SUMIFS('Quick Stats Data'!K:K,'Quick Stats Data'!A:A,$C$32,'Quick Stats Data'!B:B,C33,'Quick Stats Data'!C:C,$H$9)&gt;25,IF(SUMIFS('Quick Stats Data'!K:K,'Quick Stats Data'!A:A,$C$32,'Quick Stats Data'!B:B,C33,'Quick Stats Data'!C:C,$H$9),"*"," ")," ")))</f>
        <v xml:space="preserve"> </v>
      </c>
      <c r="J33" s="128">
        <f>IF(SUMIFS('Quick Stats Data'!E:E,'Quick Stats Data'!A:A,$C$32,'Quick Stats Data'!$B:$B,$C33,'Quick Stats Data'!$C:$C,$H$9)=0," ",SUMIFS('Quick Stats Data'!E:E,'Quick Stats Data'!A:A,$C$32,'Quick Stats Data'!$B:$B,$C33,'Quick Stats Data'!$C:$C,$H$9))</f>
        <v>56.89</v>
      </c>
      <c r="K33" s="128">
        <f>IF(SUMIFS('Quick Stats Data'!F:F,'Quick Stats Data'!A:A,$C$32,'Quick Stats Data'!$B:$B,$C33,'Quick Stats Data'!$C:$C,$H$9)=0," ",SUMIFS('Quick Stats Data'!F:F,'Quick Stats Data'!A:A,$C$32,'Quick Stats Data'!$B:$B,$C33,'Quick Stats Data'!$C:$C,$H$9))</f>
        <v>67.87</v>
      </c>
      <c r="L33" s="127">
        <f>IF(SUMIFS('Quick Stats Data'!D:D,'Quick Stats Data'!A:A,$C$32,'Quick Stats Data'!$B:$B,$C33,'Quick Stats Data'!$C:$C,$L$9)=0," ",SUMIFS('Quick Stats Data'!D:D,'Quick Stats Data'!A:A,$C$32,'Quick Stats Data'!$B:$B,$C33,'Quick Stats Data'!$C:$C,$L$9))</f>
        <v>65.400000000000006</v>
      </c>
      <c r="M33" s="128" t="str">
        <f>IF(SUMIFS('Quick Stats Data'!K:K,'Quick Stats Data'!A:A,$C$32,'Quick Stats Data'!B:B,C33,'Quick Stats Data'!C:C,$L$9)&gt;=50,"**",(IF(SUMIFS('Quick Stats Data'!K:K,'Quick Stats Data'!A:A,$C$32,'Quick Stats Data'!B:B,C33,'Quick Stats Data'!C:C,$L$9)&gt;25,IF(SUMIFS('Quick Stats Data'!K:K,'Quick Stats Data'!A:A,$C$32,'Quick Stats Data'!B:B,C33,'Quick Stats Data'!C:C,$L$9),"*"," ")," ")))</f>
        <v xml:space="preserve"> </v>
      </c>
      <c r="N33" s="128">
        <f>IF(SUMIFS('Quick Stats Data'!E:E,'Quick Stats Data'!A:A,$C$32,'Quick Stats Data'!$B:$B,$C33,'Quick Stats Data'!$C:$C,$L$9)=0," ",SUMIFS('Quick Stats Data'!E:E,'Quick Stats Data'!A:A,$C$32,'Quick Stats Data'!$B:$B,$C33,'Quick Stats Data'!$C:$C,$L$9))</f>
        <v>63.23</v>
      </c>
      <c r="O33" s="128">
        <f>IF(SUMIFS('Quick Stats Data'!F:F,'Quick Stats Data'!A:A,$C$32,'Quick Stats Data'!$B:$B,$C33,'Quick Stats Data'!$C:$C,$L$9)=0," ",SUMIFS('Quick Stats Data'!F:F,'Quick Stats Data'!A:A,$C$32,'Quick Stats Data'!$B:$B,$C33,'Quick Stats Data'!$C:$C,$L$9))</f>
        <v>67.510000000000005</v>
      </c>
      <c r="P33" s="127">
        <f>SUMIFS('Quick Stats Data'!D:D,'Quick Stats Data'!$A:$A,$C$32,'Quick Stats Data'!$B:$B,$C33,'Quick Stats Data'!$C:$C,$P$9)</f>
        <v>66.650000000000006</v>
      </c>
      <c r="Q33" s="127"/>
      <c r="R33" s="128">
        <f>SUMIFS('Quick Stats Data'!E:E,'Quick Stats Data'!$A:$A,$C$32,'Quick Stats Data'!$B:$B,$C33,'Quick Stats Data'!$C:$C,$P$9)</f>
        <v>65.489999999999995</v>
      </c>
      <c r="S33" s="128">
        <f>SUMIFS('Quick Stats Data'!F:F,'Quick Stats Data'!$A:$A,$C$32,'Quick Stats Data'!$B:$B,$C33,'Quick Stats Data'!$C:$C,$P$9)</f>
        <v>67.78</v>
      </c>
      <c r="V33" s="52"/>
      <c r="W33" s="52"/>
      <c r="X33" s="52"/>
    </row>
    <row r="34" spans="1:24" ht="15" customHeight="1">
      <c r="C34" s="126" t="s">
        <v>437</v>
      </c>
      <c r="D34" s="127">
        <f>IF(SUMIFS('Quick Stats Data'!D:D,'Quick Stats Data'!A:A,$C$32,'Quick Stats Data'!$B:$B,$C34,'Quick Stats Data'!$C:$C,$D$9)=0," ",SUMIFS('Quick Stats Data'!D:D,'Quick Stats Data'!A:A,$C$32,'Quick Stats Data'!$B:$B,$C34,'Quick Stats Data'!$C:$C,$D$9))</f>
        <v>61.57</v>
      </c>
      <c r="E34" s="128" t="str">
        <f>IF(SUMIFS('Quick Stats Data'!K:K,'Quick Stats Data'!A:A,$C$32,'Quick Stats Data'!B:B,C34,'Quick Stats Data'!C:C,$D$9)&gt;=50,"**",(IF(SUMIFS('Quick Stats Data'!K:K,'Quick Stats Data'!A:A,$C$32,'Quick Stats Data'!B:B,C34,'Quick Stats Data'!C:C,$D$9)&gt;25,IF(SUMIFS('Quick Stats Data'!K:K,'Quick Stats Data'!A:A,$C$32,'Quick Stats Data'!B:B,C34,'Quick Stats Data'!C:C,$D$9),"*"," ")," ")))</f>
        <v xml:space="preserve"> </v>
      </c>
      <c r="F34" s="128">
        <f>IF(SUMIFS('Quick Stats Data'!E:E,'Quick Stats Data'!A:A,$C$32,'Quick Stats Data'!$B:$B,$C34,'Quick Stats Data'!$C:$C,$D$9)=0," ",SUMIFS('Quick Stats Data'!E:E,'Quick Stats Data'!A:A,$C$32,'Quick Stats Data'!$B:$B,$C34,'Quick Stats Data'!$C:$C,$D$9))</f>
        <v>51.04</v>
      </c>
      <c r="G34" s="128">
        <f>IF(SUMIFS('Quick Stats Data'!F:F,'Quick Stats Data'!A:A,$C$32,'Quick Stats Data'!$B:$B,$C34,'Quick Stats Data'!$C:$C,$D$9)=0," ",SUMIFS('Quick Stats Data'!F:F,'Quick Stats Data'!A:A,$C$32,'Quick Stats Data'!$B:$B,$C34,'Quick Stats Data'!$C:$C,$D$9))</f>
        <v>71.12</v>
      </c>
      <c r="H34" s="127">
        <f>IF(SUMIFS('Quick Stats Data'!D:D,'Quick Stats Data'!A:A,$C$32,'Quick Stats Data'!$B:$B,$C34,'Quick Stats Data'!$C:$C,$H$9)=0," ",SUMIFS('Quick Stats Data'!D:D,'Quick Stats Data'!A:A,$C$32,'Quick Stats Data'!$B:$B,$C34,'Quick Stats Data'!$C:$C,$H$9))</f>
        <v>53.94</v>
      </c>
      <c r="I34" s="128" t="str">
        <f>IF(SUMIFS('Quick Stats Data'!K:K,'Quick Stats Data'!A:A,$C$32,'Quick Stats Data'!B:B,C34,'Quick Stats Data'!C:C,$H$9)&gt;=50,"**",(IF(SUMIFS('Quick Stats Data'!K:K,'Quick Stats Data'!A:A,$C$32,'Quick Stats Data'!B:B,C34,'Quick Stats Data'!C:C,$H$9)&gt;25,IF(SUMIFS('Quick Stats Data'!K:K,'Quick Stats Data'!A:A,$C$32,'Quick Stats Data'!B:B,C34,'Quick Stats Data'!C:C,$H$9),"*"," ")," ")))</f>
        <v xml:space="preserve"> </v>
      </c>
      <c r="J34" s="128">
        <f>IF(SUMIFS('Quick Stats Data'!E:E,'Quick Stats Data'!A:A,$C$32,'Quick Stats Data'!$B:$B,$C34,'Quick Stats Data'!$C:$C,$H$9)=0," ",SUMIFS('Quick Stats Data'!E:E,'Quick Stats Data'!A:A,$C$32,'Quick Stats Data'!$B:$B,$C34,'Quick Stats Data'!$C:$C,$H$9))</f>
        <v>47.46</v>
      </c>
      <c r="K34" s="128">
        <f>IF(SUMIFS('Quick Stats Data'!F:F,'Quick Stats Data'!A:A,$C$32,'Quick Stats Data'!$B:$B,$C34,'Quick Stats Data'!$C:$C,$H$9)=0," ",SUMIFS('Quick Stats Data'!F:F,'Quick Stats Data'!A:A,$C$32,'Quick Stats Data'!$B:$B,$C34,'Quick Stats Data'!$C:$C,$H$9))</f>
        <v>60.29</v>
      </c>
      <c r="L34" s="127">
        <f>IF(SUMIFS('Quick Stats Data'!D:D,'Quick Stats Data'!A:A,$C$32,'Quick Stats Data'!$B:$B,$C34,'Quick Stats Data'!$C:$C,$L$9)=0," ",SUMIFS('Quick Stats Data'!D:D,'Quick Stats Data'!A:A,$C$32,'Quick Stats Data'!$B:$B,$C34,'Quick Stats Data'!$C:$C,$L$9))</f>
        <v>58.85</v>
      </c>
      <c r="M34" s="128" t="str">
        <f>IF(SUMIFS('Quick Stats Data'!K:K,'Quick Stats Data'!A:A,$C$32,'Quick Stats Data'!B:B,C34,'Quick Stats Data'!C:C,$L$9)&gt;=50,"**",(IF(SUMIFS('Quick Stats Data'!K:K,'Quick Stats Data'!A:A,$C$32,'Quick Stats Data'!B:B,C34,'Quick Stats Data'!C:C,$L$9)&gt;25,IF(SUMIFS('Quick Stats Data'!K:K,'Quick Stats Data'!A:A,$C$32,'Quick Stats Data'!B:B,C34,'Quick Stats Data'!C:C,$L$9),"*"," ")," ")))</f>
        <v xml:space="preserve"> </v>
      </c>
      <c r="N34" s="128">
        <f>IF(SUMIFS('Quick Stats Data'!E:E,'Quick Stats Data'!A:A,$C$32,'Quick Stats Data'!$B:$B,$C34,'Quick Stats Data'!$C:$C,$L$9)=0," ",SUMIFS('Quick Stats Data'!E:E,'Quick Stats Data'!A:A,$C$32,'Quick Stats Data'!$B:$B,$C34,'Quick Stats Data'!$C:$C,$L$9))</f>
        <v>56.22</v>
      </c>
      <c r="O34" s="128">
        <f>IF(SUMIFS('Quick Stats Data'!F:F,'Quick Stats Data'!A:A,$C$32,'Quick Stats Data'!$B:$B,$C34,'Quick Stats Data'!$C:$C,$L$9)=0," ",SUMIFS('Quick Stats Data'!F:F,'Quick Stats Data'!A:A,$C$32,'Quick Stats Data'!$B:$B,$C34,'Quick Stats Data'!$C:$C,$L$9))</f>
        <v>61.43</v>
      </c>
      <c r="P34" s="127">
        <f>SUMIFS('Quick Stats Data'!D:D,'Quick Stats Data'!$A:$A,$C$32,'Quick Stats Data'!$B:$B,$C34,'Quick Stats Data'!$C:$C,$P$9)</f>
        <v>60.14</v>
      </c>
      <c r="Q34" s="127"/>
      <c r="R34" s="128">
        <f>SUMIFS('Quick Stats Data'!E:E,'Quick Stats Data'!$A:$A,$C$32,'Quick Stats Data'!$B:$B,$C34,'Quick Stats Data'!$C:$C,$P$9)</f>
        <v>58.77</v>
      </c>
      <c r="S34" s="128">
        <f>SUMIFS('Quick Stats Data'!F:F,'Quick Stats Data'!$A:$A,$C$32,'Quick Stats Data'!$B:$B,$C34,'Quick Stats Data'!$C:$C,$P$9)</f>
        <v>61.5</v>
      </c>
      <c r="V34" s="52"/>
      <c r="W34" s="52"/>
      <c r="X34" s="52"/>
    </row>
    <row r="35" spans="1:24" ht="15" customHeight="1">
      <c r="C35" s="63"/>
      <c r="D35" s="68"/>
      <c r="E35" s="68"/>
      <c r="F35" s="63"/>
      <c r="G35" s="63"/>
      <c r="H35" s="68"/>
      <c r="I35" s="68"/>
      <c r="J35" s="63"/>
      <c r="K35" s="63"/>
      <c r="L35" s="68"/>
      <c r="M35" s="68"/>
      <c r="N35" s="63"/>
      <c r="O35" s="63"/>
      <c r="P35" s="68"/>
      <c r="Q35" s="68"/>
      <c r="R35" s="63"/>
      <c r="S35" s="63"/>
    </row>
    <row r="36" spans="1:24" ht="30" customHeight="1">
      <c r="C36" s="152" t="s">
        <v>465</v>
      </c>
      <c r="D36" s="153" t="s">
        <v>91</v>
      </c>
      <c r="E36" s="153"/>
      <c r="F36" s="153" t="s">
        <v>90</v>
      </c>
      <c r="G36" s="153" t="s">
        <v>89</v>
      </c>
      <c r="H36" s="153" t="s">
        <v>91</v>
      </c>
      <c r="I36" s="153"/>
      <c r="J36" s="153" t="s">
        <v>90</v>
      </c>
      <c r="K36" s="153" t="s">
        <v>89</v>
      </c>
      <c r="L36" s="153" t="s">
        <v>91</v>
      </c>
      <c r="M36" s="153"/>
      <c r="N36" s="153" t="s">
        <v>90</v>
      </c>
      <c r="O36" s="153" t="s">
        <v>89</v>
      </c>
      <c r="P36" s="153" t="s">
        <v>91</v>
      </c>
      <c r="Q36" s="153"/>
      <c r="R36" s="153" t="s">
        <v>90</v>
      </c>
      <c r="S36" s="153" t="s">
        <v>89</v>
      </c>
    </row>
    <row r="37" spans="1:24" ht="15" customHeight="1">
      <c r="C37" s="126" t="s">
        <v>438</v>
      </c>
      <c r="D37" s="127">
        <f>IF(SUMIFS('Quick Stats Data'!D:D,'Quick Stats Data'!A:A,$C$36,'Quick Stats Data'!$B:$B,$C37,'Quick Stats Data'!$C:$C,$D$9)=0," ",SUMIFS('Quick Stats Data'!D:D,'Quick Stats Data'!A:A,$C$36,'Quick Stats Data'!$B:$B,$C37,'Quick Stats Data'!$C:$C,$D$9))</f>
        <v>41.23</v>
      </c>
      <c r="E37" s="128" t="str">
        <f>IF(SUMIFS('Quick Stats Data'!K:K,'Quick Stats Data'!A:A,$C$36,'Quick Stats Data'!B:B,C37,'Quick Stats Data'!C:C,$D$9)&gt;=50,"**",(IF(SUMIFS('Quick Stats Data'!K:K,'Quick Stats Data'!A:A,$C$36,'Quick Stats Data'!B:B,C37,'Quick Stats Data'!C:C,$D$9)&gt;25,IF(SUMIFS('Quick Stats Data'!K:K,'Quick Stats Data'!A:A,$C$36,'Quick Stats Data'!B:B,C37,'Quick Stats Data'!C:C,$D$9),"*"," ")," ")))</f>
        <v xml:space="preserve"> </v>
      </c>
      <c r="F37" s="128">
        <f>IF(SUMIFS('Quick Stats Data'!E:E,'Quick Stats Data'!A:A,$C$36,'Quick Stats Data'!$B:$B,$C37,'Quick Stats Data'!$C:$C,$D$9)=0," ",SUMIFS('Quick Stats Data'!E:E,'Quick Stats Data'!A:A,$C$36,'Quick Stats Data'!$B:$B,$C37,'Quick Stats Data'!$C:$C,$D$9))</f>
        <v>30.27</v>
      </c>
      <c r="G37" s="128">
        <f>IF(SUMIFS('Quick Stats Data'!F:F,'Quick Stats Data'!A:A,$C$36,'Quick Stats Data'!$B:$B,$C37,'Quick Stats Data'!$C:$C,$D$9)=0," ",SUMIFS('Quick Stats Data'!F:F,'Quick Stats Data'!A:A,$C$36,'Quick Stats Data'!$B:$B,$C37,'Quick Stats Data'!$C:$C,$D$9))</f>
        <v>53.13</v>
      </c>
      <c r="H37" s="127">
        <f>IF(SUMIFS('Quick Stats Data'!D:D,'Quick Stats Data'!A:A,$C$36,'Quick Stats Data'!$B:$B,$C37,'Quick Stats Data'!$C:$C,$H$9)=0," ",SUMIFS('Quick Stats Data'!D:D,'Quick Stats Data'!A:A,$C$36,'Quick Stats Data'!$B:$B,$C37,'Quick Stats Data'!$C:$C,$H$9))</f>
        <v>47.27</v>
      </c>
      <c r="I37" s="128" t="str">
        <f>IF(SUMIFS('Quick Stats Data'!K:K,'Quick Stats Data'!A:A,$C$36,'Quick Stats Data'!B:B,C37,'Quick Stats Data'!C:C,$H$9)&gt;=50,"**",(IF(SUMIFS('Quick Stats Data'!K:K,'Quick Stats Data'!A:A,$C$36,'Quick Stats Data'!B:B,C37,'Quick Stats Data'!C:C,$H$9)&gt;25,IF(SUMIFS('Quick Stats Data'!K:K,'Quick Stats Data'!A:A,$C$36,'Quick Stats Data'!B:B,C37,'Quick Stats Data'!C:C,$H$9),"*"," ")," ")))</f>
        <v xml:space="preserve"> </v>
      </c>
      <c r="J37" s="128">
        <f>IF(SUMIFS('Quick Stats Data'!E:E,'Quick Stats Data'!A:A,$C$36,'Quick Stats Data'!$B:$B,$C37,'Quick Stats Data'!$C:$C,$H$9)=0," ",SUMIFS('Quick Stats Data'!E:E,'Quick Stats Data'!A:A,$C$36,'Quick Stats Data'!$B:$B,$C37,'Quick Stats Data'!$C:$C,$H$9))</f>
        <v>39.409999999999997</v>
      </c>
      <c r="K37" s="128">
        <f>IF(SUMIFS('Quick Stats Data'!F:F,'Quick Stats Data'!A:A,$C$36,'Quick Stats Data'!$B:$B,$C37,'Quick Stats Data'!$C:$C,$H$9)=0," ",SUMIFS('Quick Stats Data'!F:F,'Quick Stats Data'!A:A,$C$36,'Quick Stats Data'!$B:$B,$C37,'Quick Stats Data'!$C:$C,$H$9))</f>
        <v>55.27</v>
      </c>
      <c r="L37" s="127">
        <f>IF(SUMIFS('Quick Stats Data'!D:D,'Quick Stats Data'!A:A,$C$36,'Quick Stats Data'!$B:$B,$C37,'Quick Stats Data'!$C:$C,$L$9)=0," ",SUMIFS('Quick Stats Data'!D:D,'Quick Stats Data'!A:A,$C$36,'Quick Stats Data'!$B:$B,$C37,'Quick Stats Data'!$C:$C,$L$9))</f>
        <v>49.36</v>
      </c>
      <c r="M37" s="128" t="str">
        <f>IF(SUMIFS('Quick Stats Data'!K:K,'Quick Stats Data'!A:A,$C$36,'Quick Stats Data'!B:B,C37,'Quick Stats Data'!C:C,$L$9)&gt;=50,"**",(IF(SUMIFS('Quick Stats Data'!K:K,'Quick Stats Data'!A:A,$C$36,'Quick Stats Data'!B:B,C37,'Quick Stats Data'!C:C,$L$9)&gt;25,IF(SUMIFS('Quick Stats Data'!K:K,'Quick Stats Data'!A:A,$C$36,'Quick Stats Data'!B:B,C37,'Quick Stats Data'!C:C,$L$9),"*"," ")," ")))</f>
        <v xml:space="preserve"> </v>
      </c>
      <c r="N37" s="128">
        <f>IF(SUMIFS('Quick Stats Data'!E:E,'Quick Stats Data'!A:A,$C$36,'Quick Stats Data'!$B:$B,$C37,'Quick Stats Data'!$C:$C,$L$9)=0," ",SUMIFS('Quick Stats Data'!E:E,'Quick Stats Data'!A:A,$C$36,'Quick Stats Data'!$B:$B,$C37,'Quick Stats Data'!$C:$C,$L$9))</f>
        <v>46.05</v>
      </c>
      <c r="O37" s="128">
        <f>IF(SUMIFS('Quick Stats Data'!F:F,'Quick Stats Data'!A:A,$C$36,'Quick Stats Data'!$B:$B,$C37,'Quick Stats Data'!$C:$C,$L$9)=0," ",SUMIFS('Quick Stats Data'!F:F,'Quick Stats Data'!A:A,$C$36,'Quick Stats Data'!$B:$B,$C37,'Quick Stats Data'!$C:$C,$L$9))</f>
        <v>52.69</v>
      </c>
      <c r="P37" s="127">
        <f>SUMIFS('Quick Stats Data'!D:D,'Quick Stats Data'!$A:$A,$C$36,'Quick Stats Data'!$B:$B,$C37,'Quick Stats Data'!$C:$C,$P$9)</f>
        <v>48.83</v>
      </c>
      <c r="Q37" s="127"/>
      <c r="R37" s="128">
        <f>SUMIFS('Quick Stats Data'!E:E,'Quick Stats Data'!$A:$A,$C$36,'Quick Stats Data'!$B:$B,$C37,'Quick Stats Data'!$C:$C,$P$9)</f>
        <v>47.11</v>
      </c>
      <c r="S37" s="128">
        <f>SUMIFS('Quick Stats Data'!F:F,'Quick Stats Data'!$A:$A,$C$36,'Quick Stats Data'!$B:$B,$C37,'Quick Stats Data'!$C:$C,$P$9)</f>
        <v>50.55</v>
      </c>
    </row>
    <row r="38" spans="1:24" ht="15" customHeight="1">
      <c r="C38" s="126" t="s">
        <v>439</v>
      </c>
      <c r="D38" s="127">
        <f>IF(SUMIFS('Quick Stats Data'!D:D,'Quick Stats Data'!A:A,$C$36,'Quick Stats Data'!$B:$B,$C38,'Quick Stats Data'!$C:$C,$D$9)=0," ",SUMIFS('Quick Stats Data'!D:D,'Quick Stats Data'!A:A,$C$36,'Quick Stats Data'!$B:$B,$C38,'Quick Stats Data'!$C:$C,$D$9))</f>
        <v>38.56</v>
      </c>
      <c r="E38" s="128" t="str">
        <f>IF(SUMIFS('Quick Stats Data'!K:K,'Quick Stats Data'!A:A,$C$36,'Quick Stats Data'!B:B,C38,'Quick Stats Data'!C:C,$D$9)&gt;=50,"**",(IF(SUMIFS('Quick Stats Data'!K:K,'Quick Stats Data'!A:A,$C$36,'Quick Stats Data'!B:B,C38,'Quick Stats Data'!C:C,$D$9)&gt;25,IF(SUMIFS('Quick Stats Data'!K:K,'Quick Stats Data'!A:A,$C$36,'Quick Stats Data'!B:B,C38,'Quick Stats Data'!C:C,$D$9),"*"," ")," ")))</f>
        <v xml:space="preserve"> </v>
      </c>
      <c r="F38" s="128">
        <f>IF(SUMIFS('Quick Stats Data'!E:E,'Quick Stats Data'!A:A,$C$36,'Quick Stats Data'!$B:$B,$C38,'Quick Stats Data'!$C:$C,$D$9)=0," ",SUMIFS('Quick Stats Data'!E:E,'Quick Stats Data'!A:A,$C$36,'Quick Stats Data'!$B:$B,$C38,'Quick Stats Data'!$C:$C,$D$9))</f>
        <v>28.88</v>
      </c>
      <c r="G38" s="128">
        <f>IF(SUMIFS('Quick Stats Data'!F:F,'Quick Stats Data'!A:A,$C$36,'Quick Stats Data'!$B:$B,$C38,'Quick Stats Data'!$C:$C,$D$9)=0," ",SUMIFS('Quick Stats Data'!F:F,'Quick Stats Data'!A:A,$C$36,'Quick Stats Data'!$B:$B,$C38,'Quick Stats Data'!$C:$C,$D$9))</f>
        <v>49.25</v>
      </c>
      <c r="H38" s="127">
        <f>IF(SUMIFS('Quick Stats Data'!D:D,'Quick Stats Data'!A:A,$C$36,'Quick Stats Data'!$B:$B,$C38,'Quick Stats Data'!$C:$C,$H$9)=0," ",SUMIFS('Quick Stats Data'!D:D,'Quick Stats Data'!A:A,$C$36,'Quick Stats Data'!$B:$B,$C38,'Quick Stats Data'!$C:$C,$H$9))</f>
        <v>42.08</v>
      </c>
      <c r="I38" s="128" t="str">
        <f>IF(SUMIFS('Quick Stats Data'!K:K,'Quick Stats Data'!A:A,$C$36,'Quick Stats Data'!B:B,C38,'Quick Stats Data'!C:C,$H$9)&gt;=50,"**",(IF(SUMIFS('Quick Stats Data'!K:K,'Quick Stats Data'!A:A,$C$36,'Quick Stats Data'!B:B,C38,'Quick Stats Data'!C:C,$H$9)&gt;25,IF(SUMIFS('Quick Stats Data'!K:K,'Quick Stats Data'!A:A,$C$36,'Quick Stats Data'!B:B,C38,'Quick Stats Data'!C:C,$H$9),"*"," ")," ")))</f>
        <v xml:space="preserve"> </v>
      </c>
      <c r="J38" s="128">
        <f>IF(SUMIFS('Quick Stats Data'!E:E,'Quick Stats Data'!A:A,$C$36,'Quick Stats Data'!$B:$B,$C38,'Quick Stats Data'!$C:$C,$H$9)=0," ",SUMIFS('Quick Stats Data'!E:E,'Quick Stats Data'!A:A,$C$36,'Quick Stats Data'!$B:$B,$C38,'Quick Stats Data'!$C:$C,$H$9))</f>
        <v>34.799999999999997</v>
      </c>
      <c r="K38" s="128">
        <f>IF(SUMIFS('Quick Stats Data'!F:F,'Quick Stats Data'!A:A,$C$36,'Quick Stats Data'!$B:$B,$C38,'Quick Stats Data'!$C:$C,$H$9)=0," ",SUMIFS('Quick Stats Data'!F:F,'Quick Stats Data'!A:A,$C$36,'Quick Stats Data'!$B:$B,$C38,'Quick Stats Data'!$C:$C,$H$9))</f>
        <v>49.72</v>
      </c>
      <c r="L38" s="127">
        <f>IF(SUMIFS('Quick Stats Data'!D:D,'Quick Stats Data'!A:A,$C$36,'Quick Stats Data'!$B:$B,$C38,'Quick Stats Data'!$C:$C,$L$9)=0," ",SUMIFS('Quick Stats Data'!D:D,'Quick Stats Data'!A:A,$C$36,'Quick Stats Data'!$B:$B,$C38,'Quick Stats Data'!$C:$C,$L$9))</f>
        <v>45.21</v>
      </c>
      <c r="M38" s="128" t="str">
        <f>IF(SUMIFS('Quick Stats Data'!K:K,'Quick Stats Data'!A:A,$C$36,'Quick Stats Data'!B:B,C38,'Quick Stats Data'!C:C,$L$9)&gt;=50,"**",(IF(SUMIFS('Quick Stats Data'!K:K,'Quick Stats Data'!A:A,$C$36,'Quick Stats Data'!B:B,C38,'Quick Stats Data'!C:C,$L$9)&gt;25,IF(SUMIFS('Quick Stats Data'!K:K,'Quick Stats Data'!A:A,$C$36,'Quick Stats Data'!B:B,C38,'Quick Stats Data'!C:C,$L$9),"*"," ")," ")))</f>
        <v xml:space="preserve"> </v>
      </c>
      <c r="N38" s="128">
        <f>IF(SUMIFS('Quick Stats Data'!E:E,'Quick Stats Data'!A:A,$C$36,'Quick Stats Data'!$B:$B,$C38,'Quick Stats Data'!$C:$C,$L$9)=0," ",SUMIFS('Quick Stats Data'!E:E,'Quick Stats Data'!A:A,$C$36,'Quick Stats Data'!$B:$B,$C38,'Quick Stats Data'!$C:$C,$L$9))</f>
        <v>42.35</v>
      </c>
      <c r="O38" s="128">
        <f>IF(SUMIFS('Quick Stats Data'!F:F,'Quick Stats Data'!A:A,$C$36,'Quick Stats Data'!$B:$B,$C38,'Quick Stats Data'!$C:$C,$L$9)=0," ",SUMIFS('Quick Stats Data'!F:F,'Quick Stats Data'!A:A,$C$36,'Quick Stats Data'!$B:$B,$C38,'Quick Stats Data'!$C:$C,$L$9))</f>
        <v>48.1</v>
      </c>
      <c r="P38" s="127">
        <f>SUMIFS('Quick Stats Data'!D:D,'Quick Stats Data'!$A:$A,$C$36,'Quick Stats Data'!$B:$B,$C38,'Quick Stats Data'!$C:$C,$P$9)</f>
        <v>44.87</v>
      </c>
      <c r="Q38" s="127"/>
      <c r="R38" s="128">
        <f>SUMIFS('Quick Stats Data'!E:E,'Quick Stats Data'!$A:$A,$C$36,'Quick Stats Data'!$B:$B,$C38,'Quick Stats Data'!$C:$C,$P$9)</f>
        <v>43.3</v>
      </c>
      <c r="S38" s="128">
        <f>SUMIFS('Quick Stats Data'!F:F,'Quick Stats Data'!$A:$A,$C$36,'Quick Stats Data'!$B:$B,$C38,'Quick Stats Data'!$C:$C,$P$9)</f>
        <v>46.44</v>
      </c>
    </row>
    <row r="39" spans="1:24" ht="15" customHeight="1">
      <c r="C39" s="126" t="s">
        <v>440</v>
      </c>
      <c r="D39" s="127">
        <f>IF(SUMIFS('Quick Stats Data'!D:D,'Quick Stats Data'!A:A,$C$36,'Quick Stats Data'!$B:$B,$C39,'Quick Stats Data'!$C:$C,$D$9)=0," ",SUMIFS('Quick Stats Data'!D:D,'Quick Stats Data'!A:A,$C$36,'Quick Stats Data'!$B:$B,$C39,'Quick Stats Data'!$C:$C,$D$9))</f>
        <v>39.880000000000003</v>
      </c>
      <c r="E39" s="128" t="str">
        <f>IF(SUMIFS('Quick Stats Data'!K:K,'Quick Stats Data'!A:A,$C$36,'Quick Stats Data'!B:B,C39,'Quick Stats Data'!C:C,$D$9)&gt;=50,"**",(IF(SUMIFS('Quick Stats Data'!K:K,'Quick Stats Data'!A:A,$C$36,'Quick Stats Data'!B:B,C39,'Quick Stats Data'!C:C,$D$9)&gt;25,IF(SUMIFS('Quick Stats Data'!K:K,'Quick Stats Data'!A:A,$C$36,'Quick Stats Data'!B:B,C39,'Quick Stats Data'!C:C,$D$9),"*"," ")," ")))</f>
        <v xml:space="preserve"> </v>
      </c>
      <c r="F39" s="128">
        <f>IF(SUMIFS('Quick Stats Data'!E:E,'Quick Stats Data'!A:A,$C$36,'Quick Stats Data'!$B:$B,$C39,'Quick Stats Data'!$C:$C,$D$9)=0," ",SUMIFS('Quick Stats Data'!E:E,'Quick Stats Data'!A:A,$C$36,'Quick Stats Data'!$B:$B,$C39,'Quick Stats Data'!$C:$C,$D$9))</f>
        <v>32.43</v>
      </c>
      <c r="G39" s="128">
        <f>IF(SUMIFS('Quick Stats Data'!F:F,'Quick Stats Data'!A:A,$C$36,'Quick Stats Data'!$B:$B,$C39,'Quick Stats Data'!$C:$C,$D$9)=0," ",SUMIFS('Quick Stats Data'!F:F,'Quick Stats Data'!A:A,$C$36,'Quick Stats Data'!$B:$B,$C39,'Quick Stats Data'!$C:$C,$D$9))</f>
        <v>47.84</v>
      </c>
      <c r="H39" s="127">
        <f>IF(SUMIFS('Quick Stats Data'!D:D,'Quick Stats Data'!A:A,$C$36,'Quick Stats Data'!$B:$B,$C39,'Quick Stats Data'!$C:$C,$H$9)=0," ",SUMIFS('Quick Stats Data'!D:D,'Quick Stats Data'!A:A,$C$36,'Quick Stats Data'!$B:$B,$C39,'Quick Stats Data'!$C:$C,$H$9))</f>
        <v>44.59</v>
      </c>
      <c r="I39" s="128" t="str">
        <f>IF(SUMIFS('Quick Stats Data'!K:K,'Quick Stats Data'!A:A,$C$36,'Quick Stats Data'!B:B,C39,'Quick Stats Data'!C:C,$H$9)&gt;=50,"**",(IF(SUMIFS('Quick Stats Data'!K:K,'Quick Stats Data'!A:A,$C$36,'Quick Stats Data'!B:B,C39,'Quick Stats Data'!C:C,$H$9)&gt;25,IF(SUMIFS('Quick Stats Data'!K:K,'Quick Stats Data'!A:A,$C$36,'Quick Stats Data'!B:B,C39,'Quick Stats Data'!C:C,$H$9),"*"," ")," ")))</f>
        <v xml:space="preserve"> </v>
      </c>
      <c r="J39" s="128">
        <f>IF(SUMIFS('Quick Stats Data'!E:E,'Quick Stats Data'!A:A,$C$36,'Quick Stats Data'!$B:$B,$C39,'Quick Stats Data'!$C:$C,$H$9)=0," ",SUMIFS('Quick Stats Data'!E:E,'Quick Stats Data'!A:A,$C$36,'Quick Stats Data'!$B:$B,$C39,'Quick Stats Data'!$C:$C,$H$9))</f>
        <v>39.22</v>
      </c>
      <c r="K39" s="128">
        <f>IF(SUMIFS('Quick Stats Data'!F:F,'Quick Stats Data'!A:A,$C$36,'Quick Stats Data'!$B:$B,$C39,'Quick Stats Data'!$C:$C,$H$9)=0," ",SUMIFS('Quick Stats Data'!F:F,'Quick Stats Data'!A:A,$C$36,'Quick Stats Data'!$B:$B,$C39,'Quick Stats Data'!$C:$C,$H$9))</f>
        <v>50.1</v>
      </c>
      <c r="L39" s="127">
        <f>IF(SUMIFS('Quick Stats Data'!D:D,'Quick Stats Data'!A:A,$C$36,'Quick Stats Data'!$B:$B,$C39,'Quick Stats Data'!$C:$C,$L$9)=0," ",SUMIFS('Quick Stats Data'!D:D,'Quick Stats Data'!A:A,$C$36,'Quick Stats Data'!$B:$B,$C39,'Quick Stats Data'!$C:$C,$L$9))</f>
        <v>47.17</v>
      </c>
      <c r="M39" s="128" t="str">
        <f>IF(SUMIFS('Quick Stats Data'!K:K,'Quick Stats Data'!A:A,$C$36,'Quick Stats Data'!B:B,C39,'Quick Stats Data'!C:C,$L$9)&gt;=50,"**",(IF(SUMIFS('Quick Stats Data'!K:K,'Quick Stats Data'!A:A,$C$36,'Quick Stats Data'!B:B,C39,'Quick Stats Data'!C:C,$L$9)&gt;25,IF(SUMIFS('Quick Stats Data'!K:K,'Quick Stats Data'!A:A,$C$36,'Quick Stats Data'!B:B,C39,'Quick Stats Data'!C:C,$L$9),"*"," ")," ")))</f>
        <v xml:space="preserve"> </v>
      </c>
      <c r="N39" s="128">
        <f>IF(SUMIFS('Quick Stats Data'!E:E,'Quick Stats Data'!A:A,$C$36,'Quick Stats Data'!$B:$B,$C39,'Quick Stats Data'!$C:$C,$L$9)=0," ",SUMIFS('Quick Stats Data'!E:E,'Quick Stats Data'!A:A,$C$36,'Quick Stats Data'!$B:$B,$C39,'Quick Stats Data'!$C:$C,$L$9))</f>
        <v>45</v>
      </c>
      <c r="O39" s="128">
        <f>IF(SUMIFS('Quick Stats Data'!F:F,'Quick Stats Data'!A:A,$C$36,'Quick Stats Data'!$B:$B,$C39,'Quick Stats Data'!$C:$C,$L$9)=0," ",SUMIFS('Quick Stats Data'!F:F,'Quick Stats Data'!A:A,$C$36,'Quick Stats Data'!$B:$B,$C39,'Quick Stats Data'!$C:$C,$L$9))</f>
        <v>49.36</v>
      </c>
      <c r="P39" s="127">
        <f>SUMIFS('Quick Stats Data'!D:D,'Quick Stats Data'!$A:$A,$C$36,'Quick Stats Data'!$B:$B,$C39,'Quick Stats Data'!$C:$C,$P$9)</f>
        <v>46.75</v>
      </c>
      <c r="Q39" s="127"/>
      <c r="R39" s="128">
        <f>SUMIFS('Quick Stats Data'!E:E,'Quick Stats Data'!$A:$A,$C$36,'Quick Stats Data'!$B:$B,$C39,'Quick Stats Data'!$C:$C,$P$9)</f>
        <v>45.6</v>
      </c>
      <c r="S39" s="128">
        <f>SUMIFS('Quick Stats Data'!F:F,'Quick Stats Data'!$A:$A,$C$36,'Quick Stats Data'!$B:$B,$C39,'Quick Stats Data'!$C:$C,$P$9)</f>
        <v>47.91</v>
      </c>
    </row>
    <row r="40" spans="1:24" ht="1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</row>
    <row r="41" spans="1:24" s="52" customFormat="1" ht="30" customHeight="1">
      <c r="C41" s="152" t="s">
        <v>471</v>
      </c>
      <c r="D41" s="153" t="s">
        <v>91</v>
      </c>
      <c r="E41" s="153"/>
      <c r="F41" s="153" t="s">
        <v>90</v>
      </c>
      <c r="G41" s="153" t="s">
        <v>89</v>
      </c>
      <c r="H41" s="153" t="s">
        <v>91</v>
      </c>
      <c r="I41" s="153"/>
      <c r="J41" s="153" t="s">
        <v>90</v>
      </c>
      <c r="K41" s="153" t="s">
        <v>89</v>
      </c>
      <c r="L41" s="153" t="s">
        <v>91</v>
      </c>
      <c r="M41" s="153"/>
      <c r="N41" s="153" t="s">
        <v>90</v>
      </c>
      <c r="O41" s="153" t="s">
        <v>89</v>
      </c>
      <c r="P41" s="153" t="s">
        <v>91</v>
      </c>
      <c r="Q41" s="153"/>
      <c r="R41" s="153" t="s">
        <v>90</v>
      </c>
      <c r="S41" s="153" t="s">
        <v>89</v>
      </c>
    </row>
    <row r="42" spans="1:24" ht="15" customHeight="1">
      <c r="C42" s="126" t="s">
        <v>441</v>
      </c>
      <c r="D42" s="127">
        <f>IF(SUMIFS('Quick Stats Data'!D:D,'Quick Stats Data'!A:A,$C$41,'Quick Stats Data'!$B:$B,$C42,'Quick Stats Data'!$C:$C,$D$9)=0," ",SUMIFS('Quick Stats Data'!D:D,'Quick Stats Data'!A:A,$C$41,'Quick Stats Data'!$B:$B,$C42,'Quick Stats Data'!$C:$C,$D$9))</f>
        <v>82.98</v>
      </c>
      <c r="E42" s="128" t="str">
        <f>IF(SUMIFS('Quick Stats Data'!K:K,'Quick Stats Data'!A:A,$C$41,'Quick Stats Data'!B:B,C42,'Quick Stats Data'!C:C,$D$9)&gt;=50,"**",(IF(SUMIFS('Quick Stats Data'!K:K,'Quick Stats Data'!A:A,$C$41,'Quick Stats Data'!B:B,C42,'Quick Stats Data'!C:C,$D$9)&gt;25,IF(SUMIFS('Quick Stats Data'!K:K,'Quick Stats Data'!A:A,$C$41,'Quick Stats Data'!B:B,C42,'Quick Stats Data'!C:C,$D$9),"*"," ")," ")))</f>
        <v xml:space="preserve"> </v>
      </c>
      <c r="F42" s="128">
        <f>IF(SUMIFS('Quick Stats Data'!E:E,'Quick Stats Data'!A:A,$C$41,'Quick Stats Data'!$B:$B,$C42,'Quick Stats Data'!$C:$C,$D$9)=0," ",SUMIFS('Quick Stats Data'!E:E,'Quick Stats Data'!A:A,$C$41,'Quick Stats Data'!$B:$B,$C42,'Quick Stats Data'!$C:$C,$D$9))</f>
        <v>71.25</v>
      </c>
      <c r="G42" s="128">
        <f>IF(SUMIFS('Quick Stats Data'!F:F,'Quick Stats Data'!A:A,$C$41,'Quick Stats Data'!$B:$B,$C42,'Quick Stats Data'!$C:$C,$D$9)=0," ",SUMIFS('Quick Stats Data'!F:F,'Quick Stats Data'!A:A,$C$41,'Quick Stats Data'!$B:$B,$C42,'Quick Stats Data'!$C:$C,$D$9))</f>
        <v>90.56</v>
      </c>
      <c r="H42" s="127">
        <f>IF(SUMIFS('Quick Stats Data'!D:D,'Quick Stats Data'!A:A,$C$41,'Quick Stats Data'!$B:$B,$C42,'Quick Stats Data'!$C:$C,$H$9)=0," ",SUMIFS('Quick Stats Data'!D:D,'Quick Stats Data'!A:A,$C$41,'Quick Stats Data'!$B:$B,$C42,'Quick Stats Data'!$C:$C,$H$9))</f>
        <v>87.636750000000006</v>
      </c>
      <c r="I42" s="128" t="str">
        <f>IF(SUMIFS('Quick Stats Data'!K:K,'Quick Stats Data'!A:A,$C$41,'Quick Stats Data'!B:B,C42,'Quick Stats Data'!C:C,$H$9)&gt;=50,"**",(IF(SUMIFS('Quick Stats Data'!K:K,'Quick Stats Data'!A:A,$C$41,'Quick Stats Data'!B:B,C42,'Quick Stats Data'!C:C,$H$9)&gt;25,IF(SUMIFS('Quick Stats Data'!K:K,'Quick Stats Data'!A:A,$C$41,'Quick Stats Data'!B:B,C42,'Quick Stats Data'!C:C,$H$9),"*"," ")," ")))</f>
        <v xml:space="preserve"> </v>
      </c>
      <c r="J42" s="128">
        <f>IF(SUMIFS('Quick Stats Data'!E:E,'Quick Stats Data'!A:A,$C$41,'Quick Stats Data'!$B:$B,$C42,'Quick Stats Data'!$C:$C,$H$9)=0," ",SUMIFS('Quick Stats Data'!E:E,'Quick Stats Data'!A:A,$C$41,'Quick Stats Data'!$B:$B,$C42,'Quick Stats Data'!$C:$C,$H$9))</f>
        <v>81.834490000000002</v>
      </c>
      <c r="K42" s="128">
        <f>IF(SUMIFS('Quick Stats Data'!F:F,'Quick Stats Data'!A:A,$C$41,'Quick Stats Data'!$B:$B,$C42,'Quick Stats Data'!$C:$C,$H$9)=0," ",SUMIFS('Quick Stats Data'!F:F,'Quick Stats Data'!A:A,$C$41,'Quick Stats Data'!$B:$B,$C42,'Quick Stats Data'!$C:$C,$H$9))</f>
        <v>91.772049999999993</v>
      </c>
      <c r="L42" s="127">
        <f>IF(SUMIFS('Quick Stats Data'!D:D,'Quick Stats Data'!A:A,$C$41,'Quick Stats Data'!$B:$B,$C42,'Quick Stats Data'!$C:$C,$L$9)=0," ",SUMIFS('Quick Stats Data'!D:D,'Quick Stats Data'!A:A,$C$41,'Quick Stats Data'!$B:$B,$C42,'Quick Stats Data'!$C:$C,$L$9))</f>
        <v>87.106859999999998</v>
      </c>
      <c r="M42" s="128" t="str">
        <f>IF(SUMIFS('Quick Stats Data'!K:K,'Quick Stats Data'!A:A,$C$41,'Quick Stats Data'!B:B,C42,'Quick Stats Data'!C:C,$L$9)&gt;=50,"**",(IF(SUMIFS('Quick Stats Data'!K:K,'Quick Stats Data'!A:A,$C$41,'Quick Stats Data'!B:B,C42,'Quick Stats Data'!C:C,$L$9)&gt;25,IF(SUMIFS('Quick Stats Data'!K:K,'Quick Stats Data'!A:A,$C$41,'Quick Stats Data'!B:B,C42,'Quick Stats Data'!C:C,$L$9),"*"," ")," ")))</f>
        <v xml:space="preserve"> </v>
      </c>
      <c r="N42" s="128">
        <f>IF(SUMIFS('Quick Stats Data'!E:E,'Quick Stats Data'!A:A,$C$41,'Quick Stats Data'!$B:$B,$C42,'Quick Stats Data'!$C:$C,$L$9)=0," ",SUMIFS('Quick Stats Data'!E:E,'Quick Stats Data'!A:A,$C$41,'Quick Stats Data'!$B:$B,$C42,'Quick Stats Data'!$C:$C,$L$9))</f>
        <v>84.61636</v>
      </c>
      <c r="O42" s="128">
        <f>IF(SUMIFS('Quick Stats Data'!F:F,'Quick Stats Data'!A:A,$C$41,'Quick Stats Data'!$B:$B,$C42,'Quick Stats Data'!$C:$C,$L$9)=0," ",SUMIFS('Quick Stats Data'!F:F,'Quick Stats Data'!A:A,$C$41,'Quick Stats Data'!$B:$B,$C42,'Quick Stats Data'!$C:$C,$L$9))</f>
        <v>89.245410000000007</v>
      </c>
      <c r="P42" s="127">
        <f>SUMIFS('Quick Stats Data'!D:D,'Quick Stats Data'!$A:$A,$C$41,'Quick Stats Data'!$B:$B,$C42,'Quick Stats Data'!$C:$C,$P$9)</f>
        <v>87.98</v>
      </c>
      <c r="Q42" s="127"/>
      <c r="R42" s="128">
        <f>SUMIFS('Quick Stats Data'!E:E,'Quick Stats Data'!$A:$A,$C$41,'Quick Stats Data'!$B:$B,$C42,'Quick Stats Data'!$C:$C,$P$9)</f>
        <v>86.67</v>
      </c>
      <c r="S42" s="128">
        <f>SUMIFS('Quick Stats Data'!F:F,'Quick Stats Data'!$A:$A,$C$41,'Quick Stats Data'!$B:$B,$C42,'Quick Stats Data'!$C:$C,$P$9)</f>
        <v>89.17</v>
      </c>
    </row>
    <row r="43" spans="1:24" ht="15" customHeight="1">
      <c r="C43" s="126" t="s">
        <v>442</v>
      </c>
      <c r="D43" s="127">
        <f>IF(SUMIFS('Quick Stats Data'!D:D,'Quick Stats Data'!A:A,$C$41,'Quick Stats Data'!$B:$B,$C43,'Quick Stats Data'!$C:$C,$D$9)=0," ",SUMIFS('Quick Stats Data'!D:D,'Quick Stats Data'!A:A,$C$41,'Quick Stats Data'!$B:$B,$C43,'Quick Stats Data'!$C:$C,$D$9))</f>
        <v>91.31</v>
      </c>
      <c r="E43" s="128" t="str">
        <f>IF(SUMIFS('Quick Stats Data'!K:K,'Quick Stats Data'!A:A,$C$41,'Quick Stats Data'!B:B,C43,'Quick Stats Data'!C:C,$D$9)&gt;=50,"**",(IF(SUMIFS('Quick Stats Data'!K:K,'Quick Stats Data'!A:A,$C$41,'Quick Stats Data'!B:B,C43,'Quick Stats Data'!C:C,$D$9)&gt;25,IF(SUMIFS('Quick Stats Data'!K:K,'Quick Stats Data'!A:A,$C$41,'Quick Stats Data'!B:B,C43,'Quick Stats Data'!C:C,$D$9),"*"," ")," ")))</f>
        <v xml:space="preserve"> </v>
      </c>
      <c r="F43" s="128">
        <f>IF(SUMIFS('Quick Stats Data'!E:E,'Quick Stats Data'!A:A,$C$41,'Quick Stats Data'!$B:$B,$C43,'Quick Stats Data'!$C:$C,$D$9)=0," ",SUMIFS('Quick Stats Data'!E:E,'Quick Stats Data'!A:A,$C$41,'Quick Stats Data'!$B:$B,$C43,'Quick Stats Data'!$C:$C,$D$9))</f>
        <v>83.08</v>
      </c>
      <c r="G43" s="128">
        <f>IF(SUMIFS('Quick Stats Data'!F:F,'Quick Stats Data'!A:A,$C$41,'Quick Stats Data'!$B:$B,$C43,'Quick Stats Data'!$C:$C,$D$9)=0," ",SUMIFS('Quick Stats Data'!F:F,'Quick Stats Data'!A:A,$C$41,'Quick Stats Data'!$B:$B,$C43,'Quick Stats Data'!$C:$C,$D$9))</f>
        <v>95.74</v>
      </c>
      <c r="H43" s="127">
        <f>IF(SUMIFS('Quick Stats Data'!D:D,'Quick Stats Data'!A:A,$C$41,'Quick Stats Data'!$B:$B,$C43,'Quick Stats Data'!$C:$C,$H$9)=0," ",SUMIFS('Quick Stats Data'!D:D,'Quick Stats Data'!A:A,$C$41,'Quick Stats Data'!$B:$B,$C43,'Quick Stats Data'!$C:$C,$H$9))</f>
        <v>77.53</v>
      </c>
      <c r="I43" s="128" t="str">
        <f>IF(SUMIFS('Quick Stats Data'!K:K,'Quick Stats Data'!A:A,$C$41,'Quick Stats Data'!B:B,C43,'Quick Stats Data'!C:C,$H$9)&gt;=50,"**",(IF(SUMIFS('Quick Stats Data'!K:K,'Quick Stats Data'!A:A,$C$41,'Quick Stats Data'!B:B,C43,'Quick Stats Data'!C:C,$H$9)&gt;25,IF(SUMIFS('Quick Stats Data'!K:K,'Quick Stats Data'!A:A,$C$41,'Quick Stats Data'!B:B,C43,'Quick Stats Data'!C:C,$H$9),"*"," ")," ")))</f>
        <v xml:space="preserve"> </v>
      </c>
      <c r="J43" s="128">
        <f>IF(SUMIFS('Quick Stats Data'!E:E,'Quick Stats Data'!A:A,$C$41,'Quick Stats Data'!$B:$B,$C43,'Quick Stats Data'!$C:$C,$H$9)=0," ",SUMIFS('Quick Stats Data'!E:E,'Quick Stats Data'!A:A,$C$41,'Quick Stats Data'!$B:$B,$C43,'Quick Stats Data'!$C:$C,$H$9))</f>
        <v>68.63</v>
      </c>
      <c r="K43" s="128">
        <f>IF(SUMIFS('Quick Stats Data'!F:F,'Quick Stats Data'!A:A,$C$41,'Quick Stats Data'!$B:$B,$C43,'Quick Stats Data'!$C:$C,$H$9)=0," ",SUMIFS('Quick Stats Data'!F:F,'Quick Stats Data'!A:A,$C$41,'Quick Stats Data'!$B:$B,$C43,'Quick Stats Data'!$C:$C,$H$9))</f>
        <v>84.48</v>
      </c>
      <c r="L43" s="127">
        <f>IF(SUMIFS('Quick Stats Data'!D:D,'Quick Stats Data'!A:A,$C$41,'Quick Stats Data'!$B:$B,$C43,'Quick Stats Data'!$C:$C,$L$9)=0," ",SUMIFS('Quick Stats Data'!D:D,'Quick Stats Data'!A:A,$C$41,'Quick Stats Data'!$B:$B,$C43,'Quick Stats Data'!$C:$C,$L$9))</f>
        <v>76.67</v>
      </c>
      <c r="M43" s="128" t="str">
        <f>IF(SUMIFS('Quick Stats Data'!K:K,'Quick Stats Data'!A:A,$C$41,'Quick Stats Data'!B:B,C43,'Quick Stats Data'!C:C,$L$9)&gt;=50,"**",(IF(SUMIFS('Quick Stats Data'!K:K,'Quick Stats Data'!A:A,$C$41,'Quick Stats Data'!B:B,C43,'Quick Stats Data'!C:C,$L$9)&gt;25,IF(SUMIFS('Quick Stats Data'!K:K,'Quick Stats Data'!A:A,$C$41,'Quick Stats Data'!B:B,C43,'Quick Stats Data'!C:C,$L$9),"*"," ")," ")))</f>
        <v xml:space="preserve"> </v>
      </c>
      <c r="N43" s="128">
        <f>IF(SUMIFS('Quick Stats Data'!E:E,'Quick Stats Data'!A:A,$C$41,'Quick Stats Data'!$B:$B,$C43,'Quick Stats Data'!$C:$C,$L$9)=0," ",SUMIFS('Quick Stats Data'!E:E,'Quick Stats Data'!A:A,$C$41,'Quick Stats Data'!$B:$B,$C43,'Quick Stats Data'!$C:$C,$L$9))</f>
        <v>73.48</v>
      </c>
      <c r="O43" s="128">
        <f>IF(SUMIFS('Quick Stats Data'!F:F,'Quick Stats Data'!A:A,$C$41,'Quick Stats Data'!$B:$B,$C43,'Quick Stats Data'!$C:$C,$L$9)=0," ",SUMIFS('Quick Stats Data'!F:F,'Quick Stats Data'!A:A,$C$41,'Quick Stats Data'!$B:$B,$C43,'Quick Stats Data'!$C:$C,$L$9))</f>
        <v>79.59</v>
      </c>
      <c r="P43" s="127">
        <f>SUMIFS('Quick Stats Data'!D:D,'Quick Stats Data'!$A:$A,$C$41,'Quick Stats Data'!$B:$B,$C43,'Quick Stats Data'!$C:$C,$P$9)</f>
        <v>79.23</v>
      </c>
      <c r="Q43" s="127"/>
      <c r="R43" s="128">
        <f>SUMIFS('Quick Stats Data'!E:E,'Quick Stats Data'!$A:$A,$C$41,'Quick Stats Data'!$B:$B,$C43,'Quick Stats Data'!$C:$C,$P$9)</f>
        <v>77.66</v>
      </c>
      <c r="S43" s="128">
        <f>SUMIFS('Quick Stats Data'!F:F,'Quick Stats Data'!$A:$A,$C$41,'Quick Stats Data'!$B:$B,$C43,'Quick Stats Data'!$C:$C,$P$9)</f>
        <v>80.709999999999994</v>
      </c>
    </row>
    <row r="44" spans="1:24" s="93" customFormat="1" ht="7.5" customHeight="1">
      <c r="C44" s="133"/>
      <c r="D44" s="134"/>
      <c r="E44" s="134"/>
      <c r="F44" s="133"/>
      <c r="G44" s="133"/>
      <c r="H44" s="134"/>
      <c r="I44" s="134"/>
      <c r="J44" s="133"/>
      <c r="K44" s="133"/>
      <c r="L44" s="134"/>
      <c r="M44" s="134"/>
      <c r="N44" s="133"/>
      <c r="O44" s="133"/>
      <c r="P44" s="134"/>
      <c r="Q44" s="134"/>
      <c r="R44" s="133"/>
      <c r="S44" s="133"/>
    </row>
    <row r="45" spans="1:24" ht="15" customHeight="1" thickBot="1">
      <c r="A45" s="69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</row>
    <row r="46" spans="1:24" ht="9.75" customHeight="1" thickTop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</row>
    <row r="47" spans="1:24" ht="15" customHeight="1">
      <c r="F47" s="70"/>
      <c r="S47" s="135" t="s">
        <v>387</v>
      </c>
    </row>
    <row r="48" spans="1:24" ht="15" customHeight="1">
      <c r="B48" s="109" t="s">
        <v>212</v>
      </c>
      <c r="C48" s="110"/>
      <c r="D48" s="111"/>
      <c r="E48" s="111"/>
      <c r="F48" s="112"/>
      <c r="G48" s="111"/>
      <c r="H48" s="111"/>
      <c r="I48" s="111"/>
      <c r="J48" s="136"/>
      <c r="K48" s="136"/>
      <c r="L48" s="111"/>
      <c r="M48" s="111"/>
      <c r="N48" s="136"/>
      <c r="O48" s="136"/>
      <c r="P48" s="136"/>
      <c r="Q48" s="136"/>
      <c r="R48" s="136"/>
      <c r="S48" s="136"/>
    </row>
    <row r="49" spans="2:19" ht="15" customHeight="1">
      <c r="B49" s="113" t="s">
        <v>213</v>
      </c>
      <c r="C49" s="114"/>
      <c r="D49" s="111"/>
      <c r="E49" s="111"/>
      <c r="F49" s="112"/>
      <c r="G49" s="111"/>
      <c r="H49" s="111"/>
      <c r="I49" s="111"/>
      <c r="J49" s="136"/>
      <c r="K49" s="136"/>
      <c r="L49" s="111"/>
      <c r="M49" s="111"/>
      <c r="N49" s="136"/>
      <c r="O49" s="136"/>
      <c r="P49" s="136"/>
      <c r="Q49" s="136"/>
      <c r="R49" s="136"/>
      <c r="S49" s="136"/>
    </row>
    <row r="50" spans="2:19" ht="15" customHeight="1">
      <c r="B50" s="115" t="s">
        <v>214</v>
      </c>
      <c r="C50" s="114"/>
      <c r="D50" s="111"/>
      <c r="E50" s="111"/>
      <c r="F50" s="112"/>
      <c r="G50" s="111"/>
      <c r="H50" s="111"/>
      <c r="I50" s="111"/>
      <c r="J50" s="136"/>
      <c r="K50" s="136"/>
      <c r="L50" s="111"/>
      <c r="M50" s="111"/>
      <c r="N50" s="136"/>
      <c r="O50" s="136"/>
      <c r="P50" s="136"/>
      <c r="Q50" s="136"/>
      <c r="R50" s="136"/>
      <c r="S50" s="136"/>
    </row>
    <row r="51" spans="2:19" ht="15" customHeight="1">
      <c r="B51" s="114" t="s">
        <v>395</v>
      </c>
      <c r="C51" s="114"/>
      <c r="D51" s="111"/>
      <c r="E51" s="111"/>
      <c r="F51" s="112"/>
      <c r="G51" s="111"/>
      <c r="H51" s="111"/>
      <c r="I51" s="111"/>
      <c r="J51" s="136"/>
      <c r="K51" s="136"/>
      <c r="L51" s="111"/>
      <c r="M51" s="111"/>
      <c r="N51" s="136"/>
      <c r="O51" s="136"/>
      <c r="P51" s="136"/>
      <c r="Q51" s="136"/>
      <c r="R51" s="136"/>
      <c r="S51" s="136"/>
    </row>
    <row r="52" spans="2:19" ht="15" customHeight="1">
      <c r="B52" s="115" t="s">
        <v>215</v>
      </c>
      <c r="C52" s="114"/>
      <c r="D52" s="111"/>
      <c r="E52" s="111"/>
      <c r="F52" s="112"/>
      <c r="G52" s="111"/>
      <c r="H52" s="111"/>
      <c r="I52" s="111"/>
      <c r="J52" s="136"/>
      <c r="K52" s="136"/>
      <c r="L52" s="111"/>
      <c r="M52" s="111"/>
      <c r="N52" s="136"/>
      <c r="O52" s="136"/>
      <c r="P52" s="136"/>
      <c r="Q52" s="136"/>
      <c r="R52" s="136"/>
      <c r="S52" s="136"/>
    </row>
    <row r="53" spans="2:19" ht="15" customHeight="1">
      <c r="B53" s="116" t="s">
        <v>216</v>
      </c>
      <c r="C53" s="114"/>
      <c r="D53" s="111"/>
      <c r="E53" s="111"/>
      <c r="F53" s="112"/>
      <c r="G53" s="111"/>
      <c r="H53" s="111"/>
      <c r="I53" s="111"/>
      <c r="J53" s="136"/>
      <c r="K53" s="136"/>
      <c r="L53" s="111"/>
      <c r="M53" s="111"/>
      <c r="N53" s="136"/>
      <c r="O53" s="136"/>
      <c r="P53" s="136"/>
      <c r="Q53" s="136"/>
      <c r="R53" s="136"/>
      <c r="S53" s="136"/>
    </row>
    <row r="54" spans="2:19" ht="15" customHeight="1">
      <c r="B54" s="117" t="s">
        <v>15</v>
      </c>
      <c r="C54" s="114" t="s">
        <v>217</v>
      </c>
      <c r="D54" s="111"/>
      <c r="E54" s="111"/>
      <c r="F54" s="112"/>
      <c r="G54" s="111"/>
      <c r="H54" s="111"/>
      <c r="I54" s="111"/>
      <c r="J54" s="136"/>
      <c r="K54" s="136"/>
      <c r="L54" s="111"/>
      <c r="M54" s="111"/>
      <c r="N54" s="136"/>
      <c r="O54" s="136"/>
      <c r="P54" s="136"/>
      <c r="Q54" s="136"/>
      <c r="R54" s="136"/>
      <c r="S54" s="136"/>
    </row>
    <row r="55" spans="2:19" ht="15" customHeight="1">
      <c r="B55" s="118" t="s">
        <v>218</v>
      </c>
      <c r="C55" s="114" t="s">
        <v>219</v>
      </c>
      <c r="D55" s="111"/>
      <c r="E55" s="111"/>
      <c r="F55" s="112"/>
      <c r="G55" s="111"/>
      <c r="H55" s="111"/>
      <c r="I55" s="111"/>
      <c r="J55" s="136"/>
      <c r="K55" s="136"/>
      <c r="L55" s="111"/>
      <c r="M55" s="111"/>
      <c r="N55" s="136"/>
      <c r="O55" s="136"/>
      <c r="P55" s="136"/>
      <c r="Q55" s="136"/>
      <c r="R55" s="136"/>
      <c r="S55" s="136"/>
    </row>
    <row r="56" spans="2:19" ht="15" customHeight="1">
      <c r="B56" s="110" t="s">
        <v>571</v>
      </c>
      <c r="C56" s="114"/>
      <c r="D56" s="111"/>
      <c r="E56" s="111"/>
      <c r="F56" s="112"/>
      <c r="G56" s="111"/>
      <c r="H56" s="111"/>
      <c r="I56" s="111"/>
      <c r="J56" s="136"/>
      <c r="K56" s="136"/>
      <c r="L56" s="111"/>
      <c r="M56" s="111"/>
      <c r="N56" s="136"/>
      <c r="O56" s="136"/>
      <c r="P56" s="136"/>
      <c r="Q56" s="136"/>
      <c r="R56" s="136"/>
      <c r="S56" s="136"/>
    </row>
    <row r="57" spans="2:19" ht="15" customHeight="1">
      <c r="B57" s="110" t="s">
        <v>530</v>
      </c>
      <c r="C57" s="114"/>
      <c r="D57" s="111"/>
      <c r="E57" s="111"/>
      <c r="F57" s="112"/>
      <c r="G57" s="111"/>
      <c r="H57" s="111"/>
      <c r="I57" s="111"/>
      <c r="J57" s="136"/>
      <c r="K57" s="136"/>
      <c r="L57" s="111"/>
      <c r="M57" s="111"/>
      <c r="N57" s="136"/>
      <c r="O57" s="136"/>
      <c r="P57" s="136"/>
      <c r="Q57" s="136"/>
      <c r="R57" s="136"/>
      <c r="S57" s="136"/>
    </row>
    <row r="58" spans="2:19" ht="15" customHeight="1">
      <c r="B58" s="119" t="s">
        <v>526</v>
      </c>
      <c r="C58" s="120"/>
      <c r="D58" s="121"/>
      <c r="E58" s="121"/>
      <c r="F58" s="122"/>
      <c r="G58" s="121"/>
      <c r="H58" s="121"/>
      <c r="I58" s="121"/>
      <c r="J58" s="137"/>
      <c r="K58" s="137"/>
      <c r="L58" s="121"/>
      <c r="M58" s="121"/>
      <c r="N58" s="137"/>
      <c r="O58" s="137"/>
      <c r="P58" s="137"/>
      <c r="Q58" s="137"/>
      <c r="R58" s="137"/>
      <c r="S58" s="137"/>
    </row>
    <row r="59" spans="2:19" ht="15" customHeight="1">
      <c r="B59" s="193" t="s">
        <v>527</v>
      </c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</row>
    <row r="60" spans="2:19" ht="15" customHeight="1"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</row>
  </sheetData>
  <mergeCells count="4">
    <mergeCell ref="D9:G9"/>
    <mergeCell ref="H9:K9"/>
    <mergeCell ref="L9:O9"/>
    <mergeCell ref="P9:S9"/>
  </mergeCells>
  <conditionalFormatting sqref="H28:H30 H33:H34 H37:H39 H26">
    <cfRule type="expression" dxfId="84" priority="121">
      <formula>$K26&lt;$R26</formula>
    </cfRule>
    <cfRule type="expression" dxfId="83" priority="122">
      <formula>$J26&gt;$S26</formula>
    </cfRule>
  </conditionalFormatting>
  <conditionalFormatting sqref="D42:D43 D28:D30 D33:D34 D37:D39 D26">
    <cfRule type="expression" dxfId="82" priority="117">
      <formula>$G26&lt;$R26</formula>
    </cfRule>
    <cfRule type="expression" dxfId="81" priority="118">
      <formula>$F26&gt;$S26</formula>
    </cfRule>
  </conditionalFormatting>
  <conditionalFormatting sqref="L42:L43 L28:L30 L33:L34 L37:L39 L26">
    <cfRule type="expression" dxfId="80" priority="119">
      <formula>$O26&lt;$R26</formula>
    </cfRule>
    <cfRule type="expression" dxfId="79" priority="120">
      <formula>$N26&gt;$S26</formula>
    </cfRule>
  </conditionalFormatting>
  <conditionalFormatting sqref="E33">
    <cfRule type="expression" dxfId="78" priority="110">
      <formula>E33="**"</formula>
    </cfRule>
  </conditionalFormatting>
  <conditionalFormatting sqref="E30">
    <cfRule type="expression" dxfId="77" priority="66">
      <formula>E30="**"</formula>
    </cfRule>
  </conditionalFormatting>
  <conditionalFormatting sqref="E28">
    <cfRule type="expression" dxfId="76" priority="68">
      <formula>E28="**"</formula>
    </cfRule>
  </conditionalFormatting>
  <conditionalFormatting sqref="M29">
    <cfRule type="expression" dxfId="75" priority="48">
      <formula>M29="**"</formula>
    </cfRule>
  </conditionalFormatting>
  <conditionalFormatting sqref="M37">
    <cfRule type="expression" dxfId="74" priority="44">
      <formula>M37="**"</formula>
    </cfRule>
  </conditionalFormatting>
  <conditionalFormatting sqref="M28">
    <cfRule type="expression" dxfId="73" priority="49">
      <formula>M28="**"</formula>
    </cfRule>
  </conditionalFormatting>
  <conditionalFormatting sqref="I42:I43">
    <cfRule type="expression" dxfId="72" priority="31">
      <formula>I42="**"</formula>
    </cfRule>
  </conditionalFormatting>
  <conditionalFormatting sqref="E29">
    <cfRule type="expression" dxfId="71" priority="67">
      <formula>E29="**"</formula>
    </cfRule>
  </conditionalFormatting>
  <conditionalFormatting sqref="E34">
    <cfRule type="expression" dxfId="70" priority="65">
      <formula>E34="**"</formula>
    </cfRule>
  </conditionalFormatting>
  <conditionalFormatting sqref="E37">
    <cfRule type="expression" dxfId="69" priority="64">
      <formula>E37="**"</formula>
    </cfRule>
  </conditionalFormatting>
  <conditionalFormatting sqref="E38">
    <cfRule type="expression" dxfId="68" priority="63">
      <formula>E38="**"</formula>
    </cfRule>
  </conditionalFormatting>
  <conditionalFormatting sqref="E39">
    <cfRule type="expression" dxfId="67" priority="62">
      <formula>E39="**"</formula>
    </cfRule>
  </conditionalFormatting>
  <conditionalFormatting sqref="E42">
    <cfRule type="expression" dxfId="66" priority="61">
      <formula>E42="**"</formula>
    </cfRule>
  </conditionalFormatting>
  <conditionalFormatting sqref="E43">
    <cfRule type="expression" dxfId="65" priority="60">
      <formula>E43="**"</formula>
    </cfRule>
  </conditionalFormatting>
  <conditionalFormatting sqref="I28">
    <cfRule type="expression" dxfId="64" priority="59">
      <formula>I28="**"</formula>
    </cfRule>
  </conditionalFormatting>
  <conditionalFormatting sqref="I29">
    <cfRule type="expression" dxfId="63" priority="58">
      <formula>I29="**"</formula>
    </cfRule>
  </conditionalFormatting>
  <conditionalFormatting sqref="I30">
    <cfRule type="expression" dxfId="62" priority="57">
      <formula>I30="**"</formula>
    </cfRule>
  </conditionalFormatting>
  <conditionalFormatting sqref="I33">
    <cfRule type="expression" dxfId="61" priority="56">
      <formula>I33="**"</formula>
    </cfRule>
  </conditionalFormatting>
  <conditionalFormatting sqref="I34">
    <cfRule type="expression" dxfId="60" priority="55">
      <formula>I34="**"</formula>
    </cfRule>
  </conditionalFormatting>
  <conditionalFormatting sqref="I37">
    <cfRule type="expression" dxfId="59" priority="54">
      <formula>I37="**"</formula>
    </cfRule>
  </conditionalFormatting>
  <conditionalFormatting sqref="I38">
    <cfRule type="expression" dxfId="58" priority="53">
      <formula>I38="**"</formula>
    </cfRule>
  </conditionalFormatting>
  <conditionalFormatting sqref="I39">
    <cfRule type="expression" dxfId="57" priority="52">
      <formula>I39="**"</formula>
    </cfRule>
  </conditionalFormatting>
  <conditionalFormatting sqref="M39">
    <cfRule type="expression" dxfId="56" priority="42">
      <formula>M39="**"</formula>
    </cfRule>
  </conditionalFormatting>
  <conditionalFormatting sqref="M30">
    <cfRule type="expression" dxfId="55" priority="47">
      <formula>M30="**"</formula>
    </cfRule>
  </conditionalFormatting>
  <conditionalFormatting sqref="M33">
    <cfRule type="expression" dxfId="54" priority="46">
      <formula>M33="**"</formula>
    </cfRule>
  </conditionalFormatting>
  <conditionalFormatting sqref="M34">
    <cfRule type="expression" dxfId="53" priority="45">
      <formula>M34="**"</formula>
    </cfRule>
  </conditionalFormatting>
  <conditionalFormatting sqref="M38">
    <cfRule type="expression" dxfId="52" priority="43">
      <formula>M38="**"</formula>
    </cfRule>
  </conditionalFormatting>
  <conditionalFormatting sqref="M42">
    <cfRule type="expression" dxfId="51" priority="41">
      <formula>M42="**"</formula>
    </cfRule>
  </conditionalFormatting>
  <conditionalFormatting sqref="M43">
    <cfRule type="expression" dxfId="50" priority="40">
      <formula>M43="**"</formula>
    </cfRule>
  </conditionalFormatting>
  <conditionalFormatting sqref="H42:H43">
    <cfRule type="expression" dxfId="49" priority="32">
      <formula>$K42&lt;$R42</formula>
    </cfRule>
    <cfRule type="expression" dxfId="48" priority="33">
      <formula>$J42&gt;$S42</formula>
    </cfRule>
  </conditionalFormatting>
  <conditionalFormatting sqref="H12:H21">
    <cfRule type="expression" dxfId="47" priority="29">
      <formula>$K12&lt;$R12</formula>
    </cfRule>
    <cfRule type="expression" dxfId="46" priority="30">
      <formula>$J12&gt;$S12</formula>
    </cfRule>
  </conditionalFormatting>
  <conditionalFormatting sqref="D12:D21">
    <cfRule type="expression" dxfId="45" priority="25">
      <formula>$G12&lt;$R12</formula>
    </cfRule>
    <cfRule type="expression" dxfId="44" priority="26">
      <formula>$F12&gt;$S12</formula>
    </cfRule>
  </conditionalFormatting>
  <conditionalFormatting sqref="L12:L21">
    <cfRule type="expression" dxfId="43" priority="27">
      <formula>$O12&lt;$R12</formula>
    </cfRule>
    <cfRule type="expression" dxfId="42" priority="28">
      <formula>$N12&gt;$S12</formula>
    </cfRule>
  </conditionalFormatting>
  <conditionalFormatting sqref="E12:E21 E26">
    <cfRule type="expression" dxfId="41" priority="24">
      <formula>E12="**"</formula>
    </cfRule>
  </conditionalFormatting>
  <conditionalFormatting sqref="M12:M21 M26">
    <cfRule type="expression" dxfId="40" priority="18">
      <formula>M12="**"</formula>
    </cfRule>
  </conditionalFormatting>
  <conditionalFormatting sqref="I12:I21 I26">
    <cfRule type="expression" dxfId="39" priority="21">
      <formula>I12="**"</formula>
    </cfRule>
  </conditionalFormatting>
  <conditionalFormatting sqref="H23:H25">
    <cfRule type="expression" dxfId="38" priority="14">
      <formula>$K23&lt;$R23</formula>
    </cfRule>
    <cfRule type="expression" dxfId="37" priority="15">
      <formula>$J23&gt;$S23</formula>
    </cfRule>
  </conditionalFormatting>
  <conditionalFormatting sqref="D23:D25">
    <cfRule type="expression" dxfId="36" priority="10">
      <formula>$G23&lt;$R23</formula>
    </cfRule>
    <cfRule type="expression" dxfId="35" priority="11">
      <formula>$F23&gt;$S23</formula>
    </cfRule>
  </conditionalFormatting>
  <conditionalFormatting sqref="L23:L25">
    <cfRule type="expression" dxfId="34" priority="12">
      <formula>$O23&lt;$R23</formula>
    </cfRule>
    <cfRule type="expression" dxfId="33" priority="13">
      <formula>$N23&gt;$S23</formula>
    </cfRule>
  </conditionalFormatting>
  <conditionalFormatting sqref="E23:E25">
    <cfRule type="expression" dxfId="32" priority="9">
      <formula>E23="**"</formula>
    </cfRule>
  </conditionalFormatting>
  <conditionalFormatting sqref="M23:M25">
    <cfRule type="expression" dxfId="31" priority="3">
      <formula>M23="**"</formula>
    </cfRule>
  </conditionalFormatting>
  <conditionalFormatting sqref="I23:I25">
    <cfRule type="expression" dxfId="30" priority="6">
      <formula>I23="**"</formula>
    </cfRule>
  </conditionalFormatting>
  <hyperlinks>
    <hyperlink ref="B59" r:id="rId1" xr:uid="{6E047179-FF94-4F5F-8C63-4EBE185A10ED}"/>
  </hyperlinks>
  <pageMargins left="0.25" right="0.25" top="0.75" bottom="0.75" header="0.3" footer="0.3"/>
  <pageSetup paperSize="8" scale="91" fitToHeight="0" orientation="portrait" r:id="rId2"/>
  <drawing r:id="rId3"/>
  <legacyDrawing r:id="rId4"/>
  <controls>
    <mc:AlternateContent xmlns:mc="http://schemas.openxmlformats.org/markup-compatibility/2006">
      <mc:Choice Requires="x14">
        <control shapeId="68609" r:id="rId5" name="DropDownBox">
          <controlPr defaultSize="0" autoLine="0" linkedCell="'LGA Quick Stats - Chronic'!C6" listFillRange="'Lookup Tables_OLD'!D2:D80" r:id="rId6">
            <anchor moveWithCells="1">
              <from>
                <xdr:col>2</xdr:col>
                <xdr:colOff>12700</xdr:colOff>
                <xdr:row>4</xdr:row>
                <xdr:rowOff>69850</xdr:rowOff>
              </from>
              <to>
                <xdr:col>2</xdr:col>
                <xdr:colOff>4730750</xdr:colOff>
                <xdr:row>6</xdr:row>
                <xdr:rowOff>38100</xdr:rowOff>
              </to>
            </anchor>
          </controlPr>
        </control>
      </mc:Choice>
      <mc:Fallback>
        <control shapeId="68609" r:id="rId5" name="DropDownBox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EAC5A-38A8-44EA-9AD3-B50770E6ED8D}">
  <sheetPr codeName="Sheet11">
    <tabColor rgb="FFD50032"/>
    <pageSetUpPr fitToPage="1"/>
  </sheetPr>
  <dimension ref="A5:X38"/>
  <sheetViews>
    <sheetView showGridLines="0" showRowColHeaders="0" zoomScaleNormal="100" workbookViewId="0">
      <pane ySplit="9" topLeftCell="A10" activePane="bottomLeft" state="frozen"/>
      <selection activeCell="N37" sqref="N37"/>
      <selection pane="bottomLeft" activeCell="O57" sqref="O57"/>
    </sheetView>
  </sheetViews>
  <sheetFormatPr defaultColWidth="9.1796875" defaultRowHeight="12.5"/>
  <cols>
    <col min="1" max="1" width="2.453125" style="48" customWidth="1"/>
    <col min="2" max="2" width="16.54296875" style="48" customWidth="1"/>
    <col min="3" max="3" width="69" style="48" customWidth="1"/>
    <col min="4" max="4" width="6.7265625" style="48" customWidth="1"/>
    <col min="5" max="5" width="2.7265625" style="48" customWidth="1"/>
    <col min="6" max="7" width="5.7265625" style="48" customWidth="1"/>
    <col min="8" max="8" width="10.7265625" style="48" customWidth="1"/>
    <col min="9" max="9" width="2.7265625" style="48" customWidth="1"/>
    <col min="10" max="11" width="5.7265625" style="48" customWidth="1"/>
    <col min="12" max="12" width="10.7265625" style="48" customWidth="1"/>
    <col min="13" max="13" width="2.7265625" style="48" customWidth="1"/>
    <col min="14" max="15" width="5.7265625" style="48" customWidth="1"/>
    <col min="16" max="16" width="10.7265625" style="48" customWidth="1"/>
    <col min="17" max="17" width="2.7265625" style="48" customWidth="1"/>
    <col min="18" max="19" width="5.7265625" style="48" customWidth="1"/>
    <col min="20" max="16384" width="9.1796875" style="48"/>
  </cols>
  <sheetData>
    <row r="5" spans="1:24" ht="13">
      <c r="C5" s="49"/>
    </row>
    <row r="6" spans="1:24" ht="12.75" customHeight="1">
      <c r="B6" s="50"/>
      <c r="C6" s="51" t="s">
        <v>119</v>
      </c>
    </row>
    <row r="9" spans="1:24" ht="30" customHeight="1">
      <c r="A9" s="52"/>
      <c r="B9" s="52"/>
      <c r="C9" s="157"/>
      <c r="D9" s="209" t="str">
        <f>C6</f>
        <v>Glen Eira</v>
      </c>
      <c r="E9" s="209"/>
      <c r="F9" s="209"/>
      <c r="G9" s="209"/>
      <c r="H9" s="209" t="str">
        <f>VLOOKUP(C6,Lookup!B:D,2,FALSE)</f>
        <v>Bayside Peninsula Area</v>
      </c>
      <c r="I9" s="209"/>
      <c r="J9" s="209"/>
      <c r="K9" s="209"/>
      <c r="L9" s="209" t="str">
        <f>VLOOKUP(C6,Lookup!B:D,3,FALSE)</f>
        <v>South Division</v>
      </c>
      <c r="M9" s="209"/>
      <c r="N9" s="209"/>
      <c r="O9" s="209"/>
      <c r="P9" s="210" t="s">
        <v>0</v>
      </c>
      <c r="Q9" s="210"/>
      <c r="R9" s="210"/>
      <c r="S9" s="210"/>
    </row>
    <row r="10" spans="1:24" s="63" customFormat="1" ht="7.5" customHeight="1">
      <c r="A10" s="59"/>
      <c r="B10" s="59"/>
      <c r="C10" s="60"/>
      <c r="D10" s="61"/>
      <c r="E10" s="61"/>
      <c r="F10" s="61"/>
      <c r="G10" s="61"/>
      <c r="H10" s="62"/>
      <c r="I10" s="62"/>
      <c r="J10" s="62"/>
      <c r="K10" s="62"/>
      <c r="L10" s="62"/>
      <c r="M10" s="62"/>
      <c r="N10" s="62"/>
      <c r="O10" s="62"/>
      <c r="P10" s="61"/>
      <c r="Q10" s="61"/>
      <c r="R10" s="61"/>
      <c r="S10" s="61"/>
    </row>
    <row r="11" spans="1:24" s="141" customFormat="1" ht="30" customHeight="1">
      <c r="C11" s="155" t="s">
        <v>466</v>
      </c>
      <c r="D11" s="156" t="s">
        <v>91</v>
      </c>
      <c r="E11" s="156"/>
      <c r="F11" s="156" t="s">
        <v>90</v>
      </c>
      <c r="G11" s="156" t="s">
        <v>89</v>
      </c>
      <c r="H11" s="156" t="s">
        <v>91</v>
      </c>
      <c r="I11" s="156"/>
      <c r="J11" s="156" t="s">
        <v>90</v>
      </c>
      <c r="K11" s="156" t="s">
        <v>89</v>
      </c>
      <c r="L11" s="156" t="s">
        <v>91</v>
      </c>
      <c r="M11" s="156"/>
      <c r="N11" s="156" t="s">
        <v>90</v>
      </c>
      <c r="O11" s="156" t="s">
        <v>89</v>
      </c>
      <c r="P11" s="156" t="s">
        <v>91</v>
      </c>
      <c r="Q11" s="156"/>
      <c r="R11" s="156" t="s">
        <v>90</v>
      </c>
      <c r="S11" s="156" t="s">
        <v>89</v>
      </c>
    </row>
    <row r="12" spans="1:24" ht="15" customHeight="1">
      <c r="C12" s="126" t="s">
        <v>443</v>
      </c>
      <c r="D12" s="127">
        <f>IF(SUMIFS('Quick Stats Data'!D:D,'Quick Stats Data'!A:A,$C$11,'Quick Stats Data'!$B:$B,$C12,'Quick Stats Data'!$C:$C,$D$9)=0," ",SUMIFS('Quick Stats Data'!D:D,'Quick Stats Data'!A:A,$C$11,'Quick Stats Data'!$B:$B,$C12,'Quick Stats Data'!$C:$C,$D$9))</f>
        <v>43.59</v>
      </c>
      <c r="E12" s="128" t="str">
        <f>IF(SUMIFS('Quick Stats Data'!K:K,'Quick Stats Data'!A:A,$C$11,'Quick Stats Data'!B:B,C12,'Quick Stats Data'!C:C,$D$9)&gt;=50,"**",(IF(SUMIFS('Quick Stats Data'!K:K,'Quick Stats Data'!A:A,$C$11,'Quick Stats Data'!B:B,C12,'Quick Stats Data'!C:C,$D$9)&gt;25,IF(SUMIFS('Quick Stats Data'!K:K,'Quick Stats Data'!A:A,$C$11,'Quick Stats Data'!B:B,C12,'Quick Stats Data'!C:C,$D$9),"*"," ")," ")))</f>
        <v xml:space="preserve"> </v>
      </c>
      <c r="F12" s="128">
        <f>IF(SUMIFS('Quick Stats Data'!E:E,'Quick Stats Data'!A:A,$C$11,'Quick Stats Data'!$B:$B,$C12,'Quick Stats Data'!$C:$C,$D$9)=0," ",SUMIFS('Quick Stats Data'!E:E,'Quick Stats Data'!A:A,$C$11,'Quick Stats Data'!$B:$B,$C12,'Quick Stats Data'!$C:$C,$D$9))</f>
        <v>38.090000000000003</v>
      </c>
      <c r="G12" s="128">
        <f>IF(SUMIFS('Quick Stats Data'!F:F,'Quick Stats Data'!A:A,$C$11,'Quick Stats Data'!$B:$B,$C12,'Quick Stats Data'!$C:$C,$D$9)=0," ",SUMIFS('Quick Stats Data'!F:F,'Quick Stats Data'!A:A,$C$11,'Quick Stats Data'!$B:$B,$C12,'Quick Stats Data'!$C:$C,$D$9))</f>
        <v>49.24</v>
      </c>
      <c r="H12" s="127">
        <f>IF(SUMIFS('Quick Stats Data'!D:D,'Quick Stats Data'!A:A,$C$11,'Quick Stats Data'!$B:$B,$C12,'Quick Stats Data'!$C:$C,$H$9)=0," ",SUMIFS('Quick Stats Data'!D:D,'Quick Stats Data'!A:A,$C$11,'Quick Stats Data'!$B:$B,$C12,'Quick Stats Data'!$C:$C,$H$9))</f>
        <v>42.18</v>
      </c>
      <c r="I12" s="128" t="str">
        <f>IF(SUMIFS('Quick Stats Data'!K:K,'Quick Stats Data'!A:A,$C$11,'Quick Stats Data'!B:B,C12,'Quick Stats Data'!C:C,$H$9)&gt;=50,"**",(IF(SUMIFS('Quick Stats Data'!K:K,'Quick Stats Data'!A:A,$C$11,'Quick Stats Data'!B:B,C12,'Quick Stats Data'!C:C,$H$9)&gt;25,IF(SUMIFS('Quick Stats Data'!K:K,'Quick Stats Data'!A:A,$C$11,'Quick Stats Data'!B:B,C12,'Quick Stats Data'!C:C,$H$9),"*"," ")," ")))</f>
        <v xml:space="preserve"> </v>
      </c>
      <c r="J12" s="128">
        <f>IF(SUMIFS('Quick Stats Data'!E:E,'Quick Stats Data'!A:A,$C$11,'Quick Stats Data'!$B:$B,$C12,'Quick Stats Data'!$C:$C,$H$9)=0," ",SUMIFS('Quick Stats Data'!E:E,'Quick Stats Data'!A:A,$C$11,'Quick Stats Data'!$B:$B,$C12,'Quick Stats Data'!$C:$C,$H$9))</f>
        <v>39.85</v>
      </c>
      <c r="K12" s="128">
        <f>IF(SUMIFS('Quick Stats Data'!F:F,'Quick Stats Data'!A:A,$C$11,'Quick Stats Data'!$B:$B,$C12,'Quick Stats Data'!$C:$C,$H$9)=0," ",SUMIFS('Quick Stats Data'!F:F,'Quick Stats Data'!A:A,$C$11,'Quick Stats Data'!$B:$B,$C12,'Quick Stats Data'!$C:$C,$H$9))</f>
        <v>44.54</v>
      </c>
      <c r="L12" s="127">
        <f>IF(SUMIFS('Quick Stats Data'!D:D,'Quick Stats Data'!A:A,$C$11,'Quick Stats Data'!$B:$B,$C12,'Quick Stats Data'!$C:$C,$L$9)=0," ",SUMIFS('Quick Stats Data'!D:D,'Quick Stats Data'!A:A,$C$11,'Quick Stats Data'!$B:$B,$C12,'Quick Stats Data'!$C:$C,$L$9))</f>
        <v>37.69</v>
      </c>
      <c r="M12" s="128" t="str">
        <f>IF(SUMIFS('Quick Stats Data'!K:K,'Quick Stats Data'!A:A,$C$11,'Quick Stats Data'!B:B,C12,'Quick Stats Data'!C:C,$L$9)&gt;=50,"**",(IF(SUMIFS('Quick Stats Data'!K:K,'Quick Stats Data'!A:A,$C$11,'Quick Stats Data'!B:B,C12,'Quick Stats Data'!C:C,$L$9)&gt;25,IF(SUMIFS('Quick Stats Data'!K:K,'Quick Stats Data'!A:A,$C$11,'Quick Stats Data'!B:B,C12,'Quick Stats Data'!C:C,$L$9),"*"," ")," ")))</f>
        <v xml:space="preserve"> </v>
      </c>
      <c r="N12" s="128">
        <f>IF(SUMIFS('Quick Stats Data'!E:E,'Quick Stats Data'!A:A,$C$11,'Quick Stats Data'!$B:$B,$C12,'Quick Stats Data'!$C:$C,$L$9)=0," ",SUMIFS('Quick Stats Data'!E:E,'Quick Stats Data'!A:A,$C$11,'Quick Stats Data'!$B:$B,$C12,'Quick Stats Data'!$C:$C,$L$9))</f>
        <v>36.020000000000003</v>
      </c>
      <c r="O12" s="128">
        <f>IF(SUMIFS('Quick Stats Data'!F:F,'Quick Stats Data'!A:A,$C$11,'Quick Stats Data'!$B:$B,$C12,'Quick Stats Data'!$C:$C,$L$9)=0," ",SUMIFS('Quick Stats Data'!F:F,'Quick Stats Data'!A:A,$C$11,'Quick Stats Data'!$B:$B,$C12,'Quick Stats Data'!$C:$C,$L$9))</f>
        <v>39.39</v>
      </c>
      <c r="P12" s="127">
        <f>SUMIFS('Quick Stats Data'!D:D,'Quick Stats Data'!$A:$A,$C$11,'Quick Stats Data'!$B:$B,$C12,'Quick Stats Data'!$C:$C,$P$9)</f>
        <v>37.21</v>
      </c>
      <c r="Q12" s="127"/>
      <c r="R12" s="128">
        <f>SUMIFS('Quick Stats Data'!E:E,'Quick Stats Data'!$A:$A,$C$11,'Quick Stats Data'!$B:$B,$C12,'Quick Stats Data'!$C:$C,$P$9)</f>
        <v>36.33</v>
      </c>
      <c r="S12" s="128">
        <f>SUMIFS('Quick Stats Data'!F:F,'Quick Stats Data'!$A:$A,$C$11,'Quick Stats Data'!$B:$B,$C12,'Quick Stats Data'!$C:$C,$P$9)</f>
        <v>38.090000000000003</v>
      </c>
    </row>
    <row r="13" spans="1:24" ht="15" customHeight="1">
      <c r="C13" s="126" t="s">
        <v>295</v>
      </c>
      <c r="D13" s="127">
        <f>IF(SUMIFS('Quick Stats Data'!D:D,'Quick Stats Data'!A:A,$C$11,'Quick Stats Data'!$B:$B,$C13,'Quick Stats Data'!$C:$C,$D$9)=0," ",SUMIFS('Quick Stats Data'!D:D,'Quick Stats Data'!A:A,$C$11,'Quick Stats Data'!$B:$B,$C13,'Quick Stats Data'!$C:$C,$D$9))</f>
        <v>35.5</v>
      </c>
      <c r="E13" s="128" t="str">
        <f>IF(SUMIFS('Quick Stats Data'!K:K,'Quick Stats Data'!A:A,$C$11,'Quick Stats Data'!B:B,C13,'Quick Stats Data'!C:C,$D$9)&gt;=50,"**",(IF(SUMIFS('Quick Stats Data'!K:K,'Quick Stats Data'!A:A,$C$11,'Quick Stats Data'!B:B,C13,'Quick Stats Data'!C:C,$D$9)&gt;25,IF(SUMIFS('Quick Stats Data'!K:K,'Quick Stats Data'!A:A,$C$11,'Quick Stats Data'!B:B,C13,'Quick Stats Data'!C:C,$D$9),"*"," ")," ")))</f>
        <v xml:space="preserve"> </v>
      </c>
      <c r="F13" s="128">
        <f>IF(SUMIFS('Quick Stats Data'!E:E,'Quick Stats Data'!A:A,$C$11,'Quick Stats Data'!$B:$B,$C13,'Quick Stats Data'!$C:$C,$D$9)=0," ",SUMIFS('Quick Stats Data'!E:E,'Quick Stats Data'!A:A,$C$11,'Quick Stats Data'!$B:$B,$C13,'Quick Stats Data'!$C:$C,$D$9))</f>
        <v>30.16</v>
      </c>
      <c r="G13" s="128">
        <f>IF(SUMIFS('Quick Stats Data'!F:F,'Quick Stats Data'!A:A,$C$11,'Quick Stats Data'!$B:$B,$C13,'Quick Stats Data'!$C:$C,$D$9)=0," ",SUMIFS('Quick Stats Data'!F:F,'Quick Stats Data'!A:A,$C$11,'Quick Stats Data'!$B:$B,$C13,'Quick Stats Data'!$C:$C,$D$9))</f>
        <v>41.23</v>
      </c>
      <c r="H13" s="127">
        <f>IF(SUMIFS('Quick Stats Data'!D:D,'Quick Stats Data'!A:A,$C$11,'Quick Stats Data'!$B:$B,$C13,'Quick Stats Data'!$C:$C,$H$9)=0," ",SUMIFS('Quick Stats Data'!D:D,'Quick Stats Data'!A:A,$C$11,'Quick Stats Data'!$B:$B,$C13,'Quick Stats Data'!$C:$C,$H$9))</f>
        <v>32.51</v>
      </c>
      <c r="I13" s="128" t="str">
        <f>IF(SUMIFS('Quick Stats Data'!K:K,'Quick Stats Data'!A:A,$C$11,'Quick Stats Data'!B:B,C13,'Quick Stats Data'!C:C,$H$9)&gt;=50,"**",(IF(SUMIFS('Quick Stats Data'!K:K,'Quick Stats Data'!A:A,$C$11,'Quick Stats Data'!B:B,C13,'Quick Stats Data'!C:C,$H$9)&gt;25,IF(SUMIFS('Quick Stats Data'!K:K,'Quick Stats Data'!A:A,$C$11,'Quick Stats Data'!B:B,C13,'Quick Stats Data'!C:C,$H$9),"*"," ")," ")))</f>
        <v xml:space="preserve"> </v>
      </c>
      <c r="J13" s="128">
        <f>IF(SUMIFS('Quick Stats Data'!E:E,'Quick Stats Data'!A:A,$C$11,'Quick Stats Data'!$B:$B,$C13,'Quick Stats Data'!$C:$C,$H$9)=0," ",SUMIFS('Quick Stats Data'!E:E,'Quick Stats Data'!A:A,$C$11,'Quick Stats Data'!$B:$B,$C13,'Quick Stats Data'!$C:$C,$H$9))</f>
        <v>30.3</v>
      </c>
      <c r="K13" s="128">
        <f>IF(SUMIFS('Quick Stats Data'!F:F,'Quick Stats Data'!A:A,$C$11,'Quick Stats Data'!$B:$B,$C13,'Quick Stats Data'!$C:$C,$H$9)=0," ",SUMIFS('Quick Stats Data'!F:F,'Quick Stats Data'!A:A,$C$11,'Quick Stats Data'!$B:$B,$C13,'Quick Stats Data'!$C:$C,$H$9))</f>
        <v>34.79</v>
      </c>
      <c r="L13" s="127">
        <f>IF(SUMIFS('Quick Stats Data'!D:D,'Quick Stats Data'!A:A,$C$11,'Quick Stats Data'!$B:$B,$C13,'Quick Stats Data'!$C:$C,$L$9)=0," ",SUMIFS('Quick Stats Data'!D:D,'Quick Stats Data'!A:A,$C$11,'Quick Stats Data'!$B:$B,$C13,'Quick Stats Data'!$C:$C,$L$9))</f>
        <v>32.99</v>
      </c>
      <c r="M13" s="128" t="str">
        <f>IF(SUMIFS('Quick Stats Data'!K:K,'Quick Stats Data'!A:A,$C$11,'Quick Stats Data'!B:B,C13,'Quick Stats Data'!C:C,$L$9)&gt;=50,"**",(IF(SUMIFS('Quick Stats Data'!K:K,'Quick Stats Data'!A:A,$C$11,'Quick Stats Data'!B:B,C13,'Quick Stats Data'!C:C,$L$9)&gt;25,IF(SUMIFS('Quick Stats Data'!K:K,'Quick Stats Data'!A:A,$C$11,'Quick Stats Data'!B:B,C13,'Quick Stats Data'!C:C,$L$9),"*"," ")," ")))</f>
        <v xml:space="preserve"> </v>
      </c>
      <c r="N13" s="128">
        <f>IF(SUMIFS('Quick Stats Data'!E:E,'Quick Stats Data'!A:A,$C$11,'Quick Stats Data'!$B:$B,$C13,'Quick Stats Data'!$C:$C,$L$9)=0," ",SUMIFS('Quick Stats Data'!E:E,'Quick Stats Data'!A:A,$C$11,'Quick Stats Data'!$B:$B,$C13,'Quick Stats Data'!$C:$C,$L$9))</f>
        <v>31.35</v>
      </c>
      <c r="O13" s="128">
        <f>IF(SUMIFS('Quick Stats Data'!F:F,'Quick Stats Data'!A:A,$C$11,'Quick Stats Data'!$B:$B,$C13,'Quick Stats Data'!$C:$C,$L$9)=0," ",SUMIFS('Quick Stats Data'!F:F,'Quick Stats Data'!A:A,$C$11,'Quick Stats Data'!$B:$B,$C13,'Quick Stats Data'!$C:$C,$L$9))</f>
        <v>34.67</v>
      </c>
      <c r="P13" s="127">
        <f>SUMIFS('Quick Stats Data'!D:D,'Quick Stats Data'!$A:$A,$C$11,'Quick Stats Data'!$B:$B,$C13,'Quick Stats Data'!$C:$C,$P$9)</f>
        <v>34.020000000000003</v>
      </c>
      <c r="Q13" s="127"/>
      <c r="R13" s="128">
        <f>SUMIFS('Quick Stats Data'!E:E,'Quick Stats Data'!$A:$A,$C$11,'Quick Stats Data'!$B:$B,$C13,'Quick Stats Data'!$C:$C,$P$9)</f>
        <v>33.15</v>
      </c>
      <c r="S13" s="128">
        <f>SUMIFS('Quick Stats Data'!F:F,'Quick Stats Data'!$A:$A,$C$11,'Quick Stats Data'!$B:$B,$C13,'Quick Stats Data'!$C:$C,$P$9)</f>
        <v>34.9</v>
      </c>
    </row>
    <row r="14" spans="1:24" ht="15" customHeight="1">
      <c r="C14" s="126" t="s">
        <v>444</v>
      </c>
      <c r="D14" s="127">
        <f>IF(SUMIFS('Quick Stats Data'!D:D,'Quick Stats Data'!A:A,$C$11,'Quick Stats Data'!$B:$B,$C14,'Quick Stats Data'!$C:$C,$D$9)=0," ",SUMIFS('Quick Stats Data'!D:D,'Quick Stats Data'!A:A,$C$11,'Quick Stats Data'!$B:$B,$C14,'Quick Stats Data'!$C:$C,$D$9))</f>
        <v>17.88</v>
      </c>
      <c r="E14" s="128" t="str">
        <f>IF(SUMIFS('Quick Stats Data'!K:K,'Quick Stats Data'!A:A,$C$11,'Quick Stats Data'!B:B,C14,'Quick Stats Data'!C:C,$D$9)&gt;=50,"**",(IF(SUMIFS('Quick Stats Data'!K:K,'Quick Stats Data'!A:A,$C$11,'Quick Stats Data'!B:B,C14,'Quick Stats Data'!C:C,$D$9)&gt;25,IF(SUMIFS('Quick Stats Data'!K:K,'Quick Stats Data'!A:A,$C$11,'Quick Stats Data'!B:B,C14,'Quick Stats Data'!C:C,$D$9),"*"," ")," ")))</f>
        <v xml:space="preserve"> </v>
      </c>
      <c r="F14" s="128">
        <f>IF(SUMIFS('Quick Stats Data'!E:E,'Quick Stats Data'!A:A,$C$11,'Quick Stats Data'!$B:$B,$C14,'Quick Stats Data'!$C:$C,$D$9)=0," ",SUMIFS('Quick Stats Data'!E:E,'Quick Stats Data'!A:A,$C$11,'Quick Stats Data'!$B:$B,$C14,'Quick Stats Data'!$C:$C,$D$9))</f>
        <v>14.04</v>
      </c>
      <c r="G14" s="128">
        <f>IF(SUMIFS('Quick Stats Data'!F:F,'Quick Stats Data'!A:A,$C$11,'Quick Stats Data'!$B:$B,$C14,'Quick Stats Data'!$C:$C,$D$9)=0," ",SUMIFS('Quick Stats Data'!F:F,'Quick Stats Data'!A:A,$C$11,'Quick Stats Data'!$B:$B,$C14,'Quick Stats Data'!$C:$C,$D$9))</f>
        <v>22.5</v>
      </c>
      <c r="H14" s="127">
        <f>IF(SUMIFS('Quick Stats Data'!D:D,'Quick Stats Data'!A:A,$C$11,'Quick Stats Data'!$B:$B,$C14,'Quick Stats Data'!$C:$C,$H$9)=0," ",SUMIFS('Quick Stats Data'!D:D,'Quick Stats Data'!A:A,$C$11,'Quick Stats Data'!$B:$B,$C14,'Quick Stats Data'!$C:$C,$H$9))</f>
        <v>21.76</v>
      </c>
      <c r="I14" s="128" t="str">
        <f>IF(SUMIFS('Quick Stats Data'!K:K,'Quick Stats Data'!A:A,$C$11,'Quick Stats Data'!B:B,C14,'Quick Stats Data'!C:C,$H$9)&gt;=50,"**",(IF(SUMIFS('Quick Stats Data'!K:K,'Quick Stats Data'!A:A,$C$11,'Quick Stats Data'!B:B,C14,'Quick Stats Data'!C:C,$H$9)&gt;25,IF(SUMIFS('Quick Stats Data'!K:K,'Quick Stats Data'!A:A,$C$11,'Quick Stats Data'!B:B,C14,'Quick Stats Data'!C:C,$H$9),"*"," ")," ")))</f>
        <v xml:space="preserve"> </v>
      </c>
      <c r="J14" s="128">
        <f>IF(SUMIFS('Quick Stats Data'!E:E,'Quick Stats Data'!A:A,$C$11,'Quick Stats Data'!$B:$B,$C14,'Quick Stats Data'!$C:$C,$H$9)=0," ",SUMIFS('Quick Stats Data'!E:E,'Quick Stats Data'!A:A,$C$11,'Quick Stats Data'!$B:$B,$C14,'Quick Stats Data'!$C:$C,$H$9))</f>
        <v>19.84</v>
      </c>
      <c r="K14" s="128">
        <f>IF(SUMIFS('Quick Stats Data'!F:F,'Quick Stats Data'!A:A,$C$11,'Quick Stats Data'!$B:$B,$C14,'Quick Stats Data'!$C:$C,$H$9)=0," ",SUMIFS('Quick Stats Data'!F:F,'Quick Stats Data'!A:A,$C$11,'Quick Stats Data'!$B:$B,$C14,'Quick Stats Data'!$C:$C,$H$9))</f>
        <v>23.82</v>
      </c>
      <c r="L14" s="127">
        <f>IF(SUMIFS('Quick Stats Data'!D:D,'Quick Stats Data'!A:A,$C$11,'Quick Stats Data'!$B:$B,$C14,'Quick Stats Data'!$C:$C,$L$9)=0," ",SUMIFS('Quick Stats Data'!D:D,'Quick Stats Data'!A:A,$C$11,'Quick Stats Data'!$B:$B,$C14,'Quick Stats Data'!$C:$C,$L$9))</f>
        <v>25.05</v>
      </c>
      <c r="M14" s="128" t="str">
        <f>IF(SUMIFS('Quick Stats Data'!K:K,'Quick Stats Data'!A:A,$C$11,'Quick Stats Data'!B:B,C14,'Quick Stats Data'!C:C,$L$9)&gt;=50,"**",(IF(SUMIFS('Quick Stats Data'!K:K,'Quick Stats Data'!A:A,$C$11,'Quick Stats Data'!B:B,C14,'Quick Stats Data'!C:C,$L$9)&gt;25,IF(SUMIFS('Quick Stats Data'!K:K,'Quick Stats Data'!A:A,$C$11,'Quick Stats Data'!B:B,C14,'Quick Stats Data'!C:C,$L$9),"*"," ")," ")))</f>
        <v xml:space="preserve"> </v>
      </c>
      <c r="N14" s="128">
        <f>IF(SUMIFS('Quick Stats Data'!E:E,'Quick Stats Data'!A:A,$C$11,'Quick Stats Data'!$B:$B,$C14,'Quick Stats Data'!$C:$C,$L$9)=0," ",SUMIFS('Quick Stats Data'!E:E,'Quick Stats Data'!A:A,$C$11,'Quick Stats Data'!$B:$B,$C14,'Quick Stats Data'!$C:$C,$L$9))</f>
        <v>23.53</v>
      </c>
      <c r="O14" s="128">
        <f>IF(SUMIFS('Quick Stats Data'!F:F,'Quick Stats Data'!A:A,$C$11,'Quick Stats Data'!$B:$B,$C14,'Quick Stats Data'!$C:$C,$L$9)=0," ",SUMIFS('Quick Stats Data'!F:F,'Quick Stats Data'!A:A,$C$11,'Quick Stats Data'!$B:$B,$C14,'Quick Stats Data'!$C:$C,$L$9))</f>
        <v>26.62</v>
      </c>
      <c r="P14" s="127">
        <f>SUMIFS('Quick Stats Data'!D:D,'Quick Stats Data'!$A:$A,$C$11,'Quick Stats Data'!$B:$B,$C14,'Quick Stats Data'!$C:$C,$P$9)</f>
        <v>24.41</v>
      </c>
      <c r="Q14" s="127"/>
      <c r="R14" s="128">
        <f>SUMIFS('Quick Stats Data'!E:E,'Quick Stats Data'!$A:$A,$C$11,'Quick Stats Data'!$B:$B,$C14,'Quick Stats Data'!$C:$C,$P$9)</f>
        <v>23.62</v>
      </c>
      <c r="S14" s="128">
        <f>SUMIFS('Quick Stats Data'!F:F,'Quick Stats Data'!$A:$A,$C$11,'Quick Stats Data'!$B:$B,$C14,'Quick Stats Data'!$C:$C,$P$9)</f>
        <v>25.22</v>
      </c>
    </row>
    <row r="15" spans="1:24" ht="15" customHeight="1">
      <c r="C15" s="126" t="s">
        <v>300</v>
      </c>
      <c r="D15" s="127">
        <f>IF(SUMIFS('Quick Stats Data'!D:D,'Quick Stats Data'!A:A,$C$11,'Quick Stats Data'!$B:$B,$C15,'Quick Stats Data'!$C:$C,$D$9)=0," ",SUMIFS('Quick Stats Data'!D:D,'Quick Stats Data'!A:A,$C$11,'Quick Stats Data'!$B:$B,$C15,'Quick Stats Data'!$C:$C,$D$9))</f>
        <v>2.78</v>
      </c>
      <c r="E15" s="128" t="str">
        <f>IF(SUMIFS('Quick Stats Data'!K:K,'Quick Stats Data'!A:A,$C$11,'Quick Stats Data'!B:B,C15,'Quick Stats Data'!C:C,$D$9)&gt;=50,"**",(IF(SUMIFS('Quick Stats Data'!K:K,'Quick Stats Data'!A:A,$C$11,'Quick Stats Data'!B:B,C15,'Quick Stats Data'!C:C,$D$9)&gt;25,IF(SUMIFS('Quick Stats Data'!K:K,'Quick Stats Data'!A:A,$C$11,'Quick Stats Data'!B:B,C15,'Quick Stats Data'!C:C,$D$9),"*"," ")," ")))</f>
        <v>*</v>
      </c>
      <c r="F15" s="128">
        <f>IF(SUMIFS('Quick Stats Data'!E:E,'Quick Stats Data'!A:A,$C$11,'Quick Stats Data'!$B:$B,$C15,'Quick Stats Data'!$C:$C,$D$9)=0," ",SUMIFS('Quick Stats Data'!E:E,'Quick Stats Data'!A:A,$C$11,'Quick Stats Data'!$B:$B,$C15,'Quick Stats Data'!$C:$C,$D$9))</f>
        <v>1.39</v>
      </c>
      <c r="G15" s="128">
        <f>IF(SUMIFS('Quick Stats Data'!F:F,'Quick Stats Data'!A:A,$C$11,'Quick Stats Data'!$B:$B,$C15,'Quick Stats Data'!$C:$C,$D$9)=0," ",SUMIFS('Quick Stats Data'!F:F,'Quick Stats Data'!A:A,$C$11,'Quick Stats Data'!$B:$B,$C15,'Quick Stats Data'!$C:$C,$D$9))</f>
        <v>5.47</v>
      </c>
      <c r="H15" s="127">
        <f>IF(SUMIFS('Quick Stats Data'!D:D,'Quick Stats Data'!A:A,$C$11,'Quick Stats Data'!$B:$B,$C15,'Quick Stats Data'!$C:$C,$H$9)=0," ",SUMIFS('Quick Stats Data'!D:D,'Quick Stats Data'!A:A,$C$11,'Quick Stats Data'!$B:$B,$C15,'Quick Stats Data'!$C:$C,$H$9))</f>
        <v>3.11</v>
      </c>
      <c r="I15" s="128" t="str">
        <f>IF(SUMIFS('Quick Stats Data'!K:K,'Quick Stats Data'!A:A,$C$11,'Quick Stats Data'!B:B,C15,'Quick Stats Data'!C:C,$H$9)&gt;=50,"**",(IF(SUMIFS('Quick Stats Data'!K:K,'Quick Stats Data'!A:A,$C$11,'Quick Stats Data'!B:B,C15,'Quick Stats Data'!C:C,$H$9)&gt;25,IF(SUMIFS('Quick Stats Data'!K:K,'Quick Stats Data'!A:A,$C$11,'Quick Stats Data'!B:B,C15,'Quick Stats Data'!C:C,$H$9),"*"," ")," ")))</f>
        <v xml:space="preserve"> </v>
      </c>
      <c r="J15" s="128">
        <f>IF(SUMIFS('Quick Stats Data'!E:E,'Quick Stats Data'!A:A,$C$11,'Quick Stats Data'!$B:$B,$C15,'Quick Stats Data'!$C:$C,$H$9)=0," ",SUMIFS('Quick Stats Data'!E:E,'Quick Stats Data'!A:A,$C$11,'Quick Stats Data'!$B:$B,$C15,'Quick Stats Data'!$C:$C,$H$9))</f>
        <v>2.38</v>
      </c>
      <c r="K15" s="128">
        <f>IF(SUMIFS('Quick Stats Data'!F:F,'Quick Stats Data'!A:A,$C$11,'Quick Stats Data'!$B:$B,$C15,'Quick Stats Data'!$C:$C,$H$9)=0," ",SUMIFS('Quick Stats Data'!F:F,'Quick Stats Data'!A:A,$C$11,'Quick Stats Data'!$B:$B,$C15,'Quick Stats Data'!$C:$C,$H$9))</f>
        <v>4.05</v>
      </c>
      <c r="L15" s="127">
        <f>IF(SUMIFS('Quick Stats Data'!D:D,'Quick Stats Data'!A:A,$C$11,'Quick Stats Data'!$B:$B,$C15,'Quick Stats Data'!$C:$C,$L$9)=0," ",SUMIFS('Quick Stats Data'!D:D,'Quick Stats Data'!A:A,$C$11,'Quick Stats Data'!$B:$B,$C15,'Quick Stats Data'!$C:$C,$L$9))</f>
        <v>3.82</v>
      </c>
      <c r="M15" s="128" t="str">
        <f>IF(SUMIFS('Quick Stats Data'!K:K,'Quick Stats Data'!A:A,$C$11,'Quick Stats Data'!B:B,C15,'Quick Stats Data'!C:C,$L$9)&gt;=50,"**",(IF(SUMIFS('Quick Stats Data'!K:K,'Quick Stats Data'!A:A,$C$11,'Quick Stats Data'!B:B,C15,'Quick Stats Data'!C:C,$L$9)&gt;25,IF(SUMIFS('Quick Stats Data'!K:K,'Quick Stats Data'!A:A,$C$11,'Quick Stats Data'!B:B,C15,'Quick Stats Data'!C:C,$L$9),"*"," ")," ")))</f>
        <v xml:space="preserve"> </v>
      </c>
      <c r="N15" s="128">
        <f>IF(SUMIFS('Quick Stats Data'!E:E,'Quick Stats Data'!A:A,$C$11,'Quick Stats Data'!$B:$B,$C15,'Quick Stats Data'!$C:$C,$L$9)=0," ",SUMIFS('Quick Stats Data'!E:E,'Quick Stats Data'!A:A,$C$11,'Quick Stats Data'!$B:$B,$C15,'Quick Stats Data'!$C:$C,$L$9))</f>
        <v>3.25</v>
      </c>
      <c r="O15" s="128">
        <f>IF(SUMIFS('Quick Stats Data'!F:F,'Quick Stats Data'!A:A,$C$11,'Quick Stats Data'!$B:$B,$C15,'Quick Stats Data'!$C:$C,$L$9)=0," ",SUMIFS('Quick Stats Data'!F:F,'Quick Stats Data'!A:A,$C$11,'Quick Stats Data'!$B:$B,$C15,'Quick Stats Data'!$C:$C,$L$9))</f>
        <v>4.4800000000000004</v>
      </c>
      <c r="P15" s="127">
        <f>SUMIFS('Quick Stats Data'!D:D,'Quick Stats Data'!$A:$A,$C$11,'Quick Stats Data'!$B:$B,$C15,'Quick Stats Data'!$C:$C,$P$9)</f>
        <v>3.95</v>
      </c>
      <c r="Q15" s="127"/>
      <c r="R15" s="128">
        <f>SUMIFS('Quick Stats Data'!E:E,'Quick Stats Data'!$A:$A,$C$11,'Quick Stats Data'!$B:$B,$C15,'Quick Stats Data'!$C:$C,$P$9)</f>
        <v>3.65</v>
      </c>
      <c r="S15" s="128">
        <f>SUMIFS('Quick Stats Data'!F:F,'Quick Stats Data'!$A:$A,$C$11,'Quick Stats Data'!$B:$B,$C15,'Quick Stats Data'!$C:$C,$P$9)</f>
        <v>4.28</v>
      </c>
    </row>
    <row r="16" spans="1:24" ht="15" customHeight="1">
      <c r="C16" s="63"/>
      <c r="D16" s="68"/>
      <c r="E16" s="68"/>
      <c r="F16" s="63"/>
      <c r="G16" s="63"/>
      <c r="H16" s="68"/>
      <c r="I16" s="68"/>
      <c r="J16" s="63"/>
      <c r="K16" s="63"/>
      <c r="L16" s="68"/>
      <c r="M16" s="68"/>
      <c r="N16" s="63"/>
      <c r="O16" s="63"/>
      <c r="P16" s="68"/>
      <c r="Q16" s="68"/>
      <c r="R16" s="63"/>
      <c r="S16" s="63"/>
      <c r="V16" s="52"/>
      <c r="W16" s="52"/>
      <c r="X16" s="52"/>
    </row>
    <row r="17" spans="1:24" ht="30" customHeight="1">
      <c r="C17" s="155" t="s">
        <v>467</v>
      </c>
      <c r="D17" s="156" t="s">
        <v>91</v>
      </c>
      <c r="E17" s="156"/>
      <c r="F17" s="156" t="s">
        <v>90</v>
      </c>
      <c r="G17" s="156" t="s">
        <v>89</v>
      </c>
      <c r="H17" s="156" t="s">
        <v>91</v>
      </c>
      <c r="I17" s="156"/>
      <c r="J17" s="156" t="s">
        <v>90</v>
      </c>
      <c r="K17" s="156" t="s">
        <v>89</v>
      </c>
      <c r="L17" s="156" t="s">
        <v>91</v>
      </c>
      <c r="M17" s="156"/>
      <c r="N17" s="156" t="s">
        <v>90</v>
      </c>
      <c r="O17" s="156" t="s">
        <v>89</v>
      </c>
      <c r="P17" s="156" t="s">
        <v>91</v>
      </c>
      <c r="Q17" s="156"/>
      <c r="R17" s="156" t="s">
        <v>90</v>
      </c>
      <c r="S17" s="156" t="s">
        <v>89</v>
      </c>
      <c r="V17" s="52"/>
      <c r="W17" s="52"/>
      <c r="X17" s="52"/>
    </row>
    <row r="18" spans="1:24" ht="15" customHeight="1">
      <c r="C18" s="126" t="s">
        <v>298</v>
      </c>
      <c r="D18" s="127">
        <f>IF(SUMIFS('Quick Stats Data'!D:D,'Quick Stats Data'!A:A,$C$17,'Quick Stats Data'!$B:$B,$C18,'Quick Stats Data'!$C:$C,$D$9)=0," ",SUMIFS('Quick Stats Data'!D:D,'Quick Stats Data'!A:A,$C$17,'Quick Stats Data'!$B:$B,$C18,'Quick Stats Data'!$C:$C,$D$9))</f>
        <v>7.88</v>
      </c>
      <c r="E18" s="128" t="str">
        <f>IF(SUMIFS('Quick Stats Data'!K:K,'Quick Stats Data'!A:A,$C$17,'Quick Stats Data'!B:B,C18,'Quick Stats Data'!C:C,$D$9)&gt;=50,"**",(IF(SUMIFS('Quick Stats Data'!K:K,'Quick Stats Data'!A:A,$C$17,'Quick Stats Data'!B:B,C18,'Quick Stats Data'!C:C,$D$9)&gt;25,IF(SUMIFS('Quick Stats Data'!K:K,'Quick Stats Data'!A:A,$C$17,'Quick Stats Data'!B:B,C18,'Quick Stats Data'!C:C,$D$9),"*"," ")," ")))</f>
        <v xml:space="preserve"> </v>
      </c>
      <c r="F18" s="128">
        <f>IF(SUMIFS('Quick Stats Data'!E:E,'Quick Stats Data'!A:A,$C$17,'Quick Stats Data'!$B:$B,$C18,'Quick Stats Data'!$C:$C,$D$9)=0," ",SUMIFS('Quick Stats Data'!E:E,'Quick Stats Data'!A:A,$C$17,'Quick Stats Data'!$B:$B,$C18,'Quick Stats Data'!$C:$C,$D$9))</f>
        <v>5.59</v>
      </c>
      <c r="G18" s="128">
        <f>IF(SUMIFS('Quick Stats Data'!F:F,'Quick Stats Data'!A:A,$C$17,'Quick Stats Data'!$B:$B,$C18,'Quick Stats Data'!$C:$C,$D$9)=0," ",SUMIFS('Quick Stats Data'!F:F,'Quick Stats Data'!A:A,$C$17,'Quick Stats Data'!$B:$B,$C18,'Quick Stats Data'!$C:$C,$D$9))</f>
        <v>10.99</v>
      </c>
      <c r="H18" s="127">
        <f>IF(SUMIFS('Quick Stats Data'!D:D,'Quick Stats Data'!A:A,$C$17,'Quick Stats Data'!$B:$B,$C18,'Quick Stats Data'!$C:$C,$H$9)=0," ",SUMIFS('Quick Stats Data'!D:D,'Quick Stats Data'!A:A,$C$17,'Quick Stats Data'!$B:$B,$C18,'Quick Stats Data'!$C:$C,$H$9))</f>
        <v>9.86</v>
      </c>
      <c r="I18" s="128" t="str">
        <f>IF(SUMIFS('Quick Stats Data'!K:K,'Quick Stats Data'!A:A,$C$17,'Quick Stats Data'!B:B,C18,'Quick Stats Data'!C:C,$H$9)&gt;=50,"**",(IF(SUMIFS('Quick Stats Data'!K:K,'Quick Stats Data'!A:A,$C$17,'Quick Stats Data'!B:B,C18,'Quick Stats Data'!C:C,$H$9)&gt;25,IF(SUMIFS('Quick Stats Data'!K:K,'Quick Stats Data'!A:A,$C$17,'Quick Stats Data'!B:B,C18,'Quick Stats Data'!C:C,$H$9),"*"," ")," ")))</f>
        <v xml:space="preserve"> </v>
      </c>
      <c r="J18" s="128">
        <f>IF(SUMIFS('Quick Stats Data'!E:E,'Quick Stats Data'!A:A,$C$17,'Quick Stats Data'!$B:$B,$C18,'Quick Stats Data'!$C:$C,$H$9)=0," ",SUMIFS('Quick Stats Data'!E:E,'Quick Stats Data'!A:A,$C$17,'Quick Stats Data'!$B:$B,$C18,'Quick Stats Data'!$C:$C,$H$9))</f>
        <v>8.5399999999999991</v>
      </c>
      <c r="K18" s="128">
        <f>IF(SUMIFS('Quick Stats Data'!F:F,'Quick Stats Data'!A:A,$C$17,'Quick Stats Data'!$B:$B,$C18,'Quick Stats Data'!$C:$C,$H$9)=0," ",SUMIFS('Quick Stats Data'!F:F,'Quick Stats Data'!A:A,$C$17,'Quick Stats Data'!$B:$B,$C18,'Quick Stats Data'!$C:$C,$H$9))</f>
        <v>11.36</v>
      </c>
      <c r="L18" s="127">
        <f>IF(SUMIFS('Quick Stats Data'!D:D,'Quick Stats Data'!A:A,$C$17,'Quick Stats Data'!$B:$B,$C18,'Quick Stats Data'!$C:$C,$L$9)=0," ",SUMIFS('Quick Stats Data'!D:D,'Quick Stats Data'!A:A,$C$17,'Quick Stats Data'!$B:$B,$C18,'Quick Stats Data'!$C:$C,$L$9))</f>
        <v>10.87</v>
      </c>
      <c r="M18" s="128" t="str">
        <f>IF(SUMIFS('Quick Stats Data'!K:K,'Quick Stats Data'!A:A,$C$17,'Quick Stats Data'!B:B,C18,'Quick Stats Data'!C:C,$L$9)&gt;=50,"**",(IF(SUMIFS('Quick Stats Data'!K:K,'Quick Stats Data'!A:A,$C$17,'Quick Stats Data'!B:B,C18,'Quick Stats Data'!C:C,$L$9)&gt;25,IF(SUMIFS('Quick Stats Data'!K:K,'Quick Stats Data'!A:A,$C$17,'Quick Stats Data'!B:B,C18,'Quick Stats Data'!C:C,$L$9),"*"," ")," ")))</f>
        <v xml:space="preserve"> </v>
      </c>
      <c r="N18" s="128">
        <f>IF(SUMIFS('Quick Stats Data'!E:E,'Quick Stats Data'!A:A,$C$17,'Quick Stats Data'!$B:$B,$C18,'Quick Stats Data'!$C:$C,$L$9)=0," ",SUMIFS('Quick Stats Data'!E:E,'Quick Stats Data'!A:A,$C$17,'Quick Stats Data'!$B:$B,$C18,'Quick Stats Data'!$C:$C,$L$9))</f>
        <v>9.83</v>
      </c>
      <c r="O18" s="128">
        <f>IF(SUMIFS('Quick Stats Data'!F:F,'Quick Stats Data'!A:A,$C$17,'Quick Stats Data'!$B:$B,$C18,'Quick Stats Data'!$C:$C,$L$9)=0," ",SUMIFS('Quick Stats Data'!F:F,'Quick Stats Data'!A:A,$C$17,'Quick Stats Data'!$B:$B,$C18,'Quick Stats Data'!$C:$C,$L$9))</f>
        <v>12</v>
      </c>
      <c r="P18" s="127">
        <f>SUMIFS('Quick Stats Data'!D:D,'Quick Stats Data'!$A:$A,$C$17,'Quick Stats Data'!$B:$B,$C18,'Quick Stats Data'!$C:$C,$P$9)</f>
        <v>10.82</v>
      </c>
      <c r="Q18" s="127"/>
      <c r="R18" s="128">
        <f>SUMIFS('Quick Stats Data'!E:E,'Quick Stats Data'!$A:$A,$C$17,'Quick Stats Data'!$B:$B,$C18,'Quick Stats Data'!$C:$C,$P$9)</f>
        <v>10.27</v>
      </c>
      <c r="S18" s="128">
        <f>SUMIFS('Quick Stats Data'!F:F,'Quick Stats Data'!$A:$A,$C$17,'Quick Stats Data'!$B:$B,$C18,'Quick Stats Data'!$C:$C,$P$9)</f>
        <v>11.4</v>
      </c>
      <c r="V18" s="52"/>
      <c r="W18" s="52"/>
      <c r="X18" s="52"/>
    </row>
    <row r="19" spans="1:24" ht="15" customHeight="1">
      <c r="C19" s="126" t="s">
        <v>299</v>
      </c>
      <c r="D19" s="127">
        <f>IF(SUMIFS('Quick Stats Data'!D:D,'Quick Stats Data'!A:A,$C$17,'Quick Stats Data'!$B:$B,$C19,'Quick Stats Data'!$C:$C,$D$9)=0," ",SUMIFS('Quick Stats Data'!D:D,'Quick Stats Data'!A:A,$C$17,'Quick Stats Data'!$B:$B,$C19,'Quick Stats Data'!$C:$C,$D$9))</f>
        <v>89.5</v>
      </c>
      <c r="E19" s="128" t="str">
        <f>IF(SUMIFS('Quick Stats Data'!K:K,'Quick Stats Data'!A:A,$C$17,'Quick Stats Data'!B:B,C19,'Quick Stats Data'!C:C,$D$9)&gt;=50,"**",(IF(SUMIFS('Quick Stats Data'!K:K,'Quick Stats Data'!A:A,$C$17,'Quick Stats Data'!B:B,C19,'Quick Stats Data'!C:C,$D$9)&gt;25,IF(SUMIFS('Quick Stats Data'!K:K,'Quick Stats Data'!A:A,$C$17,'Quick Stats Data'!B:B,C19,'Quick Stats Data'!C:C,$D$9),"*"," ")," ")))</f>
        <v xml:space="preserve"> </v>
      </c>
      <c r="F19" s="128">
        <f>IF(SUMIFS('Quick Stats Data'!E:E,'Quick Stats Data'!A:A,$C$17,'Quick Stats Data'!$B:$B,$C19,'Quick Stats Data'!$C:$C,$D$9)=0," ",SUMIFS('Quick Stats Data'!E:E,'Quick Stats Data'!A:A,$C$17,'Quick Stats Data'!$B:$B,$C19,'Quick Stats Data'!$C:$C,$D$9))</f>
        <v>85.58</v>
      </c>
      <c r="G19" s="128">
        <f>IF(SUMIFS('Quick Stats Data'!F:F,'Quick Stats Data'!A:A,$C$17,'Quick Stats Data'!$B:$B,$C19,'Quick Stats Data'!$C:$C,$D$9)=0," ",SUMIFS('Quick Stats Data'!F:F,'Quick Stats Data'!A:A,$C$17,'Quick Stats Data'!$B:$B,$C19,'Quick Stats Data'!$C:$C,$D$9))</f>
        <v>92.46</v>
      </c>
      <c r="H19" s="127">
        <f>IF(SUMIFS('Quick Stats Data'!D:D,'Quick Stats Data'!A:A,$C$17,'Quick Stats Data'!$B:$B,$C19,'Quick Stats Data'!$C:$C,$H$9)=0," ",SUMIFS('Quick Stats Data'!D:D,'Quick Stats Data'!A:A,$C$17,'Quick Stats Data'!$B:$B,$C19,'Quick Stats Data'!$C:$C,$H$9))</f>
        <v>87.9</v>
      </c>
      <c r="I19" s="128" t="str">
        <f>IF(SUMIFS('Quick Stats Data'!K:K,'Quick Stats Data'!A:A,$C$17,'Quick Stats Data'!B:B,C19,'Quick Stats Data'!C:C,$H$9)&gt;=50,"**",(IF(SUMIFS('Quick Stats Data'!K:K,'Quick Stats Data'!A:A,$C$17,'Quick Stats Data'!B:B,C19,'Quick Stats Data'!C:C,$H$9)&gt;25,IF(SUMIFS('Quick Stats Data'!K:K,'Quick Stats Data'!A:A,$C$17,'Quick Stats Data'!B:B,C19,'Quick Stats Data'!C:C,$H$9),"*"," ")," ")))</f>
        <v xml:space="preserve"> </v>
      </c>
      <c r="J19" s="128">
        <f>IF(SUMIFS('Quick Stats Data'!E:E,'Quick Stats Data'!A:A,$C$17,'Quick Stats Data'!$B:$B,$C19,'Quick Stats Data'!$C:$C,$H$9)=0," ",SUMIFS('Quick Stats Data'!E:E,'Quick Stats Data'!A:A,$C$17,'Quick Stats Data'!$B:$B,$C19,'Quick Stats Data'!$C:$C,$H$9))</f>
        <v>86.19</v>
      </c>
      <c r="K19" s="128">
        <f>IF(SUMIFS('Quick Stats Data'!F:F,'Quick Stats Data'!A:A,$C$17,'Quick Stats Data'!$B:$B,$C19,'Quick Stats Data'!$C:$C,$H$9)=0," ",SUMIFS('Quick Stats Data'!F:F,'Quick Stats Data'!A:A,$C$17,'Quick Stats Data'!$B:$B,$C19,'Quick Stats Data'!$C:$C,$H$9))</f>
        <v>89.41</v>
      </c>
      <c r="L19" s="127">
        <f>IF(SUMIFS('Quick Stats Data'!D:D,'Quick Stats Data'!A:A,$C$17,'Quick Stats Data'!$B:$B,$C19,'Quick Stats Data'!$C:$C,$L$9)=0," ",SUMIFS('Quick Stats Data'!D:D,'Quick Stats Data'!A:A,$C$17,'Quick Stats Data'!$B:$B,$C19,'Quick Stats Data'!$C:$C,$L$9))</f>
        <v>86.85</v>
      </c>
      <c r="M19" s="128" t="str">
        <f>IF(SUMIFS('Quick Stats Data'!K:K,'Quick Stats Data'!A:A,$C$17,'Quick Stats Data'!B:B,C19,'Quick Stats Data'!C:C,$L$9)&gt;=50,"**",(IF(SUMIFS('Quick Stats Data'!K:K,'Quick Stats Data'!A:A,$C$17,'Quick Stats Data'!B:B,C19,'Quick Stats Data'!C:C,$L$9)&gt;25,IF(SUMIFS('Quick Stats Data'!K:K,'Quick Stats Data'!A:A,$C$17,'Quick Stats Data'!B:B,C19,'Quick Stats Data'!C:C,$L$9),"*"," ")," ")))</f>
        <v xml:space="preserve"> </v>
      </c>
      <c r="N19" s="128">
        <f>IF(SUMIFS('Quick Stats Data'!E:E,'Quick Stats Data'!A:A,$C$17,'Quick Stats Data'!$B:$B,$C19,'Quick Stats Data'!$C:$C,$L$9)=0," ",SUMIFS('Quick Stats Data'!E:E,'Quick Stats Data'!A:A,$C$17,'Quick Stats Data'!$B:$B,$C19,'Quick Stats Data'!$C:$C,$L$9))</f>
        <v>85.59</v>
      </c>
      <c r="O19" s="128">
        <f>IF(SUMIFS('Quick Stats Data'!F:F,'Quick Stats Data'!A:A,$C$17,'Quick Stats Data'!$B:$B,$C19,'Quick Stats Data'!$C:$C,$L$9)=0," ",SUMIFS('Quick Stats Data'!F:F,'Quick Stats Data'!A:A,$C$17,'Quick Stats Data'!$B:$B,$C19,'Quick Stats Data'!$C:$C,$L$9))</f>
        <v>88.01</v>
      </c>
      <c r="P19" s="127">
        <f>SUMIFS('Quick Stats Data'!D:D,'Quick Stats Data'!$A:$A,$C$17,'Quick Stats Data'!$B:$B,$C19,'Quick Stats Data'!$C:$C,$P$9)</f>
        <v>86.7</v>
      </c>
      <c r="Q19" s="127"/>
      <c r="R19" s="128">
        <f>SUMIFS('Quick Stats Data'!E:E,'Quick Stats Data'!$A:$A,$C$17,'Quick Stats Data'!$B:$B,$C19,'Quick Stats Data'!$C:$C,$P$9)</f>
        <v>86.06</v>
      </c>
      <c r="S19" s="128">
        <f>SUMIFS('Quick Stats Data'!F:F,'Quick Stats Data'!$A:$A,$C$17,'Quick Stats Data'!$B:$B,$C19,'Quick Stats Data'!$C:$C,$P$9)</f>
        <v>87.32</v>
      </c>
      <c r="V19" s="52"/>
      <c r="W19" s="52"/>
      <c r="X19" s="52"/>
    </row>
    <row r="20" spans="1:24" ht="15" customHeight="1">
      <c r="C20" s="63"/>
      <c r="D20" s="68"/>
      <c r="E20" s="68"/>
      <c r="F20" s="63"/>
      <c r="G20" s="63"/>
      <c r="H20" s="68"/>
      <c r="I20" s="68"/>
      <c r="J20" s="63"/>
      <c r="K20" s="63"/>
      <c r="L20" s="68"/>
      <c r="M20" s="68"/>
      <c r="N20" s="63"/>
      <c r="O20" s="63"/>
      <c r="P20" s="68"/>
      <c r="Q20" s="68"/>
      <c r="R20" s="63"/>
      <c r="S20" s="63"/>
    </row>
    <row r="21" spans="1:24" ht="30" customHeight="1">
      <c r="C21" s="155" t="s">
        <v>468</v>
      </c>
      <c r="D21" s="156" t="s">
        <v>91</v>
      </c>
      <c r="E21" s="156"/>
      <c r="F21" s="156" t="s">
        <v>90</v>
      </c>
      <c r="G21" s="156" t="s">
        <v>89</v>
      </c>
      <c r="H21" s="156" t="s">
        <v>91</v>
      </c>
      <c r="I21" s="156"/>
      <c r="J21" s="156" t="s">
        <v>90</v>
      </c>
      <c r="K21" s="156" t="s">
        <v>89</v>
      </c>
      <c r="L21" s="156" t="s">
        <v>91</v>
      </c>
      <c r="M21" s="156"/>
      <c r="N21" s="156" t="s">
        <v>90</v>
      </c>
      <c r="O21" s="156" t="s">
        <v>89</v>
      </c>
      <c r="P21" s="156" t="s">
        <v>91</v>
      </c>
      <c r="Q21" s="156"/>
      <c r="R21" s="156" t="s">
        <v>90</v>
      </c>
      <c r="S21" s="156" t="s">
        <v>89</v>
      </c>
    </row>
    <row r="22" spans="1:24" ht="15" customHeight="1">
      <c r="C22" s="126" t="s">
        <v>298</v>
      </c>
      <c r="D22" s="127">
        <f>IF(SUMIFS('Quick Stats Data'!D:D,'Quick Stats Data'!A:A,$C$21,'Quick Stats Data'!$B:$B,$C22,'Quick Stats Data'!$C:$C,$D$9)=0," ",SUMIFS('Quick Stats Data'!D:D,'Quick Stats Data'!A:A,$C$21,'Quick Stats Data'!$B:$B,$C22,'Quick Stats Data'!$C:$C,$D$9))</f>
        <v>29.29</v>
      </c>
      <c r="E22" s="128" t="str">
        <f>IF(SUMIFS('Quick Stats Data'!K:K,'Quick Stats Data'!A:A,$C$21,'Quick Stats Data'!B:B,C22,'Quick Stats Data'!C:C,$D$9)&gt;=50,"**",(IF(SUMIFS('Quick Stats Data'!K:K,'Quick Stats Data'!A:A,$C$21,'Quick Stats Data'!B:B,C22,'Quick Stats Data'!C:C,$D$9)&gt;25,IF(SUMIFS('Quick Stats Data'!K:K,'Quick Stats Data'!A:A,$C$21,'Quick Stats Data'!B:B,C22,'Quick Stats Data'!C:C,$D$9),"*"," ")," ")))</f>
        <v xml:space="preserve"> </v>
      </c>
      <c r="F22" s="128">
        <f>IF(SUMIFS('Quick Stats Data'!E:E,'Quick Stats Data'!A:A,$C$21,'Quick Stats Data'!$B:$B,$C22,'Quick Stats Data'!$C:$C,$D$9)=0," ",SUMIFS('Quick Stats Data'!E:E,'Quick Stats Data'!A:A,$C$21,'Quick Stats Data'!$B:$B,$C22,'Quick Stats Data'!$C:$C,$D$9))</f>
        <v>24.14</v>
      </c>
      <c r="G22" s="128">
        <f>IF(SUMIFS('Quick Stats Data'!F:F,'Quick Stats Data'!A:A,$C$21,'Quick Stats Data'!$B:$B,$C22,'Quick Stats Data'!$C:$C,$D$9)=0," ",SUMIFS('Quick Stats Data'!F:F,'Quick Stats Data'!A:A,$C$21,'Quick Stats Data'!$B:$B,$C22,'Quick Stats Data'!$C:$C,$D$9))</f>
        <v>35.03</v>
      </c>
      <c r="H22" s="127">
        <f>IF(SUMIFS('Quick Stats Data'!D:D,'Quick Stats Data'!A:A,$C$21,'Quick Stats Data'!$B:$B,$C22,'Quick Stats Data'!$C:$C,$H$9)=0," ",SUMIFS('Quick Stats Data'!D:D,'Quick Stats Data'!A:A,$C$21,'Quick Stats Data'!$B:$B,$C22,'Quick Stats Data'!$C:$C,$H$9))</f>
        <v>32.49</v>
      </c>
      <c r="I22" s="128" t="str">
        <f>IF(SUMIFS('Quick Stats Data'!K:K,'Quick Stats Data'!A:A,$C$21,'Quick Stats Data'!B:B,C22,'Quick Stats Data'!C:C,$H$9)&gt;=50,"**",(IF(SUMIFS('Quick Stats Data'!K:K,'Quick Stats Data'!A:A,$C$21,'Quick Stats Data'!B:B,C22,'Quick Stats Data'!C:C,$H$9)&gt;25,IF(SUMIFS('Quick Stats Data'!K:K,'Quick Stats Data'!A:A,$C$21,'Quick Stats Data'!B:B,C22,'Quick Stats Data'!C:C,$H$9),"*"," ")," ")))</f>
        <v xml:space="preserve"> </v>
      </c>
      <c r="J22" s="128">
        <f>IF(SUMIFS('Quick Stats Data'!E:E,'Quick Stats Data'!A:A,$C$21,'Quick Stats Data'!$B:$B,$C22,'Quick Stats Data'!$C:$C,$H$9)=0," ",SUMIFS('Quick Stats Data'!E:E,'Quick Stats Data'!A:A,$C$21,'Quick Stats Data'!$B:$B,$C22,'Quick Stats Data'!$C:$C,$H$9))</f>
        <v>30.27</v>
      </c>
      <c r="K22" s="128">
        <f>IF(SUMIFS('Quick Stats Data'!F:F,'Quick Stats Data'!A:A,$C$21,'Quick Stats Data'!$B:$B,$C22,'Quick Stats Data'!$C:$C,$H$9)=0," ",SUMIFS('Quick Stats Data'!F:F,'Quick Stats Data'!A:A,$C$21,'Quick Stats Data'!$B:$B,$C22,'Quick Stats Data'!$C:$C,$H$9))</f>
        <v>34.799999999999997</v>
      </c>
      <c r="L22" s="127">
        <f>IF(SUMIFS('Quick Stats Data'!D:D,'Quick Stats Data'!A:A,$C$21,'Quick Stats Data'!$B:$B,$C22,'Quick Stats Data'!$C:$C,$L$9)=0," ",SUMIFS('Quick Stats Data'!D:D,'Quick Stats Data'!A:A,$C$21,'Quick Stats Data'!$B:$B,$C22,'Quick Stats Data'!$C:$C,$L$9))</f>
        <v>34.53</v>
      </c>
      <c r="M22" s="128" t="str">
        <f>IF(SUMIFS('Quick Stats Data'!K:K,'Quick Stats Data'!A:A,$C$21,'Quick Stats Data'!B:B,C22,'Quick Stats Data'!C:C,$L$9)&gt;=50,"**",(IF(SUMIFS('Quick Stats Data'!K:K,'Quick Stats Data'!A:A,$C$21,'Quick Stats Data'!B:B,C22,'Quick Stats Data'!C:C,$L$9)&gt;25,IF(SUMIFS('Quick Stats Data'!K:K,'Quick Stats Data'!A:A,$C$21,'Quick Stats Data'!B:B,C22,'Quick Stats Data'!C:C,$L$9),"*"," ")," ")))</f>
        <v xml:space="preserve"> </v>
      </c>
      <c r="N22" s="128">
        <f>IF(SUMIFS('Quick Stats Data'!E:E,'Quick Stats Data'!A:A,$C$21,'Quick Stats Data'!$B:$B,$C22,'Quick Stats Data'!$C:$C,$L$9)=0," ",SUMIFS('Quick Stats Data'!E:E,'Quick Stats Data'!A:A,$C$21,'Quick Stats Data'!$B:$B,$C22,'Quick Stats Data'!$C:$C,$L$9))</f>
        <v>32.869999999999997</v>
      </c>
      <c r="O22" s="128">
        <f>IF(SUMIFS('Quick Stats Data'!F:F,'Quick Stats Data'!A:A,$C$21,'Quick Stats Data'!$B:$B,$C22,'Quick Stats Data'!$C:$C,$L$9)=0," ",SUMIFS('Quick Stats Data'!F:F,'Quick Stats Data'!A:A,$C$21,'Quick Stats Data'!$B:$B,$C22,'Quick Stats Data'!$C:$C,$L$9))</f>
        <v>36.24</v>
      </c>
      <c r="P22" s="127">
        <f>SUMIFS('Quick Stats Data'!D:D,'Quick Stats Data'!$A:$A,$C$21,'Quick Stats Data'!$B:$B,$C22,'Quick Stats Data'!$C:$C,$P$9)</f>
        <v>33.909999999999997</v>
      </c>
      <c r="Q22" s="127"/>
      <c r="R22" s="128">
        <f>SUMIFS('Quick Stats Data'!E:E,'Quick Stats Data'!$A:$A,$C$21,'Quick Stats Data'!$B:$B,$C22,'Quick Stats Data'!$C:$C,$P$9)</f>
        <v>33.049999999999997</v>
      </c>
      <c r="S22" s="128">
        <f>SUMIFS('Quick Stats Data'!F:F,'Quick Stats Data'!$A:$A,$C$21,'Quick Stats Data'!$B:$B,$C22,'Quick Stats Data'!$C:$C,$P$9)</f>
        <v>34.79</v>
      </c>
      <c r="U22" s="52"/>
      <c r="V22" s="52"/>
    </row>
    <row r="23" spans="1:24" ht="15" customHeight="1">
      <c r="C23" s="126" t="s">
        <v>299</v>
      </c>
      <c r="D23" s="127">
        <f>IF(SUMIFS('Quick Stats Data'!D:D,'Quick Stats Data'!A:A,$C$21,'Quick Stats Data'!$B:$B,$C23,'Quick Stats Data'!$C:$C,$D$9)=0," ",SUMIFS('Quick Stats Data'!D:D,'Quick Stats Data'!A:A,$C$21,'Quick Stats Data'!$B:$B,$C23,'Quick Stats Data'!$C:$C,$D$9))</f>
        <v>70.53</v>
      </c>
      <c r="E23" s="128" t="str">
        <f>IF(SUMIFS('Quick Stats Data'!K:K,'Quick Stats Data'!A:A,$C$21,'Quick Stats Data'!B:B,C23,'Quick Stats Data'!C:C,$D$9)&gt;=50,"**",(IF(SUMIFS('Quick Stats Data'!K:K,'Quick Stats Data'!A:A,$C$21,'Quick Stats Data'!B:B,C23,'Quick Stats Data'!C:C,$D$9)&gt;25,IF(SUMIFS('Quick Stats Data'!K:K,'Quick Stats Data'!A:A,$C$21,'Quick Stats Data'!B:B,C23,'Quick Stats Data'!C:C,$D$9),"*"," ")," ")))</f>
        <v xml:space="preserve"> </v>
      </c>
      <c r="F23" s="128">
        <f>IF(SUMIFS('Quick Stats Data'!E:E,'Quick Stats Data'!A:A,$C$21,'Quick Stats Data'!$B:$B,$C23,'Quick Stats Data'!$C:$C,$D$9)=0," ",SUMIFS('Quick Stats Data'!E:E,'Quick Stats Data'!A:A,$C$21,'Quick Stats Data'!$B:$B,$C23,'Quick Stats Data'!$C:$C,$D$9))</f>
        <v>64.790000000000006</v>
      </c>
      <c r="G23" s="128">
        <f>IF(SUMIFS('Quick Stats Data'!F:F,'Quick Stats Data'!A:A,$C$21,'Quick Stats Data'!$B:$B,$C23,'Quick Stats Data'!$C:$C,$D$9)=0," ",SUMIFS('Quick Stats Data'!F:F,'Quick Stats Data'!A:A,$C$21,'Quick Stats Data'!$B:$B,$C23,'Quick Stats Data'!$C:$C,$D$9))</f>
        <v>75.69</v>
      </c>
      <c r="H23" s="127">
        <f>IF(SUMIFS('Quick Stats Data'!D:D,'Quick Stats Data'!A:A,$C$21,'Quick Stats Data'!$B:$B,$C23,'Quick Stats Data'!$C:$C,$H$9)=0," ",SUMIFS('Quick Stats Data'!D:D,'Quick Stats Data'!A:A,$C$21,'Quick Stats Data'!$B:$B,$C23,'Quick Stats Data'!$C:$C,$H$9))</f>
        <v>67.03</v>
      </c>
      <c r="I23" s="128" t="str">
        <f>IF(SUMIFS('Quick Stats Data'!K:K,'Quick Stats Data'!A:A,$C$21,'Quick Stats Data'!B:B,C23,'Quick Stats Data'!C:C,$H$9)&gt;=50,"**",(IF(SUMIFS('Quick Stats Data'!K:K,'Quick Stats Data'!A:A,$C$21,'Quick Stats Data'!B:B,C23,'Quick Stats Data'!C:C,$H$9)&gt;25,IF(SUMIFS('Quick Stats Data'!K:K,'Quick Stats Data'!A:A,$C$21,'Quick Stats Data'!B:B,C23,'Quick Stats Data'!C:C,$H$9),"*"," ")," ")))</f>
        <v xml:space="preserve"> </v>
      </c>
      <c r="J23" s="128">
        <f>IF(SUMIFS('Quick Stats Data'!E:E,'Quick Stats Data'!A:A,$C$21,'Quick Stats Data'!$B:$B,$C23,'Quick Stats Data'!$C:$C,$H$9)=0," ",SUMIFS('Quick Stats Data'!E:E,'Quick Stats Data'!A:A,$C$21,'Quick Stats Data'!$B:$B,$C23,'Quick Stats Data'!$C:$C,$H$9))</f>
        <v>64.72</v>
      </c>
      <c r="K23" s="128">
        <f>IF(SUMIFS('Quick Stats Data'!F:F,'Quick Stats Data'!A:A,$C$21,'Quick Stats Data'!$B:$B,$C23,'Quick Stats Data'!$C:$C,$H$9)=0," ",SUMIFS('Quick Stats Data'!F:F,'Quick Stats Data'!A:A,$C$21,'Quick Stats Data'!$B:$B,$C23,'Quick Stats Data'!$C:$C,$H$9))</f>
        <v>69.260000000000005</v>
      </c>
      <c r="L23" s="127">
        <f>IF(SUMIFS('Quick Stats Data'!D:D,'Quick Stats Data'!A:A,$C$21,'Quick Stats Data'!$B:$B,$C23,'Quick Stats Data'!$C:$C,$L$9)=0," ",SUMIFS('Quick Stats Data'!D:D,'Quick Stats Data'!A:A,$C$21,'Quick Stats Data'!$B:$B,$C23,'Quick Stats Data'!$C:$C,$L$9))</f>
        <v>64.87</v>
      </c>
      <c r="M23" s="128" t="str">
        <f>IF(SUMIFS('Quick Stats Data'!K:K,'Quick Stats Data'!A:A,$C$21,'Quick Stats Data'!B:B,C23,'Quick Stats Data'!C:C,$L$9)&gt;=50,"**",(IF(SUMIFS('Quick Stats Data'!K:K,'Quick Stats Data'!A:A,$C$21,'Quick Stats Data'!B:B,C23,'Quick Stats Data'!C:C,$L$9)&gt;25,IF(SUMIFS('Quick Stats Data'!K:K,'Quick Stats Data'!A:A,$C$21,'Quick Stats Data'!B:B,C23,'Quick Stats Data'!C:C,$L$9),"*"," ")," ")))</f>
        <v xml:space="preserve"> </v>
      </c>
      <c r="N23" s="128">
        <f>IF(SUMIFS('Quick Stats Data'!E:E,'Quick Stats Data'!A:A,$C$21,'Quick Stats Data'!$B:$B,$C23,'Quick Stats Data'!$C:$C,$L$9)=0," ",SUMIFS('Quick Stats Data'!E:E,'Quick Stats Data'!A:A,$C$21,'Quick Stats Data'!$B:$B,$C23,'Quick Stats Data'!$C:$C,$L$9))</f>
        <v>63.16</v>
      </c>
      <c r="O23" s="128">
        <f>IF(SUMIFS('Quick Stats Data'!F:F,'Quick Stats Data'!A:A,$C$21,'Quick Stats Data'!$B:$B,$C23,'Quick Stats Data'!$C:$C,$L$9)=0," ",SUMIFS('Quick Stats Data'!F:F,'Quick Stats Data'!A:A,$C$21,'Quick Stats Data'!$B:$B,$C23,'Quick Stats Data'!$C:$C,$L$9))</f>
        <v>66.540000000000006</v>
      </c>
      <c r="P23" s="127">
        <f>SUMIFS('Quick Stats Data'!D:D,'Quick Stats Data'!$A:$A,$C$21,'Quick Stats Data'!$B:$B,$C23,'Quick Stats Data'!$C:$C,$P$9)</f>
        <v>65.53</v>
      </c>
      <c r="Q23" s="127"/>
      <c r="R23" s="128">
        <f>SUMIFS('Quick Stats Data'!E:E,'Quick Stats Data'!$A:$A,$C$21,'Quick Stats Data'!$B:$B,$C23,'Quick Stats Data'!$C:$C,$P$9)</f>
        <v>64.650000000000006</v>
      </c>
      <c r="S23" s="128">
        <f>SUMIFS('Quick Stats Data'!F:F,'Quick Stats Data'!$A:$A,$C$21,'Quick Stats Data'!$B:$B,$C23,'Quick Stats Data'!$C:$C,$P$9)</f>
        <v>66.400000000000006</v>
      </c>
    </row>
    <row r="24" spans="1:24" s="93" customFormat="1" ht="7.5" customHeight="1">
      <c r="C24" s="133"/>
      <c r="D24" s="134"/>
      <c r="E24" s="134"/>
      <c r="F24" s="133"/>
      <c r="G24" s="133"/>
      <c r="H24" s="134"/>
      <c r="I24" s="134"/>
      <c r="J24" s="133"/>
      <c r="K24" s="133"/>
      <c r="L24" s="134"/>
      <c r="M24" s="134"/>
      <c r="N24" s="133"/>
      <c r="O24" s="133"/>
      <c r="P24" s="134"/>
      <c r="Q24" s="134"/>
      <c r="R24" s="133"/>
      <c r="S24" s="133"/>
    </row>
    <row r="25" spans="1:24" ht="15" customHeight="1" thickBot="1">
      <c r="A25" s="158"/>
      <c r="B25" s="158"/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</row>
    <row r="26" spans="1:24" ht="9.75" customHeight="1" thickTop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</row>
    <row r="27" spans="1:24" ht="15" customHeight="1">
      <c r="F27" s="70"/>
      <c r="S27" s="135" t="s">
        <v>387</v>
      </c>
    </row>
    <row r="28" spans="1:24" ht="15" customHeight="1">
      <c r="B28" s="109" t="s">
        <v>212</v>
      </c>
      <c r="C28" s="110"/>
      <c r="D28" s="111"/>
      <c r="E28" s="111"/>
      <c r="F28" s="112"/>
      <c r="G28" s="111"/>
      <c r="H28" s="111"/>
      <c r="I28" s="111"/>
      <c r="J28" s="136"/>
      <c r="K28" s="136"/>
      <c r="L28" s="111"/>
      <c r="M28" s="111"/>
      <c r="N28" s="136"/>
      <c r="O28" s="136"/>
      <c r="P28" s="136"/>
      <c r="Q28" s="136"/>
      <c r="R28" s="136"/>
      <c r="S28" s="136"/>
    </row>
    <row r="29" spans="1:24" ht="15" customHeight="1">
      <c r="B29" s="113" t="s">
        <v>213</v>
      </c>
      <c r="C29" s="114"/>
      <c r="D29" s="111"/>
      <c r="E29" s="111"/>
      <c r="F29" s="112"/>
      <c r="G29" s="111"/>
      <c r="H29" s="111"/>
      <c r="I29" s="111"/>
      <c r="J29" s="136"/>
      <c r="K29" s="136"/>
      <c r="L29" s="111"/>
      <c r="M29" s="111"/>
      <c r="N29" s="136"/>
      <c r="O29" s="136"/>
      <c r="P29" s="136"/>
      <c r="Q29" s="136"/>
      <c r="R29" s="136"/>
      <c r="S29" s="136"/>
    </row>
    <row r="30" spans="1:24" ht="15" customHeight="1">
      <c r="B30" s="115" t="s">
        <v>214</v>
      </c>
      <c r="C30" s="114"/>
      <c r="D30" s="111"/>
      <c r="E30" s="111"/>
      <c r="F30" s="112"/>
      <c r="G30" s="111"/>
      <c r="H30" s="111"/>
      <c r="I30" s="111"/>
      <c r="J30" s="136"/>
      <c r="K30" s="136"/>
      <c r="L30" s="111"/>
      <c r="M30" s="111"/>
      <c r="N30" s="136"/>
      <c r="O30" s="136"/>
      <c r="P30" s="136"/>
      <c r="Q30" s="136"/>
      <c r="R30" s="136"/>
      <c r="S30" s="136"/>
    </row>
    <row r="31" spans="1:24" ht="15" customHeight="1">
      <c r="B31" s="114" t="s">
        <v>395</v>
      </c>
      <c r="C31" s="114"/>
      <c r="D31" s="111"/>
      <c r="E31" s="111"/>
      <c r="F31" s="112"/>
      <c r="G31" s="111"/>
      <c r="H31" s="111"/>
      <c r="I31" s="111"/>
      <c r="J31" s="136"/>
      <c r="K31" s="136"/>
      <c r="L31" s="111"/>
      <c r="M31" s="111"/>
      <c r="N31" s="136"/>
      <c r="O31" s="136"/>
      <c r="P31" s="136"/>
      <c r="Q31" s="136"/>
      <c r="R31" s="136"/>
      <c r="S31" s="136"/>
    </row>
    <row r="32" spans="1:24" ht="15" customHeight="1">
      <c r="B32" s="115" t="s">
        <v>215</v>
      </c>
      <c r="C32" s="114"/>
      <c r="D32" s="111"/>
      <c r="E32" s="111"/>
      <c r="F32" s="112"/>
      <c r="G32" s="111"/>
      <c r="H32" s="111"/>
      <c r="I32" s="111"/>
      <c r="J32" s="136"/>
      <c r="K32" s="136"/>
      <c r="L32" s="111"/>
      <c r="M32" s="111"/>
      <c r="N32" s="136"/>
      <c r="O32" s="136"/>
      <c r="P32" s="136"/>
      <c r="Q32" s="136"/>
      <c r="R32" s="136"/>
      <c r="S32" s="136"/>
    </row>
    <row r="33" spans="2:19" ht="15" customHeight="1">
      <c r="B33" s="116" t="s">
        <v>216</v>
      </c>
      <c r="C33" s="114"/>
      <c r="D33" s="111"/>
      <c r="E33" s="111"/>
      <c r="F33" s="112"/>
      <c r="G33" s="111"/>
      <c r="H33" s="111"/>
      <c r="I33" s="111"/>
      <c r="J33" s="136"/>
      <c r="K33" s="136"/>
      <c r="L33" s="111"/>
      <c r="M33" s="111"/>
      <c r="N33" s="136"/>
      <c r="O33" s="136"/>
      <c r="P33" s="136"/>
      <c r="Q33" s="136"/>
      <c r="R33" s="136"/>
      <c r="S33" s="136"/>
    </row>
    <row r="34" spans="2:19" ht="15" customHeight="1">
      <c r="B34" s="117" t="s">
        <v>15</v>
      </c>
      <c r="C34" s="114" t="s">
        <v>217</v>
      </c>
      <c r="D34" s="111"/>
      <c r="E34" s="111"/>
      <c r="F34" s="112"/>
      <c r="G34" s="111"/>
      <c r="H34" s="111"/>
      <c r="I34" s="111"/>
      <c r="J34" s="136"/>
      <c r="K34" s="136"/>
      <c r="L34" s="111"/>
      <c r="M34" s="111"/>
      <c r="N34" s="136"/>
      <c r="O34" s="136"/>
      <c r="P34" s="136"/>
      <c r="Q34" s="136"/>
      <c r="R34" s="136"/>
      <c r="S34" s="136"/>
    </row>
    <row r="35" spans="2:19" ht="15" customHeight="1">
      <c r="B35" s="118" t="s">
        <v>218</v>
      </c>
      <c r="C35" s="114" t="s">
        <v>219</v>
      </c>
      <c r="D35" s="111"/>
      <c r="E35" s="111"/>
      <c r="F35" s="112"/>
      <c r="G35" s="111"/>
      <c r="H35" s="111"/>
      <c r="I35" s="111"/>
      <c r="J35" s="136"/>
      <c r="K35" s="136"/>
      <c r="L35" s="111"/>
      <c r="M35" s="111"/>
      <c r="N35" s="136"/>
      <c r="O35" s="136"/>
      <c r="P35" s="136"/>
      <c r="Q35" s="136"/>
      <c r="R35" s="136"/>
      <c r="S35" s="136"/>
    </row>
    <row r="36" spans="2:19" ht="15" customHeight="1">
      <c r="B36" s="119" t="s">
        <v>526</v>
      </c>
      <c r="C36" s="120"/>
      <c r="D36" s="121"/>
      <c r="E36" s="121"/>
      <c r="F36" s="122"/>
      <c r="G36" s="121"/>
      <c r="H36" s="121"/>
      <c r="I36" s="121"/>
      <c r="J36" s="137"/>
      <c r="K36" s="137"/>
      <c r="L36" s="121"/>
      <c r="M36" s="121"/>
      <c r="N36" s="137"/>
      <c r="O36" s="137"/>
      <c r="P36" s="137"/>
      <c r="Q36" s="137"/>
      <c r="R36" s="137"/>
      <c r="S36" s="137"/>
    </row>
    <row r="37" spans="2:19" ht="15" customHeight="1">
      <c r="B37" s="193" t="s">
        <v>527</v>
      </c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</row>
    <row r="38" spans="2:19" ht="15" customHeight="1"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</row>
  </sheetData>
  <sheetProtection algorithmName="SHA-512" hashValue="6Gg4Z4zX8Ox02hpV6sMSQVWT7fomR2+zRYBCXA4IRt4tYPXbg0NtN4c1ELOOrGE9+oYj6jKseKfI3+vWLo0Qug==" saltValue="MIiWU7FZwkXOZrrrrBt8AQ==" spinCount="100000" sheet="1" objects="1" scenarios="1"/>
  <mergeCells count="4">
    <mergeCell ref="D9:G9"/>
    <mergeCell ref="H9:K9"/>
    <mergeCell ref="L9:O9"/>
    <mergeCell ref="P9:S9"/>
  </mergeCells>
  <conditionalFormatting sqref="H18:H19 H12:H15 H22:H23">
    <cfRule type="expression" dxfId="29" priority="44">
      <formula>$K12&lt;$R12</formula>
    </cfRule>
    <cfRule type="expression" dxfId="28" priority="45">
      <formula>$J12&gt;$S12</formula>
    </cfRule>
  </conditionalFormatting>
  <conditionalFormatting sqref="D18:D19 D12:D15 D22:D23">
    <cfRule type="expression" dxfId="27" priority="40">
      <formula>$G12&lt;$R12</formula>
    </cfRule>
    <cfRule type="expression" dxfId="26" priority="41">
      <formula>$F12&gt;$S12</formula>
    </cfRule>
  </conditionalFormatting>
  <conditionalFormatting sqref="L18:L19 L12:L15 L22:L23">
    <cfRule type="expression" dxfId="25" priority="42">
      <formula>$O12&lt;$R12</formula>
    </cfRule>
    <cfRule type="expression" dxfId="24" priority="43">
      <formula>$N12&gt;$S12</formula>
    </cfRule>
  </conditionalFormatting>
  <conditionalFormatting sqref="E18">
    <cfRule type="expression" dxfId="23" priority="39">
      <formula>E18="**"</formula>
    </cfRule>
  </conditionalFormatting>
  <conditionalFormatting sqref="E15">
    <cfRule type="expression" dxfId="22" priority="36">
      <formula>E15="**"</formula>
    </cfRule>
  </conditionalFormatting>
  <conditionalFormatting sqref="E12">
    <cfRule type="expression" dxfId="21" priority="38">
      <formula>E12="**"</formula>
    </cfRule>
  </conditionalFormatting>
  <conditionalFormatting sqref="M18">
    <cfRule type="expression" dxfId="20" priority="18">
      <formula>M18="**"</formula>
    </cfRule>
  </conditionalFormatting>
  <conditionalFormatting sqref="M22">
    <cfRule type="expression" dxfId="19" priority="16">
      <formula>M22="**"</formula>
    </cfRule>
  </conditionalFormatting>
  <conditionalFormatting sqref="M12">
    <cfRule type="expression" dxfId="18" priority="21">
      <formula>M12="**"</formula>
    </cfRule>
  </conditionalFormatting>
  <conditionalFormatting sqref="E19">
    <cfRule type="expression" dxfId="17" priority="35">
      <formula>E19="**"</formula>
    </cfRule>
  </conditionalFormatting>
  <conditionalFormatting sqref="E22">
    <cfRule type="expression" dxfId="16" priority="34">
      <formula>E22="**"</formula>
    </cfRule>
  </conditionalFormatting>
  <conditionalFormatting sqref="E23">
    <cfRule type="expression" dxfId="15" priority="33">
      <formula>E23="**"</formula>
    </cfRule>
  </conditionalFormatting>
  <conditionalFormatting sqref="I12">
    <cfRule type="expression" dxfId="14" priority="29">
      <formula>I12="**"</formula>
    </cfRule>
  </conditionalFormatting>
  <conditionalFormatting sqref="I22">
    <cfRule type="expression" dxfId="13" priority="24">
      <formula>I22="**"</formula>
    </cfRule>
  </conditionalFormatting>
  <conditionalFormatting sqref="I15">
    <cfRule type="expression" dxfId="12" priority="27">
      <formula>I15="**"</formula>
    </cfRule>
  </conditionalFormatting>
  <conditionalFormatting sqref="I18">
    <cfRule type="expression" dxfId="11" priority="26">
      <formula>I18="**"</formula>
    </cfRule>
  </conditionalFormatting>
  <conditionalFormatting sqref="I19">
    <cfRule type="expression" dxfId="10" priority="25">
      <formula>I19="**"</formula>
    </cfRule>
  </conditionalFormatting>
  <conditionalFormatting sqref="I23">
    <cfRule type="expression" dxfId="9" priority="23">
      <formula>I23="**"</formula>
    </cfRule>
  </conditionalFormatting>
  <conditionalFormatting sqref="M15">
    <cfRule type="expression" dxfId="8" priority="19">
      <formula>M15="**"</formula>
    </cfRule>
  </conditionalFormatting>
  <conditionalFormatting sqref="M19">
    <cfRule type="expression" dxfId="7" priority="17">
      <formula>M19="**"</formula>
    </cfRule>
  </conditionalFormatting>
  <conditionalFormatting sqref="M23">
    <cfRule type="expression" dxfId="6" priority="15">
      <formula>M23="**"</formula>
    </cfRule>
  </conditionalFormatting>
  <conditionalFormatting sqref="E14">
    <cfRule type="expression" dxfId="5" priority="5">
      <formula>E14="**"</formula>
    </cfRule>
  </conditionalFormatting>
  <conditionalFormatting sqref="E13">
    <cfRule type="expression" dxfId="4" priority="6">
      <formula>E13="**"</formula>
    </cfRule>
  </conditionalFormatting>
  <conditionalFormatting sqref="I13">
    <cfRule type="expression" dxfId="3" priority="4">
      <formula>I13="**"</formula>
    </cfRule>
  </conditionalFormatting>
  <conditionalFormatting sqref="I14">
    <cfRule type="expression" dxfId="2" priority="3">
      <formula>I14="**"</formula>
    </cfRule>
  </conditionalFormatting>
  <conditionalFormatting sqref="M13">
    <cfRule type="expression" dxfId="1" priority="2">
      <formula>M13="**"</formula>
    </cfRule>
  </conditionalFormatting>
  <conditionalFormatting sqref="M14">
    <cfRule type="expression" dxfId="0" priority="1">
      <formula>M14="**"</formula>
    </cfRule>
  </conditionalFormatting>
  <hyperlinks>
    <hyperlink ref="B37" r:id="rId1" xr:uid="{B1FE167A-BEB4-4ED1-B69E-7F0242C4FACD}"/>
  </hyperlinks>
  <pageMargins left="0.25" right="0.25" top="0.75" bottom="0.75" header="0.3" footer="0.3"/>
  <pageSetup paperSize="8" scale="91" fitToHeight="0" orientation="portrait" r:id="rId2"/>
  <drawing r:id="rId3"/>
  <legacyDrawing r:id="rId4"/>
  <controls>
    <mc:AlternateContent xmlns:mc="http://schemas.openxmlformats.org/markup-compatibility/2006">
      <mc:Choice Requires="x14">
        <control shapeId="69633" r:id="rId5" name="DropDownBox">
          <controlPr defaultSize="0" autoLine="0" linkedCell="'LGA Quick Stats - Dental'!C6" listFillRange="'Lookup Tables_OLD'!D2:D80" r:id="rId6">
            <anchor moveWithCells="1">
              <from>
                <xdr:col>2</xdr:col>
                <xdr:colOff>12700</xdr:colOff>
                <xdr:row>4</xdr:row>
                <xdr:rowOff>69850</xdr:rowOff>
              </from>
              <to>
                <xdr:col>2</xdr:col>
                <xdr:colOff>4730750</xdr:colOff>
                <xdr:row>6</xdr:row>
                <xdr:rowOff>38100</xdr:rowOff>
              </to>
            </anchor>
          </controlPr>
        </control>
      </mc:Choice>
      <mc:Fallback>
        <control shapeId="69633" r:id="rId5" name="DropDownBox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11"/>
  <dimension ref="A1:M90"/>
  <sheetViews>
    <sheetView topLeftCell="E13" workbookViewId="0">
      <selection activeCell="M52" sqref="M52"/>
    </sheetView>
  </sheetViews>
  <sheetFormatPr defaultColWidth="9.1796875" defaultRowHeight="12.5"/>
  <cols>
    <col min="1" max="1" width="32.81640625" style="1" bestFit="1" customWidth="1"/>
    <col min="2" max="2" width="30" style="1" bestFit="1" customWidth="1"/>
    <col min="3" max="3" width="3.7265625" style="1" customWidth="1"/>
    <col min="4" max="5" width="23.453125" style="1" bestFit="1" customWidth="1"/>
    <col min="6" max="6" width="3.453125" style="1" customWidth="1"/>
    <col min="7" max="7" width="23.453125" style="1" bestFit="1" customWidth="1"/>
    <col min="8" max="8" width="11.1796875" style="1" bestFit="1" customWidth="1"/>
    <col min="9" max="9" width="3.453125" style="39" customWidth="1"/>
    <col min="10" max="10" width="12.7265625" style="39" bestFit="1" customWidth="1"/>
    <col min="11" max="11" width="2.81640625" style="1" customWidth="1"/>
    <col min="12" max="12" width="96.26953125" style="39" bestFit="1" customWidth="1"/>
    <col min="13" max="13" width="85.54296875" style="1" bestFit="1" customWidth="1"/>
    <col min="14" max="16384" width="9.1796875" style="1"/>
  </cols>
  <sheetData>
    <row r="1" spans="1:13" ht="13">
      <c r="A1" s="3" t="s">
        <v>92</v>
      </c>
      <c r="B1" s="2" t="s">
        <v>97</v>
      </c>
      <c r="D1" s="21" t="s">
        <v>97</v>
      </c>
      <c r="E1" s="21" t="s">
        <v>96</v>
      </c>
      <c r="G1" s="21" t="s">
        <v>96</v>
      </c>
      <c r="H1" s="21" t="s">
        <v>195</v>
      </c>
      <c r="I1" s="143"/>
      <c r="J1" s="21" t="s">
        <v>390</v>
      </c>
      <c r="L1" s="3" t="s">
        <v>93</v>
      </c>
      <c r="M1" s="3" t="s">
        <v>273</v>
      </c>
    </row>
    <row r="2" spans="1:13">
      <c r="A2" s="1" t="s">
        <v>87</v>
      </c>
      <c r="B2" s="1" t="s">
        <v>98</v>
      </c>
      <c r="D2" s="1" t="s">
        <v>98</v>
      </c>
      <c r="E2" s="1" t="s">
        <v>2</v>
      </c>
      <c r="G2" s="1" t="s">
        <v>181</v>
      </c>
      <c r="H2" s="1">
        <v>6</v>
      </c>
      <c r="J2" s="39" t="s">
        <v>358</v>
      </c>
      <c r="L2" s="45" t="s">
        <v>221</v>
      </c>
      <c r="M2" s="1" t="s">
        <v>352</v>
      </c>
    </row>
    <row r="3" spans="1:13">
      <c r="A3" s="1" t="s">
        <v>86</v>
      </c>
      <c r="B3" s="1" t="s">
        <v>99</v>
      </c>
      <c r="D3" s="1" t="s">
        <v>99</v>
      </c>
      <c r="E3" s="1" t="s">
        <v>182</v>
      </c>
      <c r="G3" s="1" t="s">
        <v>177</v>
      </c>
      <c r="H3" s="1">
        <v>7</v>
      </c>
      <c r="J3" s="39" t="s">
        <v>360</v>
      </c>
      <c r="K3" s="8"/>
      <c r="L3" s="45" t="s">
        <v>222</v>
      </c>
      <c r="M3" s="39" t="s">
        <v>353</v>
      </c>
    </row>
    <row r="4" spans="1:13">
      <c r="A4" s="1" t="s">
        <v>85</v>
      </c>
      <c r="B4" s="1" t="s">
        <v>100</v>
      </c>
      <c r="C4" s="39"/>
      <c r="D4" s="1" t="s">
        <v>100</v>
      </c>
      <c r="E4" s="1" t="s">
        <v>182</v>
      </c>
      <c r="G4" s="1" t="s">
        <v>180</v>
      </c>
      <c r="H4" s="1">
        <v>9</v>
      </c>
      <c r="J4" s="39" t="s">
        <v>356</v>
      </c>
      <c r="K4" s="8"/>
      <c r="L4" s="45" t="s">
        <v>223</v>
      </c>
      <c r="M4" s="1" t="s">
        <v>306</v>
      </c>
    </row>
    <row r="5" spans="1:13">
      <c r="A5" s="1" t="s">
        <v>84</v>
      </c>
      <c r="B5" s="1" t="s">
        <v>101</v>
      </c>
      <c r="C5" s="39"/>
      <c r="D5" s="1" t="s">
        <v>101</v>
      </c>
      <c r="E5" s="1" t="s">
        <v>178</v>
      </c>
      <c r="G5" s="1" t="s">
        <v>183</v>
      </c>
      <c r="H5" s="1">
        <v>10</v>
      </c>
      <c r="J5" s="39" t="s">
        <v>357</v>
      </c>
      <c r="K5" s="8"/>
      <c r="L5" s="45" t="s">
        <v>224</v>
      </c>
      <c r="M5" s="39" t="s">
        <v>307</v>
      </c>
    </row>
    <row r="6" spans="1:13">
      <c r="A6" s="1" t="s">
        <v>83</v>
      </c>
      <c r="B6" s="1" t="s">
        <v>102</v>
      </c>
      <c r="C6" s="39"/>
      <c r="D6" s="1" t="s">
        <v>102</v>
      </c>
      <c r="E6" s="1" t="s">
        <v>181</v>
      </c>
      <c r="G6" s="1" t="s">
        <v>179</v>
      </c>
      <c r="H6" s="1">
        <v>10</v>
      </c>
      <c r="K6" s="8"/>
      <c r="L6" s="45" t="s">
        <v>225</v>
      </c>
      <c r="M6" s="39" t="s">
        <v>308</v>
      </c>
    </row>
    <row r="7" spans="1:13">
      <c r="A7" s="1" t="s">
        <v>82</v>
      </c>
      <c r="B7" s="1" t="s">
        <v>103</v>
      </c>
      <c r="C7" s="39"/>
      <c r="D7" s="1" t="s">
        <v>103</v>
      </c>
      <c r="E7" s="1" t="s">
        <v>181</v>
      </c>
      <c r="G7" s="1" t="s">
        <v>182</v>
      </c>
      <c r="H7" s="1">
        <v>11</v>
      </c>
      <c r="K7" s="8"/>
      <c r="L7" s="45" t="s">
        <v>226</v>
      </c>
      <c r="M7" s="1" t="s">
        <v>309</v>
      </c>
    </row>
    <row r="8" spans="1:13">
      <c r="A8" s="1" t="s">
        <v>81</v>
      </c>
      <c r="B8" s="1" t="s">
        <v>104</v>
      </c>
      <c r="C8" s="39"/>
      <c r="D8" s="1" t="s">
        <v>104</v>
      </c>
      <c r="E8" s="1" t="s">
        <v>179</v>
      </c>
      <c r="G8" s="1" t="s">
        <v>2</v>
      </c>
      <c r="H8" s="1">
        <v>12</v>
      </c>
      <c r="K8" s="8"/>
      <c r="L8" s="45" t="s">
        <v>227</v>
      </c>
      <c r="M8" s="39" t="s">
        <v>310</v>
      </c>
    </row>
    <row r="9" spans="1:13">
      <c r="A9" s="1" t="s">
        <v>80</v>
      </c>
      <c r="B9" s="1" t="s">
        <v>105</v>
      </c>
      <c r="C9" s="39"/>
      <c r="D9" s="1" t="s">
        <v>105</v>
      </c>
      <c r="E9" s="1" t="s">
        <v>2</v>
      </c>
      <c r="G9" s="1" t="s">
        <v>178</v>
      </c>
      <c r="H9" s="1">
        <v>14</v>
      </c>
      <c r="K9" s="8"/>
      <c r="L9" s="45" t="s">
        <v>228</v>
      </c>
      <c r="M9" s="39" t="s">
        <v>311</v>
      </c>
    </row>
    <row r="10" spans="1:13">
      <c r="A10" s="1" t="s">
        <v>79</v>
      </c>
      <c r="B10" s="1" t="s">
        <v>106</v>
      </c>
      <c r="C10" s="39"/>
      <c r="D10" s="1" t="s">
        <v>106</v>
      </c>
      <c r="E10" s="1" t="s">
        <v>177</v>
      </c>
      <c r="H10" s="1">
        <f>SUM(H2:H9)</f>
        <v>79</v>
      </c>
      <c r="L10" s="45" t="s">
        <v>229</v>
      </c>
      <c r="M10" s="39" t="s">
        <v>312</v>
      </c>
    </row>
    <row r="11" spans="1:13">
      <c r="A11" s="1" t="s">
        <v>78</v>
      </c>
      <c r="B11" s="1" t="s">
        <v>107</v>
      </c>
      <c r="C11" s="39"/>
      <c r="D11" s="1" t="s">
        <v>107</v>
      </c>
      <c r="E11" s="1" t="s">
        <v>178</v>
      </c>
      <c r="L11" s="45" t="s">
        <v>230</v>
      </c>
      <c r="M11" s="39" t="s">
        <v>313</v>
      </c>
    </row>
    <row r="12" spans="1:13">
      <c r="A12" s="1" t="s">
        <v>77</v>
      </c>
      <c r="B12" s="1" t="s">
        <v>108</v>
      </c>
      <c r="C12" s="39"/>
      <c r="D12" s="1" t="s">
        <v>108</v>
      </c>
      <c r="E12" s="1" t="s">
        <v>183</v>
      </c>
      <c r="L12" s="45" t="s">
        <v>231</v>
      </c>
      <c r="M12" s="39" t="s">
        <v>314</v>
      </c>
    </row>
    <row r="13" spans="1:13">
      <c r="A13" s="1" t="s">
        <v>76</v>
      </c>
      <c r="B13" s="1" t="s">
        <v>109</v>
      </c>
      <c r="C13" s="39"/>
      <c r="D13" s="1" t="s">
        <v>109</v>
      </c>
      <c r="E13" s="1" t="s">
        <v>183</v>
      </c>
      <c r="L13" s="45" t="s">
        <v>232</v>
      </c>
      <c r="M13" s="39" t="s">
        <v>315</v>
      </c>
    </row>
    <row r="14" spans="1:13">
      <c r="A14" s="1" t="s">
        <v>75</v>
      </c>
      <c r="B14" s="1" t="s">
        <v>110</v>
      </c>
      <c r="C14" s="39"/>
      <c r="D14" s="1" t="s">
        <v>110</v>
      </c>
      <c r="E14" s="1" t="s">
        <v>179</v>
      </c>
      <c r="L14" s="45" t="s">
        <v>233</v>
      </c>
      <c r="M14" s="39" t="s">
        <v>316</v>
      </c>
    </row>
    <row r="15" spans="1:13">
      <c r="A15" s="1" t="s">
        <v>74</v>
      </c>
      <c r="B15" s="1" t="s">
        <v>111</v>
      </c>
      <c r="C15" s="39"/>
      <c r="D15" s="1" t="s">
        <v>111</v>
      </c>
      <c r="E15" s="1" t="s">
        <v>179</v>
      </c>
      <c r="L15" s="45" t="s">
        <v>234</v>
      </c>
      <c r="M15" s="39" t="s">
        <v>317</v>
      </c>
    </row>
    <row r="16" spans="1:13">
      <c r="A16" s="1" t="s">
        <v>73</v>
      </c>
      <c r="B16" s="1" t="s">
        <v>112</v>
      </c>
      <c r="C16" s="39"/>
      <c r="D16" s="1" t="s">
        <v>112</v>
      </c>
      <c r="E16" s="1" t="s">
        <v>183</v>
      </c>
      <c r="L16" s="43" t="s">
        <v>235</v>
      </c>
      <c r="M16" s="39" t="s">
        <v>318</v>
      </c>
    </row>
    <row r="17" spans="1:13">
      <c r="A17" s="1" t="s">
        <v>72</v>
      </c>
      <c r="B17" s="1" t="s">
        <v>113</v>
      </c>
      <c r="C17" s="39"/>
      <c r="D17" s="1" t="s">
        <v>113</v>
      </c>
      <c r="E17" s="1" t="s">
        <v>180</v>
      </c>
      <c r="L17" s="43" t="s">
        <v>236</v>
      </c>
      <c r="M17" s="39" t="s">
        <v>319</v>
      </c>
    </row>
    <row r="18" spans="1:13">
      <c r="A18" s="1" t="s">
        <v>71</v>
      </c>
      <c r="B18" s="1" t="s">
        <v>114</v>
      </c>
      <c r="C18" s="39"/>
      <c r="D18" s="1" t="s">
        <v>114</v>
      </c>
      <c r="E18" s="1" t="s">
        <v>180</v>
      </c>
      <c r="L18" s="43" t="s">
        <v>237</v>
      </c>
      <c r="M18" s="39" t="s">
        <v>320</v>
      </c>
    </row>
    <row r="19" spans="1:13">
      <c r="A19" s="1" t="s">
        <v>70</v>
      </c>
      <c r="B19" s="1" t="s">
        <v>115</v>
      </c>
      <c r="C19" s="39"/>
      <c r="D19" s="1" t="s">
        <v>115</v>
      </c>
      <c r="E19" s="1" t="s">
        <v>178</v>
      </c>
      <c r="L19" s="43" t="s">
        <v>238</v>
      </c>
      <c r="M19" s="39" t="s">
        <v>321</v>
      </c>
    </row>
    <row r="20" spans="1:13">
      <c r="A20" s="1" t="s">
        <v>69</v>
      </c>
      <c r="B20" s="1" t="s">
        <v>116</v>
      </c>
      <c r="C20" s="39"/>
      <c r="D20" s="1" t="s">
        <v>116</v>
      </c>
      <c r="E20" s="1" t="s">
        <v>181</v>
      </c>
      <c r="L20" s="43" t="s">
        <v>239</v>
      </c>
      <c r="M20" s="39" t="s">
        <v>322</v>
      </c>
    </row>
    <row r="21" spans="1:13">
      <c r="A21" s="1" t="s">
        <v>68</v>
      </c>
      <c r="B21" s="1" t="s">
        <v>117</v>
      </c>
      <c r="C21" s="39"/>
      <c r="D21" s="1" t="s">
        <v>117</v>
      </c>
      <c r="E21" s="1" t="s">
        <v>179</v>
      </c>
      <c r="L21" s="43" t="s">
        <v>240</v>
      </c>
      <c r="M21" s="39" t="s">
        <v>323</v>
      </c>
    </row>
    <row r="22" spans="1:13">
      <c r="A22" s="1" t="s">
        <v>67</v>
      </c>
      <c r="B22" s="1" t="s">
        <v>118</v>
      </c>
      <c r="C22" s="39"/>
      <c r="D22" s="1" t="s">
        <v>118</v>
      </c>
      <c r="E22" s="1" t="s">
        <v>183</v>
      </c>
      <c r="L22" s="43" t="s">
        <v>241</v>
      </c>
      <c r="M22" s="39" t="s">
        <v>324</v>
      </c>
    </row>
    <row r="23" spans="1:13">
      <c r="A23" s="1" t="s">
        <v>66</v>
      </c>
      <c r="B23" s="1" t="s">
        <v>119</v>
      </c>
      <c r="C23" s="39"/>
      <c r="D23" s="1" t="s">
        <v>119</v>
      </c>
      <c r="E23" s="1" t="s">
        <v>179</v>
      </c>
      <c r="L23" s="43" t="s">
        <v>242</v>
      </c>
      <c r="M23" s="39" t="s">
        <v>325</v>
      </c>
    </row>
    <row r="24" spans="1:13">
      <c r="A24" s="1" t="s">
        <v>65</v>
      </c>
      <c r="B24" s="1" t="s">
        <v>120</v>
      </c>
      <c r="C24" s="39"/>
      <c r="D24" s="1" t="s">
        <v>120</v>
      </c>
      <c r="E24" s="1" t="s">
        <v>180</v>
      </c>
      <c r="L24" s="43" t="s">
        <v>243</v>
      </c>
      <c r="M24" s="39" t="s">
        <v>326</v>
      </c>
    </row>
    <row r="25" spans="1:13">
      <c r="A25" s="1" t="s">
        <v>64</v>
      </c>
      <c r="B25" s="1" t="s">
        <v>121</v>
      </c>
      <c r="C25" s="39"/>
      <c r="D25" s="1" t="s">
        <v>121</v>
      </c>
      <c r="E25" s="1" t="s">
        <v>182</v>
      </c>
      <c r="L25" s="43" t="s">
        <v>244</v>
      </c>
      <c r="M25" s="39" t="s">
        <v>327</v>
      </c>
    </row>
    <row r="26" spans="1:13">
      <c r="A26" s="1" t="s">
        <v>63</v>
      </c>
      <c r="B26" s="1" t="s">
        <v>122</v>
      </c>
      <c r="C26" s="39"/>
      <c r="D26" s="1" t="s">
        <v>122</v>
      </c>
      <c r="E26" s="1" t="s">
        <v>183</v>
      </c>
      <c r="L26" s="43" t="s">
        <v>245</v>
      </c>
      <c r="M26" s="39" t="s">
        <v>328</v>
      </c>
    </row>
    <row r="27" spans="1:13">
      <c r="A27" s="1" t="s">
        <v>62</v>
      </c>
      <c r="B27" s="1" t="s">
        <v>123</v>
      </c>
      <c r="C27" s="39"/>
      <c r="D27" s="1" t="s">
        <v>123</v>
      </c>
      <c r="E27" s="1" t="s">
        <v>179</v>
      </c>
      <c r="L27" s="43" t="s">
        <v>246</v>
      </c>
      <c r="M27" s="39" t="s">
        <v>329</v>
      </c>
    </row>
    <row r="28" spans="1:13">
      <c r="A28" s="1" t="s">
        <v>61</v>
      </c>
      <c r="B28" s="1" t="s">
        <v>124</v>
      </c>
      <c r="C28" s="39"/>
      <c r="D28" s="1" t="s">
        <v>124</v>
      </c>
      <c r="E28" s="1" t="s">
        <v>180</v>
      </c>
      <c r="L28" s="43" t="s">
        <v>247</v>
      </c>
      <c r="M28" s="39" t="s">
        <v>330</v>
      </c>
    </row>
    <row r="29" spans="1:13">
      <c r="A29" s="1" t="s">
        <v>60</v>
      </c>
      <c r="B29" s="1" t="s">
        <v>125</v>
      </c>
      <c r="C29" s="39"/>
      <c r="D29" s="1" t="s">
        <v>125</v>
      </c>
      <c r="E29" s="1" t="s">
        <v>2</v>
      </c>
      <c r="L29" s="43" t="s">
        <v>248</v>
      </c>
      <c r="M29" s="39" t="s">
        <v>331</v>
      </c>
    </row>
    <row r="30" spans="1:13">
      <c r="A30" s="1" t="s">
        <v>59</v>
      </c>
      <c r="B30" s="1" t="s">
        <v>126</v>
      </c>
      <c r="C30" s="39"/>
      <c r="D30" s="1" t="s">
        <v>126</v>
      </c>
      <c r="E30" s="1" t="s">
        <v>182</v>
      </c>
      <c r="L30" s="43" t="s">
        <v>249</v>
      </c>
      <c r="M30" s="39" t="s">
        <v>332</v>
      </c>
    </row>
    <row r="31" spans="1:13">
      <c r="A31" s="1" t="s">
        <v>58</v>
      </c>
      <c r="B31" s="1" t="s">
        <v>127</v>
      </c>
      <c r="C31" s="39"/>
      <c r="D31" s="1" t="s">
        <v>127</v>
      </c>
      <c r="E31" s="1" t="s">
        <v>182</v>
      </c>
      <c r="L31" s="43" t="s">
        <v>250</v>
      </c>
      <c r="M31" s="39" t="s">
        <v>333</v>
      </c>
    </row>
    <row r="32" spans="1:13">
      <c r="A32" s="1" t="s">
        <v>57</v>
      </c>
      <c r="B32" s="1" t="s">
        <v>128</v>
      </c>
      <c r="C32" s="39"/>
      <c r="D32" s="1" t="s">
        <v>128</v>
      </c>
      <c r="E32" s="1" t="s">
        <v>178</v>
      </c>
      <c r="L32" s="43" t="s">
        <v>251</v>
      </c>
      <c r="M32" s="39" t="s">
        <v>334</v>
      </c>
    </row>
    <row r="33" spans="1:13">
      <c r="A33" s="1" t="s">
        <v>56</v>
      </c>
      <c r="B33" s="1" t="s">
        <v>129</v>
      </c>
      <c r="C33" s="39"/>
      <c r="D33" s="1" t="s">
        <v>129</v>
      </c>
      <c r="E33" s="1" t="s">
        <v>182</v>
      </c>
      <c r="L33" s="43" t="s">
        <v>252</v>
      </c>
      <c r="M33" s="39" t="s">
        <v>335</v>
      </c>
    </row>
    <row r="34" spans="1:13">
      <c r="A34" s="1" t="s">
        <v>55</v>
      </c>
      <c r="B34" s="1" t="s">
        <v>130</v>
      </c>
      <c r="C34" s="39"/>
      <c r="D34" s="1" t="s">
        <v>130</v>
      </c>
      <c r="E34" s="1" t="s">
        <v>178</v>
      </c>
      <c r="L34" s="43" t="s">
        <v>253</v>
      </c>
      <c r="M34" s="39" t="s">
        <v>336</v>
      </c>
    </row>
    <row r="35" spans="1:13">
      <c r="A35" s="1" t="s">
        <v>54</v>
      </c>
      <c r="B35" s="1" t="s">
        <v>131</v>
      </c>
      <c r="C35" s="39"/>
      <c r="D35" s="1" t="s">
        <v>131</v>
      </c>
      <c r="E35" s="1" t="s">
        <v>2</v>
      </c>
      <c r="L35" s="43" t="s">
        <v>254</v>
      </c>
      <c r="M35" s="39" t="s">
        <v>337</v>
      </c>
    </row>
    <row r="36" spans="1:13">
      <c r="A36" s="1" t="s">
        <v>53</v>
      </c>
      <c r="B36" s="1" t="s">
        <v>132</v>
      </c>
      <c r="C36" s="39"/>
      <c r="D36" s="1" t="s">
        <v>132</v>
      </c>
      <c r="E36" s="1" t="s">
        <v>179</v>
      </c>
      <c r="L36" s="43" t="s">
        <v>255</v>
      </c>
      <c r="M36" s="39" t="s">
        <v>338</v>
      </c>
    </row>
    <row r="37" spans="1:13">
      <c r="A37" s="1" t="s">
        <v>52</v>
      </c>
      <c r="B37" s="1" t="s">
        <v>133</v>
      </c>
      <c r="C37" s="39"/>
      <c r="D37" s="1" t="s">
        <v>133</v>
      </c>
      <c r="E37" s="1" t="s">
        <v>177</v>
      </c>
      <c r="L37" s="43" t="s">
        <v>256</v>
      </c>
      <c r="M37" s="39" t="s">
        <v>339</v>
      </c>
    </row>
    <row r="38" spans="1:13">
      <c r="A38" s="1" t="s">
        <v>51</v>
      </c>
      <c r="B38" s="1" t="s">
        <v>134</v>
      </c>
      <c r="C38" s="39"/>
      <c r="D38" s="1" t="s">
        <v>134</v>
      </c>
      <c r="E38" s="1" t="s">
        <v>181</v>
      </c>
      <c r="L38" s="43" t="s">
        <v>257</v>
      </c>
      <c r="M38" s="39" t="s">
        <v>340</v>
      </c>
    </row>
    <row r="39" spans="1:13">
      <c r="A39" s="1" t="s">
        <v>50</v>
      </c>
      <c r="B39" s="1" t="s">
        <v>135</v>
      </c>
      <c r="C39" s="39"/>
      <c r="D39" s="1" t="s">
        <v>135</v>
      </c>
      <c r="E39" s="1" t="s">
        <v>183</v>
      </c>
      <c r="L39" s="43" t="s">
        <v>258</v>
      </c>
      <c r="M39" s="39" t="s">
        <v>341</v>
      </c>
    </row>
    <row r="40" spans="1:13">
      <c r="A40" s="1" t="s">
        <v>49</v>
      </c>
      <c r="B40" s="1" t="s">
        <v>136</v>
      </c>
      <c r="C40" s="39"/>
      <c r="D40" s="1" t="s">
        <v>136</v>
      </c>
      <c r="E40" s="1" t="s">
        <v>183</v>
      </c>
      <c r="L40" s="43" t="s">
        <v>259</v>
      </c>
      <c r="M40" s="39" t="s">
        <v>342</v>
      </c>
    </row>
    <row r="41" spans="1:13">
      <c r="A41" s="1" t="s">
        <v>48</v>
      </c>
      <c r="B41" s="1" t="s">
        <v>137</v>
      </c>
      <c r="C41" s="39"/>
      <c r="D41" s="1" t="s">
        <v>137</v>
      </c>
      <c r="E41" s="1" t="s">
        <v>177</v>
      </c>
      <c r="L41" s="43" t="s">
        <v>260</v>
      </c>
      <c r="M41" s="39" t="s">
        <v>343</v>
      </c>
    </row>
    <row r="42" spans="1:13">
      <c r="A42" s="1" t="s">
        <v>47</v>
      </c>
      <c r="B42" s="1" t="s">
        <v>138</v>
      </c>
      <c r="C42" s="39"/>
      <c r="D42" s="1" t="s">
        <v>138</v>
      </c>
      <c r="E42" s="1" t="s">
        <v>2</v>
      </c>
      <c r="L42" s="44" t="s">
        <v>261</v>
      </c>
      <c r="M42" s="39" t="s">
        <v>344</v>
      </c>
    </row>
    <row r="43" spans="1:13">
      <c r="A43" s="1" t="s">
        <v>46</v>
      </c>
      <c r="B43" s="1" t="s">
        <v>139</v>
      </c>
      <c r="C43" s="39"/>
      <c r="D43" s="1" t="s">
        <v>139</v>
      </c>
      <c r="E43" s="1" t="s">
        <v>178</v>
      </c>
      <c r="L43" s="44" t="s">
        <v>262</v>
      </c>
      <c r="M43" s="39" t="s">
        <v>345</v>
      </c>
    </row>
    <row r="44" spans="1:13">
      <c r="A44" s="1" t="s">
        <v>45</v>
      </c>
      <c r="B44" s="1" t="s">
        <v>140</v>
      </c>
      <c r="C44" s="39"/>
      <c r="D44" s="1" t="s">
        <v>140</v>
      </c>
      <c r="E44" s="1" t="s">
        <v>177</v>
      </c>
      <c r="L44" s="44" t="s">
        <v>263</v>
      </c>
      <c r="M44" s="39" t="s">
        <v>346</v>
      </c>
    </row>
    <row r="45" spans="1:13">
      <c r="A45" s="1" t="s">
        <v>44</v>
      </c>
      <c r="B45" s="1" t="s">
        <v>141</v>
      </c>
      <c r="C45" s="39"/>
      <c r="D45" s="1" t="s">
        <v>141</v>
      </c>
      <c r="E45" s="1" t="s">
        <v>178</v>
      </c>
      <c r="L45" s="44" t="s">
        <v>264</v>
      </c>
      <c r="M45" s="39" t="s">
        <v>347</v>
      </c>
    </row>
    <row r="46" spans="1:13">
      <c r="A46" s="39" t="s">
        <v>359</v>
      </c>
      <c r="B46" s="1" t="s">
        <v>142</v>
      </c>
      <c r="C46" s="39"/>
      <c r="D46" s="1" t="s">
        <v>142</v>
      </c>
      <c r="E46" s="1" t="s">
        <v>178</v>
      </c>
      <c r="L46" s="44" t="s">
        <v>265</v>
      </c>
      <c r="M46" s="39" t="s">
        <v>348</v>
      </c>
    </row>
    <row r="47" spans="1:13">
      <c r="A47" s="1" t="s">
        <v>43</v>
      </c>
      <c r="B47" s="1" t="s">
        <v>143</v>
      </c>
      <c r="C47" s="39"/>
      <c r="D47" s="1" t="s">
        <v>143</v>
      </c>
      <c r="E47" s="1" t="s">
        <v>183</v>
      </c>
      <c r="L47" s="44" t="s">
        <v>266</v>
      </c>
      <c r="M47" s="39" t="s">
        <v>349</v>
      </c>
    </row>
    <row r="48" spans="1:13">
      <c r="A48" s="1" t="s">
        <v>42</v>
      </c>
      <c r="B48" s="1" t="s">
        <v>144</v>
      </c>
      <c r="C48" s="39"/>
      <c r="D48" s="1" t="s">
        <v>144</v>
      </c>
      <c r="E48" s="1" t="s">
        <v>2</v>
      </c>
      <c r="L48" s="44" t="s">
        <v>267</v>
      </c>
      <c r="M48" s="39" t="s">
        <v>350</v>
      </c>
    </row>
    <row r="49" spans="1:13">
      <c r="A49" s="1" t="s">
        <v>41</v>
      </c>
      <c r="B49" s="1" t="s">
        <v>145</v>
      </c>
      <c r="C49" s="39"/>
      <c r="D49" s="1" t="s">
        <v>145</v>
      </c>
      <c r="E49" s="1" t="s">
        <v>2</v>
      </c>
      <c r="L49" s="44" t="s">
        <v>269</v>
      </c>
      <c r="M49" s="39" t="s">
        <v>211</v>
      </c>
    </row>
    <row r="50" spans="1:13">
      <c r="A50" s="1" t="s">
        <v>40</v>
      </c>
      <c r="B50" s="1" t="s">
        <v>146</v>
      </c>
      <c r="C50" s="39"/>
      <c r="D50" s="1" t="s">
        <v>146</v>
      </c>
      <c r="E50" s="1" t="s">
        <v>177</v>
      </c>
      <c r="L50" s="44" t="s">
        <v>270</v>
      </c>
      <c r="M50" s="39" t="s">
        <v>354</v>
      </c>
    </row>
    <row r="51" spans="1:13">
      <c r="A51" s="1" t="s">
        <v>39</v>
      </c>
      <c r="B51" s="1" t="s">
        <v>147</v>
      </c>
      <c r="C51" s="39"/>
      <c r="D51" s="1" t="s">
        <v>147</v>
      </c>
      <c r="E51" s="1" t="s">
        <v>178</v>
      </c>
      <c r="L51" s="44" t="s">
        <v>271</v>
      </c>
      <c r="M51" s="39" t="s">
        <v>272</v>
      </c>
    </row>
    <row r="52" spans="1:13">
      <c r="A52" s="1" t="s">
        <v>38</v>
      </c>
      <c r="B52" s="1" t="s">
        <v>148</v>
      </c>
      <c r="C52" s="39"/>
      <c r="D52" s="1" t="s">
        <v>148</v>
      </c>
      <c r="E52" s="1" t="s">
        <v>182</v>
      </c>
      <c r="L52" s="44" t="s">
        <v>268</v>
      </c>
      <c r="M52" s="39" t="s">
        <v>351</v>
      </c>
    </row>
    <row r="53" spans="1:13">
      <c r="A53" s="1" t="s">
        <v>37</v>
      </c>
      <c r="B53" s="1" t="s">
        <v>149</v>
      </c>
      <c r="C53" s="39"/>
      <c r="D53" s="1" t="s">
        <v>149</v>
      </c>
      <c r="E53" s="1" t="s">
        <v>178</v>
      </c>
    </row>
    <row r="54" spans="1:13">
      <c r="A54" s="1" t="s">
        <v>36</v>
      </c>
      <c r="B54" s="1" t="s">
        <v>150</v>
      </c>
      <c r="C54" s="39"/>
      <c r="D54" s="1" t="s">
        <v>150</v>
      </c>
      <c r="E54" s="1" t="s">
        <v>179</v>
      </c>
    </row>
    <row r="55" spans="1:13">
      <c r="A55" s="1" t="s">
        <v>35</v>
      </c>
      <c r="B55" s="1" t="s">
        <v>151</v>
      </c>
      <c r="C55" s="39"/>
      <c r="D55" s="1" t="s">
        <v>151</v>
      </c>
      <c r="E55" s="1" t="s">
        <v>183</v>
      </c>
    </row>
    <row r="56" spans="1:13">
      <c r="A56" s="1" t="s">
        <v>34</v>
      </c>
      <c r="B56" s="1" t="s">
        <v>152</v>
      </c>
      <c r="C56" s="39"/>
      <c r="D56" s="1" t="s">
        <v>152</v>
      </c>
      <c r="E56" s="1" t="s">
        <v>180</v>
      </c>
    </row>
    <row r="57" spans="1:13">
      <c r="A57" s="1" t="s">
        <v>33</v>
      </c>
      <c r="B57" s="1" t="s">
        <v>153</v>
      </c>
      <c r="C57" s="39"/>
      <c r="D57" s="1" t="s">
        <v>153</v>
      </c>
      <c r="E57" s="1" t="s">
        <v>2</v>
      </c>
    </row>
    <row r="58" spans="1:13">
      <c r="A58" s="1" t="s">
        <v>32</v>
      </c>
      <c r="B58" s="1" t="s">
        <v>154</v>
      </c>
      <c r="C58" s="39"/>
      <c r="D58" s="1" t="s">
        <v>154</v>
      </c>
      <c r="E58" s="1" t="s">
        <v>178</v>
      </c>
    </row>
    <row r="59" spans="1:13">
      <c r="A59" s="1" t="s">
        <v>31</v>
      </c>
      <c r="B59" s="1" t="s">
        <v>155</v>
      </c>
      <c r="C59" s="39"/>
      <c r="D59" s="1" t="s">
        <v>155</v>
      </c>
      <c r="E59" s="1" t="s">
        <v>182</v>
      </c>
    </row>
    <row r="60" spans="1:13">
      <c r="A60" s="1" t="s">
        <v>30</v>
      </c>
      <c r="B60" s="1" t="s">
        <v>156</v>
      </c>
      <c r="C60" s="39"/>
      <c r="D60" s="1" t="s">
        <v>156</v>
      </c>
      <c r="E60" s="1" t="s">
        <v>179</v>
      </c>
    </row>
    <row r="61" spans="1:13">
      <c r="A61" s="1" t="s">
        <v>29</v>
      </c>
      <c r="B61" s="1" t="s">
        <v>157</v>
      </c>
      <c r="C61" s="39"/>
      <c r="D61" s="1" t="s">
        <v>157</v>
      </c>
      <c r="E61" s="1" t="s">
        <v>182</v>
      </c>
    </row>
    <row r="62" spans="1:13">
      <c r="A62" s="1" t="s">
        <v>28</v>
      </c>
      <c r="B62" s="1" t="s">
        <v>158</v>
      </c>
      <c r="C62" s="39"/>
      <c r="D62" s="1" t="s">
        <v>158</v>
      </c>
      <c r="E62" s="1" t="s">
        <v>180</v>
      </c>
    </row>
    <row r="63" spans="1:13">
      <c r="A63" s="1" t="s">
        <v>27</v>
      </c>
      <c r="B63" s="1" t="s">
        <v>159</v>
      </c>
      <c r="C63" s="39"/>
      <c r="D63" s="1" t="s">
        <v>159</v>
      </c>
      <c r="E63" s="1" t="s">
        <v>181</v>
      </c>
    </row>
    <row r="64" spans="1:13">
      <c r="A64" s="1" t="s">
        <v>26</v>
      </c>
      <c r="B64" s="1" t="s">
        <v>160</v>
      </c>
      <c r="C64" s="39"/>
      <c r="D64" s="1" t="s">
        <v>160</v>
      </c>
      <c r="E64" s="1" t="s">
        <v>180</v>
      </c>
    </row>
    <row r="65" spans="1:5">
      <c r="A65" s="1" t="s">
        <v>25</v>
      </c>
      <c r="B65" s="1" t="s">
        <v>161</v>
      </c>
      <c r="C65" s="39"/>
      <c r="D65" s="1" t="s">
        <v>161</v>
      </c>
      <c r="E65" s="1" t="s">
        <v>179</v>
      </c>
    </row>
    <row r="66" spans="1:5">
      <c r="A66" s="1" t="s">
        <v>24</v>
      </c>
      <c r="B66" s="1" t="s">
        <v>162</v>
      </c>
      <c r="C66" s="39"/>
      <c r="D66" s="1" t="s">
        <v>162</v>
      </c>
      <c r="E66" s="1" t="s">
        <v>2</v>
      </c>
    </row>
    <row r="67" spans="1:5">
      <c r="A67" s="1" t="s">
        <v>23</v>
      </c>
      <c r="B67" s="1" t="s">
        <v>163</v>
      </c>
      <c r="C67" s="39"/>
      <c r="D67" s="1" t="s">
        <v>163</v>
      </c>
      <c r="E67" s="1" t="s">
        <v>180</v>
      </c>
    </row>
    <row r="68" spans="1:5">
      <c r="A68" s="1" t="s">
        <v>22</v>
      </c>
      <c r="B68" s="1" t="s">
        <v>164</v>
      </c>
      <c r="C68" s="39"/>
      <c r="D68" s="1" t="s">
        <v>164</v>
      </c>
      <c r="E68" s="1" t="s">
        <v>183</v>
      </c>
    </row>
    <row r="69" spans="1:5">
      <c r="A69" s="1" t="s">
        <v>21</v>
      </c>
      <c r="B69" s="1" t="s">
        <v>165</v>
      </c>
      <c r="C69" s="39"/>
      <c r="D69" s="1" t="s">
        <v>165</v>
      </c>
      <c r="E69" s="1" t="s">
        <v>2</v>
      </c>
    </row>
    <row r="70" spans="1:5">
      <c r="A70" s="1" t="s">
        <v>20</v>
      </c>
      <c r="B70" s="1" t="s">
        <v>166</v>
      </c>
      <c r="C70" s="39"/>
      <c r="D70" s="1" t="s">
        <v>166</v>
      </c>
      <c r="E70" s="1" t="s">
        <v>2</v>
      </c>
    </row>
    <row r="71" spans="1:5">
      <c r="A71" s="1" t="s">
        <v>19</v>
      </c>
      <c r="B71" s="1" t="s">
        <v>167</v>
      </c>
      <c r="C71" s="39"/>
      <c r="D71" s="1" t="s">
        <v>167</v>
      </c>
      <c r="E71" s="1" t="s">
        <v>180</v>
      </c>
    </row>
    <row r="72" spans="1:5">
      <c r="A72" s="1" t="s">
        <v>18</v>
      </c>
      <c r="B72" s="1" t="s">
        <v>168</v>
      </c>
      <c r="C72" s="39"/>
      <c r="D72" s="1" t="s">
        <v>168</v>
      </c>
      <c r="E72" s="1" t="s">
        <v>181</v>
      </c>
    </row>
    <row r="73" spans="1:5">
      <c r="A73" s="1" t="s">
        <v>17</v>
      </c>
      <c r="B73" s="1" t="s">
        <v>169</v>
      </c>
      <c r="C73" s="39"/>
      <c r="D73" s="1" t="s">
        <v>169</v>
      </c>
      <c r="E73" s="1" t="s">
        <v>182</v>
      </c>
    </row>
    <row r="74" spans="1:5">
      <c r="A74" s="1" t="s">
        <v>16</v>
      </c>
      <c r="B74" s="1" t="s">
        <v>170</v>
      </c>
      <c r="C74" s="39"/>
      <c r="D74" s="1" t="s">
        <v>170</v>
      </c>
      <c r="E74" s="1" t="s">
        <v>177</v>
      </c>
    </row>
    <row r="75" spans="1:5">
      <c r="A75" s="1" t="s">
        <v>14</v>
      </c>
      <c r="B75" s="1" t="s">
        <v>171</v>
      </c>
      <c r="C75" s="39"/>
      <c r="D75" s="1" t="s">
        <v>171</v>
      </c>
      <c r="E75" s="1" t="s">
        <v>178</v>
      </c>
    </row>
    <row r="76" spans="1:5">
      <c r="A76" s="1" t="s">
        <v>13</v>
      </c>
      <c r="B76" s="1" t="s">
        <v>172</v>
      </c>
      <c r="C76" s="39"/>
      <c r="D76" s="1" t="s">
        <v>172</v>
      </c>
      <c r="E76" s="1" t="s">
        <v>2</v>
      </c>
    </row>
    <row r="77" spans="1:5">
      <c r="A77" s="1" t="s">
        <v>12</v>
      </c>
      <c r="B77" s="1" t="s">
        <v>173</v>
      </c>
      <c r="C77" s="39"/>
      <c r="D77" s="1" t="s">
        <v>173</v>
      </c>
      <c r="E77" s="1" t="s">
        <v>178</v>
      </c>
    </row>
    <row r="78" spans="1:5">
      <c r="A78" s="1" t="s">
        <v>11</v>
      </c>
      <c r="B78" s="1" t="s">
        <v>174</v>
      </c>
      <c r="C78" s="39"/>
      <c r="D78" s="1" t="s">
        <v>174</v>
      </c>
      <c r="E78" s="1" t="s">
        <v>178</v>
      </c>
    </row>
    <row r="79" spans="1:5">
      <c r="A79" s="1" t="s">
        <v>10</v>
      </c>
      <c r="B79" s="1" t="s">
        <v>175</v>
      </c>
      <c r="C79" s="39"/>
      <c r="D79" s="1" t="s">
        <v>175</v>
      </c>
      <c r="E79" s="1" t="s">
        <v>177</v>
      </c>
    </row>
    <row r="80" spans="1:5">
      <c r="A80" s="1" t="s">
        <v>9</v>
      </c>
      <c r="B80" s="1" t="s">
        <v>176</v>
      </c>
      <c r="C80" s="39"/>
      <c r="D80" s="1" t="s">
        <v>176</v>
      </c>
      <c r="E80" s="1" t="s">
        <v>182</v>
      </c>
    </row>
    <row r="81" spans="1:5">
      <c r="A81" s="1" t="s">
        <v>8</v>
      </c>
      <c r="B81" s="1" t="s">
        <v>177</v>
      </c>
      <c r="D81" s="1" t="s">
        <v>180</v>
      </c>
      <c r="E81" s="1" t="s">
        <v>180</v>
      </c>
    </row>
    <row r="82" spans="1:5">
      <c r="A82" s="1" t="s">
        <v>7</v>
      </c>
      <c r="B82" s="1" t="s">
        <v>178</v>
      </c>
      <c r="D82" s="1" t="s">
        <v>177</v>
      </c>
      <c r="E82" s="1" t="s">
        <v>177</v>
      </c>
    </row>
    <row r="83" spans="1:5">
      <c r="A83" s="1" t="s">
        <v>6</v>
      </c>
      <c r="B83" s="1" t="s">
        <v>179</v>
      </c>
      <c r="D83" s="1" t="s">
        <v>181</v>
      </c>
      <c r="E83" s="1" t="s">
        <v>181</v>
      </c>
    </row>
    <row r="84" spans="1:5">
      <c r="A84" s="1" t="s">
        <v>5</v>
      </c>
      <c r="B84" s="1" t="s">
        <v>180</v>
      </c>
      <c r="D84" s="1" t="s">
        <v>182</v>
      </c>
      <c r="E84" s="1" t="s">
        <v>182</v>
      </c>
    </row>
    <row r="85" spans="1:5">
      <c r="A85" s="1" t="s">
        <v>4</v>
      </c>
      <c r="B85" s="1" t="s">
        <v>181</v>
      </c>
      <c r="D85" s="1" t="s">
        <v>2</v>
      </c>
      <c r="E85" s="1" t="s">
        <v>2</v>
      </c>
    </row>
    <row r="86" spans="1:5">
      <c r="A86" s="1" t="s">
        <v>3</v>
      </c>
      <c r="B86" s="1" t="s">
        <v>182</v>
      </c>
      <c r="D86" s="1" t="s">
        <v>183</v>
      </c>
      <c r="E86" s="1" t="s">
        <v>183</v>
      </c>
    </row>
    <row r="87" spans="1:5">
      <c r="A87" s="1" t="s">
        <v>2</v>
      </c>
      <c r="B87" s="1" t="s">
        <v>2</v>
      </c>
      <c r="D87" s="1" t="s">
        <v>179</v>
      </c>
      <c r="E87" s="1" t="s">
        <v>179</v>
      </c>
    </row>
    <row r="88" spans="1:5">
      <c r="A88" s="1" t="s">
        <v>1</v>
      </c>
      <c r="B88" s="1" t="s">
        <v>183</v>
      </c>
      <c r="D88" s="1" t="s">
        <v>178</v>
      </c>
      <c r="E88" s="1" t="s">
        <v>178</v>
      </c>
    </row>
    <row r="89" spans="1:5">
      <c r="A89" s="1" t="s">
        <v>0</v>
      </c>
      <c r="B89" s="1" t="s">
        <v>0</v>
      </c>
      <c r="D89" s="1" t="s">
        <v>0</v>
      </c>
      <c r="E89" s="1" t="s">
        <v>184</v>
      </c>
    </row>
    <row r="90" spans="1:5">
      <c r="A90" s="39" t="s">
        <v>220</v>
      </c>
      <c r="B90" s="39" t="s">
        <v>113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CB858-155D-42D9-A5BA-6F362E810AB2}">
  <sheetPr codeName="Sheet2">
    <tabColor theme="5"/>
  </sheetPr>
  <dimension ref="B2:R165"/>
  <sheetViews>
    <sheetView showGridLines="0" zoomScaleNormal="100" workbookViewId="0">
      <selection activeCell="Z24" sqref="Z24"/>
    </sheetView>
  </sheetViews>
  <sheetFormatPr defaultColWidth="9.1796875" defaultRowHeight="15" customHeight="1"/>
  <cols>
    <col min="1" max="1" width="4.26953125" style="177" customWidth="1"/>
    <col min="2" max="16384" width="9.1796875" style="177"/>
  </cols>
  <sheetData>
    <row r="2" spans="2:2" ht="15" customHeight="1">
      <c r="B2" s="176" t="s">
        <v>135</v>
      </c>
    </row>
    <row r="68" ht="21.75" customHeight="1"/>
    <row r="165" spans="18:18" ht="15" customHeight="1">
      <c r="R165" s="194" t="s">
        <v>387</v>
      </c>
    </row>
  </sheetData>
  <sheetProtection algorithmName="SHA-512" hashValue="Q9yVjb23FopJl0rE7A0wbZ0gNKpmf8wZMUulwOiODTq8i75AO4l4Y5IGXbLKpyGdAK272uzI4+BlVwEl7dxFwQ==" saltValue="axTt+w2x6rm9hm6PAr+lRw==" spinCount="100000" sheet="1" objects="1" scenarios="1"/>
  <pageMargins left="0.25" right="0.25" top="0.75" bottom="0.75" header="0.3" footer="0.3"/>
  <pageSetup paperSize="8" scale="84" orientation="portrait" r:id="rId1"/>
  <drawing r:id="rId2"/>
  <legacyDrawing r:id="rId3"/>
  <controls>
    <mc:AlternateContent xmlns:mc="http://schemas.openxmlformats.org/markup-compatibility/2006">
      <mc:Choice Requires="x14">
        <control shapeId="110593" r:id="rId4" name="ComboBox1">
          <controlPr defaultSize="0" autoLine="0" linkedCell="Infographic!B2" listFillRange="'Lookup Tables_OLD'!D2:D80" r:id="rId5">
            <anchor moveWithCells="1">
              <from>
                <xdr:col>0</xdr:col>
                <xdr:colOff>279400</xdr:colOff>
                <xdr:row>0</xdr:row>
                <xdr:rowOff>146050</xdr:rowOff>
              </from>
              <to>
                <xdr:col>6</xdr:col>
                <xdr:colOff>438150</xdr:colOff>
                <xdr:row>2</xdr:row>
                <xdr:rowOff>57150</xdr:rowOff>
              </to>
            </anchor>
          </controlPr>
        </control>
      </mc:Choice>
      <mc:Fallback>
        <control shapeId="110593" r:id="rId4" name="ComboBox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C29D6-18CF-4E92-B99C-F2406CA42DE5}">
  <sheetPr codeName="Sheet1">
    <tabColor theme="5"/>
  </sheetPr>
  <dimension ref="B2:R148"/>
  <sheetViews>
    <sheetView showGridLines="0" zoomScaleNormal="100" workbookViewId="0">
      <selection activeCell="V33" sqref="V33"/>
    </sheetView>
  </sheetViews>
  <sheetFormatPr defaultColWidth="9.1796875" defaultRowHeight="15" customHeight="1"/>
  <cols>
    <col min="1" max="1" width="4.26953125" style="177" customWidth="1"/>
    <col min="2" max="16384" width="9.1796875" style="177"/>
  </cols>
  <sheetData>
    <row r="2" spans="2:2" ht="15" customHeight="1">
      <c r="B2" s="176" t="s">
        <v>100</v>
      </c>
    </row>
    <row r="148" spans="18:18" ht="15" customHeight="1">
      <c r="R148" s="173" t="s">
        <v>387</v>
      </c>
    </row>
  </sheetData>
  <pageMargins left="0.25" right="0.25" top="0.75" bottom="0.75" header="0.3" footer="0.3"/>
  <pageSetup paperSize="8" scale="84" orientation="portrait" r:id="rId1"/>
  <drawing r:id="rId2"/>
  <legacyDrawing r:id="rId3"/>
  <controls>
    <mc:AlternateContent xmlns:mc="http://schemas.openxmlformats.org/markup-compatibility/2006">
      <mc:Choice Requires="x14">
        <control shapeId="91137" r:id="rId4" name="ComboBox1">
          <controlPr defaultSize="0" autoLine="0" linkedCell="Infographic_RANK!B2" listFillRange="'Lookup Tables_OLD'!D2:D80" r:id="rId5">
            <anchor moveWithCells="1">
              <from>
                <xdr:col>0</xdr:col>
                <xdr:colOff>279400</xdr:colOff>
                <xdr:row>0</xdr:row>
                <xdr:rowOff>146050</xdr:rowOff>
              </from>
              <to>
                <xdr:col>6</xdr:col>
                <xdr:colOff>438150</xdr:colOff>
                <xdr:row>2</xdr:row>
                <xdr:rowOff>57150</xdr:rowOff>
              </to>
            </anchor>
          </controlPr>
        </control>
      </mc:Choice>
      <mc:Fallback>
        <control shapeId="91137" r:id="rId4" name="ComboBox1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6A916-D9D8-4B4B-9A8E-EBE276873243}">
  <sheetPr codeName="Sheet21"/>
  <dimension ref="A1:U2830"/>
  <sheetViews>
    <sheetView showGridLines="0" topLeftCell="A7" workbookViewId="0">
      <selection activeCell="B33" sqref="B33"/>
    </sheetView>
  </sheetViews>
  <sheetFormatPr defaultColWidth="9.1796875" defaultRowHeight="14.5"/>
  <cols>
    <col min="1" max="1" width="96.26953125" style="39" bestFit="1" customWidth="1"/>
    <col min="2" max="2" width="15.81640625" style="46" customWidth="1"/>
    <col min="3" max="4" width="9.1796875" style="46"/>
    <col min="5" max="5" width="18.26953125" style="46" customWidth="1"/>
    <col min="6" max="6" width="5.1796875" style="46" customWidth="1"/>
    <col min="7" max="9" width="9.1796875" style="46"/>
    <col min="10" max="11" width="16" style="46" customWidth="1"/>
    <col min="12" max="13" width="9.1796875" style="46"/>
    <col min="14" max="14" width="13.54296875" style="46" bestFit="1" customWidth="1"/>
    <col min="15" max="16384" width="9.1796875" style="46"/>
  </cols>
  <sheetData>
    <row r="1" spans="1:21">
      <c r="B1" s="46" t="str">
        <f>A2</f>
        <v>Loddon</v>
      </c>
    </row>
    <row r="2" spans="1:21">
      <c r="A2" s="45" t="str">
        <f>Infographic!B2</f>
        <v>Loddon</v>
      </c>
      <c r="G2" s="169" t="s">
        <v>0</v>
      </c>
    </row>
    <row r="3" spans="1:21">
      <c r="O3" s="46" t="s">
        <v>515</v>
      </c>
    </row>
    <row r="4" spans="1:21" ht="29">
      <c r="A4" s="3" t="s">
        <v>93</v>
      </c>
      <c r="B4" s="168" t="s">
        <v>91</v>
      </c>
      <c r="C4" s="167" t="s">
        <v>90</v>
      </c>
      <c r="D4" s="167" t="s">
        <v>89</v>
      </c>
      <c r="G4" s="168" t="s">
        <v>91</v>
      </c>
      <c r="H4" s="167" t="s">
        <v>90</v>
      </c>
      <c r="I4" s="167" t="s">
        <v>89</v>
      </c>
      <c r="K4" s="46" t="s">
        <v>520</v>
      </c>
      <c r="M4" s="174" t="s">
        <v>514</v>
      </c>
      <c r="N4" s="175" t="s">
        <v>517</v>
      </c>
      <c r="O4" s="46" t="s">
        <v>393</v>
      </c>
      <c r="P4" s="46" t="s">
        <v>516</v>
      </c>
    </row>
    <row r="5" spans="1:21" ht="29.5">
      <c r="A5" s="39" t="s">
        <v>415</v>
      </c>
      <c r="B5" s="181">
        <f>SUMIFS('Selected Results Data'!E:E,'Selected Results Data'!$A:$A,A5,'Selected Results Data'!$B:$B,$A$2)/100</f>
        <v>0.23600000000000002</v>
      </c>
      <c r="C5" s="170">
        <f>SUMIFS('Selected Results Data'!F:F,'Selected Results Data'!$A:$A,A5,'Selected Results Data'!$B:$B,$A$2)/100</f>
        <v>0.152</v>
      </c>
      <c r="D5" s="170">
        <f>SUMIFS('Selected Results Data'!G:G,'Selected Results Data'!$A:$A,A5,'Selected Results Data'!$B:$B,$A$2)/100</f>
        <v>0.34799999999999998</v>
      </c>
      <c r="E5" s="166" t="str">
        <f>"(" &amp;CONCATENATE(TEXT(C5,"0.0%")," - ",TEXT(D5,"0.0%")) &amp;")"</f>
        <v>(15.2% - 34.8%)</v>
      </c>
      <c r="G5" s="170">
        <f>SUMIFS('Selected Results Data'!E:E,'Selected Results Data'!$A:$A,A5,'Selected Results Data'!$B:$B,$G$2)/100</f>
        <v>0.315</v>
      </c>
      <c r="H5" s="170">
        <f>SUMIFS('Selected Results Data'!F:F,'Selected Results Data'!$A:$A,A5,'Selected Results Data'!$B:$B,$G$2)/100</f>
        <v>0.307</v>
      </c>
      <c r="I5" s="170">
        <f>SUMIFS('Selected Results Data'!G:G,'Selected Results Data'!$A:$A,A5,'Selected Results Data'!$B:$B,$G$2)/100</f>
        <v>0.32400000000000001</v>
      </c>
      <c r="J5" s="166" t="str">
        <f>"(" &amp;CONCATENATE(TEXT(H5,"0.0%")," - ",TEXT(I5,"0.0%")) &amp;")"</f>
        <v>(30.7% - 32.4%)</v>
      </c>
      <c r="K5" s="185" t="str">
        <f>IF(C5&gt;I5,"Above VIC",IF(D5&lt;H5,"Below VIC","None"))</f>
        <v>None</v>
      </c>
      <c r="M5" s="46">
        <f>VLOOKUP(A2,InfographRank!A:CJ,3,FALSE)</f>
        <v>3</v>
      </c>
      <c r="N5" s="46">
        <f>M5-1</f>
        <v>2</v>
      </c>
      <c r="O5" s="170">
        <f t="shared" ref="O5:O31" si="0">N5/79</f>
        <v>2.5316455696202531E-2</v>
      </c>
      <c r="P5" s="171">
        <f>1-O5</f>
        <v>0.97468354430379744</v>
      </c>
      <c r="R5" s="46">
        <v>1</v>
      </c>
      <c r="S5" s="46">
        <v>0</v>
      </c>
      <c r="T5" s="170">
        <f>S5/79</f>
        <v>0</v>
      </c>
      <c r="U5" s="171">
        <f t="shared" ref="U5:U6" si="1">1-T5</f>
        <v>1</v>
      </c>
    </row>
    <row r="6" spans="1:21" ht="29.5">
      <c r="A6" s="39" t="s">
        <v>416</v>
      </c>
      <c r="B6" s="181">
        <f>SUMIFS('Selected Results Data'!E:E,'Selected Results Data'!$A:$A,A6,'Selected Results Data'!$B:$B,$A$2)/100</f>
        <v>0.26500000000000001</v>
      </c>
      <c r="C6" s="170">
        <f>SUMIFS('Selected Results Data'!F:F,'Selected Results Data'!$A:$A,A6,'Selected Results Data'!$B:$B,$A$2)/100</f>
        <v>0.20499999999999999</v>
      </c>
      <c r="D6" s="170">
        <f>SUMIFS('Selected Results Data'!G:G,'Selected Results Data'!$A:$A,A6,'Selected Results Data'!$B:$B,$A$2)/100</f>
        <v>0.33500000000000002</v>
      </c>
      <c r="E6" s="166" t="str">
        <f t="shared" ref="E6:E31" si="2">"(" &amp;CONCATENATE(TEXT(C6,"0.0%")," - ",TEXT(D6,"0.0%")) &amp;")"</f>
        <v>(20.5% - 33.5%)</v>
      </c>
      <c r="G6" s="170">
        <f>SUMIFS('Selected Results Data'!E:E,'Selected Results Data'!$A:$A,A6,'Selected Results Data'!$B:$B,$G$2)/100</f>
        <v>0.193</v>
      </c>
      <c r="H6" s="170">
        <f>SUMIFS('Selected Results Data'!F:F,'Selected Results Data'!$A:$A,A6,'Selected Results Data'!$B:$B,$G$2)/100</f>
        <v>0.18600000000000003</v>
      </c>
      <c r="I6" s="170">
        <f>SUMIFS('Selected Results Data'!G:G,'Selected Results Data'!$A:$A,A6,'Selected Results Data'!$B:$B,$G$2)/100</f>
        <v>0.2</v>
      </c>
      <c r="J6" s="166" t="str">
        <f t="shared" ref="J6:J31" si="3">"(" &amp;CONCATENATE(TEXT(H6,"0.0%")," - ",TEXT(I6,"0.0%")) &amp;")"</f>
        <v>(18.6% - 20.0%)</v>
      </c>
      <c r="K6" s="185" t="str">
        <f t="shared" ref="K6:K31" si="4">IF(C6&gt;I6,"Above VIC",IF(D6&lt;H6,"Below VIC","None"))</f>
        <v>Above VIC</v>
      </c>
      <c r="M6" s="46">
        <f>VLOOKUP(A2,InfographRank!A:CJ,6,FALSE)</f>
        <v>63</v>
      </c>
      <c r="N6" s="46">
        <f t="shared" ref="N6:N31" si="5">M6-1</f>
        <v>62</v>
      </c>
      <c r="O6" s="170">
        <f t="shared" si="0"/>
        <v>0.78481012658227844</v>
      </c>
      <c r="P6" s="171">
        <f t="shared" ref="P6:P31" si="6">1-O6</f>
        <v>0.21518987341772156</v>
      </c>
      <c r="R6" s="46">
        <v>79</v>
      </c>
      <c r="S6" s="46">
        <v>77</v>
      </c>
      <c r="T6" s="170">
        <f>S6/79</f>
        <v>0.97468354430379744</v>
      </c>
      <c r="U6" s="171">
        <f t="shared" si="1"/>
        <v>2.5316455696202556E-2</v>
      </c>
    </row>
    <row r="7" spans="1:21" ht="29.5">
      <c r="A7" s="39" t="s">
        <v>418</v>
      </c>
      <c r="B7" s="181">
        <f>SUMIFS('Selected Results Data'!E:E,'Selected Results Data'!$A:$A,A7,'Selected Results Data'!$B:$B,$A$2)/100</f>
        <v>0.25600000000000001</v>
      </c>
      <c r="C7" s="170">
        <f>SUMIFS('Selected Results Data'!F:F,'Selected Results Data'!$A:$A,A7,'Selected Results Data'!$B:$B,$A$2)/100</f>
        <v>0.16</v>
      </c>
      <c r="D7" s="170">
        <f>SUMIFS('Selected Results Data'!G:G,'Selected Results Data'!$A:$A,A7,'Selected Results Data'!$B:$B,$A$2)/100</f>
        <v>0.38200000000000001</v>
      </c>
      <c r="E7" s="166" t="str">
        <f t="shared" si="2"/>
        <v>(16.0% - 38.2%)</v>
      </c>
      <c r="G7" s="170">
        <f>SUMIFS('Selected Results Data'!E:E,'Selected Results Data'!$A:$A,A7,'Selected Results Data'!$B:$B,$G$2)/100</f>
        <v>0.10099999999999999</v>
      </c>
      <c r="H7" s="170">
        <f>SUMIFS('Selected Results Data'!F:F,'Selected Results Data'!$A:$A,A7,'Selected Results Data'!$B:$B,$G$2)/100</f>
        <v>9.5000000000000001E-2</v>
      </c>
      <c r="I7" s="170">
        <f>SUMIFS('Selected Results Data'!G:G,'Selected Results Data'!$A:$A,A7,'Selected Results Data'!$B:$B,$G$2)/100</f>
        <v>0.107</v>
      </c>
      <c r="J7" s="166" t="str">
        <f t="shared" si="3"/>
        <v>(9.5% - 10.7%)</v>
      </c>
      <c r="K7" s="185" t="str">
        <f t="shared" si="4"/>
        <v>Above VIC</v>
      </c>
      <c r="M7" s="46">
        <f>VLOOKUP(A2,InfographRank!A:CJ,9,FALSE)</f>
        <v>79</v>
      </c>
      <c r="N7" s="46">
        <f t="shared" si="5"/>
        <v>78</v>
      </c>
      <c r="O7" s="170">
        <f t="shared" si="0"/>
        <v>0.98734177215189878</v>
      </c>
      <c r="P7" s="171">
        <f t="shared" si="6"/>
        <v>1.2658227848101222E-2</v>
      </c>
    </row>
    <row r="8" spans="1:21" ht="29.5">
      <c r="A8" s="39" t="s">
        <v>419</v>
      </c>
      <c r="B8" s="181">
        <f>SUMIFS('Selected Results Data'!E:E,'Selected Results Data'!$A:$A,A8,'Selected Results Data'!$B:$B,$A$2)/100</f>
        <v>9.1999999999999998E-2</v>
      </c>
      <c r="C8" s="170">
        <f>SUMIFS('Selected Results Data'!F:F,'Selected Results Data'!$A:$A,A8,'Selected Results Data'!$B:$B,$A$2)/100</f>
        <v>4.4999999999999998E-2</v>
      </c>
      <c r="D8" s="170">
        <f>SUMIFS('Selected Results Data'!G:G,'Selected Results Data'!$A:$A,A8,'Selected Results Data'!$B:$B,$A$2)/100</f>
        <v>0.17899999999999999</v>
      </c>
      <c r="E8" s="166" t="str">
        <f t="shared" si="2"/>
        <v>(4.5% - 17.9%)</v>
      </c>
      <c r="G8" s="170">
        <f>SUMIFS('Selected Results Data'!E:E,'Selected Results Data'!$A:$A,A8,'Selected Results Data'!$B:$B,$G$2)/100</f>
        <v>0.153</v>
      </c>
      <c r="H8" s="170">
        <f>SUMIFS('Selected Results Data'!F:F,'Selected Results Data'!$A:$A,A8,'Selected Results Data'!$B:$B,$G$2)/100</f>
        <v>0.14599999999999999</v>
      </c>
      <c r="I8" s="170">
        <f>SUMIFS('Selected Results Data'!G:G,'Selected Results Data'!$A:$A,A8,'Selected Results Data'!$B:$B,$G$2)/100</f>
        <v>0.16</v>
      </c>
      <c r="J8" s="166" t="str">
        <f t="shared" si="3"/>
        <v>(14.6% - 16.0%)</v>
      </c>
      <c r="K8" s="185" t="str">
        <f t="shared" si="4"/>
        <v>None</v>
      </c>
      <c r="M8" s="46">
        <f>VLOOKUP($A$2,InfographRank!A:CJ,12,FALSE)</f>
        <v>11</v>
      </c>
      <c r="N8" s="46">
        <f t="shared" si="5"/>
        <v>10</v>
      </c>
      <c r="O8" s="170">
        <f t="shared" si="0"/>
        <v>0.12658227848101267</v>
      </c>
      <c r="P8" s="171">
        <f t="shared" si="6"/>
        <v>0.87341772151898733</v>
      </c>
    </row>
    <row r="9" spans="1:21" ht="29.5">
      <c r="A9" s="39" t="s">
        <v>224</v>
      </c>
      <c r="B9" s="182">
        <f>SUMIFS('Selected Results Data'!E:E,'Selected Results Data'!$A:$A,A9,'Selected Results Data'!$B:$B,$A$2)/100</f>
        <v>4.4800000000000006E-2</v>
      </c>
      <c r="C9" s="170">
        <f>SUMIFS('Selected Results Data'!F:F,'Selected Results Data'!$A:$A,A9,'Selected Results Data'!$B:$B,$A$2)/100</f>
        <v>2.6800000000000001E-2</v>
      </c>
      <c r="D9" s="170">
        <f>SUMIFS('Selected Results Data'!G:G,'Selected Results Data'!$A:$A,A9,'Selected Results Data'!$B:$B,$A$2)/100</f>
        <v>7.400000000000001E-2</v>
      </c>
      <c r="E9" s="166" t="str">
        <f t="shared" si="2"/>
        <v>(2.7% - 7.4%)</v>
      </c>
      <c r="G9" s="170">
        <f>SUMIFS('Selected Results Data'!E:E,'Selected Results Data'!$A:$A,A9,'Selected Results Data'!$B:$B,$G$2)/100</f>
        <v>5.3899999999999997E-2</v>
      </c>
      <c r="H9" s="170">
        <f>SUMIFS('Selected Results Data'!F:F,'Selected Results Data'!$A:$A,A9,'Selected Results Data'!$B:$B,$G$2)/100</f>
        <v>5.0300000000000004E-2</v>
      </c>
      <c r="I9" s="170">
        <f>SUMIFS('Selected Results Data'!G:G,'Selected Results Data'!$A:$A,A9,'Selected Results Data'!$B:$B,$G$2)/100</f>
        <v>5.7699999999999994E-2</v>
      </c>
      <c r="J9" s="166" t="str">
        <f t="shared" si="3"/>
        <v>(5.0% - 5.8%)</v>
      </c>
      <c r="K9" s="185" t="str">
        <f t="shared" si="4"/>
        <v>None</v>
      </c>
      <c r="M9" s="46">
        <f>VLOOKUP($A$2,InfographRank!A:CJ,15,FALSE)</f>
        <v>59</v>
      </c>
      <c r="N9" s="46">
        <f t="shared" si="5"/>
        <v>58</v>
      </c>
      <c r="O9" s="170">
        <f t="shared" si="0"/>
        <v>0.73417721518987344</v>
      </c>
      <c r="P9" s="171">
        <f t="shared" si="6"/>
        <v>0.26582278481012656</v>
      </c>
    </row>
    <row r="10" spans="1:21" ht="29.5">
      <c r="A10" s="39" t="s">
        <v>225</v>
      </c>
      <c r="B10" s="182">
        <f>SUMIFS('Selected Results Data'!E:E,'Selected Results Data'!$A:$A,A10,'Selected Results Data'!$B:$B,$A$2)/100</f>
        <v>0.32919999999999999</v>
      </c>
      <c r="C10" s="170">
        <f>SUMIFS('Selected Results Data'!F:F,'Selected Results Data'!$A:$A,A10,'Selected Results Data'!$B:$B,$A$2)/100</f>
        <v>0.23039999999999999</v>
      </c>
      <c r="D10" s="170">
        <f>SUMIFS('Selected Results Data'!G:G,'Selected Results Data'!$A:$A,A10,'Selected Results Data'!$B:$B,$A$2)/100</f>
        <v>0.44579999999999997</v>
      </c>
      <c r="E10" s="166" t="str">
        <f t="shared" si="2"/>
        <v>(23.0% - 44.6%)</v>
      </c>
      <c r="G10" s="170">
        <f>SUMIFS('Selected Results Data'!E:E,'Selected Results Data'!$A:$A,A10,'Selected Results Data'!$B:$B,$G$2)/100</f>
        <v>0.43189999999999995</v>
      </c>
      <c r="H10" s="170">
        <f>SUMIFS('Selected Results Data'!F:F,'Selected Results Data'!$A:$A,A10,'Selected Results Data'!$B:$B,$G$2)/100</f>
        <v>0.4229</v>
      </c>
      <c r="I10" s="170">
        <f>SUMIFS('Selected Results Data'!G:G,'Selected Results Data'!$A:$A,A10,'Selected Results Data'!$B:$B,$G$2)/100</f>
        <v>0.441</v>
      </c>
      <c r="J10" s="166" t="str">
        <f t="shared" si="3"/>
        <v>(42.3% - 44.1%)</v>
      </c>
      <c r="K10" s="185" t="str">
        <f t="shared" si="4"/>
        <v>None</v>
      </c>
      <c r="M10" s="46">
        <f>VLOOKUP($A$2,InfographRank!A:CJ,18,FALSE)</f>
        <v>78</v>
      </c>
      <c r="N10" s="46">
        <f t="shared" si="5"/>
        <v>77</v>
      </c>
      <c r="O10" s="170">
        <f t="shared" si="0"/>
        <v>0.97468354430379744</v>
      </c>
      <c r="P10" s="171">
        <f t="shared" si="6"/>
        <v>2.5316455696202556E-2</v>
      </c>
    </row>
    <row r="11" spans="1:21" ht="29.5">
      <c r="A11" s="39" t="s">
        <v>223</v>
      </c>
      <c r="B11" s="182">
        <f>SUMIFS('Selected Results Data'!E:E,'Selected Results Data'!$A:$A,A11,'Selected Results Data'!$B:$B,$A$2)/100</f>
        <v>0.60370000000000001</v>
      </c>
      <c r="C11" s="170">
        <f>SUMIFS('Selected Results Data'!F:F,'Selected Results Data'!$A:$A,A11,'Selected Results Data'!$B:$B,$A$2)/100</f>
        <v>0.48359999999999997</v>
      </c>
      <c r="D11" s="170">
        <f>SUMIFS('Selected Results Data'!G:G,'Selected Results Data'!$A:$A,A11,'Selected Results Data'!$B:$B,$A$2)/100</f>
        <v>0.71250000000000002</v>
      </c>
      <c r="E11" s="166" t="str">
        <f t="shared" si="2"/>
        <v>(48.4% - 71.3%)</v>
      </c>
      <c r="G11" s="170">
        <f>SUMIFS('Selected Results Data'!E:E,'Selected Results Data'!$A:$A,A11,'Selected Results Data'!$B:$B,$G$2)/100</f>
        <v>0.51670000000000005</v>
      </c>
      <c r="H11" s="170">
        <f>SUMIFS('Selected Results Data'!F:F,'Selected Results Data'!$A:$A,A11,'Selected Results Data'!$B:$B,$G$2)/100</f>
        <v>0.50749999999999995</v>
      </c>
      <c r="I11" s="170">
        <f>SUMIFS('Selected Results Data'!G:G,'Selected Results Data'!$A:$A,A11,'Selected Results Data'!$B:$B,$G$2)/100</f>
        <v>0.52579999999999993</v>
      </c>
      <c r="J11" s="166" t="str">
        <f t="shared" si="3"/>
        <v>(50.8% - 52.6%)</v>
      </c>
      <c r="K11" s="185" t="str">
        <f t="shared" si="4"/>
        <v>None</v>
      </c>
      <c r="M11" s="46">
        <f>VLOOKUP($A$2,InfographRank!A:CJ,21,FALSE)</f>
        <v>73</v>
      </c>
      <c r="N11" s="46">
        <f t="shared" si="5"/>
        <v>72</v>
      </c>
      <c r="O11" s="170">
        <f t="shared" si="0"/>
        <v>0.91139240506329111</v>
      </c>
      <c r="P11" s="171">
        <f t="shared" si="6"/>
        <v>8.8607594936708889E-2</v>
      </c>
    </row>
    <row r="12" spans="1:21" ht="29.5">
      <c r="A12" s="39" t="s">
        <v>230</v>
      </c>
      <c r="B12" s="183">
        <f>SUMIFS('Selected Results Data'!E:E,'Selected Results Data'!$A:$A,A12,'Selected Results Data'!$B:$B,$A$2)/100</f>
        <v>1.23E-2</v>
      </c>
      <c r="C12" s="170">
        <f>SUMIFS('Selected Results Data'!F:F,'Selected Results Data'!$A:$A,A12,'Selected Results Data'!$B:$B,$A$2)/100</f>
        <v>6.0999999999999995E-3</v>
      </c>
      <c r="D12" s="170">
        <f>SUMIFS('Selected Results Data'!G:G,'Selected Results Data'!$A:$A,A12,'Selected Results Data'!$B:$B,$A$2)/100</f>
        <v>2.4700000000000003E-2</v>
      </c>
      <c r="E12" s="166" t="str">
        <f>"(" &amp;CONCATENATE(TEXT(C12,"0.0%")," - ",TEXT(D12,"0.0%")) &amp;")"</f>
        <v>(0.6% - 2.5%)</v>
      </c>
      <c r="G12" s="170">
        <f>SUMIFS('Selected Results Data'!E:E,'Selected Results Data'!$A:$A,A12,'Selected Results Data'!$B:$B,$G$2)/100</f>
        <v>2.5399999999999999E-2</v>
      </c>
      <c r="H12" s="170">
        <f>SUMIFS('Selected Results Data'!F:F,'Selected Results Data'!$A:$A,A12,'Selected Results Data'!$B:$B,$G$2)/100</f>
        <v>2.2599999999999999E-2</v>
      </c>
      <c r="I12" s="170">
        <f>SUMIFS('Selected Results Data'!G:G,'Selected Results Data'!$A:$A,A12,'Selected Results Data'!$B:$B,$G$2)/100</f>
        <v>2.86E-2</v>
      </c>
      <c r="J12" s="166" t="str">
        <f>"(" &amp;CONCATENATE(TEXT(H12,"0.0%")," - ",TEXT(I12,"0.0%")) &amp;")"</f>
        <v>(2.3% - 2.9%)</v>
      </c>
      <c r="K12" s="185" t="str">
        <f t="shared" si="4"/>
        <v>None</v>
      </c>
      <c r="M12" s="46">
        <f>VLOOKUP($A$2,InfographRank!A:CJ,24,FALSE)</f>
        <v>18</v>
      </c>
      <c r="N12" s="46">
        <f t="shared" si="5"/>
        <v>17</v>
      </c>
      <c r="O12" s="170">
        <f t="shared" si="0"/>
        <v>0.21518987341772153</v>
      </c>
      <c r="P12" s="171">
        <f>1-O12</f>
        <v>0.78481012658227844</v>
      </c>
    </row>
    <row r="13" spans="1:21" ht="29.5">
      <c r="A13" s="39" t="s">
        <v>231</v>
      </c>
      <c r="B13" s="183">
        <f>SUMIFS('Selected Results Data'!E:E,'Selected Results Data'!$A:$A,A13,'Selected Results Data'!$B:$B,$A$2)/100</f>
        <v>0.43079999999999996</v>
      </c>
      <c r="C13" s="170">
        <f>SUMIFS('Selected Results Data'!F:F,'Selected Results Data'!$A:$A,A13,'Selected Results Data'!$B:$B,$A$2)/100</f>
        <v>0.31340000000000001</v>
      </c>
      <c r="D13" s="170">
        <f>SUMIFS('Selected Results Data'!G:G,'Selected Results Data'!$A:$A,A13,'Selected Results Data'!$B:$B,$A$2)/100</f>
        <v>0.55649999999999999</v>
      </c>
      <c r="E13" s="166" t="str">
        <f>"(" &amp;CONCATENATE(TEXT(C13,"0.0%")," - ",TEXT(D13,"0.0%")) &amp;")"</f>
        <v>(31.3% - 55.7%)</v>
      </c>
      <c r="G13" s="170">
        <f>SUMIFS('Selected Results Data'!E:E,'Selected Results Data'!$A:$A,A13,'Selected Results Data'!$B:$B,$G$2)/100</f>
        <v>0.44090000000000001</v>
      </c>
      <c r="H13" s="170">
        <f>SUMIFS('Selected Results Data'!F:F,'Selected Results Data'!$A:$A,A13,'Selected Results Data'!$B:$B,$G$2)/100</f>
        <v>0.43189999999999995</v>
      </c>
      <c r="I13" s="170">
        <f>SUMIFS('Selected Results Data'!G:G,'Selected Results Data'!$A:$A,A13,'Selected Results Data'!$B:$B,$G$2)/100</f>
        <v>0.44990000000000002</v>
      </c>
      <c r="J13" s="166" t="str">
        <f>"(" &amp;CONCATENATE(TEXT(H13,"0.0%")," - ",TEXT(I13,"0.0%")) &amp;")"</f>
        <v>(43.2% - 45.0%)</v>
      </c>
      <c r="K13" s="185" t="str">
        <f t="shared" si="4"/>
        <v>None</v>
      </c>
      <c r="M13" s="46">
        <f>VLOOKUP($A$2,InfographRank!A:CJ,27,FALSE)</f>
        <v>39</v>
      </c>
      <c r="N13" s="46">
        <f t="shared" si="5"/>
        <v>38</v>
      </c>
      <c r="O13" s="170">
        <f t="shared" si="0"/>
        <v>0.48101265822784811</v>
      </c>
      <c r="P13" s="171">
        <f>1-O13</f>
        <v>0.51898734177215189</v>
      </c>
    </row>
    <row r="14" spans="1:21" ht="29.5">
      <c r="A14" s="39" t="s">
        <v>221</v>
      </c>
      <c r="B14" s="184">
        <f>SUMIFS('Selected Results Data'!E:E,'Selected Results Data'!$A:$A,A14,'Selected Results Data'!$B:$B,$A$2)/100</f>
        <v>0.26879999999999998</v>
      </c>
      <c r="C14" s="170">
        <f>SUMIFS('Selected Results Data'!F:F,'Selected Results Data'!$A:$A,A14,'Selected Results Data'!$B:$B,$A$2)/100</f>
        <v>0.19370000000000001</v>
      </c>
      <c r="D14" s="170">
        <f>SUMIFS('Selected Results Data'!G:G,'Selected Results Data'!$A:$A,A14,'Selected Results Data'!$B:$B,$A$2)/100</f>
        <v>0.36</v>
      </c>
      <c r="E14" s="166" t="str">
        <f t="shared" si="2"/>
        <v>(19.4% - 36.0%)</v>
      </c>
      <c r="G14" s="170">
        <f>SUMIFS('Selected Results Data'!E:E,'Selected Results Data'!$A:$A,A14,'Selected Results Data'!$B:$B,$G$2)/100</f>
        <v>0.16739999999999999</v>
      </c>
      <c r="H14" s="170">
        <f>SUMIFS('Selected Results Data'!F:F,'Selected Results Data'!$A:$A,A14,'Selected Results Data'!$B:$B,$G$2)/100</f>
        <v>0.16039999999999999</v>
      </c>
      <c r="I14" s="170">
        <f>SUMIFS('Selected Results Data'!G:G,'Selected Results Data'!$A:$A,A14,'Selected Results Data'!$B:$B,$G$2)/100</f>
        <v>0.17469999999999999</v>
      </c>
      <c r="J14" s="166" t="str">
        <f t="shared" si="3"/>
        <v>(16.0% - 17.5%)</v>
      </c>
      <c r="K14" s="185" t="str">
        <f t="shared" si="4"/>
        <v>Above VIC</v>
      </c>
      <c r="M14" s="46">
        <f>VLOOKUP($A$2,InfographRank!A:CJ,30,FALSE)</f>
        <v>79</v>
      </c>
      <c r="N14" s="46">
        <f t="shared" si="5"/>
        <v>78</v>
      </c>
      <c r="O14" s="170">
        <f t="shared" si="0"/>
        <v>0.98734177215189878</v>
      </c>
      <c r="P14" s="171">
        <f t="shared" si="6"/>
        <v>1.2658227848101222E-2</v>
      </c>
    </row>
    <row r="15" spans="1:21" ht="29.5">
      <c r="A15" s="39" t="s">
        <v>222</v>
      </c>
      <c r="B15" s="184">
        <f>SUMIFS('Selected Results Data'!E:E,'Selected Results Data'!$A:$A,A15,'Selected Results Data'!$B:$B,$A$2)/100</f>
        <v>0.25489999999999996</v>
      </c>
      <c r="C15" s="170">
        <f>SUMIFS('Selected Results Data'!F:F,'Selected Results Data'!$A:$A,A15,'Selected Results Data'!$B:$B,$A$2)/100</f>
        <v>0.1804</v>
      </c>
      <c r="D15" s="170">
        <f>SUMIFS('Selected Results Data'!G:G,'Selected Results Data'!$A:$A,A15,'Selected Results Data'!$B:$B,$A$2)/100</f>
        <v>0.34700000000000003</v>
      </c>
      <c r="E15" s="166" t="str">
        <f t="shared" si="2"/>
        <v>(18.0% - 34.7%)</v>
      </c>
      <c r="G15" s="170">
        <f>SUMIFS('Selected Results Data'!E:E,'Selected Results Data'!$A:$A,A15,'Selected Results Data'!$B:$B,$G$2)/100</f>
        <v>0.14710000000000001</v>
      </c>
      <c r="H15" s="170">
        <f>SUMIFS('Selected Results Data'!F:F,'Selected Results Data'!$A:$A,A15,'Selected Results Data'!$B:$B,$G$2)/100</f>
        <v>0.1215</v>
      </c>
      <c r="I15" s="170">
        <f>SUMIFS('Selected Results Data'!G:G,'Selected Results Data'!$A:$A,A15,'Selected Results Data'!$B:$B,$G$2)/100</f>
        <v>0.1769</v>
      </c>
      <c r="J15" s="166" t="str">
        <f t="shared" si="3"/>
        <v>(12.2% - 17.7%)</v>
      </c>
      <c r="K15" s="185" t="str">
        <f t="shared" si="4"/>
        <v>Above VIC</v>
      </c>
      <c r="M15" s="46">
        <f>VLOOKUP($A$2,InfographRank!A:CJ,33,FALSE)</f>
        <v>79</v>
      </c>
      <c r="N15" s="46">
        <f t="shared" si="5"/>
        <v>78</v>
      </c>
      <c r="O15" s="170">
        <f t="shared" si="0"/>
        <v>0.98734177215189878</v>
      </c>
      <c r="P15" s="171">
        <f t="shared" si="6"/>
        <v>1.2658227848101222E-2</v>
      </c>
    </row>
    <row r="16" spans="1:21" ht="29.5">
      <c r="A16" s="39" t="s">
        <v>481</v>
      </c>
      <c r="B16" s="184">
        <f>SUMIFS('Selected Results Data'!E:E,'Selected Results Data'!$A:$A,A16,'Selected Results Data'!$B:$B,$A$2)/100</f>
        <v>0.68669999999999998</v>
      </c>
      <c r="C16" s="170">
        <f>SUMIFS('Selected Results Data'!F:F,'Selected Results Data'!$A:$A,A16,'Selected Results Data'!$B:$B,$A$2)/100</f>
        <v>0.61020000000000008</v>
      </c>
      <c r="D16" s="170">
        <f>SUMIFS('Selected Results Data'!G:G,'Selected Results Data'!$A:$A,A16,'Selected Results Data'!$B:$B,$A$2)/100</f>
        <v>0.75419999999999998</v>
      </c>
      <c r="E16" s="166" t="str">
        <f>"(" &amp;CONCATENATE(TEXT(C16,"0.0%")," - ",TEXT(D16,"0.0%")) &amp;")"</f>
        <v>(61.0% - 75.4%)</v>
      </c>
      <c r="G16" s="170">
        <f>SUMIFS('Selected Results Data'!E:E,'Selected Results Data'!$A:$A,A16,'Selected Results Data'!$B:$B,$G$2)/100</f>
        <v>0.59489999999999998</v>
      </c>
      <c r="H16" s="170">
        <f>SUMIFS('Selected Results Data'!F:F,'Selected Results Data'!$A:$A,A16,'Selected Results Data'!$B:$B,$G$2)/100</f>
        <v>0.58590000000000009</v>
      </c>
      <c r="I16" s="170">
        <f>SUMIFS('Selected Results Data'!G:G,'Selected Results Data'!$A:$A,A16,'Selected Results Data'!$B:$B,$G$2)/100</f>
        <v>0.6038</v>
      </c>
      <c r="J16" s="166" t="str">
        <f>"(" &amp;CONCATENATE(TEXT(H16,"0.0%")," - ",TEXT(I16,"0.0%")) &amp;")"</f>
        <v>(58.6% - 60.4%)</v>
      </c>
      <c r="K16" s="185" t="str">
        <f t="shared" si="4"/>
        <v>Above VIC</v>
      </c>
      <c r="M16" s="46">
        <f>VLOOKUP($A$2,InfographRank!A:CJ,36,FALSE)</f>
        <v>60</v>
      </c>
      <c r="N16" s="46">
        <f t="shared" si="5"/>
        <v>59</v>
      </c>
      <c r="O16" s="170">
        <f t="shared" si="0"/>
        <v>0.74683544303797467</v>
      </c>
      <c r="P16" s="171">
        <f>1-O16</f>
        <v>0.25316455696202533</v>
      </c>
    </row>
    <row r="17" spans="1:16" ht="29.5">
      <c r="A17" s="39" t="s">
        <v>482</v>
      </c>
      <c r="B17" s="184">
        <f>SUMIFS('Selected Results Data'!E:E,'Selected Results Data'!$A:$A,A17,'Selected Results Data'!$B:$B,$A$2)/100</f>
        <v>0.57220000000000004</v>
      </c>
      <c r="C17" s="170">
        <f>SUMIFS('Selected Results Data'!F:F,'Selected Results Data'!$A:$A,A17,'Selected Results Data'!$B:$B,$A$2)/100</f>
        <v>0.49369999999999997</v>
      </c>
      <c r="D17" s="170">
        <f>SUMIFS('Selected Results Data'!G:G,'Selected Results Data'!$A:$A,A17,'Selected Results Data'!$B:$B,$A$2)/100</f>
        <v>0.6472</v>
      </c>
      <c r="E17" s="166" t="str">
        <f>"(" &amp;CONCATENATE(TEXT(C17,"0.0%")," - ",TEXT(D17,"0.0%")) &amp;")"</f>
        <v>(49.4% - 64.7%)</v>
      </c>
      <c r="G17" s="170">
        <f>SUMIFS('Selected Results Data'!E:E,'Selected Results Data'!$A:$A,A17,'Selected Results Data'!$B:$B,$G$2)/100</f>
        <v>0.4299</v>
      </c>
      <c r="H17" s="170">
        <f>SUMIFS('Selected Results Data'!F:F,'Selected Results Data'!$A:$A,A17,'Selected Results Data'!$B:$B,$G$2)/100</f>
        <v>0.42109999999999997</v>
      </c>
      <c r="I17" s="170">
        <f>SUMIFS('Selected Results Data'!G:G,'Selected Results Data'!$A:$A,A17,'Selected Results Data'!$B:$B,$G$2)/100</f>
        <v>0.43869999999999998</v>
      </c>
      <c r="J17" s="166" t="str">
        <f>"(" &amp;CONCATENATE(TEXT(H17,"0.0%")," - ",TEXT(I17,"0.0%")) &amp;")"</f>
        <v>(42.1% - 43.9%)</v>
      </c>
      <c r="K17" s="185" t="str">
        <f t="shared" si="4"/>
        <v>Above VIC</v>
      </c>
      <c r="M17" s="46">
        <f>VLOOKUP($A$2,InfographRank!A:CJ,39,FALSE)</f>
        <v>76</v>
      </c>
      <c r="N17" s="46">
        <f t="shared" si="5"/>
        <v>75</v>
      </c>
      <c r="O17" s="170">
        <f t="shared" si="0"/>
        <v>0.94936708860759489</v>
      </c>
      <c r="P17" s="171">
        <f>1-O17</f>
        <v>5.0632911392405111E-2</v>
      </c>
    </row>
    <row r="18" spans="1:16" ht="29.5">
      <c r="A18" s="39" t="s">
        <v>233</v>
      </c>
      <c r="B18" s="181">
        <f>SUMIFS('Selected Results Data'!E:E,'Selected Results Data'!$A:$A,A18,'Selected Results Data'!$B:$B,$A$2)/100</f>
        <v>0.20480000000000001</v>
      </c>
      <c r="C18" s="170">
        <f>SUMIFS('Selected Results Data'!F:F,'Selected Results Data'!$A:$A,A18,'Selected Results Data'!$B:$B,$A$2)/100</f>
        <v>0.1133</v>
      </c>
      <c r="D18" s="170">
        <f>SUMIFS('Selected Results Data'!G:G,'Selected Results Data'!$A:$A,A18,'Selected Results Data'!$B:$B,$A$2)/100</f>
        <v>0.34159999999999996</v>
      </c>
      <c r="E18" s="166" t="str">
        <f t="shared" si="2"/>
        <v>(11.3% - 34.2%)</v>
      </c>
      <c r="G18" s="170">
        <f>SUMIFS('Selected Results Data'!E:E,'Selected Results Data'!$A:$A,A18,'Selected Results Data'!$B:$B,$G$2)/100</f>
        <v>0.15429999999999999</v>
      </c>
      <c r="H18" s="170">
        <f>SUMIFS('Selected Results Data'!F:F,'Selected Results Data'!$A:$A,A18,'Selected Results Data'!$B:$B,$G$2)/100</f>
        <v>0.14749999999999999</v>
      </c>
      <c r="I18" s="170">
        <f>SUMIFS('Selected Results Data'!G:G,'Selected Results Data'!$A:$A,A18,'Selected Results Data'!$B:$B,$G$2)/100</f>
        <v>0.16140000000000002</v>
      </c>
      <c r="J18" s="166" t="str">
        <f t="shared" si="3"/>
        <v>(14.8% - 16.1%)</v>
      </c>
      <c r="K18" s="185" t="str">
        <f t="shared" si="4"/>
        <v>None</v>
      </c>
      <c r="M18" s="46">
        <f>VLOOKUP($A$2,InfographRank!A:CJ,42,FALSE)</f>
        <v>71</v>
      </c>
      <c r="N18" s="46">
        <f t="shared" si="5"/>
        <v>70</v>
      </c>
      <c r="O18" s="170">
        <f t="shared" si="0"/>
        <v>0.88607594936708856</v>
      </c>
      <c r="P18" s="171">
        <f t="shared" si="6"/>
        <v>0.11392405063291144</v>
      </c>
    </row>
    <row r="19" spans="1:16" ht="29.5">
      <c r="A19" s="39" t="s">
        <v>473</v>
      </c>
      <c r="B19" s="181">
        <f>SUMIFS('Selected Results Data'!E:E,'Selected Results Data'!$A:$A,A19,'Selected Results Data'!$B:$B,$A$2)/100</f>
        <v>0.38520000000000004</v>
      </c>
      <c r="C19" s="170">
        <f>SUMIFS('Selected Results Data'!F:F,'Selected Results Data'!$A:$A,A19,'Selected Results Data'!$B:$B,$A$2)/100</f>
        <v>0.26850000000000002</v>
      </c>
      <c r="D19" s="170">
        <f>SUMIFS('Selected Results Data'!G:G,'Selected Results Data'!$A:$A,A19,'Selected Results Data'!$B:$B,$A$2)/100</f>
        <v>0.51680000000000004</v>
      </c>
      <c r="E19" s="166" t="str">
        <f t="shared" si="2"/>
        <v>(26.9% - 51.7%)</v>
      </c>
      <c r="G19" s="170">
        <f>SUMIFS('Selected Results Data'!E:E,'Selected Results Data'!$A:$A,A19,'Selected Results Data'!$B:$B,$G$2)/100</f>
        <v>0.27360000000000001</v>
      </c>
      <c r="H19" s="170">
        <f>SUMIFS('Selected Results Data'!F:F,'Selected Results Data'!$A:$A,A19,'Selected Results Data'!$B:$B,$G$2)/100</f>
        <v>0.26569999999999999</v>
      </c>
      <c r="I19" s="170">
        <f>SUMIFS('Selected Results Data'!G:G,'Selected Results Data'!$A:$A,A19,'Selected Results Data'!$B:$B,$G$2)/100</f>
        <v>0.28179999999999999</v>
      </c>
      <c r="J19" s="166" t="str">
        <f t="shared" si="3"/>
        <v>(26.6% - 28.2%)</v>
      </c>
      <c r="K19" s="185" t="str">
        <f t="shared" si="4"/>
        <v>None</v>
      </c>
      <c r="M19" s="46">
        <f>VLOOKUP($A$2,InfographRank!A:CJ,45,FALSE)</f>
        <v>77</v>
      </c>
      <c r="N19" s="46">
        <f t="shared" si="5"/>
        <v>76</v>
      </c>
      <c r="O19" s="170">
        <f t="shared" si="0"/>
        <v>0.96202531645569622</v>
      </c>
      <c r="P19" s="171">
        <f t="shared" si="6"/>
        <v>3.7974683544303778E-2</v>
      </c>
    </row>
    <row r="20" spans="1:16" ht="29.5">
      <c r="A20" s="39" t="s">
        <v>235</v>
      </c>
      <c r="B20" s="181">
        <f>SUMIFS('Selected Results Data'!E:E,'Selected Results Data'!$A:$A,A20,'Selected Results Data'!$B:$B,$A$2)/100</f>
        <v>0.2285306</v>
      </c>
      <c r="C20" s="170">
        <f>SUMIFS('Selected Results Data'!F:F,'Selected Results Data'!$A:$A,A20,'Selected Results Data'!$B:$B,$A$2)/100</f>
        <v>0.1669802</v>
      </c>
      <c r="D20" s="170">
        <f>SUMIFS('Selected Results Data'!G:G,'Selected Results Data'!$A:$A,A20,'Selected Results Data'!$B:$B,$A$2)/100</f>
        <v>0.30447629999999998</v>
      </c>
      <c r="E20" s="166" t="str">
        <f t="shared" si="2"/>
        <v>(16.7% - 30.4%)</v>
      </c>
      <c r="G20" s="170">
        <f>SUMIFS('Selected Results Data'!E:E,'Selected Results Data'!$A:$A,A20,'Selected Results Data'!$B:$B,$G$2)/100</f>
        <v>0.20289650000000001</v>
      </c>
      <c r="H20" s="170">
        <f>SUMIFS('Selected Results Data'!F:F,'Selected Results Data'!$A:$A,A20,'Selected Results Data'!$B:$B,$G$2)/100</f>
        <v>0.19558689999999998</v>
      </c>
      <c r="I20" s="170">
        <f>SUMIFS('Selected Results Data'!G:G,'Selected Results Data'!$A:$A,A20,'Selected Results Data'!$B:$B,$G$2)/100</f>
        <v>0.21040790000000001</v>
      </c>
      <c r="J20" s="166" t="str">
        <f t="shared" si="3"/>
        <v>(19.6% - 21.0%)</v>
      </c>
      <c r="K20" s="185" t="str">
        <f t="shared" si="4"/>
        <v>None</v>
      </c>
      <c r="M20" s="46">
        <f>VLOOKUP($A$2,InfographRank!A:CJ,48,FALSE)</f>
        <v>55</v>
      </c>
      <c r="N20" s="46">
        <f t="shared" si="5"/>
        <v>54</v>
      </c>
      <c r="O20" s="170">
        <f t="shared" si="0"/>
        <v>0.68354430379746833</v>
      </c>
      <c r="P20" s="171">
        <f t="shared" si="6"/>
        <v>0.31645569620253167</v>
      </c>
    </row>
    <row r="21" spans="1:16" ht="29.5">
      <c r="A21" s="39" t="s">
        <v>475</v>
      </c>
      <c r="B21" s="181">
        <f>SUMIFS('Selected Results Data'!E:E,'Selected Results Data'!$A:$A,A21,'Selected Results Data'!$B:$B,$A$2)/100</f>
        <v>0.25439520000000004</v>
      </c>
      <c r="C21" s="170">
        <f>SUMIFS('Selected Results Data'!F:F,'Selected Results Data'!$A:$A,A21,'Selected Results Data'!$B:$B,$A$2)/100</f>
        <v>0.1584546</v>
      </c>
      <c r="D21" s="170">
        <f>SUMIFS('Selected Results Data'!G:G,'Selected Results Data'!$A:$A,A21,'Selected Results Data'!$B:$B,$A$2)/100</f>
        <v>0.38205319999999998</v>
      </c>
      <c r="E21" s="166" t="str">
        <f t="shared" si="2"/>
        <v>(15.8% - 38.2%)</v>
      </c>
      <c r="G21" s="170">
        <f>SUMIFS('Selected Results Data'!E:E,'Selected Results Data'!$A:$A,A21,'Selected Results Data'!$B:$B,$G$2)/100</f>
        <v>0.20455319999999999</v>
      </c>
      <c r="H21" s="170">
        <f>SUMIFS('Selected Results Data'!F:F,'Selected Results Data'!$A:$A,A21,'Selected Results Data'!$B:$B,$G$2)/100</f>
        <v>0.1969321</v>
      </c>
      <c r="I21" s="170">
        <f>SUMIFS('Selected Results Data'!G:G,'Selected Results Data'!$A:$A,A21,'Selected Results Data'!$B:$B,$G$2)/100</f>
        <v>0.21239130000000001</v>
      </c>
      <c r="J21" s="166" t="str">
        <f t="shared" si="3"/>
        <v>(19.7% - 21.2%)</v>
      </c>
      <c r="K21" s="185" t="str">
        <f t="shared" si="4"/>
        <v>None</v>
      </c>
      <c r="M21" s="46">
        <f>VLOOKUP($A$2,InfographRank!A:CJ,51,FALSE)</f>
        <v>71</v>
      </c>
      <c r="N21" s="46">
        <f t="shared" si="5"/>
        <v>70</v>
      </c>
      <c r="O21" s="170">
        <f t="shared" si="0"/>
        <v>0.88607594936708856</v>
      </c>
      <c r="P21" s="171">
        <f t="shared" si="6"/>
        <v>0.11392405063291144</v>
      </c>
    </row>
    <row r="22" spans="1:16" ht="29.5">
      <c r="A22" s="39" t="s">
        <v>476</v>
      </c>
      <c r="B22" s="181">
        <f>SUMIFS('Selected Results Data'!E:E,'Selected Results Data'!$A:$A,A22,'Selected Results Data'!$B:$B,$A$2)/100</f>
        <v>0.1784753</v>
      </c>
      <c r="C22" s="170">
        <f>SUMIFS('Selected Results Data'!F:F,'Selected Results Data'!$A:$A,A22,'Selected Results Data'!$B:$B,$A$2)/100</f>
        <v>9.4096980000000011E-2</v>
      </c>
      <c r="D22" s="170">
        <f>SUMIFS('Selected Results Data'!G:G,'Selected Results Data'!$A:$A,A22,'Selected Results Data'!$B:$B,$A$2)/100</f>
        <v>0.31242259999999999</v>
      </c>
      <c r="E22" s="166" t="str">
        <f t="shared" si="2"/>
        <v>(9.4% - 31.2%)</v>
      </c>
      <c r="G22" s="170">
        <f>SUMIFS('Selected Results Data'!E:E,'Selected Results Data'!$A:$A,A22,'Selected Results Data'!$B:$B,$G$2)/100</f>
        <v>0.1673133</v>
      </c>
      <c r="H22" s="170">
        <f>SUMIFS('Selected Results Data'!F:F,'Selected Results Data'!$A:$A,A22,'Selected Results Data'!$B:$B,$G$2)/100</f>
        <v>0.16017000000000001</v>
      </c>
      <c r="I22" s="170">
        <f>SUMIFS('Selected Results Data'!G:G,'Selected Results Data'!$A:$A,A22,'Selected Results Data'!$B:$B,$G$2)/100</f>
        <v>0.1747089</v>
      </c>
      <c r="J22" s="166" t="str">
        <f t="shared" si="3"/>
        <v>(16.0% - 17.5%)</v>
      </c>
      <c r="K22" s="185" t="str">
        <f t="shared" si="4"/>
        <v>None</v>
      </c>
      <c r="M22" s="46">
        <f>VLOOKUP($A$2,InfographRank!A:CJ,54,FALSE)</f>
        <v>54</v>
      </c>
      <c r="N22" s="46">
        <f t="shared" si="5"/>
        <v>53</v>
      </c>
      <c r="O22" s="170">
        <f t="shared" si="0"/>
        <v>0.67088607594936711</v>
      </c>
      <c r="P22" s="171">
        <f t="shared" si="6"/>
        <v>0.32911392405063289</v>
      </c>
    </row>
    <row r="23" spans="1:16" ht="29.5">
      <c r="A23" s="39" t="s">
        <v>247</v>
      </c>
      <c r="B23" s="183">
        <f>SUMIFS('Selected Results Data'!E:E,'Selected Results Data'!$A:$A,A23,'Selected Results Data'!$B:$B,$A$2)/100</f>
        <v>0.72030000000000005</v>
      </c>
      <c r="C23" s="170">
        <f>SUMIFS('Selected Results Data'!F:F,'Selected Results Data'!$A:$A,A23,'Selected Results Data'!$B:$B,$A$2)/100</f>
        <v>0.6361</v>
      </c>
      <c r="D23" s="170">
        <f>SUMIFS('Selected Results Data'!G:G,'Selected Results Data'!$A:$A,A23,'Selected Results Data'!$B:$B,$A$2)/100</f>
        <v>0.7913</v>
      </c>
      <c r="E23" s="166" t="str">
        <f t="shared" si="2"/>
        <v>(63.6% - 79.1%)</v>
      </c>
      <c r="G23" s="170">
        <f>SUMIFS('Selected Results Data'!E:E,'Selected Results Data'!$A:$A,A23,'Selected Results Data'!$B:$B,$G$2)/100</f>
        <v>0.79599999999999993</v>
      </c>
      <c r="H23" s="170">
        <f>SUMIFS('Selected Results Data'!F:F,'Selected Results Data'!$A:$A,A23,'Selected Results Data'!$B:$B,$G$2)/100</f>
        <v>0.78799999999999992</v>
      </c>
      <c r="I23" s="170">
        <f>SUMIFS('Selected Results Data'!G:G,'Selected Results Data'!$A:$A,A23,'Selected Results Data'!$B:$B,$G$2)/100</f>
        <v>0.80370000000000008</v>
      </c>
      <c r="J23" s="166" t="str">
        <f t="shared" si="3"/>
        <v>(78.8% - 80.4%)</v>
      </c>
      <c r="K23" s="185" t="str">
        <f t="shared" si="4"/>
        <v>None</v>
      </c>
      <c r="M23" s="46">
        <f>VLOOKUP($A$2,InfographRank!A:CJ,57,FALSE)</f>
        <v>74</v>
      </c>
      <c r="N23" s="46">
        <f t="shared" si="5"/>
        <v>73</v>
      </c>
      <c r="O23" s="170">
        <f t="shared" si="0"/>
        <v>0.92405063291139244</v>
      </c>
      <c r="P23" s="171">
        <f t="shared" si="6"/>
        <v>7.5949367088607556E-2</v>
      </c>
    </row>
    <row r="24" spans="1:16" ht="29.5">
      <c r="A24" s="39" t="s">
        <v>487</v>
      </c>
      <c r="B24" s="183">
        <f>SUMIFS('Selected Results Data'!E:E,'Selected Results Data'!$A:$A,A24,'Selected Results Data'!$B:$B,$A$2)/100</f>
        <v>0.59689999999999999</v>
      </c>
      <c r="C24" s="170">
        <f>SUMIFS('Selected Results Data'!F:F,'Selected Results Data'!$A:$A,A24,'Selected Results Data'!$B:$B,$A$2)/100</f>
        <v>0.50719999999999998</v>
      </c>
      <c r="D24" s="170">
        <f>SUMIFS('Selected Results Data'!G:G,'Selected Results Data'!$A:$A,A24,'Selected Results Data'!$B:$B,$A$2)/100</f>
        <v>0.68049999999999999</v>
      </c>
      <c r="E24" s="166" t="str">
        <f t="shared" si="2"/>
        <v>(50.7% - 68.1%)</v>
      </c>
      <c r="G24" s="170">
        <f>SUMIFS('Selected Results Data'!E:E,'Selected Results Data'!$A:$A,A24,'Selected Results Data'!$B:$B,$G$2)/100</f>
        <v>0.56789999999999996</v>
      </c>
      <c r="H24" s="170">
        <f>SUMIFS('Selected Results Data'!F:F,'Selected Results Data'!$A:$A,A24,'Selected Results Data'!$B:$B,$G$2)/100</f>
        <v>0.5595</v>
      </c>
      <c r="I24" s="170">
        <f>SUMIFS('Selected Results Data'!G:G,'Selected Results Data'!$A:$A,A24,'Selected Results Data'!$B:$B,$G$2)/100</f>
        <v>0.57619999999999993</v>
      </c>
      <c r="J24" s="166" t="str">
        <f t="shared" si="3"/>
        <v>(56.0% - 57.6%)</v>
      </c>
      <c r="K24" s="185" t="str">
        <f t="shared" si="4"/>
        <v>None</v>
      </c>
      <c r="M24" s="46">
        <f>VLOOKUP($A$2,InfographRank!A:CJ,60,FALSE)</f>
        <v>11</v>
      </c>
      <c r="N24" s="46">
        <f t="shared" si="5"/>
        <v>10</v>
      </c>
      <c r="O24" s="170">
        <f t="shared" si="0"/>
        <v>0.12658227848101267</v>
      </c>
      <c r="P24" s="171">
        <f t="shared" si="6"/>
        <v>0.87341772151898733</v>
      </c>
    </row>
    <row r="25" spans="1:16" ht="29.5">
      <c r="A25" s="39" t="s">
        <v>488</v>
      </c>
      <c r="B25" s="183">
        <f>SUMIFS('Selected Results Data'!E:E,'Selected Results Data'!$A:$A,A25,'Selected Results Data'!$B:$B,$A$2)/100</f>
        <v>0.55010000000000003</v>
      </c>
      <c r="C25" s="170">
        <f>SUMIFS('Selected Results Data'!F:F,'Selected Results Data'!$A:$A,A25,'Selected Results Data'!$B:$B,$A$2)/100</f>
        <v>0.45270000000000005</v>
      </c>
      <c r="D25" s="170">
        <f>SUMIFS('Selected Results Data'!G:G,'Selected Results Data'!$A:$A,A25,'Selected Results Data'!$B:$B,$A$2)/100</f>
        <v>0.64379999999999993</v>
      </c>
      <c r="E25" s="166" t="str">
        <f t="shared" si="2"/>
        <v>(45.3% - 64.4%)</v>
      </c>
      <c r="G25" s="170">
        <f>SUMIFS('Selected Results Data'!E:E,'Selected Results Data'!$A:$A,A25,'Selected Results Data'!$B:$B,$G$2)/100</f>
        <v>0.50719999999999998</v>
      </c>
      <c r="H25" s="170">
        <f>SUMIFS('Selected Results Data'!F:F,'Selected Results Data'!$A:$A,A25,'Selected Results Data'!$B:$B,$G$2)/100</f>
        <v>0.49859999999999999</v>
      </c>
      <c r="I25" s="170">
        <f>SUMIFS('Selected Results Data'!G:G,'Selected Results Data'!$A:$A,A25,'Selected Results Data'!$B:$B,$G$2)/100</f>
        <v>0.51580000000000004</v>
      </c>
      <c r="J25" s="166" t="str">
        <f t="shared" si="3"/>
        <v>(49.9% - 51.6%)</v>
      </c>
      <c r="K25" s="185" t="str">
        <f t="shared" si="4"/>
        <v>None</v>
      </c>
      <c r="M25" s="46">
        <f>VLOOKUP($A$2,InfographRank!A:CJ,63,FALSE)</f>
        <v>14</v>
      </c>
      <c r="N25" s="46">
        <f t="shared" si="5"/>
        <v>13</v>
      </c>
      <c r="O25" s="170">
        <f t="shared" si="0"/>
        <v>0.16455696202531644</v>
      </c>
      <c r="P25" s="171">
        <f t="shared" si="6"/>
        <v>0.83544303797468356</v>
      </c>
    </row>
    <row r="26" spans="1:16" ht="29.5">
      <c r="A26" s="39" t="s">
        <v>250</v>
      </c>
      <c r="B26" s="183">
        <f>SUMIFS('Selected Results Data'!E:E,'Selected Results Data'!$A:$A,A26,'Selected Results Data'!$B:$B,$A$2)/100</f>
        <v>0.62749999999999995</v>
      </c>
      <c r="C26" s="170">
        <f>SUMIFS('Selected Results Data'!F:F,'Selected Results Data'!$A:$A,A26,'Selected Results Data'!$B:$B,$A$2)/100</f>
        <v>0.53390000000000004</v>
      </c>
      <c r="D26" s="170">
        <f>SUMIFS('Selected Results Data'!G:G,'Selected Results Data'!$A:$A,A26,'Selected Results Data'!$B:$B,$A$2)/100</f>
        <v>0.71239999999999992</v>
      </c>
      <c r="E26" s="166" t="str">
        <f t="shared" si="2"/>
        <v>(53.4% - 71.2%)</v>
      </c>
      <c r="G26" s="170">
        <f>SUMIFS('Selected Results Data'!E:E,'Selected Results Data'!$A:$A,A26,'Selected Results Data'!$B:$B,$G$2)/100</f>
        <v>0.60140000000000005</v>
      </c>
      <c r="H26" s="170">
        <f>SUMIFS('Selected Results Data'!F:F,'Selected Results Data'!$A:$A,A26,'Selected Results Data'!$B:$B,$G$2)/100</f>
        <v>0.5877</v>
      </c>
      <c r="I26" s="170">
        <f>SUMIFS('Selected Results Data'!G:G,'Selected Results Data'!$A:$A,A26,'Selected Results Data'!$B:$B,$G$2)/100</f>
        <v>0.61499999999999999</v>
      </c>
      <c r="J26" s="166" t="str">
        <f t="shared" si="3"/>
        <v>(58.8% - 61.5%)</v>
      </c>
      <c r="K26" s="185" t="str">
        <f t="shared" si="4"/>
        <v>None</v>
      </c>
      <c r="M26" s="46">
        <f>VLOOKUP($A$2,InfographRank!A:CJ,66,FALSE)</f>
        <v>34</v>
      </c>
      <c r="N26" s="46">
        <f t="shared" si="5"/>
        <v>33</v>
      </c>
      <c r="O26" s="170">
        <f t="shared" si="0"/>
        <v>0.41772151898734178</v>
      </c>
      <c r="P26" s="171">
        <f t="shared" si="6"/>
        <v>0.58227848101265822</v>
      </c>
    </row>
    <row r="27" spans="1:16" ht="29.5">
      <c r="A27" s="39" t="s">
        <v>251</v>
      </c>
      <c r="B27" s="183">
        <f>SUMIFS('Selected Results Data'!E:E,'Selected Results Data'!$A:$A,A27,'Selected Results Data'!$B:$B,$A$2)/100</f>
        <v>0.47189999999999999</v>
      </c>
      <c r="C27" s="170">
        <f>SUMIFS('Selected Results Data'!F:F,'Selected Results Data'!$A:$A,A27,'Selected Results Data'!$B:$B,$A$2)/100</f>
        <v>0.39939999999999998</v>
      </c>
      <c r="D27" s="170">
        <f>SUMIFS('Selected Results Data'!G:G,'Selected Results Data'!$A:$A,A27,'Selected Results Data'!$B:$B,$A$2)/100</f>
        <v>0.54559999999999997</v>
      </c>
      <c r="E27" s="166" t="str">
        <f t="shared" si="2"/>
        <v>(39.9% - 54.6%)</v>
      </c>
      <c r="G27" s="170">
        <f>SUMIFS('Selected Results Data'!E:E,'Selected Results Data'!$A:$A,A27,'Selected Results Data'!$B:$B,$G$2)/100</f>
        <v>0.46750000000000003</v>
      </c>
      <c r="H27" s="170">
        <f>SUMIFS('Selected Results Data'!F:F,'Selected Results Data'!$A:$A,A27,'Selected Results Data'!$B:$B,$G$2)/100</f>
        <v>0.45600000000000002</v>
      </c>
      <c r="I27" s="170">
        <f>SUMIFS('Selected Results Data'!G:G,'Selected Results Data'!$A:$A,A27,'Selected Results Data'!$B:$B,$G$2)/100</f>
        <v>0.47909999999999997</v>
      </c>
      <c r="J27" s="166" t="str">
        <f t="shared" si="3"/>
        <v>(45.6% - 47.9%)</v>
      </c>
      <c r="K27" s="185" t="str">
        <f t="shared" si="4"/>
        <v>None</v>
      </c>
      <c r="M27" s="46">
        <f>VLOOKUP($A$2,InfographRank!A:CJ,69,FALSE)</f>
        <v>50</v>
      </c>
      <c r="N27" s="46">
        <f t="shared" si="5"/>
        <v>49</v>
      </c>
      <c r="O27" s="170">
        <f t="shared" si="0"/>
        <v>0.620253164556962</v>
      </c>
      <c r="P27" s="171">
        <f t="shared" si="6"/>
        <v>0.379746835443038</v>
      </c>
    </row>
    <row r="28" spans="1:16" ht="29.5">
      <c r="A28" s="39" t="s">
        <v>252</v>
      </c>
      <c r="B28" s="183">
        <f>SUMIFS('Selected Results Data'!E:E,'Selected Results Data'!$A:$A,A28,'Selected Results Data'!$B:$B,$A$2)/100</f>
        <v>0.74409999999999998</v>
      </c>
      <c r="C28" s="170">
        <f>SUMIFS('Selected Results Data'!F:F,'Selected Results Data'!$A:$A,A28,'Selected Results Data'!$B:$B,$A$2)/100</f>
        <v>0.61419999999999997</v>
      </c>
      <c r="D28" s="170">
        <f>SUMIFS('Selected Results Data'!G:G,'Selected Results Data'!$A:$A,A28,'Selected Results Data'!$B:$B,$A$2)/100</f>
        <v>0.84150000000000003</v>
      </c>
      <c r="E28" s="166" t="str">
        <f t="shared" si="2"/>
        <v>(61.4% - 84.2%)</v>
      </c>
      <c r="G28" s="170">
        <f>SUMIFS('Selected Results Data'!E:E,'Selected Results Data'!$A:$A,A28,'Selected Results Data'!$B:$B,$G$2)/100</f>
        <v>0.87980000000000003</v>
      </c>
      <c r="H28" s="170">
        <f>SUMIFS('Selected Results Data'!F:F,'Selected Results Data'!$A:$A,A28,'Selected Results Data'!$B:$B,$G$2)/100</f>
        <v>0.86670000000000003</v>
      </c>
      <c r="I28" s="170">
        <f>SUMIFS('Selected Results Data'!G:G,'Selected Results Data'!$A:$A,A28,'Selected Results Data'!$B:$B,$G$2)/100</f>
        <v>0.89170000000000005</v>
      </c>
      <c r="J28" s="166" t="str">
        <f t="shared" si="3"/>
        <v>(86.7% - 89.2%)</v>
      </c>
      <c r="K28" s="185" t="str">
        <f t="shared" si="4"/>
        <v>Below VIC</v>
      </c>
      <c r="M28" s="46">
        <f>VLOOKUP($A$2,InfographRank!A:CJ,72,FALSE)</f>
        <v>78</v>
      </c>
      <c r="N28" s="46">
        <f t="shared" si="5"/>
        <v>77</v>
      </c>
      <c r="O28" s="170">
        <f t="shared" si="0"/>
        <v>0.97468354430379744</v>
      </c>
      <c r="P28" s="171">
        <f t="shared" si="6"/>
        <v>2.5316455696202556E-2</v>
      </c>
    </row>
    <row r="29" spans="1:16" ht="29.5">
      <c r="A29" s="39" t="s">
        <v>253</v>
      </c>
      <c r="B29" s="183">
        <f>SUMIFS('Selected Results Data'!E:E,'Selected Results Data'!$A:$A,A29,'Selected Results Data'!$B:$B,$A$2)/100</f>
        <v>0.8044</v>
      </c>
      <c r="C29" s="170">
        <f>SUMIFS('Selected Results Data'!F:F,'Selected Results Data'!$A:$A,A29,'Selected Results Data'!$B:$B,$A$2)/100</f>
        <v>0.68830000000000002</v>
      </c>
      <c r="D29" s="170">
        <f>SUMIFS('Selected Results Data'!G:G,'Selected Results Data'!$A:$A,A29,'Selected Results Data'!$B:$B,$A$2)/100</f>
        <v>0.88450000000000006</v>
      </c>
      <c r="E29" s="166" t="str">
        <f t="shared" si="2"/>
        <v>(68.8% - 88.5%)</v>
      </c>
      <c r="G29" s="170">
        <f>SUMIFS('Selected Results Data'!E:E,'Selected Results Data'!$A:$A,A29,'Selected Results Data'!$B:$B,$G$2)/100</f>
        <v>0.7923</v>
      </c>
      <c r="H29" s="170">
        <f>SUMIFS('Selected Results Data'!F:F,'Selected Results Data'!$A:$A,A29,'Selected Results Data'!$B:$B,$G$2)/100</f>
        <v>0.77659999999999996</v>
      </c>
      <c r="I29" s="170">
        <f>SUMIFS('Selected Results Data'!G:G,'Selected Results Data'!$A:$A,A29,'Selected Results Data'!$B:$B,$G$2)/100</f>
        <v>0.80709999999999993</v>
      </c>
      <c r="J29" s="166" t="str">
        <f t="shared" si="3"/>
        <v>(77.7% - 80.7%)</v>
      </c>
      <c r="K29" s="185" t="str">
        <f t="shared" si="4"/>
        <v>None</v>
      </c>
      <c r="M29" s="46">
        <f>VLOOKUP($A$2,InfographRank!A:CJ,75,FALSE)</f>
        <v>36</v>
      </c>
      <c r="N29" s="46">
        <f t="shared" si="5"/>
        <v>35</v>
      </c>
      <c r="O29" s="170">
        <f t="shared" si="0"/>
        <v>0.44303797468354428</v>
      </c>
      <c r="P29" s="171">
        <f t="shared" si="6"/>
        <v>0.55696202531645578</v>
      </c>
    </row>
    <row r="30" spans="1:16" ht="29.5">
      <c r="A30" s="39" t="s">
        <v>493</v>
      </c>
      <c r="B30" s="186">
        <f>SUMIFS('Selected Results Data'!E:E,'Selected Results Data'!$A:$A,A30,'Selected Results Data'!$B:$B,$A$2)/100</f>
        <v>0.3357</v>
      </c>
      <c r="C30" s="170">
        <f>SUMIFS('Selected Results Data'!F:F,'Selected Results Data'!$A:$A,A30,'Selected Results Data'!$B:$B,$A$2)/100</f>
        <v>0.23050000000000001</v>
      </c>
      <c r="D30" s="170">
        <f>SUMIFS('Selected Results Data'!G:G,'Selected Results Data'!$A:$A,A30,'Selected Results Data'!$B:$B,$A$2)/100</f>
        <v>0.46029999999999999</v>
      </c>
      <c r="E30" s="166" t="str">
        <f t="shared" si="2"/>
        <v>(23.1% - 46.0%)</v>
      </c>
      <c r="G30" s="170">
        <f>SUMIFS('Selected Results Data'!E:E,'Selected Results Data'!$A:$A,A30,'Selected Results Data'!$B:$B,$G$2)/100</f>
        <v>0.24410000000000001</v>
      </c>
      <c r="H30" s="170">
        <f>SUMIFS('Selected Results Data'!F:F,'Selected Results Data'!$A:$A,A30,'Selected Results Data'!$B:$B,$G$2)/100</f>
        <v>0.23620000000000002</v>
      </c>
      <c r="I30" s="170">
        <f>SUMIFS('Selected Results Data'!G:G,'Selected Results Data'!$A:$A,A30,'Selected Results Data'!$B:$B,$G$2)/100</f>
        <v>0.25219999999999998</v>
      </c>
      <c r="J30" s="166" t="str">
        <f t="shared" si="3"/>
        <v>(23.6% - 25.2%)</v>
      </c>
      <c r="K30" s="185" t="str">
        <f t="shared" si="4"/>
        <v>None</v>
      </c>
      <c r="M30" s="46">
        <f>VLOOKUP($A$2,InfographRank!A:CJ,78,FALSE)</f>
        <v>75</v>
      </c>
      <c r="N30" s="46">
        <f t="shared" si="5"/>
        <v>74</v>
      </c>
      <c r="O30" s="170">
        <f t="shared" si="0"/>
        <v>0.93670886075949367</v>
      </c>
      <c r="P30" s="171">
        <f t="shared" si="6"/>
        <v>6.3291139240506333E-2</v>
      </c>
    </row>
    <row r="31" spans="1:16" ht="29.5">
      <c r="A31" s="39" t="s">
        <v>495</v>
      </c>
      <c r="B31" s="186">
        <f>SUMIFS('Selected Results Data'!E:E,'Selected Results Data'!$A:$A,A31,'Selected Results Data'!$B:$B,$A$2)/100</f>
        <v>0.30130000000000001</v>
      </c>
      <c r="C31" s="170">
        <f>SUMIFS('Selected Results Data'!F:F,'Selected Results Data'!$A:$A,A31,'Selected Results Data'!$B:$B,$A$2)/100</f>
        <v>0.20949999999999999</v>
      </c>
      <c r="D31" s="170">
        <f>SUMIFS('Selected Results Data'!G:G,'Selected Results Data'!$A:$A,A31,'Selected Results Data'!$B:$B,$A$2)/100</f>
        <v>0.41229999999999994</v>
      </c>
      <c r="E31" s="166" t="str">
        <f t="shared" si="2"/>
        <v>(21.0% - 41.2%)</v>
      </c>
      <c r="G31" s="170">
        <f>SUMIFS('Selected Results Data'!E:E,'Selected Results Data'!$A:$A,A31,'Selected Results Data'!$B:$B,$G$2)/100</f>
        <v>0.33909999999999996</v>
      </c>
      <c r="H31" s="170">
        <f>SUMIFS('Selected Results Data'!F:F,'Selected Results Data'!$A:$A,A31,'Selected Results Data'!$B:$B,$G$2)/100</f>
        <v>0.33049999999999996</v>
      </c>
      <c r="I31" s="170">
        <f>SUMIFS('Selected Results Data'!G:G,'Selected Results Data'!$A:$A,A31,'Selected Results Data'!$B:$B,$G$2)/100</f>
        <v>0.34789999999999999</v>
      </c>
      <c r="J31" s="166" t="str">
        <f t="shared" si="3"/>
        <v>(33.1% - 34.8%)</v>
      </c>
      <c r="K31" s="185" t="str">
        <f t="shared" si="4"/>
        <v>None</v>
      </c>
      <c r="M31" s="46">
        <f>VLOOKUP($A$2,InfographRank!A:CJ,81,FALSE)</f>
        <v>22</v>
      </c>
      <c r="N31" s="46">
        <f t="shared" si="5"/>
        <v>21</v>
      </c>
      <c r="O31" s="170">
        <f t="shared" si="0"/>
        <v>0.26582278481012656</v>
      </c>
      <c r="P31" s="171">
        <f t="shared" si="6"/>
        <v>0.73417721518987344</v>
      </c>
    </row>
    <row r="32" spans="1:16" ht="29.5">
      <c r="A32" s="39" t="s">
        <v>548</v>
      </c>
      <c r="B32" s="183">
        <f>SUMIFS('Selected Results Data'!E:E,'Selected Results Data'!$A:$A,A32,'Selected Results Data'!$B:$B,$A$2)/100</f>
        <v>0.22510000000000002</v>
      </c>
      <c r="C32" s="170">
        <f>SUMIFS('Selected Results Data'!F:F,'Selected Results Data'!$A:$A,A32,'Selected Results Data'!$B:$B,$A$2)/100</f>
        <v>0.15410000000000001</v>
      </c>
      <c r="D32" s="170">
        <f>SUMIFS('Selected Results Data'!G:G,'Selected Results Data'!$A:$A,A32,'Selected Results Data'!$B:$B,$A$2)/100</f>
        <v>0.31659999999999999</v>
      </c>
      <c r="E32" s="166" t="str">
        <f t="shared" ref="E32:E33" si="7">"(" &amp;CONCATENATE(TEXT(C32,"0.0%")," - ",TEXT(D32,"0.0%")) &amp;")"</f>
        <v>(15.4% - 31.7%)</v>
      </c>
      <c r="G32" s="170">
        <f>SUMIFS('Selected Results Data'!E:E,'Selected Results Data'!$A:$A,A32,'Selected Results Data'!$B:$B,$G$2)/100</f>
        <v>0.32270000000000004</v>
      </c>
      <c r="H32" s="170">
        <f>SUMIFS('Selected Results Data'!F:F,'Selected Results Data'!$A:$A,A32,'Selected Results Data'!$B:$B,$G$2)/100</f>
        <v>0.31420000000000003</v>
      </c>
      <c r="I32" s="170">
        <f>SUMIFS('Selected Results Data'!G:G,'Selected Results Data'!$A:$A,A32,'Selected Results Data'!$B:$B,$G$2)/100</f>
        <v>0.33119999999999999</v>
      </c>
      <c r="J32" s="166" t="str">
        <f t="shared" ref="J32:J33" si="8">"(" &amp;CONCATENATE(TEXT(H32,"0.0%")," - ",TEXT(I32,"0.0%")) &amp;")"</f>
        <v>(31.4% - 33.1%)</v>
      </c>
      <c r="K32" s="185" t="str">
        <f t="shared" ref="K32:K33" si="9">IF(C32&gt;I32,"Above VIC",IF(D32&lt;H32,"Below VIC","None"))</f>
        <v>None</v>
      </c>
      <c r="M32" s="46">
        <f>VLOOKUP($A$2,InfographRank!A:CJ,84,FALSE)</f>
        <v>1</v>
      </c>
      <c r="N32" s="46">
        <f t="shared" ref="N32:N33" si="10">M32-1</f>
        <v>0</v>
      </c>
      <c r="O32" s="170">
        <f t="shared" ref="O32:O33" si="11">N32/79</f>
        <v>0</v>
      </c>
      <c r="P32" s="171">
        <f t="shared" ref="P32:P33" si="12">1-O32</f>
        <v>1</v>
      </c>
    </row>
    <row r="33" spans="1:16" ht="29.5">
      <c r="A33" s="39" t="s">
        <v>547</v>
      </c>
      <c r="B33" s="183">
        <f>SUMIFS('Selected Results Data'!E:E,'Selected Results Data'!$A:$A,A33,'Selected Results Data'!$B:$B,$A$2)/100</f>
        <v>0.39169999999999999</v>
      </c>
      <c r="C33" s="170">
        <f>SUMIFS('Selected Results Data'!F:F,'Selected Results Data'!$A:$A,A33,'Selected Results Data'!$B:$B,$A$2)/100</f>
        <v>0.2823</v>
      </c>
      <c r="D33" s="170">
        <f>SUMIFS('Selected Results Data'!G:G,'Selected Results Data'!$A:$A,A33,'Selected Results Data'!$B:$B,$A$2)/100</f>
        <v>0.51319999999999999</v>
      </c>
      <c r="E33" s="166" t="str">
        <f t="shared" si="7"/>
        <v>(28.2% - 51.3%)</v>
      </c>
      <c r="G33" s="170">
        <f>SUMIFS('Selected Results Data'!E:E,'Selected Results Data'!$A:$A,A33,'Selected Results Data'!$B:$B,$G$2)/100</f>
        <v>0.25489999999999996</v>
      </c>
      <c r="H33" s="170">
        <f>SUMIFS('Selected Results Data'!F:F,'Selected Results Data'!$A:$A,A33,'Selected Results Data'!$B:$B,$G$2)/100</f>
        <v>0.248</v>
      </c>
      <c r="I33" s="170">
        <f>SUMIFS('Selected Results Data'!G:G,'Selected Results Data'!$A:$A,A33,'Selected Results Data'!$B:$B,$G$2)/100</f>
        <v>0.26190000000000002</v>
      </c>
      <c r="J33" s="166" t="str">
        <f t="shared" si="8"/>
        <v>(24.8% - 26.2%)</v>
      </c>
      <c r="K33" s="185" t="str">
        <f t="shared" si="9"/>
        <v>Above VIC</v>
      </c>
      <c r="M33" s="46">
        <f>VLOOKUP($A$2,InfographRank!A:CJ,87,FALSE)</f>
        <v>79</v>
      </c>
      <c r="N33" s="46">
        <f t="shared" si="10"/>
        <v>78</v>
      </c>
      <c r="O33" s="170">
        <f t="shared" si="11"/>
        <v>0.98734177215189878</v>
      </c>
      <c r="P33" s="171">
        <f t="shared" si="12"/>
        <v>1.2658227848101222E-2</v>
      </c>
    </row>
    <row r="34" spans="1:16">
      <c r="A34" s="46"/>
    </row>
    <row r="35" spans="1:16">
      <c r="A35" s="46"/>
    </row>
    <row r="36" spans="1:16">
      <c r="A36" s="46"/>
    </row>
    <row r="37" spans="1:16">
      <c r="A37" s="46"/>
    </row>
    <row r="38" spans="1:16">
      <c r="A38" s="46"/>
    </row>
    <row r="39" spans="1:16">
      <c r="A39" s="46"/>
    </row>
    <row r="40" spans="1:16">
      <c r="A40" s="46"/>
    </row>
    <row r="41" spans="1:16">
      <c r="A41" s="46"/>
    </row>
    <row r="42" spans="1:16">
      <c r="A42" s="46"/>
    </row>
    <row r="43" spans="1:16">
      <c r="A43" s="46"/>
    </row>
    <row r="44" spans="1:16">
      <c r="A44" s="46"/>
    </row>
    <row r="45" spans="1:16">
      <c r="A45" s="46"/>
    </row>
    <row r="46" spans="1:16">
      <c r="A46" s="46"/>
    </row>
    <row r="47" spans="1:16">
      <c r="A47" s="46"/>
    </row>
    <row r="48" spans="1:16">
      <c r="A48" s="46"/>
    </row>
    <row r="49" spans="1:1">
      <c r="A49" s="46"/>
    </row>
    <row r="50" spans="1:1">
      <c r="A50" s="46"/>
    </row>
    <row r="51" spans="1:1">
      <c r="A51" s="46"/>
    </row>
    <row r="52" spans="1:1">
      <c r="A52" s="46"/>
    </row>
    <row r="53" spans="1:1">
      <c r="A53" s="46"/>
    </row>
    <row r="54" spans="1:1">
      <c r="A54" s="46"/>
    </row>
    <row r="55" spans="1:1">
      <c r="A55" s="46"/>
    </row>
    <row r="56" spans="1:1">
      <c r="A56" s="46"/>
    </row>
    <row r="57" spans="1:1">
      <c r="A57" s="46"/>
    </row>
    <row r="58" spans="1:1">
      <c r="A58" s="46"/>
    </row>
    <row r="59" spans="1:1">
      <c r="A59" s="46"/>
    </row>
    <row r="60" spans="1:1">
      <c r="A60" s="46"/>
    </row>
    <row r="61" spans="1:1">
      <c r="A61" s="46"/>
    </row>
    <row r="62" spans="1:1">
      <c r="A62" s="46"/>
    </row>
    <row r="63" spans="1:1">
      <c r="A63" s="46"/>
    </row>
    <row r="64" spans="1:1">
      <c r="A64" s="46"/>
    </row>
    <row r="65" spans="1:1">
      <c r="A65" s="46"/>
    </row>
    <row r="66" spans="1:1">
      <c r="A66" s="46"/>
    </row>
    <row r="67" spans="1:1">
      <c r="A67" s="46"/>
    </row>
    <row r="68" spans="1:1">
      <c r="A68" s="46"/>
    </row>
    <row r="69" spans="1:1">
      <c r="A69" s="46"/>
    </row>
    <row r="70" spans="1:1">
      <c r="A70" s="46"/>
    </row>
    <row r="71" spans="1:1">
      <c r="A71" s="46"/>
    </row>
    <row r="72" spans="1:1">
      <c r="A72" s="46"/>
    </row>
    <row r="73" spans="1:1">
      <c r="A73" s="46"/>
    </row>
    <row r="74" spans="1:1">
      <c r="A74" s="46"/>
    </row>
    <row r="75" spans="1:1">
      <c r="A75" s="46"/>
    </row>
    <row r="76" spans="1:1">
      <c r="A76" s="46"/>
    </row>
    <row r="77" spans="1:1">
      <c r="A77" s="46"/>
    </row>
    <row r="78" spans="1:1">
      <c r="A78" s="46"/>
    </row>
    <row r="79" spans="1:1">
      <c r="A79" s="46"/>
    </row>
    <row r="80" spans="1:1">
      <c r="A80" s="46"/>
    </row>
    <row r="81" spans="1:1">
      <c r="A81" s="46"/>
    </row>
    <row r="82" spans="1:1">
      <c r="A82" s="46"/>
    </row>
    <row r="83" spans="1:1">
      <c r="A83" s="46"/>
    </row>
    <row r="84" spans="1:1">
      <c r="A84" s="46"/>
    </row>
    <row r="85" spans="1:1">
      <c r="A85" s="46"/>
    </row>
    <row r="86" spans="1:1">
      <c r="A86" s="46"/>
    </row>
    <row r="87" spans="1:1">
      <c r="A87" s="46"/>
    </row>
    <row r="88" spans="1:1">
      <c r="A88" s="46"/>
    </row>
    <row r="89" spans="1:1">
      <c r="A89" s="46"/>
    </row>
    <row r="90" spans="1:1">
      <c r="A90" s="46"/>
    </row>
    <row r="91" spans="1:1">
      <c r="A91" s="46"/>
    </row>
    <row r="92" spans="1:1">
      <c r="A92" s="46"/>
    </row>
    <row r="93" spans="1:1">
      <c r="A93" s="46"/>
    </row>
    <row r="94" spans="1:1">
      <c r="A94" s="46"/>
    </row>
    <row r="95" spans="1:1">
      <c r="A95" s="46"/>
    </row>
    <row r="96" spans="1:1">
      <c r="A96" s="46"/>
    </row>
    <row r="97" spans="1:1">
      <c r="A97" s="46"/>
    </row>
    <row r="98" spans="1:1">
      <c r="A98" s="46"/>
    </row>
    <row r="99" spans="1:1">
      <c r="A99" s="46"/>
    </row>
    <row r="100" spans="1:1">
      <c r="A100" s="46"/>
    </row>
    <row r="101" spans="1:1">
      <c r="A101" s="46"/>
    </row>
    <row r="102" spans="1:1">
      <c r="A102" s="46"/>
    </row>
    <row r="103" spans="1:1">
      <c r="A103" s="46"/>
    </row>
    <row r="104" spans="1:1">
      <c r="A104" s="46"/>
    </row>
    <row r="105" spans="1:1">
      <c r="A105" s="46"/>
    </row>
    <row r="106" spans="1:1">
      <c r="A106" s="46"/>
    </row>
    <row r="107" spans="1:1">
      <c r="A107" s="46"/>
    </row>
    <row r="108" spans="1:1">
      <c r="A108" s="46"/>
    </row>
    <row r="109" spans="1:1">
      <c r="A109" s="46"/>
    </row>
    <row r="110" spans="1:1">
      <c r="A110" s="46"/>
    </row>
    <row r="111" spans="1:1">
      <c r="A111" s="46"/>
    </row>
    <row r="112" spans="1:1">
      <c r="A112" s="46"/>
    </row>
    <row r="113" spans="1:1">
      <c r="A113" s="46"/>
    </row>
    <row r="114" spans="1:1">
      <c r="A114" s="46"/>
    </row>
    <row r="115" spans="1:1">
      <c r="A115" s="46"/>
    </row>
    <row r="116" spans="1:1">
      <c r="A116" s="46"/>
    </row>
    <row r="117" spans="1:1">
      <c r="A117" s="46"/>
    </row>
    <row r="118" spans="1:1">
      <c r="A118" s="46"/>
    </row>
    <row r="119" spans="1:1">
      <c r="A119" s="46"/>
    </row>
    <row r="120" spans="1:1">
      <c r="A120" s="46"/>
    </row>
    <row r="121" spans="1:1">
      <c r="A121" s="46"/>
    </row>
    <row r="122" spans="1:1">
      <c r="A122" s="46"/>
    </row>
    <row r="123" spans="1:1">
      <c r="A123" s="46"/>
    </row>
    <row r="124" spans="1:1">
      <c r="A124" s="46"/>
    </row>
    <row r="125" spans="1:1">
      <c r="A125" s="46"/>
    </row>
    <row r="126" spans="1:1">
      <c r="A126" s="46"/>
    </row>
    <row r="127" spans="1:1">
      <c r="A127" s="46"/>
    </row>
    <row r="128" spans="1:1">
      <c r="A128" s="46"/>
    </row>
    <row r="129" spans="1:1">
      <c r="A129" s="46"/>
    </row>
    <row r="130" spans="1:1">
      <c r="A130" s="46"/>
    </row>
    <row r="131" spans="1:1">
      <c r="A131" s="46"/>
    </row>
    <row r="132" spans="1:1">
      <c r="A132" s="46"/>
    </row>
    <row r="133" spans="1:1">
      <c r="A133" s="46"/>
    </row>
    <row r="134" spans="1:1">
      <c r="A134" s="46"/>
    </row>
    <row r="135" spans="1:1">
      <c r="A135" s="46"/>
    </row>
    <row r="136" spans="1:1">
      <c r="A136" s="46"/>
    </row>
    <row r="137" spans="1:1">
      <c r="A137" s="46"/>
    </row>
    <row r="138" spans="1:1">
      <c r="A138" s="46"/>
    </row>
    <row r="139" spans="1:1">
      <c r="A139" s="46"/>
    </row>
    <row r="140" spans="1:1">
      <c r="A140" s="46"/>
    </row>
    <row r="141" spans="1:1">
      <c r="A141" s="46"/>
    </row>
    <row r="142" spans="1:1">
      <c r="A142" s="46"/>
    </row>
    <row r="143" spans="1:1">
      <c r="A143" s="46"/>
    </row>
    <row r="144" spans="1:1">
      <c r="A144" s="46"/>
    </row>
    <row r="145" spans="1:1">
      <c r="A145" s="46"/>
    </row>
    <row r="146" spans="1:1">
      <c r="A146" s="46"/>
    </row>
    <row r="147" spans="1:1">
      <c r="A147" s="46"/>
    </row>
    <row r="148" spans="1:1">
      <c r="A148" s="46"/>
    </row>
    <row r="149" spans="1:1">
      <c r="A149" s="46"/>
    </row>
    <row r="150" spans="1:1">
      <c r="A150" s="46"/>
    </row>
    <row r="151" spans="1:1">
      <c r="A151" s="46"/>
    </row>
    <row r="152" spans="1:1">
      <c r="A152" s="46"/>
    </row>
    <row r="153" spans="1:1">
      <c r="A153" s="46"/>
    </row>
    <row r="154" spans="1:1">
      <c r="A154" s="46"/>
    </row>
    <row r="155" spans="1:1">
      <c r="A155" s="46"/>
    </row>
    <row r="156" spans="1:1">
      <c r="A156" s="46"/>
    </row>
    <row r="157" spans="1:1">
      <c r="A157" s="46"/>
    </row>
    <row r="158" spans="1:1">
      <c r="A158" s="46"/>
    </row>
    <row r="159" spans="1:1">
      <c r="A159" s="46"/>
    </row>
    <row r="160" spans="1:1">
      <c r="A160" s="46"/>
    </row>
    <row r="161" spans="1:1">
      <c r="A161" s="46"/>
    </row>
    <row r="162" spans="1:1">
      <c r="A162" s="46"/>
    </row>
    <row r="163" spans="1:1">
      <c r="A163" s="46"/>
    </row>
    <row r="164" spans="1:1">
      <c r="A164" s="46"/>
    </row>
    <row r="165" spans="1:1">
      <c r="A165" s="46"/>
    </row>
    <row r="166" spans="1:1">
      <c r="A166" s="46"/>
    </row>
    <row r="167" spans="1:1">
      <c r="A167" s="46"/>
    </row>
    <row r="168" spans="1:1">
      <c r="A168" s="46"/>
    </row>
    <row r="169" spans="1:1">
      <c r="A169" s="46"/>
    </row>
    <row r="170" spans="1:1">
      <c r="A170" s="46"/>
    </row>
    <row r="171" spans="1:1">
      <c r="A171" s="46"/>
    </row>
    <row r="172" spans="1:1">
      <c r="A172" s="46"/>
    </row>
    <row r="173" spans="1:1">
      <c r="A173" s="46"/>
    </row>
    <row r="174" spans="1:1">
      <c r="A174" s="46"/>
    </row>
    <row r="175" spans="1:1">
      <c r="A175" s="46"/>
    </row>
    <row r="176" spans="1:1">
      <c r="A176" s="46"/>
    </row>
    <row r="177" spans="1:1">
      <c r="A177" s="46"/>
    </row>
    <row r="178" spans="1:1">
      <c r="A178" s="46"/>
    </row>
    <row r="179" spans="1:1">
      <c r="A179" s="46"/>
    </row>
    <row r="180" spans="1:1">
      <c r="A180" s="46"/>
    </row>
    <row r="181" spans="1:1">
      <c r="A181" s="46"/>
    </row>
    <row r="182" spans="1:1">
      <c r="A182" s="46"/>
    </row>
    <row r="183" spans="1:1">
      <c r="A183" s="46"/>
    </row>
    <row r="184" spans="1:1">
      <c r="A184" s="46"/>
    </row>
    <row r="185" spans="1:1">
      <c r="A185" s="46"/>
    </row>
    <row r="186" spans="1:1">
      <c r="A186" s="46"/>
    </row>
    <row r="187" spans="1:1">
      <c r="A187" s="46"/>
    </row>
    <row r="188" spans="1:1">
      <c r="A188" s="46"/>
    </row>
    <row r="189" spans="1:1">
      <c r="A189" s="46"/>
    </row>
    <row r="190" spans="1:1">
      <c r="A190" s="46"/>
    </row>
    <row r="191" spans="1:1">
      <c r="A191" s="46"/>
    </row>
    <row r="192" spans="1:1">
      <c r="A192" s="46"/>
    </row>
    <row r="193" spans="1:1">
      <c r="A193" s="46"/>
    </row>
    <row r="194" spans="1:1">
      <c r="A194" s="46"/>
    </row>
    <row r="195" spans="1:1">
      <c r="A195" s="46"/>
    </row>
    <row r="196" spans="1:1">
      <c r="A196" s="46"/>
    </row>
    <row r="197" spans="1:1">
      <c r="A197" s="46"/>
    </row>
    <row r="198" spans="1:1">
      <c r="A198" s="46"/>
    </row>
    <row r="199" spans="1:1">
      <c r="A199" s="46"/>
    </row>
    <row r="200" spans="1:1">
      <c r="A200" s="46"/>
    </row>
    <row r="201" spans="1:1">
      <c r="A201" s="46"/>
    </row>
    <row r="202" spans="1:1">
      <c r="A202" s="46"/>
    </row>
    <row r="203" spans="1:1">
      <c r="A203" s="46"/>
    </row>
    <row r="204" spans="1:1">
      <c r="A204" s="46"/>
    </row>
    <row r="205" spans="1:1">
      <c r="A205" s="46"/>
    </row>
    <row r="206" spans="1:1">
      <c r="A206" s="46"/>
    </row>
    <row r="207" spans="1:1">
      <c r="A207" s="46"/>
    </row>
    <row r="208" spans="1:1">
      <c r="A208" s="46"/>
    </row>
    <row r="209" spans="1:1">
      <c r="A209" s="46"/>
    </row>
    <row r="210" spans="1:1">
      <c r="A210" s="46"/>
    </row>
    <row r="211" spans="1:1">
      <c r="A211" s="46"/>
    </row>
    <row r="212" spans="1:1">
      <c r="A212" s="46"/>
    </row>
    <row r="213" spans="1:1">
      <c r="A213" s="46"/>
    </row>
    <row r="214" spans="1:1">
      <c r="A214" s="46"/>
    </row>
    <row r="215" spans="1:1">
      <c r="A215" s="46"/>
    </row>
    <row r="216" spans="1:1">
      <c r="A216" s="46"/>
    </row>
    <row r="217" spans="1:1">
      <c r="A217" s="46"/>
    </row>
    <row r="218" spans="1:1">
      <c r="A218" s="46"/>
    </row>
    <row r="219" spans="1:1">
      <c r="A219" s="46"/>
    </row>
    <row r="220" spans="1:1">
      <c r="A220" s="46"/>
    </row>
    <row r="221" spans="1:1">
      <c r="A221" s="46"/>
    </row>
    <row r="222" spans="1:1">
      <c r="A222" s="46"/>
    </row>
    <row r="223" spans="1:1">
      <c r="A223" s="46"/>
    </row>
    <row r="224" spans="1:1">
      <c r="A224" s="46"/>
    </row>
    <row r="225" spans="1:1">
      <c r="A225" s="46"/>
    </row>
    <row r="226" spans="1:1">
      <c r="A226" s="46"/>
    </row>
    <row r="227" spans="1:1">
      <c r="A227" s="46"/>
    </row>
    <row r="228" spans="1:1">
      <c r="A228" s="46"/>
    </row>
    <row r="229" spans="1:1">
      <c r="A229" s="46"/>
    </row>
    <row r="230" spans="1:1">
      <c r="A230" s="46"/>
    </row>
    <row r="231" spans="1:1">
      <c r="A231" s="46"/>
    </row>
    <row r="232" spans="1:1">
      <c r="A232" s="46"/>
    </row>
    <row r="233" spans="1:1">
      <c r="A233" s="46"/>
    </row>
    <row r="234" spans="1:1">
      <c r="A234" s="46"/>
    </row>
    <row r="235" spans="1:1">
      <c r="A235" s="46"/>
    </row>
    <row r="236" spans="1:1">
      <c r="A236" s="46"/>
    </row>
    <row r="237" spans="1:1">
      <c r="A237" s="46"/>
    </row>
    <row r="238" spans="1:1">
      <c r="A238" s="46"/>
    </row>
    <row r="239" spans="1:1">
      <c r="A239" s="46"/>
    </row>
    <row r="240" spans="1:1">
      <c r="A240" s="46"/>
    </row>
    <row r="241" spans="1:1">
      <c r="A241" s="46"/>
    </row>
    <row r="242" spans="1:1">
      <c r="A242" s="46"/>
    </row>
    <row r="243" spans="1:1">
      <c r="A243" s="46"/>
    </row>
    <row r="244" spans="1:1">
      <c r="A244" s="46"/>
    </row>
    <row r="245" spans="1:1">
      <c r="A245" s="46"/>
    </row>
    <row r="246" spans="1:1">
      <c r="A246" s="46"/>
    </row>
    <row r="247" spans="1:1">
      <c r="A247" s="46"/>
    </row>
    <row r="248" spans="1:1">
      <c r="A248" s="46"/>
    </row>
    <row r="249" spans="1:1">
      <c r="A249" s="46"/>
    </row>
    <row r="250" spans="1:1">
      <c r="A250" s="46"/>
    </row>
    <row r="251" spans="1:1">
      <c r="A251" s="46"/>
    </row>
    <row r="252" spans="1:1">
      <c r="A252" s="46"/>
    </row>
    <row r="253" spans="1:1">
      <c r="A253" s="46"/>
    </row>
    <row r="254" spans="1:1">
      <c r="A254" s="46"/>
    </row>
    <row r="255" spans="1:1">
      <c r="A255" s="46"/>
    </row>
    <row r="256" spans="1:1">
      <c r="A256" s="46"/>
    </row>
    <row r="257" spans="1:1">
      <c r="A257" s="46"/>
    </row>
    <row r="258" spans="1:1">
      <c r="A258" s="46"/>
    </row>
    <row r="259" spans="1:1">
      <c r="A259" s="46"/>
    </row>
    <row r="260" spans="1:1">
      <c r="A260" s="46"/>
    </row>
    <row r="261" spans="1:1">
      <c r="A261" s="46"/>
    </row>
    <row r="262" spans="1:1">
      <c r="A262" s="46"/>
    </row>
    <row r="263" spans="1:1">
      <c r="A263" s="46"/>
    </row>
    <row r="264" spans="1:1">
      <c r="A264" s="46"/>
    </row>
    <row r="265" spans="1:1">
      <c r="A265" s="46"/>
    </row>
    <row r="266" spans="1:1">
      <c r="A266" s="46"/>
    </row>
    <row r="267" spans="1:1">
      <c r="A267" s="46"/>
    </row>
    <row r="268" spans="1:1">
      <c r="A268" s="46"/>
    </row>
    <row r="269" spans="1:1">
      <c r="A269" s="46"/>
    </row>
    <row r="270" spans="1:1">
      <c r="A270" s="46"/>
    </row>
    <row r="271" spans="1:1">
      <c r="A271" s="46"/>
    </row>
    <row r="272" spans="1:1">
      <c r="A272" s="46"/>
    </row>
    <row r="273" spans="1:1">
      <c r="A273" s="46"/>
    </row>
    <row r="274" spans="1:1">
      <c r="A274" s="46"/>
    </row>
    <row r="275" spans="1:1">
      <c r="A275" s="46"/>
    </row>
    <row r="276" spans="1:1">
      <c r="A276" s="46"/>
    </row>
    <row r="277" spans="1:1">
      <c r="A277" s="46"/>
    </row>
    <row r="278" spans="1:1">
      <c r="A278" s="46"/>
    </row>
    <row r="279" spans="1:1">
      <c r="A279" s="46"/>
    </row>
    <row r="280" spans="1:1">
      <c r="A280" s="46"/>
    </row>
    <row r="281" spans="1:1">
      <c r="A281" s="46"/>
    </row>
    <row r="282" spans="1:1">
      <c r="A282" s="46"/>
    </row>
    <row r="283" spans="1:1">
      <c r="A283" s="46"/>
    </row>
    <row r="284" spans="1:1">
      <c r="A284" s="46"/>
    </row>
    <row r="285" spans="1:1">
      <c r="A285" s="46"/>
    </row>
    <row r="286" spans="1:1">
      <c r="A286" s="46"/>
    </row>
    <row r="287" spans="1:1">
      <c r="A287" s="46"/>
    </row>
    <row r="288" spans="1:1">
      <c r="A288" s="46"/>
    </row>
    <row r="289" spans="1:1">
      <c r="A289" s="46"/>
    </row>
    <row r="290" spans="1:1">
      <c r="A290" s="46"/>
    </row>
    <row r="291" spans="1:1">
      <c r="A291" s="46"/>
    </row>
    <row r="292" spans="1:1">
      <c r="A292" s="46"/>
    </row>
    <row r="293" spans="1:1">
      <c r="A293" s="46"/>
    </row>
    <row r="294" spans="1:1">
      <c r="A294" s="46"/>
    </row>
    <row r="295" spans="1:1">
      <c r="A295" s="46"/>
    </row>
    <row r="296" spans="1:1">
      <c r="A296" s="46"/>
    </row>
    <row r="297" spans="1:1">
      <c r="A297" s="46"/>
    </row>
    <row r="298" spans="1:1">
      <c r="A298" s="46"/>
    </row>
    <row r="299" spans="1:1">
      <c r="A299" s="46"/>
    </row>
    <row r="300" spans="1:1">
      <c r="A300" s="46"/>
    </row>
    <row r="301" spans="1:1">
      <c r="A301" s="46"/>
    </row>
    <row r="302" spans="1:1">
      <c r="A302" s="46"/>
    </row>
    <row r="303" spans="1:1">
      <c r="A303" s="46"/>
    </row>
    <row r="304" spans="1:1">
      <c r="A304" s="46"/>
    </row>
    <row r="305" spans="1:1">
      <c r="A305" s="46"/>
    </row>
    <row r="306" spans="1:1">
      <c r="A306" s="46"/>
    </row>
    <row r="307" spans="1:1">
      <c r="A307" s="46"/>
    </row>
    <row r="308" spans="1:1">
      <c r="A308" s="46"/>
    </row>
    <row r="309" spans="1:1">
      <c r="A309" s="46"/>
    </row>
    <row r="310" spans="1:1">
      <c r="A310" s="46"/>
    </row>
    <row r="311" spans="1:1">
      <c r="A311" s="46"/>
    </row>
    <row r="312" spans="1:1">
      <c r="A312" s="46"/>
    </row>
    <row r="313" spans="1:1">
      <c r="A313" s="46"/>
    </row>
    <row r="314" spans="1:1">
      <c r="A314" s="46"/>
    </row>
    <row r="315" spans="1:1">
      <c r="A315" s="46"/>
    </row>
    <row r="316" spans="1:1">
      <c r="A316" s="46"/>
    </row>
    <row r="317" spans="1:1">
      <c r="A317" s="46"/>
    </row>
    <row r="318" spans="1:1">
      <c r="A318" s="46"/>
    </row>
    <row r="319" spans="1:1">
      <c r="A319" s="46"/>
    </row>
    <row r="320" spans="1:1">
      <c r="A320" s="46"/>
    </row>
    <row r="321" spans="1:1">
      <c r="A321" s="46"/>
    </row>
    <row r="322" spans="1:1">
      <c r="A322" s="46"/>
    </row>
    <row r="323" spans="1:1">
      <c r="A323" s="46"/>
    </row>
    <row r="324" spans="1:1">
      <c r="A324" s="46"/>
    </row>
    <row r="325" spans="1:1">
      <c r="A325" s="46"/>
    </row>
    <row r="326" spans="1:1">
      <c r="A326" s="46"/>
    </row>
    <row r="327" spans="1:1">
      <c r="A327" s="46"/>
    </row>
    <row r="328" spans="1:1">
      <c r="A328" s="46"/>
    </row>
    <row r="329" spans="1:1">
      <c r="A329" s="46"/>
    </row>
    <row r="330" spans="1:1">
      <c r="A330" s="46"/>
    </row>
    <row r="331" spans="1:1">
      <c r="A331" s="46"/>
    </row>
    <row r="332" spans="1:1">
      <c r="A332" s="46"/>
    </row>
    <row r="333" spans="1:1">
      <c r="A333" s="46"/>
    </row>
    <row r="334" spans="1:1">
      <c r="A334" s="46"/>
    </row>
    <row r="335" spans="1:1">
      <c r="A335" s="46"/>
    </row>
    <row r="336" spans="1:1">
      <c r="A336" s="46"/>
    </row>
    <row r="337" spans="1:1">
      <c r="A337" s="46"/>
    </row>
    <row r="338" spans="1:1">
      <c r="A338" s="46"/>
    </row>
    <row r="339" spans="1:1">
      <c r="A339" s="46"/>
    </row>
    <row r="340" spans="1:1">
      <c r="A340" s="46"/>
    </row>
    <row r="341" spans="1:1">
      <c r="A341" s="46"/>
    </row>
    <row r="342" spans="1:1">
      <c r="A342" s="46"/>
    </row>
    <row r="343" spans="1:1">
      <c r="A343" s="46"/>
    </row>
    <row r="344" spans="1:1">
      <c r="A344" s="46"/>
    </row>
    <row r="345" spans="1:1">
      <c r="A345" s="46"/>
    </row>
    <row r="346" spans="1:1">
      <c r="A346" s="46"/>
    </row>
    <row r="347" spans="1:1">
      <c r="A347" s="46"/>
    </row>
    <row r="348" spans="1:1">
      <c r="A348" s="46"/>
    </row>
    <row r="349" spans="1:1">
      <c r="A349" s="46"/>
    </row>
    <row r="350" spans="1:1">
      <c r="A350" s="46"/>
    </row>
    <row r="351" spans="1:1">
      <c r="A351" s="46"/>
    </row>
    <row r="352" spans="1:1">
      <c r="A352" s="46"/>
    </row>
    <row r="353" spans="1:1">
      <c r="A353" s="46"/>
    </row>
    <row r="354" spans="1:1">
      <c r="A354" s="46"/>
    </row>
    <row r="355" spans="1:1">
      <c r="A355" s="46"/>
    </row>
    <row r="356" spans="1:1">
      <c r="A356" s="46"/>
    </row>
    <row r="357" spans="1:1">
      <c r="A357" s="46"/>
    </row>
    <row r="358" spans="1:1">
      <c r="A358" s="46"/>
    </row>
    <row r="359" spans="1:1">
      <c r="A359" s="46"/>
    </row>
    <row r="360" spans="1:1">
      <c r="A360" s="46"/>
    </row>
    <row r="361" spans="1:1">
      <c r="A361" s="46"/>
    </row>
    <row r="362" spans="1:1">
      <c r="A362" s="46"/>
    </row>
    <row r="363" spans="1:1">
      <c r="A363" s="46"/>
    </row>
    <row r="364" spans="1:1">
      <c r="A364" s="46"/>
    </row>
    <row r="365" spans="1:1">
      <c r="A365" s="46"/>
    </row>
    <row r="366" spans="1:1">
      <c r="A366" s="46"/>
    </row>
    <row r="367" spans="1:1">
      <c r="A367" s="46"/>
    </row>
    <row r="368" spans="1:1">
      <c r="A368" s="46"/>
    </row>
    <row r="369" spans="1:1">
      <c r="A369" s="46"/>
    </row>
    <row r="370" spans="1:1">
      <c r="A370" s="46"/>
    </row>
    <row r="371" spans="1:1">
      <c r="A371" s="46"/>
    </row>
    <row r="372" spans="1:1">
      <c r="A372" s="46"/>
    </row>
    <row r="373" spans="1:1">
      <c r="A373" s="46"/>
    </row>
    <row r="374" spans="1:1">
      <c r="A374" s="46"/>
    </row>
    <row r="375" spans="1:1">
      <c r="A375" s="46"/>
    </row>
    <row r="376" spans="1:1">
      <c r="A376" s="46"/>
    </row>
    <row r="377" spans="1:1">
      <c r="A377" s="46"/>
    </row>
    <row r="378" spans="1:1">
      <c r="A378" s="46"/>
    </row>
    <row r="379" spans="1:1">
      <c r="A379" s="46"/>
    </row>
    <row r="380" spans="1:1">
      <c r="A380" s="46"/>
    </row>
    <row r="381" spans="1:1">
      <c r="A381" s="46"/>
    </row>
    <row r="382" spans="1:1">
      <c r="A382" s="46"/>
    </row>
    <row r="383" spans="1:1">
      <c r="A383" s="46"/>
    </row>
    <row r="384" spans="1:1">
      <c r="A384" s="46"/>
    </row>
    <row r="385" spans="1:1">
      <c r="A385" s="46"/>
    </row>
    <row r="386" spans="1:1">
      <c r="A386" s="46"/>
    </row>
    <row r="387" spans="1:1">
      <c r="A387" s="46"/>
    </row>
    <row r="388" spans="1:1">
      <c r="A388" s="46"/>
    </row>
    <row r="389" spans="1:1">
      <c r="A389" s="46"/>
    </row>
    <row r="390" spans="1:1">
      <c r="A390" s="46"/>
    </row>
    <row r="391" spans="1:1">
      <c r="A391" s="46"/>
    </row>
    <row r="392" spans="1:1">
      <c r="A392" s="46"/>
    </row>
    <row r="393" spans="1:1">
      <c r="A393" s="46"/>
    </row>
    <row r="394" spans="1:1">
      <c r="A394" s="46"/>
    </row>
    <row r="395" spans="1:1">
      <c r="A395" s="46"/>
    </row>
    <row r="396" spans="1:1">
      <c r="A396" s="46"/>
    </row>
    <row r="397" spans="1:1">
      <c r="A397" s="46"/>
    </row>
    <row r="398" spans="1:1">
      <c r="A398" s="46"/>
    </row>
    <row r="399" spans="1:1">
      <c r="A399" s="46"/>
    </row>
    <row r="400" spans="1:1">
      <c r="A400" s="46"/>
    </row>
    <row r="401" spans="1:1">
      <c r="A401" s="46"/>
    </row>
    <row r="402" spans="1:1">
      <c r="A402" s="46"/>
    </row>
    <row r="403" spans="1:1">
      <c r="A403" s="46"/>
    </row>
    <row r="404" spans="1:1">
      <c r="A404" s="46"/>
    </row>
    <row r="405" spans="1:1">
      <c r="A405" s="46"/>
    </row>
    <row r="406" spans="1:1">
      <c r="A406" s="46"/>
    </row>
    <row r="407" spans="1:1">
      <c r="A407" s="46"/>
    </row>
    <row r="408" spans="1:1">
      <c r="A408" s="46"/>
    </row>
    <row r="409" spans="1:1">
      <c r="A409" s="46"/>
    </row>
    <row r="410" spans="1:1">
      <c r="A410" s="46"/>
    </row>
    <row r="411" spans="1:1">
      <c r="A411" s="46"/>
    </row>
    <row r="412" spans="1:1">
      <c r="A412" s="46"/>
    </row>
    <row r="413" spans="1:1">
      <c r="A413" s="46"/>
    </row>
    <row r="414" spans="1:1">
      <c r="A414" s="46"/>
    </row>
    <row r="415" spans="1:1">
      <c r="A415" s="46"/>
    </row>
    <row r="416" spans="1:1">
      <c r="A416" s="46"/>
    </row>
    <row r="417" spans="1:1">
      <c r="A417" s="46"/>
    </row>
    <row r="418" spans="1:1">
      <c r="A418" s="46"/>
    </row>
    <row r="419" spans="1:1">
      <c r="A419" s="46"/>
    </row>
    <row r="420" spans="1:1">
      <c r="A420" s="46"/>
    </row>
    <row r="421" spans="1:1">
      <c r="A421" s="46"/>
    </row>
    <row r="422" spans="1:1">
      <c r="A422" s="46"/>
    </row>
    <row r="423" spans="1:1">
      <c r="A423" s="46"/>
    </row>
    <row r="424" spans="1:1">
      <c r="A424" s="46"/>
    </row>
    <row r="425" spans="1:1">
      <c r="A425" s="46"/>
    </row>
    <row r="426" spans="1:1">
      <c r="A426" s="46"/>
    </row>
    <row r="427" spans="1:1">
      <c r="A427" s="46"/>
    </row>
    <row r="428" spans="1:1">
      <c r="A428" s="46"/>
    </row>
    <row r="429" spans="1:1">
      <c r="A429" s="46"/>
    </row>
    <row r="430" spans="1:1">
      <c r="A430" s="46"/>
    </row>
    <row r="431" spans="1:1">
      <c r="A431" s="46"/>
    </row>
    <row r="432" spans="1:1">
      <c r="A432" s="46"/>
    </row>
    <row r="433" spans="1:1">
      <c r="A433" s="46"/>
    </row>
    <row r="434" spans="1:1">
      <c r="A434" s="46"/>
    </row>
    <row r="435" spans="1:1">
      <c r="A435" s="46"/>
    </row>
    <row r="436" spans="1:1">
      <c r="A436" s="46"/>
    </row>
    <row r="437" spans="1:1">
      <c r="A437" s="46"/>
    </row>
    <row r="438" spans="1:1">
      <c r="A438" s="46"/>
    </row>
    <row r="439" spans="1:1">
      <c r="A439" s="46"/>
    </row>
    <row r="440" spans="1:1">
      <c r="A440" s="46"/>
    </row>
    <row r="441" spans="1:1">
      <c r="A441" s="46"/>
    </row>
    <row r="442" spans="1:1">
      <c r="A442" s="46"/>
    </row>
    <row r="443" spans="1:1">
      <c r="A443" s="46"/>
    </row>
    <row r="444" spans="1:1">
      <c r="A444" s="46"/>
    </row>
    <row r="445" spans="1:1">
      <c r="A445" s="46"/>
    </row>
    <row r="446" spans="1:1">
      <c r="A446" s="46"/>
    </row>
    <row r="447" spans="1:1">
      <c r="A447" s="46"/>
    </row>
    <row r="448" spans="1:1">
      <c r="A448" s="46"/>
    </row>
    <row r="449" spans="1:1">
      <c r="A449" s="46"/>
    </row>
    <row r="450" spans="1:1">
      <c r="A450" s="46"/>
    </row>
    <row r="451" spans="1:1">
      <c r="A451" s="46"/>
    </row>
    <row r="452" spans="1:1">
      <c r="A452" s="46"/>
    </row>
    <row r="453" spans="1:1">
      <c r="A453" s="46"/>
    </row>
    <row r="454" spans="1:1">
      <c r="A454" s="46"/>
    </row>
    <row r="455" spans="1:1">
      <c r="A455" s="46"/>
    </row>
    <row r="456" spans="1:1">
      <c r="A456" s="46"/>
    </row>
    <row r="457" spans="1:1">
      <c r="A457" s="46"/>
    </row>
    <row r="458" spans="1:1">
      <c r="A458" s="46"/>
    </row>
    <row r="459" spans="1:1">
      <c r="A459" s="46"/>
    </row>
    <row r="460" spans="1:1">
      <c r="A460" s="46"/>
    </row>
    <row r="461" spans="1:1">
      <c r="A461" s="46"/>
    </row>
    <row r="462" spans="1:1">
      <c r="A462" s="46"/>
    </row>
    <row r="463" spans="1:1">
      <c r="A463" s="46"/>
    </row>
    <row r="464" spans="1:1">
      <c r="A464" s="46"/>
    </row>
    <row r="465" spans="1:1">
      <c r="A465" s="46"/>
    </row>
    <row r="466" spans="1:1">
      <c r="A466" s="46"/>
    </row>
    <row r="467" spans="1:1">
      <c r="A467" s="46"/>
    </row>
    <row r="468" spans="1:1">
      <c r="A468" s="46"/>
    </row>
    <row r="469" spans="1:1">
      <c r="A469" s="46"/>
    </row>
    <row r="470" spans="1:1">
      <c r="A470" s="46"/>
    </row>
    <row r="471" spans="1:1">
      <c r="A471" s="46"/>
    </row>
    <row r="472" spans="1:1">
      <c r="A472" s="46"/>
    </row>
    <row r="473" spans="1:1">
      <c r="A473" s="46"/>
    </row>
    <row r="474" spans="1:1">
      <c r="A474" s="46"/>
    </row>
    <row r="475" spans="1:1">
      <c r="A475" s="46"/>
    </row>
    <row r="476" spans="1:1">
      <c r="A476" s="46"/>
    </row>
    <row r="477" spans="1:1">
      <c r="A477" s="46"/>
    </row>
    <row r="478" spans="1:1">
      <c r="A478" s="46"/>
    </row>
    <row r="479" spans="1:1">
      <c r="A479" s="46"/>
    </row>
    <row r="480" spans="1:1">
      <c r="A480" s="46"/>
    </row>
    <row r="481" spans="1:1">
      <c r="A481" s="46"/>
    </row>
    <row r="482" spans="1:1">
      <c r="A482" s="46"/>
    </row>
    <row r="483" spans="1:1">
      <c r="A483" s="46"/>
    </row>
    <row r="484" spans="1:1">
      <c r="A484" s="46"/>
    </row>
    <row r="485" spans="1:1">
      <c r="A485" s="46"/>
    </row>
    <row r="486" spans="1:1">
      <c r="A486" s="46"/>
    </row>
    <row r="487" spans="1:1">
      <c r="A487" s="46"/>
    </row>
    <row r="488" spans="1:1">
      <c r="A488" s="46"/>
    </row>
    <row r="489" spans="1:1">
      <c r="A489" s="46"/>
    </row>
    <row r="490" spans="1:1">
      <c r="A490" s="46"/>
    </row>
    <row r="491" spans="1:1">
      <c r="A491" s="46"/>
    </row>
    <row r="492" spans="1:1">
      <c r="A492" s="46"/>
    </row>
    <row r="493" spans="1:1">
      <c r="A493" s="46"/>
    </row>
    <row r="494" spans="1:1">
      <c r="A494" s="46"/>
    </row>
    <row r="495" spans="1:1">
      <c r="A495" s="46"/>
    </row>
    <row r="496" spans="1:1">
      <c r="A496" s="46"/>
    </row>
    <row r="497" spans="1:1">
      <c r="A497" s="46"/>
    </row>
    <row r="498" spans="1:1">
      <c r="A498" s="46"/>
    </row>
    <row r="499" spans="1:1">
      <c r="A499" s="46"/>
    </row>
    <row r="500" spans="1:1">
      <c r="A500" s="46"/>
    </row>
    <row r="501" spans="1:1">
      <c r="A501" s="46"/>
    </row>
    <row r="502" spans="1:1">
      <c r="A502" s="46"/>
    </row>
    <row r="503" spans="1:1">
      <c r="A503" s="46"/>
    </row>
    <row r="504" spans="1:1">
      <c r="A504" s="46"/>
    </row>
    <row r="505" spans="1:1">
      <c r="A505" s="46"/>
    </row>
    <row r="506" spans="1:1">
      <c r="A506" s="46"/>
    </row>
    <row r="507" spans="1:1">
      <c r="A507" s="46"/>
    </row>
    <row r="508" spans="1:1">
      <c r="A508" s="46"/>
    </row>
    <row r="509" spans="1:1">
      <c r="A509" s="46"/>
    </row>
    <row r="510" spans="1:1">
      <c r="A510" s="46"/>
    </row>
    <row r="511" spans="1:1">
      <c r="A511" s="46"/>
    </row>
    <row r="512" spans="1:1">
      <c r="A512" s="46"/>
    </row>
    <row r="513" spans="1:1">
      <c r="A513" s="46"/>
    </row>
    <row r="514" spans="1:1">
      <c r="A514" s="46"/>
    </row>
    <row r="515" spans="1:1">
      <c r="A515" s="46"/>
    </row>
    <row r="516" spans="1:1">
      <c r="A516" s="46"/>
    </row>
    <row r="517" spans="1:1">
      <c r="A517" s="46"/>
    </row>
    <row r="518" spans="1:1">
      <c r="A518" s="46"/>
    </row>
    <row r="519" spans="1:1">
      <c r="A519" s="46"/>
    </row>
    <row r="520" spans="1:1">
      <c r="A520" s="46"/>
    </row>
    <row r="521" spans="1:1">
      <c r="A521" s="46"/>
    </row>
    <row r="522" spans="1:1">
      <c r="A522" s="46"/>
    </row>
    <row r="523" spans="1:1">
      <c r="A523" s="46"/>
    </row>
    <row r="524" spans="1:1">
      <c r="A524" s="46"/>
    </row>
    <row r="525" spans="1:1">
      <c r="A525" s="46"/>
    </row>
    <row r="526" spans="1:1">
      <c r="A526" s="46"/>
    </row>
    <row r="527" spans="1:1">
      <c r="A527" s="46"/>
    </row>
    <row r="528" spans="1:1">
      <c r="A528" s="46"/>
    </row>
    <row r="529" spans="1:1">
      <c r="A529" s="46"/>
    </row>
    <row r="530" spans="1:1">
      <c r="A530" s="46"/>
    </row>
    <row r="531" spans="1:1">
      <c r="A531" s="46"/>
    </row>
    <row r="532" spans="1:1">
      <c r="A532" s="46"/>
    </row>
    <row r="533" spans="1:1">
      <c r="A533" s="46"/>
    </row>
    <row r="534" spans="1:1">
      <c r="A534" s="46"/>
    </row>
    <row r="535" spans="1:1">
      <c r="A535" s="46"/>
    </row>
    <row r="536" spans="1:1">
      <c r="A536" s="46"/>
    </row>
    <row r="537" spans="1:1">
      <c r="A537" s="46"/>
    </row>
    <row r="538" spans="1:1">
      <c r="A538" s="46"/>
    </row>
    <row r="539" spans="1:1">
      <c r="A539" s="46"/>
    </row>
    <row r="540" spans="1:1">
      <c r="A540" s="46"/>
    </row>
    <row r="541" spans="1:1">
      <c r="A541" s="46"/>
    </row>
    <row r="542" spans="1:1">
      <c r="A542" s="46"/>
    </row>
    <row r="543" spans="1:1">
      <c r="A543" s="46"/>
    </row>
    <row r="544" spans="1:1">
      <c r="A544" s="46"/>
    </row>
    <row r="545" spans="1:1">
      <c r="A545" s="46"/>
    </row>
    <row r="546" spans="1:1">
      <c r="A546" s="46"/>
    </row>
    <row r="547" spans="1:1">
      <c r="A547" s="46"/>
    </row>
    <row r="548" spans="1:1">
      <c r="A548" s="46"/>
    </row>
    <row r="549" spans="1:1">
      <c r="A549" s="46"/>
    </row>
    <row r="550" spans="1:1">
      <c r="A550" s="46"/>
    </row>
    <row r="551" spans="1:1">
      <c r="A551" s="46"/>
    </row>
    <row r="552" spans="1:1">
      <c r="A552" s="46"/>
    </row>
    <row r="553" spans="1:1">
      <c r="A553" s="46"/>
    </row>
    <row r="554" spans="1:1">
      <c r="A554" s="46"/>
    </row>
    <row r="555" spans="1:1">
      <c r="A555" s="46"/>
    </row>
    <row r="556" spans="1:1">
      <c r="A556" s="46"/>
    </row>
    <row r="557" spans="1:1">
      <c r="A557" s="46"/>
    </row>
    <row r="558" spans="1:1">
      <c r="A558" s="46"/>
    </row>
    <row r="559" spans="1:1">
      <c r="A559" s="46"/>
    </row>
    <row r="560" spans="1:1">
      <c r="A560" s="46"/>
    </row>
    <row r="561" spans="1:1">
      <c r="A561" s="46"/>
    </row>
    <row r="562" spans="1:1">
      <c r="A562" s="46"/>
    </row>
    <row r="563" spans="1:1">
      <c r="A563" s="46"/>
    </row>
    <row r="564" spans="1:1">
      <c r="A564" s="46"/>
    </row>
    <row r="565" spans="1:1">
      <c r="A565" s="46"/>
    </row>
    <row r="566" spans="1:1">
      <c r="A566" s="46"/>
    </row>
    <row r="567" spans="1:1">
      <c r="A567" s="46"/>
    </row>
    <row r="568" spans="1:1">
      <c r="A568" s="46"/>
    </row>
    <row r="569" spans="1:1">
      <c r="A569" s="46"/>
    </row>
    <row r="570" spans="1:1">
      <c r="A570" s="46"/>
    </row>
    <row r="571" spans="1:1">
      <c r="A571" s="46"/>
    </row>
    <row r="572" spans="1:1">
      <c r="A572" s="46"/>
    </row>
    <row r="573" spans="1:1">
      <c r="A573" s="46"/>
    </row>
    <row r="574" spans="1:1">
      <c r="A574" s="46"/>
    </row>
    <row r="575" spans="1:1">
      <c r="A575" s="46"/>
    </row>
    <row r="576" spans="1:1">
      <c r="A576" s="46"/>
    </row>
    <row r="577" spans="1:1">
      <c r="A577" s="46"/>
    </row>
    <row r="578" spans="1:1">
      <c r="A578" s="46"/>
    </row>
    <row r="579" spans="1:1">
      <c r="A579" s="46"/>
    </row>
    <row r="580" spans="1:1">
      <c r="A580" s="46"/>
    </row>
    <row r="581" spans="1:1">
      <c r="A581" s="46"/>
    </row>
    <row r="582" spans="1:1">
      <c r="A582" s="46"/>
    </row>
    <row r="583" spans="1:1">
      <c r="A583" s="46"/>
    </row>
    <row r="584" spans="1:1">
      <c r="A584" s="46"/>
    </row>
    <row r="585" spans="1:1">
      <c r="A585" s="46"/>
    </row>
    <row r="586" spans="1:1">
      <c r="A586" s="46"/>
    </row>
    <row r="587" spans="1:1">
      <c r="A587" s="46"/>
    </row>
    <row r="588" spans="1:1">
      <c r="A588" s="46"/>
    </row>
    <row r="589" spans="1:1">
      <c r="A589" s="46"/>
    </row>
    <row r="590" spans="1:1">
      <c r="A590" s="46"/>
    </row>
    <row r="591" spans="1:1">
      <c r="A591" s="46"/>
    </row>
    <row r="592" spans="1:1">
      <c r="A592" s="46"/>
    </row>
    <row r="593" spans="1:1">
      <c r="A593" s="46"/>
    </row>
    <row r="594" spans="1:1">
      <c r="A594" s="46"/>
    </row>
    <row r="595" spans="1:1">
      <c r="A595" s="46"/>
    </row>
    <row r="596" spans="1:1">
      <c r="A596" s="46"/>
    </row>
    <row r="597" spans="1:1">
      <c r="A597" s="46"/>
    </row>
    <row r="598" spans="1:1">
      <c r="A598" s="46"/>
    </row>
    <row r="599" spans="1:1">
      <c r="A599" s="46"/>
    </row>
    <row r="600" spans="1:1">
      <c r="A600" s="46"/>
    </row>
    <row r="601" spans="1:1">
      <c r="A601" s="46"/>
    </row>
    <row r="602" spans="1:1">
      <c r="A602" s="46"/>
    </row>
    <row r="603" spans="1:1">
      <c r="A603" s="46"/>
    </row>
    <row r="604" spans="1:1">
      <c r="A604" s="46"/>
    </row>
    <row r="605" spans="1:1">
      <c r="A605" s="46"/>
    </row>
    <row r="606" spans="1:1">
      <c r="A606" s="46"/>
    </row>
    <row r="607" spans="1:1">
      <c r="A607" s="46"/>
    </row>
    <row r="608" spans="1:1">
      <c r="A608" s="46"/>
    </row>
    <row r="609" spans="1:1">
      <c r="A609" s="46"/>
    </row>
    <row r="610" spans="1:1">
      <c r="A610" s="46"/>
    </row>
    <row r="611" spans="1:1">
      <c r="A611" s="46"/>
    </row>
    <row r="612" spans="1:1">
      <c r="A612" s="46"/>
    </row>
    <row r="613" spans="1:1">
      <c r="A613" s="46"/>
    </row>
    <row r="614" spans="1:1">
      <c r="A614" s="46"/>
    </row>
    <row r="615" spans="1:1">
      <c r="A615" s="46"/>
    </row>
    <row r="616" spans="1:1">
      <c r="A616" s="46"/>
    </row>
    <row r="617" spans="1:1">
      <c r="A617" s="46"/>
    </row>
    <row r="618" spans="1:1">
      <c r="A618" s="46"/>
    </row>
    <row r="619" spans="1:1">
      <c r="A619" s="46"/>
    </row>
    <row r="620" spans="1:1">
      <c r="A620" s="46"/>
    </row>
    <row r="621" spans="1:1">
      <c r="A621" s="46"/>
    </row>
    <row r="622" spans="1:1">
      <c r="A622" s="46"/>
    </row>
    <row r="623" spans="1:1">
      <c r="A623" s="46"/>
    </row>
    <row r="624" spans="1:1">
      <c r="A624" s="46"/>
    </row>
    <row r="625" spans="1:1">
      <c r="A625" s="46"/>
    </row>
    <row r="626" spans="1:1">
      <c r="A626" s="46"/>
    </row>
    <row r="627" spans="1:1">
      <c r="A627" s="46"/>
    </row>
    <row r="628" spans="1:1">
      <c r="A628" s="46"/>
    </row>
    <row r="629" spans="1:1">
      <c r="A629" s="46"/>
    </row>
    <row r="630" spans="1:1">
      <c r="A630" s="46"/>
    </row>
    <row r="631" spans="1:1">
      <c r="A631" s="46"/>
    </row>
    <row r="632" spans="1:1">
      <c r="A632" s="46"/>
    </row>
    <row r="633" spans="1:1">
      <c r="A633" s="46"/>
    </row>
    <row r="634" spans="1:1">
      <c r="A634" s="46"/>
    </row>
    <row r="635" spans="1:1">
      <c r="A635" s="46"/>
    </row>
    <row r="636" spans="1:1">
      <c r="A636" s="46"/>
    </row>
    <row r="637" spans="1:1">
      <c r="A637" s="46"/>
    </row>
    <row r="638" spans="1:1">
      <c r="A638" s="46"/>
    </row>
    <row r="639" spans="1:1">
      <c r="A639" s="46"/>
    </row>
    <row r="640" spans="1:1">
      <c r="A640" s="46"/>
    </row>
    <row r="641" spans="1:1">
      <c r="A641" s="46"/>
    </row>
    <row r="642" spans="1:1">
      <c r="A642" s="46"/>
    </row>
    <row r="643" spans="1:1">
      <c r="A643" s="46"/>
    </row>
    <row r="644" spans="1:1">
      <c r="A644" s="46"/>
    </row>
    <row r="645" spans="1:1">
      <c r="A645" s="46"/>
    </row>
    <row r="646" spans="1:1">
      <c r="A646" s="46"/>
    </row>
    <row r="647" spans="1:1">
      <c r="A647" s="46"/>
    </row>
    <row r="648" spans="1:1">
      <c r="A648" s="46"/>
    </row>
    <row r="649" spans="1:1">
      <c r="A649" s="46"/>
    </row>
    <row r="650" spans="1:1">
      <c r="A650" s="46"/>
    </row>
    <row r="651" spans="1:1">
      <c r="A651" s="46"/>
    </row>
    <row r="652" spans="1:1">
      <c r="A652" s="46"/>
    </row>
    <row r="653" spans="1:1">
      <c r="A653" s="46"/>
    </row>
    <row r="654" spans="1:1">
      <c r="A654" s="46"/>
    </row>
    <row r="655" spans="1:1">
      <c r="A655" s="46"/>
    </row>
    <row r="656" spans="1:1">
      <c r="A656" s="46"/>
    </row>
    <row r="657" spans="1:1">
      <c r="A657" s="46"/>
    </row>
    <row r="658" spans="1:1">
      <c r="A658" s="46"/>
    </row>
    <row r="659" spans="1:1">
      <c r="A659" s="46"/>
    </row>
    <row r="660" spans="1:1">
      <c r="A660" s="46"/>
    </row>
    <row r="661" spans="1:1">
      <c r="A661" s="46"/>
    </row>
    <row r="662" spans="1:1">
      <c r="A662" s="46"/>
    </row>
    <row r="663" spans="1:1">
      <c r="A663" s="46"/>
    </row>
    <row r="664" spans="1:1">
      <c r="A664" s="46"/>
    </row>
    <row r="665" spans="1:1">
      <c r="A665" s="46"/>
    </row>
    <row r="666" spans="1:1">
      <c r="A666" s="46"/>
    </row>
    <row r="667" spans="1:1">
      <c r="A667" s="46"/>
    </row>
    <row r="668" spans="1:1">
      <c r="A668" s="46"/>
    </row>
    <row r="669" spans="1:1">
      <c r="A669" s="46"/>
    </row>
    <row r="670" spans="1:1">
      <c r="A670" s="46"/>
    </row>
    <row r="671" spans="1:1">
      <c r="A671" s="46"/>
    </row>
    <row r="672" spans="1:1">
      <c r="A672" s="46"/>
    </row>
    <row r="673" spans="1:1">
      <c r="A673" s="46"/>
    </row>
    <row r="674" spans="1:1">
      <c r="A674" s="46"/>
    </row>
    <row r="675" spans="1:1">
      <c r="A675" s="46"/>
    </row>
    <row r="676" spans="1:1">
      <c r="A676" s="46"/>
    </row>
    <row r="677" spans="1:1">
      <c r="A677" s="46"/>
    </row>
    <row r="678" spans="1:1">
      <c r="A678" s="46"/>
    </row>
    <row r="679" spans="1:1">
      <c r="A679" s="46"/>
    </row>
    <row r="680" spans="1:1">
      <c r="A680" s="46"/>
    </row>
    <row r="681" spans="1:1">
      <c r="A681" s="46"/>
    </row>
    <row r="682" spans="1:1">
      <c r="A682" s="46"/>
    </row>
    <row r="683" spans="1:1">
      <c r="A683" s="46"/>
    </row>
    <row r="684" spans="1:1">
      <c r="A684" s="46"/>
    </row>
    <row r="685" spans="1:1">
      <c r="A685" s="46"/>
    </row>
    <row r="686" spans="1:1">
      <c r="A686" s="46"/>
    </row>
    <row r="687" spans="1:1">
      <c r="A687" s="46"/>
    </row>
    <row r="688" spans="1:1">
      <c r="A688" s="46"/>
    </row>
    <row r="689" spans="1:1">
      <c r="A689" s="46"/>
    </row>
    <row r="690" spans="1:1">
      <c r="A690" s="46"/>
    </row>
    <row r="691" spans="1:1">
      <c r="A691" s="46"/>
    </row>
    <row r="692" spans="1:1">
      <c r="A692" s="46"/>
    </row>
    <row r="693" spans="1:1">
      <c r="A693" s="46"/>
    </row>
    <row r="694" spans="1:1">
      <c r="A694" s="46"/>
    </row>
    <row r="695" spans="1:1">
      <c r="A695" s="46"/>
    </row>
    <row r="696" spans="1:1">
      <c r="A696" s="46"/>
    </row>
    <row r="697" spans="1:1">
      <c r="A697" s="46"/>
    </row>
    <row r="698" spans="1:1">
      <c r="A698" s="46"/>
    </row>
    <row r="699" spans="1:1">
      <c r="A699" s="46"/>
    </row>
    <row r="700" spans="1:1">
      <c r="A700" s="46"/>
    </row>
    <row r="701" spans="1:1">
      <c r="A701" s="46"/>
    </row>
    <row r="702" spans="1:1">
      <c r="A702" s="46"/>
    </row>
    <row r="703" spans="1:1">
      <c r="A703" s="46"/>
    </row>
    <row r="704" spans="1:1">
      <c r="A704" s="46"/>
    </row>
    <row r="705" spans="1:1">
      <c r="A705" s="46"/>
    </row>
    <row r="706" spans="1:1">
      <c r="A706" s="46"/>
    </row>
    <row r="707" spans="1:1">
      <c r="A707" s="46"/>
    </row>
    <row r="708" spans="1:1">
      <c r="A708" s="46"/>
    </row>
    <row r="709" spans="1:1">
      <c r="A709" s="46"/>
    </row>
    <row r="710" spans="1:1">
      <c r="A710" s="46"/>
    </row>
    <row r="711" spans="1:1">
      <c r="A711" s="46"/>
    </row>
    <row r="712" spans="1:1">
      <c r="A712" s="46"/>
    </row>
    <row r="713" spans="1:1">
      <c r="A713" s="46"/>
    </row>
    <row r="714" spans="1:1">
      <c r="A714" s="46"/>
    </row>
    <row r="715" spans="1:1">
      <c r="A715" s="46"/>
    </row>
    <row r="716" spans="1:1">
      <c r="A716" s="46"/>
    </row>
    <row r="717" spans="1:1">
      <c r="A717" s="46"/>
    </row>
    <row r="718" spans="1:1">
      <c r="A718" s="46"/>
    </row>
    <row r="719" spans="1:1">
      <c r="A719" s="46"/>
    </row>
    <row r="720" spans="1:1">
      <c r="A720" s="46"/>
    </row>
    <row r="721" spans="1:1">
      <c r="A721" s="46"/>
    </row>
    <row r="722" spans="1:1">
      <c r="A722" s="46"/>
    </row>
    <row r="723" spans="1:1">
      <c r="A723" s="46"/>
    </row>
    <row r="724" spans="1:1">
      <c r="A724" s="46"/>
    </row>
    <row r="725" spans="1:1">
      <c r="A725" s="46"/>
    </row>
    <row r="726" spans="1:1">
      <c r="A726" s="46"/>
    </row>
    <row r="727" spans="1:1">
      <c r="A727" s="46"/>
    </row>
    <row r="728" spans="1:1">
      <c r="A728" s="46"/>
    </row>
    <row r="729" spans="1:1">
      <c r="A729" s="46"/>
    </row>
    <row r="730" spans="1:1">
      <c r="A730" s="46"/>
    </row>
    <row r="731" spans="1:1">
      <c r="A731" s="46"/>
    </row>
    <row r="732" spans="1:1">
      <c r="A732" s="46"/>
    </row>
    <row r="733" spans="1:1">
      <c r="A733" s="46"/>
    </row>
    <row r="734" spans="1:1">
      <c r="A734" s="46"/>
    </row>
    <row r="735" spans="1:1">
      <c r="A735" s="46"/>
    </row>
    <row r="736" spans="1:1">
      <c r="A736" s="46"/>
    </row>
    <row r="737" spans="1:1">
      <c r="A737" s="46"/>
    </row>
    <row r="738" spans="1:1">
      <c r="A738" s="46"/>
    </row>
    <row r="739" spans="1:1">
      <c r="A739" s="46"/>
    </row>
    <row r="740" spans="1:1">
      <c r="A740" s="46"/>
    </row>
    <row r="741" spans="1:1">
      <c r="A741" s="46"/>
    </row>
    <row r="742" spans="1:1">
      <c r="A742" s="46"/>
    </row>
    <row r="743" spans="1:1">
      <c r="A743" s="46"/>
    </row>
    <row r="744" spans="1:1">
      <c r="A744" s="46"/>
    </row>
    <row r="745" spans="1:1">
      <c r="A745" s="46"/>
    </row>
    <row r="746" spans="1:1">
      <c r="A746" s="46"/>
    </row>
    <row r="747" spans="1:1">
      <c r="A747" s="46"/>
    </row>
    <row r="748" spans="1:1">
      <c r="A748" s="46"/>
    </row>
    <row r="749" spans="1:1">
      <c r="A749" s="46"/>
    </row>
    <row r="750" spans="1:1">
      <c r="A750" s="46"/>
    </row>
    <row r="751" spans="1:1">
      <c r="A751" s="46"/>
    </row>
    <row r="752" spans="1:1">
      <c r="A752" s="46"/>
    </row>
    <row r="753" spans="1:1">
      <c r="A753" s="46"/>
    </row>
    <row r="754" spans="1:1">
      <c r="A754" s="46"/>
    </row>
    <row r="755" spans="1:1">
      <c r="A755" s="46"/>
    </row>
    <row r="756" spans="1:1">
      <c r="A756" s="46"/>
    </row>
    <row r="757" spans="1:1">
      <c r="A757" s="46"/>
    </row>
    <row r="758" spans="1:1">
      <c r="A758" s="46"/>
    </row>
    <row r="759" spans="1:1">
      <c r="A759" s="46"/>
    </row>
    <row r="760" spans="1:1">
      <c r="A760" s="46"/>
    </row>
    <row r="761" spans="1:1">
      <c r="A761" s="46"/>
    </row>
    <row r="762" spans="1:1">
      <c r="A762" s="46"/>
    </row>
    <row r="763" spans="1:1">
      <c r="A763" s="46"/>
    </row>
    <row r="764" spans="1:1">
      <c r="A764" s="46"/>
    </row>
    <row r="765" spans="1:1">
      <c r="A765" s="46"/>
    </row>
    <row r="766" spans="1:1">
      <c r="A766" s="46"/>
    </row>
    <row r="767" spans="1:1">
      <c r="A767" s="46"/>
    </row>
    <row r="768" spans="1:1">
      <c r="A768" s="46"/>
    </row>
    <row r="769" spans="1:1">
      <c r="A769" s="46"/>
    </row>
    <row r="770" spans="1:1">
      <c r="A770" s="46"/>
    </row>
    <row r="771" spans="1:1">
      <c r="A771" s="46"/>
    </row>
    <row r="772" spans="1:1">
      <c r="A772" s="46"/>
    </row>
    <row r="773" spans="1:1">
      <c r="A773" s="46"/>
    </row>
    <row r="774" spans="1:1">
      <c r="A774" s="46"/>
    </row>
    <row r="775" spans="1:1">
      <c r="A775" s="46"/>
    </row>
    <row r="776" spans="1:1">
      <c r="A776" s="46"/>
    </row>
    <row r="777" spans="1:1">
      <c r="A777" s="46"/>
    </row>
    <row r="778" spans="1:1">
      <c r="A778" s="46"/>
    </row>
    <row r="779" spans="1:1">
      <c r="A779" s="46"/>
    </row>
    <row r="780" spans="1:1">
      <c r="A780" s="46"/>
    </row>
    <row r="781" spans="1:1">
      <c r="A781" s="46"/>
    </row>
    <row r="782" spans="1:1">
      <c r="A782" s="46"/>
    </row>
    <row r="783" spans="1:1">
      <c r="A783" s="46"/>
    </row>
    <row r="784" spans="1:1">
      <c r="A784" s="46"/>
    </row>
    <row r="785" spans="1:1">
      <c r="A785" s="46"/>
    </row>
    <row r="786" spans="1:1">
      <c r="A786" s="46"/>
    </row>
    <row r="787" spans="1:1">
      <c r="A787" s="46"/>
    </row>
    <row r="788" spans="1:1">
      <c r="A788" s="46"/>
    </row>
    <row r="789" spans="1:1">
      <c r="A789" s="46"/>
    </row>
    <row r="790" spans="1:1">
      <c r="A790" s="46"/>
    </row>
    <row r="791" spans="1:1">
      <c r="A791" s="46"/>
    </row>
    <row r="792" spans="1:1">
      <c r="A792" s="46"/>
    </row>
    <row r="793" spans="1:1">
      <c r="A793" s="46"/>
    </row>
    <row r="794" spans="1:1">
      <c r="A794" s="46"/>
    </row>
    <row r="795" spans="1:1">
      <c r="A795" s="46"/>
    </row>
    <row r="796" spans="1:1">
      <c r="A796" s="46"/>
    </row>
    <row r="797" spans="1:1">
      <c r="A797" s="46"/>
    </row>
    <row r="798" spans="1:1">
      <c r="A798" s="46"/>
    </row>
    <row r="799" spans="1:1">
      <c r="A799" s="46"/>
    </row>
    <row r="800" spans="1:1">
      <c r="A800" s="46"/>
    </row>
    <row r="801" spans="1:1">
      <c r="A801" s="46"/>
    </row>
    <row r="802" spans="1:1">
      <c r="A802" s="46"/>
    </row>
    <row r="803" spans="1:1">
      <c r="A803" s="46"/>
    </row>
    <row r="804" spans="1:1">
      <c r="A804" s="46"/>
    </row>
    <row r="805" spans="1:1">
      <c r="A805" s="46"/>
    </row>
    <row r="806" spans="1:1">
      <c r="A806" s="46"/>
    </row>
    <row r="807" spans="1:1">
      <c r="A807" s="46"/>
    </row>
    <row r="808" spans="1:1">
      <c r="A808" s="46"/>
    </row>
    <row r="809" spans="1:1">
      <c r="A809" s="46"/>
    </row>
    <row r="810" spans="1:1">
      <c r="A810" s="46"/>
    </row>
    <row r="811" spans="1:1">
      <c r="A811" s="46"/>
    </row>
    <row r="812" spans="1:1">
      <c r="A812" s="46"/>
    </row>
    <row r="813" spans="1:1">
      <c r="A813" s="46"/>
    </row>
    <row r="814" spans="1:1">
      <c r="A814" s="46"/>
    </row>
    <row r="815" spans="1:1">
      <c r="A815" s="46"/>
    </row>
    <row r="816" spans="1:1">
      <c r="A816" s="46"/>
    </row>
    <row r="817" spans="1:1">
      <c r="A817" s="46"/>
    </row>
    <row r="818" spans="1:1">
      <c r="A818" s="46"/>
    </row>
    <row r="819" spans="1:1">
      <c r="A819" s="46"/>
    </row>
    <row r="820" spans="1:1">
      <c r="A820" s="46"/>
    </row>
    <row r="821" spans="1:1">
      <c r="A821" s="46"/>
    </row>
    <row r="822" spans="1:1">
      <c r="A822" s="46"/>
    </row>
    <row r="823" spans="1:1">
      <c r="A823" s="46"/>
    </row>
    <row r="824" spans="1:1">
      <c r="A824" s="46"/>
    </row>
    <row r="825" spans="1:1">
      <c r="A825" s="46"/>
    </row>
    <row r="826" spans="1:1">
      <c r="A826" s="46"/>
    </row>
    <row r="827" spans="1:1">
      <c r="A827" s="46"/>
    </row>
    <row r="828" spans="1:1">
      <c r="A828" s="46"/>
    </row>
    <row r="829" spans="1:1">
      <c r="A829" s="46"/>
    </row>
    <row r="830" spans="1:1">
      <c r="A830" s="46"/>
    </row>
    <row r="831" spans="1:1">
      <c r="A831" s="46"/>
    </row>
    <row r="832" spans="1:1">
      <c r="A832" s="46"/>
    </row>
    <row r="833" spans="1:1">
      <c r="A833" s="46"/>
    </row>
    <row r="834" spans="1:1">
      <c r="A834" s="46"/>
    </row>
    <row r="835" spans="1:1">
      <c r="A835" s="46"/>
    </row>
    <row r="836" spans="1:1">
      <c r="A836" s="46"/>
    </row>
    <row r="837" spans="1:1">
      <c r="A837" s="46"/>
    </row>
    <row r="838" spans="1:1">
      <c r="A838" s="46"/>
    </row>
    <row r="839" spans="1:1">
      <c r="A839" s="46"/>
    </row>
    <row r="840" spans="1:1">
      <c r="A840" s="46"/>
    </row>
    <row r="841" spans="1:1">
      <c r="A841" s="46"/>
    </row>
    <row r="842" spans="1:1">
      <c r="A842" s="46"/>
    </row>
    <row r="843" spans="1:1">
      <c r="A843" s="46"/>
    </row>
    <row r="844" spans="1:1">
      <c r="A844" s="46"/>
    </row>
    <row r="845" spans="1:1">
      <c r="A845" s="46"/>
    </row>
    <row r="846" spans="1:1">
      <c r="A846" s="46"/>
    </row>
    <row r="847" spans="1:1">
      <c r="A847" s="46"/>
    </row>
    <row r="848" spans="1:1">
      <c r="A848" s="46"/>
    </row>
    <row r="849" spans="1:1">
      <c r="A849" s="46"/>
    </row>
    <row r="850" spans="1:1">
      <c r="A850" s="46"/>
    </row>
    <row r="851" spans="1:1">
      <c r="A851" s="46"/>
    </row>
    <row r="852" spans="1:1">
      <c r="A852" s="46"/>
    </row>
    <row r="853" spans="1:1">
      <c r="A853" s="46"/>
    </row>
    <row r="854" spans="1:1">
      <c r="A854" s="46"/>
    </row>
    <row r="855" spans="1:1">
      <c r="A855" s="46"/>
    </row>
    <row r="856" spans="1:1">
      <c r="A856" s="46"/>
    </row>
    <row r="857" spans="1:1">
      <c r="A857" s="46"/>
    </row>
    <row r="858" spans="1:1">
      <c r="A858" s="46"/>
    </row>
    <row r="859" spans="1:1">
      <c r="A859" s="46"/>
    </row>
    <row r="860" spans="1:1">
      <c r="A860" s="46"/>
    </row>
    <row r="861" spans="1:1">
      <c r="A861" s="46"/>
    </row>
    <row r="862" spans="1:1">
      <c r="A862" s="46"/>
    </row>
    <row r="863" spans="1:1">
      <c r="A863" s="46"/>
    </row>
    <row r="864" spans="1:1">
      <c r="A864" s="46"/>
    </row>
    <row r="865" spans="1:1">
      <c r="A865" s="46"/>
    </row>
    <row r="866" spans="1:1">
      <c r="A866" s="46"/>
    </row>
    <row r="867" spans="1:1">
      <c r="A867" s="46"/>
    </row>
    <row r="868" spans="1:1">
      <c r="A868" s="46"/>
    </row>
    <row r="869" spans="1:1">
      <c r="A869" s="46"/>
    </row>
    <row r="870" spans="1:1">
      <c r="A870" s="46"/>
    </row>
    <row r="871" spans="1:1">
      <c r="A871" s="46"/>
    </row>
    <row r="872" spans="1:1">
      <c r="A872" s="46"/>
    </row>
    <row r="873" spans="1:1">
      <c r="A873" s="46"/>
    </row>
    <row r="874" spans="1:1">
      <c r="A874" s="46"/>
    </row>
    <row r="875" spans="1:1">
      <c r="A875" s="46"/>
    </row>
    <row r="876" spans="1:1">
      <c r="A876" s="46"/>
    </row>
    <row r="877" spans="1:1">
      <c r="A877" s="46"/>
    </row>
    <row r="878" spans="1:1">
      <c r="A878" s="46"/>
    </row>
    <row r="879" spans="1:1">
      <c r="A879" s="46"/>
    </row>
    <row r="880" spans="1:1">
      <c r="A880" s="46"/>
    </row>
    <row r="881" spans="1:1">
      <c r="A881" s="46"/>
    </row>
    <row r="882" spans="1:1">
      <c r="A882" s="46"/>
    </row>
    <row r="883" spans="1:1">
      <c r="A883" s="46"/>
    </row>
    <row r="884" spans="1:1">
      <c r="A884" s="46"/>
    </row>
    <row r="885" spans="1:1">
      <c r="A885" s="46"/>
    </row>
    <row r="886" spans="1:1">
      <c r="A886" s="46"/>
    </row>
    <row r="887" spans="1:1">
      <c r="A887" s="46"/>
    </row>
    <row r="888" spans="1:1">
      <c r="A888" s="46"/>
    </row>
    <row r="889" spans="1:1">
      <c r="A889" s="46"/>
    </row>
    <row r="890" spans="1:1">
      <c r="A890" s="46"/>
    </row>
    <row r="891" spans="1:1">
      <c r="A891" s="46"/>
    </row>
    <row r="892" spans="1:1">
      <c r="A892" s="46"/>
    </row>
    <row r="893" spans="1:1">
      <c r="A893" s="46"/>
    </row>
    <row r="894" spans="1:1">
      <c r="A894" s="46"/>
    </row>
    <row r="895" spans="1:1">
      <c r="A895" s="46"/>
    </row>
    <row r="896" spans="1:1">
      <c r="A896" s="46"/>
    </row>
    <row r="897" spans="1:1">
      <c r="A897" s="46"/>
    </row>
    <row r="898" spans="1:1">
      <c r="A898" s="46"/>
    </row>
    <row r="899" spans="1:1">
      <c r="A899" s="46"/>
    </row>
    <row r="900" spans="1:1">
      <c r="A900" s="46"/>
    </row>
    <row r="901" spans="1:1">
      <c r="A901" s="46"/>
    </row>
    <row r="902" spans="1:1">
      <c r="A902" s="46"/>
    </row>
    <row r="903" spans="1:1">
      <c r="A903" s="46"/>
    </row>
    <row r="904" spans="1:1">
      <c r="A904" s="46"/>
    </row>
    <row r="905" spans="1:1">
      <c r="A905" s="46"/>
    </row>
    <row r="906" spans="1:1">
      <c r="A906" s="46"/>
    </row>
    <row r="907" spans="1:1">
      <c r="A907" s="46"/>
    </row>
    <row r="908" spans="1:1">
      <c r="A908" s="46"/>
    </row>
    <row r="909" spans="1:1">
      <c r="A909" s="46"/>
    </row>
    <row r="910" spans="1:1">
      <c r="A910" s="46"/>
    </row>
    <row r="911" spans="1:1">
      <c r="A911" s="46"/>
    </row>
    <row r="912" spans="1:1">
      <c r="A912" s="46"/>
    </row>
    <row r="913" spans="1:1">
      <c r="A913" s="46"/>
    </row>
    <row r="914" spans="1:1">
      <c r="A914" s="46"/>
    </row>
    <row r="915" spans="1:1">
      <c r="A915" s="46"/>
    </row>
    <row r="916" spans="1:1">
      <c r="A916" s="46"/>
    </row>
    <row r="917" spans="1:1">
      <c r="A917" s="46"/>
    </row>
    <row r="918" spans="1:1">
      <c r="A918" s="46"/>
    </row>
    <row r="919" spans="1:1">
      <c r="A919" s="46"/>
    </row>
    <row r="920" spans="1:1">
      <c r="A920" s="46"/>
    </row>
    <row r="921" spans="1:1">
      <c r="A921" s="46"/>
    </row>
    <row r="922" spans="1:1">
      <c r="A922" s="46"/>
    </row>
    <row r="923" spans="1:1">
      <c r="A923" s="46"/>
    </row>
    <row r="924" spans="1:1">
      <c r="A924" s="46"/>
    </row>
    <row r="925" spans="1:1">
      <c r="A925" s="46"/>
    </row>
    <row r="926" spans="1:1">
      <c r="A926" s="46"/>
    </row>
    <row r="927" spans="1:1">
      <c r="A927" s="46"/>
    </row>
    <row r="928" spans="1:1">
      <c r="A928" s="46"/>
    </row>
    <row r="929" spans="1:1">
      <c r="A929" s="46"/>
    </row>
    <row r="930" spans="1:1">
      <c r="A930" s="46"/>
    </row>
    <row r="931" spans="1:1">
      <c r="A931" s="46"/>
    </row>
    <row r="932" spans="1:1">
      <c r="A932" s="46"/>
    </row>
    <row r="933" spans="1:1">
      <c r="A933" s="46"/>
    </row>
    <row r="934" spans="1:1">
      <c r="A934" s="46"/>
    </row>
    <row r="935" spans="1:1">
      <c r="A935" s="46"/>
    </row>
    <row r="936" spans="1:1">
      <c r="A936" s="46"/>
    </row>
    <row r="937" spans="1:1">
      <c r="A937" s="46"/>
    </row>
    <row r="938" spans="1:1">
      <c r="A938" s="46"/>
    </row>
    <row r="939" spans="1:1">
      <c r="A939" s="46"/>
    </row>
    <row r="940" spans="1:1">
      <c r="A940" s="46"/>
    </row>
    <row r="941" spans="1:1">
      <c r="A941" s="46"/>
    </row>
    <row r="942" spans="1:1">
      <c r="A942" s="46"/>
    </row>
    <row r="943" spans="1:1">
      <c r="A943" s="46"/>
    </row>
    <row r="944" spans="1:1">
      <c r="A944" s="46"/>
    </row>
    <row r="945" spans="1:1">
      <c r="A945" s="46"/>
    </row>
    <row r="946" spans="1:1">
      <c r="A946" s="46"/>
    </row>
    <row r="947" spans="1:1">
      <c r="A947" s="46"/>
    </row>
    <row r="948" spans="1:1">
      <c r="A948" s="46"/>
    </row>
    <row r="949" spans="1:1">
      <c r="A949" s="46"/>
    </row>
    <row r="950" spans="1:1">
      <c r="A950" s="46"/>
    </row>
    <row r="951" spans="1:1">
      <c r="A951" s="46"/>
    </row>
    <row r="952" spans="1:1">
      <c r="A952" s="46"/>
    </row>
    <row r="953" spans="1:1">
      <c r="A953" s="46"/>
    </row>
    <row r="954" spans="1:1">
      <c r="A954" s="46"/>
    </row>
    <row r="955" spans="1:1">
      <c r="A955" s="46"/>
    </row>
    <row r="956" spans="1:1">
      <c r="A956" s="46"/>
    </row>
    <row r="957" spans="1:1">
      <c r="A957" s="46"/>
    </row>
    <row r="958" spans="1:1">
      <c r="A958" s="46"/>
    </row>
    <row r="959" spans="1:1">
      <c r="A959" s="46"/>
    </row>
    <row r="960" spans="1:1">
      <c r="A960" s="46"/>
    </row>
    <row r="961" spans="1:1">
      <c r="A961" s="46"/>
    </row>
    <row r="962" spans="1:1">
      <c r="A962" s="46"/>
    </row>
    <row r="963" spans="1:1">
      <c r="A963" s="46"/>
    </row>
    <row r="964" spans="1:1">
      <c r="A964" s="46"/>
    </row>
    <row r="965" spans="1:1">
      <c r="A965" s="46"/>
    </row>
    <row r="966" spans="1:1">
      <c r="A966" s="46"/>
    </row>
    <row r="967" spans="1:1">
      <c r="A967" s="46"/>
    </row>
    <row r="968" spans="1:1">
      <c r="A968" s="46"/>
    </row>
    <row r="969" spans="1:1">
      <c r="A969" s="46"/>
    </row>
    <row r="970" spans="1:1">
      <c r="A970" s="46"/>
    </row>
    <row r="971" spans="1:1">
      <c r="A971" s="46"/>
    </row>
    <row r="972" spans="1:1">
      <c r="A972" s="46"/>
    </row>
    <row r="973" spans="1:1">
      <c r="A973" s="46"/>
    </row>
    <row r="974" spans="1:1">
      <c r="A974" s="46"/>
    </row>
    <row r="975" spans="1:1">
      <c r="A975" s="46"/>
    </row>
    <row r="976" spans="1:1">
      <c r="A976" s="46"/>
    </row>
    <row r="977" spans="1:1">
      <c r="A977" s="46"/>
    </row>
    <row r="978" spans="1:1">
      <c r="A978" s="46"/>
    </row>
    <row r="979" spans="1:1">
      <c r="A979" s="46"/>
    </row>
    <row r="980" spans="1:1">
      <c r="A980" s="46"/>
    </row>
    <row r="981" spans="1:1">
      <c r="A981" s="46"/>
    </row>
    <row r="982" spans="1:1">
      <c r="A982" s="46"/>
    </row>
    <row r="983" spans="1:1">
      <c r="A983" s="46"/>
    </row>
    <row r="984" spans="1:1">
      <c r="A984" s="46"/>
    </row>
    <row r="985" spans="1:1">
      <c r="A985" s="46"/>
    </row>
    <row r="986" spans="1:1">
      <c r="A986" s="46"/>
    </row>
    <row r="987" spans="1:1">
      <c r="A987" s="46"/>
    </row>
    <row r="988" spans="1:1">
      <c r="A988" s="46"/>
    </row>
    <row r="989" spans="1:1">
      <c r="A989" s="46"/>
    </row>
    <row r="990" spans="1:1">
      <c r="A990" s="46"/>
    </row>
    <row r="991" spans="1:1">
      <c r="A991" s="46"/>
    </row>
    <row r="992" spans="1:1">
      <c r="A992" s="46"/>
    </row>
    <row r="993" spans="1:1">
      <c r="A993" s="46"/>
    </row>
    <row r="994" spans="1:1">
      <c r="A994" s="46"/>
    </row>
    <row r="995" spans="1:1">
      <c r="A995" s="46"/>
    </row>
    <row r="996" spans="1:1">
      <c r="A996" s="46"/>
    </row>
    <row r="997" spans="1:1">
      <c r="A997" s="46"/>
    </row>
    <row r="998" spans="1:1">
      <c r="A998" s="46"/>
    </row>
    <row r="999" spans="1:1">
      <c r="A999" s="46"/>
    </row>
    <row r="1000" spans="1:1">
      <c r="A1000" s="46"/>
    </row>
    <row r="1001" spans="1:1">
      <c r="A1001" s="46"/>
    </row>
    <row r="1002" spans="1:1">
      <c r="A1002" s="46"/>
    </row>
    <row r="1003" spans="1:1">
      <c r="A1003" s="46"/>
    </row>
    <row r="1004" spans="1:1">
      <c r="A1004" s="46"/>
    </row>
    <row r="1005" spans="1:1">
      <c r="A1005" s="46"/>
    </row>
    <row r="1006" spans="1:1">
      <c r="A1006" s="46"/>
    </row>
    <row r="1007" spans="1:1">
      <c r="A1007" s="46"/>
    </row>
    <row r="1008" spans="1:1">
      <c r="A1008" s="46"/>
    </row>
    <row r="1009" spans="1:1">
      <c r="A1009" s="46"/>
    </row>
    <row r="1010" spans="1:1">
      <c r="A1010" s="46"/>
    </row>
    <row r="1011" spans="1:1">
      <c r="A1011" s="46"/>
    </row>
    <row r="1012" spans="1:1">
      <c r="A1012" s="46"/>
    </row>
    <row r="1013" spans="1:1">
      <c r="A1013" s="46"/>
    </row>
    <row r="1014" spans="1:1">
      <c r="A1014" s="46"/>
    </row>
    <row r="1015" spans="1:1">
      <c r="A1015" s="46"/>
    </row>
    <row r="1016" spans="1:1">
      <c r="A1016" s="46"/>
    </row>
    <row r="1017" spans="1:1">
      <c r="A1017" s="46"/>
    </row>
    <row r="1018" spans="1:1">
      <c r="A1018" s="46"/>
    </row>
    <row r="1019" spans="1:1">
      <c r="A1019" s="46"/>
    </row>
    <row r="1020" spans="1:1">
      <c r="A1020" s="46"/>
    </row>
    <row r="1021" spans="1:1">
      <c r="A1021" s="46"/>
    </row>
    <row r="1022" spans="1:1">
      <c r="A1022" s="46"/>
    </row>
    <row r="1023" spans="1:1">
      <c r="A1023" s="46"/>
    </row>
    <row r="1024" spans="1:1">
      <c r="A1024" s="46"/>
    </row>
    <row r="1025" spans="1:1">
      <c r="A1025" s="46"/>
    </row>
    <row r="1026" spans="1:1">
      <c r="A1026" s="46"/>
    </row>
    <row r="1027" spans="1:1">
      <c r="A1027" s="46"/>
    </row>
    <row r="1028" spans="1:1">
      <c r="A1028" s="46"/>
    </row>
    <row r="1029" spans="1:1">
      <c r="A1029" s="46"/>
    </row>
    <row r="1030" spans="1:1">
      <c r="A1030" s="46"/>
    </row>
    <row r="1031" spans="1:1">
      <c r="A1031" s="46"/>
    </row>
    <row r="1032" spans="1:1">
      <c r="A1032" s="46"/>
    </row>
    <row r="1033" spans="1:1">
      <c r="A1033" s="46"/>
    </row>
    <row r="1034" spans="1:1">
      <c r="A1034" s="46"/>
    </row>
    <row r="1035" spans="1:1">
      <c r="A1035" s="46"/>
    </row>
    <row r="1036" spans="1:1">
      <c r="A1036" s="46"/>
    </row>
    <row r="1037" spans="1:1">
      <c r="A1037" s="46"/>
    </row>
    <row r="1038" spans="1:1">
      <c r="A1038" s="46"/>
    </row>
    <row r="1039" spans="1:1">
      <c r="A1039" s="46"/>
    </row>
    <row r="1040" spans="1:1">
      <c r="A1040" s="46"/>
    </row>
    <row r="1041" spans="1:1">
      <c r="A1041" s="46"/>
    </row>
    <row r="1042" spans="1:1">
      <c r="A1042" s="46"/>
    </row>
    <row r="1043" spans="1:1">
      <c r="A1043" s="46"/>
    </row>
    <row r="1044" spans="1:1">
      <c r="A1044" s="46"/>
    </row>
    <row r="1045" spans="1:1">
      <c r="A1045" s="46"/>
    </row>
    <row r="1046" spans="1:1">
      <c r="A1046" s="46"/>
    </row>
    <row r="1047" spans="1:1">
      <c r="A1047" s="46"/>
    </row>
    <row r="1048" spans="1:1">
      <c r="A1048" s="46"/>
    </row>
    <row r="1049" spans="1:1">
      <c r="A1049" s="46"/>
    </row>
    <row r="1050" spans="1:1">
      <c r="A1050" s="46"/>
    </row>
    <row r="1051" spans="1:1">
      <c r="A1051" s="46"/>
    </row>
    <row r="1052" spans="1:1">
      <c r="A1052" s="46"/>
    </row>
    <row r="1053" spans="1:1">
      <c r="A1053" s="46"/>
    </row>
    <row r="1054" spans="1:1">
      <c r="A1054" s="46"/>
    </row>
    <row r="1055" spans="1:1">
      <c r="A1055" s="46"/>
    </row>
    <row r="1056" spans="1:1">
      <c r="A1056" s="46"/>
    </row>
    <row r="1057" spans="1:1">
      <c r="A1057" s="46"/>
    </row>
    <row r="1058" spans="1:1">
      <c r="A1058" s="46"/>
    </row>
    <row r="1059" spans="1:1">
      <c r="A1059" s="46"/>
    </row>
    <row r="1060" spans="1:1">
      <c r="A1060" s="46"/>
    </row>
    <row r="1061" spans="1:1">
      <c r="A1061" s="46"/>
    </row>
    <row r="1062" spans="1:1">
      <c r="A1062" s="46"/>
    </row>
    <row r="1063" spans="1:1">
      <c r="A1063" s="46"/>
    </row>
    <row r="1064" spans="1:1">
      <c r="A1064" s="46"/>
    </row>
    <row r="1065" spans="1:1">
      <c r="A1065" s="46"/>
    </row>
    <row r="1066" spans="1:1">
      <c r="A1066" s="46"/>
    </row>
    <row r="1067" spans="1:1">
      <c r="A1067" s="46"/>
    </row>
    <row r="1068" spans="1:1">
      <c r="A1068" s="46"/>
    </row>
    <row r="1069" spans="1:1">
      <c r="A1069" s="46"/>
    </row>
    <row r="1070" spans="1:1">
      <c r="A1070" s="46"/>
    </row>
    <row r="1071" spans="1:1">
      <c r="A1071" s="46"/>
    </row>
    <row r="1072" spans="1:1">
      <c r="A1072" s="46"/>
    </row>
    <row r="1073" spans="1:1">
      <c r="A1073" s="46"/>
    </row>
    <row r="1074" spans="1:1">
      <c r="A1074" s="46"/>
    </row>
    <row r="1075" spans="1:1">
      <c r="A1075" s="46"/>
    </row>
    <row r="1076" spans="1:1">
      <c r="A1076" s="46"/>
    </row>
    <row r="1077" spans="1:1">
      <c r="A1077" s="46"/>
    </row>
    <row r="1078" spans="1:1">
      <c r="A1078" s="46"/>
    </row>
    <row r="1079" spans="1:1">
      <c r="A1079" s="46"/>
    </row>
    <row r="1080" spans="1:1">
      <c r="A1080" s="46"/>
    </row>
    <row r="1081" spans="1:1">
      <c r="A1081" s="46"/>
    </row>
    <row r="1082" spans="1:1">
      <c r="A1082" s="46"/>
    </row>
    <row r="1083" spans="1:1">
      <c r="A1083" s="46"/>
    </row>
    <row r="1084" spans="1:1">
      <c r="A1084" s="46"/>
    </row>
    <row r="1085" spans="1:1">
      <c r="A1085" s="46"/>
    </row>
    <row r="1086" spans="1:1">
      <c r="A1086" s="46"/>
    </row>
    <row r="1087" spans="1:1">
      <c r="A1087" s="46"/>
    </row>
    <row r="1088" spans="1:1">
      <c r="A1088" s="46"/>
    </row>
    <row r="1089" spans="1:1">
      <c r="A1089" s="46"/>
    </row>
    <row r="1090" spans="1:1">
      <c r="A1090" s="46"/>
    </row>
    <row r="1091" spans="1:1">
      <c r="A1091" s="46"/>
    </row>
    <row r="1092" spans="1:1">
      <c r="A1092" s="46"/>
    </row>
    <row r="1093" spans="1:1">
      <c r="A1093" s="46"/>
    </row>
    <row r="1094" spans="1:1">
      <c r="A1094" s="46"/>
    </row>
    <row r="1095" spans="1:1">
      <c r="A1095" s="46"/>
    </row>
    <row r="1096" spans="1:1">
      <c r="A1096" s="46"/>
    </row>
    <row r="1097" spans="1:1">
      <c r="A1097" s="46"/>
    </row>
    <row r="1098" spans="1:1">
      <c r="A1098" s="46"/>
    </row>
    <row r="1099" spans="1:1">
      <c r="A1099" s="46"/>
    </row>
    <row r="1100" spans="1:1">
      <c r="A1100" s="46"/>
    </row>
    <row r="1101" spans="1:1">
      <c r="A1101" s="46"/>
    </row>
    <row r="1102" spans="1:1">
      <c r="A1102" s="46"/>
    </row>
    <row r="1103" spans="1:1">
      <c r="A1103" s="46"/>
    </row>
    <row r="1104" spans="1:1">
      <c r="A1104" s="46"/>
    </row>
    <row r="1105" spans="1:1">
      <c r="A1105" s="46"/>
    </row>
    <row r="1106" spans="1:1">
      <c r="A1106" s="46"/>
    </row>
    <row r="1107" spans="1:1">
      <c r="A1107" s="46"/>
    </row>
    <row r="1108" spans="1:1">
      <c r="A1108" s="46"/>
    </row>
    <row r="1109" spans="1:1">
      <c r="A1109" s="46"/>
    </row>
    <row r="1110" spans="1:1">
      <c r="A1110" s="46"/>
    </row>
    <row r="1111" spans="1:1">
      <c r="A1111" s="46"/>
    </row>
    <row r="1112" spans="1:1">
      <c r="A1112" s="46"/>
    </row>
    <row r="1113" spans="1:1">
      <c r="A1113" s="46"/>
    </row>
    <row r="1114" spans="1:1">
      <c r="A1114" s="46"/>
    </row>
    <row r="1115" spans="1:1">
      <c r="A1115" s="46"/>
    </row>
    <row r="1116" spans="1:1">
      <c r="A1116" s="46"/>
    </row>
    <row r="1117" spans="1:1">
      <c r="A1117" s="46"/>
    </row>
    <row r="1118" spans="1:1">
      <c r="A1118" s="46"/>
    </row>
    <row r="1119" spans="1:1">
      <c r="A1119" s="46"/>
    </row>
    <row r="1120" spans="1:1">
      <c r="A1120" s="46"/>
    </row>
    <row r="1121" spans="1:1">
      <c r="A1121" s="46"/>
    </row>
    <row r="1122" spans="1:1">
      <c r="A1122" s="46"/>
    </row>
    <row r="1123" spans="1:1">
      <c r="A1123" s="46"/>
    </row>
    <row r="1124" spans="1:1">
      <c r="A1124" s="46"/>
    </row>
    <row r="1125" spans="1:1">
      <c r="A1125" s="46"/>
    </row>
    <row r="1126" spans="1:1">
      <c r="A1126" s="46"/>
    </row>
    <row r="1127" spans="1:1">
      <c r="A1127" s="46"/>
    </row>
    <row r="1128" spans="1:1">
      <c r="A1128" s="46"/>
    </row>
    <row r="1129" spans="1:1">
      <c r="A1129" s="46"/>
    </row>
    <row r="1130" spans="1:1">
      <c r="A1130" s="46"/>
    </row>
    <row r="1131" spans="1:1">
      <c r="A1131" s="46"/>
    </row>
    <row r="1132" spans="1:1">
      <c r="A1132" s="46"/>
    </row>
    <row r="1133" spans="1:1">
      <c r="A1133" s="46"/>
    </row>
    <row r="1134" spans="1:1">
      <c r="A1134" s="46"/>
    </row>
    <row r="1135" spans="1:1">
      <c r="A1135" s="46"/>
    </row>
    <row r="1136" spans="1:1">
      <c r="A1136" s="46"/>
    </row>
    <row r="1137" spans="1:1">
      <c r="A1137" s="46"/>
    </row>
    <row r="1138" spans="1:1">
      <c r="A1138" s="46"/>
    </row>
    <row r="1139" spans="1:1">
      <c r="A1139" s="46"/>
    </row>
    <row r="1140" spans="1:1">
      <c r="A1140" s="46"/>
    </row>
    <row r="1141" spans="1:1">
      <c r="A1141" s="46"/>
    </row>
    <row r="1142" spans="1:1">
      <c r="A1142" s="46"/>
    </row>
    <row r="1143" spans="1:1">
      <c r="A1143" s="46"/>
    </row>
    <row r="1144" spans="1:1">
      <c r="A1144" s="46"/>
    </row>
    <row r="1145" spans="1:1">
      <c r="A1145" s="46"/>
    </row>
    <row r="1146" spans="1:1">
      <c r="A1146" s="46"/>
    </row>
    <row r="1147" spans="1:1">
      <c r="A1147" s="46"/>
    </row>
    <row r="1148" spans="1:1">
      <c r="A1148" s="46"/>
    </row>
    <row r="1149" spans="1:1">
      <c r="A1149" s="46"/>
    </row>
    <row r="1150" spans="1:1">
      <c r="A1150" s="46"/>
    </row>
    <row r="1151" spans="1:1">
      <c r="A1151" s="46"/>
    </row>
    <row r="1152" spans="1:1">
      <c r="A1152" s="46"/>
    </row>
    <row r="1153" spans="1:1">
      <c r="A1153" s="46"/>
    </row>
    <row r="1154" spans="1:1">
      <c r="A1154" s="46"/>
    </row>
    <row r="1155" spans="1:1">
      <c r="A1155" s="46"/>
    </row>
    <row r="1156" spans="1:1">
      <c r="A1156" s="46"/>
    </row>
    <row r="1157" spans="1:1">
      <c r="A1157" s="46"/>
    </row>
    <row r="1158" spans="1:1">
      <c r="A1158" s="46"/>
    </row>
    <row r="1159" spans="1:1">
      <c r="A1159" s="46"/>
    </row>
    <row r="1160" spans="1:1">
      <c r="A1160" s="46"/>
    </row>
    <row r="1161" spans="1:1">
      <c r="A1161" s="46"/>
    </row>
    <row r="1162" spans="1:1">
      <c r="A1162" s="46"/>
    </row>
    <row r="1163" spans="1:1">
      <c r="A1163" s="46"/>
    </row>
    <row r="1164" spans="1:1">
      <c r="A1164" s="46"/>
    </row>
    <row r="1165" spans="1:1">
      <c r="A1165" s="46"/>
    </row>
    <row r="1166" spans="1:1">
      <c r="A1166" s="46"/>
    </row>
    <row r="1167" spans="1:1">
      <c r="A1167" s="46"/>
    </row>
    <row r="1168" spans="1:1">
      <c r="A1168" s="46"/>
    </row>
    <row r="1169" spans="1:1">
      <c r="A1169" s="46"/>
    </row>
    <row r="1170" spans="1:1">
      <c r="A1170" s="46"/>
    </row>
    <row r="1171" spans="1:1">
      <c r="A1171" s="46"/>
    </row>
    <row r="1172" spans="1:1">
      <c r="A1172" s="46"/>
    </row>
    <row r="1173" spans="1:1">
      <c r="A1173" s="46"/>
    </row>
    <row r="1174" spans="1:1">
      <c r="A1174" s="46"/>
    </row>
    <row r="1175" spans="1:1">
      <c r="A1175" s="46"/>
    </row>
    <row r="1176" spans="1:1">
      <c r="A1176" s="46"/>
    </row>
    <row r="1177" spans="1:1">
      <c r="A1177" s="46"/>
    </row>
    <row r="1178" spans="1:1">
      <c r="A1178" s="46"/>
    </row>
    <row r="1179" spans="1:1">
      <c r="A1179" s="46"/>
    </row>
    <row r="1180" spans="1:1">
      <c r="A1180" s="46"/>
    </row>
    <row r="1181" spans="1:1">
      <c r="A1181" s="46"/>
    </row>
    <row r="1182" spans="1:1">
      <c r="A1182" s="46"/>
    </row>
    <row r="1183" spans="1:1">
      <c r="A1183" s="46"/>
    </row>
    <row r="1184" spans="1:1">
      <c r="A1184" s="46"/>
    </row>
    <row r="1185" spans="1:1">
      <c r="A1185" s="46"/>
    </row>
    <row r="1186" spans="1:1">
      <c r="A1186" s="46"/>
    </row>
    <row r="1187" spans="1:1">
      <c r="A1187" s="46"/>
    </row>
    <row r="1188" spans="1:1">
      <c r="A1188" s="46"/>
    </row>
    <row r="1189" spans="1:1">
      <c r="A1189" s="46"/>
    </row>
    <row r="1190" spans="1:1">
      <c r="A1190" s="46"/>
    </row>
    <row r="1191" spans="1:1">
      <c r="A1191" s="46"/>
    </row>
    <row r="1192" spans="1:1">
      <c r="A1192" s="46"/>
    </row>
    <row r="1193" spans="1:1">
      <c r="A1193" s="46"/>
    </row>
    <row r="1194" spans="1:1">
      <c r="A1194" s="46"/>
    </row>
    <row r="1195" spans="1:1">
      <c r="A1195" s="46"/>
    </row>
    <row r="1196" spans="1:1">
      <c r="A1196" s="46"/>
    </row>
    <row r="1197" spans="1:1">
      <c r="A1197" s="46"/>
    </row>
    <row r="1198" spans="1:1">
      <c r="A1198" s="46"/>
    </row>
    <row r="1199" spans="1:1">
      <c r="A1199" s="46"/>
    </row>
    <row r="1200" spans="1:1">
      <c r="A1200" s="46"/>
    </row>
    <row r="1201" spans="1:1">
      <c r="A1201" s="46"/>
    </row>
    <row r="1202" spans="1:1">
      <c r="A1202" s="46"/>
    </row>
    <row r="1203" spans="1:1">
      <c r="A1203" s="46"/>
    </row>
    <row r="1204" spans="1:1">
      <c r="A1204" s="46"/>
    </row>
    <row r="1205" spans="1:1">
      <c r="A1205" s="46"/>
    </row>
    <row r="1206" spans="1:1">
      <c r="A1206" s="46"/>
    </row>
    <row r="1207" spans="1:1">
      <c r="A1207" s="46"/>
    </row>
    <row r="1208" spans="1:1">
      <c r="A1208" s="46"/>
    </row>
    <row r="1209" spans="1:1">
      <c r="A1209" s="46"/>
    </row>
    <row r="1210" spans="1:1">
      <c r="A1210" s="46"/>
    </row>
    <row r="1211" spans="1:1">
      <c r="A1211" s="46"/>
    </row>
    <row r="1212" spans="1:1">
      <c r="A1212" s="46"/>
    </row>
    <row r="1213" spans="1:1">
      <c r="A1213" s="46"/>
    </row>
    <row r="1214" spans="1:1">
      <c r="A1214" s="46"/>
    </row>
    <row r="1215" spans="1:1">
      <c r="A1215" s="46"/>
    </row>
    <row r="1216" spans="1:1">
      <c r="A1216" s="46"/>
    </row>
    <row r="1217" spans="1:1">
      <c r="A1217" s="46"/>
    </row>
    <row r="1218" spans="1:1">
      <c r="A1218" s="46"/>
    </row>
    <row r="1219" spans="1:1">
      <c r="A1219" s="46"/>
    </row>
    <row r="1220" spans="1:1">
      <c r="A1220" s="46"/>
    </row>
    <row r="1221" spans="1:1">
      <c r="A1221" s="46"/>
    </row>
    <row r="1222" spans="1:1">
      <c r="A1222" s="46"/>
    </row>
    <row r="1223" spans="1:1">
      <c r="A1223" s="46"/>
    </row>
    <row r="1224" spans="1:1">
      <c r="A1224" s="46"/>
    </row>
    <row r="1225" spans="1:1">
      <c r="A1225" s="46"/>
    </row>
    <row r="1226" spans="1:1">
      <c r="A1226" s="46"/>
    </row>
    <row r="1227" spans="1:1">
      <c r="A1227" s="46"/>
    </row>
    <row r="1228" spans="1:1">
      <c r="A1228" s="46"/>
    </row>
    <row r="1229" spans="1:1">
      <c r="A1229" s="46"/>
    </row>
    <row r="1230" spans="1:1">
      <c r="A1230" s="46"/>
    </row>
    <row r="1231" spans="1:1">
      <c r="A1231" s="46"/>
    </row>
    <row r="1232" spans="1:1">
      <c r="A1232" s="46"/>
    </row>
    <row r="1233" spans="1:1">
      <c r="A1233" s="46"/>
    </row>
    <row r="1234" spans="1:1">
      <c r="A1234" s="46"/>
    </row>
    <row r="1235" spans="1:1">
      <c r="A1235" s="46"/>
    </row>
    <row r="1236" spans="1:1">
      <c r="A1236" s="46"/>
    </row>
    <row r="1237" spans="1:1">
      <c r="A1237" s="46"/>
    </row>
    <row r="1238" spans="1:1">
      <c r="A1238" s="46"/>
    </row>
    <row r="1239" spans="1:1">
      <c r="A1239" s="46"/>
    </row>
    <row r="1240" spans="1:1">
      <c r="A1240" s="46"/>
    </row>
    <row r="1241" spans="1:1">
      <c r="A1241" s="46"/>
    </row>
    <row r="1242" spans="1:1">
      <c r="A1242" s="46"/>
    </row>
    <row r="1243" spans="1:1">
      <c r="A1243" s="46"/>
    </row>
    <row r="1244" spans="1:1">
      <c r="A1244" s="46"/>
    </row>
    <row r="1245" spans="1:1">
      <c r="A1245" s="46"/>
    </row>
    <row r="1246" spans="1:1">
      <c r="A1246" s="46"/>
    </row>
    <row r="1247" spans="1:1">
      <c r="A1247" s="46"/>
    </row>
    <row r="1248" spans="1:1">
      <c r="A1248" s="46"/>
    </row>
    <row r="1249" spans="1:1">
      <c r="A1249" s="46"/>
    </row>
    <row r="1250" spans="1:1">
      <c r="A1250" s="46"/>
    </row>
    <row r="1251" spans="1:1">
      <c r="A1251" s="46"/>
    </row>
    <row r="1252" spans="1:1">
      <c r="A1252" s="46"/>
    </row>
    <row r="1253" spans="1:1">
      <c r="A1253" s="46"/>
    </row>
    <row r="1254" spans="1:1">
      <c r="A1254" s="46"/>
    </row>
    <row r="1255" spans="1:1">
      <c r="A1255" s="46"/>
    </row>
    <row r="1256" spans="1:1">
      <c r="A1256" s="46"/>
    </row>
    <row r="1257" spans="1:1">
      <c r="A1257" s="46"/>
    </row>
    <row r="1258" spans="1:1">
      <c r="A1258" s="46"/>
    </row>
    <row r="1259" spans="1:1">
      <c r="A1259" s="46"/>
    </row>
    <row r="1260" spans="1:1">
      <c r="A1260" s="46"/>
    </row>
    <row r="1261" spans="1:1">
      <c r="A1261" s="46"/>
    </row>
    <row r="1262" spans="1:1">
      <c r="A1262" s="46"/>
    </row>
    <row r="1263" spans="1:1">
      <c r="A1263" s="46"/>
    </row>
    <row r="1264" spans="1:1">
      <c r="A1264" s="46"/>
    </row>
    <row r="1265" spans="1:1">
      <c r="A1265" s="46"/>
    </row>
    <row r="1266" spans="1:1">
      <c r="A1266" s="46"/>
    </row>
    <row r="1267" spans="1:1">
      <c r="A1267" s="46"/>
    </row>
    <row r="1268" spans="1:1">
      <c r="A1268" s="46"/>
    </row>
    <row r="1269" spans="1:1">
      <c r="A1269" s="46"/>
    </row>
    <row r="1270" spans="1:1">
      <c r="A1270" s="46"/>
    </row>
    <row r="1271" spans="1:1">
      <c r="A1271" s="46"/>
    </row>
    <row r="1272" spans="1:1">
      <c r="A1272" s="46"/>
    </row>
    <row r="1273" spans="1:1">
      <c r="A1273" s="46"/>
    </row>
    <row r="1274" spans="1:1">
      <c r="A1274" s="46"/>
    </row>
    <row r="1275" spans="1:1">
      <c r="A1275" s="46"/>
    </row>
    <row r="1276" spans="1:1">
      <c r="A1276" s="46"/>
    </row>
    <row r="1277" spans="1:1">
      <c r="A1277" s="46"/>
    </row>
    <row r="1278" spans="1:1">
      <c r="A1278" s="46"/>
    </row>
    <row r="1279" spans="1:1">
      <c r="A1279" s="46"/>
    </row>
    <row r="1280" spans="1:1">
      <c r="A1280" s="46"/>
    </row>
    <row r="1281" spans="1:1">
      <c r="A1281" s="46"/>
    </row>
    <row r="1282" spans="1:1">
      <c r="A1282" s="46"/>
    </row>
    <row r="1283" spans="1:1">
      <c r="A1283" s="46"/>
    </row>
    <row r="1284" spans="1:1">
      <c r="A1284" s="46"/>
    </row>
    <row r="1285" spans="1:1">
      <c r="A1285" s="46"/>
    </row>
    <row r="1286" spans="1:1">
      <c r="A1286" s="46"/>
    </row>
    <row r="1287" spans="1:1">
      <c r="A1287" s="46"/>
    </row>
    <row r="1288" spans="1:1">
      <c r="A1288" s="46"/>
    </row>
    <row r="1289" spans="1:1">
      <c r="A1289" s="46"/>
    </row>
    <row r="1290" spans="1:1">
      <c r="A1290" s="46"/>
    </row>
    <row r="1291" spans="1:1">
      <c r="A1291" s="46"/>
    </row>
    <row r="1292" spans="1:1">
      <c r="A1292" s="46"/>
    </row>
    <row r="1293" spans="1:1">
      <c r="A1293" s="46"/>
    </row>
    <row r="1294" spans="1:1">
      <c r="A1294" s="46"/>
    </row>
    <row r="1295" spans="1:1">
      <c r="A1295" s="46"/>
    </row>
    <row r="1296" spans="1:1">
      <c r="A1296" s="46"/>
    </row>
    <row r="1297" spans="1:1">
      <c r="A1297" s="46"/>
    </row>
    <row r="1298" spans="1:1">
      <c r="A1298" s="46"/>
    </row>
    <row r="1299" spans="1:1">
      <c r="A1299" s="46"/>
    </row>
    <row r="1300" spans="1:1">
      <c r="A1300" s="46"/>
    </row>
    <row r="1301" spans="1:1">
      <c r="A1301" s="46"/>
    </row>
    <row r="1302" spans="1:1">
      <c r="A1302" s="46"/>
    </row>
    <row r="1303" spans="1:1">
      <c r="A1303" s="46"/>
    </row>
    <row r="1304" spans="1:1">
      <c r="A1304" s="46"/>
    </row>
    <row r="1305" spans="1:1">
      <c r="A1305" s="46"/>
    </row>
    <row r="1306" spans="1:1">
      <c r="A1306" s="46"/>
    </row>
    <row r="1307" spans="1:1">
      <c r="A1307" s="46"/>
    </row>
    <row r="1308" spans="1:1">
      <c r="A1308" s="46"/>
    </row>
    <row r="1309" spans="1:1">
      <c r="A1309" s="46"/>
    </row>
    <row r="1310" spans="1:1">
      <c r="A1310" s="46"/>
    </row>
    <row r="1311" spans="1:1">
      <c r="A1311" s="46"/>
    </row>
    <row r="1312" spans="1:1">
      <c r="A1312" s="46"/>
    </row>
    <row r="1313" spans="1:1">
      <c r="A1313" s="46"/>
    </row>
    <row r="1314" spans="1:1">
      <c r="A1314" s="46"/>
    </row>
    <row r="1315" spans="1:1">
      <c r="A1315" s="46"/>
    </row>
    <row r="1316" spans="1:1">
      <c r="A1316" s="46"/>
    </row>
    <row r="1317" spans="1:1">
      <c r="A1317" s="46"/>
    </row>
    <row r="1318" spans="1:1">
      <c r="A1318" s="46"/>
    </row>
    <row r="1319" spans="1:1">
      <c r="A1319" s="46"/>
    </row>
    <row r="1320" spans="1:1">
      <c r="A1320" s="46"/>
    </row>
    <row r="1321" spans="1:1">
      <c r="A1321" s="46"/>
    </row>
    <row r="1322" spans="1:1">
      <c r="A1322" s="46"/>
    </row>
    <row r="1323" spans="1:1">
      <c r="A1323" s="46"/>
    </row>
    <row r="1324" spans="1:1">
      <c r="A1324" s="46"/>
    </row>
    <row r="1325" spans="1:1">
      <c r="A1325" s="46"/>
    </row>
    <row r="1326" spans="1:1">
      <c r="A1326" s="46"/>
    </row>
    <row r="1327" spans="1:1">
      <c r="A1327" s="46"/>
    </row>
    <row r="1328" spans="1:1">
      <c r="A1328" s="46"/>
    </row>
    <row r="1329" spans="1:1">
      <c r="A1329" s="46"/>
    </row>
    <row r="1330" spans="1:1">
      <c r="A1330" s="46"/>
    </row>
    <row r="1331" spans="1:1">
      <c r="A1331" s="46"/>
    </row>
    <row r="1332" spans="1:1">
      <c r="A1332" s="46"/>
    </row>
    <row r="1333" spans="1:1">
      <c r="A1333" s="46"/>
    </row>
    <row r="1334" spans="1:1">
      <c r="A1334" s="46"/>
    </row>
    <row r="1335" spans="1:1">
      <c r="A1335" s="46"/>
    </row>
    <row r="1336" spans="1:1">
      <c r="A1336" s="46"/>
    </row>
    <row r="1337" spans="1:1">
      <c r="A1337" s="46"/>
    </row>
    <row r="1338" spans="1:1">
      <c r="A1338" s="46"/>
    </row>
    <row r="1339" spans="1:1">
      <c r="A1339" s="46"/>
    </row>
    <row r="1340" spans="1:1">
      <c r="A1340" s="46"/>
    </row>
    <row r="1341" spans="1:1">
      <c r="A1341" s="46"/>
    </row>
    <row r="1342" spans="1:1">
      <c r="A1342" s="46"/>
    </row>
    <row r="1343" spans="1:1">
      <c r="A1343" s="46"/>
    </row>
    <row r="1344" spans="1:1">
      <c r="A1344" s="46"/>
    </row>
    <row r="1345" spans="1:1">
      <c r="A1345" s="46"/>
    </row>
    <row r="1346" spans="1:1">
      <c r="A1346" s="46"/>
    </row>
    <row r="1347" spans="1:1">
      <c r="A1347" s="46"/>
    </row>
    <row r="1348" spans="1:1">
      <c r="A1348" s="46"/>
    </row>
    <row r="1349" spans="1:1">
      <c r="A1349" s="46"/>
    </row>
    <row r="1350" spans="1:1">
      <c r="A1350" s="46"/>
    </row>
    <row r="1351" spans="1:1">
      <c r="A1351" s="46"/>
    </row>
    <row r="1352" spans="1:1">
      <c r="A1352" s="46"/>
    </row>
    <row r="1353" spans="1:1">
      <c r="A1353" s="46"/>
    </row>
    <row r="1354" spans="1:1">
      <c r="A1354" s="46"/>
    </row>
    <row r="1355" spans="1:1">
      <c r="A1355" s="46"/>
    </row>
    <row r="1356" spans="1:1">
      <c r="A1356" s="46"/>
    </row>
    <row r="1357" spans="1:1">
      <c r="A1357" s="46"/>
    </row>
    <row r="1358" spans="1:1">
      <c r="A1358" s="46"/>
    </row>
    <row r="1359" spans="1:1">
      <c r="A1359" s="46"/>
    </row>
    <row r="1360" spans="1:1">
      <c r="A1360" s="46"/>
    </row>
    <row r="1361" spans="1:1">
      <c r="A1361" s="46"/>
    </row>
    <row r="1362" spans="1:1">
      <c r="A1362" s="46"/>
    </row>
    <row r="1363" spans="1:1">
      <c r="A1363" s="46"/>
    </row>
    <row r="1364" spans="1:1">
      <c r="A1364" s="46"/>
    </row>
    <row r="1365" spans="1:1">
      <c r="A1365" s="46"/>
    </row>
    <row r="1366" spans="1:1">
      <c r="A1366" s="46"/>
    </row>
    <row r="1367" spans="1:1">
      <c r="A1367" s="46"/>
    </row>
    <row r="1368" spans="1:1">
      <c r="A1368" s="46"/>
    </row>
    <row r="1369" spans="1:1">
      <c r="A1369" s="46"/>
    </row>
    <row r="1370" spans="1:1">
      <c r="A1370" s="46"/>
    </row>
    <row r="1371" spans="1:1">
      <c r="A1371" s="46"/>
    </row>
    <row r="1372" spans="1:1">
      <c r="A1372" s="46"/>
    </row>
    <row r="1373" spans="1:1">
      <c r="A1373" s="46"/>
    </row>
    <row r="1374" spans="1:1">
      <c r="A1374" s="46"/>
    </row>
    <row r="1375" spans="1:1">
      <c r="A1375" s="46"/>
    </row>
    <row r="1376" spans="1:1">
      <c r="A1376" s="46"/>
    </row>
    <row r="1377" spans="1:1">
      <c r="A1377" s="46"/>
    </row>
    <row r="1378" spans="1:1">
      <c r="A1378" s="46"/>
    </row>
    <row r="1379" spans="1:1">
      <c r="A1379" s="46"/>
    </row>
    <row r="1380" spans="1:1">
      <c r="A1380" s="46"/>
    </row>
    <row r="1381" spans="1:1">
      <c r="A1381" s="46"/>
    </row>
    <row r="1382" spans="1:1">
      <c r="A1382" s="46"/>
    </row>
    <row r="1383" spans="1:1">
      <c r="A1383" s="46"/>
    </row>
    <row r="1384" spans="1:1">
      <c r="A1384" s="46"/>
    </row>
    <row r="1385" spans="1:1">
      <c r="A1385" s="46"/>
    </row>
    <row r="1386" spans="1:1">
      <c r="A1386" s="46"/>
    </row>
    <row r="1387" spans="1:1">
      <c r="A1387" s="46"/>
    </row>
    <row r="1388" spans="1:1">
      <c r="A1388" s="46"/>
    </row>
    <row r="1389" spans="1:1">
      <c r="A1389" s="46"/>
    </row>
    <row r="1390" spans="1:1">
      <c r="A1390" s="46"/>
    </row>
    <row r="1391" spans="1:1">
      <c r="A1391" s="46"/>
    </row>
    <row r="1392" spans="1:1">
      <c r="A1392" s="46"/>
    </row>
    <row r="1393" spans="1:1">
      <c r="A1393" s="46"/>
    </row>
    <row r="1394" spans="1:1">
      <c r="A1394" s="46"/>
    </row>
    <row r="1395" spans="1:1">
      <c r="A1395" s="46"/>
    </row>
    <row r="1396" spans="1:1">
      <c r="A1396" s="46"/>
    </row>
    <row r="1397" spans="1:1">
      <c r="A1397" s="46"/>
    </row>
    <row r="1398" spans="1:1">
      <c r="A1398" s="46"/>
    </row>
    <row r="1399" spans="1:1">
      <c r="A1399" s="46"/>
    </row>
    <row r="1400" spans="1:1">
      <c r="A1400" s="46"/>
    </row>
    <row r="1401" spans="1:1">
      <c r="A1401" s="46"/>
    </row>
    <row r="1402" spans="1:1">
      <c r="A1402" s="46"/>
    </row>
    <row r="1403" spans="1:1">
      <c r="A1403" s="46"/>
    </row>
    <row r="1404" spans="1:1">
      <c r="A1404" s="46"/>
    </row>
    <row r="1405" spans="1:1">
      <c r="A1405" s="46"/>
    </row>
    <row r="1406" spans="1:1">
      <c r="A1406" s="46"/>
    </row>
    <row r="1407" spans="1:1">
      <c r="A1407" s="46"/>
    </row>
    <row r="1408" spans="1:1">
      <c r="A1408" s="46"/>
    </row>
    <row r="1409" spans="1:1">
      <c r="A1409" s="46"/>
    </row>
    <row r="1410" spans="1:1">
      <c r="A1410" s="46"/>
    </row>
    <row r="1411" spans="1:1">
      <c r="A1411" s="46"/>
    </row>
    <row r="1412" spans="1:1">
      <c r="A1412" s="46"/>
    </row>
    <row r="1413" spans="1:1">
      <c r="A1413" s="46"/>
    </row>
    <row r="1414" spans="1:1">
      <c r="A1414" s="46"/>
    </row>
    <row r="1415" spans="1:1">
      <c r="A1415" s="46"/>
    </row>
    <row r="1416" spans="1:1">
      <c r="A1416" s="46"/>
    </row>
    <row r="1417" spans="1:1">
      <c r="A1417" s="46"/>
    </row>
    <row r="1418" spans="1:1">
      <c r="A1418" s="46"/>
    </row>
    <row r="1419" spans="1:1">
      <c r="A1419" s="46"/>
    </row>
    <row r="1420" spans="1:1">
      <c r="A1420" s="46"/>
    </row>
    <row r="1421" spans="1:1">
      <c r="A1421" s="46"/>
    </row>
    <row r="1422" spans="1:1">
      <c r="A1422" s="46"/>
    </row>
    <row r="1423" spans="1:1">
      <c r="A1423" s="46"/>
    </row>
    <row r="1424" spans="1:1">
      <c r="A1424" s="46"/>
    </row>
    <row r="1425" spans="1:1">
      <c r="A1425" s="46"/>
    </row>
    <row r="1426" spans="1:1">
      <c r="A1426" s="46"/>
    </row>
    <row r="1427" spans="1:1">
      <c r="A1427" s="46"/>
    </row>
    <row r="1428" spans="1:1">
      <c r="A1428" s="46"/>
    </row>
    <row r="1429" spans="1:1">
      <c r="A1429" s="46"/>
    </row>
    <row r="1430" spans="1:1">
      <c r="A1430" s="46"/>
    </row>
    <row r="1431" spans="1:1">
      <c r="A1431" s="46"/>
    </row>
    <row r="1432" spans="1:1">
      <c r="A1432" s="46"/>
    </row>
    <row r="1433" spans="1:1">
      <c r="A1433" s="46"/>
    </row>
    <row r="1434" spans="1:1">
      <c r="A1434" s="46"/>
    </row>
    <row r="1435" spans="1:1">
      <c r="A1435" s="46"/>
    </row>
    <row r="1436" spans="1:1">
      <c r="A1436" s="46"/>
    </row>
    <row r="1437" spans="1:1">
      <c r="A1437" s="46"/>
    </row>
    <row r="1438" spans="1:1">
      <c r="A1438" s="46"/>
    </row>
    <row r="1439" spans="1:1">
      <c r="A1439" s="46"/>
    </row>
    <row r="1440" spans="1:1">
      <c r="A1440" s="46"/>
    </row>
    <row r="1441" spans="1:1">
      <c r="A1441" s="46"/>
    </row>
    <row r="1442" spans="1:1">
      <c r="A1442" s="46"/>
    </row>
    <row r="1443" spans="1:1">
      <c r="A1443" s="46"/>
    </row>
    <row r="1444" spans="1:1">
      <c r="A1444" s="46"/>
    </row>
    <row r="1445" spans="1:1">
      <c r="A1445" s="46"/>
    </row>
    <row r="1446" spans="1:1">
      <c r="A1446" s="46"/>
    </row>
    <row r="1447" spans="1:1">
      <c r="A1447" s="46"/>
    </row>
    <row r="1448" spans="1:1">
      <c r="A1448" s="46"/>
    </row>
    <row r="1449" spans="1:1">
      <c r="A1449" s="46"/>
    </row>
    <row r="1450" spans="1:1">
      <c r="A1450" s="46"/>
    </row>
    <row r="1451" spans="1:1">
      <c r="A1451" s="46"/>
    </row>
    <row r="1452" spans="1:1">
      <c r="A1452" s="46"/>
    </row>
    <row r="1453" spans="1:1">
      <c r="A1453" s="46"/>
    </row>
    <row r="1454" spans="1:1">
      <c r="A1454" s="46"/>
    </row>
    <row r="1455" spans="1:1">
      <c r="A1455" s="46"/>
    </row>
    <row r="1456" spans="1:1">
      <c r="A1456" s="46"/>
    </row>
    <row r="1457" spans="1:1">
      <c r="A1457" s="46"/>
    </row>
    <row r="1458" spans="1:1">
      <c r="A1458" s="46"/>
    </row>
    <row r="1459" spans="1:1">
      <c r="A1459" s="46"/>
    </row>
    <row r="1460" spans="1:1">
      <c r="A1460" s="46"/>
    </row>
    <row r="1461" spans="1:1">
      <c r="A1461" s="46"/>
    </row>
    <row r="1462" spans="1:1">
      <c r="A1462" s="46"/>
    </row>
    <row r="1463" spans="1:1">
      <c r="A1463" s="46"/>
    </row>
    <row r="1464" spans="1:1">
      <c r="A1464" s="46"/>
    </row>
    <row r="1465" spans="1:1">
      <c r="A1465" s="46"/>
    </row>
    <row r="1466" spans="1:1">
      <c r="A1466" s="46"/>
    </row>
    <row r="1467" spans="1:1">
      <c r="A1467" s="46"/>
    </row>
    <row r="1468" spans="1:1">
      <c r="A1468" s="46"/>
    </row>
    <row r="1469" spans="1:1">
      <c r="A1469" s="46"/>
    </row>
    <row r="1470" spans="1:1">
      <c r="A1470" s="46"/>
    </row>
    <row r="1471" spans="1:1">
      <c r="A1471" s="46"/>
    </row>
    <row r="1472" spans="1:1">
      <c r="A1472" s="46"/>
    </row>
    <row r="1473" spans="1:1">
      <c r="A1473" s="46"/>
    </row>
    <row r="1474" spans="1:1">
      <c r="A1474" s="46"/>
    </row>
    <row r="1475" spans="1:1">
      <c r="A1475" s="46"/>
    </row>
    <row r="1476" spans="1:1">
      <c r="A1476" s="46"/>
    </row>
    <row r="1477" spans="1:1">
      <c r="A1477" s="46"/>
    </row>
    <row r="1478" spans="1:1">
      <c r="A1478" s="46"/>
    </row>
    <row r="1479" spans="1:1">
      <c r="A1479" s="46"/>
    </row>
    <row r="1480" spans="1:1">
      <c r="A1480" s="46"/>
    </row>
    <row r="1481" spans="1:1">
      <c r="A1481" s="46"/>
    </row>
    <row r="1482" spans="1:1">
      <c r="A1482" s="46"/>
    </row>
    <row r="1483" spans="1:1">
      <c r="A1483" s="46"/>
    </row>
    <row r="1484" spans="1:1">
      <c r="A1484" s="46"/>
    </row>
    <row r="1485" spans="1:1">
      <c r="A1485" s="46"/>
    </row>
    <row r="1486" spans="1:1">
      <c r="A1486" s="46"/>
    </row>
    <row r="1487" spans="1:1">
      <c r="A1487" s="46"/>
    </row>
    <row r="1488" spans="1:1">
      <c r="A1488" s="46"/>
    </row>
    <row r="1489" spans="1:1">
      <c r="A1489" s="46"/>
    </row>
    <row r="1490" spans="1:1">
      <c r="A1490" s="46"/>
    </row>
    <row r="1491" spans="1:1">
      <c r="A1491" s="46"/>
    </row>
    <row r="1492" spans="1:1">
      <c r="A1492" s="46"/>
    </row>
    <row r="1493" spans="1:1">
      <c r="A1493" s="46"/>
    </row>
    <row r="1494" spans="1:1">
      <c r="A1494" s="46"/>
    </row>
    <row r="1495" spans="1:1">
      <c r="A1495" s="46"/>
    </row>
    <row r="1496" spans="1:1">
      <c r="A1496" s="46"/>
    </row>
    <row r="1497" spans="1:1">
      <c r="A1497" s="46"/>
    </row>
    <row r="1498" spans="1:1">
      <c r="A1498" s="46"/>
    </row>
    <row r="1499" spans="1:1">
      <c r="A1499" s="46"/>
    </row>
    <row r="1500" spans="1:1">
      <c r="A1500" s="46"/>
    </row>
    <row r="1501" spans="1:1">
      <c r="A1501" s="46"/>
    </row>
    <row r="1502" spans="1:1">
      <c r="A1502" s="46"/>
    </row>
    <row r="1503" spans="1:1">
      <c r="A1503" s="46"/>
    </row>
    <row r="1504" spans="1:1">
      <c r="A1504" s="46"/>
    </row>
    <row r="1505" spans="1:1">
      <c r="A1505" s="46"/>
    </row>
    <row r="1506" spans="1:1">
      <c r="A1506" s="46"/>
    </row>
    <row r="1507" spans="1:1">
      <c r="A1507" s="46"/>
    </row>
    <row r="1508" spans="1:1">
      <c r="A1508" s="46"/>
    </row>
    <row r="1509" spans="1:1">
      <c r="A1509" s="46"/>
    </row>
    <row r="1510" spans="1:1">
      <c r="A1510" s="46"/>
    </row>
    <row r="1511" spans="1:1">
      <c r="A1511" s="46"/>
    </row>
    <row r="1512" spans="1:1">
      <c r="A1512" s="46"/>
    </row>
    <row r="1513" spans="1:1">
      <c r="A1513" s="46"/>
    </row>
    <row r="1514" spans="1:1">
      <c r="A1514" s="46"/>
    </row>
    <row r="1515" spans="1:1">
      <c r="A1515" s="46"/>
    </row>
    <row r="1516" spans="1:1">
      <c r="A1516" s="46"/>
    </row>
    <row r="1517" spans="1:1">
      <c r="A1517" s="46"/>
    </row>
    <row r="1518" spans="1:1">
      <c r="A1518" s="46"/>
    </row>
    <row r="1519" spans="1:1">
      <c r="A1519" s="46"/>
    </row>
    <row r="1520" spans="1:1">
      <c r="A1520" s="46"/>
    </row>
    <row r="1521" spans="1:1">
      <c r="A1521" s="46"/>
    </row>
    <row r="1522" spans="1:1">
      <c r="A1522" s="46"/>
    </row>
    <row r="1523" spans="1:1">
      <c r="A1523" s="46"/>
    </row>
    <row r="1524" spans="1:1">
      <c r="A1524" s="46"/>
    </row>
    <row r="1525" spans="1:1">
      <c r="A1525" s="46"/>
    </row>
    <row r="1526" spans="1:1">
      <c r="A1526" s="46"/>
    </row>
    <row r="1527" spans="1:1">
      <c r="A1527" s="46"/>
    </row>
    <row r="1528" spans="1:1">
      <c r="A1528" s="46"/>
    </row>
    <row r="1529" spans="1:1">
      <c r="A1529" s="46"/>
    </row>
    <row r="1530" spans="1:1">
      <c r="A1530" s="46"/>
    </row>
    <row r="1531" spans="1:1">
      <c r="A1531" s="46"/>
    </row>
    <row r="1532" spans="1:1">
      <c r="A1532" s="46"/>
    </row>
    <row r="1533" spans="1:1">
      <c r="A1533" s="46"/>
    </row>
    <row r="1534" spans="1:1">
      <c r="A1534" s="46"/>
    </row>
    <row r="1535" spans="1:1">
      <c r="A1535" s="46"/>
    </row>
    <row r="1536" spans="1:1">
      <c r="A1536" s="46"/>
    </row>
    <row r="1537" spans="1:1">
      <c r="A1537" s="46"/>
    </row>
    <row r="1538" spans="1:1">
      <c r="A1538" s="46"/>
    </row>
    <row r="1539" spans="1:1">
      <c r="A1539" s="46"/>
    </row>
    <row r="1540" spans="1:1">
      <c r="A1540" s="46"/>
    </row>
    <row r="1541" spans="1:1">
      <c r="A1541" s="46"/>
    </row>
    <row r="1542" spans="1:1">
      <c r="A1542" s="46"/>
    </row>
    <row r="1543" spans="1:1">
      <c r="A1543" s="46"/>
    </row>
    <row r="1544" spans="1:1">
      <c r="A1544" s="46"/>
    </row>
    <row r="1545" spans="1:1">
      <c r="A1545" s="46"/>
    </row>
    <row r="1546" spans="1:1">
      <c r="A1546" s="46"/>
    </row>
    <row r="1547" spans="1:1">
      <c r="A1547" s="46"/>
    </row>
    <row r="1548" spans="1:1">
      <c r="A1548" s="46"/>
    </row>
    <row r="1549" spans="1:1">
      <c r="A1549" s="46"/>
    </row>
    <row r="1550" spans="1:1">
      <c r="A1550" s="46"/>
    </row>
    <row r="1551" spans="1:1">
      <c r="A1551" s="46"/>
    </row>
    <row r="1552" spans="1:1">
      <c r="A1552" s="46"/>
    </row>
    <row r="1553" spans="1:1">
      <c r="A1553" s="46"/>
    </row>
    <row r="1554" spans="1:1">
      <c r="A1554" s="46"/>
    </row>
    <row r="1555" spans="1:1">
      <c r="A1555" s="46"/>
    </row>
    <row r="1556" spans="1:1">
      <c r="A1556" s="46"/>
    </row>
    <row r="1557" spans="1:1">
      <c r="A1557" s="46"/>
    </row>
    <row r="1558" spans="1:1">
      <c r="A1558" s="46"/>
    </row>
    <row r="1559" spans="1:1">
      <c r="A1559" s="46"/>
    </row>
    <row r="1560" spans="1:1">
      <c r="A1560" s="46"/>
    </row>
    <row r="1561" spans="1:1">
      <c r="A1561" s="46"/>
    </row>
    <row r="1562" spans="1:1">
      <c r="A1562" s="46"/>
    </row>
    <row r="1563" spans="1:1">
      <c r="A1563" s="46"/>
    </row>
    <row r="1564" spans="1:1">
      <c r="A1564" s="46"/>
    </row>
    <row r="1565" spans="1:1">
      <c r="A1565" s="46"/>
    </row>
    <row r="1566" spans="1:1">
      <c r="A1566" s="46"/>
    </row>
    <row r="1567" spans="1:1">
      <c r="A1567" s="46"/>
    </row>
    <row r="1568" spans="1:1">
      <c r="A1568" s="46"/>
    </row>
    <row r="1569" spans="1:1">
      <c r="A1569" s="46"/>
    </row>
    <row r="1570" spans="1:1">
      <c r="A1570" s="46"/>
    </row>
    <row r="1571" spans="1:1">
      <c r="A1571" s="46"/>
    </row>
    <row r="1572" spans="1:1">
      <c r="A1572" s="46"/>
    </row>
    <row r="1573" spans="1:1">
      <c r="A1573" s="46"/>
    </row>
    <row r="1574" spans="1:1">
      <c r="A1574" s="46"/>
    </row>
    <row r="1575" spans="1:1">
      <c r="A1575" s="46"/>
    </row>
    <row r="1576" spans="1:1">
      <c r="A1576" s="46"/>
    </row>
    <row r="1577" spans="1:1">
      <c r="A1577" s="46"/>
    </row>
    <row r="1578" spans="1:1">
      <c r="A1578" s="46"/>
    </row>
    <row r="1579" spans="1:1">
      <c r="A1579" s="46"/>
    </row>
    <row r="1580" spans="1:1">
      <c r="A1580" s="46"/>
    </row>
    <row r="1581" spans="1:1">
      <c r="A1581" s="46"/>
    </row>
    <row r="1582" spans="1:1">
      <c r="A1582" s="46"/>
    </row>
    <row r="1583" spans="1:1">
      <c r="A1583" s="46"/>
    </row>
    <row r="1584" spans="1:1">
      <c r="A1584" s="46"/>
    </row>
    <row r="1585" spans="1:1">
      <c r="A1585" s="46"/>
    </row>
    <row r="1586" spans="1:1">
      <c r="A1586" s="46"/>
    </row>
    <row r="1587" spans="1:1">
      <c r="A1587" s="46"/>
    </row>
    <row r="1588" spans="1:1">
      <c r="A1588" s="46"/>
    </row>
    <row r="1589" spans="1:1">
      <c r="A1589" s="46"/>
    </row>
    <row r="1590" spans="1:1">
      <c r="A1590" s="46"/>
    </row>
    <row r="1591" spans="1:1">
      <c r="A1591" s="46"/>
    </row>
    <row r="1592" spans="1:1">
      <c r="A1592" s="46"/>
    </row>
    <row r="1593" spans="1:1">
      <c r="A1593" s="46"/>
    </row>
    <row r="1594" spans="1:1">
      <c r="A1594" s="46"/>
    </row>
    <row r="1595" spans="1:1">
      <c r="A1595" s="46"/>
    </row>
    <row r="1596" spans="1:1">
      <c r="A1596" s="46"/>
    </row>
    <row r="1597" spans="1:1">
      <c r="A1597" s="46"/>
    </row>
    <row r="1598" spans="1:1">
      <c r="A1598" s="46"/>
    </row>
    <row r="1599" spans="1:1">
      <c r="A1599" s="46"/>
    </row>
    <row r="1600" spans="1:1">
      <c r="A1600" s="46"/>
    </row>
    <row r="1601" spans="1:1">
      <c r="A1601" s="46"/>
    </row>
    <row r="1602" spans="1:1">
      <c r="A1602" s="46"/>
    </row>
    <row r="1603" spans="1:1">
      <c r="A1603" s="46"/>
    </row>
    <row r="1604" spans="1:1">
      <c r="A1604" s="46"/>
    </row>
    <row r="1605" spans="1:1">
      <c r="A1605" s="46"/>
    </row>
    <row r="1606" spans="1:1">
      <c r="A1606" s="46"/>
    </row>
    <row r="1607" spans="1:1">
      <c r="A1607" s="46"/>
    </row>
    <row r="1608" spans="1:1">
      <c r="A1608" s="46"/>
    </row>
    <row r="1609" spans="1:1">
      <c r="A1609" s="46"/>
    </row>
    <row r="1610" spans="1:1">
      <c r="A1610" s="46"/>
    </row>
    <row r="1611" spans="1:1">
      <c r="A1611" s="46"/>
    </row>
    <row r="1612" spans="1:1">
      <c r="A1612" s="46"/>
    </row>
    <row r="1613" spans="1:1">
      <c r="A1613" s="46"/>
    </row>
    <row r="1614" spans="1:1">
      <c r="A1614" s="46"/>
    </row>
    <row r="1615" spans="1:1">
      <c r="A1615" s="46"/>
    </row>
    <row r="1616" spans="1:1">
      <c r="A1616" s="46"/>
    </row>
    <row r="1617" spans="1:1">
      <c r="A1617" s="46"/>
    </row>
    <row r="1618" spans="1:1">
      <c r="A1618" s="46"/>
    </row>
    <row r="1619" spans="1:1">
      <c r="A1619" s="46"/>
    </row>
    <row r="1620" spans="1:1">
      <c r="A1620" s="46"/>
    </row>
    <row r="1621" spans="1:1">
      <c r="A1621" s="46"/>
    </row>
    <row r="1622" spans="1:1">
      <c r="A1622" s="46"/>
    </row>
    <row r="1623" spans="1:1">
      <c r="A1623" s="46"/>
    </row>
    <row r="1624" spans="1:1">
      <c r="A1624" s="46"/>
    </row>
    <row r="1625" spans="1:1">
      <c r="A1625" s="46"/>
    </row>
    <row r="1626" spans="1:1">
      <c r="A1626" s="46"/>
    </row>
    <row r="1627" spans="1:1">
      <c r="A1627" s="46"/>
    </row>
    <row r="1628" spans="1:1">
      <c r="A1628" s="46"/>
    </row>
    <row r="1629" spans="1:1">
      <c r="A1629" s="46"/>
    </row>
    <row r="1630" spans="1:1">
      <c r="A1630" s="46"/>
    </row>
    <row r="1631" spans="1:1">
      <c r="A1631" s="46"/>
    </row>
    <row r="1632" spans="1:1">
      <c r="A1632" s="46"/>
    </row>
    <row r="1633" spans="1:1">
      <c r="A1633" s="46"/>
    </row>
    <row r="1634" spans="1:1">
      <c r="A1634" s="46"/>
    </row>
    <row r="1635" spans="1:1">
      <c r="A1635" s="46"/>
    </row>
    <row r="1636" spans="1:1">
      <c r="A1636" s="46"/>
    </row>
    <row r="1637" spans="1:1">
      <c r="A1637" s="46"/>
    </row>
    <row r="1638" spans="1:1">
      <c r="A1638" s="46"/>
    </row>
    <row r="1639" spans="1:1">
      <c r="A1639" s="46"/>
    </row>
    <row r="1640" spans="1:1">
      <c r="A1640" s="46"/>
    </row>
    <row r="1641" spans="1:1">
      <c r="A1641" s="46"/>
    </row>
    <row r="1642" spans="1:1">
      <c r="A1642" s="46"/>
    </row>
    <row r="1643" spans="1:1">
      <c r="A1643" s="46"/>
    </row>
    <row r="1644" spans="1:1">
      <c r="A1644" s="46"/>
    </row>
    <row r="1645" spans="1:1">
      <c r="A1645" s="46"/>
    </row>
    <row r="1646" spans="1:1">
      <c r="A1646" s="46"/>
    </row>
    <row r="1647" spans="1:1">
      <c r="A1647" s="46"/>
    </row>
    <row r="1648" spans="1:1">
      <c r="A1648" s="46"/>
    </row>
    <row r="1649" spans="1:1">
      <c r="A1649" s="46"/>
    </row>
    <row r="1650" spans="1:1">
      <c r="A1650" s="46"/>
    </row>
    <row r="1651" spans="1:1">
      <c r="A1651" s="46"/>
    </row>
    <row r="1652" spans="1:1">
      <c r="A1652" s="46"/>
    </row>
    <row r="1653" spans="1:1">
      <c r="A1653" s="46"/>
    </row>
    <row r="1654" spans="1:1">
      <c r="A1654" s="46"/>
    </row>
    <row r="1655" spans="1:1">
      <c r="A1655" s="46"/>
    </row>
    <row r="1656" spans="1:1">
      <c r="A1656" s="46"/>
    </row>
    <row r="1657" spans="1:1">
      <c r="A1657" s="46"/>
    </row>
    <row r="1658" spans="1:1">
      <c r="A1658" s="46"/>
    </row>
    <row r="1659" spans="1:1">
      <c r="A1659" s="46"/>
    </row>
    <row r="1660" spans="1:1">
      <c r="A1660" s="46"/>
    </row>
    <row r="1661" spans="1:1">
      <c r="A1661" s="46"/>
    </row>
    <row r="1662" spans="1:1">
      <c r="A1662" s="46"/>
    </row>
    <row r="1663" spans="1:1">
      <c r="A1663" s="46"/>
    </row>
    <row r="1664" spans="1:1">
      <c r="A1664" s="46"/>
    </row>
    <row r="1665" spans="1:1">
      <c r="A1665" s="46"/>
    </row>
    <row r="1666" spans="1:1">
      <c r="A1666" s="46"/>
    </row>
    <row r="1667" spans="1:1">
      <c r="A1667" s="46"/>
    </row>
    <row r="1668" spans="1:1">
      <c r="A1668" s="46"/>
    </row>
    <row r="1669" spans="1:1">
      <c r="A1669" s="46"/>
    </row>
    <row r="1670" spans="1:1">
      <c r="A1670" s="46"/>
    </row>
    <row r="1671" spans="1:1">
      <c r="A1671" s="46"/>
    </row>
    <row r="1672" spans="1:1">
      <c r="A1672" s="46"/>
    </row>
    <row r="1673" spans="1:1">
      <c r="A1673" s="46"/>
    </row>
    <row r="1674" spans="1:1">
      <c r="A1674" s="46"/>
    </row>
    <row r="1675" spans="1:1">
      <c r="A1675" s="46"/>
    </row>
    <row r="1676" spans="1:1">
      <c r="A1676" s="46"/>
    </row>
    <row r="1677" spans="1:1">
      <c r="A1677" s="46"/>
    </row>
    <row r="1678" spans="1:1">
      <c r="A1678" s="46"/>
    </row>
    <row r="1679" spans="1:1">
      <c r="A1679" s="46"/>
    </row>
    <row r="1680" spans="1:1">
      <c r="A1680" s="46"/>
    </row>
    <row r="1681" spans="1:1">
      <c r="A1681" s="46"/>
    </row>
    <row r="1682" spans="1:1">
      <c r="A1682" s="46"/>
    </row>
    <row r="1683" spans="1:1">
      <c r="A1683" s="46"/>
    </row>
    <row r="1684" spans="1:1">
      <c r="A1684" s="46"/>
    </row>
    <row r="1685" spans="1:1">
      <c r="A1685" s="46"/>
    </row>
    <row r="1686" spans="1:1">
      <c r="A1686" s="46"/>
    </row>
    <row r="1687" spans="1:1">
      <c r="A1687" s="46"/>
    </row>
    <row r="1688" spans="1:1">
      <c r="A1688" s="46"/>
    </row>
    <row r="1689" spans="1:1">
      <c r="A1689" s="46"/>
    </row>
    <row r="1690" spans="1:1">
      <c r="A1690" s="46"/>
    </row>
    <row r="1691" spans="1:1">
      <c r="A1691" s="46"/>
    </row>
    <row r="1692" spans="1:1">
      <c r="A1692" s="46"/>
    </row>
    <row r="1693" spans="1:1">
      <c r="A1693" s="46"/>
    </row>
    <row r="1694" spans="1:1">
      <c r="A1694" s="46"/>
    </row>
    <row r="1695" spans="1:1">
      <c r="A1695" s="46"/>
    </row>
    <row r="1696" spans="1:1">
      <c r="A1696" s="46"/>
    </row>
    <row r="1697" spans="1:1">
      <c r="A1697" s="46"/>
    </row>
    <row r="1698" spans="1:1">
      <c r="A1698" s="46"/>
    </row>
    <row r="1699" spans="1:1">
      <c r="A1699" s="46"/>
    </row>
    <row r="1700" spans="1:1">
      <c r="A1700" s="46"/>
    </row>
    <row r="1701" spans="1:1">
      <c r="A1701" s="46"/>
    </row>
    <row r="1702" spans="1:1">
      <c r="A1702" s="46"/>
    </row>
    <row r="1703" spans="1:1">
      <c r="A1703" s="46"/>
    </row>
    <row r="1704" spans="1:1">
      <c r="A1704" s="46"/>
    </row>
    <row r="1705" spans="1:1">
      <c r="A1705" s="46"/>
    </row>
    <row r="1706" spans="1:1">
      <c r="A1706" s="46"/>
    </row>
    <row r="1707" spans="1:1">
      <c r="A1707" s="46"/>
    </row>
    <row r="1708" spans="1:1">
      <c r="A1708" s="46"/>
    </row>
    <row r="1709" spans="1:1">
      <c r="A1709" s="46"/>
    </row>
    <row r="1710" spans="1:1">
      <c r="A1710" s="46"/>
    </row>
    <row r="1711" spans="1:1">
      <c r="A1711" s="46"/>
    </row>
    <row r="1712" spans="1:1">
      <c r="A1712" s="46"/>
    </row>
    <row r="1713" spans="1:1">
      <c r="A1713" s="46"/>
    </row>
    <row r="1714" spans="1:1">
      <c r="A1714" s="46"/>
    </row>
    <row r="1715" spans="1:1">
      <c r="A1715" s="46"/>
    </row>
    <row r="1716" spans="1:1">
      <c r="A1716" s="46"/>
    </row>
    <row r="1717" spans="1:1">
      <c r="A1717" s="46"/>
    </row>
    <row r="1718" spans="1:1">
      <c r="A1718" s="46"/>
    </row>
    <row r="1719" spans="1:1">
      <c r="A1719" s="46"/>
    </row>
    <row r="1720" spans="1:1">
      <c r="A1720" s="46"/>
    </row>
    <row r="1721" spans="1:1">
      <c r="A1721" s="46"/>
    </row>
    <row r="1722" spans="1:1">
      <c r="A1722" s="46"/>
    </row>
    <row r="1723" spans="1:1">
      <c r="A1723" s="46"/>
    </row>
    <row r="1724" spans="1:1">
      <c r="A1724" s="46"/>
    </row>
    <row r="1725" spans="1:1">
      <c r="A1725" s="46"/>
    </row>
    <row r="1726" spans="1:1">
      <c r="A1726" s="46"/>
    </row>
    <row r="1727" spans="1:1">
      <c r="A1727" s="46"/>
    </row>
    <row r="1728" spans="1:1">
      <c r="A1728" s="46"/>
    </row>
    <row r="1729" spans="1:1">
      <c r="A1729" s="46"/>
    </row>
    <row r="1730" spans="1:1">
      <c r="A1730" s="46"/>
    </row>
    <row r="1731" spans="1:1">
      <c r="A1731" s="46"/>
    </row>
    <row r="1732" spans="1:1">
      <c r="A1732" s="46"/>
    </row>
    <row r="1733" spans="1:1">
      <c r="A1733" s="46"/>
    </row>
    <row r="1734" spans="1:1">
      <c r="A1734" s="46"/>
    </row>
    <row r="1735" spans="1:1">
      <c r="A1735" s="46"/>
    </row>
    <row r="1736" spans="1:1">
      <c r="A1736" s="46"/>
    </row>
    <row r="1737" spans="1:1">
      <c r="A1737" s="46"/>
    </row>
    <row r="1738" spans="1:1">
      <c r="A1738" s="46"/>
    </row>
    <row r="1739" spans="1:1">
      <c r="A1739" s="46"/>
    </row>
    <row r="1740" spans="1:1">
      <c r="A1740" s="46"/>
    </row>
    <row r="1741" spans="1:1">
      <c r="A1741" s="46"/>
    </row>
    <row r="1742" spans="1:1">
      <c r="A1742" s="46"/>
    </row>
    <row r="1743" spans="1:1">
      <c r="A1743" s="46"/>
    </row>
    <row r="1744" spans="1:1">
      <c r="A1744" s="46"/>
    </row>
    <row r="1745" spans="1:1">
      <c r="A1745" s="46"/>
    </row>
    <row r="1746" spans="1:1">
      <c r="A1746" s="46"/>
    </row>
    <row r="1747" spans="1:1">
      <c r="A1747" s="46"/>
    </row>
    <row r="1748" spans="1:1">
      <c r="A1748" s="46"/>
    </row>
    <row r="1749" spans="1:1">
      <c r="A1749" s="46"/>
    </row>
    <row r="1750" spans="1:1">
      <c r="A1750" s="46"/>
    </row>
    <row r="1751" spans="1:1">
      <c r="A1751" s="46"/>
    </row>
    <row r="1752" spans="1:1">
      <c r="A1752" s="46"/>
    </row>
    <row r="1753" spans="1:1">
      <c r="A1753" s="46"/>
    </row>
    <row r="1754" spans="1:1">
      <c r="A1754" s="46"/>
    </row>
    <row r="1755" spans="1:1">
      <c r="A1755" s="46"/>
    </row>
    <row r="1756" spans="1:1">
      <c r="A1756" s="46"/>
    </row>
    <row r="1757" spans="1:1">
      <c r="A1757" s="46"/>
    </row>
    <row r="1758" spans="1:1">
      <c r="A1758" s="46"/>
    </row>
    <row r="1759" spans="1:1">
      <c r="A1759" s="46"/>
    </row>
    <row r="1760" spans="1:1">
      <c r="A1760" s="46"/>
    </row>
    <row r="1761" spans="1:1">
      <c r="A1761" s="46"/>
    </row>
    <row r="1762" spans="1:1">
      <c r="A1762" s="46"/>
    </row>
    <row r="1763" spans="1:1">
      <c r="A1763" s="46"/>
    </row>
    <row r="1764" spans="1:1">
      <c r="A1764" s="46"/>
    </row>
    <row r="1765" spans="1:1">
      <c r="A1765" s="46"/>
    </row>
    <row r="1766" spans="1:1">
      <c r="A1766" s="46"/>
    </row>
    <row r="1767" spans="1:1">
      <c r="A1767" s="46"/>
    </row>
    <row r="1768" spans="1:1">
      <c r="A1768" s="46"/>
    </row>
    <row r="1769" spans="1:1">
      <c r="A1769" s="46"/>
    </row>
    <row r="1770" spans="1:1">
      <c r="A1770" s="46"/>
    </row>
    <row r="1771" spans="1:1">
      <c r="A1771" s="46"/>
    </row>
    <row r="1772" spans="1:1">
      <c r="A1772" s="46"/>
    </row>
    <row r="1773" spans="1:1">
      <c r="A1773" s="46"/>
    </row>
    <row r="1774" spans="1:1">
      <c r="A1774" s="46"/>
    </row>
    <row r="1775" spans="1:1">
      <c r="A1775" s="46"/>
    </row>
    <row r="1776" spans="1:1">
      <c r="A1776" s="46"/>
    </row>
    <row r="1777" spans="1:1">
      <c r="A1777" s="46"/>
    </row>
    <row r="1778" spans="1:1">
      <c r="A1778" s="46"/>
    </row>
    <row r="1779" spans="1:1">
      <c r="A1779" s="46"/>
    </row>
    <row r="1780" spans="1:1">
      <c r="A1780" s="46"/>
    </row>
    <row r="1781" spans="1:1">
      <c r="A1781" s="46"/>
    </row>
    <row r="1782" spans="1:1">
      <c r="A1782" s="46"/>
    </row>
    <row r="1783" spans="1:1">
      <c r="A1783" s="46"/>
    </row>
    <row r="1784" spans="1:1">
      <c r="A1784" s="46"/>
    </row>
    <row r="1785" spans="1:1">
      <c r="A1785" s="46"/>
    </row>
    <row r="1786" spans="1:1">
      <c r="A1786" s="46"/>
    </row>
    <row r="1787" spans="1:1">
      <c r="A1787" s="46"/>
    </row>
    <row r="1788" spans="1:1">
      <c r="A1788" s="46"/>
    </row>
    <row r="1789" spans="1:1">
      <c r="A1789" s="46"/>
    </row>
    <row r="1790" spans="1:1">
      <c r="A1790" s="46"/>
    </row>
    <row r="1791" spans="1:1">
      <c r="A1791" s="46"/>
    </row>
    <row r="1792" spans="1:1">
      <c r="A1792" s="46"/>
    </row>
    <row r="1793" spans="1:1">
      <c r="A1793" s="46"/>
    </row>
    <row r="1794" spans="1:1">
      <c r="A1794" s="46"/>
    </row>
    <row r="1795" spans="1:1">
      <c r="A1795" s="46"/>
    </row>
    <row r="1796" spans="1:1">
      <c r="A1796" s="46"/>
    </row>
    <row r="1797" spans="1:1">
      <c r="A1797" s="46"/>
    </row>
    <row r="1798" spans="1:1">
      <c r="A1798" s="46"/>
    </row>
    <row r="1799" spans="1:1">
      <c r="A1799" s="46"/>
    </row>
    <row r="1800" spans="1:1">
      <c r="A1800" s="46"/>
    </row>
    <row r="1801" spans="1:1">
      <c r="A1801" s="46"/>
    </row>
    <row r="1802" spans="1:1">
      <c r="A1802" s="46"/>
    </row>
    <row r="1803" spans="1:1">
      <c r="A1803" s="46"/>
    </row>
    <row r="1804" spans="1:1">
      <c r="A1804" s="46"/>
    </row>
    <row r="1805" spans="1:1">
      <c r="A1805" s="46"/>
    </row>
    <row r="1806" spans="1:1">
      <c r="A1806" s="46"/>
    </row>
    <row r="1807" spans="1:1">
      <c r="A1807" s="46"/>
    </row>
    <row r="1808" spans="1:1">
      <c r="A1808" s="46"/>
    </row>
    <row r="1809" spans="1:1">
      <c r="A1809" s="46"/>
    </row>
    <row r="1810" spans="1:1">
      <c r="A1810" s="46"/>
    </row>
    <row r="1811" spans="1:1">
      <c r="A1811" s="46"/>
    </row>
    <row r="1812" spans="1:1">
      <c r="A1812" s="46"/>
    </row>
    <row r="1813" spans="1:1">
      <c r="A1813" s="46"/>
    </row>
    <row r="1814" spans="1:1">
      <c r="A1814" s="46"/>
    </row>
    <row r="1815" spans="1:1">
      <c r="A1815" s="46"/>
    </row>
    <row r="1816" spans="1:1">
      <c r="A1816" s="46"/>
    </row>
    <row r="1817" spans="1:1">
      <c r="A1817" s="46"/>
    </row>
    <row r="1818" spans="1:1">
      <c r="A1818" s="46"/>
    </row>
    <row r="1819" spans="1:1">
      <c r="A1819" s="46"/>
    </row>
    <row r="1820" spans="1:1">
      <c r="A1820" s="46"/>
    </row>
    <row r="1821" spans="1:1">
      <c r="A1821" s="46"/>
    </row>
    <row r="1822" spans="1:1">
      <c r="A1822" s="46"/>
    </row>
    <row r="1823" spans="1:1">
      <c r="A1823" s="46"/>
    </row>
    <row r="1824" spans="1:1">
      <c r="A1824" s="46"/>
    </row>
    <row r="1825" spans="1:1">
      <c r="A1825" s="46"/>
    </row>
    <row r="1826" spans="1:1">
      <c r="A1826" s="46"/>
    </row>
    <row r="1827" spans="1:1">
      <c r="A1827" s="46"/>
    </row>
    <row r="1828" spans="1:1">
      <c r="A1828" s="46"/>
    </row>
    <row r="1829" spans="1:1">
      <c r="A1829" s="46"/>
    </row>
    <row r="1830" spans="1:1">
      <c r="A1830" s="46"/>
    </row>
    <row r="1831" spans="1:1">
      <c r="A1831" s="46"/>
    </row>
    <row r="1832" spans="1:1">
      <c r="A1832" s="46"/>
    </row>
    <row r="1833" spans="1:1">
      <c r="A1833" s="46"/>
    </row>
    <row r="1834" spans="1:1">
      <c r="A1834" s="46"/>
    </row>
    <row r="1835" spans="1:1">
      <c r="A1835" s="46"/>
    </row>
    <row r="1836" spans="1:1">
      <c r="A1836" s="46"/>
    </row>
    <row r="1837" spans="1:1">
      <c r="A1837" s="46"/>
    </row>
    <row r="1838" spans="1:1">
      <c r="A1838" s="46"/>
    </row>
    <row r="1839" spans="1:1">
      <c r="A1839" s="46"/>
    </row>
    <row r="1840" spans="1:1">
      <c r="A1840" s="46"/>
    </row>
    <row r="1841" spans="1:1">
      <c r="A1841" s="46"/>
    </row>
    <row r="1842" spans="1:1">
      <c r="A1842" s="46"/>
    </row>
    <row r="1843" spans="1:1">
      <c r="A1843" s="46"/>
    </row>
    <row r="1844" spans="1:1">
      <c r="A1844" s="46"/>
    </row>
    <row r="1845" spans="1:1">
      <c r="A1845" s="46"/>
    </row>
    <row r="1846" spans="1:1">
      <c r="A1846" s="46"/>
    </row>
    <row r="1847" spans="1:1">
      <c r="A1847" s="46"/>
    </row>
    <row r="1848" spans="1:1">
      <c r="A1848" s="46"/>
    </row>
    <row r="1849" spans="1:1">
      <c r="A1849" s="46"/>
    </row>
    <row r="1850" spans="1:1">
      <c r="A1850" s="46"/>
    </row>
    <row r="1851" spans="1:1">
      <c r="A1851" s="46"/>
    </row>
    <row r="1852" spans="1:1">
      <c r="A1852" s="46"/>
    </row>
    <row r="1853" spans="1:1">
      <c r="A1853" s="46"/>
    </row>
    <row r="1854" spans="1:1">
      <c r="A1854" s="46"/>
    </row>
    <row r="1855" spans="1:1">
      <c r="A1855" s="46"/>
    </row>
    <row r="1856" spans="1:1">
      <c r="A1856" s="46"/>
    </row>
    <row r="1857" spans="1:1">
      <c r="A1857" s="46"/>
    </row>
    <row r="1858" spans="1:1">
      <c r="A1858" s="46"/>
    </row>
    <row r="1859" spans="1:1">
      <c r="A1859" s="46"/>
    </row>
    <row r="1860" spans="1:1">
      <c r="A1860" s="46"/>
    </row>
    <row r="1861" spans="1:1">
      <c r="A1861" s="46"/>
    </row>
    <row r="1862" spans="1:1">
      <c r="A1862" s="46"/>
    </row>
    <row r="1863" spans="1:1">
      <c r="A1863" s="46"/>
    </row>
    <row r="1864" spans="1:1">
      <c r="A1864" s="46"/>
    </row>
    <row r="1865" spans="1:1">
      <c r="A1865" s="46"/>
    </row>
    <row r="1866" spans="1:1">
      <c r="A1866" s="46"/>
    </row>
    <row r="1867" spans="1:1">
      <c r="A1867" s="46"/>
    </row>
    <row r="1868" spans="1:1">
      <c r="A1868" s="46"/>
    </row>
    <row r="1869" spans="1:1">
      <c r="A1869" s="46"/>
    </row>
    <row r="1870" spans="1:1">
      <c r="A1870" s="46"/>
    </row>
    <row r="1871" spans="1:1">
      <c r="A1871" s="46"/>
    </row>
    <row r="1872" spans="1:1">
      <c r="A1872" s="46"/>
    </row>
    <row r="1873" spans="1:1">
      <c r="A1873" s="46"/>
    </row>
    <row r="1874" spans="1:1">
      <c r="A1874" s="46"/>
    </row>
    <row r="1875" spans="1:1">
      <c r="A1875" s="46"/>
    </row>
    <row r="1876" spans="1:1">
      <c r="A1876" s="46"/>
    </row>
    <row r="1877" spans="1:1">
      <c r="A1877" s="46"/>
    </row>
    <row r="1878" spans="1:1">
      <c r="A1878" s="46"/>
    </row>
    <row r="1879" spans="1:1">
      <c r="A1879" s="46"/>
    </row>
    <row r="1880" spans="1:1">
      <c r="A1880" s="46"/>
    </row>
    <row r="1881" spans="1:1">
      <c r="A1881" s="46"/>
    </row>
    <row r="1882" spans="1:1">
      <c r="A1882" s="46"/>
    </row>
    <row r="1883" spans="1:1">
      <c r="A1883" s="46"/>
    </row>
    <row r="1884" spans="1:1">
      <c r="A1884" s="46"/>
    </row>
    <row r="1885" spans="1:1">
      <c r="A1885" s="46"/>
    </row>
    <row r="1886" spans="1:1">
      <c r="A1886" s="46"/>
    </row>
    <row r="1887" spans="1:1">
      <c r="A1887" s="46"/>
    </row>
    <row r="1888" spans="1:1">
      <c r="A1888" s="46"/>
    </row>
    <row r="1889" spans="1:1">
      <c r="A1889" s="46"/>
    </row>
    <row r="1890" spans="1:1">
      <c r="A1890" s="46"/>
    </row>
    <row r="1891" spans="1:1">
      <c r="A1891" s="46"/>
    </row>
    <row r="1892" spans="1:1">
      <c r="A1892" s="46"/>
    </row>
    <row r="1893" spans="1:1">
      <c r="A1893" s="46"/>
    </row>
    <row r="1894" spans="1:1">
      <c r="A1894" s="46"/>
    </row>
    <row r="1895" spans="1:1">
      <c r="A1895" s="46"/>
    </row>
    <row r="1896" spans="1:1">
      <c r="A1896" s="46"/>
    </row>
    <row r="1897" spans="1:1">
      <c r="A1897" s="46"/>
    </row>
    <row r="1898" spans="1:1">
      <c r="A1898" s="46"/>
    </row>
    <row r="1899" spans="1:1">
      <c r="A1899" s="46"/>
    </row>
    <row r="1900" spans="1:1">
      <c r="A1900" s="46"/>
    </row>
    <row r="1901" spans="1:1">
      <c r="A1901" s="46"/>
    </row>
    <row r="1902" spans="1:1">
      <c r="A1902" s="46"/>
    </row>
    <row r="1903" spans="1:1">
      <c r="A1903" s="46"/>
    </row>
    <row r="1904" spans="1:1">
      <c r="A1904" s="46"/>
    </row>
    <row r="1905" spans="1:1">
      <c r="A1905" s="46"/>
    </row>
    <row r="1906" spans="1:1">
      <c r="A1906" s="46"/>
    </row>
    <row r="1907" spans="1:1">
      <c r="A1907" s="46"/>
    </row>
    <row r="1908" spans="1:1">
      <c r="A1908" s="46"/>
    </row>
    <row r="1909" spans="1:1">
      <c r="A1909" s="46"/>
    </row>
    <row r="1910" spans="1:1">
      <c r="A1910" s="46"/>
    </row>
    <row r="1911" spans="1:1">
      <c r="A1911" s="46"/>
    </row>
    <row r="1912" spans="1:1">
      <c r="A1912" s="46"/>
    </row>
    <row r="1913" spans="1:1">
      <c r="A1913" s="46"/>
    </row>
    <row r="1914" spans="1:1">
      <c r="A1914" s="46"/>
    </row>
    <row r="1915" spans="1:1">
      <c r="A1915" s="46"/>
    </row>
    <row r="1916" spans="1:1">
      <c r="A1916" s="46"/>
    </row>
    <row r="1917" spans="1:1">
      <c r="A1917" s="46"/>
    </row>
    <row r="1918" spans="1:1">
      <c r="A1918" s="46"/>
    </row>
    <row r="1919" spans="1:1">
      <c r="A1919" s="46"/>
    </row>
    <row r="1920" spans="1:1">
      <c r="A1920" s="46"/>
    </row>
    <row r="1921" spans="1:1">
      <c r="A1921" s="46"/>
    </row>
    <row r="1922" spans="1:1">
      <c r="A1922" s="46"/>
    </row>
    <row r="1923" spans="1:1">
      <c r="A1923" s="46"/>
    </row>
    <row r="1924" spans="1:1">
      <c r="A1924" s="46"/>
    </row>
    <row r="1925" spans="1:1">
      <c r="A1925" s="46"/>
    </row>
    <row r="1926" spans="1:1">
      <c r="A1926" s="46"/>
    </row>
    <row r="1927" spans="1:1">
      <c r="A1927" s="46"/>
    </row>
    <row r="1928" spans="1:1">
      <c r="A1928" s="46"/>
    </row>
    <row r="1929" spans="1:1">
      <c r="A1929" s="46"/>
    </row>
    <row r="1930" spans="1:1">
      <c r="A1930" s="46"/>
    </row>
    <row r="1931" spans="1:1">
      <c r="A1931" s="46"/>
    </row>
    <row r="1932" spans="1:1">
      <c r="A1932" s="46"/>
    </row>
    <row r="1933" spans="1:1">
      <c r="A1933" s="46"/>
    </row>
    <row r="1934" spans="1:1">
      <c r="A1934" s="46"/>
    </row>
    <row r="1935" spans="1:1">
      <c r="A1935" s="46"/>
    </row>
    <row r="1936" spans="1:1">
      <c r="A1936" s="46"/>
    </row>
    <row r="1937" spans="1:1">
      <c r="A1937" s="46"/>
    </row>
    <row r="1938" spans="1:1">
      <c r="A1938" s="46"/>
    </row>
    <row r="1939" spans="1:1">
      <c r="A1939" s="46"/>
    </row>
    <row r="1940" spans="1:1">
      <c r="A1940" s="46"/>
    </row>
    <row r="1941" spans="1:1">
      <c r="A1941" s="46"/>
    </row>
    <row r="1942" spans="1:1">
      <c r="A1942" s="46"/>
    </row>
    <row r="1943" spans="1:1">
      <c r="A1943" s="46"/>
    </row>
    <row r="1944" spans="1:1">
      <c r="A1944" s="46"/>
    </row>
    <row r="1945" spans="1:1">
      <c r="A1945" s="46"/>
    </row>
    <row r="1946" spans="1:1">
      <c r="A1946" s="46"/>
    </row>
    <row r="1947" spans="1:1">
      <c r="A1947" s="46"/>
    </row>
    <row r="1948" spans="1:1">
      <c r="A1948" s="46"/>
    </row>
    <row r="1949" spans="1:1">
      <c r="A1949" s="46"/>
    </row>
    <row r="1950" spans="1:1">
      <c r="A1950" s="46"/>
    </row>
    <row r="1951" spans="1:1">
      <c r="A1951" s="46"/>
    </row>
    <row r="1952" spans="1:1">
      <c r="A1952" s="46"/>
    </row>
    <row r="1953" spans="1:1">
      <c r="A1953" s="46"/>
    </row>
    <row r="1954" spans="1:1">
      <c r="A1954" s="46"/>
    </row>
    <row r="1955" spans="1:1">
      <c r="A1955" s="46"/>
    </row>
    <row r="1956" spans="1:1">
      <c r="A1956" s="46"/>
    </row>
    <row r="1957" spans="1:1">
      <c r="A1957" s="46"/>
    </row>
    <row r="1958" spans="1:1">
      <c r="A1958" s="46"/>
    </row>
    <row r="1959" spans="1:1">
      <c r="A1959" s="46"/>
    </row>
    <row r="1960" spans="1:1">
      <c r="A1960" s="46"/>
    </row>
    <row r="1961" spans="1:1">
      <c r="A1961" s="46"/>
    </row>
    <row r="1962" spans="1:1">
      <c r="A1962" s="46"/>
    </row>
    <row r="1963" spans="1:1">
      <c r="A1963" s="46"/>
    </row>
    <row r="1964" spans="1:1">
      <c r="A1964" s="46"/>
    </row>
    <row r="1965" spans="1:1">
      <c r="A1965" s="46"/>
    </row>
    <row r="1966" spans="1:1">
      <c r="A1966" s="46"/>
    </row>
    <row r="1967" spans="1:1">
      <c r="A1967" s="46"/>
    </row>
    <row r="1968" spans="1:1">
      <c r="A1968" s="46"/>
    </row>
    <row r="1969" spans="1:1">
      <c r="A1969" s="46"/>
    </row>
    <row r="1970" spans="1:1">
      <c r="A1970" s="46"/>
    </row>
    <row r="1971" spans="1:1">
      <c r="A1971" s="46"/>
    </row>
    <row r="1972" spans="1:1">
      <c r="A1972" s="46"/>
    </row>
    <row r="1973" spans="1:1">
      <c r="A1973" s="46"/>
    </row>
    <row r="1974" spans="1:1">
      <c r="A1974" s="46"/>
    </row>
    <row r="1975" spans="1:1">
      <c r="A1975" s="46"/>
    </row>
    <row r="1976" spans="1:1">
      <c r="A1976" s="46"/>
    </row>
    <row r="1977" spans="1:1">
      <c r="A1977" s="46"/>
    </row>
    <row r="1978" spans="1:1">
      <c r="A1978" s="46"/>
    </row>
    <row r="1979" spans="1:1">
      <c r="A1979" s="46"/>
    </row>
    <row r="1980" spans="1:1">
      <c r="A1980" s="46"/>
    </row>
    <row r="1981" spans="1:1">
      <c r="A1981" s="46"/>
    </row>
    <row r="1982" spans="1:1">
      <c r="A1982" s="46"/>
    </row>
    <row r="1983" spans="1:1">
      <c r="A1983" s="46"/>
    </row>
    <row r="1984" spans="1:1">
      <c r="A1984" s="46"/>
    </row>
    <row r="1985" spans="1:1">
      <c r="A1985" s="46"/>
    </row>
    <row r="1986" spans="1:1">
      <c r="A1986" s="46"/>
    </row>
    <row r="1987" spans="1:1">
      <c r="A1987" s="46"/>
    </row>
    <row r="1988" spans="1:1">
      <c r="A1988" s="46"/>
    </row>
    <row r="1989" spans="1:1">
      <c r="A1989" s="46"/>
    </row>
    <row r="1990" spans="1:1">
      <c r="A1990" s="46"/>
    </row>
    <row r="1991" spans="1:1">
      <c r="A1991" s="46"/>
    </row>
    <row r="1992" spans="1:1">
      <c r="A1992" s="46"/>
    </row>
    <row r="1993" spans="1:1">
      <c r="A1993" s="46"/>
    </row>
    <row r="1994" spans="1:1">
      <c r="A1994" s="46"/>
    </row>
    <row r="1995" spans="1:1">
      <c r="A1995" s="46"/>
    </row>
    <row r="1996" spans="1:1">
      <c r="A1996" s="46"/>
    </row>
    <row r="1997" spans="1:1">
      <c r="A1997" s="46"/>
    </row>
    <row r="1998" spans="1:1">
      <c r="A1998" s="46"/>
    </row>
    <row r="1999" spans="1:1">
      <c r="A1999" s="46"/>
    </row>
    <row r="2000" spans="1:1">
      <c r="A2000" s="46"/>
    </row>
    <row r="2001" spans="1:1">
      <c r="A2001" s="46"/>
    </row>
    <row r="2002" spans="1:1">
      <c r="A2002" s="46"/>
    </row>
    <row r="2003" spans="1:1">
      <c r="A2003" s="46"/>
    </row>
    <row r="2004" spans="1:1">
      <c r="A2004" s="46"/>
    </row>
    <row r="2005" spans="1:1">
      <c r="A2005" s="46"/>
    </row>
    <row r="2006" spans="1:1">
      <c r="A2006" s="46"/>
    </row>
    <row r="2007" spans="1:1">
      <c r="A2007" s="46"/>
    </row>
    <row r="2008" spans="1:1">
      <c r="A2008" s="46"/>
    </row>
    <row r="2009" spans="1:1">
      <c r="A2009" s="46"/>
    </row>
    <row r="2010" spans="1:1">
      <c r="A2010" s="46"/>
    </row>
    <row r="2011" spans="1:1">
      <c r="A2011" s="46"/>
    </row>
    <row r="2012" spans="1:1">
      <c r="A2012" s="46"/>
    </row>
    <row r="2013" spans="1:1">
      <c r="A2013" s="46"/>
    </row>
    <row r="2014" spans="1:1">
      <c r="A2014" s="46"/>
    </row>
    <row r="2015" spans="1:1">
      <c r="A2015" s="46"/>
    </row>
    <row r="2016" spans="1:1">
      <c r="A2016" s="46"/>
    </row>
    <row r="2017" spans="1:1">
      <c r="A2017" s="46"/>
    </row>
    <row r="2018" spans="1:1">
      <c r="A2018" s="46"/>
    </row>
    <row r="2019" spans="1:1">
      <c r="A2019" s="46"/>
    </row>
    <row r="2020" spans="1:1">
      <c r="A2020" s="46"/>
    </row>
    <row r="2021" spans="1:1">
      <c r="A2021" s="46"/>
    </row>
    <row r="2022" spans="1:1">
      <c r="A2022" s="46"/>
    </row>
    <row r="2023" spans="1:1">
      <c r="A2023" s="46"/>
    </row>
    <row r="2024" spans="1:1">
      <c r="A2024" s="46"/>
    </row>
    <row r="2025" spans="1:1">
      <c r="A2025" s="46"/>
    </row>
    <row r="2026" spans="1:1">
      <c r="A2026" s="46"/>
    </row>
    <row r="2027" spans="1:1">
      <c r="A2027" s="46"/>
    </row>
    <row r="2028" spans="1:1">
      <c r="A2028" s="46"/>
    </row>
    <row r="2029" spans="1:1">
      <c r="A2029" s="46"/>
    </row>
    <row r="2030" spans="1:1">
      <c r="A2030" s="46"/>
    </row>
    <row r="2031" spans="1:1">
      <c r="A2031" s="46"/>
    </row>
    <row r="2032" spans="1:1">
      <c r="A2032" s="46"/>
    </row>
    <row r="2033" spans="1:1">
      <c r="A2033" s="46"/>
    </row>
    <row r="2034" spans="1:1">
      <c r="A2034" s="46"/>
    </row>
    <row r="2035" spans="1:1">
      <c r="A2035" s="46"/>
    </row>
    <row r="2036" spans="1:1">
      <c r="A2036" s="46"/>
    </row>
    <row r="2037" spans="1:1">
      <c r="A2037" s="46"/>
    </row>
    <row r="2038" spans="1:1">
      <c r="A2038" s="46"/>
    </row>
    <row r="2039" spans="1:1">
      <c r="A2039" s="46"/>
    </row>
    <row r="2040" spans="1:1">
      <c r="A2040" s="46"/>
    </row>
    <row r="2041" spans="1:1">
      <c r="A2041" s="46"/>
    </row>
    <row r="2042" spans="1:1">
      <c r="A2042" s="46"/>
    </row>
    <row r="2043" spans="1:1">
      <c r="A2043" s="46"/>
    </row>
    <row r="2044" spans="1:1">
      <c r="A2044" s="46"/>
    </row>
    <row r="2045" spans="1:1">
      <c r="A2045" s="46"/>
    </row>
    <row r="2046" spans="1:1">
      <c r="A2046" s="46"/>
    </row>
    <row r="2047" spans="1:1">
      <c r="A2047" s="46"/>
    </row>
    <row r="2048" spans="1:1">
      <c r="A2048" s="46"/>
    </row>
    <row r="2049" spans="1:1">
      <c r="A2049" s="46"/>
    </row>
    <row r="2050" spans="1:1">
      <c r="A2050" s="46"/>
    </row>
    <row r="2051" spans="1:1">
      <c r="A2051" s="46"/>
    </row>
    <row r="2052" spans="1:1">
      <c r="A2052" s="46"/>
    </row>
    <row r="2053" spans="1:1">
      <c r="A2053" s="46"/>
    </row>
    <row r="2054" spans="1:1">
      <c r="A2054" s="46"/>
    </row>
    <row r="2055" spans="1:1">
      <c r="A2055" s="46"/>
    </row>
    <row r="2056" spans="1:1">
      <c r="A2056" s="46"/>
    </row>
    <row r="2057" spans="1:1">
      <c r="A2057" s="46"/>
    </row>
    <row r="2058" spans="1:1">
      <c r="A2058" s="46"/>
    </row>
    <row r="2059" spans="1:1">
      <c r="A2059" s="46"/>
    </row>
    <row r="2060" spans="1:1">
      <c r="A2060" s="46"/>
    </row>
    <row r="2061" spans="1:1">
      <c r="A2061" s="46"/>
    </row>
    <row r="2062" spans="1:1">
      <c r="A2062" s="46"/>
    </row>
    <row r="2063" spans="1:1">
      <c r="A2063" s="46"/>
    </row>
    <row r="2064" spans="1:1">
      <c r="A2064" s="46"/>
    </row>
    <row r="2065" spans="1:1">
      <c r="A2065" s="46"/>
    </row>
    <row r="2066" spans="1:1">
      <c r="A2066" s="46"/>
    </row>
    <row r="2067" spans="1:1">
      <c r="A2067" s="46"/>
    </row>
    <row r="2068" spans="1:1">
      <c r="A2068" s="46"/>
    </row>
    <row r="2069" spans="1:1">
      <c r="A2069" s="46"/>
    </row>
    <row r="2070" spans="1:1">
      <c r="A2070" s="46"/>
    </row>
    <row r="2071" spans="1:1">
      <c r="A2071" s="46"/>
    </row>
    <row r="2072" spans="1:1">
      <c r="A2072" s="46"/>
    </row>
    <row r="2073" spans="1:1">
      <c r="A2073" s="46"/>
    </row>
    <row r="2074" spans="1:1">
      <c r="A2074" s="46"/>
    </row>
    <row r="2075" spans="1:1">
      <c r="A2075" s="46"/>
    </row>
    <row r="2076" spans="1:1">
      <c r="A2076" s="46"/>
    </row>
    <row r="2077" spans="1:1">
      <c r="A2077" s="46"/>
    </row>
    <row r="2078" spans="1:1">
      <c r="A2078" s="46"/>
    </row>
    <row r="2079" spans="1:1">
      <c r="A2079" s="46"/>
    </row>
    <row r="2080" spans="1:1">
      <c r="A2080" s="46"/>
    </row>
    <row r="2081" spans="1:1">
      <c r="A2081" s="46"/>
    </row>
    <row r="2082" spans="1:1">
      <c r="A2082" s="46"/>
    </row>
    <row r="2083" spans="1:1">
      <c r="A2083" s="46"/>
    </row>
    <row r="2084" spans="1:1">
      <c r="A2084" s="46"/>
    </row>
    <row r="2085" spans="1:1">
      <c r="A2085" s="46"/>
    </row>
    <row r="2086" spans="1:1">
      <c r="A2086" s="46"/>
    </row>
    <row r="2087" spans="1:1">
      <c r="A2087" s="46"/>
    </row>
    <row r="2088" spans="1:1">
      <c r="A2088" s="46"/>
    </row>
    <row r="2089" spans="1:1">
      <c r="A2089" s="46"/>
    </row>
    <row r="2090" spans="1:1">
      <c r="A2090" s="46"/>
    </row>
    <row r="2091" spans="1:1">
      <c r="A2091" s="46"/>
    </row>
    <row r="2092" spans="1:1">
      <c r="A2092" s="46"/>
    </row>
    <row r="2093" spans="1:1">
      <c r="A2093" s="46"/>
    </row>
    <row r="2094" spans="1:1">
      <c r="A2094" s="46"/>
    </row>
    <row r="2095" spans="1:1">
      <c r="A2095" s="46"/>
    </row>
    <row r="2096" spans="1:1">
      <c r="A2096" s="46"/>
    </row>
    <row r="2097" spans="1:1">
      <c r="A2097" s="46"/>
    </row>
    <row r="2098" spans="1:1">
      <c r="A2098" s="46"/>
    </row>
    <row r="2099" spans="1:1">
      <c r="A2099" s="46"/>
    </row>
    <row r="2100" spans="1:1">
      <c r="A2100" s="46"/>
    </row>
    <row r="2101" spans="1:1">
      <c r="A2101" s="46"/>
    </row>
    <row r="2102" spans="1:1">
      <c r="A2102" s="46"/>
    </row>
    <row r="2103" spans="1:1">
      <c r="A2103" s="46"/>
    </row>
    <row r="2104" spans="1:1">
      <c r="A2104" s="46"/>
    </row>
    <row r="2105" spans="1:1">
      <c r="A2105" s="46"/>
    </row>
    <row r="2106" spans="1:1">
      <c r="A2106" s="46"/>
    </row>
    <row r="2107" spans="1:1">
      <c r="A2107" s="46"/>
    </row>
    <row r="2108" spans="1:1">
      <c r="A2108" s="46"/>
    </row>
    <row r="2109" spans="1:1">
      <c r="A2109" s="46"/>
    </row>
    <row r="2110" spans="1:1">
      <c r="A2110" s="46"/>
    </row>
    <row r="2111" spans="1:1">
      <c r="A2111" s="46"/>
    </row>
    <row r="2112" spans="1:1">
      <c r="A2112" s="46"/>
    </row>
    <row r="2113" spans="1:1">
      <c r="A2113" s="46"/>
    </row>
    <row r="2114" spans="1:1">
      <c r="A2114" s="46"/>
    </row>
    <row r="2115" spans="1:1">
      <c r="A2115" s="46"/>
    </row>
    <row r="2116" spans="1:1">
      <c r="A2116" s="46"/>
    </row>
    <row r="2117" spans="1:1">
      <c r="A2117" s="46"/>
    </row>
    <row r="2118" spans="1:1">
      <c r="A2118" s="46"/>
    </row>
    <row r="2119" spans="1:1">
      <c r="A2119" s="46"/>
    </row>
    <row r="2120" spans="1:1">
      <c r="A2120" s="46"/>
    </row>
    <row r="2121" spans="1:1">
      <c r="A2121" s="46"/>
    </row>
    <row r="2122" spans="1:1">
      <c r="A2122" s="46"/>
    </row>
    <row r="2123" spans="1:1">
      <c r="A2123" s="46"/>
    </row>
    <row r="2124" spans="1:1">
      <c r="A2124" s="46"/>
    </row>
    <row r="2125" spans="1:1">
      <c r="A2125" s="46"/>
    </row>
    <row r="2126" spans="1:1">
      <c r="A2126" s="46"/>
    </row>
    <row r="2127" spans="1:1">
      <c r="A2127" s="46"/>
    </row>
    <row r="2128" spans="1:1">
      <c r="A2128" s="46"/>
    </row>
    <row r="2129" spans="1:1">
      <c r="A2129" s="46"/>
    </row>
    <row r="2130" spans="1:1">
      <c r="A2130" s="46"/>
    </row>
    <row r="2131" spans="1:1">
      <c r="A2131" s="46"/>
    </row>
    <row r="2132" spans="1:1">
      <c r="A2132" s="46"/>
    </row>
    <row r="2133" spans="1:1">
      <c r="A2133" s="46"/>
    </row>
    <row r="2134" spans="1:1">
      <c r="A2134" s="46"/>
    </row>
    <row r="2135" spans="1:1">
      <c r="A2135" s="46"/>
    </row>
    <row r="2136" spans="1:1">
      <c r="A2136" s="46"/>
    </row>
    <row r="2137" spans="1:1">
      <c r="A2137" s="46"/>
    </row>
    <row r="2138" spans="1:1">
      <c r="A2138" s="46"/>
    </row>
    <row r="2139" spans="1:1">
      <c r="A2139" s="46"/>
    </row>
    <row r="2140" spans="1:1">
      <c r="A2140" s="46"/>
    </row>
    <row r="2141" spans="1:1">
      <c r="A2141" s="46"/>
    </row>
    <row r="2142" spans="1:1">
      <c r="A2142" s="46"/>
    </row>
    <row r="2143" spans="1:1">
      <c r="A2143" s="46"/>
    </row>
    <row r="2144" spans="1:1">
      <c r="A2144" s="46"/>
    </row>
    <row r="2145" spans="1:1">
      <c r="A2145" s="46"/>
    </row>
    <row r="2146" spans="1:1">
      <c r="A2146" s="46"/>
    </row>
    <row r="2147" spans="1:1">
      <c r="A2147" s="46"/>
    </row>
    <row r="2148" spans="1:1">
      <c r="A2148" s="46"/>
    </row>
    <row r="2149" spans="1:1">
      <c r="A2149" s="46"/>
    </row>
    <row r="2150" spans="1:1">
      <c r="A2150" s="46"/>
    </row>
    <row r="2151" spans="1:1">
      <c r="A2151" s="46"/>
    </row>
    <row r="2152" spans="1:1">
      <c r="A2152" s="46"/>
    </row>
    <row r="2153" spans="1:1">
      <c r="A2153" s="46"/>
    </row>
    <row r="2154" spans="1:1">
      <c r="A2154" s="46"/>
    </row>
    <row r="2155" spans="1:1">
      <c r="A2155" s="46"/>
    </row>
    <row r="2156" spans="1:1">
      <c r="A2156" s="46"/>
    </row>
    <row r="2157" spans="1:1">
      <c r="A2157" s="46"/>
    </row>
    <row r="2158" spans="1:1">
      <c r="A2158" s="46"/>
    </row>
    <row r="2159" spans="1:1">
      <c r="A2159" s="46"/>
    </row>
    <row r="2160" spans="1:1">
      <c r="A2160" s="46"/>
    </row>
    <row r="2161" spans="1:1">
      <c r="A2161" s="46"/>
    </row>
    <row r="2162" spans="1:1">
      <c r="A2162" s="46"/>
    </row>
    <row r="2163" spans="1:1">
      <c r="A2163" s="46"/>
    </row>
    <row r="2164" spans="1:1">
      <c r="A2164" s="46"/>
    </row>
    <row r="2165" spans="1:1">
      <c r="A2165" s="46"/>
    </row>
    <row r="2166" spans="1:1">
      <c r="A2166" s="46"/>
    </row>
    <row r="2167" spans="1:1">
      <c r="A2167" s="46"/>
    </row>
    <row r="2168" spans="1:1">
      <c r="A2168" s="46"/>
    </row>
    <row r="2169" spans="1:1">
      <c r="A2169" s="46"/>
    </row>
    <row r="2170" spans="1:1">
      <c r="A2170" s="46"/>
    </row>
    <row r="2171" spans="1:1">
      <c r="A2171" s="46"/>
    </row>
    <row r="2172" spans="1:1">
      <c r="A2172" s="46"/>
    </row>
    <row r="2173" spans="1:1">
      <c r="A2173" s="46"/>
    </row>
    <row r="2174" spans="1:1">
      <c r="A2174" s="46"/>
    </row>
    <row r="2175" spans="1:1">
      <c r="A2175" s="46"/>
    </row>
    <row r="2176" spans="1:1">
      <c r="A2176" s="46"/>
    </row>
    <row r="2177" spans="1:1">
      <c r="A2177" s="46"/>
    </row>
    <row r="2178" spans="1:1">
      <c r="A2178" s="46"/>
    </row>
    <row r="2179" spans="1:1">
      <c r="A2179" s="46"/>
    </row>
    <row r="2180" spans="1:1">
      <c r="A2180" s="46"/>
    </row>
    <row r="2181" spans="1:1">
      <c r="A2181" s="46"/>
    </row>
    <row r="2182" spans="1:1">
      <c r="A2182" s="46"/>
    </row>
    <row r="2183" spans="1:1">
      <c r="A2183" s="46"/>
    </row>
    <row r="2184" spans="1:1">
      <c r="A2184" s="46"/>
    </row>
    <row r="2185" spans="1:1">
      <c r="A2185" s="46"/>
    </row>
    <row r="2186" spans="1:1">
      <c r="A2186" s="46"/>
    </row>
    <row r="2187" spans="1:1">
      <c r="A2187" s="46"/>
    </row>
    <row r="2188" spans="1:1">
      <c r="A2188" s="46"/>
    </row>
    <row r="2189" spans="1:1">
      <c r="A2189" s="46"/>
    </row>
    <row r="2190" spans="1:1">
      <c r="A2190" s="46"/>
    </row>
    <row r="2191" spans="1:1">
      <c r="A2191" s="46"/>
    </row>
    <row r="2192" spans="1:1">
      <c r="A2192" s="46"/>
    </row>
    <row r="2193" spans="1:1">
      <c r="A2193" s="46"/>
    </row>
    <row r="2194" spans="1:1">
      <c r="A2194" s="46"/>
    </row>
    <row r="2195" spans="1:1">
      <c r="A2195" s="46"/>
    </row>
    <row r="2196" spans="1:1">
      <c r="A2196" s="46"/>
    </row>
    <row r="2197" spans="1:1">
      <c r="A2197" s="46"/>
    </row>
    <row r="2198" spans="1:1">
      <c r="A2198" s="46"/>
    </row>
    <row r="2199" spans="1:1">
      <c r="A2199" s="46"/>
    </row>
    <row r="2200" spans="1:1">
      <c r="A2200" s="46"/>
    </row>
    <row r="2201" spans="1:1">
      <c r="A2201" s="46"/>
    </row>
    <row r="2202" spans="1:1">
      <c r="A2202" s="46"/>
    </row>
    <row r="2203" spans="1:1">
      <c r="A2203" s="46"/>
    </row>
    <row r="2204" spans="1:1">
      <c r="A2204" s="46"/>
    </row>
    <row r="2205" spans="1:1">
      <c r="A2205" s="46"/>
    </row>
    <row r="2206" spans="1:1">
      <c r="A2206" s="46"/>
    </row>
    <row r="2207" spans="1:1">
      <c r="A2207" s="46"/>
    </row>
    <row r="2208" spans="1:1">
      <c r="A2208" s="46"/>
    </row>
    <row r="2209" spans="1:1">
      <c r="A2209" s="46"/>
    </row>
    <row r="2210" spans="1:1">
      <c r="A2210" s="46"/>
    </row>
    <row r="2211" spans="1:1">
      <c r="A2211" s="46"/>
    </row>
    <row r="2212" spans="1:1">
      <c r="A2212" s="46"/>
    </row>
    <row r="2213" spans="1:1">
      <c r="A2213" s="46"/>
    </row>
    <row r="2214" spans="1:1">
      <c r="A2214" s="46"/>
    </row>
    <row r="2215" spans="1:1">
      <c r="A2215" s="46"/>
    </row>
    <row r="2216" spans="1:1">
      <c r="A2216" s="46"/>
    </row>
    <row r="2217" spans="1:1">
      <c r="A2217" s="46"/>
    </row>
    <row r="2218" spans="1:1">
      <c r="A2218" s="46"/>
    </row>
    <row r="2219" spans="1:1">
      <c r="A2219" s="46"/>
    </row>
    <row r="2220" spans="1:1">
      <c r="A2220" s="46"/>
    </row>
    <row r="2221" spans="1:1">
      <c r="A2221" s="46"/>
    </row>
    <row r="2222" spans="1:1">
      <c r="A2222" s="46"/>
    </row>
    <row r="2223" spans="1:1">
      <c r="A2223" s="46"/>
    </row>
    <row r="2224" spans="1:1">
      <c r="A2224" s="46"/>
    </row>
    <row r="2225" spans="1:1">
      <c r="A2225" s="46"/>
    </row>
    <row r="2226" spans="1:1">
      <c r="A2226" s="46"/>
    </row>
    <row r="2227" spans="1:1">
      <c r="A2227" s="46"/>
    </row>
    <row r="2228" spans="1:1">
      <c r="A2228" s="46"/>
    </row>
    <row r="2229" spans="1:1">
      <c r="A2229" s="46"/>
    </row>
    <row r="2230" spans="1:1">
      <c r="A2230" s="46"/>
    </row>
    <row r="2231" spans="1:1">
      <c r="A2231" s="46"/>
    </row>
    <row r="2232" spans="1:1">
      <c r="A2232" s="46"/>
    </row>
    <row r="2233" spans="1:1">
      <c r="A2233" s="46"/>
    </row>
    <row r="2234" spans="1:1">
      <c r="A2234" s="46"/>
    </row>
    <row r="2235" spans="1:1">
      <c r="A2235" s="46"/>
    </row>
    <row r="2236" spans="1:1">
      <c r="A2236" s="46"/>
    </row>
    <row r="2237" spans="1:1">
      <c r="A2237" s="46"/>
    </row>
    <row r="2238" spans="1:1">
      <c r="A2238" s="46"/>
    </row>
    <row r="2239" spans="1:1">
      <c r="A2239" s="46"/>
    </row>
    <row r="2240" spans="1:1">
      <c r="A2240" s="46"/>
    </row>
    <row r="2241" spans="1:1">
      <c r="A2241" s="46"/>
    </row>
    <row r="2242" spans="1:1">
      <c r="A2242" s="46"/>
    </row>
    <row r="2243" spans="1:1">
      <c r="A2243" s="46"/>
    </row>
    <row r="2244" spans="1:1">
      <c r="A2244" s="46"/>
    </row>
    <row r="2245" spans="1:1">
      <c r="A2245" s="46"/>
    </row>
    <row r="2246" spans="1:1">
      <c r="A2246" s="46"/>
    </row>
    <row r="2247" spans="1:1">
      <c r="A2247" s="46"/>
    </row>
    <row r="2248" spans="1:1">
      <c r="A2248" s="46"/>
    </row>
    <row r="2249" spans="1:1">
      <c r="A2249" s="46"/>
    </row>
    <row r="2250" spans="1:1">
      <c r="A2250" s="46"/>
    </row>
    <row r="2251" spans="1:1">
      <c r="A2251" s="46"/>
    </row>
    <row r="2252" spans="1:1">
      <c r="A2252" s="46"/>
    </row>
    <row r="2253" spans="1:1">
      <c r="A2253" s="46"/>
    </row>
    <row r="2254" spans="1:1">
      <c r="A2254" s="46"/>
    </row>
    <row r="2255" spans="1:1">
      <c r="A2255" s="46"/>
    </row>
    <row r="2256" spans="1:1">
      <c r="A2256" s="46"/>
    </row>
    <row r="2257" spans="1:1">
      <c r="A2257" s="46"/>
    </row>
    <row r="2258" spans="1:1">
      <c r="A2258" s="46"/>
    </row>
    <row r="2259" spans="1:1">
      <c r="A2259" s="46"/>
    </row>
    <row r="2260" spans="1:1">
      <c r="A2260" s="46"/>
    </row>
    <row r="2261" spans="1:1">
      <c r="A2261" s="46"/>
    </row>
    <row r="2262" spans="1:1">
      <c r="A2262" s="46"/>
    </row>
    <row r="2263" spans="1:1">
      <c r="A2263" s="46"/>
    </row>
    <row r="2264" spans="1:1">
      <c r="A2264" s="46"/>
    </row>
    <row r="2265" spans="1:1">
      <c r="A2265" s="46"/>
    </row>
    <row r="2266" spans="1:1">
      <c r="A2266" s="46"/>
    </row>
    <row r="2267" spans="1:1">
      <c r="A2267" s="46"/>
    </row>
    <row r="2268" spans="1:1">
      <c r="A2268" s="46"/>
    </row>
    <row r="2269" spans="1:1">
      <c r="A2269" s="46"/>
    </row>
    <row r="2270" spans="1:1">
      <c r="A2270" s="46"/>
    </row>
    <row r="2271" spans="1:1">
      <c r="A2271" s="46"/>
    </row>
    <row r="2272" spans="1:1">
      <c r="A2272" s="46"/>
    </row>
    <row r="2273" spans="1:1">
      <c r="A2273" s="46"/>
    </row>
    <row r="2274" spans="1:1">
      <c r="A2274" s="46"/>
    </row>
    <row r="2275" spans="1:1">
      <c r="A2275" s="46"/>
    </row>
    <row r="2276" spans="1:1">
      <c r="A2276" s="46"/>
    </row>
    <row r="2277" spans="1:1">
      <c r="A2277" s="46"/>
    </row>
    <row r="2278" spans="1:1">
      <c r="A2278" s="46"/>
    </row>
    <row r="2279" spans="1:1">
      <c r="A2279" s="46"/>
    </row>
    <row r="2280" spans="1:1">
      <c r="A2280" s="46"/>
    </row>
    <row r="2281" spans="1:1">
      <c r="A2281" s="46"/>
    </row>
    <row r="2282" spans="1:1">
      <c r="A2282" s="46"/>
    </row>
    <row r="2283" spans="1:1">
      <c r="A2283" s="46"/>
    </row>
    <row r="2284" spans="1:1">
      <c r="A2284" s="46"/>
    </row>
    <row r="2285" spans="1:1">
      <c r="A2285" s="46"/>
    </row>
    <row r="2286" spans="1:1">
      <c r="A2286" s="46"/>
    </row>
    <row r="2287" spans="1:1">
      <c r="A2287" s="46"/>
    </row>
    <row r="2288" spans="1:1">
      <c r="A2288" s="46"/>
    </row>
    <row r="2289" spans="1:1">
      <c r="A2289" s="46"/>
    </row>
    <row r="2290" spans="1:1">
      <c r="A2290" s="46"/>
    </row>
    <row r="2291" spans="1:1">
      <c r="A2291" s="46"/>
    </row>
    <row r="2292" spans="1:1">
      <c r="A2292" s="46"/>
    </row>
    <row r="2293" spans="1:1">
      <c r="A2293" s="46"/>
    </row>
    <row r="2294" spans="1:1">
      <c r="A2294" s="46"/>
    </row>
    <row r="2295" spans="1:1">
      <c r="A2295" s="46"/>
    </row>
    <row r="2296" spans="1:1">
      <c r="A2296" s="46"/>
    </row>
    <row r="2297" spans="1:1">
      <c r="A2297" s="46"/>
    </row>
    <row r="2298" spans="1:1">
      <c r="A2298" s="46"/>
    </row>
    <row r="2299" spans="1:1">
      <c r="A2299" s="46"/>
    </row>
    <row r="2300" spans="1:1">
      <c r="A2300" s="46"/>
    </row>
    <row r="2301" spans="1:1">
      <c r="A2301" s="46"/>
    </row>
    <row r="2302" spans="1:1">
      <c r="A2302" s="46"/>
    </row>
    <row r="2303" spans="1:1">
      <c r="A2303" s="46"/>
    </row>
    <row r="2304" spans="1:1">
      <c r="A2304" s="46"/>
    </row>
    <row r="2305" spans="1:1">
      <c r="A2305" s="46"/>
    </row>
    <row r="2306" spans="1:1">
      <c r="A2306" s="46"/>
    </row>
    <row r="2307" spans="1:1">
      <c r="A2307" s="46"/>
    </row>
    <row r="2308" spans="1:1">
      <c r="A2308" s="46"/>
    </row>
    <row r="2309" spans="1:1">
      <c r="A2309" s="46"/>
    </row>
    <row r="2310" spans="1:1">
      <c r="A2310" s="46"/>
    </row>
    <row r="2311" spans="1:1">
      <c r="A2311" s="46"/>
    </row>
    <row r="2312" spans="1:1">
      <c r="A2312" s="46"/>
    </row>
    <row r="2313" spans="1:1">
      <c r="A2313" s="46"/>
    </row>
    <row r="2314" spans="1:1">
      <c r="A2314" s="46"/>
    </row>
    <row r="2315" spans="1:1">
      <c r="A2315" s="46"/>
    </row>
    <row r="2316" spans="1:1">
      <c r="A2316" s="46"/>
    </row>
    <row r="2317" spans="1:1">
      <c r="A2317" s="46"/>
    </row>
    <row r="2318" spans="1:1">
      <c r="A2318" s="46"/>
    </row>
    <row r="2319" spans="1:1">
      <c r="A2319" s="46"/>
    </row>
    <row r="2320" spans="1:1">
      <c r="A2320" s="46"/>
    </row>
    <row r="2321" spans="1:1">
      <c r="A2321" s="46"/>
    </row>
    <row r="2322" spans="1:1">
      <c r="A2322" s="46"/>
    </row>
    <row r="2323" spans="1:1">
      <c r="A2323" s="46"/>
    </row>
    <row r="2324" spans="1:1">
      <c r="A2324" s="46"/>
    </row>
    <row r="2325" spans="1:1">
      <c r="A2325" s="46"/>
    </row>
    <row r="2326" spans="1:1">
      <c r="A2326" s="46"/>
    </row>
    <row r="2327" spans="1:1">
      <c r="A2327" s="46"/>
    </row>
    <row r="2328" spans="1:1">
      <c r="A2328" s="46"/>
    </row>
    <row r="2329" spans="1:1">
      <c r="A2329" s="46"/>
    </row>
    <row r="2330" spans="1:1">
      <c r="A2330" s="46"/>
    </row>
    <row r="2331" spans="1:1">
      <c r="A2331" s="46"/>
    </row>
    <row r="2332" spans="1:1">
      <c r="A2332" s="46"/>
    </row>
    <row r="2333" spans="1:1">
      <c r="A2333" s="46"/>
    </row>
    <row r="2334" spans="1:1">
      <c r="A2334" s="46"/>
    </row>
    <row r="2335" spans="1:1">
      <c r="A2335" s="46"/>
    </row>
    <row r="2336" spans="1:1">
      <c r="A2336" s="46"/>
    </row>
    <row r="2337" spans="1:1">
      <c r="A2337" s="46"/>
    </row>
    <row r="2338" spans="1:1">
      <c r="A2338" s="46"/>
    </row>
    <row r="2339" spans="1:1">
      <c r="A2339" s="46"/>
    </row>
    <row r="2340" spans="1:1">
      <c r="A2340" s="46"/>
    </row>
    <row r="2341" spans="1:1">
      <c r="A2341" s="46"/>
    </row>
    <row r="2342" spans="1:1">
      <c r="A2342" s="46"/>
    </row>
    <row r="2343" spans="1:1">
      <c r="A2343" s="46"/>
    </row>
    <row r="2344" spans="1:1">
      <c r="A2344" s="46"/>
    </row>
    <row r="2345" spans="1:1">
      <c r="A2345" s="46"/>
    </row>
    <row r="2346" spans="1:1">
      <c r="A2346" s="46"/>
    </row>
    <row r="2347" spans="1:1">
      <c r="A2347" s="46"/>
    </row>
    <row r="2348" spans="1:1">
      <c r="A2348" s="46"/>
    </row>
    <row r="2349" spans="1:1">
      <c r="A2349" s="46"/>
    </row>
    <row r="2350" spans="1:1">
      <c r="A2350" s="46"/>
    </row>
    <row r="2351" spans="1:1">
      <c r="A2351" s="46"/>
    </row>
    <row r="2352" spans="1:1">
      <c r="A2352" s="46"/>
    </row>
    <row r="2353" spans="1:1">
      <c r="A2353" s="46"/>
    </row>
    <row r="2354" spans="1:1">
      <c r="A2354" s="46"/>
    </row>
    <row r="2355" spans="1:1">
      <c r="A2355" s="46"/>
    </row>
    <row r="2356" spans="1:1">
      <c r="A2356" s="46"/>
    </row>
    <row r="2357" spans="1:1">
      <c r="A2357" s="46"/>
    </row>
    <row r="2358" spans="1:1">
      <c r="A2358" s="46"/>
    </row>
    <row r="2359" spans="1:1">
      <c r="A2359" s="46"/>
    </row>
    <row r="2360" spans="1:1">
      <c r="A2360" s="46"/>
    </row>
    <row r="2361" spans="1:1">
      <c r="A2361" s="46"/>
    </row>
    <row r="2362" spans="1:1">
      <c r="A2362" s="46"/>
    </row>
    <row r="2363" spans="1:1">
      <c r="A2363" s="46"/>
    </row>
    <row r="2364" spans="1:1">
      <c r="A2364" s="46"/>
    </row>
    <row r="2365" spans="1:1">
      <c r="A2365" s="46"/>
    </row>
    <row r="2366" spans="1:1">
      <c r="A2366" s="46"/>
    </row>
    <row r="2367" spans="1:1">
      <c r="A2367" s="46"/>
    </row>
    <row r="2368" spans="1:1">
      <c r="A2368" s="46"/>
    </row>
    <row r="2369" spans="1:1">
      <c r="A2369" s="46"/>
    </row>
    <row r="2370" spans="1:1">
      <c r="A2370" s="46"/>
    </row>
    <row r="2371" spans="1:1">
      <c r="A2371" s="46"/>
    </row>
    <row r="2372" spans="1:1">
      <c r="A2372" s="46"/>
    </row>
    <row r="2373" spans="1:1">
      <c r="A2373" s="46"/>
    </row>
    <row r="2374" spans="1:1">
      <c r="A2374" s="46"/>
    </row>
    <row r="2375" spans="1:1">
      <c r="A2375" s="46"/>
    </row>
    <row r="2376" spans="1:1">
      <c r="A2376" s="46"/>
    </row>
    <row r="2377" spans="1:1">
      <c r="A2377" s="46"/>
    </row>
    <row r="2378" spans="1:1">
      <c r="A2378" s="46"/>
    </row>
    <row r="2379" spans="1:1">
      <c r="A2379" s="46"/>
    </row>
    <row r="2380" spans="1:1">
      <c r="A2380" s="46"/>
    </row>
    <row r="2381" spans="1:1">
      <c r="A2381" s="46"/>
    </row>
    <row r="2382" spans="1:1">
      <c r="A2382" s="46"/>
    </row>
    <row r="2383" spans="1:1">
      <c r="A2383" s="46"/>
    </row>
    <row r="2384" spans="1:1">
      <c r="A2384" s="46"/>
    </row>
    <row r="2385" spans="1:1">
      <c r="A2385" s="46"/>
    </row>
    <row r="2386" spans="1:1">
      <c r="A2386" s="46"/>
    </row>
    <row r="2387" spans="1:1">
      <c r="A2387" s="46"/>
    </row>
    <row r="2388" spans="1:1">
      <c r="A2388" s="46"/>
    </row>
    <row r="2389" spans="1:1">
      <c r="A2389" s="46"/>
    </row>
    <row r="2390" spans="1:1">
      <c r="A2390" s="46"/>
    </row>
    <row r="2391" spans="1:1">
      <c r="A2391" s="46"/>
    </row>
    <row r="2392" spans="1:1">
      <c r="A2392" s="46"/>
    </row>
    <row r="2393" spans="1:1">
      <c r="A2393" s="46"/>
    </row>
    <row r="2394" spans="1:1">
      <c r="A2394" s="46"/>
    </row>
    <row r="2395" spans="1:1">
      <c r="A2395" s="46"/>
    </row>
    <row r="2396" spans="1:1">
      <c r="A2396" s="46"/>
    </row>
    <row r="2397" spans="1:1">
      <c r="A2397" s="46"/>
    </row>
    <row r="2398" spans="1:1">
      <c r="A2398" s="46"/>
    </row>
    <row r="2399" spans="1:1">
      <c r="A2399" s="46"/>
    </row>
    <row r="2400" spans="1:1">
      <c r="A2400" s="46"/>
    </row>
    <row r="2401" spans="1:1">
      <c r="A2401" s="46"/>
    </row>
    <row r="2402" spans="1:1">
      <c r="A2402" s="46"/>
    </row>
    <row r="2403" spans="1:1">
      <c r="A2403" s="46"/>
    </row>
    <row r="2404" spans="1:1">
      <c r="A2404" s="46"/>
    </row>
    <row r="2405" spans="1:1">
      <c r="A2405" s="46"/>
    </row>
    <row r="2406" spans="1:1">
      <c r="A2406" s="46"/>
    </row>
    <row r="2407" spans="1:1">
      <c r="A2407" s="46"/>
    </row>
    <row r="2408" spans="1:1">
      <c r="A2408" s="46"/>
    </row>
    <row r="2409" spans="1:1">
      <c r="A2409" s="46"/>
    </row>
    <row r="2410" spans="1:1">
      <c r="A2410" s="46"/>
    </row>
    <row r="2411" spans="1:1">
      <c r="A2411" s="46"/>
    </row>
    <row r="2412" spans="1:1">
      <c r="A2412" s="46"/>
    </row>
    <row r="2413" spans="1:1">
      <c r="A2413" s="46"/>
    </row>
    <row r="2414" spans="1:1">
      <c r="A2414" s="46"/>
    </row>
    <row r="2415" spans="1:1">
      <c r="A2415" s="46"/>
    </row>
    <row r="2416" spans="1:1">
      <c r="A2416" s="46"/>
    </row>
    <row r="2417" spans="1:1">
      <c r="A2417" s="46"/>
    </row>
    <row r="2418" spans="1:1">
      <c r="A2418" s="46"/>
    </row>
    <row r="2419" spans="1:1">
      <c r="A2419" s="46"/>
    </row>
    <row r="2420" spans="1:1">
      <c r="A2420" s="46"/>
    </row>
    <row r="2421" spans="1:1">
      <c r="A2421" s="46"/>
    </row>
    <row r="2422" spans="1:1">
      <c r="A2422" s="46"/>
    </row>
    <row r="2423" spans="1:1">
      <c r="A2423" s="46"/>
    </row>
    <row r="2424" spans="1:1">
      <c r="A2424" s="46"/>
    </row>
    <row r="2425" spans="1:1">
      <c r="A2425" s="46"/>
    </row>
    <row r="2426" spans="1:1">
      <c r="A2426" s="46"/>
    </row>
    <row r="2427" spans="1:1">
      <c r="A2427" s="46"/>
    </row>
    <row r="2428" spans="1:1">
      <c r="A2428" s="46"/>
    </row>
    <row r="2429" spans="1:1">
      <c r="A2429" s="46"/>
    </row>
    <row r="2430" spans="1:1">
      <c r="A2430" s="46"/>
    </row>
    <row r="2431" spans="1:1">
      <c r="A2431" s="46"/>
    </row>
    <row r="2432" spans="1:1">
      <c r="A2432" s="46"/>
    </row>
    <row r="2433" spans="1:1">
      <c r="A2433" s="46"/>
    </row>
    <row r="2434" spans="1:1">
      <c r="A2434" s="46"/>
    </row>
    <row r="2435" spans="1:1">
      <c r="A2435" s="46"/>
    </row>
    <row r="2436" spans="1:1">
      <c r="A2436" s="46"/>
    </row>
    <row r="2437" spans="1:1">
      <c r="A2437" s="46"/>
    </row>
    <row r="2438" spans="1:1">
      <c r="A2438" s="46"/>
    </row>
    <row r="2439" spans="1:1">
      <c r="A2439" s="46"/>
    </row>
    <row r="2440" spans="1:1">
      <c r="A2440" s="46"/>
    </row>
    <row r="2441" spans="1:1">
      <c r="A2441" s="46"/>
    </row>
    <row r="2442" spans="1:1">
      <c r="A2442" s="46"/>
    </row>
    <row r="2443" spans="1:1">
      <c r="A2443" s="46"/>
    </row>
    <row r="2444" spans="1:1">
      <c r="A2444" s="46"/>
    </row>
    <row r="2445" spans="1:1">
      <c r="A2445" s="46"/>
    </row>
    <row r="2446" spans="1:1">
      <c r="A2446" s="46"/>
    </row>
    <row r="2447" spans="1:1">
      <c r="A2447" s="46"/>
    </row>
    <row r="2448" spans="1:1">
      <c r="A2448" s="46"/>
    </row>
    <row r="2449" spans="1:1">
      <c r="A2449" s="46"/>
    </row>
    <row r="2450" spans="1:1">
      <c r="A2450" s="46"/>
    </row>
    <row r="2451" spans="1:1">
      <c r="A2451" s="46"/>
    </row>
    <row r="2452" spans="1:1">
      <c r="A2452" s="46"/>
    </row>
    <row r="2453" spans="1:1">
      <c r="A2453" s="46"/>
    </row>
    <row r="2454" spans="1:1">
      <c r="A2454" s="46"/>
    </row>
    <row r="2455" spans="1:1">
      <c r="A2455" s="46"/>
    </row>
    <row r="2456" spans="1:1">
      <c r="A2456" s="46"/>
    </row>
    <row r="2457" spans="1:1">
      <c r="A2457" s="46"/>
    </row>
    <row r="2458" spans="1:1">
      <c r="A2458" s="46"/>
    </row>
    <row r="2459" spans="1:1">
      <c r="A2459" s="46"/>
    </row>
    <row r="2460" spans="1:1">
      <c r="A2460" s="46"/>
    </row>
    <row r="2461" spans="1:1">
      <c r="A2461" s="46"/>
    </row>
    <row r="2462" spans="1:1">
      <c r="A2462" s="46"/>
    </row>
    <row r="2463" spans="1:1">
      <c r="A2463" s="46"/>
    </row>
    <row r="2464" spans="1:1">
      <c r="A2464" s="46"/>
    </row>
    <row r="2465" spans="1:1">
      <c r="A2465" s="46"/>
    </row>
    <row r="2466" spans="1:1">
      <c r="A2466" s="46"/>
    </row>
    <row r="2467" spans="1:1">
      <c r="A2467" s="46"/>
    </row>
    <row r="2468" spans="1:1">
      <c r="A2468" s="46"/>
    </row>
    <row r="2469" spans="1:1">
      <c r="A2469" s="46"/>
    </row>
    <row r="2470" spans="1:1">
      <c r="A2470" s="46"/>
    </row>
    <row r="2471" spans="1:1">
      <c r="A2471" s="46"/>
    </row>
    <row r="2472" spans="1:1">
      <c r="A2472" s="46"/>
    </row>
    <row r="2473" spans="1:1">
      <c r="A2473" s="46"/>
    </row>
    <row r="2474" spans="1:1">
      <c r="A2474" s="46"/>
    </row>
    <row r="2475" spans="1:1">
      <c r="A2475" s="46"/>
    </row>
    <row r="2476" spans="1:1">
      <c r="A2476" s="46"/>
    </row>
    <row r="2477" spans="1:1">
      <c r="A2477" s="46"/>
    </row>
    <row r="2478" spans="1:1">
      <c r="A2478" s="46"/>
    </row>
    <row r="2479" spans="1:1">
      <c r="A2479" s="46"/>
    </row>
    <row r="2480" spans="1:1">
      <c r="A2480" s="46"/>
    </row>
    <row r="2481" spans="1:1">
      <c r="A2481" s="46"/>
    </row>
    <row r="2482" spans="1:1">
      <c r="A2482" s="46"/>
    </row>
    <row r="2483" spans="1:1">
      <c r="A2483" s="46"/>
    </row>
    <row r="2484" spans="1:1">
      <c r="A2484" s="46"/>
    </row>
    <row r="2485" spans="1:1">
      <c r="A2485" s="46"/>
    </row>
    <row r="2486" spans="1:1">
      <c r="A2486" s="46"/>
    </row>
    <row r="2487" spans="1:1">
      <c r="A2487" s="46"/>
    </row>
    <row r="2488" spans="1:1">
      <c r="A2488" s="46"/>
    </row>
    <row r="2489" spans="1:1">
      <c r="A2489" s="46"/>
    </row>
    <row r="2490" spans="1:1">
      <c r="A2490" s="46"/>
    </row>
    <row r="2491" spans="1:1">
      <c r="A2491" s="46"/>
    </row>
    <row r="2492" spans="1:1">
      <c r="A2492" s="46"/>
    </row>
    <row r="2493" spans="1:1">
      <c r="A2493" s="46"/>
    </row>
    <row r="2494" spans="1:1">
      <c r="A2494" s="46"/>
    </row>
    <row r="2495" spans="1:1">
      <c r="A2495" s="46"/>
    </row>
    <row r="2496" spans="1:1">
      <c r="A2496" s="46"/>
    </row>
    <row r="2497" spans="1:1">
      <c r="A2497" s="46"/>
    </row>
    <row r="2498" spans="1:1">
      <c r="A2498" s="46"/>
    </row>
    <row r="2499" spans="1:1">
      <c r="A2499" s="46"/>
    </row>
    <row r="2500" spans="1:1">
      <c r="A2500" s="46"/>
    </row>
    <row r="2501" spans="1:1">
      <c r="A2501" s="46"/>
    </row>
    <row r="2502" spans="1:1">
      <c r="A2502" s="46"/>
    </row>
    <row r="2503" spans="1:1">
      <c r="A2503" s="46"/>
    </row>
    <row r="2504" spans="1:1">
      <c r="A2504" s="46"/>
    </row>
    <row r="2505" spans="1:1">
      <c r="A2505" s="46"/>
    </row>
    <row r="2506" spans="1:1">
      <c r="A2506" s="46"/>
    </row>
    <row r="2507" spans="1:1">
      <c r="A2507" s="46"/>
    </row>
    <row r="2508" spans="1:1">
      <c r="A2508" s="46"/>
    </row>
    <row r="2509" spans="1:1">
      <c r="A2509" s="46"/>
    </row>
    <row r="2510" spans="1:1">
      <c r="A2510" s="46"/>
    </row>
    <row r="2511" spans="1:1">
      <c r="A2511" s="46"/>
    </row>
    <row r="2512" spans="1:1">
      <c r="A2512" s="46"/>
    </row>
    <row r="2513" spans="1:1">
      <c r="A2513" s="46"/>
    </row>
    <row r="2514" spans="1:1">
      <c r="A2514" s="46"/>
    </row>
    <row r="2515" spans="1:1">
      <c r="A2515" s="46"/>
    </row>
    <row r="2516" spans="1:1">
      <c r="A2516" s="46"/>
    </row>
    <row r="2517" spans="1:1">
      <c r="A2517" s="46"/>
    </row>
    <row r="2518" spans="1:1">
      <c r="A2518" s="46"/>
    </row>
    <row r="2519" spans="1:1">
      <c r="A2519" s="46"/>
    </row>
    <row r="2520" spans="1:1">
      <c r="A2520" s="46"/>
    </row>
    <row r="2521" spans="1:1">
      <c r="A2521" s="46"/>
    </row>
    <row r="2522" spans="1:1">
      <c r="A2522" s="46"/>
    </row>
    <row r="2523" spans="1:1">
      <c r="A2523" s="46"/>
    </row>
    <row r="2524" spans="1:1">
      <c r="A2524" s="46"/>
    </row>
    <row r="2525" spans="1:1">
      <c r="A2525" s="46"/>
    </row>
    <row r="2526" spans="1:1">
      <c r="A2526" s="46"/>
    </row>
    <row r="2527" spans="1:1">
      <c r="A2527" s="46"/>
    </row>
    <row r="2528" spans="1:1">
      <c r="A2528" s="46"/>
    </row>
    <row r="2529" spans="1:1">
      <c r="A2529" s="46"/>
    </row>
    <row r="2530" spans="1:1">
      <c r="A2530" s="46"/>
    </row>
    <row r="2531" spans="1:1">
      <c r="A2531" s="46"/>
    </row>
    <row r="2532" spans="1:1">
      <c r="A2532" s="46"/>
    </row>
    <row r="2533" spans="1:1">
      <c r="A2533" s="46"/>
    </row>
    <row r="2534" spans="1:1">
      <c r="A2534" s="46"/>
    </row>
    <row r="2535" spans="1:1">
      <c r="A2535" s="46"/>
    </row>
    <row r="2536" spans="1:1">
      <c r="A2536" s="46"/>
    </row>
    <row r="2537" spans="1:1">
      <c r="A2537" s="46"/>
    </row>
    <row r="2538" spans="1:1">
      <c r="A2538" s="46"/>
    </row>
    <row r="2539" spans="1:1">
      <c r="A2539" s="46"/>
    </row>
    <row r="2540" spans="1:1">
      <c r="A2540" s="46"/>
    </row>
    <row r="2541" spans="1:1">
      <c r="A2541" s="46"/>
    </row>
    <row r="2542" spans="1:1">
      <c r="A2542" s="46"/>
    </row>
    <row r="2543" spans="1:1">
      <c r="A2543" s="46"/>
    </row>
    <row r="2544" spans="1:1">
      <c r="A2544" s="46"/>
    </row>
    <row r="2545" spans="1:1">
      <c r="A2545" s="46"/>
    </row>
    <row r="2546" spans="1:1">
      <c r="A2546" s="46"/>
    </row>
    <row r="2547" spans="1:1">
      <c r="A2547" s="46"/>
    </row>
    <row r="2548" spans="1:1">
      <c r="A2548" s="46"/>
    </row>
    <row r="2549" spans="1:1">
      <c r="A2549" s="46"/>
    </row>
    <row r="2550" spans="1:1">
      <c r="A2550" s="46"/>
    </row>
    <row r="2551" spans="1:1">
      <c r="A2551" s="46"/>
    </row>
    <row r="2552" spans="1:1">
      <c r="A2552" s="46"/>
    </row>
    <row r="2553" spans="1:1">
      <c r="A2553" s="46"/>
    </row>
    <row r="2554" spans="1:1">
      <c r="A2554" s="46"/>
    </row>
    <row r="2555" spans="1:1">
      <c r="A2555" s="46"/>
    </row>
    <row r="2556" spans="1:1">
      <c r="A2556" s="46"/>
    </row>
    <row r="2557" spans="1:1">
      <c r="A2557" s="46"/>
    </row>
    <row r="2558" spans="1:1">
      <c r="A2558" s="46"/>
    </row>
    <row r="2559" spans="1:1">
      <c r="A2559" s="46"/>
    </row>
    <row r="2560" spans="1:1">
      <c r="A2560" s="46"/>
    </row>
    <row r="2561" spans="1:1">
      <c r="A2561" s="46"/>
    </row>
    <row r="2562" spans="1:1">
      <c r="A2562" s="46"/>
    </row>
    <row r="2563" spans="1:1">
      <c r="A2563" s="46"/>
    </row>
    <row r="2564" spans="1:1">
      <c r="A2564" s="46"/>
    </row>
    <row r="2565" spans="1:1">
      <c r="A2565" s="46"/>
    </row>
    <row r="2566" spans="1:1">
      <c r="A2566" s="46"/>
    </row>
    <row r="2567" spans="1:1">
      <c r="A2567" s="46"/>
    </row>
    <row r="2568" spans="1:1">
      <c r="A2568" s="46"/>
    </row>
    <row r="2569" spans="1:1">
      <c r="A2569" s="46"/>
    </row>
    <row r="2570" spans="1:1">
      <c r="A2570" s="46"/>
    </row>
    <row r="2571" spans="1:1">
      <c r="A2571" s="46"/>
    </row>
    <row r="2572" spans="1:1">
      <c r="A2572" s="46"/>
    </row>
    <row r="2573" spans="1:1">
      <c r="A2573" s="46"/>
    </row>
    <row r="2574" spans="1:1">
      <c r="A2574" s="46"/>
    </row>
    <row r="2575" spans="1:1">
      <c r="A2575" s="46"/>
    </row>
    <row r="2576" spans="1:1">
      <c r="A2576" s="46"/>
    </row>
    <row r="2577" spans="1:1">
      <c r="A2577" s="46"/>
    </row>
    <row r="2578" spans="1:1">
      <c r="A2578" s="46"/>
    </row>
    <row r="2579" spans="1:1">
      <c r="A2579" s="46"/>
    </row>
    <row r="2580" spans="1:1">
      <c r="A2580" s="46"/>
    </row>
    <row r="2581" spans="1:1">
      <c r="A2581" s="46"/>
    </row>
    <row r="2582" spans="1:1">
      <c r="A2582" s="46"/>
    </row>
    <row r="2583" spans="1:1">
      <c r="A2583" s="46"/>
    </row>
    <row r="2584" spans="1:1">
      <c r="A2584" s="46"/>
    </row>
    <row r="2585" spans="1:1">
      <c r="A2585" s="46"/>
    </row>
    <row r="2586" spans="1:1">
      <c r="A2586" s="46"/>
    </row>
    <row r="2587" spans="1:1">
      <c r="A2587" s="46"/>
    </row>
    <row r="2588" spans="1:1">
      <c r="A2588" s="46"/>
    </row>
    <row r="2589" spans="1:1">
      <c r="A2589" s="46"/>
    </row>
    <row r="2590" spans="1:1">
      <c r="A2590" s="46"/>
    </row>
    <row r="2591" spans="1:1">
      <c r="A2591" s="46"/>
    </row>
    <row r="2592" spans="1:1">
      <c r="A2592" s="46"/>
    </row>
    <row r="2593" spans="1:1">
      <c r="A2593" s="46"/>
    </row>
    <row r="2594" spans="1:1">
      <c r="A2594" s="46"/>
    </row>
    <row r="2595" spans="1:1">
      <c r="A2595" s="46"/>
    </row>
    <row r="2596" spans="1:1">
      <c r="A2596" s="46"/>
    </row>
    <row r="2597" spans="1:1">
      <c r="A2597" s="46"/>
    </row>
    <row r="2598" spans="1:1">
      <c r="A2598" s="46"/>
    </row>
    <row r="2599" spans="1:1">
      <c r="A2599" s="46"/>
    </row>
    <row r="2600" spans="1:1">
      <c r="A2600" s="46"/>
    </row>
    <row r="2601" spans="1:1">
      <c r="A2601" s="46"/>
    </row>
    <row r="2602" spans="1:1">
      <c r="A2602" s="46"/>
    </row>
    <row r="2603" spans="1:1">
      <c r="A2603" s="46"/>
    </row>
    <row r="2604" spans="1:1">
      <c r="A2604" s="46"/>
    </row>
    <row r="2605" spans="1:1">
      <c r="A2605" s="46"/>
    </row>
    <row r="2606" spans="1:1">
      <c r="A2606" s="46"/>
    </row>
    <row r="2607" spans="1:1">
      <c r="A2607" s="46"/>
    </row>
    <row r="2608" spans="1:1">
      <c r="A2608" s="46"/>
    </row>
    <row r="2609" spans="1:1">
      <c r="A2609" s="46"/>
    </row>
    <row r="2610" spans="1:1">
      <c r="A2610" s="46"/>
    </row>
    <row r="2611" spans="1:1">
      <c r="A2611" s="46"/>
    </row>
    <row r="2612" spans="1:1">
      <c r="A2612" s="46"/>
    </row>
    <row r="2613" spans="1:1">
      <c r="A2613" s="46"/>
    </row>
    <row r="2614" spans="1:1">
      <c r="A2614" s="46"/>
    </row>
    <row r="2615" spans="1:1">
      <c r="A2615" s="46"/>
    </row>
    <row r="2616" spans="1:1">
      <c r="A2616" s="46"/>
    </row>
    <row r="2617" spans="1:1">
      <c r="A2617" s="46"/>
    </row>
    <row r="2618" spans="1:1">
      <c r="A2618" s="46"/>
    </row>
    <row r="2619" spans="1:1">
      <c r="A2619" s="46"/>
    </row>
    <row r="2620" spans="1:1">
      <c r="A2620" s="46"/>
    </row>
    <row r="2621" spans="1:1">
      <c r="A2621" s="46"/>
    </row>
    <row r="2622" spans="1:1">
      <c r="A2622" s="46"/>
    </row>
    <row r="2623" spans="1:1">
      <c r="A2623" s="46"/>
    </row>
    <row r="2624" spans="1:1">
      <c r="A2624" s="46"/>
    </row>
    <row r="2625" spans="1:1">
      <c r="A2625" s="46"/>
    </row>
    <row r="2626" spans="1:1">
      <c r="A2626" s="46"/>
    </row>
    <row r="2627" spans="1:1">
      <c r="A2627" s="46"/>
    </row>
    <row r="2628" spans="1:1">
      <c r="A2628" s="46"/>
    </row>
    <row r="2629" spans="1:1">
      <c r="A2629" s="46"/>
    </row>
    <row r="2630" spans="1:1">
      <c r="A2630" s="46"/>
    </row>
    <row r="2631" spans="1:1">
      <c r="A2631" s="46"/>
    </row>
    <row r="2632" spans="1:1">
      <c r="A2632" s="46"/>
    </row>
    <row r="2633" spans="1:1">
      <c r="A2633" s="46"/>
    </row>
    <row r="2634" spans="1:1">
      <c r="A2634" s="46"/>
    </row>
    <row r="2635" spans="1:1">
      <c r="A2635" s="46"/>
    </row>
    <row r="2636" spans="1:1">
      <c r="A2636" s="46"/>
    </row>
    <row r="2637" spans="1:1">
      <c r="A2637" s="46"/>
    </row>
    <row r="2638" spans="1:1">
      <c r="A2638" s="46"/>
    </row>
    <row r="2639" spans="1:1">
      <c r="A2639" s="46"/>
    </row>
    <row r="2640" spans="1:1">
      <c r="A2640" s="46"/>
    </row>
    <row r="2641" spans="1:1">
      <c r="A2641" s="46"/>
    </row>
    <row r="2642" spans="1:1">
      <c r="A2642" s="46"/>
    </row>
    <row r="2643" spans="1:1">
      <c r="A2643" s="46"/>
    </row>
    <row r="2644" spans="1:1">
      <c r="A2644" s="46"/>
    </row>
    <row r="2645" spans="1:1">
      <c r="A2645" s="46"/>
    </row>
    <row r="2646" spans="1:1">
      <c r="A2646" s="46"/>
    </row>
    <row r="2647" spans="1:1">
      <c r="A2647" s="46"/>
    </row>
    <row r="2648" spans="1:1">
      <c r="A2648" s="46"/>
    </row>
    <row r="2649" spans="1:1">
      <c r="A2649" s="46"/>
    </row>
    <row r="2650" spans="1:1">
      <c r="A2650" s="46"/>
    </row>
    <row r="2651" spans="1:1">
      <c r="A2651" s="46"/>
    </row>
    <row r="2652" spans="1:1">
      <c r="A2652" s="46"/>
    </row>
    <row r="2653" spans="1:1">
      <c r="A2653" s="46"/>
    </row>
    <row r="2654" spans="1:1">
      <c r="A2654" s="46"/>
    </row>
    <row r="2655" spans="1:1">
      <c r="A2655" s="46"/>
    </row>
    <row r="2656" spans="1:1">
      <c r="A2656" s="46"/>
    </row>
    <row r="2657" spans="1:1">
      <c r="A2657" s="46"/>
    </row>
    <row r="2658" spans="1:1">
      <c r="A2658" s="46"/>
    </row>
    <row r="2659" spans="1:1">
      <c r="A2659" s="46"/>
    </row>
    <row r="2660" spans="1:1">
      <c r="A2660" s="46"/>
    </row>
    <row r="2661" spans="1:1">
      <c r="A2661" s="46"/>
    </row>
    <row r="2662" spans="1:1">
      <c r="A2662" s="46"/>
    </row>
    <row r="2663" spans="1:1">
      <c r="A2663" s="46"/>
    </row>
    <row r="2664" spans="1:1">
      <c r="A2664" s="46"/>
    </row>
    <row r="2665" spans="1:1">
      <c r="A2665" s="46"/>
    </row>
    <row r="2666" spans="1:1">
      <c r="A2666" s="46"/>
    </row>
    <row r="2667" spans="1:1">
      <c r="A2667" s="46"/>
    </row>
    <row r="2668" spans="1:1">
      <c r="A2668" s="46"/>
    </row>
    <row r="2669" spans="1:1">
      <c r="A2669" s="46"/>
    </row>
    <row r="2670" spans="1:1">
      <c r="A2670" s="46"/>
    </row>
    <row r="2671" spans="1:1">
      <c r="A2671" s="46"/>
    </row>
    <row r="2672" spans="1:1">
      <c r="A2672" s="46"/>
    </row>
    <row r="2673" spans="1:1">
      <c r="A2673" s="46"/>
    </row>
    <row r="2674" spans="1:1">
      <c r="A2674" s="46"/>
    </row>
    <row r="2675" spans="1:1">
      <c r="A2675" s="46"/>
    </row>
    <row r="2676" spans="1:1">
      <c r="A2676" s="46"/>
    </row>
    <row r="2677" spans="1:1">
      <c r="A2677" s="46"/>
    </row>
    <row r="2678" spans="1:1">
      <c r="A2678" s="46"/>
    </row>
    <row r="2679" spans="1:1">
      <c r="A2679" s="46"/>
    </row>
    <row r="2680" spans="1:1">
      <c r="A2680" s="46"/>
    </row>
    <row r="2681" spans="1:1">
      <c r="A2681" s="46"/>
    </row>
    <row r="2682" spans="1:1">
      <c r="A2682" s="46"/>
    </row>
    <row r="2683" spans="1:1">
      <c r="A2683" s="46"/>
    </row>
    <row r="2684" spans="1:1">
      <c r="A2684" s="46"/>
    </row>
    <row r="2685" spans="1:1">
      <c r="A2685" s="46"/>
    </row>
    <row r="2686" spans="1:1">
      <c r="A2686" s="46"/>
    </row>
    <row r="2687" spans="1:1">
      <c r="A2687" s="46"/>
    </row>
    <row r="2688" spans="1:1">
      <c r="A2688" s="46"/>
    </row>
    <row r="2689" spans="1:1">
      <c r="A2689" s="46"/>
    </row>
    <row r="2690" spans="1:1">
      <c r="A2690" s="46"/>
    </row>
    <row r="2691" spans="1:1">
      <c r="A2691" s="46"/>
    </row>
    <row r="2692" spans="1:1">
      <c r="A2692" s="46"/>
    </row>
    <row r="2693" spans="1:1">
      <c r="A2693" s="46"/>
    </row>
    <row r="2694" spans="1:1">
      <c r="A2694" s="46"/>
    </row>
    <row r="2695" spans="1:1">
      <c r="A2695" s="46"/>
    </row>
    <row r="2696" spans="1:1">
      <c r="A2696" s="46"/>
    </row>
    <row r="2697" spans="1:1">
      <c r="A2697" s="46"/>
    </row>
    <row r="2698" spans="1:1">
      <c r="A2698" s="46"/>
    </row>
    <row r="2699" spans="1:1">
      <c r="A2699" s="46"/>
    </row>
    <row r="2700" spans="1:1">
      <c r="A2700" s="46"/>
    </row>
    <row r="2701" spans="1:1">
      <c r="A2701" s="46"/>
    </row>
    <row r="2702" spans="1:1">
      <c r="A2702" s="46"/>
    </row>
    <row r="2703" spans="1:1">
      <c r="A2703" s="46"/>
    </row>
    <row r="2704" spans="1:1">
      <c r="A2704" s="46"/>
    </row>
    <row r="2705" spans="1:1">
      <c r="A2705" s="46"/>
    </row>
    <row r="2706" spans="1:1">
      <c r="A2706" s="46"/>
    </row>
    <row r="2707" spans="1:1">
      <c r="A2707" s="46"/>
    </row>
    <row r="2708" spans="1:1">
      <c r="A2708" s="46"/>
    </row>
    <row r="2709" spans="1:1">
      <c r="A2709" s="46"/>
    </row>
    <row r="2710" spans="1:1">
      <c r="A2710" s="46"/>
    </row>
    <row r="2711" spans="1:1">
      <c r="A2711" s="46"/>
    </row>
    <row r="2712" spans="1:1">
      <c r="A2712" s="46"/>
    </row>
    <row r="2713" spans="1:1">
      <c r="A2713" s="46"/>
    </row>
    <row r="2714" spans="1:1">
      <c r="A2714" s="46"/>
    </row>
    <row r="2715" spans="1:1">
      <c r="A2715" s="46"/>
    </row>
    <row r="2716" spans="1:1">
      <c r="A2716" s="46"/>
    </row>
    <row r="2717" spans="1:1">
      <c r="A2717" s="46"/>
    </row>
    <row r="2718" spans="1:1">
      <c r="A2718" s="46"/>
    </row>
    <row r="2719" spans="1:1">
      <c r="A2719" s="46"/>
    </row>
    <row r="2720" spans="1:1">
      <c r="A2720" s="46"/>
    </row>
    <row r="2721" spans="1:1">
      <c r="A2721" s="46"/>
    </row>
    <row r="2722" spans="1:1">
      <c r="A2722" s="46"/>
    </row>
    <row r="2723" spans="1:1">
      <c r="A2723" s="46"/>
    </row>
    <row r="2724" spans="1:1">
      <c r="A2724" s="46"/>
    </row>
    <row r="2725" spans="1:1">
      <c r="A2725" s="46"/>
    </row>
    <row r="2726" spans="1:1">
      <c r="A2726" s="46"/>
    </row>
    <row r="2727" spans="1:1">
      <c r="A2727" s="46"/>
    </row>
    <row r="2728" spans="1:1">
      <c r="A2728" s="46"/>
    </row>
    <row r="2729" spans="1:1">
      <c r="A2729" s="46"/>
    </row>
    <row r="2730" spans="1:1">
      <c r="A2730" s="46"/>
    </row>
    <row r="2731" spans="1:1">
      <c r="A2731" s="46"/>
    </row>
    <row r="2732" spans="1:1">
      <c r="A2732" s="46"/>
    </row>
    <row r="2733" spans="1:1">
      <c r="A2733" s="46"/>
    </row>
    <row r="2734" spans="1:1">
      <c r="A2734" s="46"/>
    </row>
    <row r="2735" spans="1:1">
      <c r="A2735" s="46"/>
    </row>
    <row r="2736" spans="1:1">
      <c r="A2736" s="46"/>
    </row>
    <row r="2737" spans="1:1">
      <c r="A2737" s="46"/>
    </row>
    <row r="2738" spans="1:1">
      <c r="A2738" s="46"/>
    </row>
    <row r="2739" spans="1:1">
      <c r="A2739" s="46"/>
    </row>
    <row r="2740" spans="1:1">
      <c r="A2740" s="46"/>
    </row>
    <row r="2741" spans="1:1">
      <c r="A2741" s="46"/>
    </row>
    <row r="2742" spans="1:1">
      <c r="A2742" s="46"/>
    </row>
    <row r="2743" spans="1:1">
      <c r="A2743" s="46"/>
    </row>
    <row r="2744" spans="1:1">
      <c r="A2744" s="46"/>
    </row>
    <row r="2745" spans="1:1">
      <c r="A2745" s="46"/>
    </row>
    <row r="2746" spans="1:1">
      <c r="A2746" s="46"/>
    </row>
    <row r="2747" spans="1:1">
      <c r="A2747" s="46"/>
    </row>
    <row r="2748" spans="1:1">
      <c r="A2748" s="46"/>
    </row>
    <row r="2749" spans="1:1">
      <c r="A2749" s="46"/>
    </row>
    <row r="2750" spans="1:1">
      <c r="A2750" s="46"/>
    </row>
    <row r="2751" spans="1:1">
      <c r="A2751" s="46"/>
    </row>
    <row r="2752" spans="1:1">
      <c r="A2752" s="46"/>
    </row>
    <row r="2753" spans="1:1">
      <c r="A2753" s="46"/>
    </row>
    <row r="2754" spans="1:1">
      <c r="A2754" s="46"/>
    </row>
    <row r="2755" spans="1:1">
      <c r="A2755" s="46"/>
    </row>
    <row r="2756" spans="1:1">
      <c r="A2756" s="46"/>
    </row>
    <row r="2757" spans="1:1">
      <c r="A2757" s="46"/>
    </row>
    <row r="2758" spans="1:1">
      <c r="A2758" s="46"/>
    </row>
    <row r="2759" spans="1:1">
      <c r="A2759" s="46"/>
    </row>
    <row r="2760" spans="1:1">
      <c r="A2760" s="46"/>
    </row>
    <row r="2761" spans="1:1">
      <c r="A2761" s="46"/>
    </row>
    <row r="2762" spans="1:1">
      <c r="A2762" s="46"/>
    </row>
    <row r="2763" spans="1:1">
      <c r="A2763" s="46"/>
    </row>
    <row r="2764" spans="1:1">
      <c r="A2764" s="46"/>
    </row>
    <row r="2765" spans="1:1">
      <c r="A2765" s="46"/>
    </row>
    <row r="2766" spans="1:1">
      <c r="A2766" s="46"/>
    </row>
    <row r="2767" spans="1:1">
      <c r="A2767" s="46"/>
    </row>
    <row r="2768" spans="1:1">
      <c r="A2768" s="46"/>
    </row>
    <row r="2769" spans="1:1">
      <c r="A2769" s="46"/>
    </row>
    <row r="2770" spans="1:1">
      <c r="A2770" s="46"/>
    </row>
    <row r="2771" spans="1:1">
      <c r="A2771" s="46"/>
    </row>
    <row r="2772" spans="1:1">
      <c r="A2772" s="46"/>
    </row>
    <row r="2773" spans="1:1">
      <c r="A2773" s="46"/>
    </row>
    <row r="2774" spans="1:1">
      <c r="A2774" s="46"/>
    </row>
    <row r="2775" spans="1:1">
      <c r="A2775" s="46"/>
    </row>
    <row r="2776" spans="1:1">
      <c r="A2776" s="46"/>
    </row>
    <row r="2777" spans="1:1">
      <c r="A2777" s="46"/>
    </row>
    <row r="2778" spans="1:1">
      <c r="A2778" s="46"/>
    </row>
    <row r="2779" spans="1:1">
      <c r="A2779" s="46"/>
    </row>
    <row r="2780" spans="1:1">
      <c r="A2780" s="46"/>
    </row>
    <row r="2781" spans="1:1">
      <c r="A2781" s="46"/>
    </row>
    <row r="2782" spans="1:1">
      <c r="A2782" s="46"/>
    </row>
    <row r="2783" spans="1:1">
      <c r="A2783" s="46"/>
    </row>
    <row r="2784" spans="1:1">
      <c r="A2784" s="46"/>
    </row>
    <row r="2785" spans="1:1">
      <c r="A2785" s="46"/>
    </row>
    <row r="2786" spans="1:1">
      <c r="A2786" s="46"/>
    </row>
    <row r="2787" spans="1:1">
      <c r="A2787" s="46"/>
    </row>
    <row r="2788" spans="1:1">
      <c r="A2788" s="46"/>
    </row>
    <row r="2789" spans="1:1">
      <c r="A2789" s="46"/>
    </row>
    <row r="2790" spans="1:1">
      <c r="A2790" s="46"/>
    </row>
    <row r="2791" spans="1:1">
      <c r="A2791" s="46"/>
    </row>
    <row r="2792" spans="1:1">
      <c r="A2792" s="46"/>
    </row>
    <row r="2793" spans="1:1">
      <c r="A2793" s="46"/>
    </row>
    <row r="2794" spans="1:1">
      <c r="A2794" s="46"/>
    </row>
    <row r="2795" spans="1:1">
      <c r="A2795" s="46"/>
    </row>
    <row r="2796" spans="1:1">
      <c r="A2796" s="46"/>
    </row>
    <row r="2797" spans="1:1">
      <c r="A2797" s="46"/>
    </row>
    <row r="2798" spans="1:1">
      <c r="A2798" s="46"/>
    </row>
    <row r="2799" spans="1:1">
      <c r="A2799" s="46"/>
    </row>
    <row r="2800" spans="1:1">
      <c r="A2800" s="46"/>
    </row>
    <row r="2801" spans="1:1">
      <c r="A2801" s="46"/>
    </row>
    <row r="2802" spans="1:1">
      <c r="A2802" s="46"/>
    </row>
    <row r="2803" spans="1:1">
      <c r="A2803" s="46"/>
    </row>
    <row r="2804" spans="1:1">
      <c r="A2804" s="46"/>
    </row>
    <row r="2805" spans="1:1">
      <c r="A2805" s="46"/>
    </row>
    <row r="2806" spans="1:1">
      <c r="A2806" s="46"/>
    </row>
    <row r="2807" spans="1:1">
      <c r="A2807" s="46"/>
    </row>
    <row r="2808" spans="1:1">
      <c r="A2808" s="46"/>
    </row>
    <row r="2809" spans="1:1">
      <c r="A2809" s="46"/>
    </row>
    <row r="2810" spans="1:1">
      <c r="A2810" s="46"/>
    </row>
    <row r="2811" spans="1:1">
      <c r="A2811" s="46"/>
    </row>
    <row r="2812" spans="1:1">
      <c r="A2812" s="46"/>
    </row>
    <row r="2813" spans="1:1">
      <c r="A2813" s="46"/>
    </row>
    <row r="2814" spans="1:1">
      <c r="A2814" s="46"/>
    </row>
    <row r="2815" spans="1:1">
      <c r="A2815" s="46"/>
    </row>
    <row r="2816" spans="1:1">
      <c r="A2816" s="46"/>
    </row>
    <row r="2817" spans="1:1">
      <c r="A2817" s="46"/>
    </row>
    <row r="2818" spans="1:1">
      <c r="A2818" s="46"/>
    </row>
    <row r="2819" spans="1:1">
      <c r="A2819" s="46"/>
    </row>
    <row r="2820" spans="1:1">
      <c r="A2820" s="46"/>
    </row>
    <row r="2821" spans="1:1">
      <c r="A2821" s="46"/>
    </row>
    <row r="2822" spans="1:1">
      <c r="A2822" s="46"/>
    </row>
    <row r="2823" spans="1:1">
      <c r="A2823" s="46"/>
    </row>
    <row r="2824" spans="1:1">
      <c r="A2824" s="46"/>
    </row>
    <row r="2825" spans="1:1">
      <c r="A2825" s="46"/>
    </row>
    <row r="2826" spans="1:1">
      <c r="A2826" s="46"/>
    </row>
    <row r="2827" spans="1:1">
      <c r="A2827" s="46"/>
    </row>
    <row r="2828" spans="1:1">
      <c r="A2828" s="46"/>
    </row>
    <row r="2829" spans="1:1">
      <c r="A2829" s="46"/>
    </row>
    <row r="2830" spans="1:1">
      <c r="A2830" s="46"/>
    </row>
  </sheetData>
  <conditionalFormatting sqref="K5:K33">
    <cfRule type="expression" dxfId="986" priority="11">
      <formula>K5="Below VIC"</formula>
    </cfRule>
    <cfRule type="expression" dxfId="985" priority="12">
      <formula>K5="Above VIC"</formula>
    </cfRule>
    <cfRule type="expression" dxfId="984" priority="13">
      <formula>K5="None"</formula>
    </cfRule>
  </conditionalFormatting>
  <conditionalFormatting sqref="B6">
    <cfRule type="expression" dxfId="983" priority="5">
      <formula>C6&gt;I6</formula>
    </cfRule>
    <cfRule type="expression" dxfId="982" priority="6">
      <formula>D6&lt;H6</formula>
    </cfRule>
  </conditionalFormatting>
  <conditionalFormatting sqref="B5">
    <cfRule type="expression" dxfId="981" priority="3">
      <formula>C5&gt;I5</formula>
    </cfRule>
    <cfRule type="expression" dxfId="980" priority="4">
      <formula>D5&lt;H5</formula>
    </cfRule>
  </conditionalFormatting>
  <conditionalFormatting sqref="B7:B33">
    <cfRule type="expression" dxfId="979" priority="1">
      <formula>C7&gt;I7</formula>
    </cfRule>
    <cfRule type="expression" dxfId="978" priority="2">
      <formula>D7&lt;H7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3808B-28B0-4F39-9FAD-9852AEA12889}">
  <sheetPr codeName="Sheet13"/>
  <dimension ref="A1:J33"/>
  <sheetViews>
    <sheetView showGridLines="0" workbookViewId="0">
      <selection activeCell="L33" sqref="L33"/>
    </sheetView>
  </sheetViews>
  <sheetFormatPr defaultColWidth="9.1796875" defaultRowHeight="14.5"/>
  <cols>
    <col min="1" max="1" width="96.26953125" style="46" bestFit="1" customWidth="1"/>
    <col min="2" max="2" width="9.1796875" style="46"/>
    <col min="3" max="3" width="10.26953125" style="46" bestFit="1" customWidth="1"/>
    <col min="4" max="8" width="9.1796875" style="46"/>
    <col min="9" max="9" width="10.26953125" style="46" bestFit="1" customWidth="1"/>
    <col min="10" max="16384" width="9.1796875" style="46"/>
  </cols>
  <sheetData>
    <row r="1" spans="1:10">
      <c r="H1" s="187">
        <v>1</v>
      </c>
      <c r="I1" s="162" t="s">
        <v>521</v>
      </c>
      <c r="J1" s="188">
        <v>0.1</v>
      </c>
    </row>
    <row r="2" spans="1:10">
      <c r="A2" s="189" t="str">
        <f>Infographic!B2</f>
        <v>Loddon</v>
      </c>
      <c r="H2" s="187">
        <v>2</v>
      </c>
      <c r="I2" s="162" t="s">
        <v>522</v>
      </c>
      <c r="J2" s="188">
        <f>J1+0.2</f>
        <v>0.30000000000000004</v>
      </c>
    </row>
    <row r="3" spans="1:10">
      <c r="H3" s="187">
        <v>3</v>
      </c>
      <c r="I3" s="162" t="s">
        <v>523</v>
      </c>
      <c r="J3" s="188">
        <f t="shared" ref="J3:J5" si="0">J2+0.2</f>
        <v>0.5</v>
      </c>
    </row>
    <row r="4" spans="1:10">
      <c r="A4" s="191" t="s">
        <v>93</v>
      </c>
      <c r="B4" s="192" t="s">
        <v>519</v>
      </c>
      <c r="C4" s="192"/>
      <c r="D4" s="192"/>
      <c r="E4" s="192"/>
      <c r="F4" s="192"/>
      <c r="H4" s="187">
        <v>4</v>
      </c>
      <c r="I4" s="162" t="s">
        <v>524</v>
      </c>
      <c r="J4" s="188">
        <f t="shared" si="0"/>
        <v>0.7</v>
      </c>
    </row>
    <row r="5" spans="1:10">
      <c r="A5" s="40" t="s">
        <v>415</v>
      </c>
      <c r="B5" s="162">
        <f>VLOOKUP($A$2,InfographRank!$A:$CD,4,FALSE)</f>
        <v>5</v>
      </c>
      <c r="C5" s="162" t="str">
        <f t="shared" ref="C5:C31" si="1">VLOOKUP(B5,$H$1:$I$5,2,FALSE)</f>
        <v>Most</v>
      </c>
      <c r="D5" s="188">
        <f t="shared" ref="D5:D30" si="2">VLOOKUP(B5,$H$1:$J$5,3,FALSE)</f>
        <v>0.89999999999999991</v>
      </c>
      <c r="E5" s="188">
        <v>0.03</v>
      </c>
      <c r="F5" s="190">
        <f>200%-SUM(D5:E5)</f>
        <v>1.07</v>
      </c>
      <c r="H5" s="187">
        <v>5</v>
      </c>
      <c r="I5" s="162" t="s">
        <v>525</v>
      </c>
      <c r="J5" s="188">
        <f t="shared" si="0"/>
        <v>0.89999999999999991</v>
      </c>
    </row>
    <row r="6" spans="1:10">
      <c r="A6" s="40" t="s">
        <v>416</v>
      </c>
      <c r="B6" s="162">
        <f>VLOOKUP($A$2,InfographRank!$A:$CD,7,FALSE)</f>
        <v>2</v>
      </c>
      <c r="C6" s="162" t="str">
        <f t="shared" si="1"/>
        <v>Less</v>
      </c>
      <c r="D6" s="188">
        <f t="shared" si="2"/>
        <v>0.30000000000000004</v>
      </c>
      <c r="E6" s="188">
        <v>0.03</v>
      </c>
      <c r="F6" s="190">
        <f t="shared" ref="F6:F31" si="3">200%-SUM(D6:E6)</f>
        <v>1.67</v>
      </c>
    </row>
    <row r="7" spans="1:10">
      <c r="A7" s="40" t="s">
        <v>418</v>
      </c>
      <c r="B7" s="162">
        <f>VLOOKUP($A$2,InfographRank!$A:$CD,10,FALSE)</f>
        <v>1</v>
      </c>
      <c r="C7" s="162" t="str">
        <f t="shared" si="1"/>
        <v>Least</v>
      </c>
      <c r="D7" s="188">
        <f t="shared" si="2"/>
        <v>0.1</v>
      </c>
      <c r="E7" s="188">
        <v>0.03</v>
      </c>
      <c r="F7" s="190">
        <f t="shared" si="3"/>
        <v>1.87</v>
      </c>
    </row>
    <row r="8" spans="1:10">
      <c r="A8" s="40" t="s">
        <v>419</v>
      </c>
      <c r="B8" s="162">
        <f>VLOOKUP($A$2,InfographRank!$A:$CD,13,FALSE)</f>
        <v>5</v>
      </c>
      <c r="C8" s="162" t="str">
        <f t="shared" si="1"/>
        <v>Most</v>
      </c>
      <c r="D8" s="188">
        <f t="shared" si="2"/>
        <v>0.89999999999999991</v>
      </c>
      <c r="E8" s="188">
        <v>0.03</v>
      </c>
      <c r="F8" s="190">
        <f t="shared" si="3"/>
        <v>1.07</v>
      </c>
    </row>
    <row r="9" spans="1:10">
      <c r="A9" s="40" t="s">
        <v>224</v>
      </c>
      <c r="B9" s="162">
        <f>VLOOKUP($A$2,InfographRank!$A:$CD,16,FALSE)</f>
        <v>2</v>
      </c>
      <c r="C9" s="162" t="str">
        <f t="shared" si="1"/>
        <v>Less</v>
      </c>
      <c r="D9" s="188">
        <f t="shared" si="2"/>
        <v>0.30000000000000004</v>
      </c>
      <c r="E9" s="188">
        <v>0.03</v>
      </c>
      <c r="F9" s="190">
        <f t="shared" si="3"/>
        <v>1.67</v>
      </c>
    </row>
    <row r="10" spans="1:10">
      <c r="A10" s="40" t="s">
        <v>225</v>
      </c>
      <c r="B10" s="162">
        <f>VLOOKUP($A$2,InfographRank!$A:$CD,19,FALSE)</f>
        <v>1</v>
      </c>
      <c r="C10" s="162" t="str">
        <f t="shared" si="1"/>
        <v>Least</v>
      </c>
      <c r="D10" s="188">
        <f t="shared" si="2"/>
        <v>0.1</v>
      </c>
      <c r="E10" s="188">
        <v>0.03</v>
      </c>
      <c r="F10" s="190">
        <f t="shared" si="3"/>
        <v>1.87</v>
      </c>
    </row>
    <row r="11" spans="1:10">
      <c r="A11" s="40" t="s">
        <v>223</v>
      </c>
      <c r="B11" s="162">
        <f>VLOOKUP($A$2,InfographRank!$A:$CD,22,FALSE)</f>
        <v>1</v>
      </c>
      <c r="C11" s="162" t="str">
        <f t="shared" si="1"/>
        <v>Least</v>
      </c>
      <c r="D11" s="188">
        <f t="shared" si="2"/>
        <v>0.1</v>
      </c>
      <c r="E11" s="188">
        <v>0.03</v>
      </c>
      <c r="F11" s="190">
        <f t="shared" si="3"/>
        <v>1.87</v>
      </c>
    </row>
    <row r="12" spans="1:10">
      <c r="A12" s="40" t="s">
        <v>230</v>
      </c>
      <c r="B12" s="162">
        <f>VLOOKUP($A$2,InfographRank!$A:$CD,25,FALSE)</f>
        <v>4</v>
      </c>
      <c r="C12" s="162" t="str">
        <f t="shared" si="1"/>
        <v>More</v>
      </c>
      <c r="D12" s="188">
        <f t="shared" si="2"/>
        <v>0.7</v>
      </c>
      <c r="E12" s="188">
        <v>0.03</v>
      </c>
      <c r="F12" s="190">
        <f t="shared" si="3"/>
        <v>1.27</v>
      </c>
    </row>
    <row r="13" spans="1:10">
      <c r="A13" s="40" t="s">
        <v>231</v>
      </c>
      <c r="B13" s="162">
        <f>VLOOKUP($A$2,InfographRank!$A:$CD,28,FALSE)</f>
        <v>3</v>
      </c>
      <c r="C13" s="162" t="str">
        <f t="shared" si="1"/>
        <v>More/Less</v>
      </c>
      <c r="D13" s="188">
        <f t="shared" si="2"/>
        <v>0.5</v>
      </c>
      <c r="E13" s="188">
        <v>0.03</v>
      </c>
      <c r="F13" s="190">
        <f t="shared" si="3"/>
        <v>1.47</v>
      </c>
    </row>
    <row r="14" spans="1:10">
      <c r="A14" s="40" t="s">
        <v>221</v>
      </c>
      <c r="B14" s="162">
        <f>VLOOKUP($A$2,InfographRank!$A:$CD,31,FALSE)</f>
        <v>1</v>
      </c>
      <c r="C14" s="162" t="str">
        <f t="shared" si="1"/>
        <v>Least</v>
      </c>
      <c r="D14" s="188">
        <f t="shared" si="2"/>
        <v>0.1</v>
      </c>
      <c r="E14" s="188">
        <v>0.03</v>
      </c>
      <c r="F14" s="190">
        <f t="shared" si="3"/>
        <v>1.87</v>
      </c>
    </row>
    <row r="15" spans="1:10">
      <c r="A15" s="40" t="s">
        <v>222</v>
      </c>
      <c r="B15" s="162">
        <f>VLOOKUP($A$2,InfographRank!$A:$CD,34,FALSE)</f>
        <v>1</v>
      </c>
      <c r="C15" s="162" t="str">
        <f t="shared" si="1"/>
        <v>Least</v>
      </c>
      <c r="D15" s="188">
        <f t="shared" si="2"/>
        <v>0.1</v>
      </c>
      <c r="E15" s="188">
        <v>0.03</v>
      </c>
      <c r="F15" s="190">
        <f t="shared" si="3"/>
        <v>1.87</v>
      </c>
    </row>
    <row r="16" spans="1:10">
      <c r="A16" s="40" t="s">
        <v>481</v>
      </c>
      <c r="B16" s="162">
        <f>VLOOKUP($A$2,InfographRank!$A:$CD,37,FALSE)</f>
        <v>2</v>
      </c>
      <c r="C16" s="162" t="str">
        <f t="shared" si="1"/>
        <v>Less</v>
      </c>
      <c r="D16" s="188">
        <f t="shared" si="2"/>
        <v>0.30000000000000004</v>
      </c>
      <c r="E16" s="188">
        <v>0.03</v>
      </c>
      <c r="F16" s="190">
        <f t="shared" si="3"/>
        <v>1.67</v>
      </c>
    </row>
    <row r="17" spans="1:6">
      <c r="A17" s="40" t="s">
        <v>482</v>
      </c>
      <c r="B17" s="162">
        <f>VLOOKUP($A$2,InfographRank!$A:$CD,40,FALSE)</f>
        <v>1</v>
      </c>
      <c r="C17" s="162" t="str">
        <f t="shared" si="1"/>
        <v>Least</v>
      </c>
      <c r="D17" s="188">
        <f t="shared" si="2"/>
        <v>0.1</v>
      </c>
      <c r="E17" s="188">
        <v>0.03</v>
      </c>
      <c r="F17" s="190">
        <f t="shared" si="3"/>
        <v>1.87</v>
      </c>
    </row>
    <row r="18" spans="1:6">
      <c r="A18" s="40" t="s">
        <v>233</v>
      </c>
      <c r="B18" s="162">
        <f>VLOOKUP($A$2,InfographRank!$A:$CD,43,FALSE)</f>
        <v>1</v>
      </c>
      <c r="C18" s="162" t="str">
        <f t="shared" si="1"/>
        <v>Least</v>
      </c>
      <c r="D18" s="188">
        <f t="shared" si="2"/>
        <v>0.1</v>
      </c>
      <c r="E18" s="188">
        <v>0.03</v>
      </c>
      <c r="F18" s="190">
        <f t="shared" si="3"/>
        <v>1.87</v>
      </c>
    </row>
    <row r="19" spans="1:6">
      <c r="A19" s="40" t="s">
        <v>473</v>
      </c>
      <c r="B19" s="162">
        <f>VLOOKUP($A$2,InfographRank!$A:$CD,46,FALSE)</f>
        <v>1</v>
      </c>
      <c r="C19" s="162" t="str">
        <f t="shared" si="1"/>
        <v>Least</v>
      </c>
      <c r="D19" s="188">
        <f t="shared" si="2"/>
        <v>0.1</v>
      </c>
      <c r="E19" s="188">
        <v>0.03</v>
      </c>
      <c r="F19" s="190">
        <f t="shared" si="3"/>
        <v>1.87</v>
      </c>
    </row>
    <row r="20" spans="1:6">
      <c r="A20" s="40" t="s">
        <v>235</v>
      </c>
      <c r="B20" s="162">
        <f>VLOOKUP($A$2,InfographRank!$A:$CD,49,FALSE)</f>
        <v>2</v>
      </c>
      <c r="C20" s="162" t="str">
        <f t="shared" si="1"/>
        <v>Less</v>
      </c>
      <c r="D20" s="188">
        <f t="shared" si="2"/>
        <v>0.30000000000000004</v>
      </c>
      <c r="E20" s="188">
        <v>0.03</v>
      </c>
      <c r="F20" s="190">
        <f t="shared" si="3"/>
        <v>1.67</v>
      </c>
    </row>
    <row r="21" spans="1:6">
      <c r="A21" s="40" t="s">
        <v>475</v>
      </c>
      <c r="B21" s="162">
        <f>VLOOKUP($A$2,InfographRank!$A:$CD,52,FALSE)</f>
        <v>1</v>
      </c>
      <c r="C21" s="162" t="str">
        <f t="shared" si="1"/>
        <v>Least</v>
      </c>
      <c r="D21" s="188">
        <f t="shared" si="2"/>
        <v>0.1</v>
      </c>
      <c r="E21" s="188">
        <v>0.03</v>
      </c>
      <c r="F21" s="190">
        <f t="shared" si="3"/>
        <v>1.87</v>
      </c>
    </row>
    <row r="22" spans="1:6">
      <c r="A22" s="40" t="s">
        <v>476</v>
      </c>
      <c r="B22" s="162">
        <f>VLOOKUP($A$2,InfographRank!$A:$CD,55,FALSE)</f>
        <v>2</v>
      </c>
      <c r="C22" s="162" t="str">
        <f t="shared" si="1"/>
        <v>Less</v>
      </c>
      <c r="D22" s="188">
        <f t="shared" si="2"/>
        <v>0.30000000000000004</v>
      </c>
      <c r="E22" s="188">
        <v>0.03</v>
      </c>
      <c r="F22" s="190">
        <f t="shared" si="3"/>
        <v>1.67</v>
      </c>
    </row>
    <row r="23" spans="1:6">
      <c r="A23" s="40" t="s">
        <v>247</v>
      </c>
      <c r="B23" s="162">
        <f>VLOOKUP($A$2,InfographRank!$A:$CD,58,FALSE)</f>
        <v>1</v>
      </c>
      <c r="C23" s="162" t="str">
        <f t="shared" si="1"/>
        <v>Least</v>
      </c>
      <c r="D23" s="188">
        <f t="shared" si="2"/>
        <v>0.1</v>
      </c>
      <c r="E23" s="188">
        <v>0.03</v>
      </c>
      <c r="F23" s="190">
        <f t="shared" si="3"/>
        <v>1.87</v>
      </c>
    </row>
    <row r="24" spans="1:6">
      <c r="A24" s="40" t="s">
        <v>487</v>
      </c>
      <c r="B24" s="162">
        <f>VLOOKUP($A$2,InfographRank!$A:$CD,61,FALSE)</f>
        <v>5</v>
      </c>
      <c r="C24" s="162" t="str">
        <f t="shared" si="1"/>
        <v>Most</v>
      </c>
      <c r="D24" s="188">
        <f t="shared" si="2"/>
        <v>0.89999999999999991</v>
      </c>
      <c r="E24" s="188">
        <v>0.03</v>
      </c>
      <c r="F24" s="190">
        <f t="shared" si="3"/>
        <v>1.07</v>
      </c>
    </row>
    <row r="25" spans="1:6">
      <c r="A25" s="40" t="s">
        <v>488</v>
      </c>
      <c r="B25" s="162">
        <f>VLOOKUP($A$2,InfographRank!$A:$CD,64,FALSE)</f>
        <v>5</v>
      </c>
      <c r="C25" s="162" t="str">
        <f t="shared" si="1"/>
        <v>Most</v>
      </c>
      <c r="D25" s="188">
        <f t="shared" si="2"/>
        <v>0.89999999999999991</v>
      </c>
      <c r="E25" s="188">
        <v>0.03</v>
      </c>
      <c r="F25" s="190">
        <f t="shared" si="3"/>
        <v>1.07</v>
      </c>
    </row>
    <row r="26" spans="1:6">
      <c r="A26" s="40" t="s">
        <v>250</v>
      </c>
      <c r="B26" s="162">
        <f>VLOOKUP($A$2,InfographRank!$A:$CD,67,FALSE)</f>
        <v>3</v>
      </c>
      <c r="C26" s="162" t="str">
        <f t="shared" si="1"/>
        <v>More/Less</v>
      </c>
      <c r="D26" s="188">
        <f t="shared" si="2"/>
        <v>0.5</v>
      </c>
      <c r="E26" s="188">
        <v>0.03</v>
      </c>
      <c r="F26" s="190">
        <f t="shared" si="3"/>
        <v>1.47</v>
      </c>
    </row>
    <row r="27" spans="1:6">
      <c r="A27" s="40" t="s">
        <v>251</v>
      </c>
      <c r="B27" s="162">
        <f>VLOOKUP($A$2,InfographRank!$A:$CD,70,FALSE)</f>
        <v>2</v>
      </c>
      <c r="C27" s="162" t="str">
        <f t="shared" si="1"/>
        <v>Less</v>
      </c>
      <c r="D27" s="188">
        <f t="shared" si="2"/>
        <v>0.30000000000000004</v>
      </c>
      <c r="E27" s="188">
        <v>0.03</v>
      </c>
      <c r="F27" s="190">
        <f t="shared" si="3"/>
        <v>1.67</v>
      </c>
    </row>
    <row r="28" spans="1:6">
      <c r="A28" s="40" t="s">
        <v>252</v>
      </c>
      <c r="B28" s="162">
        <f>VLOOKUP($A$2,InfographRank!$A:$CD,73,FALSE)</f>
        <v>1</v>
      </c>
      <c r="C28" s="162" t="str">
        <f t="shared" si="1"/>
        <v>Least</v>
      </c>
      <c r="D28" s="188">
        <f t="shared" si="2"/>
        <v>0.1</v>
      </c>
      <c r="E28" s="188">
        <v>0.03</v>
      </c>
      <c r="F28" s="190">
        <f t="shared" si="3"/>
        <v>1.87</v>
      </c>
    </row>
    <row r="29" spans="1:6">
      <c r="A29" s="40" t="s">
        <v>253</v>
      </c>
      <c r="B29" s="162">
        <f>VLOOKUP($A$2,InfographRank!$A:$CD,76,FALSE)</f>
        <v>3</v>
      </c>
      <c r="C29" s="162" t="str">
        <f t="shared" si="1"/>
        <v>More/Less</v>
      </c>
      <c r="D29" s="188">
        <f t="shared" si="2"/>
        <v>0.5</v>
      </c>
      <c r="E29" s="188">
        <v>0.03</v>
      </c>
      <c r="F29" s="190">
        <f t="shared" si="3"/>
        <v>1.47</v>
      </c>
    </row>
    <row r="30" spans="1:6">
      <c r="A30" s="40" t="s">
        <v>493</v>
      </c>
      <c r="B30" s="162">
        <f>VLOOKUP($A$2,InfographRank!$A:$CD,79,FALSE)</f>
        <v>1</v>
      </c>
      <c r="C30" s="162" t="str">
        <f t="shared" si="1"/>
        <v>Least</v>
      </c>
      <c r="D30" s="188">
        <f t="shared" si="2"/>
        <v>0.1</v>
      </c>
      <c r="E30" s="188">
        <v>0.03</v>
      </c>
      <c r="F30" s="190">
        <f t="shared" si="3"/>
        <v>1.87</v>
      </c>
    </row>
    <row r="31" spans="1:6">
      <c r="A31" s="40" t="s">
        <v>495</v>
      </c>
      <c r="B31" s="162">
        <f>VLOOKUP($A$2,InfographRank!$A:$CD,82,FALSE)</f>
        <v>4</v>
      </c>
      <c r="C31" s="162" t="str">
        <f t="shared" si="1"/>
        <v>More</v>
      </c>
      <c r="D31" s="188">
        <f>VLOOKUP(B31,$H$1:$J$5,3,FALSE)</f>
        <v>0.7</v>
      </c>
      <c r="E31" s="188">
        <v>0.03</v>
      </c>
      <c r="F31" s="190">
        <f t="shared" si="3"/>
        <v>1.27</v>
      </c>
    </row>
    <row r="32" spans="1:6">
      <c r="A32" s="40" t="s">
        <v>548</v>
      </c>
      <c r="B32" s="162">
        <f>VLOOKUP($A$2,InfographRank!$A:$CJ,85,FALSE)</f>
        <v>5</v>
      </c>
      <c r="C32" s="162" t="str">
        <f t="shared" ref="C32:C33" si="4">VLOOKUP(B32,$H$1:$I$5,2,FALSE)</f>
        <v>Most</v>
      </c>
      <c r="D32" s="188">
        <f>VLOOKUP(B32,$H$1:$J$5,3,FALSE)</f>
        <v>0.89999999999999991</v>
      </c>
      <c r="E32" s="188">
        <v>0.03</v>
      </c>
      <c r="F32" s="190">
        <f t="shared" ref="F32:F33" si="5">200%-SUM(D32:E32)</f>
        <v>1.07</v>
      </c>
    </row>
    <row r="33" spans="1:6">
      <c r="A33" s="40" t="s">
        <v>547</v>
      </c>
      <c r="B33" s="162">
        <f>VLOOKUP($A$2,InfographRank!$A:$CJ,88,FALSE)</f>
        <v>1</v>
      </c>
      <c r="C33" s="162" t="str">
        <f t="shared" si="4"/>
        <v>Least</v>
      </c>
      <c r="D33" s="188">
        <f t="shared" ref="D33" si="6">VLOOKUP(B33,$H$1:$J$5,3,FALSE)</f>
        <v>0.1</v>
      </c>
      <c r="E33" s="188">
        <v>0.03</v>
      </c>
      <c r="F33" s="190">
        <f t="shared" si="5"/>
        <v>1.87</v>
      </c>
    </row>
  </sheetData>
  <conditionalFormatting sqref="A5:F33">
    <cfRule type="expression" dxfId="977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theme="5"/>
    <pageSetUpPr fitToPage="1"/>
  </sheetPr>
  <dimension ref="B1:N102"/>
  <sheetViews>
    <sheetView showGridLines="0" showRowColHeaders="0" zoomScale="90" zoomScaleNormal="90" workbookViewId="0">
      <selection activeCell="Q30" sqref="Q30"/>
    </sheetView>
  </sheetViews>
  <sheetFormatPr defaultColWidth="9.1796875" defaultRowHeight="12.5"/>
  <cols>
    <col min="1" max="1" width="2.81640625" style="48" customWidth="1"/>
    <col min="2" max="2" width="9.1796875" style="48" customWidth="1"/>
    <col min="3" max="3" width="12.81640625" style="48" customWidth="1"/>
    <col min="4" max="4" width="95.54296875" style="48" customWidth="1"/>
    <col min="5" max="5" width="9.1796875" style="48"/>
    <col min="6" max="6" width="31.26953125" style="48" bestFit="1" customWidth="1"/>
    <col min="7" max="7" width="8.453125" style="70" customWidth="1"/>
    <col min="8" max="8" width="2.7265625" style="48" customWidth="1"/>
    <col min="9" max="16384" width="9.1796875" style="48"/>
  </cols>
  <sheetData>
    <row r="1" spans="2:14" ht="13" thickBot="1"/>
    <row r="2" spans="2:14" ht="13" thickTop="1">
      <c r="B2" s="73"/>
      <c r="C2" s="74"/>
      <c r="D2" s="74"/>
      <c r="E2" s="74"/>
      <c r="F2" s="74"/>
      <c r="G2" s="75"/>
      <c r="H2" s="74"/>
      <c r="I2" s="74"/>
      <c r="J2" s="74"/>
      <c r="K2" s="76"/>
    </row>
    <row r="3" spans="2:14">
      <c r="B3" s="77"/>
      <c r="C3" s="52"/>
      <c r="D3" s="52"/>
      <c r="E3" s="52"/>
      <c r="F3" s="52"/>
      <c r="G3" s="78"/>
      <c r="H3" s="52"/>
      <c r="I3" s="52"/>
      <c r="J3" s="52"/>
      <c r="K3" s="79"/>
    </row>
    <row r="4" spans="2:14">
      <c r="B4" s="77"/>
      <c r="C4" s="52"/>
      <c r="D4" s="52"/>
      <c r="E4" s="52"/>
      <c r="F4" s="52"/>
      <c r="G4" s="78"/>
      <c r="H4" s="52"/>
      <c r="I4" s="52"/>
      <c r="J4" s="52"/>
      <c r="K4" s="79"/>
    </row>
    <row r="5" spans="2:14" ht="16" customHeight="1">
      <c r="B5" s="77"/>
      <c r="C5" s="52"/>
      <c r="D5" s="52"/>
      <c r="E5" s="52"/>
      <c r="F5" s="52"/>
      <c r="G5" s="78"/>
      <c r="H5" s="52"/>
      <c r="I5" s="52"/>
      <c r="J5" s="52"/>
      <c r="K5" s="79"/>
    </row>
    <row r="6" spans="2:14" ht="16" customHeight="1">
      <c r="B6" s="77"/>
      <c r="C6" s="59"/>
      <c r="D6" s="49"/>
      <c r="E6" s="52"/>
      <c r="F6" s="52"/>
      <c r="G6" s="78"/>
      <c r="H6" s="52"/>
      <c r="I6" s="52"/>
      <c r="J6" s="52"/>
      <c r="K6" s="79"/>
    </row>
    <row r="7" spans="2:14" ht="18" customHeight="1">
      <c r="B7" s="77"/>
      <c r="C7" s="80" t="s">
        <v>206</v>
      </c>
      <c r="D7" s="72" t="s">
        <v>134</v>
      </c>
      <c r="E7" s="52"/>
      <c r="F7" s="52"/>
      <c r="G7" s="78"/>
      <c r="H7" s="52"/>
      <c r="I7" s="52"/>
      <c r="J7" s="52"/>
      <c r="K7" s="79"/>
    </row>
    <row r="8" spans="2:14" ht="18" customHeight="1">
      <c r="B8" s="77"/>
      <c r="C8" s="81" t="s">
        <v>207</v>
      </c>
      <c r="D8" s="72" t="s">
        <v>240</v>
      </c>
      <c r="E8" s="52"/>
      <c r="F8" s="52"/>
      <c r="G8" s="78"/>
      <c r="H8" s="52"/>
      <c r="I8" s="52"/>
      <c r="J8" s="52"/>
      <c r="K8" s="79"/>
    </row>
    <row r="9" spans="2:14" ht="16" customHeight="1">
      <c r="B9" s="77"/>
      <c r="C9" s="82"/>
      <c r="D9" s="83"/>
      <c r="E9" s="52"/>
      <c r="F9" s="52"/>
      <c r="G9" s="78"/>
      <c r="H9" s="52"/>
      <c r="I9" s="52"/>
      <c r="J9" s="52"/>
      <c r="K9" s="79"/>
    </row>
    <row r="10" spans="2:14" ht="16" customHeight="1">
      <c r="B10" s="77"/>
      <c r="C10" s="52"/>
      <c r="D10" s="52"/>
      <c r="E10" s="52"/>
      <c r="F10" s="52"/>
      <c r="G10" s="78"/>
      <c r="H10" s="52"/>
      <c r="I10" s="52"/>
      <c r="J10" s="52"/>
      <c r="K10" s="79"/>
    </row>
    <row r="11" spans="2:14" ht="16" customHeight="1">
      <c r="B11" s="77"/>
      <c r="C11" s="52"/>
      <c r="D11" s="52"/>
      <c r="E11" s="52"/>
      <c r="F11" s="52"/>
      <c r="G11" s="78"/>
      <c r="H11" s="52"/>
      <c r="I11" s="52"/>
      <c r="J11" s="52"/>
      <c r="K11" s="79"/>
    </row>
    <row r="12" spans="2:14" ht="16" customHeight="1">
      <c r="B12" s="77"/>
      <c r="C12" s="52"/>
      <c r="D12" s="52"/>
      <c r="E12" s="52"/>
      <c r="F12" s="52"/>
      <c r="G12" s="78"/>
      <c r="H12" s="52"/>
      <c r="I12" s="198" t="s">
        <v>194</v>
      </c>
      <c r="J12" s="198"/>
      <c r="K12" s="79"/>
    </row>
    <row r="13" spans="2:14" ht="16" customHeight="1">
      <c r="B13" s="77"/>
      <c r="C13" s="52"/>
      <c r="D13" s="52"/>
      <c r="E13" s="52"/>
      <c r="F13" s="101" t="s">
        <v>92</v>
      </c>
      <c r="G13" s="199" t="s">
        <v>95</v>
      </c>
      <c r="H13" s="199"/>
      <c r="I13" s="102" t="s">
        <v>90</v>
      </c>
      <c r="J13" s="102" t="s">
        <v>89</v>
      </c>
      <c r="K13" s="79"/>
    </row>
    <row r="14" spans="2:14" ht="16" customHeight="1">
      <c r="B14" s="77"/>
      <c r="C14" s="52"/>
      <c r="D14" s="52"/>
      <c r="E14" s="52"/>
      <c r="F14" s="103" t="str">
        <f>Calculations!S14</f>
        <v>Bass Coast</v>
      </c>
      <c r="G14" s="104">
        <f>Calculations!T14</f>
        <v>5.48</v>
      </c>
      <c r="H14" s="105" t="str">
        <f>Calculations!U14</f>
        <v xml:space="preserve">  </v>
      </c>
      <c r="I14" s="104">
        <f>Calculations!V14</f>
        <v>3.51</v>
      </c>
      <c r="J14" s="104">
        <f>Calculations!W14</f>
        <v>8.4499999999999993</v>
      </c>
      <c r="K14" s="79"/>
    </row>
    <row r="15" spans="2:14" ht="16" customHeight="1">
      <c r="B15" s="77"/>
      <c r="C15" s="52"/>
      <c r="D15" s="52"/>
      <c r="E15" s="52"/>
      <c r="F15" s="103" t="str">
        <f>Calculations!S15</f>
        <v>Baw Baw</v>
      </c>
      <c r="G15" s="104">
        <f>Calculations!T15</f>
        <v>5.78</v>
      </c>
      <c r="H15" s="105" t="str">
        <f>Calculations!U15</f>
        <v xml:space="preserve">  </v>
      </c>
      <c r="I15" s="104">
        <f>Calculations!V15</f>
        <v>4.16</v>
      </c>
      <c r="J15" s="104">
        <f>Calculations!W15</f>
        <v>7.97</v>
      </c>
      <c r="K15" s="79"/>
    </row>
    <row r="16" spans="2:14" ht="16" customHeight="1">
      <c r="B16" s="77"/>
      <c r="C16" s="52"/>
      <c r="D16" s="52"/>
      <c r="E16" s="52"/>
      <c r="F16" s="103" t="str">
        <f>Calculations!S16</f>
        <v>Latrobe</v>
      </c>
      <c r="G16" s="106">
        <f>Calculations!T16</f>
        <v>5.97</v>
      </c>
      <c r="H16" s="107" t="str">
        <f>Calculations!U16</f>
        <v xml:space="preserve">  </v>
      </c>
      <c r="I16" s="106">
        <f>Calculations!V16</f>
        <v>4.3600000000000003</v>
      </c>
      <c r="J16" s="106">
        <f>Calculations!W16</f>
        <v>8.1300000000000008</v>
      </c>
      <c r="K16" s="79"/>
      <c r="N16" s="84"/>
    </row>
    <row r="17" spans="2:11" ht="16" customHeight="1">
      <c r="B17" s="77"/>
      <c r="C17" s="52"/>
      <c r="D17" s="52"/>
      <c r="E17" s="52"/>
      <c r="F17" s="103" t="str">
        <f>Calculations!S17</f>
        <v>South Gippsland</v>
      </c>
      <c r="G17" s="104">
        <f>Calculations!T17</f>
        <v>5.86</v>
      </c>
      <c r="H17" s="105" t="str">
        <f>Calculations!U17</f>
        <v xml:space="preserve">  </v>
      </c>
      <c r="I17" s="104">
        <f>Calculations!V17</f>
        <v>4.25</v>
      </c>
      <c r="J17" s="104">
        <f>Calculations!W17</f>
        <v>8.0399999999999991</v>
      </c>
      <c r="K17" s="79"/>
    </row>
    <row r="18" spans="2:11" ht="16" customHeight="1">
      <c r="B18" s="77"/>
      <c r="C18" s="52"/>
      <c r="D18" s="52"/>
      <c r="E18" s="52"/>
      <c r="F18" s="103" t="str">
        <f>Calculations!S18</f>
        <v>Inner Gippsland Area</v>
      </c>
      <c r="G18" s="104">
        <f>Calculations!T18</f>
        <v>5.79</v>
      </c>
      <c r="H18" s="105" t="str">
        <f>Calculations!U18</f>
        <v xml:space="preserve">  </v>
      </c>
      <c r="I18" s="104">
        <f>Calculations!V18</f>
        <v>4.87</v>
      </c>
      <c r="J18" s="104">
        <f>Calculations!W18</f>
        <v>6.88</v>
      </c>
      <c r="K18" s="79"/>
    </row>
    <row r="19" spans="2:11" ht="16" customHeight="1">
      <c r="B19" s="77"/>
      <c r="C19" s="52"/>
      <c r="D19" s="52"/>
      <c r="E19" s="52"/>
      <c r="F19" s="103" t="str">
        <f>Calculations!S19</f>
        <v>South Division</v>
      </c>
      <c r="G19" s="104">
        <f>Calculations!T19</f>
        <v>5.88</v>
      </c>
      <c r="H19" s="105" t="str">
        <f>Calculations!U19</f>
        <v xml:space="preserve">  </v>
      </c>
      <c r="I19" s="104">
        <f>Calculations!V19</f>
        <v>5.2</v>
      </c>
      <c r="J19" s="104">
        <f>Calculations!W19</f>
        <v>6.63</v>
      </c>
      <c r="K19" s="79"/>
    </row>
    <row r="20" spans="2:11" ht="16" customHeight="1">
      <c r="B20" s="77"/>
      <c r="C20" s="52"/>
      <c r="D20" s="52"/>
      <c r="E20" s="52"/>
      <c r="F20" s="103" t="str">
        <f>Calculations!S20</f>
        <v>Victoria</v>
      </c>
      <c r="G20" s="104">
        <f>Calculations!T20</f>
        <v>5.67</v>
      </c>
      <c r="H20" s="105" t="str">
        <f>Calculations!U20</f>
        <v xml:space="preserve">  </v>
      </c>
      <c r="I20" s="104">
        <f>Calculations!V20</f>
        <v>5.33</v>
      </c>
      <c r="J20" s="104">
        <f>Calculations!W20</f>
        <v>6.03</v>
      </c>
      <c r="K20" s="79"/>
    </row>
    <row r="21" spans="2:11" ht="16" customHeight="1">
      <c r="B21" s="77"/>
      <c r="C21" s="52"/>
      <c r="D21" s="52"/>
      <c r="E21" s="52"/>
      <c r="F21" s="103" t="str">
        <f>Calculations!S21</f>
        <v xml:space="preserve"> </v>
      </c>
      <c r="G21" s="104">
        <f>Calculations!T21</f>
        <v>0</v>
      </c>
      <c r="H21" s="105" t="str">
        <f>Calculations!U21</f>
        <v xml:space="preserve">  </v>
      </c>
      <c r="I21" s="104">
        <f>Calculations!V21</f>
        <v>0</v>
      </c>
      <c r="J21" s="104">
        <f>Calculations!W21</f>
        <v>0</v>
      </c>
      <c r="K21" s="79"/>
    </row>
    <row r="22" spans="2:11" ht="16" customHeight="1">
      <c r="B22" s="77"/>
      <c r="C22" s="52"/>
      <c r="D22" s="52"/>
      <c r="E22" s="52"/>
      <c r="F22" s="103" t="str">
        <f>Calculations!S22</f>
        <v xml:space="preserve"> </v>
      </c>
      <c r="G22" s="106">
        <f>Calculations!T22</f>
        <v>0</v>
      </c>
      <c r="H22" s="108" t="str">
        <f>Calculations!U22</f>
        <v xml:space="preserve">  </v>
      </c>
      <c r="I22" s="106">
        <f>Calculations!V22</f>
        <v>0</v>
      </c>
      <c r="J22" s="106">
        <f>Calculations!W22</f>
        <v>0</v>
      </c>
      <c r="K22" s="79"/>
    </row>
    <row r="23" spans="2:11" ht="16" customHeight="1">
      <c r="B23" s="77"/>
      <c r="C23" s="52"/>
      <c r="D23" s="52"/>
      <c r="E23" s="52"/>
      <c r="F23" s="103" t="str">
        <f>Calculations!S23</f>
        <v xml:space="preserve"> </v>
      </c>
      <c r="G23" s="106">
        <f>Calculations!T23</f>
        <v>0</v>
      </c>
      <c r="H23" s="108" t="str">
        <f>Calculations!U23</f>
        <v xml:space="preserve">  </v>
      </c>
      <c r="I23" s="106">
        <f>Calculations!V23</f>
        <v>0</v>
      </c>
      <c r="J23" s="106">
        <f>Calculations!W23</f>
        <v>0</v>
      </c>
      <c r="K23" s="79"/>
    </row>
    <row r="24" spans="2:11" ht="16" customHeight="1">
      <c r="B24" s="77"/>
      <c r="C24" s="52"/>
      <c r="D24" s="52"/>
      <c r="E24" s="52"/>
      <c r="F24" s="103" t="str">
        <f>Calculations!S24</f>
        <v xml:space="preserve"> </v>
      </c>
      <c r="G24" s="106">
        <f>Calculations!T24</f>
        <v>0</v>
      </c>
      <c r="H24" s="108" t="str">
        <f>Calculations!U24</f>
        <v xml:space="preserve">  </v>
      </c>
      <c r="I24" s="106">
        <f>Calculations!V24</f>
        <v>0</v>
      </c>
      <c r="J24" s="106">
        <f>Calculations!W24</f>
        <v>0</v>
      </c>
      <c r="K24" s="79"/>
    </row>
    <row r="25" spans="2:11" ht="16" customHeight="1">
      <c r="B25" s="77"/>
      <c r="C25" s="52"/>
      <c r="D25" s="52"/>
      <c r="E25" s="52"/>
      <c r="F25" s="103" t="str">
        <f>Calculations!S25</f>
        <v xml:space="preserve"> </v>
      </c>
      <c r="G25" s="106">
        <f>Calculations!T25</f>
        <v>0</v>
      </c>
      <c r="H25" s="108" t="str">
        <f>Calculations!U25</f>
        <v xml:space="preserve">  </v>
      </c>
      <c r="I25" s="106">
        <f>Calculations!V25</f>
        <v>0</v>
      </c>
      <c r="J25" s="106">
        <f>Calculations!W25</f>
        <v>0</v>
      </c>
      <c r="K25" s="79"/>
    </row>
    <row r="26" spans="2:11" ht="16" customHeight="1">
      <c r="B26" s="77"/>
      <c r="C26" s="52"/>
      <c r="D26" s="52"/>
      <c r="E26" s="52"/>
      <c r="F26" s="103" t="str">
        <f>Calculations!S26</f>
        <v xml:space="preserve"> </v>
      </c>
      <c r="G26" s="106">
        <f>Calculations!T26</f>
        <v>0</v>
      </c>
      <c r="H26" s="108" t="str">
        <f>Calculations!U26</f>
        <v xml:space="preserve">  </v>
      </c>
      <c r="I26" s="106">
        <f>Calculations!V26</f>
        <v>0</v>
      </c>
      <c r="J26" s="106">
        <f>Calculations!W26</f>
        <v>0</v>
      </c>
      <c r="K26" s="97"/>
    </row>
    <row r="27" spans="2:11" ht="16" customHeight="1">
      <c r="B27" s="77"/>
      <c r="C27" s="52"/>
      <c r="D27" s="52"/>
      <c r="E27" s="52"/>
      <c r="F27" s="39"/>
      <c r="G27" s="39"/>
      <c r="H27" s="39"/>
      <c r="I27" s="39"/>
      <c r="J27" s="39"/>
      <c r="K27" s="79"/>
    </row>
    <row r="28" spans="2:11" ht="16" customHeight="1">
      <c r="B28" s="77"/>
      <c r="C28" s="52"/>
      <c r="D28" s="52"/>
      <c r="E28" s="52"/>
      <c r="F28" s="39"/>
      <c r="G28" s="39"/>
      <c r="H28" s="39"/>
      <c r="I28" s="39"/>
      <c r="J28" s="39"/>
      <c r="K28" s="79"/>
    </row>
    <row r="29" spans="2:11" ht="16" customHeight="1">
      <c r="B29" s="77"/>
      <c r="C29" s="52"/>
      <c r="D29" s="52"/>
      <c r="E29" s="52"/>
      <c r="F29" s="39"/>
      <c r="G29" s="39"/>
      <c r="H29" s="39"/>
      <c r="I29" s="39"/>
      <c r="J29" s="39"/>
      <c r="K29" s="79"/>
    </row>
    <row r="30" spans="2:11" ht="16" customHeight="1">
      <c r="B30" s="77"/>
      <c r="C30" s="52"/>
      <c r="D30" s="52"/>
      <c r="E30" s="52"/>
      <c r="F30" s="52"/>
      <c r="G30" s="78"/>
      <c r="H30" s="52"/>
      <c r="I30" s="52"/>
      <c r="J30" s="52"/>
      <c r="K30" s="79"/>
    </row>
    <row r="31" spans="2:11" ht="16" customHeight="1">
      <c r="B31" s="77"/>
      <c r="C31" s="52"/>
      <c r="D31" s="52"/>
      <c r="E31" s="52"/>
      <c r="F31" s="52"/>
      <c r="G31" s="78"/>
      <c r="H31" s="52"/>
      <c r="I31" s="52"/>
      <c r="J31" s="52"/>
      <c r="K31" s="79"/>
    </row>
    <row r="32" spans="2:11" ht="16" customHeight="1">
      <c r="B32" s="77"/>
      <c r="C32" s="52"/>
      <c r="D32" s="52"/>
      <c r="E32" s="52"/>
      <c r="F32" s="52"/>
      <c r="G32" s="78"/>
      <c r="H32" s="52"/>
      <c r="I32" s="52"/>
      <c r="J32" s="52"/>
      <c r="K32" s="79"/>
    </row>
    <row r="33" spans="2:11" ht="16" customHeight="1">
      <c r="B33" s="77"/>
      <c r="C33" s="52"/>
      <c r="D33" s="52"/>
      <c r="E33" s="52"/>
      <c r="F33" s="52"/>
      <c r="G33" s="78"/>
      <c r="H33" s="52"/>
      <c r="I33" s="52"/>
      <c r="J33" s="52"/>
      <c r="K33" s="79"/>
    </row>
    <row r="34" spans="2:11" ht="16" customHeight="1">
      <c r="B34" s="77"/>
      <c r="C34" s="52"/>
      <c r="D34" s="52"/>
      <c r="E34" s="52"/>
      <c r="F34" s="52"/>
      <c r="G34" s="78"/>
      <c r="H34" s="52"/>
      <c r="I34" s="52"/>
      <c r="J34" s="52"/>
      <c r="K34" s="79"/>
    </row>
    <row r="35" spans="2:11" ht="16" customHeight="1">
      <c r="B35" s="77"/>
      <c r="C35" s="52"/>
      <c r="D35" s="52"/>
      <c r="E35" s="52"/>
      <c r="F35" s="52"/>
      <c r="G35" s="78"/>
      <c r="H35" s="52"/>
      <c r="I35" s="52"/>
      <c r="J35" s="52"/>
      <c r="K35" s="79"/>
    </row>
    <row r="36" spans="2:11" ht="16" customHeight="1">
      <c r="B36" s="77"/>
      <c r="C36" s="52"/>
      <c r="D36" s="52"/>
      <c r="E36" s="52"/>
      <c r="F36" s="52"/>
      <c r="G36" s="78"/>
      <c r="H36" s="52"/>
      <c r="I36" s="52"/>
      <c r="J36" s="52"/>
      <c r="K36" s="79"/>
    </row>
    <row r="37" spans="2:11" ht="16" customHeight="1">
      <c r="B37" s="77"/>
      <c r="C37" s="52"/>
      <c r="D37" s="52"/>
      <c r="E37" s="52"/>
      <c r="F37" s="52"/>
      <c r="G37" s="78"/>
      <c r="H37" s="52"/>
      <c r="I37" s="52"/>
      <c r="J37" s="52"/>
      <c r="K37" s="79"/>
    </row>
    <row r="38" spans="2:11" ht="16" customHeight="1">
      <c r="B38" s="77"/>
      <c r="C38" s="52"/>
      <c r="D38" s="52"/>
      <c r="E38" s="52"/>
      <c r="F38" s="52"/>
      <c r="G38" s="78"/>
      <c r="H38" s="52"/>
      <c r="I38" s="52"/>
      <c r="J38" s="52"/>
      <c r="K38" s="79"/>
    </row>
    <row r="39" spans="2:11" ht="16" customHeight="1">
      <c r="B39" s="77"/>
      <c r="C39" s="52"/>
      <c r="D39" s="52"/>
      <c r="E39" s="52"/>
      <c r="F39" s="52"/>
      <c r="G39" s="78"/>
      <c r="H39" s="52"/>
      <c r="I39" s="52"/>
      <c r="J39" s="52"/>
      <c r="K39" s="79"/>
    </row>
    <row r="40" spans="2:11" ht="16" customHeight="1">
      <c r="B40" s="77"/>
      <c r="C40" s="52"/>
      <c r="D40" s="52"/>
      <c r="E40" s="52"/>
      <c r="F40" s="52"/>
      <c r="G40" s="78"/>
      <c r="H40" s="52"/>
      <c r="I40" s="52"/>
      <c r="J40" s="52"/>
      <c r="K40" s="79"/>
    </row>
    <row r="41" spans="2:11" ht="16" customHeight="1">
      <c r="B41" s="77"/>
      <c r="C41" s="52"/>
      <c r="D41" s="52"/>
      <c r="E41" s="52"/>
      <c r="F41" s="52"/>
      <c r="G41" s="78"/>
      <c r="H41" s="52"/>
      <c r="I41" s="52"/>
      <c r="J41" s="52"/>
      <c r="K41" s="79"/>
    </row>
    <row r="42" spans="2:11" ht="16" customHeight="1">
      <c r="B42" s="77"/>
      <c r="C42" s="52"/>
      <c r="D42" s="52"/>
      <c r="E42" s="52"/>
      <c r="F42" s="52"/>
      <c r="G42" s="78"/>
      <c r="H42" s="52"/>
      <c r="I42" s="52"/>
      <c r="J42" s="52"/>
      <c r="K42" s="79"/>
    </row>
    <row r="43" spans="2:11" ht="16" customHeight="1">
      <c r="B43" s="77"/>
      <c r="C43" s="52"/>
      <c r="D43" s="52"/>
      <c r="E43" s="52"/>
      <c r="F43" s="52"/>
      <c r="G43" s="78"/>
      <c r="H43" s="52"/>
      <c r="I43" s="52"/>
      <c r="J43" s="52"/>
      <c r="K43" s="79"/>
    </row>
    <row r="44" spans="2:11" ht="16" customHeight="1">
      <c r="B44" s="77"/>
      <c r="C44" s="52"/>
      <c r="D44" s="52"/>
      <c r="E44" s="52"/>
      <c r="F44" s="52"/>
      <c r="G44" s="78"/>
      <c r="H44" s="52"/>
      <c r="I44" s="52"/>
      <c r="J44" s="52"/>
      <c r="K44" s="79"/>
    </row>
    <row r="45" spans="2:11" ht="16" customHeight="1">
      <c r="B45" s="77"/>
      <c r="C45" s="52"/>
      <c r="D45" s="52"/>
      <c r="E45" s="52"/>
      <c r="F45" s="52"/>
      <c r="G45" s="78"/>
      <c r="H45" s="52"/>
      <c r="I45" s="52"/>
      <c r="J45" s="52"/>
      <c r="K45" s="79"/>
    </row>
    <row r="46" spans="2:11" ht="16" customHeight="1">
      <c r="B46" s="77"/>
      <c r="C46" s="52"/>
      <c r="D46" s="52"/>
      <c r="E46" s="52"/>
      <c r="F46" s="52"/>
      <c r="G46" s="78"/>
      <c r="H46" s="52"/>
      <c r="I46" s="52"/>
      <c r="J46" s="123" t="s">
        <v>387</v>
      </c>
      <c r="K46" s="79"/>
    </row>
    <row r="47" spans="2:11" ht="16" customHeight="1">
      <c r="B47" s="77"/>
      <c r="C47" s="109" t="s">
        <v>212</v>
      </c>
      <c r="D47" s="110"/>
      <c r="E47" s="111"/>
      <c r="F47" s="111"/>
      <c r="G47" s="112"/>
      <c r="H47" s="111"/>
      <c r="I47" s="111"/>
      <c r="J47" s="111"/>
      <c r="K47" s="79"/>
    </row>
    <row r="48" spans="2:11" ht="16" customHeight="1">
      <c r="B48" s="77"/>
      <c r="C48" s="113" t="s">
        <v>394</v>
      </c>
      <c r="D48" s="114"/>
      <c r="E48" s="111"/>
      <c r="F48" s="111"/>
      <c r="G48" s="112"/>
      <c r="H48" s="111"/>
      <c r="I48" s="111"/>
      <c r="J48" s="111"/>
      <c r="K48" s="79"/>
    </row>
    <row r="49" spans="2:11" ht="16" customHeight="1">
      <c r="B49" s="77"/>
      <c r="C49" s="115" t="s">
        <v>214</v>
      </c>
      <c r="D49" s="114"/>
      <c r="E49" s="111"/>
      <c r="F49" s="111"/>
      <c r="G49" s="112"/>
      <c r="H49" s="111"/>
      <c r="I49" s="111"/>
      <c r="J49" s="111"/>
      <c r="K49" s="79"/>
    </row>
    <row r="50" spans="2:11" ht="16" customHeight="1">
      <c r="B50" s="77"/>
      <c r="C50" s="114" t="s">
        <v>395</v>
      </c>
      <c r="D50" s="114"/>
      <c r="E50" s="111"/>
      <c r="F50" s="111"/>
      <c r="G50" s="112"/>
      <c r="H50" s="111"/>
      <c r="I50" s="111"/>
      <c r="J50" s="111"/>
      <c r="K50" s="79"/>
    </row>
    <row r="51" spans="2:11" ht="16" customHeight="1">
      <c r="B51" s="77"/>
      <c r="C51" s="115" t="s">
        <v>215</v>
      </c>
      <c r="D51" s="114"/>
      <c r="E51" s="111"/>
      <c r="F51" s="111"/>
      <c r="G51" s="112"/>
      <c r="H51" s="111"/>
      <c r="I51" s="111"/>
      <c r="J51" s="111"/>
      <c r="K51" s="79"/>
    </row>
    <row r="52" spans="2:11" ht="16" customHeight="1">
      <c r="B52" s="77"/>
      <c r="C52" s="116" t="s">
        <v>216</v>
      </c>
      <c r="D52" s="114"/>
      <c r="E52" s="111"/>
      <c r="F52" s="111"/>
      <c r="G52" s="112"/>
      <c r="H52" s="111"/>
      <c r="I52" s="111"/>
      <c r="J52" s="111"/>
      <c r="K52" s="79"/>
    </row>
    <row r="53" spans="2:11" ht="16" customHeight="1">
      <c r="B53" s="77"/>
      <c r="C53" s="117" t="s">
        <v>15</v>
      </c>
      <c r="D53" s="114" t="s">
        <v>217</v>
      </c>
      <c r="E53" s="111"/>
      <c r="F53" s="111"/>
      <c r="G53" s="112"/>
      <c r="H53" s="111"/>
      <c r="I53" s="111"/>
      <c r="J53" s="111"/>
      <c r="K53" s="79"/>
    </row>
    <row r="54" spans="2:11" ht="16" customHeight="1">
      <c r="B54" s="77"/>
      <c r="C54" s="118" t="s">
        <v>218</v>
      </c>
      <c r="D54" s="114" t="s">
        <v>219</v>
      </c>
      <c r="E54" s="111"/>
      <c r="F54" s="111"/>
      <c r="G54" s="112"/>
      <c r="H54" s="111"/>
      <c r="I54" s="111"/>
      <c r="J54" s="111"/>
      <c r="K54" s="79"/>
    </row>
    <row r="55" spans="2:11" ht="16" customHeight="1">
      <c r="B55" s="77"/>
      <c r="C55" s="119" t="s">
        <v>388</v>
      </c>
      <c r="D55" s="120"/>
      <c r="E55" s="121"/>
      <c r="F55" s="121"/>
      <c r="G55" s="122"/>
      <c r="H55" s="111"/>
      <c r="I55" s="111"/>
      <c r="J55" s="111"/>
      <c r="K55" s="79"/>
    </row>
    <row r="56" spans="2:11" ht="12.75" customHeight="1">
      <c r="B56" s="77"/>
      <c r="C56" s="200"/>
      <c r="D56" s="200"/>
      <c r="E56" s="200"/>
      <c r="F56" s="200"/>
      <c r="G56" s="200"/>
      <c r="H56" s="200"/>
      <c r="I56" s="200"/>
      <c r="J56" s="200"/>
      <c r="K56" s="79"/>
    </row>
    <row r="57" spans="2:11" ht="16" customHeight="1" thickBot="1">
      <c r="B57" s="85"/>
      <c r="C57" s="86"/>
      <c r="D57" s="86"/>
      <c r="E57" s="86"/>
      <c r="F57" s="86"/>
      <c r="G57" s="87"/>
      <c r="H57" s="86"/>
      <c r="I57" s="86"/>
      <c r="J57" s="86"/>
      <c r="K57" s="88"/>
    </row>
    <row r="58" spans="2:11" ht="16" customHeight="1" thickTop="1"/>
    <row r="59" spans="2:11" ht="16" customHeight="1"/>
    <row r="60" spans="2:11" ht="16" customHeight="1"/>
    <row r="61" spans="2:11" ht="16" customHeight="1"/>
    <row r="62" spans="2:11" ht="16" customHeight="1"/>
    <row r="63" spans="2:11" ht="16" customHeight="1"/>
    <row r="64" spans="2:11" ht="16" customHeight="1"/>
    <row r="65" ht="16" customHeight="1"/>
    <row r="66" ht="16" customHeight="1"/>
    <row r="67" ht="16" customHeight="1"/>
    <row r="68" ht="16" customHeight="1"/>
    <row r="69" ht="16" customHeight="1"/>
    <row r="70" ht="16" customHeight="1"/>
    <row r="71" ht="16" customHeight="1"/>
    <row r="72" ht="16" customHeight="1"/>
    <row r="73" ht="16" customHeight="1"/>
    <row r="74" ht="16" customHeight="1"/>
    <row r="75" ht="16" customHeight="1"/>
    <row r="76" ht="16" customHeight="1"/>
    <row r="77" ht="16" customHeight="1"/>
    <row r="78" ht="16" customHeight="1"/>
    <row r="79" ht="16" customHeight="1"/>
    <row r="80" ht="16" customHeight="1"/>
    <row r="81" ht="16" customHeight="1"/>
    <row r="82" ht="16" customHeight="1"/>
    <row r="83" ht="16" customHeight="1"/>
    <row r="84" ht="16" customHeight="1"/>
    <row r="85" ht="16" customHeight="1"/>
    <row r="86" ht="16" customHeight="1"/>
    <row r="87" ht="16" customHeight="1"/>
    <row r="88" ht="16" customHeight="1"/>
    <row r="89" ht="16" customHeight="1"/>
    <row r="90" ht="16" customHeight="1"/>
    <row r="91" ht="16" customHeight="1"/>
    <row r="92" ht="16" customHeight="1"/>
    <row r="93" ht="16" customHeight="1"/>
    <row r="94" ht="16" customHeight="1"/>
    <row r="95" ht="16" customHeight="1"/>
    <row r="96" ht="16" customHeight="1"/>
    <row r="97" ht="16" customHeight="1"/>
    <row r="98" ht="16" customHeight="1"/>
    <row r="99" ht="16" customHeight="1"/>
    <row r="100" ht="16" customHeight="1"/>
    <row r="101" ht="16" customHeight="1"/>
    <row r="102" ht="16" customHeight="1"/>
  </sheetData>
  <sheetProtection algorithmName="SHA-512" hashValue="pa8pCzuf1Rx8bOnKbLx5Y+8LyI5mS1vBTnzZxdHvYRH2ydq3eAFFDuTUFGgd5kcX9fhP2b7SZgMfgZtM83vkLA==" saltValue="Ux5UiI3tf9lrh28EurYIFw==" spinCount="100000" sheet="1" objects="1" scenarios="1"/>
  <mergeCells count="3">
    <mergeCell ref="I12:J12"/>
    <mergeCell ref="G13:H13"/>
    <mergeCell ref="C56:J56"/>
  </mergeCells>
  <conditionalFormatting sqref="G21:J21">
    <cfRule type="expression" dxfId="976" priority="50">
      <formula>$F$21="Victoria"</formula>
    </cfRule>
    <cfRule type="expression" dxfId="975" priority="53">
      <formula>$F$22="Victoria"</formula>
    </cfRule>
  </conditionalFormatting>
  <conditionalFormatting sqref="F26:J26">
    <cfRule type="expression" dxfId="974" priority="13">
      <formula>$F$26=" "</formula>
    </cfRule>
    <cfRule type="expression" dxfId="973" priority="42">
      <formula>$F$26="Victoria"</formula>
    </cfRule>
  </conditionalFormatting>
  <conditionalFormatting sqref="F25:J25">
    <cfRule type="expression" dxfId="972" priority="40">
      <formula>$F$26="Victoria"</formula>
    </cfRule>
    <cfRule type="expression" dxfId="971" priority="41">
      <formula>$F$25=" "</formula>
    </cfRule>
  </conditionalFormatting>
  <conditionalFormatting sqref="F24:J24">
    <cfRule type="expression" dxfId="970" priority="37">
      <formula>$F$26="Victoria"</formula>
    </cfRule>
    <cfRule type="expression" dxfId="969" priority="38">
      <formula>$F$24=" "</formula>
    </cfRule>
  </conditionalFormatting>
  <conditionalFormatting sqref="F23:J23">
    <cfRule type="expression" dxfId="968" priority="36">
      <formula>$F$23=" "</formula>
    </cfRule>
  </conditionalFormatting>
  <conditionalFormatting sqref="F19:J19">
    <cfRule type="expression" dxfId="967" priority="34">
      <formula>$F$19=" "</formula>
    </cfRule>
  </conditionalFormatting>
  <conditionalFormatting sqref="F22:J22">
    <cfRule type="expression" dxfId="966" priority="33">
      <formula>$F$22=" "</formula>
    </cfRule>
  </conditionalFormatting>
  <conditionalFormatting sqref="F20:J20">
    <cfRule type="expression" dxfId="965" priority="32">
      <formula>$F$20=" "</formula>
    </cfRule>
  </conditionalFormatting>
  <conditionalFormatting sqref="F21:J21">
    <cfRule type="expression" dxfId="964" priority="31">
      <formula>$F$21=" "</formula>
    </cfRule>
  </conditionalFormatting>
  <conditionalFormatting sqref="F16:J18">
    <cfRule type="expression" dxfId="963" priority="26">
      <formula>$F$18="Victoria"</formula>
    </cfRule>
  </conditionalFormatting>
  <conditionalFormatting sqref="F17:J19">
    <cfRule type="expression" dxfId="962" priority="25">
      <formula>$F$19="Victoria"</formula>
    </cfRule>
  </conditionalFormatting>
  <conditionalFormatting sqref="F18:J20">
    <cfRule type="expression" dxfId="961" priority="24">
      <formula>$F$20="Victoria"</formula>
    </cfRule>
  </conditionalFormatting>
  <conditionalFormatting sqref="F19:J21">
    <cfRule type="expression" dxfId="960" priority="23">
      <formula>$F$21="Victoria"</formula>
    </cfRule>
  </conditionalFormatting>
  <conditionalFormatting sqref="F20:J22">
    <cfRule type="expression" dxfId="959" priority="22">
      <formula>$F$22="Victoria"</formula>
    </cfRule>
  </conditionalFormatting>
  <conditionalFormatting sqref="F21:J23">
    <cfRule type="expression" dxfId="958" priority="35">
      <formula>$F$23="Victoria"</formula>
    </cfRule>
  </conditionalFormatting>
  <conditionalFormatting sqref="H14">
    <cfRule type="expression" dxfId="957" priority="12">
      <formula>$H$14="**"</formula>
    </cfRule>
  </conditionalFormatting>
  <conditionalFormatting sqref="H15">
    <cfRule type="expression" dxfId="956" priority="11">
      <formula>$H$15="**"</formula>
    </cfRule>
  </conditionalFormatting>
  <conditionalFormatting sqref="H16">
    <cfRule type="expression" dxfId="955" priority="10">
      <formula>$H$16="**"</formula>
    </cfRule>
  </conditionalFormatting>
  <conditionalFormatting sqref="H17">
    <cfRule type="expression" dxfId="954" priority="9">
      <formula>$H$17="**"</formula>
    </cfRule>
  </conditionalFormatting>
  <conditionalFormatting sqref="H18">
    <cfRule type="expression" dxfId="953" priority="8">
      <formula>$H$18="**"</formula>
    </cfRule>
  </conditionalFormatting>
  <conditionalFormatting sqref="H19">
    <cfRule type="expression" dxfId="952" priority="7">
      <formula>$H$19="**"</formula>
    </cfRule>
  </conditionalFormatting>
  <conditionalFormatting sqref="H20">
    <cfRule type="expression" dxfId="951" priority="6">
      <formula>$H$20="**"</formula>
    </cfRule>
  </conditionalFormatting>
  <conditionalFormatting sqref="H21">
    <cfRule type="expression" dxfId="950" priority="5">
      <formula>$H$21="**"</formula>
    </cfRule>
  </conditionalFormatting>
  <conditionalFormatting sqref="H22">
    <cfRule type="expression" dxfId="949" priority="4">
      <formula>$H$22="**"</formula>
    </cfRule>
  </conditionalFormatting>
  <conditionalFormatting sqref="H23">
    <cfRule type="expression" dxfId="948" priority="3">
      <formula>$H$23="**"</formula>
    </cfRule>
  </conditionalFormatting>
  <conditionalFormatting sqref="H24">
    <cfRule type="expression" dxfId="947" priority="2">
      <formula>$H$24="**"</formula>
    </cfRule>
  </conditionalFormatting>
  <conditionalFormatting sqref="H25">
    <cfRule type="expression" dxfId="946" priority="1">
      <formula>$H$25="**"</formula>
    </cfRule>
  </conditionalFormatting>
  <pageMargins left="0.23622047244094491" right="0.23622047244094491" top="0.74803149606299213" bottom="0.74803149606299213" header="0.31496062992125984" footer="0.31496062992125984"/>
  <pageSetup paperSize="8" scale="84" orientation="landscape" r:id="rId1"/>
  <drawing r:id="rId2"/>
  <legacyDrawing r:id="rId3"/>
  <controls>
    <mc:AlternateContent xmlns:mc="http://schemas.openxmlformats.org/markup-compatibility/2006">
      <mc:Choice Requires="x14">
        <control shapeId="15362" r:id="rId4" name="ComboBox2">
          <controlPr defaultSize="0" autoLine="0" linkedCell="'Selected Results'!D8" listFillRange="Lookup!Q2:Q40" r:id="rId5">
            <anchor moveWithCells="1">
              <from>
                <xdr:col>2</xdr:col>
                <xdr:colOff>850900</xdr:colOff>
                <xdr:row>7</xdr:row>
                <xdr:rowOff>12700</xdr:rowOff>
              </from>
              <to>
                <xdr:col>5</xdr:col>
                <xdr:colOff>774700</xdr:colOff>
                <xdr:row>8</xdr:row>
                <xdr:rowOff>31750</xdr:rowOff>
              </to>
            </anchor>
          </controlPr>
        </control>
      </mc:Choice>
      <mc:Fallback>
        <control shapeId="15362" r:id="rId4" name="ComboBox2"/>
      </mc:Fallback>
    </mc:AlternateContent>
    <mc:AlternateContent xmlns:mc="http://schemas.openxmlformats.org/markup-compatibility/2006">
      <mc:Choice Requires="x14">
        <control shapeId="15361" r:id="rId6" name="ComboBox1">
          <controlPr defaultSize="0" autoLine="0" linkedCell="'Selected Results'!D7" listFillRange="Lookup!B2:B80" r:id="rId7">
            <anchor moveWithCells="1">
              <from>
                <xdr:col>2</xdr:col>
                <xdr:colOff>850900</xdr:colOff>
                <xdr:row>6</xdr:row>
                <xdr:rowOff>0</xdr:rowOff>
              </from>
              <to>
                <xdr:col>3</xdr:col>
                <xdr:colOff>2882900</xdr:colOff>
                <xdr:row>7</xdr:row>
                <xdr:rowOff>19050</xdr:rowOff>
              </to>
            </anchor>
          </controlPr>
        </control>
      </mc:Choice>
      <mc:Fallback>
        <control shapeId="15361" r:id="rId6" name="ComboBox1"/>
      </mc:Fallback>
    </mc:AlternateContent>
  </control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3" id="{047BD117-90B6-4631-8E2E-2F6927945548}">
            <xm:f>IF($G$15=0," ",$J$15&lt;Calculations!$T$34)</xm:f>
            <x14:dxf>
              <font>
                <color rgb="FF0070C0"/>
              </font>
            </x14:dxf>
          </x14:cfRule>
          <x14:cfRule type="expression" priority="94" id="{583FD73D-6BAC-4B1C-83DB-EC6CBE8C1161}">
            <xm:f>$I$15&gt;Calculations!$U$34</xm:f>
            <x14:dxf>
              <font>
                <color rgb="FFFF0000"/>
              </font>
            </x14:dxf>
          </x14:cfRule>
          <xm:sqref>G15</xm:sqref>
        </x14:conditionalFormatting>
        <x14:conditionalFormatting xmlns:xm="http://schemas.microsoft.com/office/excel/2006/main">
          <x14:cfRule type="expression" priority="91" id="{5535564C-D3B6-4942-8F43-C361BD0300F9}">
            <xm:f>IF($G$16=0," ",$J$16&lt;Calculations!$T$34)</xm:f>
            <x14:dxf>
              <font>
                <color rgb="FF0070C0"/>
              </font>
            </x14:dxf>
          </x14:cfRule>
          <x14:cfRule type="expression" priority="92" id="{C436C4F9-B698-41EE-B7D0-4DEF32B7D62F}">
            <xm:f>$I$16&gt;Calculations!$U$34</xm:f>
            <x14:dxf>
              <font>
                <color rgb="FFFF0000"/>
              </font>
            </x14:dxf>
          </x14:cfRule>
          <xm:sqref>G16</xm:sqref>
        </x14:conditionalFormatting>
        <x14:conditionalFormatting xmlns:xm="http://schemas.microsoft.com/office/excel/2006/main">
          <x14:cfRule type="expression" priority="89" id="{2208D008-BC0C-4218-A74D-2DB01095487A}">
            <xm:f>IF($G$17=0," ",$J$17&lt;Calculations!$T$34)</xm:f>
            <x14:dxf>
              <font>
                <color rgb="FF0070C0"/>
              </font>
            </x14:dxf>
          </x14:cfRule>
          <x14:cfRule type="expression" priority="90" id="{CA12DCA8-792A-45B0-BA8A-B91D9B17A862}">
            <xm:f>$I$17&gt;Calculations!$U$34</xm:f>
            <x14:dxf>
              <font>
                <color rgb="FFFF0000"/>
              </font>
            </x14:dxf>
          </x14:cfRule>
          <xm:sqref>G17</xm:sqref>
        </x14:conditionalFormatting>
        <x14:conditionalFormatting xmlns:xm="http://schemas.microsoft.com/office/excel/2006/main">
          <x14:cfRule type="expression" priority="85" id="{751E0684-3B7E-4FB0-A979-3B5571274ADF}">
            <xm:f>IF($G$18=0," ",$J$18&lt;Calculations!$T$34)</xm:f>
            <x14:dxf>
              <font>
                <color rgb="FF0070C0"/>
              </font>
            </x14:dxf>
          </x14:cfRule>
          <x14:cfRule type="expression" priority="86" id="{A6A5FF7A-3C7F-4BD0-979B-B25ED54531FD}">
            <xm:f>$I$18&gt;Calculations!$U$34</xm:f>
            <x14:dxf>
              <font>
                <color rgb="FFFF0000"/>
              </font>
            </x14:dxf>
          </x14:cfRule>
          <xm:sqref>G18</xm:sqref>
        </x14:conditionalFormatting>
        <x14:conditionalFormatting xmlns:xm="http://schemas.microsoft.com/office/excel/2006/main">
          <x14:cfRule type="expression" priority="83" id="{B2240ED0-E307-4EBB-90F4-9B9A51AD14BB}">
            <xm:f>IF($G$19=0," ",$J$19&lt;Calculations!$T$34)</xm:f>
            <x14:dxf>
              <font>
                <color rgb="FF0070C0"/>
              </font>
            </x14:dxf>
          </x14:cfRule>
          <x14:cfRule type="expression" priority="84" id="{EBFE6600-C19B-4B5F-82CF-B000039F9A71}">
            <xm:f>$I$19&gt;Calculations!$U$34</xm:f>
            <x14:dxf>
              <font>
                <color rgb="FFFF0000"/>
              </font>
            </x14:dxf>
          </x14:cfRule>
          <xm:sqref>G19</xm:sqref>
        </x14:conditionalFormatting>
        <x14:conditionalFormatting xmlns:xm="http://schemas.microsoft.com/office/excel/2006/main">
          <x14:cfRule type="expression" priority="81" id="{E869759C-071E-4004-ACDD-706BBAFE81A4}">
            <xm:f>IF($G$20=0," ",$J$20&lt;Calculations!$T$34)</xm:f>
            <x14:dxf>
              <font>
                <color rgb="FF0070C0"/>
              </font>
            </x14:dxf>
          </x14:cfRule>
          <x14:cfRule type="expression" priority="82" id="{D766335F-D182-4B97-B78B-A3028187882C}">
            <xm:f>$I$20&gt;Calculations!$U$34</xm:f>
            <x14:dxf>
              <font>
                <color rgb="FFFF0000"/>
              </font>
            </x14:dxf>
          </x14:cfRule>
          <xm:sqref>G20</xm:sqref>
        </x14:conditionalFormatting>
        <x14:conditionalFormatting xmlns:xm="http://schemas.microsoft.com/office/excel/2006/main">
          <x14:cfRule type="expression" priority="79" id="{C71CF97F-7D3D-45B3-AF76-0A4817C19D3B}">
            <xm:f>IF($G$21=0," ",$J$21&lt;Calculations!$T$34)</xm:f>
            <x14:dxf>
              <font>
                <color rgb="FF0070C0"/>
              </font>
            </x14:dxf>
          </x14:cfRule>
          <x14:cfRule type="expression" priority="80" id="{247432C7-4AC8-41BB-897A-98823DB2D023}">
            <xm:f>$I$21&gt;Calculations!$U$34</xm:f>
            <x14:dxf>
              <font>
                <color rgb="FFFF0000"/>
              </font>
            </x14:dxf>
          </x14:cfRule>
          <xm:sqref>G21</xm:sqref>
        </x14:conditionalFormatting>
        <x14:conditionalFormatting xmlns:xm="http://schemas.microsoft.com/office/excel/2006/main">
          <x14:cfRule type="expression" priority="27" id="{3FA5BA72-B875-4AF5-84AC-E2843F93510F}">
            <xm:f>IF($G$14=0," ",$J$14&lt;Calculations!$T$34)</xm:f>
            <x14:dxf>
              <font>
                <color rgb="FF0070C0"/>
              </font>
            </x14:dxf>
          </x14:cfRule>
          <x14:cfRule type="expression" priority="28" id="{39407ECB-207D-4D49-801D-C72835A7A211}">
            <xm:f>$I$14&gt;Calculations!$U$34</xm:f>
            <x14:dxf>
              <font>
                <color rgb="FFFF0000"/>
              </font>
            </x14:dxf>
          </x14:cfRule>
          <xm:sqref>G14</xm:sqref>
        </x14:conditionalFormatting>
        <x14:conditionalFormatting xmlns:xm="http://schemas.microsoft.com/office/excel/2006/main">
          <x14:cfRule type="expression" priority="17" id="{279B3190-87C6-4B44-9D44-AD98EA76F605}">
            <xm:f>$I$22&gt;Calculations!$U$34</xm:f>
            <x14:dxf>
              <font>
                <color rgb="FFFF0000"/>
              </font>
            </x14:dxf>
          </x14:cfRule>
          <x14:cfRule type="expression" priority="21" id="{644DDE83-F2E8-47FE-BE9D-C7BBD2997E31}">
            <xm:f>IF($G$22=0," ",$J$22&lt;Calculations!$T$34)</xm:f>
            <x14:dxf>
              <font>
                <color rgb="FF0070C0"/>
              </font>
            </x14:dxf>
          </x14:cfRule>
          <xm:sqref>G22</xm:sqref>
        </x14:conditionalFormatting>
        <x14:conditionalFormatting xmlns:xm="http://schemas.microsoft.com/office/excel/2006/main">
          <x14:cfRule type="expression" priority="16" id="{818623F5-19EA-4F7D-B23B-B36B414CFE10}">
            <xm:f>$I$23&gt;Calculations!$U$34</xm:f>
            <x14:dxf>
              <font>
                <color rgb="FFFF0000"/>
              </font>
            </x14:dxf>
          </x14:cfRule>
          <x14:cfRule type="expression" priority="20" id="{A0B1528F-EB43-4F42-9877-7264A66203BA}">
            <xm:f>IF($G$23=0," ",$J$23&lt;Calculations!$T$34)</xm:f>
            <x14:dxf>
              <font>
                <color rgb="FF0070C0"/>
              </font>
            </x14:dxf>
          </x14:cfRule>
          <xm:sqref>G23</xm:sqref>
        </x14:conditionalFormatting>
        <x14:conditionalFormatting xmlns:xm="http://schemas.microsoft.com/office/excel/2006/main">
          <x14:cfRule type="expression" priority="15" id="{9195E42A-3C80-411E-B754-26AD1C03CF92}">
            <xm:f>$I$24&gt;Calculations!$U$34</xm:f>
            <x14:dxf>
              <font>
                <color rgb="FFFF0000"/>
              </font>
            </x14:dxf>
          </x14:cfRule>
          <x14:cfRule type="expression" priority="19" id="{5F33A6EB-6447-413A-B951-B745F1C09596}">
            <xm:f>IF($G$24=0," ",$J$24&lt;Calculations!$T$34)</xm:f>
            <x14:dxf>
              <font>
                <color rgb="FF0070C0"/>
              </font>
            </x14:dxf>
          </x14:cfRule>
          <xm:sqref>G24</xm:sqref>
        </x14:conditionalFormatting>
        <x14:conditionalFormatting xmlns:xm="http://schemas.microsoft.com/office/excel/2006/main">
          <x14:cfRule type="expression" priority="14" id="{13703312-3BF4-4EE7-9B32-B5999E688586}">
            <xm:f>$I$25&gt;Calculations!$U$34</xm:f>
            <x14:dxf>
              <font>
                <color rgb="FFFF0000"/>
              </font>
            </x14:dxf>
          </x14:cfRule>
          <x14:cfRule type="expression" priority="18" id="{D0062E44-7D5C-490D-A7AB-2BED0B758E4A}">
            <xm:f>IF($G$25=0," ",$J$25&lt;Calculations!$T$34)</xm:f>
            <x14:dxf>
              <font>
                <color rgb="FF0070C0"/>
              </font>
            </x14:dxf>
          </x14:cfRule>
          <xm:sqref>G25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F0C08-BF1F-4C95-AC42-6A0730E5574F}">
  <sheetPr codeName="Sheet111">
    <tabColor theme="5"/>
    <pageSetUpPr fitToPage="1"/>
  </sheetPr>
  <dimension ref="A6:AE212"/>
  <sheetViews>
    <sheetView showGridLines="0" zoomScaleNormal="100" workbookViewId="0">
      <pane ySplit="6" topLeftCell="A7" activePane="bottomLeft" state="frozen"/>
      <selection activeCell="V79" sqref="V79"/>
      <selection pane="bottomLeft" activeCell="AA21" sqref="AA21"/>
    </sheetView>
  </sheetViews>
  <sheetFormatPr defaultColWidth="9.1796875" defaultRowHeight="12.5"/>
  <cols>
    <col min="1" max="1" width="2.453125" style="48" customWidth="1"/>
    <col min="2" max="2" width="16.54296875" style="48" customWidth="1"/>
    <col min="3" max="3" width="69" style="48" customWidth="1"/>
    <col min="4" max="4" width="10.7265625" style="48" customWidth="1"/>
    <col min="5" max="5" width="2.7265625" style="48" customWidth="1"/>
    <col min="6" max="7" width="5.7265625" style="48" customWidth="1"/>
    <col min="8" max="8" width="10.7265625" style="48" customWidth="1"/>
    <col min="9" max="9" width="2.7265625" style="48" customWidth="1"/>
    <col min="10" max="11" width="5.7265625" style="48" customWidth="1"/>
    <col min="12" max="12" width="10.7265625" style="48" customWidth="1"/>
    <col min="13" max="13" width="2.7265625" style="48" customWidth="1"/>
    <col min="14" max="15" width="5.7265625" style="48" customWidth="1"/>
    <col min="16" max="16" width="10.7265625" style="48" customWidth="1"/>
    <col min="17" max="17" width="2.7265625" style="48" customWidth="1"/>
    <col min="18" max="19" width="5.7265625" style="48" customWidth="1"/>
    <col min="20" max="20" width="10.7265625" style="48" customWidth="1"/>
    <col min="21" max="21" width="2.7265625" style="48" customWidth="1"/>
    <col min="22" max="23" width="5.7265625" style="48" customWidth="1"/>
    <col min="24" max="16384" width="9.1796875" style="48"/>
  </cols>
  <sheetData>
    <row r="6" spans="1:23" ht="30" customHeight="1">
      <c r="A6" s="52"/>
      <c r="B6" s="52"/>
      <c r="C6" s="144"/>
      <c r="D6" s="201" t="s">
        <v>358</v>
      </c>
      <c r="E6" s="201"/>
      <c r="F6" s="201"/>
      <c r="G6" s="201"/>
      <c r="H6" s="201" t="s">
        <v>360</v>
      </c>
      <c r="I6" s="201"/>
      <c r="J6" s="201"/>
      <c r="K6" s="201"/>
      <c r="L6" s="201" t="s">
        <v>356</v>
      </c>
      <c r="M6" s="201"/>
      <c r="N6" s="201"/>
      <c r="O6" s="201"/>
      <c r="P6" s="201" t="s">
        <v>357</v>
      </c>
      <c r="Q6" s="201"/>
      <c r="R6" s="201"/>
      <c r="S6" s="201"/>
      <c r="T6" s="202" t="s">
        <v>0</v>
      </c>
      <c r="U6" s="202"/>
      <c r="V6" s="202"/>
      <c r="W6" s="202"/>
    </row>
    <row r="7" spans="1:23" s="63" customFormat="1" ht="7.5" customHeight="1">
      <c r="A7" s="59"/>
      <c r="B7" s="59"/>
      <c r="C7" s="60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1"/>
      <c r="U7" s="61"/>
      <c r="V7" s="61"/>
      <c r="W7" s="61"/>
    </row>
    <row r="8" spans="1:23" ht="30" customHeight="1">
      <c r="C8" s="124" t="s">
        <v>286</v>
      </c>
      <c r="D8" s="125" t="s">
        <v>91</v>
      </c>
      <c r="E8" s="125"/>
      <c r="F8" s="125" t="s">
        <v>90</v>
      </c>
      <c r="G8" s="125" t="s">
        <v>89</v>
      </c>
      <c r="H8" s="125" t="s">
        <v>91</v>
      </c>
      <c r="I8" s="125"/>
      <c r="J8" s="125" t="s">
        <v>90</v>
      </c>
      <c r="K8" s="125" t="s">
        <v>89</v>
      </c>
      <c r="L8" s="125" t="s">
        <v>91</v>
      </c>
      <c r="M8" s="125"/>
      <c r="N8" s="125" t="s">
        <v>90</v>
      </c>
      <c r="O8" s="125" t="s">
        <v>89</v>
      </c>
      <c r="P8" s="125" t="s">
        <v>91</v>
      </c>
      <c r="Q8" s="125"/>
      <c r="R8" s="125" t="s">
        <v>90</v>
      </c>
      <c r="S8" s="125" t="s">
        <v>89</v>
      </c>
      <c r="T8" s="125" t="s">
        <v>91</v>
      </c>
      <c r="U8" s="125"/>
      <c r="V8" s="125" t="s">
        <v>90</v>
      </c>
      <c r="W8" s="125" t="s">
        <v>89</v>
      </c>
    </row>
    <row r="9" spans="1:23" ht="15" customHeight="1">
      <c r="C9" s="126" t="s">
        <v>401</v>
      </c>
      <c r="D9" s="127">
        <f>IF(SUMIFS('Quick Stats Data'!D:D,'Quick Stats Data'!A:A,$C$8,'Quick Stats Data'!$B:$B,$C9,'Quick Stats Data'!$C:$C,$D$6)=0," ",SUMIFS('Quick Stats Data'!D:D,'Quick Stats Data'!A:A,$C$8,'Quick Stats Data'!$B:$B,$C9,'Quick Stats Data'!$C:$C,$D$6))</f>
        <v>2.4</v>
      </c>
      <c r="E9" s="128" t="str">
        <f>IF(SUMIFS('Quick Stats Data'!K:K,'Quick Stats Data'!A:A,$C$8,'Quick Stats Data'!B:B,C9,'Quick Stats Data'!C:C,$D$6)&gt;=50,"**",(IF(SUMIFS('Quick Stats Data'!K:K,'Quick Stats Data'!A:A,$C$8,'Quick Stats Data'!B:B,C9,'Quick Stats Data'!C:C,$D$6)&gt;25,IF(SUMIFS('Quick Stats Data'!K:K,'Quick Stats Data'!A:A,$C$8,'Quick Stats Data'!B:B,C9,'Quick Stats Data'!C:C,$D$6),"*"," ")," ")))</f>
        <v xml:space="preserve"> </v>
      </c>
      <c r="F9" s="128">
        <f>IF(SUMIFS('Quick Stats Data'!E:E,'Quick Stats Data'!A:A,$C$8,'Quick Stats Data'!$B:$B,$C9,'Quick Stats Data'!$C:$C,$D$6)=0," ",SUMIFS('Quick Stats Data'!E:E,'Quick Stats Data'!A:A,$C$8,'Quick Stats Data'!$B:$B,$C9,'Quick Stats Data'!$C:$C,$D$6))</f>
        <v>1.8</v>
      </c>
      <c r="G9" s="128">
        <f>IF(SUMIFS('Quick Stats Data'!F:F,'Quick Stats Data'!A:A,$C$8,'Quick Stats Data'!$B:$B,$C9,'Quick Stats Data'!$C:$C,$D$6)=0," ",SUMIFS('Quick Stats Data'!F:F,'Quick Stats Data'!A:A,$C$8,'Quick Stats Data'!$B:$B,$C9,'Quick Stats Data'!$C:$C,$D$6))</f>
        <v>3.1</v>
      </c>
      <c r="H9" s="127">
        <f>IF(SUMIFS('Quick Stats Data'!D:D,'Quick Stats Data'!A:A,$C$8,'Quick Stats Data'!$B:$B,$C9,'Quick Stats Data'!$C:$C,$H$6)=0," ",SUMIFS('Quick Stats Data'!D:D,'Quick Stats Data'!A:A,$C$8,'Quick Stats Data'!$B:$B,$C9,'Quick Stats Data'!$C:$C,$H$6))</f>
        <v>2</v>
      </c>
      <c r="I9" s="128" t="str">
        <f>IF(SUMIFS('Quick Stats Data'!K:K,'Quick Stats Data'!A:A,$C$8,'Quick Stats Data'!B:B,C9,'Quick Stats Data'!C:C,$H$6)&gt;=50,"**",(IF(SUMIFS('Quick Stats Data'!K:K,'Quick Stats Data'!A:A,$C$8,'Quick Stats Data'!B:B,C9,'Quick Stats Data'!C:C,$H$6)&gt;25,IF(SUMIFS('Quick Stats Data'!K:K,'Quick Stats Data'!A:A,$C$8,'Quick Stats Data'!B:B,C9,'Quick Stats Data'!C:C,$H$6),"*"," ")," ")))</f>
        <v xml:space="preserve"> </v>
      </c>
      <c r="J9" s="128">
        <f>IF(SUMIFS('Quick Stats Data'!E:E,'Quick Stats Data'!A:A,$C$8,'Quick Stats Data'!$B:$B,$C9,'Quick Stats Data'!$C:$C,$H$6)=0," ",SUMIFS('Quick Stats Data'!E:E,'Quick Stats Data'!A:A,$C$8,'Quick Stats Data'!$B:$B,$C9,'Quick Stats Data'!$C:$C,$H$6))</f>
        <v>1.5</v>
      </c>
      <c r="K9" s="128">
        <f>IF(SUMIFS('Quick Stats Data'!F:F,'Quick Stats Data'!A:A,$C$8,'Quick Stats Data'!$B:$B,$C9,'Quick Stats Data'!$C:$C,$H$6)=0," ",SUMIFS('Quick Stats Data'!F:F,'Quick Stats Data'!A:A,$C$8,'Quick Stats Data'!$B:$B,$C9,'Quick Stats Data'!$C:$C,$H$6))</f>
        <v>2.5</v>
      </c>
      <c r="L9" s="127">
        <f>IF(SUMIFS('Quick Stats Data'!D:D,'Quick Stats Data'!A:A,$C$8,'Quick Stats Data'!$B:$B,$C9,'Quick Stats Data'!$C:$C,$L$6)=0," ",SUMIFS('Quick Stats Data'!D:D,'Quick Stats Data'!A:A,$C$8,'Quick Stats Data'!$B:$B,$C9,'Quick Stats Data'!$C:$C,$L$6))</f>
        <v>2.2000000000000002</v>
      </c>
      <c r="M9" s="128" t="str">
        <f>IF(SUMIFS('Quick Stats Data'!K:K,'Quick Stats Data'!A:A,$C$8,'Quick Stats Data'!B:B,C9,'Quick Stats Data'!C:C,$L$6)&gt;=50,"**",(IF(SUMIFS('Quick Stats Data'!K:K,'Quick Stats Data'!A:A,$C$8,'Quick Stats Data'!B:B,C9,'Quick Stats Data'!C:C,$L$6)&gt;25,IF(SUMIFS('Quick Stats Data'!K:K,'Quick Stats Data'!A:A,$C$8,'Quick Stats Data'!B:B,C9,'Quick Stats Data'!C:C,$L$6),"*"," ")," ")))</f>
        <v xml:space="preserve"> </v>
      </c>
      <c r="N9" s="128">
        <f>IF(SUMIFS('Quick Stats Data'!E:E,'Quick Stats Data'!A:A,$C$8,'Quick Stats Data'!$B:$B,$C9,'Quick Stats Data'!$C:$C,$L$6)=0," ",SUMIFS('Quick Stats Data'!E:E,'Quick Stats Data'!A:A,$C$8,'Quick Stats Data'!$B:$B,$C9,'Quick Stats Data'!$C:$C,$L$6))</f>
        <v>1.7</v>
      </c>
      <c r="O9" s="128">
        <f>IF(SUMIFS('Quick Stats Data'!F:F,'Quick Stats Data'!A:A,$C$8,'Quick Stats Data'!$B:$B,$C9,'Quick Stats Data'!$C:$C,$L$6)=0," ",SUMIFS('Quick Stats Data'!F:F,'Quick Stats Data'!A:A,$C$8,'Quick Stats Data'!$B:$B,$C9,'Quick Stats Data'!$C:$C,$L$6))</f>
        <v>2.9</v>
      </c>
      <c r="P9" s="127">
        <f>IF(SUMIFS('Quick Stats Data'!D:D,'Quick Stats Data'!A:A,$C$8,'Quick Stats Data'!$B:$B,$C9,'Quick Stats Data'!$C:$C,$P$6)=0," ",SUMIFS('Quick Stats Data'!D:D,'Quick Stats Data'!A:A,$C$8,'Quick Stats Data'!$B:$B,$C9,'Quick Stats Data'!$C:$C,$P$6))</f>
        <v>2.2999999999999998</v>
      </c>
      <c r="Q9" s="128" t="str">
        <f>IF(SUMIFS('Quick Stats Data'!K:K,'Quick Stats Data'!A:A,$C$8,'Quick Stats Data'!B:B,C9,'Quick Stats Data'!C:C,$P$6)&gt;=50,"**",(IF(SUMIFS('Quick Stats Data'!K:K,'Quick Stats Data'!A:A,$C$8,'Quick Stats Data'!B:B,C9,'Quick Stats Data'!C:C,$P$6)&gt;25,IF(SUMIFS('Quick Stats Data'!K:K,'Quick Stats Data'!A:A,$C$8,'Quick Stats Data'!B:B,C9,'Quick Stats Data'!C:C,$P$6),"*"," ")," ")))</f>
        <v xml:space="preserve"> </v>
      </c>
      <c r="R9" s="128">
        <f>IF(SUMIFS('Quick Stats Data'!E:E,'Quick Stats Data'!A:A,$C$8,'Quick Stats Data'!$B:$B,$C9,'Quick Stats Data'!$C:$C,$P$6)=0," ",SUMIFS('Quick Stats Data'!E:E,'Quick Stats Data'!A:A,$C$8,'Quick Stats Data'!$B:$B,$C9,'Quick Stats Data'!$C:$C,$P$6))</f>
        <v>1.8</v>
      </c>
      <c r="S9" s="128">
        <f>IF(SUMIFS('Quick Stats Data'!F:F,'Quick Stats Data'!A:A,$C$8,'Quick Stats Data'!$B:$B,$C9,'Quick Stats Data'!$C:$C,$P$6)=0," ",SUMIFS('Quick Stats Data'!F:F,'Quick Stats Data'!A:A,$C$8,'Quick Stats Data'!$B:$B,$C9,'Quick Stats Data'!$C:$C,$P$6))</f>
        <v>3</v>
      </c>
      <c r="T9" s="127">
        <f>SUMIFS('Quick Stats Data'!D:D,'Quick Stats Data'!$A:$A,$C$8,'Quick Stats Data'!$B:$B,$C9,'Quick Stats Data'!$C:$C,$T$6)</f>
        <v>2.2000000000000002</v>
      </c>
      <c r="U9" s="127"/>
      <c r="V9" s="128">
        <f>SUMIFS('Quick Stats Data'!E:E,'Quick Stats Data'!$A:$A,$C$8,'Quick Stats Data'!$B:$B,$C9,'Quick Stats Data'!$C:$C,$T$6)</f>
        <v>1.9</v>
      </c>
      <c r="W9" s="128">
        <f>SUMIFS('Quick Stats Data'!F:F,'Quick Stats Data'!$A:$A,$C$8,'Quick Stats Data'!$B:$B,$C9,'Quick Stats Data'!$C:$C,$T$6)</f>
        <v>2.5</v>
      </c>
    </row>
    <row r="10" spans="1:23" ht="15" customHeight="1">
      <c r="C10" s="126" t="s">
        <v>402</v>
      </c>
      <c r="D10" s="127">
        <f>IF(SUMIFS('Quick Stats Data'!D:D,'Quick Stats Data'!A:A,$C$8,'Quick Stats Data'!$B:$B,$C10,'Quick Stats Data'!$C:$C,$D$6)=0," ",SUMIFS('Quick Stats Data'!D:D,'Quick Stats Data'!A:A,$C$8,'Quick Stats Data'!$B:$B,$C10,'Quick Stats Data'!$C:$C,$D$6))</f>
        <v>39.4</v>
      </c>
      <c r="E10" s="128" t="str">
        <f>IF(SUMIFS('Quick Stats Data'!K:K,'Quick Stats Data'!A:A,$C$8,'Quick Stats Data'!B:B,C10,'Quick Stats Data'!C:C,$D$6)&gt;=50,"**",(IF(SUMIFS('Quick Stats Data'!K:K,'Quick Stats Data'!A:A,$C$8,'Quick Stats Data'!B:B,C10,'Quick Stats Data'!C:C,$D$6)&gt;25,IF(SUMIFS('Quick Stats Data'!K:K,'Quick Stats Data'!A:A,$C$8,'Quick Stats Data'!B:B,C10,'Quick Stats Data'!C:C,$D$6),"*"," ")," ")))</f>
        <v xml:space="preserve"> </v>
      </c>
      <c r="F10" s="128">
        <f>IF(SUMIFS('Quick Stats Data'!E:E,'Quick Stats Data'!A:A,$C$8,'Quick Stats Data'!$B:$B,$C10,'Quick Stats Data'!$C:$C,$D$6)=0," ",SUMIFS('Quick Stats Data'!E:E,'Quick Stats Data'!A:A,$C$8,'Quick Stats Data'!$B:$B,$C10,'Quick Stats Data'!$C:$C,$D$6))</f>
        <v>37.6</v>
      </c>
      <c r="G10" s="128">
        <f>IF(SUMIFS('Quick Stats Data'!F:F,'Quick Stats Data'!A:A,$C$8,'Quick Stats Data'!$B:$B,$C10,'Quick Stats Data'!$C:$C,$D$6)=0," ",SUMIFS('Quick Stats Data'!F:F,'Quick Stats Data'!A:A,$C$8,'Quick Stats Data'!$B:$B,$C10,'Quick Stats Data'!$C:$C,$D$6))</f>
        <v>41.3</v>
      </c>
      <c r="H10" s="127">
        <f>IF(SUMIFS('Quick Stats Data'!D:D,'Quick Stats Data'!A:A,$C$8,'Quick Stats Data'!$B:$B,$C10,'Quick Stats Data'!$C:$C,$H$6)=0," ",SUMIFS('Quick Stats Data'!D:D,'Quick Stats Data'!A:A,$C$8,'Quick Stats Data'!$B:$B,$C10,'Quick Stats Data'!$C:$C,$H$6))</f>
        <v>38.5</v>
      </c>
      <c r="I10" s="128" t="str">
        <f>IF(SUMIFS('Quick Stats Data'!K:K,'Quick Stats Data'!A:A,$C$8,'Quick Stats Data'!B:B,C10,'Quick Stats Data'!C:C,$H$6)&gt;=50,"**",(IF(SUMIFS('Quick Stats Data'!K:K,'Quick Stats Data'!A:A,$C$8,'Quick Stats Data'!B:B,C10,'Quick Stats Data'!C:C,$H$6)&gt;25,IF(SUMIFS('Quick Stats Data'!K:K,'Quick Stats Data'!A:A,$C$8,'Quick Stats Data'!B:B,C10,'Quick Stats Data'!C:C,$H$6),"*"," ")," ")))</f>
        <v xml:space="preserve"> </v>
      </c>
      <c r="J10" s="128">
        <f>IF(SUMIFS('Quick Stats Data'!E:E,'Quick Stats Data'!A:A,$C$8,'Quick Stats Data'!$B:$B,$C10,'Quick Stats Data'!$C:$C,$H$6)=0," ",SUMIFS('Quick Stats Data'!E:E,'Quick Stats Data'!A:A,$C$8,'Quick Stats Data'!$B:$B,$C10,'Quick Stats Data'!$C:$C,$H$6))</f>
        <v>36.799999999999997</v>
      </c>
      <c r="K10" s="128">
        <f>IF(SUMIFS('Quick Stats Data'!F:F,'Quick Stats Data'!A:A,$C$8,'Quick Stats Data'!$B:$B,$C10,'Quick Stats Data'!$C:$C,$H$6)=0," ",SUMIFS('Quick Stats Data'!F:F,'Quick Stats Data'!A:A,$C$8,'Quick Stats Data'!$B:$B,$C10,'Quick Stats Data'!$C:$C,$H$6))</f>
        <v>40.200000000000003</v>
      </c>
      <c r="L10" s="127">
        <f>IF(SUMIFS('Quick Stats Data'!D:D,'Quick Stats Data'!A:A,$C$8,'Quick Stats Data'!$B:$B,$C10,'Quick Stats Data'!$C:$C,$L$6)=0," ",SUMIFS('Quick Stats Data'!D:D,'Quick Stats Data'!A:A,$C$8,'Quick Stats Data'!$B:$B,$C10,'Quick Stats Data'!$C:$C,$L$6))</f>
        <v>35.700000000000003</v>
      </c>
      <c r="M10" s="128" t="str">
        <f>IF(SUMIFS('Quick Stats Data'!K:K,'Quick Stats Data'!A:A,$C$8,'Quick Stats Data'!B:B,C10,'Quick Stats Data'!C:C,$L$6)&gt;=50,"**",(IF(SUMIFS('Quick Stats Data'!K:K,'Quick Stats Data'!A:A,$C$8,'Quick Stats Data'!B:B,C10,'Quick Stats Data'!C:C,$L$6)&gt;25,IF(SUMIFS('Quick Stats Data'!K:K,'Quick Stats Data'!A:A,$C$8,'Quick Stats Data'!B:B,C10,'Quick Stats Data'!C:C,$L$6),"*"," ")," ")))</f>
        <v xml:space="preserve"> </v>
      </c>
      <c r="N10" s="128">
        <f>IF(SUMIFS('Quick Stats Data'!E:E,'Quick Stats Data'!A:A,$C$8,'Quick Stats Data'!$B:$B,$C10,'Quick Stats Data'!$C:$C,$L$6)=0," ",SUMIFS('Quick Stats Data'!E:E,'Quick Stats Data'!A:A,$C$8,'Quick Stats Data'!$B:$B,$C10,'Quick Stats Data'!$C:$C,$L$6))</f>
        <v>34</v>
      </c>
      <c r="O10" s="128">
        <f>IF(SUMIFS('Quick Stats Data'!F:F,'Quick Stats Data'!A:A,$C$8,'Quick Stats Data'!$B:$B,$C10,'Quick Stats Data'!$C:$C,$L$6)=0," ",SUMIFS('Quick Stats Data'!F:F,'Quick Stats Data'!A:A,$C$8,'Quick Stats Data'!$B:$B,$C10,'Quick Stats Data'!$C:$C,$L$6))</f>
        <v>37.5</v>
      </c>
      <c r="P10" s="127">
        <f>IF(SUMIFS('Quick Stats Data'!D:D,'Quick Stats Data'!A:A,$C$8,'Quick Stats Data'!$B:$B,$C10,'Quick Stats Data'!$C:$C,$P$6)=0," ",SUMIFS('Quick Stats Data'!D:D,'Quick Stats Data'!A:A,$C$8,'Quick Stats Data'!$B:$B,$C10,'Quick Stats Data'!$C:$C,$P$6))</f>
        <v>38.200000000000003</v>
      </c>
      <c r="Q10" s="128" t="str">
        <f>IF(SUMIFS('Quick Stats Data'!K:K,'Quick Stats Data'!A:A,$C$8,'Quick Stats Data'!B:B,C10,'Quick Stats Data'!C:C,$P$6)&gt;=50,"**",(IF(SUMIFS('Quick Stats Data'!K:K,'Quick Stats Data'!A:A,$C$8,'Quick Stats Data'!B:B,C10,'Quick Stats Data'!C:C,$P$6)&gt;25,IF(SUMIFS('Quick Stats Data'!K:K,'Quick Stats Data'!A:A,$C$8,'Quick Stats Data'!B:B,C10,'Quick Stats Data'!C:C,$P$6),"*"," ")," ")))</f>
        <v xml:space="preserve"> </v>
      </c>
      <c r="R10" s="128">
        <f>IF(SUMIFS('Quick Stats Data'!E:E,'Quick Stats Data'!A:A,$C$8,'Quick Stats Data'!$B:$B,$C10,'Quick Stats Data'!$C:$C,$P$6)=0," ",SUMIFS('Quick Stats Data'!E:E,'Quick Stats Data'!A:A,$C$8,'Quick Stats Data'!$B:$B,$C10,'Quick Stats Data'!$C:$C,$P$6))</f>
        <v>36.5</v>
      </c>
      <c r="S10" s="128">
        <f>IF(SUMIFS('Quick Stats Data'!F:F,'Quick Stats Data'!A:A,$C$8,'Quick Stats Data'!$B:$B,$C10,'Quick Stats Data'!$C:$C,$P$6)=0," ",SUMIFS('Quick Stats Data'!F:F,'Quick Stats Data'!A:A,$C$8,'Quick Stats Data'!$B:$B,$C10,'Quick Stats Data'!$C:$C,$P$6))</f>
        <v>39.9</v>
      </c>
      <c r="T10" s="127">
        <f>SUMIFS('Quick Stats Data'!D:D,'Quick Stats Data'!$A:$A,$C$8,'Quick Stats Data'!$B:$B,$C10,'Quick Stats Data'!$C:$C,$T$6)</f>
        <v>38</v>
      </c>
      <c r="U10" s="127"/>
      <c r="V10" s="128">
        <f>SUMIFS('Quick Stats Data'!E:E,'Quick Stats Data'!$A:$A,$C$8,'Quick Stats Data'!$B:$B,$C10,'Quick Stats Data'!$C:$C,$T$6)</f>
        <v>37.1</v>
      </c>
      <c r="W10" s="128">
        <f>SUMIFS('Quick Stats Data'!F:F,'Quick Stats Data'!$A:$A,$C$8,'Quick Stats Data'!$B:$B,$C10,'Quick Stats Data'!$C:$C,$T$6)</f>
        <v>38.9</v>
      </c>
    </row>
    <row r="11" spans="1:23" ht="15" customHeight="1">
      <c r="C11" s="126" t="s">
        <v>403</v>
      </c>
      <c r="D11" s="127">
        <f>IF(SUMIFS('Quick Stats Data'!D:D,'Quick Stats Data'!A:A,$C$8,'Quick Stats Data'!$B:$B,$C11,'Quick Stats Data'!$C:$C,$D$6)=0," ",SUMIFS('Quick Stats Data'!D:D,'Quick Stats Data'!A:A,$C$8,'Quick Stats Data'!$B:$B,$C11,'Quick Stats Data'!$C:$C,$D$6))</f>
        <v>31.3</v>
      </c>
      <c r="E11" s="128" t="str">
        <f>IF(SUMIFS('Quick Stats Data'!K:K,'Quick Stats Data'!A:A,$C$8,'Quick Stats Data'!B:B,C11,'Quick Stats Data'!C:C,$D$6)&gt;=50,"**",(IF(SUMIFS('Quick Stats Data'!K:K,'Quick Stats Data'!A:A,$C$8,'Quick Stats Data'!B:B,C11,'Quick Stats Data'!C:C,$D$6)&gt;25,IF(SUMIFS('Quick Stats Data'!K:K,'Quick Stats Data'!A:A,$C$8,'Quick Stats Data'!B:B,C11,'Quick Stats Data'!C:C,$D$6),"*"," ")," ")))</f>
        <v xml:space="preserve"> </v>
      </c>
      <c r="F11" s="128">
        <f>IF(SUMIFS('Quick Stats Data'!E:E,'Quick Stats Data'!A:A,$C$8,'Quick Stats Data'!$B:$B,$C11,'Quick Stats Data'!$C:$C,$D$6)=0," ",SUMIFS('Quick Stats Data'!E:E,'Quick Stats Data'!A:A,$C$8,'Quick Stats Data'!$B:$B,$C11,'Quick Stats Data'!$C:$C,$D$6))</f>
        <v>29.6</v>
      </c>
      <c r="G11" s="128">
        <f>IF(SUMIFS('Quick Stats Data'!F:F,'Quick Stats Data'!A:A,$C$8,'Quick Stats Data'!$B:$B,$C11,'Quick Stats Data'!$C:$C,$D$6)=0," ",SUMIFS('Quick Stats Data'!F:F,'Quick Stats Data'!A:A,$C$8,'Quick Stats Data'!$B:$B,$C11,'Quick Stats Data'!$C:$C,$D$6))</f>
        <v>33.1</v>
      </c>
      <c r="H11" s="127">
        <f>IF(SUMIFS('Quick Stats Data'!D:D,'Quick Stats Data'!A:A,$C$8,'Quick Stats Data'!$B:$B,$C11,'Quick Stats Data'!$C:$C,$H$6)=0," ",SUMIFS('Quick Stats Data'!D:D,'Quick Stats Data'!A:A,$C$8,'Quick Stats Data'!$B:$B,$C11,'Quick Stats Data'!$C:$C,$H$6))</f>
        <v>29.8</v>
      </c>
      <c r="I11" s="128" t="str">
        <f>IF(SUMIFS('Quick Stats Data'!K:K,'Quick Stats Data'!A:A,$C$8,'Quick Stats Data'!B:B,C11,'Quick Stats Data'!C:C,$H$6)&gt;=50,"**",(IF(SUMIFS('Quick Stats Data'!K:K,'Quick Stats Data'!A:A,$C$8,'Quick Stats Data'!B:B,C11,'Quick Stats Data'!C:C,$H$6)&gt;25,IF(SUMIFS('Quick Stats Data'!K:K,'Quick Stats Data'!A:A,$C$8,'Quick Stats Data'!B:B,C11,'Quick Stats Data'!C:C,$H$6),"*"," ")," ")))</f>
        <v xml:space="preserve"> </v>
      </c>
      <c r="J11" s="128">
        <f>IF(SUMIFS('Quick Stats Data'!E:E,'Quick Stats Data'!A:A,$C$8,'Quick Stats Data'!$B:$B,$C11,'Quick Stats Data'!$C:$C,$H$6)=0," ",SUMIFS('Quick Stats Data'!E:E,'Quick Stats Data'!A:A,$C$8,'Quick Stats Data'!$B:$B,$C11,'Quick Stats Data'!$C:$C,$H$6))</f>
        <v>28.2</v>
      </c>
      <c r="K11" s="128">
        <f>IF(SUMIFS('Quick Stats Data'!F:F,'Quick Stats Data'!A:A,$C$8,'Quick Stats Data'!$B:$B,$C11,'Quick Stats Data'!$C:$C,$H$6)=0," ",SUMIFS('Quick Stats Data'!F:F,'Quick Stats Data'!A:A,$C$8,'Quick Stats Data'!$B:$B,$C11,'Quick Stats Data'!$C:$C,$H$6))</f>
        <v>31.4</v>
      </c>
      <c r="L11" s="127">
        <f>IF(SUMIFS('Quick Stats Data'!D:D,'Quick Stats Data'!A:A,$C$8,'Quick Stats Data'!$B:$B,$C11,'Quick Stats Data'!$C:$C,$L$6)=0," ",SUMIFS('Quick Stats Data'!D:D,'Quick Stats Data'!A:A,$C$8,'Quick Stats Data'!$B:$B,$C11,'Quick Stats Data'!$C:$C,$L$6))</f>
        <v>32.9</v>
      </c>
      <c r="M11" s="128" t="str">
        <f>IF(SUMIFS('Quick Stats Data'!K:K,'Quick Stats Data'!A:A,$C$8,'Quick Stats Data'!B:B,C11,'Quick Stats Data'!C:C,$L$6)&gt;=50,"**",(IF(SUMIFS('Quick Stats Data'!K:K,'Quick Stats Data'!A:A,$C$8,'Quick Stats Data'!B:B,C11,'Quick Stats Data'!C:C,$L$6)&gt;25,IF(SUMIFS('Quick Stats Data'!K:K,'Quick Stats Data'!A:A,$C$8,'Quick Stats Data'!B:B,C11,'Quick Stats Data'!C:C,$L$6),"*"," ")," ")))</f>
        <v xml:space="preserve"> </v>
      </c>
      <c r="N11" s="128">
        <f>IF(SUMIFS('Quick Stats Data'!E:E,'Quick Stats Data'!A:A,$C$8,'Quick Stats Data'!$B:$B,$C11,'Quick Stats Data'!$C:$C,$L$6)=0," ",SUMIFS('Quick Stats Data'!E:E,'Quick Stats Data'!A:A,$C$8,'Quick Stats Data'!$B:$B,$C11,'Quick Stats Data'!$C:$C,$L$6))</f>
        <v>31.2</v>
      </c>
      <c r="O11" s="128">
        <f>IF(SUMIFS('Quick Stats Data'!F:F,'Quick Stats Data'!A:A,$C$8,'Quick Stats Data'!$B:$B,$C11,'Quick Stats Data'!$C:$C,$L$6)=0," ",SUMIFS('Quick Stats Data'!F:F,'Quick Stats Data'!A:A,$C$8,'Quick Stats Data'!$B:$B,$C11,'Quick Stats Data'!$C:$C,$L$6))</f>
        <v>34.6</v>
      </c>
      <c r="P11" s="127">
        <f>IF(SUMIFS('Quick Stats Data'!D:D,'Quick Stats Data'!A:A,$C$8,'Quick Stats Data'!$B:$B,$C11,'Quick Stats Data'!$C:$C,$P$6)=0," ",SUMIFS('Quick Stats Data'!D:D,'Quick Stats Data'!A:A,$C$8,'Quick Stats Data'!$B:$B,$C11,'Quick Stats Data'!$C:$C,$P$6))</f>
        <v>32.200000000000003</v>
      </c>
      <c r="Q11" s="128" t="str">
        <f>IF(SUMIFS('Quick Stats Data'!K:K,'Quick Stats Data'!A:A,$C$8,'Quick Stats Data'!B:B,C11,'Quick Stats Data'!C:C,$P$6)&gt;=50,"**",(IF(SUMIFS('Quick Stats Data'!K:K,'Quick Stats Data'!A:A,$C$8,'Quick Stats Data'!B:B,C11,'Quick Stats Data'!C:C,$P$6)&gt;25,IF(SUMIFS('Quick Stats Data'!K:K,'Quick Stats Data'!A:A,$C$8,'Quick Stats Data'!B:B,C11,'Quick Stats Data'!C:C,$P$6),"*"," ")," ")))</f>
        <v xml:space="preserve"> </v>
      </c>
      <c r="R11" s="128">
        <f>IF(SUMIFS('Quick Stats Data'!E:E,'Quick Stats Data'!A:A,$C$8,'Quick Stats Data'!$B:$B,$C11,'Quick Stats Data'!$C:$C,$P$6)=0," ",SUMIFS('Quick Stats Data'!E:E,'Quick Stats Data'!A:A,$C$8,'Quick Stats Data'!$B:$B,$C11,'Quick Stats Data'!$C:$C,$P$6))</f>
        <v>30.6</v>
      </c>
      <c r="S11" s="128">
        <f>IF(SUMIFS('Quick Stats Data'!F:F,'Quick Stats Data'!A:A,$C$8,'Quick Stats Data'!$B:$B,$C11,'Quick Stats Data'!$C:$C,$P$6)=0," ",SUMIFS('Quick Stats Data'!F:F,'Quick Stats Data'!A:A,$C$8,'Quick Stats Data'!$B:$B,$C11,'Quick Stats Data'!$C:$C,$P$6))</f>
        <v>33.9</v>
      </c>
      <c r="T11" s="127">
        <f>SUMIFS('Quick Stats Data'!D:D,'Quick Stats Data'!$A:$A,$C$8,'Quick Stats Data'!$B:$B,$C11,'Quick Stats Data'!$C:$C,$T$6)</f>
        <v>31.5</v>
      </c>
      <c r="U11" s="127"/>
      <c r="V11" s="128">
        <f>SUMIFS('Quick Stats Data'!E:E,'Quick Stats Data'!$A:$A,$C$8,'Quick Stats Data'!$B:$B,$C11,'Quick Stats Data'!$C:$C,$T$6)</f>
        <v>30.7</v>
      </c>
      <c r="W11" s="128">
        <f>SUMIFS('Quick Stats Data'!F:F,'Quick Stats Data'!$A:$A,$C$8,'Quick Stats Data'!$B:$B,$C11,'Quick Stats Data'!$C:$C,$T$6)</f>
        <v>32.4</v>
      </c>
    </row>
    <row r="12" spans="1:23" ht="15" customHeight="1">
      <c r="C12" s="126" t="s">
        <v>404</v>
      </c>
      <c r="D12" s="127">
        <f>IF(SUMIFS('Quick Stats Data'!D:D,'Quick Stats Data'!A:A,$C$8,'Quick Stats Data'!$B:$B,$C12,'Quick Stats Data'!$C:$C,$D$6)=0," ",SUMIFS('Quick Stats Data'!D:D,'Quick Stats Data'!A:A,$C$8,'Quick Stats Data'!$B:$B,$C12,'Quick Stats Data'!$C:$C,$D$6))</f>
        <v>18.2</v>
      </c>
      <c r="E12" s="128" t="str">
        <f>IF(SUMIFS('Quick Stats Data'!K:K,'Quick Stats Data'!A:A,$C$8,'Quick Stats Data'!B:B,C12,'Quick Stats Data'!C:C,$D$6)&gt;=50,"**",(IF(SUMIFS('Quick Stats Data'!K:K,'Quick Stats Data'!A:A,$C$8,'Quick Stats Data'!B:B,C12,'Quick Stats Data'!C:C,$D$6)&gt;25,IF(SUMIFS('Quick Stats Data'!K:K,'Quick Stats Data'!A:A,$C$8,'Quick Stats Data'!B:B,C12,'Quick Stats Data'!C:C,$D$6),"*"," ")," ")))</f>
        <v xml:space="preserve"> </v>
      </c>
      <c r="F12" s="128">
        <f>IF(SUMIFS('Quick Stats Data'!E:E,'Quick Stats Data'!A:A,$C$8,'Quick Stats Data'!$B:$B,$C12,'Quick Stats Data'!$C:$C,$D$6)=0," ",SUMIFS('Quick Stats Data'!E:E,'Quick Stats Data'!A:A,$C$8,'Quick Stats Data'!$B:$B,$C12,'Quick Stats Data'!$C:$C,$D$6))</f>
        <v>16.7</v>
      </c>
      <c r="G12" s="128">
        <f>IF(SUMIFS('Quick Stats Data'!F:F,'Quick Stats Data'!A:A,$C$8,'Quick Stats Data'!$B:$B,$C12,'Quick Stats Data'!$C:$C,$D$6)=0," ",SUMIFS('Quick Stats Data'!F:F,'Quick Stats Data'!A:A,$C$8,'Quick Stats Data'!$B:$B,$C12,'Quick Stats Data'!$C:$C,$D$6))</f>
        <v>19.7</v>
      </c>
      <c r="H12" s="127">
        <f>IF(SUMIFS('Quick Stats Data'!D:D,'Quick Stats Data'!A:A,$C$8,'Quick Stats Data'!$B:$B,$C12,'Quick Stats Data'!$C:$C,$H$6)=0," ",SUMIFS('Quick Stats Data'!D:D,'Quick Stats Data'!A:A,$C$8,'Quick Stats Data'!$B:$B,$C12,'Quick Stats Data'!$C:$C,$H$6))</f>
        <v>20.6</v>
      </c>
      <c r="I12" s="128" t="str">
        <f>IF(SUMIFS('Quick Stats Data'!K:K,'Quick Stats Data'!A:A,$C$8,'Quick Stats Data'!B:B,C12,'Quick Stats Data'!C:C,$H$6)&gt;=50,"**",(IF(SUMIFS('Quick Stats Data'!K:K,'Quick Stats Data'!A:A,$C$8,'Quick Stats Data'!B:B,C12,'Quick Stats Data'!C:C,$H$6)&gt;25,IF(SUMIFS('Quick Stats Data'!K:K,'Quick Stats Data'!A:A,$C$8,'Quick Stats Data'!B:B,C12,'Quick Stats Data'!C:C,$H$6),"*"," ")," ")))</f>
        <v xml:space="preserve"> </v>
      </c>
      <c r="J12" s="128">
        <f>IF(SUMIFS('Quick Stats Data'!E:E,'Quick Stats Data'!A:A,$C$8,'Quick Stats Data'!$B:$B,$C12,'Quick Stats Data'!$C:$C,$H$6)=0," ",SUMIFS('Quick Stats Data'!E:E,'Quick Stats Data'!A:A,$C$8,'Quick Stats Data'!$B:$B,$C12,'Quick Stats Data'!$C:$C,$H$6))</f>
        <v>19.2</v>
      </c>
      <c r="K12" s="128">
        <f>IF(SUMIFS('Quick Stats Data'!F:F,'Quick Stats Data'!A:A,$C$8,'Quick Stats Data'!$B:$B,$C12,'Quick Stats Data'!$C:$C,$H$6)=0," ",SUMIFS('Quick Stats Data'!F:F,'Quick Stats Data'!A:A,$C$8,'Quick Stats Data'!$B:$B,$C12,'Quick Stats Data'!$C:$C,$H$6))</f>
        <v>22</v>
      </c>
      <c r="L12" s="127">
        <f>IF(SUMIFS('Quick Stats Data'!D:D,'Quick Stats Data'!A:A,$C$8,'Quick Stats Data'!$B:$B,$C12,'Quick Stats Data'!$C:$C,$L$6)=0," ",SUMIFS('Quick Stats Data'!D:D,'Quick Stats Data'!A:A,$C$8,'Quick Stats Data'!$B:$B,$C12,'Quick Stats Data'!$C:$C,$L$6))</f>
        <v>19.7</v>
      </c>
      <c r="M12" s="128" t="str">
        <f>IF(SUMIFS('Quick Stats Data'!K:K,'Quick Stats Data'!A:A,$C$8,'Quick Stats Data'!B:B,C12,'Quick Stats Data'!C:C,$L$6)&gt;=50,"**",(IF(SUMIFS('Quick Stats Data'!K:K,'Quick Stats Data'!A:A,$C$8,'Quick Stats Data'!B:B,C12,'Quick Stats Data'!C:C,$L$6)&gt;25,IF(SUMIFS('Quick Stats Data'!K:K,'Quick Stats Data'!A:A,$C$8,'Quick Stats Data'!B:B,C12,'Quick Stats Data'!C:C,$L$6),"*"," ")," ")))</f>
        <v xml:space="preserve"> </v>
      </c>
      <c r="N12" s="128">
        <f>IF(SUMIFS('Quick Stats Data'!E:E,'Quick Stats Data'!A:A,$C$8,'Quick Stats Data'!$B:$B,$C12,'Quick Stats Data'!$C:$C,$L$6)=0," ",SUMIFS('Quick Stats Data'!E:E,'Quick Stats Data'!A:A,$C$8,'Quick Stats Data'!$B:$B,$C12,'Quick Stats Data'!$C:$C,$L$6))</f>
        <v>18.399999999999999</v>
      </c>
      <c r="O12" s="128">
        <f>IF(SUMIFS('Quick Stats Data'!F:F,'Quick Stats Data'!A:A,$C$8,'Quick Stats Data'!$B:$B,$C12,'Quick Stats Data'!$C:$C,$L$6)=0," ",SUMIFS('Quick Stats Data'!F:F,'Quick Stats Data'!A:A,$C$8,'Quick Stats Data'!$B:$B,$C12,'Quick Stats Data'!$C:$C,$L$6))</f>
        <v>21.2</v>
      </c>
      <c r="P12" s="127">
        <f>IF(SUMIFS('Quick Stats Data'!D:D,'Quick Stats Data'!A:A,$C$8,'Quick Stats Data'!$B:$B,$C12,'Quick Stats Data'!$C:$C,$P$6)=0," ",SUMIFS('Quick Stats Data'!D:D,'Quick Stats Data'!A:A,$C$8,'Quick Stats Data'!$B:$B,$C12,'Quick Stats Data'!$C:$C,$P$6))</f>
        <v>18.399999999999999</v>
      </c>
      <c r="Q12" s="128" t="str">
        <f>IF(SUMIFS('Quick Stats Data'!K:K,'Quick Stats Data'!A:A,$C$8,'Quick Stats Data'!B:B,C12,'Quick Stats Data'!C:C,$P$6)&gt;=50,"**",(IF(SUMIFS('Quick Stats Data'!K:K,'Quick Stats Data'!A:A,$C$8,'Quick Stats Data'!B:B,C12,'Quick Stats Data'!C:C,$P$6)&gt;25,IF(SUMIFS('Quick Stats Data'!K:K,'Quick Stats Data'!A:A,$C$8,'Quick Stats Data'!B:B,C12,'Quick Stats Data'!C:C,$P$6),"*"," ")," ")))</f>
        <v xml:space="preserve"> </v>
      </c>
      <c r="R12" s="128">
        <f>IF(SUMIFS('Quick Stats Data'!E:E,'Quick Stats Data'!A:A,$C$8,'Quick Stats Data'!$B:$B,$C12,'Quick Stats Data'!$C:$C,$P$6)=0," ",SUMIFS('Quick Stats Data'!E:E,'Quick Stats Data'!A:A,$C$8,'Quick Stats Data'!$B:$B,$C12,'Quick Stats Data'!$C:$C,$P$6))</f>
        <v>17.2</v>
      </c>
      <c r="S12" s="128">
        <f>IF(SUMIFS('Quick Stats Data'!F:F,'Quick Stats Data'!A:A,$C$8,'Quick Stats Data'!$B:$B,$C12,'Quick Stats Data'!$C:$C,$P$6)=0," ",SUMIFS('Quick Stats Data'!F:F,'Quick Stats Data'!A:A,$C$8,'Quick Stats Data'!$B:$B,$C12,'Quick Stats Data'!$C:$C,$P$6))</f>
        <v>19.8</v>
      </c>
      <c r="T12" s="127">
        <f>SUMIFS('Quick Stats Data'!D:D,'Quick Stats Data'!$A:$A,$C$8,'Quick Stats Data'!$B:$B,$C12,'Quick Stats Data'!$C:$C,$T$6)</f>
        <v>19.3</v>
      </c>
      <c r="U12" s="127"/>
      <c r="V12" s="128">
        <f>SUMIFS('Quick Stats Data'!E:E,'Quick Stats Data'!$A:$A,$C$8,'Quick Stats Data'!$B:$B,$C12,'Quick Stats Data'!$C:$C,$T$6)</f>
        <v>18.600000000000001</v>
      </c>
      <c r="W12" s="128">
        <f>SUMIFS('Quick Stats Data'!F:F,'Quick Stats Data'!$A:$A,$C$8,'Quick Stats Data'!$B:$B,$C12,'Quick Stats Data'!$C:$C,$T$6)</f>
        <v>20</v>
      </c>
    </row>
    <row r="13" spans="1:23" ht="15" customHeight="1">
      <c r="C13" s="63"/>
      <c r="D13" s="68"/>
      <c r="E13" s="68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8"/>
      <c r="U13" s="68"/>
      <c r="V13" s="63"/>
      <c r="W13" s="63"/>
    </row>
    <row r="14" spans="1:23" ht="30.75" customHeight="1">
      <c r="C14" s="129" t="s">
        <v>380</v>
      </c>
      <c r="D14" s="125" t="s">
        <v>91</v>
      </c>
      <c r="E14" s="125"/>
      <c r="F14" s="125" t="s">
        <v>90</v>
      </c>
      <c r="G14" s="125" t="s">
        <v>89</v>
      </c>
      <c r="H14" s="125" t="s">
        <v>91</v>
      </c>
      <c r="I14" s="125"/>
      <c r="J14" s="125" t="s">
        <v>90</v>
      </c>
      <c r="K14" s="125" t="s">
        <v>89</v>
      </c>
      <c r="L14" s="125" t="s">
        <v>91</v>
      </c>
      <c r="M14" s="125"/>
      <c r="N14" s="125" t="s">
        <v>90</v>
      </c>
      <c r="O14" s="125" t="s">
        <v>89</v>
      </c>
      <c r="P14" s="125" t="s">
        <v>91</v>
      </c>
      <c r="Q14" s="125"/>
      <c r="R14" s="125" t="s">
        <v>90</v>
      </c>
      <c r="S14" s="125" t="s">
        <v>89</v>
      </c>
      <c r="T14" s="125" t="s">
        <v>91</v>
      </c>
      <c r="U14" s="125"/>
      <c r="V14" s="125" t="s">
        <v>90</v>
      </c>
      <c r="W14" s="125" t="s">
        <v>89</v>
      </c>
    </row>
    <row r="15" spans="1:23" ht="15" customHeight="1">
      <c r="C15" s="126" t="s">
        <v>291</v>
      </c>
      <c r="D15" s="127">
        <f>IF(SUMIFS('Quick Stats Data'!D:D,'Quick Stats Data'!A:A,$C$14,'Quick Stats Data'!$B:$B,$C15,'Quick Stats Data'!$C:$C,$D$6)=0," ",SUMIFS('Quick Stats Data'!D:D,'Quick Stats Data'!A:A,$C$14,'Quick Stats Data'!$B:$B,$C15,'Quick Stats Data'!$C:$C,$D$6))</f>
        <v>49.5</v>
      </c>
      <c r="E15" s="128" t="str">
        <f>IF(SUMIFS('Quick Stats Data'!K:K,'Quick Stats Data'!A:A,$C$14,'Quick Stats Data'!B:B,C15,'Quick Stats Data'!C:C,$D$6)&gt;=50,"**",(IF(SUMIFS('Quick Stats Data'!K:K,'Quick Stats Data'!A:A,$C$14,'Quick Stats Data'!B:B,C15,'Quick Stats Data'!C:C,$D$6)&gt;25,IF(SUMIFS('Quick Stats Data'!K:K,'Quick Stats Data'!A:A,$C$14,'Quick Stats Data'!B:B,C15,'Quick Stats Data'!C:C,$D$6),"*"," ")," ")))</f>
        <v xml:space="preserve"> </v>
      </c>
      <c r="F15" s="128">
        <f>IF(SUMIFS('Quick Stats Data'!E:E,'Quick Stats Data'!A:A,$C$14,'Quick Stats Data'!$B:$B,$C15,'Quick Stats Data'!$C:$C,$D$6)=0," ",SUMIFS('Quick Stats Data'!E:E,'Quick Stats Data'!A:A,$C$14,'Quick Stats Data'!$B:$B,$C15,'Quick Stats Data'!$C:$C,$D$6))</f>
        <v>47.6</v>
      </c>
      <c r="G15" s="128">
        <f>IF(SUMIFS('Quick Stats Data'!F:F,'Quick Stats Data'!A:A,$C$14,'Quick Stats Data'!$B:$B,$C15,'Quick Stats Data'!$C:$C,$D$6)=0," ",SUMIFS('Quick Stats Data'!F:F,'Quick Stats Data'!A:A,$C$14,'Quick Stats Data'!$B:$B,$C15,'Quick Stats Data'!$C:$C,$D$6))</f>
        <v>51.4</v>
      </c>
      <c r="H15" s="127">
        <f>IF(SUMIFS('Quick Stats Data'!D:D,'Quick Stats Data'!A:A,$C$14,'Quick Stats Data'!$B:$B,$C15,'Quick Stats Data'!$C:$C,$H$6)=0," ",SUMIFS('Quick Stats Data'!D:D,'Quick Stats Data'!A:A,$C$14,'Quick Stats Data'!$B:$B,$C15,'Quick Stats Data'!$C:$C,$H$6))</f>
        <v>50.4</v>
      </c>
      <c r="I15" s="128" t="str">
        <f>IF(SUMIFS('Quick Stats Data'!K:K,'Quick Stats Data'!A:A,$C$14,'Quick Stats Data'!B:B,C15,'Quick Stats Data'!C:C,$H$6)&gt;=50,"**",(IF(SUMIFS('Quick Stats Data'!K:K,'Quick Stats Data'!A:A,$C$14,'Quick Stats Data'!B:B,C15,'Quick Stats Data'!C:C,$H$6)&gt;25,IF(SUMIFS('Quick Stats Data'!K:K,'Quick Stats Data'!A:A,$C$14,'Quick Stats Data'!B:B,C15,'Quick Stats Data'!C:C,$H$6),"*"," ")," ")))</f>
        <v xml:space="preserve"> </v>
      </c>
      <c r="J15" s="128">
        <f>IF(SUMIFS('Quick Stats Data'!E:E,'Quick Stats Data'!A:A,$C$14,'Quick Stats Data'!$B:$B,$C15,'Quick Stats Data'!$C:$C,$H$6)=0," ",SUMIFS('Quick Stats Data'!E:E,'Quick Stats Data'!A:A,$C$14,'Quick Stats Data'!$B:$B,$C15,'Quick Stats Data'!$C:$C,$H$6))</f>
        <v>48.6</v>
      </c>
      <c r="K15" s="128">
        <f>IF(SUMIFS('Quick Stats Data'!F:F,'Quick Stats Data'!A:A,$C$14,'Quick Stats Data'!$B:$B,$C15,'Quick Stats Data'!$C:$C,$H$6)=0," ",SUMIFS('Quick Stats Data'!F:F,'Quick Stats Data'!A:A,$C$14,'Quick Stats Data'!$B:$B,$C15,'Quick Stats Data'!$C:$C,$H$6))</f>
        <v>52.1</v>
      </c>
      <c r="L15" s="127">
        <f>IF(SUMIFS('Quick Stats Data'!D:D,'Quick Stats Data'!A:A,$C$14,'Quick Stats Data'!$B:$B,$C15,'Quick Stats Data'!$C:$C,$L$6)=0," ",SUMIFS('Quick Stats Data'!D:D,'Quick Stats Data'!A:A,$C$14,'Quick Stats Data'!$B:$B,$C15,'Quick Stats Data'!$C:$C,$L$6))</f>
        <v>52.6</v>
      </c>
      <c r="M15" s="128" t="str">
        <f>IF(SUMIFS('Quick Stats Data'!K:K,'Quick Stats Data'!A:A,$C$14,'Quick Stats Data'!B:B,C15,'Quick Stats Data'!C:C,$L$6)&gt;=50,"**",(IF(SUMIFS('Quick Stats Data'!K:K,'Quick Stats Data'!A:A,$C$14,'Quick Stats Data'!B:B,C15,'Quick Stats Data'!C:C,$L$6)&gt;25,IF(SUMIFS('Quick Stats Data'!K:K,'Quick Stats Data'!A:A,$C$14,'Quick Stats Data'!B:B,C15,'Quick Stats Data'!C:C,$L$6),"*"," ")," ")))</f>
        <v xml:space="preserve"> </v>
      </c>
      <c r="N15" s="128">
        <f>IF(SUMIFS('Quick Stats Data'!E:E,'Quick Stats Data'!A:A,$C$14,'Quick Stats Data'!$B:$B,$C15,'Quick Stats Data'!$C:$C,$L$6)=0," ",SUMIFS('Quick Stats Data'!E:E,'Quick Stats Data'!A:A,$C$14,'Quick Stats Data'!$B:$B,$C15,'Quick Stats Data'!$C:$C,$L$6))</f>
        <v>50.8</v>
      </c>
      <c r="O15" s="128">
        <f>IF(SUMIFS('Quick Stats Data'!F:F,'Quick Stats Data'!A:A,$C$14,'Quick Stats Data'!$B:$B,$C15,'Quick Stats Data'!$C:$C,$L$6)=0," ",SUMIFS('Quick Stats Data'!F:F,'Quick Stats Data'!A:A,$C$14,'Quick Stats Data'!$B:$B,$C15,'Quick Stats Data'!$C:$C,$L$6))</f>
        <v>54.4</v>
      </c>
      <c r="P15" s="127">
        <f>IF(SUMIFS('Quick Stats Data'!D:D,'Quick Stats Data'!A:A,$C$14,'Quick Stats Data'!$B:$B,$C15,'Quick Stats Data'!$C:$C,$P$6)=0," ",SUMIFS('Quick Stats Data'!D:D,'Quick Stats Data'!A:A,$C$14,'Quick Stats Data'!$B:$B,$C15,'Quick Stats Data'!$C:$C,$P$6))</f>
        <v>50.7</v>
      </c>
      <c r="Q15" s="128" t="str">
        <f>IF(SUMIFS('Quick Stats Data'!K:K,'Quick Stats Data'!A:A,$C$14,'Quick Stats Data'!B:B,C15,'Quick Stats Data'!C:C,$P$6)&gt;=50,"**",(IF(SUMIFS('Quick Stats Data'!K:K,'Quick Stats Data'!A:A,$C$14,'Quick Stats Data'!B:B,C15,'Quick Stats Data'!C:C,$P$6)&gt;25,IF(SUMIFS('Quick Stats Data'!K:K,'Quick Stats Data'!A:A,$C$14,'Quick Stats Data'!B:B,C15,'Quick Stats Data'!C:C,$P$6),"*"," ")," ")))</f>
        <v xml:space="preserve"> </v>
      </c>
      <c r="R15" s="128">
        <f>IF(SUMIFS('Quick Stats Data'!E:E,'Quick Stats Data'!A:A,$C$14,'Quick Stats Data'!$B:$B,$C15,'Quick Stats Data'!$C:$C,$P$6)=0," ",SUMIFS('Quick Stats Data'!E:E,'Quick Stats Data'!A:A,$C$14,'Quick Stats Data'!$B:$B,$C15,'Quick Stats Data'!$C:$C,$P$6))</f>
        <v>49</v>
      </c>
      <c r="S15" s="128">
        <f>IF(SUMIFS('Quick Stats Data'!F:F,'Quick Stats Data'!A:A,$C$14,'Quick Stats Data'!$B:$B,$C15,'Quick Stats Data'!$C:$C,$P$6)=0," ",SUMIFS('Quick Stats Data'!F:F,'Quick Stats Data'!A:A,$C$14,'Quick Stats Data'!$B:$B,$C15,'Quick Stats Data'!$C:$C,$P$6))</f>
        <v>52.4</v>
      </c>
      <c r="T15" s="127">
        <f>SUMIFS('Quick Stats Data'!D:D,'Quick Stats Data'!$A:$A,$C$14,'Quick Stats Data'!$B:$B,$C15,'Quick Stats Data'!$C:$C,$T$6)</f>
        <v>50.8</v>
      </c>
      <c r="U15" s="127"/>
      <c r="V15" s="128">
        <f>SUMIFS('Quick Stats Data'!E:E,'Quick Stats Data'!$A:$A,$C$14,'Quick Stats Data'!$B:$B,$C15,'Quick Stats Data'!$C:$C,$T$6)</f>
        <v>49.9</v>
      </c>
      <c r="W15" s="128">
        <f>SUMIFS('Quick Stats Data'!F:F,'Quick Stats Data'!$A:$A,$C$14,'Quick Stats Data'!$B:$B,$C15,'Quick Stats Data'!$C:$C,$T$6)</f>
        <v>51.7</v>
      </c>
    </row>
    <row r="16" spans="1:23" ht="15" customHeight="1">
      <c r="C16" s="63"/>
      <c r="D16" s="68"/>
      <c r="E16" s="68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8"/>
      <c r="U16" s="68"/>
      <c r="V16" s="63"/>
      <c r="W16" s="63"/>
    </row>
    <row r="17" spans="1:31" ht="30" customHeight="1">
      <c r="C17" s="124" t="s">
        <v>301</v>
      </c>
      <c r="D17" s="125" t="s">
        <v>91</v>
      </c>
      <c r="E17" s="125"/>
      <c r="F17" s="125" t="s">
        <v>90</v>
      </c>
      <c r="G17" s="125" t="s">
        <v>89</v>
      </c>
      <c r="H17" s="125" t="s">
        <v>91</v>
      </c>
      <c r="I17" s="125"/>
      <c r="J17" s="125" t="s">
        <v>90</v>
      </c>
      <c r="K17" s="125" t="s">
        <v>89</v>
      </c>
      <c r="L17" s="125" t="s">
        <v>91</v>
      </c>
      <c r="M17" s="125"/>
      <c r="N17" s="125" t="s">
        <v>90</v>
      </c>
      <c r="O17" s="125" t="s">
        <v>89</v>
      </c>
      <c r="P17" s="125" t="s">
        <v>91</v>
      </c>
      <c r="Q17" s="125"/>
      <c r="R17" s="125" t="s">
        <v>90</v>
      </c>
      <c r="S17" s="125" t="s">
        <v>89</v>
      </c>
      <c r="T17" s="125" t="s">
        <v>91</v>
      </c>
      <c r="U17" s="125"/>
      <c r="V17" s="125" t="s">
        <v>90</v>
      </c>
      <c r="W17" s="125" t="s">
        <v>89</v>
      </c>
    </row>
    <row r="18" spans="1:31" ht="15" customHeight="1">
      <c r="C18" s="126" t="s">
        <v>292</v>
      </c>
      <c r="D18" s="127">
        <f>IF(SUMIFS('Quick Stats Data'!D:D,'Quick Stats Data'!A:A,$C$17,'Quick Stats Data'!$B:$B,$C18,'Quick Stats Data'!$C:$C,$D$6)=0," ",SUMIFS('Quick Stats Data'!D:D,'Quick Stats Data'!A:A,$C$17,'Quick Stats Data'!$B:$B,$C18,'Quick Stats Data'!$C:$C,$D$6))</f>
        <v>12.6</v>
      </c>
      <c r="E18" s="128" t="str">
        <f>IF(SUMIFS('Quick Stats Data'!K:K,'Quick Stats Data'!A:A,$C$17,'Quick Stats Data'!B:B,C18,'Quick Stats Data'!C:C,$D$6)&gt;=50,"**",(IF(SUMIFS('Quick Stats Data'!K:K,'Quick Stats Data'!A:A,$C$17,'Quick Stats Data'!B:B,C18,'Quick Stats Data'!C:C,$D$6)&gt;25,IF(SUMIFS('Quick Stats Data'!K:K,'Quick Stats Data'!A:A,$C$17,'Quick Stats Data'!B:B,C18,'Quick Stats Data'!C:C,$D$6),"*"," ")," ")))</f>
        <v xml:space="preserve"> </v>
      </c>
      <c r="F18" s="128">
        <f>IF(SUMIFS('Quick Stats Data'!E:E,'Quick Stats Data'!A:A,$C$17,'Quick Stats Data'!$B:$B,$C18,'Quick Stats Data'!$C:$C,$D$6)=0," ",SUMIFS('Quick Stats Data'!E:E,'Quick Stats Data'!A:A,$C$17,'Quick Stats Data'!$B:$B,$C18,'Quick Stats Data'!$C:$C,$D$6))</f>
        <v>11.3</v>
      </c>
      <c r="G18" s="128">
        <f>IF(SUMIFS('Quick Stats Data'!F:F,'Quick Stats Data'!A:A,$C$17,'Quick Stats Data'!$B:$B,$C18,'Quick Stats Data'!$C:$C,$D$6)=0," ",SUMIFS('Quick Stats Data'!F:F,'Quick Stats Data'!A:A,$C$17,'Quick Stats Data'!$B:$B,$C18,'Quick Stats Data'!$C:$C,$D$6))</f>
        <v>13.9</v>
      </c>
      <c r="H18" s="127">
        <f>IF(SUMIFS('Quick Stats Data'!D:D,'Quick Stats Data'!A:A,$C$17,'Quick Stats Data'!$B:$B,$C18,'Quick Stats Data'!$C:$C,$H$6)=0," ",SUMIFS('Quick Stats Data'!D:D,'Quick Stats Data'!A:A,$C$17,'Quick Stats Data'!$B:$B,$C18,'Quick Stats Data'!$C:$C,$H$6))</f>
        <v>13</v>
      </c>
      <c r="I18" s="128" t="str">
        <f>IF(SUMIFS('Quick Stats Data'!K:K,'Quick Stats Data'!A:A,$C$17,'Quick Stats Data'!B:B,C18,'Quick Stats Data'!C:C,$H$6)&gt;=50,"**",(IF(SUMIFS('Quick Stats Data'!K:K,'Quick Stats Data'!A:A,$C$17,'Quick Stats Data'!B:B,C18,'Quick Stats Data'!C:C,$H$6)&gt;25,IF(SUMIFS('Quick Stats Data'!K:K,'Quick Stats Data'!A:A,$C$17,'Quick Stats Data'!B:B,C18,'Quick Stats Data'!C:C,$H$6),"*"," ")," ")))</f>
        <v xml:space="preserve"> </v>
      </c>
      <c r="J18" s="128">
        <f>IF(SUMIFS('Quick Stats Data'!E:E,'Quick Stats Data'!A:A,$C$17,'Quick Stats Data'!$B:$B,$C18,'Quick Stats Data'!$C:$C,$H$6)=0," ",SUMIFS('Quick Stats Data'!E:E,'Quick Stats Data'!A:A,$C$17,'Quick Stats Data'!$B:$B,$C18,'Quick Stats Data'!$C:$C,$H$6))</f>
        <v>11.9</v>
      </c>
      <c r="K18" s="128">
        <f>IF(SUMIFS('Quick Stats Data'!F:F,'Quick Stats Data'!A:A,$C$17,'Quick Stats Data'!$B:$B,$C18,'Quick Stats Data'!$C:$C,$H$6)=0," ",SUMIFS('Quick Stats Data'!F:F,'Quick Stats Data'!A:A,$C$17,'Quick Stats Data'!$B:$B,$C18,'Quick Stats Data'!$C:$C,$H$6))</f>
        <v>14.1</v>
      </c>
      <c r="L18" s="127">
        <f>IF(SUMIFS('Quick Stats Data'!D:D,'Quick Stats Data'!A:A,$C$17,'Quick Stats Data'!$B:$B,$C18,'Quick Stats Data'!$C:$C,$L$6)=0," ",SUMIFS('Quick Stats Data'!D:D,'Quick Stats Data'!A:A,$C$17,'Quick Stats Data'!$B:$B,$C18,'Quick Stats Data'!$C:$C,$L$6))</f>
        <v>12.5</v>
      </c>
      <c r="M18" s="128" t="str">
        <f>IF(SUMIFS('Quick Stats Data'!K:K,'Quick Stats Data'!A:A,$C$17,'Quick Stats Data'!B:B,C18,'Quick Stats Data'!C:C,$L$6)&gt;=50,"**",(IF(SUMIFS('Quick Stats Data'!K:K,'Quick Stats Data'!A:A,$C$17,'Quick Stats Data'!B:B,C18,'Quick Stats Data'!C:C,$L$6)&gt;25,IF(SUMIFS('Quick Stats Data'!K:K,'Quick Stats Data'!A:A,$C$17,'Quick Stats Data'!B:B,C18,'Quick Stats Data'!C:C,$L$6),"*"," ")," ")))</f>
        <v xml:space="preserve"> </v>
      </c>
      <c r="N18" s="128">
        <f>IF(SUMIFS('Quick Stats Data'!E:E,'Quick Stats Data'!A:A,$C$17,'Quick Stats Data'!$B:$B,$C18,'Quick Stats Data'!$C:$C,$L$6)=0," ",SUMIFS('Quick Stats Data'!E:E,'Quick Stats Data'!A:A,$C$17,'Quick Stats Data'!$B:$B,$C18,'Quick Stats Data'!$C:$C,$L$6))</f>
        <v>11.4</v>
      </c>
      <c r="O18" s="128">
        <f>IF(SUMIFS('Quick Stats Data'!F:F,'Quick Stats Data'!A:A,$C$17,'Quick Stats Data'!$B:$B,$C18,'Quick Stats Data'!$C:$C,$L$6)=0," ",SUMIFS('Quick Stats Data'!F:F,'Quick Stats Data'!A:A,$C$17,'Quick Stats Data'!$B:$B,$C18,'Quick Stats Data'!$C:$C,$L$6))</f>
        <v>13.7</v>
      </c>
      <c r="P18" s="127">
        <f>IF(SUMIFS('Quick Stats Data'!D:D,'Quick Stats Data'!A:A,$C$17,'Quick Stats Data'!$B:$B,$C18,'Quick Stats Data'!$C:$C,$P$6)=0," ",SUMIFS('Quick Stats Data'!D:D,'Quick Stats Data'!A:A,$C$17,'Quick Stats Data'!$B:$B,$C18,'Quick Stats Data'!$C:$C,$P$6))</f>
        <v>11.9</v>
      </c>
      <c r="Q18" s="128" t="str">
        <f>IF(SUMIFS('Quick Stats Data'!K:K,'Quick Stats Data'!A:A,$C$17,'Quick Stats Data'!B:B,C18,'Quick Stats Data'!C:C,$P$6)&gt;=50,"**",(IF(SUMIFS('Quick Stats Data'!K:K,'Quick Stats Data'!A:A,$C$17,'Quick Stats Data'!B:B,C18,'Quick Stats Data'!C:C,$P$6)&gt;25,IF(SUMIFS('Quick Stats Data'!K:K,'Quick Stats Data'!A:A,$C$17,'Quick Stats Data'!B:B,C18,'Quick Stats Data'!C:C,$P$6),"*"," ")," ")))</f>
        <v xml:space="preserve"> </v>
      </c>
      <c r="R18" s="128">
        <f>IF(SUMIFS('Quick Stats Data'!E:E,'Quick Stats Data'!A:A,$C$17,'Quick Stats Data'!$B:$B,$C18,'Quick Stats Data'!$C:$C,$P$6)=0," ",SUMIFS('Quick Stats Data'!E:E,'Quick Stats Data'!A:A,$C$17,'Quick Stats Data'!$B:$B,$C18,'Quick Stats Data'!$C:$C,$P$6))</f>
        <v>10.9</v>
      </c>
      <c r="S18" s="128">
        <f>IF(SUMIFS('Quick Stats Data'!F:F,'Quick Stats Data'!A:A,$C$17,'Quick Stats Data'!$B:$B,$C18,'Quick Stats Data'!$C:$C,$P$6)=0," ",SUMIFS('Quick Stats Data'!F:F,'Quick Stats Data'!A:A,$C$17,'Quick Stats Data'!$B:$B,$C18,'Quick Stats Data'!$C:$C,$P$6))</f>
        <v>13</v>
      </c>
      <c r="T18" s="127">
        <f>SUMIFS('Quick Stats Data'!D:D,'Quick Stats Data'!$A:$A,$C$17,'Quick Stats Data'!$B:$B,$C18,'Quick Stats Data'!$C:$C,$T$6)</f>
        <v>12.5</v>
      </c>
      <c r="U18" s="127"/>
      <c r="V18" s="128">
        <f>SUMIFS('Quick Stats Data'!E:E,'Quick Stats Data'!$A:$A,$C$17,'Quick Stats Data'!$B:$B,$C18,'Quick Stats Data'!$C:$C,$T$6)</f>
        <v>11.9</v>
      </c>
      <c r="W18" s="128">
        <f>SUMIFS('Quick Stats Data'!F:F,'Quick Stats Data'!$A:$A,$C$17,'Quick Stats Data'!$B:$B,$C18,'Quick Stats Data'!$C:$C,$T$6)</f>
        <v>13.1</v>
      </c>
    </row>
    <row r="19" spans="1:31" ht="15" customHeight="1">
      <c r="C19" s="126" t="s">
        <v>293</v>
      </c>
      <c r="D19" s="127">
        <f>IF(SUMIFS('Quick Stats Data'!D:D,'Quick Stats Data'!A:A,$C$17,'Quick Stats Data'!$B:$B,$C19,'Quick Stats Data'!$C:$C,$D$6)=0," ",SUMIFS('Quick Stats Data'!D:D,'Quick Stats Data'!A:A,$C$17,'Quick Stats Data'!$B:$B,$C19,'Quick Stats Data'!$C:$C,$D$6))</f>
        <v>3.3</v>
      </c>
      <c r="E19" s="128" t="str">
        <f>IF(SUMIFS('Quick Stats Data'!K:K,'Quick Stats Data'!A:A,$C$17,'Quick Stats Data'!B:B,C19,'Quick Stats Data'!C:C,$D$6)&gt;=50,"**",(IF(SUMIFS('Quick Stats Data'!K:K,'Quick Stats Data'!A:A,$C$17,'Quick Stats Data'!B:B,C19,'Quick Stats Data'!C:C,$D$6)&gt;25,IF(SUMIFS('Quick Stats Data'!K:K,'Quick Stats Data'!A:A,$C$17,'Quick Stats Data'!B:B,C19,'Quick Stats Data'!C:C,$D$6),"*"," ")," ")))</f>
        <v xml:space="preserve"> </v>
      </c>
      <c r="F19" s="128">
        <f>IF(SUMIFS('Quick Stats Data'!E:E,'Quick Stats Data'!A:A,$C$17,'Quick Stats Data'!$B:$B,$C19,'Quick Stats Data'!$C:$C,$D$6)=0," ",SUMIFS('Quick Stats Data'!E:E,'Quick Stats Data'!A:A,$C$17,'Quick Stats Data'!$B:$B,$C19,'Quick Stats Data'!$C:$C,$D$6))</f>
        <v>2.7</v>
      </c>
      <c r="G19" s="128">
        <f>IF(SUMIFS('Quick Stats Data'!F:F,'Quick Stats Data'!A:A,$C$17,'Quick Stats Data'!$B:$B,$C19,'Quick Stats Data'!$C:$C,$D$6)=0," ",SUMIFS('Quick Stats Data'!F:F,'Quick Stats Data'!A:A,$C$17,'Quick Stats Data'!$B:$B,$C19,'Quick Stats Data'!$C:$C,$D$6))</f>
        <v>3.9</v>
      </c>
      <c r="H19" s="127">
        <f>IF(SUMIFS('Quick Stats Data'!D:D,'Quick Stats Data'!A:A,$C$17,'Quick Stats Data'!$B:$B,$C19,'Quick Stats Data'!$C:$C,$H$6)=0," ",SUMIFS('Quick Stats Data'!D:D,'Quick Stats Data'!A:A,$C$17,'Quick Stats Data'!$B:$B,$C19,'Quick Stats Data'!$C:$C,$H$6))</f>
        <v>5</v>
      </c>
      <c r="I19" s="128" t="str">
        <f>IF(SUMIFS('Quick Stats Data'!K:K,'Quick Stats Data'!A:A,$C$17,'Quick Stats Data'!B:B,C19,'Quick Stats Data'!C:C,$H$6)&gt;=50,"**",(IF(SUMIFS('Quick Stats Data'!K:K,'Quick Stats Data'!A:A,$C$17,'Quick Stats Data'!B:B,C19,'Quick Stats Data'!C:C,$H$6)&gt;25,IF(SUMIFS('Quick Stats Data'!K:K,'Quick Stats Data'!A:A,$C$17,'Quick Stats Data'!B:B,C19,'Quick Stats Data'!C:C,$H$6),"*"," ")," ")))</f>
        <v xml:space="preserve"> </v>
      </c>
      <c r="J19" s="128">
        <f>IF(SUMIFS('Quick Stats Data'!E:E,'Quick Stats Data'!A:A,$C$17,'Quick Stats Data'!$B:$B,$C19,'Quick Stats Data'!$C:$C,$H$6)=0," ",SUMIFS('Quick Stats Data'!E:E,'Quick Stats Data'!A:A,$C$17,'Quick Stats Data'!$B:$B,$C19,'Quick Stats Data'!$C:$C,$H$6))</f>
        <v>4.3</v>
      </c>
      <c r="K19" s="128">
        <f>IF(SUMIFS('Quick Stats Data'!F:F,'Quick Stats Data'!A:A,$C$17,'Quick Stats Data'!$B:$B,$C19,'Quick Stats Data'!$C:$C,$H$6)=0," ",SUMIFS('Quick Stats Data'!F:F,'Quick Stats Data'!A:A,$C$17,'Quick Stats Data'!$B:$B,$C19,'Quick Stats Data'!$C:$C,$H$6))</f>
        <v>5.8</v>
      </c>
      <c r="L19" s="127">
        <f>IF(SUMIFS('Quick Stats Data'!D:D,'Quick Stats Data'!A:A,$C$17,'Quick Stats Data'!$B:$B,$C19,'Quick Stats Data'!$C:$C,$L$6)=0," ",SUMIFS('Quick Stats Data'!D:D,'Quick Stats Data'!A:A,$C$17,'Quick Stats Data'!$B:$B,$C19,'Quick Stats Data'!$C:$C,$L$6))</f>
        <v>4.4000000000000004</v>
      </c>
      <c r="M19" s="128" t="str">
        <f>IF(SUMIFS('Quick Stats Data'!K:K,'Quick Stats Data'!A:A,$C$17,'Quick Stats Data'!B:B,C19,'Quick Stats Data'!C:C,$L$6)&gt;=50,"**",(IF(SUMIFS('Quick Stats Data'!K:K,'Quick Stats Data'!A:A,$C$17,'Quick Stats Data'!B:B,C19,'Quick Stats Data'!C:C,$L$6)&gt;25,IF(SUMIFS('Quick Stats Data'!K:K,'Quick Stats Data'!A:A,$C$17,'Quick Stats Data'!B:B,C19,'Quick Stats Data'!C:C,$L$6),"*"," ")," ")))</f>
        <v xml:space="preserve"> </v>
      </c>
      <c r="N19" s="128">
        <f>IF(SUMIFS('Quick Stats Data'!E:E,'Quick Stats Data'!A:A,$C$17,'Quick Stats Data'!$B:$B,$C19,'Quick Stats Data'!$C:$C,$L$6)=0," ",SUMIFS('Quick Stats Data'!E:E,'Quick Stats Data'!A:A,$C$17,'Quick Stats Data'!$B:$B,$C19,'Quick Stats Data'!$C:$C,$L$6))</f>
        <v>3.7</v>
      </c>
      <c r="O19" s="128">
        <f>IF(SUMIFS('Quick Stats Data'!F:F,'Quick Stats Data'!A:A,$C$17,'Quick Stats Data'!$B:$B,$C19,'Quick Stats Data'!$C:$C,$L$6)=0," ",SUMIFS('Quick Stats Data'!F:F,'Quick Stats Data'!A:A,$C$17,'Quick Stats Data'!$B:$B,$C19,'Quick Stats Data'!$C:$C,$L$6))</f>
        <v>5.2</v>
      </c>
      <c r="P19" s="127">
        <f>IF(SUMIFS('Quick Stats Data'!D:D,'Quick Stats Data'!A:A,$C$17,'Quick Stats Data'!$B:$B,$C19,'Quick Stats Data'!$C:$C,$P$6)=0," ",SUMIFS('Quick Stats Data'!D:D,'Quick Stats Data'!A:A,$C$17,'Quick Stats Data'!$B:$B,$C19,'Quick Stats Data'!$C:$C,$P$6))</f>
        <v>4</v>
      </c>
      <c r="Q19" s="128" t="str">
        <f>IF(SUMIFS('Quick Stats Data'!K:K,'Quick Stats Data'!A:A,$C$17,'Quick Stats Data'!B:B,C19,'Quick Stats Data'!C:C,$P$6)&gt;=50,"**",(IF(SUMIFS('Quick Stats Data'!K:K,'Quick Stats Data'!A:A,$C$17,'Quick Stats Data'!B:B,C19,'Quick Stats Data'!C:C,$P$6)&gt;25,IF(SUMIFS('Quick Stats Data'!K:K,'Quick Stats Data'!A:A,$C$17,'Quick Stats Data'!B:B,C19,'Quick Stats Data'!C:C,$P$6),"*"," ")," ")))</f>
        <v xml:space="preserve"> </v>
      </c>
      <c r="R19" s="128">
        <f>IF(SUMIFS('Quick Stats Data'!E:E,'Quick Stats Data'!A:A,$C$17,'Quick Stats Data'!$B:$B,$C19,'Quick Stats Data'!$C:$C,$P$6)=0," ",SUMIFS('Quick Stats Data'!E:E,'Quick Stats Data'!A:A,$C$17,'Quick Stats Data'!$B:$B,$C19,'Quick Stats Data'!$C:$C,$P$6))</f>
        <v>3.4</v>
      </c>
      <c r="S19" s="128">
        <f>IF(SUMIFS('Quick Stats Data'!F:F,'Quick Stats Data'!A:A,$C$17,'Quick Stats Data'!$B:$B,$C19,'Quick Stats Data'!$C:$C,$P$6)=0," ",SUMIFS('Quick Stats Data'!F:F,'Quick Stats Data'!A:A,$C$17,'Quick Stats Data'!$B:$B,$C19,'Quick Stats Data'!$C:$C,$P$6))</f>
        <v>4.8</v>
      </c>
      <c r="T19" s="127">
        <f>SUMIFS('Quick Stats Data'!D:D,'Quick Stats Data'!$A:$A,$C$17,'Quick Stats Data'!$B:$B,$C19,'Quick Stats Data'!$C:$C,$T$6)</f>
        <v>4.2</v>
      </c>
      <c r="U19" s="127"/>
      <c r="V19" s="128">
        <f>SUMIFS('Quick Stats Data'!E:E,'Quick Stats Data'!$A:$A,$C$17,'Quick Stats Data'!$B:$B,$C19,'Quick Stats Data'!$C:$C,$T$6)</f>
        <v>3.9</v>
      </c>
      <c r="W19" s="128">
        <f>SUMIFS('Quick Stats Data'!F:F,'Quick Stats Data'!$A:$A,$C$17,'Quick Stats Data'!$B:$B,$C19,'Quick Stats Data'!$C:$C,$T$6)</f>
        <v>4.5999999999999996</v>
      </c>
    </row>
    <row r="20" spans="1:31" ht="15" customHeight="1">
      <c r="C20" s="126" t="s">
        <v>294</v>
      </c>
      <c r="D20" s="127">
        <f>IF(SUMIFS('Quick Stats Data'!D:D,'Quick Stats Data'!A:A,$C$17,'Quick Stats Data'!$B:$B,$C20,'Quick Stats Data'!$C:$C,$D$6)=0," ",SUMIFS('Quick Stats Data'!D:D,'Quick Stats Data'!A:A,$C$17,'Quick Stats Data'!$B:$B,$C20,'Quick Stats Data'!$C:$C,$D$6))</f>
        <v>2.2999999999999998</v>
      </c>
      <c r="E20" s="128" t="str">
        <f>IF(SUMIFS('Quick Stats Data'!K:K,'Quick Stats Data'!A:A,$C$17,'Quick Stats Data'!B:B,C20,'Quick Stats Data'!C:C,$D$6)&gt;=50,"**",(IF(SUMIFS('Quick Stats Data'!K:K,'Quick Stats Data'!A:A,$C$17,'Quick Stats Data'!B:B,C20,'Quick Stats Data'!C:C,$D$6)&gt;25,IF(SUMIFS('Quick Stats Data'!K:K,'Quick Stats Data'!A:A,$C$17,'Quick Stats Data'!B:B,C20,'Quick Stats Data'!C:C,$D$6),"*"," ")," ")))</f>
        <v xml:space="preserve"> </v>
      </c>
      <c r="F20" s="128">
        <f>IF(SUMIFS('Quick Stats Data'!E:E,'Quick Stats Data'!A:A,$C$17,'Quick Stats Data'!$B:$B,$C20,'Quick Stats Data'!$C:$C,$D$6)=0," ",SUMIFS('Quick Stats Data'!E:E,'Quick Stats Data'!A:A,$C$17,'Quick Stats Data'!$B:$B,$C20,'Quick Stats Data'!$C:$C,$D$6))</f>
        <v>1.8</v>
      </c>
      <c r="G20" s="128">
        <f>IF(SUMIFS('Quick Stats Data'!F:F,'Quick Stats Data'!A:A,$C$17,'Quick Stats Data'!$B:$B,$C20,'Quick Stats Data'!$C:$C,$D$6)=0," ",SUMIFS('Quick Stats Data'!F:F,'Quick Stats Data'!A:A,$C$17,'Quick Stats Data'!$B:$B,$C20,'Quick Stats Data'!$C:$C,$D$6))</f>
        <v>3</v>
      </c>
      <c r="H20" s="127">
        <f>IF(SUMIFS('Quick Stats Data'!D:D,'Quick Stats Data'!A:A,$C$17,'Quick Stats Data'!$B:$B,$C20,'Quick Stats Data'!$C:$C,$H$6)=0," ",SUMIFS('Quick Stats Data'!D:D,'Quick Stats Data'!A:A,$C$17,'Quick Stats Data'!$B:$B,$C20,'Quick Stats Data'!$C:$C,$H$6))</f>
        <v>2.6</v>
      </c>
      <c r="I20" s="128" t="str">
        <f>IF(SUMIFS('Quick Stats Data'!K:K,'Quick Stats Data'!A:A,$C$17,'Quick Stats Data'!B:B,C20,'Quick Stats Data'!C:C,$H$6)&gt;=50,"**",(IF(SUMIFS('Quick Stats Data'!K:K,'Quick Stats Data'!A:A,$C$17,'Quick Stats Data'!B:B,C20,'Quick Stats Data'!C:C,$H$6)&gt;25,IF(SUMIFS('Quick Stats Data'!K:K,'Quick Stats Data'!A:A,$C$17,'Quick Stats Data'!B:B,C20,'Quick Stats Data'!C:C,$H$6),"*"," ")," ")))</f>
        <v xml:space="preserve"> </v>
      </c>
      <c r="J20" s="128">
        <f>IF(SUMIFS('Quick Stats Data'!E:E,'Quick Stats Data'!A:A,$C$17,'Quick Stats Data'!$B:$B,$C20,'Quick Stats Data'!$C:$C,$H$6)=0," ",SUMIFS('Quick Stats Data'!E:E,'Quick Stats Data'!A:A,$C$17,'Quick Stats Data'!$B:$B,$C20,'Quick Stats Data'!$C:$C,$H$6))</f>
        <v>2.1</v>
      </c>
      <c r="K20" s="128">
        <f>IF(SUMIFS('Quick Stats Data'!F:F,'Quick Stats Data'!A:A,$C$17,'Quick Stats Data'!$B:$B,$C20,'Quick Stats Data'!$C:$C,$H$6)=0," ",SUMIFS('Quick Stats Data'!F:F,'Quick Stats Data'!A:A,$C$17,'Quick Stats Data'!$B:$B,$C20,'Quick Stats Data'!$C:$C,$H$6))</f>
        <v>3.3</v>
      </c>
      <c r="L20" s="127">
        <f>IF(SUMIFS('Quick Stats Data'!D:D,'Quick Stats Data'!A:A,$C$17,'Quick Stats Data'!$B:$B,$C20,'Quick Stats Data'!$C:$C,$L$6)=0," ",SUMIFS('Quick Stats Data'!D:D,'Quick Stats Data'!A:A,$C$17,'Quick Stats Data'!$B:$B,$C20,'Quick Stats Data'!$C:$C,$L$6))</f>
        <v>2.9</v>
      </c>
      <c r="M20" s="128" t="str">
        <f>IF(SUMIFS('Quick Stats Data'!K:K,'Quick Stats Data'!A:A,$C$17,'Quick Stats Data'!B:B,C20,'Quick Stats Data'!C:C,$L$6)&gt;=50,"**",(IF(SUMIFS('Quick Stats Data'!K:K,'Quick Stats Data'!A:A,$C$17,'Quick Stats Data'!B:B,C20,'Quick Stats Data'!C:C,$L$6)&gt;25,IF(SUMIFS('Quick Stats Data'!K:K,'Quick Stats Data'!A:A,$C$17,'Quick Stats Data'!B:B,C20,'Quick Stats Data'!C:C,$L$6),"*"," ")," ")))</f>
        <v xml:space="preserve"> </v>
      </c>
      <c r="N20" s="128">
        <f>IF(SUMIFS('Quick Stats Data'!E:E,'Quick Stats Data'!A:A,$C$17,'Quick Stats Data'!$B:$B,$C20,'Quick Stats Data'!$C:$C,$L$6)=0," ",SUMIFS('Quick Stats Data'!E:E,'Quick Stats Data'!A:A,$C$17,'Quick Stats Data'!$B:$B,$C20,'Quick Stats Data'!$C:$C,$L$6))</f>
        <v>2.2999999999999998</v>
      </c>
      <c r="O20" s="128">
        <f>IF(SUMIFS('Quick Stats Data'!F:F,'Quick Stats Data'!A:A,$C$17,'Quick Stats Data'!$B:$B,$C20,'Quick Stats Data'!$C:$C,$L$6)=0," ",SUMIFS('Quick Stats Data'!F:F,'Quick Stats Data'!A:A,$C$17,'Quick Stats Data'!$B:$B,$C20,'Quick Stats Data'!$C:$C,$L$6))</f>
        <v>3.5</v>
      </c>
      <c r="P20" s="127">
        <f>IF(SUMIFS('Quick Stats Data'!D:D,'Quick Stats Data'!A:A,$C$17,'Quick Stats Data'!$B:$B,$C20,'Quick Stats Data'!$C:$C,$P$6)=0," ",SUMIFS('Quick Stats Data'!D:D,'Quick Stats Data'!A:A,$C$17,'Quick Stats Data'!$B:$B,$C20,'Quick Stats Data'!$C:$C,$P$6))</f>
        <v>2.5</v>
      </c>
      <c r="Q20" s="128" t="str">
        <f>IF(SUMIFS('Quick Stats Data'!K:K,'Quick Stats Data'!A:A,$C$17,'Quick Stats Data'!B:B,C20,'Quick Stats Data'!C:C,$P$6)&gt;=50,"**",(IF(SUMIFS('Quick Stats Data'!K:K,'Quick Stats Data'!A:A,$C$17,'Quick Stats Data'!B:B,C20,'Quick Stats Data'!C:C,$P$6)&gt;25,IF(SUMIFS('Quick Stats Data'!K:K,'Quick Stats Data'!A:A,$C$17,'Quick Stats Data'!B:B,C20,'Quick Stats Data'!C:C,$P$6),"*"," ")," ")))</f>
        <v xml:space="preserve"> </v>
      </c>
      <c r="R20" s="128">
        <f>IF(SUMIFS('Quick Stats Data'!E:E,'Quick Stats Data'!A:A,$C$17,'Quick Stats Data'!$B:$B,$C20,'Quick Stats Data'!$C:$C,$P$6)=0," ",SUMIFS('Quick Stats Data'!E:E,'Quick Stats Data'!A:A,$C$17,'Quick Stats Data'!$B:$B,$C20,'Quick Stats Data'!$C:$C,$P$6))</f>
        <v>2</v>
      </c>
      <c r="S20" s="128">
        <f>IF(SUMIFS('Quick Stats Data'!F:F,'Quick Stats Data'!A:A,$C$17,'Quick Stats Data'!$B:$B,$C20,'Quick Stats Data'!$C:$C,$P$6)=0," ",SUMIFS('Quick Stats Data'!F:F,'Quick Stats Data'!A:A,$C$17,'Quick Stats Data'!$B:$B,$C20,'Quick Stats Data'!$C:$C,$P$6))</f>
        <v>3.1</v>
      </c>
      <c r="T20" s="127">
        <f>SUMIFS('Quick Stats Data'!D:D,'Quick Stats Data'!$A:$A,$C$17,'Quick Stats Data'!$B:$B,$C20,'Quick Stats Data'!$C:$C,$T$6)</f>
        <v>2.6</v>
      </c>
      <c r="U20" s="127"/>
      <c r="V20" s="128">
        <f>SUMIFS('Quick Stats Data'!E:E,'Quick Stats Data'!$A:$A,$C$17,'Quick Stats Data'!$B:$B,$C20,'Quick Stats Data'!$C:$C,$T$6)</f>
        <v>2.2999999999999998</v>
      </c>
      <c r="W20" s="128">
        <f>SUMIFS('Quick Stats Data'!F:F,'Quick Stats Data'!$A:$A,$C$17,'Quick Stats Data'!$B:$B,$C20,'Quick Stats Data'!$C:$C,$T$6)</f>
        <v>2.9</v>
      </c>
    </row>
    <row r="21" spans="1:31" s="52" customFormat="1" ht="15" customHeight="1"/>
    <row r="22" spans="1:31" s="52" customFormat="1" ht="30" customHeight="1">
      <c r="C22" s="129" t="s">
        <v>278</v>
      </c>
      <c r="D22" s="125" t="s">
        <v>91</v>
      </c>
      <c r="E22" s="125"/>
      <c r="F22" s="125" t="s">
        <v>90</v>
      </c>
      <c r="G22" s="125" t="s">
        <v>89</v>
      </c>
      <c r="H22" s="125" t="s">
        <v>91</v>
      </c>
      <c r="I22" s="125"/>
      <c r="J22" s="125" t="s">
        <v>90</v>
      </c>
      <c r="K22" s="125" t="s">
        <v>89</v>
      </c>
      <c r="L22" s="125" t="s">
        <v>91</v>
      </c>
      <c r="M22" s="125"/>
      <c r="N22" s="125" t="s">
        <v>90</v>
      </c>
      <c r="O22" s="125" t="s">
        <v>89</v>
      </c>
      <c r="P22" s="125" t="s">
        <v>91</v>
      </c>
      <c r="Q22" s="125"/>
      <c r="R22" s="125" t="s">
        <v>90</v>
      </c>
      <c r="S22" s="125" t="s">
        <v>89</v>
      </c>
      <c r="T22" s="125" t="s">
        <v>91</v>
      </c>
      <c r="U22" s="125"/>
      <c r="V22" s="125" t="s">
        <v>90</v>
      </c>
      <c r="W22" s="125" t="s">
        <v>89</v>
      </c>
    </row>
    <row r="23" spans="1:31" ht="15" customHeight="1">
      <c r="C23" s="126" t="s">
        <v>279</v>
      </c>
      <c r="D23" s="127">
        <f>IF(SUMIFS('Quick Stats Data'!D:D,'Quick Stats Data'!A:A,$C$22,'Quick Stats Data'!$B:$B,$C23,'Quick Stats Data'!$C:$C,$D$6)=0," ",SUMIFS('Quick Stats Data'!D:D,'Quick Stats Data'!A:A,$C$22,'Quick Stats Data'!$B:$B,$C23,'Quick Stats Data'!$C:$C,$D$6))</f>
        <v>13.3</v>
      </c>
      <c r="E23" s="128" t="str">
        <f>IF(SUMIFS('Quick Stats Data'!K:K,'Quick Stats Data'!A:A,$C$22,'Quick Stats Data'!B:B,C23,'Quick Stats Data'!C:C,$D$6)&gt;=50,"**",(IF(SUMIFS('Quick Stats Data'!K:K,'Quick Stats Data'!A:A,$C$22,'Quick Stats Data'!B:B,C23,'Quick Stats Data'!C:C,$D$6)&gt;25,IF(SUMIFS('Quick Stats Data'!K:K,'Quick Stats Data'!A:A,$C$22,'Quick Stats Data'!B:B,C23,'Quick Stats Data'!C:C,$D$6),"*"," ")," ")))</f>
        <v xml:space="preserve"> </v>
      </c>
      <c r="F23" s="128">
        <f>IF(SUMIFS('Quick Stats Data'!E:E,'Quick Stats Data'!A:A,$C$22,'Quick Stats Data'!$B:$B,$C23,'Quick Stats Data'!$C:$C,$D$6)=0," ",SUMIFS('Quick Stats Data'!E:E,'Quick Stats Data'!A:A,$C$22,'Quick Stats Data'!$B:$B,$C23,'Quick Stats Data'!$C:$C,$D$6))</f>
        <v>12.2</v>
      </c>
      <c r="G23" s="128">
        <f>IF(SUMIFS('Quick Stats Data'!F:F,'Quick Stats Data'!A:A,$C$22,'Quick Stats Data'!$B:$B,$C23,'Quick Stats Data'!$C:$C,$D$6)=0," ",SUMIFS('Quick Stats Data'!F:F,'Quick Stats Data'!A:A,$C$22,'Quick Stats Data'!$B:$B,$C23,'Quick Stats Data'!$C:$C,$D$6))</f>
        <v>14.4</v>
      </c>
      <c r="H23" s="127">
        <f>IF(SUMIFS('Quick Stats Data'!D:D,'Quick Stats Data'!A:A,$C$22,'Quick Stats Data'!$B:$B,$C23,'Quick Stats Data'!$C:$C,$H$6)=0," ",SUMIFS('Quick Stats Data'!D:D,'Quick Stats Data'!A:A,$C$22,'Quick Stats Data'!$B:$B,$C23,'Quick Stats Data'!$C:$C,$H$6))</f>
        <v>15</v>
      </c>
      <c r="I23" s="128" t="str">
        <f>IF(SUMIFS('Quick Stats Data'!K:K,'Quick Stats Data'!A:A,$C$22,'Quick Stats Data'!B:B,C23,'Quick Stats Data'!C:C,$H$6)&gt;=50,"**",(IF(SUMIFS('Quick Stats Data'!K:K,'Quick Stats Data'!A:A,$C$22,'Quick Stats Data'!B:B,C23,'Quick Stats Data'!C:C,$H$6)&gt;25,IF(SUMIFS('Quick Stats Data'!K:K,'Quick Stats Data'!A:A,$C$22,'Quick Stats Data'!B:B,C23,'Quick Stats Data'!C:C,$H$6),"*"," ")," ")))</f>
        <v xml:space="preserve"> </v>
      </c>
      <c r="J23" s="128">
        <f>IF(SUMIFS('Quick Stats Data'!E:E,'Quick Stats Data'!A:A,$C$22,'Quick Stats Data'!$B:$B,$C23,'Quick Stats Data'!$C:$C,$H$6)=0," ",SUMIFS('Quick Stats Data'!E:E,'Quick Stats Data'!A:A,$C$22,'Quick Stats Data'!$B:$B,$C23,'Quick Stats Data'!$C:$C,$H$6))</f>
        <v>13.7</v>
      </c>
      <c r="K23" s="128">
        <f>IF(SUMIFS('Quick Stats Data'!F:F,'Quick Stats Data'!A:A,$C$22,'Quick Stats Data'!$B:$B,$C23,'Quick Stats Data'!$C:$C,$H$6)=0," ",SUMIFS('Quick Stats Data'!F:F,'Quick Stats Data'!A:A,$C$22,'Quick Stats Data'!$B:$B,$C23,'Quick Stats Data'!$C:$C,$H$6))</f>
        <v>16.3</v>
      </c>
      <c r="L23" s="127">
        <f>IF(SUMIFS('Quick Stats Data'!D:D,'Quick Stats Data'!A:A,$C$22,'Quick Stats Data'!$B:$B,$C23,'Quick Stats Data'!$C:$C,$L$6)=0," ",SUMIFS('Quick Stats Data'!D:D,'Quick Stats Data'!A:A,$C$22,'Quick Stats Data'!$B:$B,$C23,'Quick Stats Data'!$C:$C,$L$6))</f>
        <v>15.8</v>
      </c>
      <c r="M23" s="128" t="str">
        <f>IF(SUMIFS('Quick Stats Data'!K:K,'Quick Stats Data'!A:A,$C$22,'Quick Stats Data'!B:B,C23,'Quick Stats Data'!C:C,$L$6)&gt;=50,"**",(IF(SUMIFS('Quick Stats Data'!K:K,'Quick Stats Data'!A:A,$C$22,'Quick Stats Data'!B:B,C23,'Quick Stats Data'!C:C,$L$6)&gt;25,IF(SUMIFS('Quick Stats Data'!K:K,'Quick Stats Data'!A:A,$C$22,'Quick Stats Data'!B:B,C23,'Quick Stats Data'!C:C,$L$6),"*"," ")," ")))</f>
        <v xml:space="preserve"> </v>
      </c>
      <c r="N23" s="128">
        <f>IF(SUMIFS('Quick Stats Data'!E:E,'Quick Stats Data'!A:A,$C$22,'Quick Stats Data'!$B:$B,$C23,'Quick Stats Data'!$C:$C,$L$6)=0," ",SUMIFS('Quick Stats Data'!E:E,'Quick Stats Data'!A:A,$C$22,'Quick Stats Data'!$B:$B,$C23,'Quick Stats Data'!$C:$C,$L$6))</f>
        <v>14.5</v>
      </c>
      <c r="O23" s="128">
        <f>IF(SUMIFS('Quick Stats Data'!F:F,'Quick Stats Data'!A:A,$C$22,'Quick Stats Data'!$B:$B,$C23,'Quick Stats Data'!$C:$C,$L$6)=0," ",SUMIFS('Quick Stats Data'!F:F,'Quick Stats Data'!A:A,$C$22,'Quick Stats Data'!$B:$B,$C23,'Quick Stats Data'!$C:$C,$L$6))</f>
        <v>17</v>
      </c>
      <c r="P23" s="127">
        <f>IF(SUMIFS('Quick Stats Data'!D:D,'Quick Stats Data'!A:A,$C$22,'Quick Stats Data'!$B:$B,$C23,'Quick Stats Data'!$C:$C,$P$6)=0," ",SUMIFS('Quick Stats Data'!D:D,'Quick Stats Data'!A:A,$C$22,'Quick Stats Data'!$B:$B,$C23,'Quick Stats Data'!$C:$C,$P$6))</f>
        <v>15.4</v>
      </c>
      <c r="Q23" s="128" t="str">
        <f>IF(SUMIFS('Quick Stats Data'!K:K,'Quick Stats Data'!A:A,$C$22,'Quick Stats Data'!B:B,C23,'Quick Stats Data'!C:C,$P$6)&gt;=50,"**",(IF(SUMIFS('Quick Stats Data'!K:K,'Quick Stats Data'!A:A,$C$22,'Quick Stats Data'!B:B,C23,'Quick Stats Data'!C:C,$P$6)&gt;25,IF(SUMIFS('Quick Stats Data'!K:K,'Quick Stats Data'!A:A,$C$22,'Quick Stats Data'!B:B,C23,'Quick Stats Data'!C:C,$P$6),"*"," ")," ")))</f>
        <v xml:space="preserve"> </v>
      </c>
      <c r="R23" s="128">
        <f>IF(SUMIFS('Quick Stats Data'!E:E,'Quick Stats Data'!A:A,$C$22,'Quick Stats Data'!$B:$B,$C23,'Quick Stats Data'!$C:$C,$P$6)=0," ",SUMIFS('Quick Stats Data'!E:E,'Quick Stats Data'!A:A,$C$22,'Quick Stats Data'!$B:$B,$C23,'Quick Stats Data'!$C:$C,$P$6))</f>
        <v>14.3</v>
      </c>
      <c r="S23" s="128">
        <f>IF(SUMIFS('Quick Stats Data'!F:F,'Quick Stats Data'!A:A,$C$22,'Quick Stats Data'!$B:$B,$C23,'Quick Stats Data'!$C:$C,$P$6)=0," ",SUMIFS('Quick Stats Data'!F:F,'Quick Stats Data'!A:A,$C$22,'Quick Stats Data'!$B:$B,$C23,'Quick Stats Data'!$C:$C,$P$6))</f>
        <v>16.5</v>
      </c>
      <c r="T23" s="127">
        <f>SUMIFS('Quick Stats Data'!D:D,'Quick Stats Data'!$A:$A,$C$22,'Quick Stats Data'!$B:$B,$C23,'Quick Stats Data'!$C:$C,$T$6)</f>
        <v>14.9</v>
      </c>
      <c r="U23" s="127"/>
      <c r="V23" s="128">
        <f>SUMIFS('Quick Stats Data'!E:E,'Quick Stats Data'!$A:$A,$C$22,'Quick Stats Data'!$B:$B,$C23,'Quick Stats Data'!$C:$C,$T$6)</f>
        <v>14.3</v>
      </c>
      <c r="W23" s="128">
        <f>SUMIFS('Quick Stats Data'!F:F,'Quick Stats Data'!$A:$A,$C$22,'Quick Stats Data'!$B:$B,$C23,'Quick Stats Data'!$C:$C,$T$6)</f>
        <v>15.5</v>
      </c>
    </row>
    <row r="24" spans="1:31" ht="15" customHeight="1">
      <c r="C24" s="126" t="s">
        <v>305</v>
      </c>
      <c r="D24" s="127">
        <f>IF(SUMIFS('Quick Stats Data'!D:D,'Quick Stats Data'!A:A,$C$22,'Quick Stats Data'!$B:$B,$C24,'Quick Stats Data'!$C:$C,$D$6)=0," ",SUMIFS('Quick Stats Data'!D:D,'Quick Stats Data'!A:A,$C$22,'Quick Stats Data'!$B:$B,$C24,'Quick Stats Data'!$C:$C,$D$6))</f>
        <v>71.7</v>
      </c>
      <c r="E24" s="128" t="str">
        <f>IF(SUMIFS('Quick Stats Data'!K:K,'Quick Stats Data'!A:A,$C$22,'Quick Stats Data'!B:B,C24,'Quick Stats Data'!C:C,$D$6)&gt;=50,"**",(IF(SUMIFS('Quick Stats Data'!K:K,'Quick Stats Data'!A:A,$C$22,'Quick Stats Data'!B:B,C24,'Quick Stats Data'!C:C,$D$6)&gt;25,IF(SUMIFS('Quick Stats Data'!K:K,'Quick Stats Data'!A:A,$C$22,'Quick Stats Data'!B:B,C24,'Quick Stats Data'!C:C,$D$6),"*"," ")," ")))</f>
        <v xml:space="preserve"> </v>
      </c>
      <c r="F24" s="128">
        <f>IF(SUMIFS('Quick Stats Data'!E:E,'Quick Stats Data'!A:A,$C$22,'Quick Stats Data'!$B:$B,$C24,'Quick Stats Data'!$C:$C,$D$6)=0," ",SUMIFS('Quick Stats Data'!E:E,'Quick Stats Data'!A:A,$C$22,'Quick Stats Data'!$B:$B,$C24,'Quick Stats Data'!$C:$C,$D$6))</f>
        <v>70</v>
      </c>
      <c r="G24" s="128">
        <f>IF(SUMIFS('Quick Stats Data'!F:F,'Quick Stats Data'!A:A,$C$22,'Quick Stats Data'!$B:$B,$C24,'Quick Stats Data'!$C:$C,$D$6)=0," ",SUMIFS('Quick Stats Data'!F:F,'Quick Stats Data'!A:A,$C$22,'Quick Stats Data'!$B:$B,$C24,'Quick Stats Data'!$C:$C,$D$6))</f>
        <v>73.400000000000006</v>
      </c>
      <c r="H24" s="127">
        <f>IF(SUMIFS('Quick Stats Data'!D:D,'Quick Stats Data'!A:A,$C$22,'Quick Stats Data'!$B:$B,$C24,'Quick Stats Data'!$C:$C,$H$6)=0," ",SUMIFS('Quick Stats Data'!D:D,'Quick Stats Data'!A:A,$C$22,'Quick Stats Data'!$B:$B,$C24,'Quick Stats Data'!$C:$C,$H$6))</f>
        <v>66.900000000000006</v>
      </c>
      <c r="I24" s="128" t="str">
        <f>IF(SUMIFS('Quick Stats Data'!K:K,'Quick Stats Data'!A:A,$C$22,'Quick Stats Data'!B:B,C24,'Quick Stats Data'!C:C,$H$6)&gt;=50,"**",(IF(SUMIFS('Quick Stats Data'!K:K,'Quick Stats Data'!A:A,$C$22,'Quick Stats Data'!B:B,C24,'Quick Stats Data'!C:C,$H$6)&gt;25,IF(SUMIFS('Quick Stats Data'!K:K,'Quick Stats Data'!A:A,$C$22,'Quick Stats Data'!B:B,C24,'Quick Stats Data'!C:C,$H$6),"*"," ")," ")))</f>
        <v xml:space="preserve"> </v>
      </c>
      <c r="J24" s="128">
        <f>IF(SUMIFS('Quick Stats Data'!E:E,'Quick Stats Data'!A:A,$C$22,'Quick Stats Data'!$B:$B,$C24,'Quick Stats Data'!$C:$C,$H$6)=0," ",SUMIFS('Quick Stats Data'!E:E,'Quick Stats Data'!A:A,$C$22,'Quick Stats Data'!$B:$B,$C24,'Quick Stats Data'!$C:$C,$H$6))</f>
        <v>65.099999999999994</v>
      </c>
      <c r="K24" s="128">
        <f>IF(SUMIFS('Quick Stats Data'!F:F,'Quick Stats Data'!A:A,$C$22,'Quick Stats Data'!$B:$B,$C24,'Quick Stats Data'!$C:$C,$H$6)=0," ",SUMIFS('Quick Stats Data'!F:F,'Quick Stats Data'!A:A,$C$22,'Quick Stats Data'!$B:$B,$C24,'Quick Stats Data'!$C:$C,$H$6))</f>
        <v>68.7</v>
      </c>
      <c r="L24" s="127">
        <f>IF(SUMIFS('Quick Stats Data'!D:D,'Quick Stats Data'!A:A,$C$22,'Quick Stats Data'!$B:$B,$C24,'Quick Stats Data'!$C:$C,$L$6)=0," ",SUMIFS('Quick Stats Data'!D:D,'Quick Stats Data'!A:A,$C$22,'Quick Stats Data'!$B:$B,$C24,'Quick Stats Data'!$C:$C,$L$6))</f>
        <v>68.7</v>
      </c>
      <c r="M24" s="128" t="str">
        <f>IF(SUMIFS('Quick Stats Data'!K:K,'Quick Stats Data'!A:A,$C$22,'Quick Stats Data'!B:B,C24,'Quick Stats Data'!C:C,$L$6)&gt;=50,"**",(IF(SUMIFS('Quick Stats Data'!K:K,'Quick Stats Data'!A:A,$C$22,'Quick Stats Data'!B:B,C24,'Quick Stats Data'!C:C,$L$6)&gt;25,IF(SUMIFS('Quick Stats Data'!K:K,'Quick Stats Data'!A:A,$C$22,'Quick Stats Data'!B:B,C24,'Quick Stats Data'!C:C,$L$6),"*"," ")," ")))</f>
        <v xml:space="preserve"> </v>
      </c>
      <c r="N24" s="128">
        <f>IF(SUMIFS('Quick Stats Data'!E:E,'Quick Stats Data'!A:A,$C$22,'Quick Stats Data'!$B:$B,$C24,'Quick Stats Data'!$C:$C,$L$6)=0," ",SUMIFS('Quick Stats Data'!E:E,'Quick Stats Data'!A:A,$C$22,'Quick Stats Data'!$B:$B,$C24,'Quick Stats Data'!$C:$C,$L$6))</f>
        <v>67</v>
      </c>
      <c r="O24" s="128">
        <f>IF(SUMIFS('Quick Stats Data'!F:F,'Quick Stats Data'!A:A,$C$22,'Quick Stats Data'!$B:$B,$C24,'Quick Stats Data'!$C:$C,$L$6)=0," ",SUMIFS('Quick Stats Data'!F:F,'Quick Stats Data'!A:A,$C$22,'Quick Stats Data'!$B:$B,$C24,'Quick Stats Data'!$C:$C,$L$6))</f>
        <v>70.5</v>
      </c>
      <c r="P24" s="127">
        <f>IF(SUMIFS('Quick Stats Data'!D:D,'Quick Stats Data'!A:A,$C$22,'Quick Stats Data'!$B:$B,$C24,'Quick Stats Data'!$C:$C,$P$6)=0," ",SUMIFS('Quick Stats Data'!D:D,'Quick Stats Data'!A:A,$C$22,'Quick Stats Data'!$B:$B,$C24,'Quick Stats Data'!$C:$C,$P$6))</f>
        <v>69.5</v>
      </c>
      <c r="Q24" s="128" t="str">
        <f>IF(SUMIFS('Quick Stats Data'!K:K,'Quick Stats Data'!A:A,$C$22,'Quick Stats Data'!B:B,C24,'Quick Stats Data'!C:C,$P$6)&gt;=50,"**",(IF(SUMIFS('Quick Stats Data'!K:K,'Quick Stats Data'!A:A,$C$22,'Quick Stats Data'!B:B,C24,'Quick Stats Data'!C:C,$P$6)&gt;25,IF(SUMIFS('Quick Stats Data'!K:K,'Quick Stats Data'!A:A,$C$22,'Quick Stats Data'!B:B,C24,'Quick Stats Data'!C:C,$P$6),"*"," ")," ")))</f>
        <v xml:space="preserve"> </v>
      </c>
      <c r="R24" s="128">
        <f>IF(SUMIFS('Quick Stats Data'!E:E,'Quick Stats Data'!A:A,$C$22,'Quick Stats Data'!$B:$B,$C24,'Quick Stats Data'!$C:$C,$P$6)=0," ",SUMIFS('Quick Stats Data'!E:E,'Quick Stats Data'!A:A,$C$22,'Quick Stats Data'!$B:$B,$C24,'Quick Stats Data'!$C:$C,$P$6))</f>
        <v>67.8</v>
      </c>
      <c r="S24" s="128">
        <f>IF(SUMIFS('Quick Stats Data'!F:F,'Quick Stats Data'!A:A,$C$22,'Quick Stats Data'!$B:$B,$C24,'Quick Stats Data'!$C:$C,$P$6)=0," ",SUMIFS('Quick Stats Data'!F:F,'Quick Stats Data'!A:A,$C$22,'Quick Stats Data'!$B:$B,$C24,'Quick Stats Data'!$C:$C,$P$6))</f>
        <v>71.099999999999994</v>
      </c>
      <c r="T24" s="127">
        <f>SUMIFS('Quick Stats Data'!D:D,'Quick Stats Data'!$A:$A,$C$22,'Quick Stats Data'!$B:$B,$C24,'Quick Stats Data'!$C:$C,$T$6)</f>
        <v>69.099999999999994</v>
      </c>
      <c r="U24" s="127"/>
      <c r="V24" s="128">
        <f>SUMIFS('Quick Stats Data'!E:E,'Quick Stats Data'!$A:$A,$C$22,'Quick Stats Data'!$B:$B,$C24,'Quick Stats Data'!$C:$C,$T$6)</f>
        <v>68.2</v>
      </c>
      <c r="W24" s="128">
        <f>SUMIFS('Quick Stats Data'!F:F,'Quick Stats Data'!$A:$A,$C$22,'Quick Stats Data'!$B:$B,$C24,'Quick Stats Data'!$C:$C,$T$6)</f>
        <v>70</v>
      </c>
    </row>
    <row r="25" spans="1:31" ht="15" customHeight="1">
      <c r="C25" s="126" t="s">
        <v>362</v>
      </c>
      <c r="D25" s="127">
        <f>IF(SUMIFS('Quick Stats Data'!D:D,'Quick Stats Data'!A:A,$C$22,'Quick Stats Data'!$B:$B,$C25,'Quick Stats Data'!$C:$C,$D$6)=0," ",SUMIFS('Quick Stats Data'!D:D,'Quick Stats Data'!A:A,$C$22,'Quick Stats Data'!$B:$B,$C25,'Quick Stats Data'!$C:$C,$D$6))</f>
        <v>14.4</v>
      </c>
      <c r="E25" s="128" t="str">
        <f>IF(SUMIFS('Quick Stats Data'!K:K,'Quick Stats Data'!A:A,$C$22,'Quick Stats Data'!B:B,C25,'Quick Stats Data'!C:C,$D$6)&gt;=50,"**",(IF(SUMIFS('Quick Stats Data'!K:K,'Quick Stats Data'!A:A,$C$22,'Quick Stats Data'!B:B,C25,'Quick Stats Data'!C:C,$D$6)&gt;25,IF(SUMIFS('Quick Stats Data'!K:K,'Quick Stats Data'!A:A,$C$22,'Quick Stats Data'!B:B,C25,'Quick Stats Data'!C:C,$D$6),"*"," ")," ")))</f>
        <v xml:space="preserve"> </v>
      </c>
      <c r="F25" s="128">
        <f>IF(SUMIFS('Quick Stats Data'!E:E,'Quick Stats Data'!A:A,$C$22,'Quick Stats Data'!$B:$B,$C25,'Quick Stats Data'!$C:$C,$D$6)=0," ",SUMIFS('Quick Stats Data'!E:E,'Quick Stats Data'!A:A,$C$22,'Quick Stats Data'!$B:$B,$C25,'Quick Stats Data'!$C:$C,$D$6))</f>
        <v>13.1</v>
      </c>
      <c r="G25" s="128">
        <f>IF(SUMIFS('Quick Stats Data'!F:F,'Quick Stats Data'!A:A,$C$22,'Quick Stats Data'!$B:$B,$C25,'Quick Stats Data'!$C:$C,$D$6)=0," ",SUMIFS('Quick Stats Data'!F:F,'Quick Stats Data'!A:A,$C$22,'Quick Stats Data'!$B:$B,$C25,'Quick Stats Data'!$C:$C,$D$6))</f>
        <v>15.8</v>
      </c>
      <c r="H25" s="127">
        <f>IF(SUMIFS('Quick Stats Data'!D:D,'Quick Stats Data'!A:A,$C$22,'Quick Stats Data'!$B:$B,$C25,'Quick Stats Data'!$C:$C,$H$6)=0," ",SUMIFS('Quick Stats Data'!D:D,'Quick Stats Data'!A:A,$C$22,'Quick Stats Data'!$B:$B,$C25,'Quick Stats Data'!$C:$C,$H$6))</f>
        <v>17.100000000000001</v>
      </c>
      <c r="I25" s="128" t="str">
        <f>IF(SUMIFS('Quick Stats Data'!K:K,'Quick Stats Data'!A:A,$C$22,'Quick Stats Data'!B:B,C25,'Quick Stats Data'!C:C,$H$6)&gt;=50,"**",(IF(SUMIFS('Quick Stats Data'!K:K,'Quick Stats Data'!A:A,$C$22,'Quick Stats Data'!B:B,C25,'Quick Stats Data'!C:C,$H$6)&gt;25,IF(SUMIFS('Quick Stats Data'!K:K,'Quick Stats Data'!A:A,$C$22,'Quick Stats Data'!B:B,C25,'Quick Stats Data'!C:C,$H$6),"*"," ")," ")))</f>
        <v xml:space="preserve"> </v>
      </c>
      <c r="J25" s="128">
        <f>IF(SUMIFS('Quick Stats Data'!E:E,'Quick Stats Data'!A:A,$C$22,'Quick Stats Data'!$B:$B,$C25,'Quick Stats Data'!$C:$C,$H$6)=0," ",SUMIFS('Quick Stats Data'!E:E,'Quick Stats Data'!A:A,$C$22,'Quick Stats Data'!$B:$B,$C25,'Quick Stats Data'!$C:$C,$H$6))</f>
        <v>15.7</v>
      </c>
      <c r="K25" s="128">
        <f>IF(SUMIFS('Quick Stats Data'!F:F,'Quick Stats Data'!A:A,$C$22,'Quick Stats Data'!$B:$B,$C25,'Quick Stats Data'!$C:$C,$H$6)=0," ",SUMIFS('Quick Stats Data'!F:F,'Quick Stats Data'!A:A,$C$22,'Quick Stats Data'!$B:$B,$C25,'Quick Stats Data'!$C:$C,$H$6))</f>
        <v>18.7</v>
      </c>
      <c r="L25" s="127">
        <f>IF(SUMIFS('Quick Stats Data'!D:D,'Quick Stats Data'!A:A,$C$22,'Quick Stats Data'!$B:$B,$C25,'Quick Stats Data'!$C:$C,$L$6)=0," ",SUMIFS('Quick Stats Data'!D:D,'Quick Stats Data'!A:A,$C$22,'Quick Stats Data'!$B:$B,$C25,'Quick Stats Data'!$C:$C,$L$6))</f>
        <v>15</v>
      </c>
      <c r="M25" s="128" t="str">
        <f>IF(SUMIFS('Quick Stats Data'!K:K,'Quick Stats Data'!A:A,$C$22,'Quick Stats Data'!B:B,C25,'Quick Stats Data'!C:C,$L$6)&gt;=50,"**",(IF(SUMIFS('Quick Stats Data'!K:K,'Quick Stats Data'!A:A,$C$22,'Quick Stats Data'!B:B,C25,'Quick Stats Data'!C:C,$L$6)&gt;25,IF(SUMIFS('Quick Stats Data'!K:K,'Quick Stats Data'!A:A,$C$22,'Quick Stats Data'!B:B,C25,'Quick Stats Data'!C:C,$L$6),"*"," ")," ")))</f>
        <v xml:space="preserve"> </v>
      </c>
      <c r="N25" s="128">
        <f>IF(SUMIFS('Quick Stats Data'!E:E,'Quick Stats Data'!A:A,$C$22,'Quick Stats Data'!$B:$B,$C25,'Quick Stats Data'!$C:$C,$L$6)=0," ",SUMIFS('Quick Stats Data'!E:E,'Quick Stats Data'!A:A,$C$22,'Quick Stats Data'!$B:$B,$C25,'Quick Stats Data'!$C:$C,$L$6))</f>
        <v>13.6</v>
      </c>
      <c r="O25" s="128">
        <f>IF(SUMIFS('Quick Stats Data'!F:F,'Quick Stats Data'!A:A,$C$22,'Quick Stats Data'!$B:$B,$C25,'Quick Stats Data'!$C:$C,$L$6)=0," ",SUMIFS('Quick Stats Data'!F:F,'Quick Stats Data'!A:A,$C$22,'Quick Stats Data'!$B:$B,$C25,'Quick Stats Data'!$C:$C,$L$6))</f>
        <v>16.399999999999999</v>
      </c>
      <c r="P25" s="127">
        <f>IF(SUMIFS('Quick Stats Data'!D:D,'Quick Stats Data'!A:A,$C$22,'Quick Stats Data'!$B:$B,$C25,'Quick Stats Data'!$C:$C,$P$6)=0," ",SUMIFS('Quick Stats Data'!D:D,'Quick Stats Data'!A:A,$C$22,'Quick Stats Data'!$B:$B,$C25,'Quick Stats Data'!$C:$C,$P$6))</f>
        <v>14.4</v>
      </c>
      <c r="Q25" s="128" t="str">
        <f>IF(SUMIFS('Quick Stats Data'!K:K,'Quick Stats Data'!A:A,$C$22,'Quick Stats Data'!B:B,C25,'Quick Stats Data'!C:C,$P$6)&gt;=50,"**",(IF(SUMIFS('Quick Stats Data'!K:K,'Quick Stats Data'!A:A,$C$22,'Quick Stats Data'!B:B,C25,'Quick Stats Data'!C:C,$P$6)&gt;25,IF(SUMIFS('Quick Stats Data'!K:K,'Quick Stats Data'!A:A,$C$22,'Quick Stats Data'!B:B,C25,'Quick Stats Data'!C:C,$P$6),"*"," ")," ")))</f>
        <v xml:space="preserve"> </v>
      </c>
      <c r="R25" s="128">
        <f>IF(SUMIFS('Quick Stats Data'!E:E,'Quick Stats Data'!A:A,$C$22,'Quick Stats Data'!$B:$B,$C25,'Quick Stats Data'!$C:$C,$P$6)=0," ",SUMIFS('Quick Stats Data'!E:E,'Quick Stats Data'!A:A,$C$22,'Quick Stats Data'!$B:$B,$C25,'Quick Stats Data'!$C:$C,$P$6))</f>
        <v>13.2</v>
      </c>
      <c r="S25" s="128">
        <f>IF(SUMIFS('Quick Stats Data'!F:F,'Quick Stats Data'!A:A,$C$22,'Quick Stats Data'!$B:$B,$C25,'Quick Stats Data'!$C:$C,$P$6)=0," ",SUMIFS('Quick Stats Data'!F:F,'Quick Stats Data'!A:A,$C$22,'Quick Stats Data'!$B:$B,$C25,'Quick Stats Data'!$C:$C,$P$6))</f>
        <v>15.8</v>
      </c>
      <c r="T25" s="127">
        <f>SUMIFS('Quick Stats Data'!D:D,'Quick Stats Data'!$A:$A,$C$22,'Quick Stats Data'!$B:$B,$C25,'Quick Stats Data'!$C:$C,$T$6)</f>
        <v>15.3</v>
      </c>
      <c r="U25" s="127"/>
      <c r="V25" s="128">
        <f>SUMIFS('Quick Stats Data'!E:E,'Quick Stats Data'!$A:$A,$C$22,'Quick Stats Data'!$B:$B,$C25,'Quick Stats Data'!$C:$C,$T$6)</f>
        <v>14.6</v>
      </c>
      <c r="W25" s="128">
        <f>SUMIFS('Quick Stats Data'!F:F,'Quick Stats Data'!$A:$A,$C$22,'Quick Stats Data'!$B:$B,$C25,'Quick Stats Data'!$C:$C,$T$6)</f>
        <v>16</v>
      </c>
    </row>
    <row r="26" spans="1:31" ht="1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</row>
    <row r="27" spans="1:31" s="52" customFormat="1" ht="30" customHeight="1">
      <c r="C27" s="129" t="s">
        <v>361</v>
      </c>
      <c r="D27" s="125" t="s">
        <v>91</v>
      </c>
      <c r="E27" s="125"/>
      <c r="F27" s="125" t="s">
        <v>90</v>
      </c>
      <c r="G27" s="125" t="s">
        <v>89</v>
      </c>
      <c r="H27" s="125" t="s">
        <v>91</v>
      </c>
      <c r="I27" s="125"/>
      <c r="J27" s="125" t="s">
        <v>90</v>
      </c>
      <c r="K27" s="125" t="s">
        <v>89</v>
      </c>
      <c r="L27" s="125" t="s">
        <v>91</v>
      </c>
      <c r="M27" s="125"/>
      <c r="N27" s="125" t="s">
        <v>90</v>
      </c>
      <c r="O27" s="125" t="s">
        <v>89</v>
      </c>
      <c r="P27" s="125" t="s">
        <v>91</v>
      </c>
      <c r="Q27" s="125"/>
      <c r="R27" s="125" t="s">
        <v>90</v>
      </c>
      <c r="S27" s="125" t="s">
        <v>89</v>
      </c>
      <c r="T27" s="125" t="s">
        <v>91</v>
      </c>
      <c r="U27" s="125"/>
      <c r="V27" s="125" t="s">
        <v>90</v>
      </c>
      <c r="W27" s="125" t="s">
        <v>89</v>
      </c>
    </row>
    <row r="28" spans="1:31" ht="15" customHeight="1">
      <c r="C28" s="132" t="s">
        <v>209</v>
      </c>
      <c r="D28" s="127">
        <f>IF(SUMIFS('Quick Stats Data'!D:D,'Quick Stats Data'!A:A,$C$27,'Quick Stats Data'!$B:$B,$C28,'Quick Stats Data'!$C:$C,$D$6)=0," ",SUMIFS('Quick Stats Data'!D:D,'Quick Stats Data'!A:A,$C$27,'Quick Stats Data'!$B:$B,$C28,'Quick Stats Data'!$C:$C,$D$6))</f>
        <v>9.4</v>
      </c>
      <c r="E28" s="128" t="str">
        <f>IF(SUMIFS('Quick Stats Data'!K:K,'Quick Stats Data'!A:A,$C$27,'Quick Stats Data'!B:B,C28,'Quick Stats Data'!C:C,$D$6)&gt;=50,"**",(IF(SUMIFS('Quick Stats Data'!K:K,'Quick Stats Data'!A:A,$C$27,'Quick Stats Data'!B:B,C28,'Quick Stats Data'!C:C,$D$6)&gt;25,IF(SUMIFS('Quick Stats Data'!K:K,'Quick Stats Data'!A:A,$C$27,'Quick Stats Data'!B:B,C28,'Quick Stats Data'!C:C,$D$6),"*"," ")," ")))</f>
        <v xml:space="preserve"> </v>
      </c>
      <c r="F28" s="128">
        <f>IF(SUMIFS('Quick Stats Data'!E:E,'Quick Stats Data'!A:A,$C$27,'Quick Stats Data'!$B:$B,$C28,'Quick Stats Data'!$C:$C,$D$6)=0," ",SUMIFS('Quick Stats Data'!E:E,'Quick Stats Data'!A:A,$C$27,'Quick Stats Data'!$B:$B,$C28,'Quick Stats Data'!$C:$C,$D$6))</f>
        <v>8.3000000000000007</v>
      </c>
      <c r="G28" s="128">
        <f>IF(SUMIFS('Quick Stats Data'!F:F,'Quick Stats Data'!A:A,$C$27,'Quick Stats Data'!$B:$B,$C28,'Quick Stats Data'!$C:$C,$D$6)=0," ",SUMIFS('Quick Stats Data'!F:F,'Quick Stats Data'!A:A,$C$27,'Quick Stats Data'!$B:$B,$C28,'Quick Stats Data'!$C:$C,$D$6))</f>
        <v>10.6</v>
      </c>
      <c r="H28" s="127">
        <f>IF(SUMIFS('Quick Stats Data'!D:D,'Quick Stats Data'!A:A,$C$27,'Quick Stats Data'!$B:$B,$C28,'Quick Stats Data'!$C:$C,$H$6)=0," ",SUMIFS('Quick Stats Data'!D:D,'Quick Stats Data'!A:A,$C$27,'Quick Stats Data'!$B:$B,$C28,'Quick Stats Data'!$C:$C,$H$6))</f>
        <v>11.3</v>
      </c>
      <c r="I28" s="128" t="str">
        <f>IF(SUMIFS('Quick Stats Data'!K:K,'Quick Stats Data'!A:A,$C$27,'Quick Stats Data'!B:B,C28,'Quick Stats Data'!C:C,$H$6)&gt;=50,"**",(IF(SUMIFS('Quick Stats Data'!K:K,'Quick Stats Data'!A:A,$C$27,'Quick Stats Data'!B:B,C28,'Quick Stats Data'!C:C,$H$6)&gt;25,IF(SUMIFS('Quick Stats Data'!K:K,'Quick Stats Data'!A:A,$C$27,'Quick Stats Data'!B:B,C28,'Quick Stats Data'!C:C,$H$6),"*"," ")," ")))</f>
        <v xml:space="preserve"> </v>
      </c>
      <c r="J28" s="128">
        <f>IF(SUMIFS('Quick Stats Data'!E:E,'Quick Stats Data'!A:A,$C$27,'Quick Stats Data'!$B:$B,$C28,'Quick Stats Data'!$C:$C,$H$6)=0," ",SUMIFS('Quick Stats Data'!E:E,'Quick Stats Data'!A:A,$C$27,'Quick Stats Data'!$B:$B,$C28,'Quick Stats Data'!$C:$C,$H$6))</f>
        <v>10.1</v>
      </c>
      <c r="K28" s="128">
        <f>IF(SUMIFS('Quick Stats Data'!F:F,'Quick Stats Data'!A:A,$C$27,'Quick Stats Data'!$B:$B,$C28,'Quick Stats Data'!$C:$C,$H$6)=0," ",SUMIFS('Quick Stats Data'!F:F,'Quick Stats Data'!A:A,$C$27,'Quick Stats Data'!$B:$B,$C28,'Quick Stats Data'!$C:$C,$H$6))</f>
        <v>12.6</v>
      </c>
      <c r="L28" s="127">
        <f>IF(SUMIFS('Quick Stats Data'!D:D,'Quick Stats Data'!A:A,$C$27,'Quick Stats Data'!$B:$B,$C28,'Quick Stats Data'!$C:$C,$L$6)=0," ",SUMIFS('Quick Stats Data'!D:D,'Quick Stats Data'!A:A,$C$27,'Quick Stats Data'!$B:$B,$C28,'Quick Stats Data'!$C:$C,$L$6))</f>
        <v>10.5</v>
      </c>
      <c r="M28" s="128" t="str">
        <f>IF(SUMIFS('Quick Stats Data'!K:K,'Quick Stats Data'!A:A,$C$27,'Quick Stats Data'!B:B,C28,'Quick Stats Data'!C:C,$L$6)&gt;=50,"**",(IF(SUMIFS('Quick Stats Data'!K:K,'Quick Stats Data'!A:A,$C$27,'Quick Stats Data'!B:B,C28,'Quick Stats Data'!C:C,$L$6)&gt;25,IF(SUMIFS('Quick Stats Data'!K:K,'Quick Stats Data'!A:A,$C$27,'Quick Stats Data'!B:B,C28,'Quick Stats Data'!C:C,$L$6),"*"," ")," ")))</f>
        <v xml:space="preserve"> </v>
      </c>
      <c r="N28" s="128">
        <f>IF(SUMIFS('Quick Stats Data'!E:E,'Quick Stats Data'!A:A,$C$27,'Quick Stats Data'!$B:$B,$C28,'Quick Stats Data'!$C:$C,$L$6)=0," ",SUMIFS('Quick Stats Data'!E:E,'Quick Stats Data'!A:A,$C$27,'Quick Stats Data'!$B:$B,$C28,'Quick Stats Data'!$C:$C,$L$6))</f>
        <v>9.3000000000000007</v>
      </c>
      <c r="O28" s="128">
        <f>IF(SUMIFS('Quick Stats Data'!F:F,'Quick Stats Data'!A:A,$C$27,'Quick Stats Data'!$B:$B,$C28,'Quick Stats Data'!$C:$C,$L$6)=0," ",SUMIFS('Quick Stats Data'!F:F,'Quick Stats Data'!A:A,$C$27,'Quick Stats Data'!$B:$B,$C28,'Quick Stats Data'!$C:$C,$L$6))</f>
        <v>11.8</v>
      </c>
      <c r="P28" s="127">
        <f>IF(SUMIFS('Quick Stats Data'!D:D,'Quick Stats Data'!A:A,$C$27,'Quick Stats Data'!$B:$B,$C28,'Quick Stats Data'!$C:$C,$P$6)=0," ",SUMIFS('Quick Stats Data'!D:D,'Quick Stats Data'!A:A,$C$27,'Quick Stats Data'!$B:$B,$C28,'Quick Stats Data'!$C:$C,$P$6))</f>
        <v>9.5</v>
      </c>
      <c r="Q28" s="128" t="str">
        <f>IF(SUMIFS('Quick Stats Data'!K:K,'Quick Stats Data'!A:A,$C$27,'Quick Stats Data'!B:B,C28,'Quick Stats Data'!C:C,$P$6)&gt;=50,"**",(IF(SUMIFS('Quick Stats Data'!K:K,'Quick Stats Data'!A:A,$C$27,'Quick Stats Data'!B:B,C28,'Quick Stats Data'!C:C,$P$6)&gt;25,IF(SUMIFS('Quick Stats Data'!K:K,'Quick Stats Data'!A:A,$C$27,'Quick Stats Data'!B:B,C28,'Quick Stats Data'!C:C,$P$6),"*"," ")," ")))</f>
        <v xml:space="preserve"> </v>
      </c>
      <c r="R28" s="128">
        <f>IF(SUMIFS('Quick Stats Data'!E:E,'Quick Stats Data'!A:A,$C$27,'Quick Stats Data'!$B:$B,$C28,'Quick Stats Data'!$C:$C,$P$6)=0," ",SUMIFS('Quick Stats Data'!E:E,'Quick Stats Data'!A:A,$C$27,'Quick Stats Data'!$B:$B,$C28,'Quick Stats Data'!$C:$C,$P$6))</f>
        <v>8.4</v>
      </c>
      <c r="S28" s="128">
        <f>IF(SUMIFS('Quick Stats Data'!F:F,'Quick Stats Data'!A:A,$C$27,'Quick Stats Data'!$B:$B,$C28,'Quick Stats Data'!$C:$C,$P$6)=0," ",SUMIFS('Quick Stats Data'!F:F,'Quick Stats Data'!A:A,$C$27,'Quick Stats Data'!$B:$B,$C28,'Quick Stats Data'!$C:$C,$P$6))</f>
        <v>10.6</v>
      </c>
      <c r="T28" s="127">
        <f>SUMIFS('Quick Stats Data'!D:D,'Quick Stats Data'!$A:$A,$C$27,'Quick Stats Data'!$B:$B,$C28,'Quick Stats Data'!$C:$C,$T$6)</f>
        <v>10.1</v>
      </c>
      <c r="U28" s="127"/>
      <c r="V28" s="128">
        <f>SUMIFS('Quick Stats Data'!E:E,'Quick Stats Data'!$A:$A,$C$27,'Quick Stats Data'!$B:$B,$C28,'Quick Stats Data'!$C:$C,$T$6)</f>
        <v>9.5</v>
      </c>
      <c r="W28" s="128">
        <f>SUMIFS('Quick Stats Data'!F:F,'Quick Stats Data'!$A:$A,$C$27,'Quick Stats Data'!$B:$B,$C28,'Quick Stats Data'!$C:$C,$T$6)</f>
        <v>10.7</v>
      </c>
    </row>
    <row r="29" spans="1:31" ht="7.5" customHeight="1" thickBo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46"/>
      <c r="Y29" s="46"/>
      <c r="Z29" s="46"/>
      <c r="AA29" s="46"/>
      <c r="AB29" s="46"/>
      <c r="AC29" s="46"/>
      <c r="AD29" s="46"/>
      <c r="AE29" s="46"/>
    </row>
    <row r="30" spans="1:31" s="63" customFormat="1" ht="15" customHeight="1" thickTop="1">
      <c r="A30" s="59"/>
      <c r="B30" s="59"/>
      <c r="C30" s="60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1"/>
      <c r="U30" s="61"/>
      <c r="V30" s="61"/>
      <c r="W30" s="61"/>
    </row>
    <row r="31" spans="1:31" s="141" customFormat="1" ht="30" customHeight="1">
      <c r="C31" s="152" t="s">
        <v>499</v>
      </c>
      <c r="D31" s="153" t="s">
        <v>91</v>
      </c>
      <c r="E31" s="153"/>
      <c r="F31" s="153" t="s">
        <v>90</v>
      </c>
      <c r="G31" s="153" t="s">
        <v>89</v>
      </c>
      <c r="H31" s="153" t="s">
        <v>91</v>
      </c>
      <c r="I31" s="153"/>
      <c r="J31" s="153" t="s">
        <v>90</v>
      </c>
      <c r="K31" s="153" t="s">
        <v>89</v>
      </c>
      <c r="L31" s="153" t="s">
        <v>91</v>
      </c>
      <c r="M31" s="153"/>
      <c r="N31" s="153" t="s">
        <v>90</v>
      </c>
      <c r="O31" s="153" t="s">
        <v>89</v>
      </c>
      <c r="P31" s="153" t="s">
        <v>91</v>
      </c>
      <c r="Q31" s="153"/>
      <c r="R31" s="153" t="s">
        <v>90</v>
      </c>
      <c r="S31" s="153" t="s">
        <v>89</v>
      </c>
      <c r="T31" s="153" t="s">
        <v>91</v>
      </c>
      <c r="U31" s="153"/>
      <c r="V31" s="153" t="s">
        <v>90</v>
      </c>
      <c r="W31" s="153" t="s">
        <v>89</v>
      </c>
    </row>
    <row r="32" spans="1:31" ht="15" customHeight="1">
      <c r="C32" s="126" t="s">
        <v>210</v>
      </c>
      <c r="D32" s="127">
        <f>IF(SUMIFS('Quick Stats Data'!D:D,'Quick Stats Data'!A:A,$C$31,'Quick Stats Data'!$B:$B,$C32,'Quick Stats Data'!$C:$C,$D$6)=0," ",SUMIFS('Quick Stats Data'!D:D,'Quick Stats Data'!A:A,$C$31,'Quick Stats Data'!$B:$B,$C32,'Quick Stats Data'!$C:$C,$D$6))</f>
        <v>2.2400000000000002</v>
      </c>
      <c r="E32" s="128" t="str">
        <f>IF(SUMIFS('Quick Stats Data'!K:K,'Quick Stats Data'!A:A,$C$31,'Quick Stats Data'!B:B,C32,'Quick Stats Data'!C:C,$D$6)&gt;=50,"**",(IF(SUMIFS('Quick Stats Data'!K:K,'Quick Stats Data'!A:A,$C$31,'Quick Stats Data'!B:B,C32,'Quick Stats Data'!C:C,$D$6)&gt;25,IF(SUMIFS('Quick Stats Data'!K:K,'Quick Stats Data'!A:A,$C$31,'Quick Stats Data'!B:B,C32,'Quick Stats Data'!C:C,$D$6),"*"," ")," ")))</f>
        <v xml:space="preserve"> </v>
      </c>
      <c r="F32" s="128">
        <f>IF(SUMIFS('Quick Stats Data'!E:E,'Quick Stats Data'!A:A,$C$31,'Quick Stats Data'!$B:$B,$C32,'Quick Stats Data'!$C:$C,$D$6)=0," ",SUMIFS('Quick Stats Data'!E:E,'Quick Stats Data'!A:A,$C$31,'Quick Stats Data'!$B:$B,$C32,'Quick Stats Data'!$C:$C,$D$6))</f>
        <v>1.72</v>
      </c>
      <c r="G32" s="128">
        <f>IF(SUMIFS('Quick Stats Data'!F:F,'Quick Stats Data'!A:A,$C$31,'Quick Stats Data'!$B:$B,$C32,'Quick Stats Data'!$C:$C,$D$6)=0," ",SUMIFS('Quick Stats Data'!F:F,'Quick Stats Data'!A:A,$C$31,'Quick Stats Data'!$B:$B,$C32,'Quick Stats Data'!$C:$C,$D$6))</f>
        <v>2.91</v>
      </c>
      <c r="H32" s="127">
        <f>IF(SUMIFS('Quick Stats Data'!D:D,'Quick Stats Data'!A:A,$C$31,'Quick Stats Data'!$B:$B,$C32,'Quick Stats Data'!$C:$C,$H$6)=0," ",SUMIFS('Quick Stats Data'!D:D,'Quick Stats Data'!A:A,$C$31,'Quick Stats Data'!$B:$B,$C32,'Quick Stats Data'!$C:$C,$H$6))</f>
        <v>3.01</v>
      </c>
      <c r="I32" s="128" t="str">
        <f>IF(SUMIFS('Quick Stats Data'!K:K,'Quick Stats Data'!A:A,$C$31,'Quick Stats Data'!B:B,C32,'Quick Stats Data'!C:C,$H$6)&gt;=50,"**",(IF(SUMIFS('Quick Stats Data'!K:K,'Quick Stats Data'!A:A,$C$31,'Quick Stats Data'!B:B,C32,'Quick Stats Data'!C:C,$H$6)&gt;25,IF(SUMIFS('Quick Stats Data'!K:K,'Quick Stats Data'!A:A,$C$31,'Quick Stats Data'!B:B,C32,'Quick Stats Data'!C:C,$H$6),"*"," ")," ")))</f>
        <v xml:space="preserve"> </v>
      </c>
      <c r="J32" s="128">
        <f>IF(SUMIFS('Quick Stats Data'!E:E,'Quick Stats Data'!A:A,$C$31,'Quick Stats Data'!$B:$B,$C32,'Quick Stats Data'!$C:$C,$H$6)=0," ",SUMIFS('Quick Stats Data'!E:E,'Quick Stats Data'!A:A,$C$31,'Quick Stats Data'!$B:$B,$C32,'Quick Stats Data'!$C:$C,$H$6))</f>
        <v>2.41</v>
      </c>
      <c r="K32" s="128">
        <f>IF(SUMIFS('Quick Stats Data'!F:F,'Quick Stats Data'!A:A,$C$31,'Quick Stats Data'!$B:$B,$C32,'Quick Stats Data'!$C:$C,$H$6)=0," ",SUMIFS('Quick Stats Data'!F:F,'Quick Stats Data'!A:A,$C$31,'Quick Stats Data'!$B:$B,$C32,'Quick Stats Data'!$C:$C,$H$6))</f>
        <v>3.75</v>
      </c>
      <c r="L32" s="127">
        <f>IF(SUMIFS('Quick Stats Data'!D:D,'Quick Stats Data'!A:A,$C$31,'Quick Stats Data'!$B:$B,$C32,'Quick Stats Data'!$C:$C,$L$6)=0," ",SUMIFS('Quick Stats Data'!D:D,'Quick Stats Data'!A:A,$C$31,'Quick Stats Data'!$B:$B,$C32,'Quick Stats Data'!$C:$C,$L$6))</f>
        <v>2.98</v>
      </c>
      <c r="M32" s="128" t="str">
        <f>IF(SUMIFS('Quick Stats Data'!K:K,'Quick Stats Data'!A:A,$C$31,'Quick Stats Data'!B:B,C32,'Quick Stats Data'!C:C,$L$6)&gt;=50,"**",(IF(SUMIFS('Quick Stats Data'!K:K,'Quick Stats Data'!A:A,$C$31,'Quick Stats Data'!B:B,C32,'Quick Stats Data'!C:C,$L$6)&gt;25,IF(SUMIFS('Quick Stats Data'!K:K,'Quick Stats Data'!A:A,$C$31,'Quick Stats Data'!B:B,C32,'Quick Stats Data'!C:C,$L$6),"*"," ")," ")))</f>
        <v xml:space="preserve"> </v>
      </c>
      <c r="N32" s="128">
        <f>IF(SUMIFS('Quick Stats Data'!E:E,'Quick Stats Data'!A:A,$C$31,'Quick Stats Data'!$B:$B,$C32,'Quick Stats Data'!$C:$C,$L$6)=0," ",SUMIFS('Quick Stats Data'!E:E,'Quick Stats Data'!A:A,$C$31,'Quick Stats Data'!$B:$B,$C32,'Quick Stats Data'!$C:$C,$L$6))</f>
        <v>2.4</v>
      </c>
      <c r="O32" s="128">
        <f>IF(SUMIFS('Quick Stats Data'!F:F,'Quick Stats Data'!A:A,$C$31,'Quick Stats Data'!$B:$B,$C32,'Quick Stats Data'!$C:$C,$L$6)=0," ",SUMIFS('Quick Stats Data'!F:F,'Quick Stats Data'!A:A,$C$31,'Quick Stats Data'!$B:$B,$C32,'Quick Stats Data'!$C:$C,$L$6))</f>
        <v>3.71</v>
      </c>
      <c r="P32" s="127">
        <f>IF(SUMIFS('Quick Stats Data'!D:D,'Quick Stats Data'!A:A,$C$31,'Quick Stats Data'!$B:$B,$C32,'Quick Stats Data'!$C:$C,$P$6)=0," ",SUMIFS('Quick Stats Data'!D:D,'Quick Stats Data'!A:A,$C$31,'Quick Stats Data'!$B:$B,$C32,'Quick Stats Data'!$C:$C,$P$6))</f>
        <v>2.0099999999999998</v>
      </c>
      <c r="Q32" s="128" t="str">
        <f>IF(SUMIFS('Quick Stats Data'!K:K,'Quick Stats Data'!A:A,$C$31,'Quick Stats Data'!B:B,C32,'Quick Stats Data'!C:C,$P$6)&gt;=50,"**",(IF(SUMIFS('Quick Stats Data'!K:K,'Quick Stats Data'!A:A,$C$31,'Quick Stats Data'!B:B,C32,'Quick Stats Data'!C:C,$P$6)&gt;25,IF(SUMIFS('Quick Stats Data'!K:K,'Quick Stats Data'!A:A,$C$31,'Quick Stats Data'!B:B,C32,'Quick Stats Data'!C:C,$P$6),"*"," ")," ")))</f>
        <v xml:space="preserve"> </v>
      </c>
      <c r="R32" s="128">
        <f>IF(SUMIFS('Quick Stats Data'!E:E,'Quick Stats Data'!A:A,$C$31,'Quick Stats Data'!$B:$B,$C32,'Quick Stats Data'!$C:$C,$P$6)=0," ",SUMIFS('Quick Stats Data'!E:E,'Quick Stats Data'!A:A,$C$31,'Quick Stats Data'!$B:$B,$C32,'Quick Stats Data'!$C:$C,$P$6))</f>
        <v>1.6</v>
      </c>
      <c r="S32" s="128">
        <f>IF(SUMIFS('Quick Stats Data'!F:F,'Quick Stats Data'!A:A,$C$31,'Quick Stats Data'!$B:$B,$C32,'Quick Stats Data'!$C:$C,$P$6)=0," ",SUMIFS('Quick Stats Data'!F:F,'Quick Stats Data'!A:A,$C$31,'Quick Stats Data'!$B:$B,$C32,'Quick Stats Data'!$C:$C,$P$6))</f>
        <v>2.5299999999999998</v>
      </c>
      <c r="T32" s="127">
        <f>SUMIFS('Quick Stats Data'!D:D,'Quick Stats Data'!$A:$A,$C$31,'Quick Stats Data'!$B:$B,$C32,'Quick Stats Data'!$C:$C,$T$6)</f>
        <v>2.54</v>
      </c>
      <c r="U32" s="127"/>
      <c r="V32" s="128">
        <f>SUMIFS('Quick Stats Data'!E:E,'Quick Stats Data'!$A:$A,$C$31,'Quick Stats Data'!$B:$B,$C32,'Quick Stats Data'!$C:$C,$T$6)</f>
        <v>2.2599999999999998</v>
      </c>
      <c r="W32" s="128">
        <f>SUMIFS('Quick Stats Data'!F:F,'Quick Stats Data'!$A:$A,$C$31,'Quick Stats Data'!$B:$B,$C32,'Quick Stats Data'!$C:$C,$T$6)</f>
        <v>2.86</v>
      </c>
    </row>
    <row r="33" spans="3:24" ht="15" customHeight="1">
      <c r="C33" s="126" t="s">
        <v>497</v>
      </c>
      <c r="D33" s="127">
        <f>IF(SUMIFS('Quick Stats Data'!D:D,'Quick Stats Data'!A:A,$C$31,'Quick Stats Data'!$B:$B,$C33,'Quick Stats Data'!$C:$C,$D$6)=0," ",SUMIFS('Quick Stats Data'!D:D,'Quick Stats Data'!A:A,$C$31,'Quick Stats Data'!$B:$B,$C33,'Quick Stats Data'!$C:$C,$D$6))</f>
        <v>43.87</v>
      </c>
      <c r="E33" s="128" t="str">
        <f>IF(SUMIFS('Quick Stats Data'!K:K,'Quick Stats Data'!A:A,$C$31,'Quick Stats Data'!B:B,C33,'Quick Stats Data'!C:C,$D$6)&gt;=50,"**",(IF(SUMIFS('Quick Stats Data'!K:K,'Quick Stats Data'!A:A,$C$31,'Quick Stats Data'!B:B,C33,'Quick Stats Data'!C:C,$D$6)&gt;25,IF(SUMIFS('Quick Stats Data'!K:K,'Quick Stats Data'!A:A,$C$31,'Quick Stats Data'!B:B,C33,'Quick Stats Data'!C:C,$D$6),"*"," ")," ")))</f>
        <v xml:space="preserve"> </v>
      </c>
      <c r="F33" s="128">
        <f>IF(SUMIFS('Quick Stats Data'!E:E,'Quick Stats Data'!A:A,$C$31,'Quick Stats Data'!$B:$B,$C33,'Quick Stats Data'!$C:$C,$D$6)=0," ",SUMIFS('Quick Stats Data'!E:E,'Quick Stats Data'!A:A,$C$31,'Quick Stats Data'!$B:$B,$C33,'Quick Stats Data'!$C:$C,$D$6))</f>
        <v>42</v>
      </c>
      <c r="G33" s="128">
        <f>IF(SUMIFS('Quick Stats Data'!F:F,'Quick Stats Data'!A:A,$C$31,'Quick Stats Data'!$B:$B,$C33,'Quick Stats Data'!$C:$C,$D$6)=0," ",SUMIFS('Quick Stats Data'!F:F,'Quick Stats Data'!A:A,$C$31,'Quick Stats Data'!$B:$B,$C33,'Quick Stats Data'!$C:$C,$D$6))</f>
        <v>45.75</v>
      </c>
      <c r="H33" s="127">
        <f>IF(SUMIFS('Quick Stats Data'!D:D,'Quick Stats Data'!A:A,$C$31,'Quick Stats Data'!$B:$B,$C33,'Quick Stats Data'!$C:$C,$H$6)=0," ",SUMIFS('Quick Stats Data'!D:D,'Quick Stats Data'!A:A,$C$31,'Quick Stats Data'!$B:$B,$C33,'Quick Stats Data'!$C:$C,$H$6))</f>
        <v>45.1</v>
      </c>
      <c r="I33" s="128" t="str">
        <f>IF(SUMIFS('Quick Stats Data'!K:K,'Quick Stats Data'!A:A,$C$31,'Quick Stats Data'!B:B,C33,'Quick Stats Data'!C:C,$H$6)&gt;=50,"**",(IF(SUMIFS('Quick Stats Data'!K:K,'Quick Stats Data'!A:A,$C$31,'Quick Stats Data'!B:B,C33,'Quick Stats Data'!C:C,$H$6)&gt;25,IF(SUMIFS('Quick Stats Data'!K:K,'Quick Stats Data'!A:A,$C$31,'Quick Stats Data'!B:B,C33,'Quick Stats Data'!C:C,$H$6),"*"," ")," ")))</f>
        <v xml:space="preserve"> </v>
      </c>
      <c r="J33" s="128">
        <f>IF(SUMIFS('Quick Stats Data'!E:E,'Quick Stats Data'!A:A,$C$31,'Quick Stats Data'!$B:$B,$C33,'Quick Stats Data'!$C:$C,$H$6)=0," ",SUMIFS('Quick Stats Data'!E:E,'Quick Stats Data'!A:A,$C$31,'Quick Stats Data'!$B:$B,$C33,'Quick Stats Data'!$C:$C,$H$6))</f>
        <v>43.36</v>
      </c>
      <c r="K33" s="128">
        <f>IF(SUMIFS('Quick Stats Data'!F:F,'Quick Stats Data'!A:A,$C$31,'Quick Stats Data'!$B:$B,$C33,'Quick Stats Data'!$C:$C,$H$6)=0," ",SUMIFS('Quick Stats Data'!F:F,'Quick Stats Data'!A:A,$C$31,'Quick Stats Data'!$B:$B,$C33,'Quick Stats Data'!$C:$C,$H$6))</f>
        <v>46.86</v>
      </c>
      <c r="L33" s="127">
        <f>IF(SUMIFS('Quick Stats Data'!D:D,'Quick Stats Data'!A:A,$C$31,'Quick Stats Data'!$B:$B,$C33,'Quick Stats Data'!$C:$C,$L$6)=0," ",SUMIFS('Quick Stats Data'!D:D,'Quick Stats Data'!A:A,$C$31,'Quick Stats Data'!$B:$B,$C33,'Quick Stats Data'!$C:$C,$L$6))</f>
        <v>43.82</v>
      </c>
      <c r="M33" s="128" t="str">
        <f>IF(SUMIFS('Quick Stats Data'!K:K,'Quick Stats Data'!A:A,$C$31,'Quick Stats Data'!B:B,C33,'Quick Stats Data'!C:C,$L$6)&gt;=50,"**",(IF(SUMIFS('Quick Stats Data'!K:K,'Quick Stats Data'!A:A,$C$31,'Quick Stats Data'!B:B,C33,'Quick Stats Data'!C:C,$L$6)&gt;25,IF(SUMIFS('Quick Stats Data'!K:K,'Quick Stats Data'!A:A,$C$31,'Quick Stats Data'!B:B,C33,'Quick Stats Data'!C:C,$L$6),"*"," ")," ")))</f>
        <v xml:space="preserve"> </v>
      </c>
      <c r="N33" s="128">
        <f>IF(SUMIFS('Quick Stats Data'!E:E,'Quick Stats Data'!A:A,$C$31,'Quick Stats Data'!$B:$B,$C33,'Quick Stats Data'!$C:$C,$L$6)=0," ",SUMIFS('Quick Stats Data'!E:E,'Quick Stats Data'!A:A,$C$31,'Quick Stats Data'!$B:$B,$C33,'Quick Stats Data'!$C:$C,$L$6))</f>
        <v>41.99</v>
      </c>
      <c r="O33" s="128">
        <f>IF(SUMIFS('Quick Stats Data'!F:F,'Quick Stats Data'!A:A,$C$31,'Quick Stats Data'!$B:$B,$C33,'Quick Stats Data'!$C:$C,$L$6)=0," ",SUMIFS('Quick Stats Data'!F:F,'Quick Stats Data'!A:A,$C$31,'Quick Stats Data'!$B:$B,$C33,'Quick Stats Data'!$C:$C,$L$6))</f>
        <v>45.67</v>
      </c>
      <c r="P33" s="127">
        <f>IF(SUMIFS('Quick Stats Data'!D:D,'Quick Stats Data'!A:A,$C$31,'Quick Stats Data'!$B:$B,$C33,'Quick Stats Data'!$C:$C,$P$6)=0," ",SUMIFS('Quick Stats Data'!D:D,'Quick Stats Data'!A:A,$C$31,'Quick Stats Data'!$B:$B,$C33,'Quick Stats Data'!$C:$C,$P$6))</f>
        <v>43.43</v>
      </c>
      <c r="Q33" s="128" t="str">
        <f>IF(SUMIFS('Quick Stats Data'!K:K,'Quick Stats Data'!A:A,$C$31,'Quick Stats Data'!B:B,C33,'Quick Stats Data'!C:C,$P$6)&gt;=50,"**",(IF(SUMIFS('Quick Stats Data'!K:K,'Quick Stats Data'!A:A,$C$31,'Quick Stats Data'!B:B,C33,'Quick Stats Data'!C:C,$P$6)&gt;25,IF(SUMIFS('Quick Stats Data'!K:K,'Quick Stats Data'!A:A,$C$31,'Quick Stats Data'!B:B,C33,'Quick Stats Data'!C:C,$P$6),"*"," ")," ")))</f>
        <v xml:space="preserve"> </v>
      </c>
      <c r="R33" s="128">
        <f>IF(SUMIFS('Quick Stats Data'!E:E,'Quick Stats Data'!A:A,$C$31,'Quick Stats Data'!$B:$B,$C33,'Quick Stats Data'!$C:$C,$P$6)=0," ",SUMIFS('Quick Stats Data'!E:E,'Quick Stats Data'!A:A,$C$31,'Quick Stats Data'!$B:$B,$C33,'Quick Stats Data'!$C:$C,$P$6))</f>
        <v>41.71</v>
      </c>
      <c r="S33" s="128">
        <f>IF(SUMIFS('Quick Stats Data'!F:F,'Quick Stats Data'!A:A,$C$31,'Quick Stats Data'!$B:$B,$C33,'Quick Stats Data'!$C:$C,$P$6)=0," ",SUMIFS('Quick Stats Data'!F:F,'Quick Stats Data'!A:A,$C$31,'Quick Stats Data'!$B:$B,$C33,'Quick Stats Data'!$C:$C,$P$6))</f>
        <v>45.18</v>
      </c>
      <c r="T33" s="127">
        <f>SUMIFS('Quick Stats Data'!D:D,'Quick Stats Data'!$A:$A,$C$31,'Quick Stats Data'!$B:$B,$C33,'Quick Stats Data'!$C:$C,$T$6)</f>
        <v>44.09</v>
      </c>
      <c r="U33" s="127"/>
      <c r="V33" s="128">
        <f>SUMIFS('Quick Stats Data'!E:E,'Quick Stats Data'!$A:$A,$C$31,'Quick Stats Data'!$B:$B,$C33,'Quick Stats Data'!$C:$C,$T$6)</f>
        <v>43.19</v>
      </c>
      <c r="W33" s="128">
        <f>SUMIFS('Quick Stats Data'!F:F,'Quick Stats Data'!$A:$A,$C$31,'Quick Stats Data'!$B:$B,$C33,'Quick Stats Data'!$C:$C,$T$6)</f>
        <v>44.99</v>
      </c>
    </row>
    <row r="34" spans="3:24" ht="15" customHeight="1">
      <c r="C34" s="126" t="s">
        <v>498</v>
      </c>
      <c r="D34" s="127">
        <f>IF(SUMIFS('Quick Stats Data'!D:D,'Quick Stats Data'!A:A,$C$31,'Quick Stats Data'!$B:$B,$C34,'Quick Stats Data'!$C:$C,$D$6)=0," ",SUMIFS('Quick Stats Data'!D:D,'Quick Stats Data'!A:A,$C$31,'Quick Stats Data'!$B:$B,$C34,'Quick Stats Data'!$C:$C,$D$6))</f>
        <v>51.96</v>
      </c>
      <c r="E34" s="128" t="str">
        <f>IF(SUMIFS('Quick Stats Data'!K:K,'Quick Stats Data'!A:A,$C$31,'Quick Stats Data'!B:B,C34,'Quick Stats Data'!C:C,$D$6)&gt;=50,"**",(IF(SUMIFS('Quick Stats Data'!K:K,'Quick Stats Data'!A:A,$C$31,'Quick Stats Data'!B:B,C34,'Quick Stats Data'!C:C,$D$6)&gt;25,IF(SUMIFS('Quick Stats Data'!K:K,'Quick Stats Data'!A:A,$C$31,'Quick Stats Data'!B:B,C34,'Quick Stats Data'!C:C,$D$6),"*"," ")," ")))</f>
        <v xml:space="preserve"> </v>
      </c>
      <c r="F34" s="128">
        <f>IF(SUMIFS('Quick Stats Data'!E:E,'Quick Stats Data'!A:A,$C$31,'Quick Stats Data'!$B:$B,$C34,'Quick Stats Data'!$C:$C,$D$6)=0," ",SUMIFS('Quick Stats Data'!E:E,'Quick Stats Data'!A:A,$C$31,'Quick Stats Data'!$B:$B,$C34,'Quick Stats Data'!$C:$C,$D$6))</f>
        <v>50.07</v>
      </c>
      <c r="G34" s="128">
        <f>IF(SUMIFS('Quick Stats Data'!F:F,'Quick Stats Data'!A:A,$C$31,'Quick Stats Data'!$B:$B,$C34,'Quick Stats Data'!$C:$C,$D$6)=0," ",SUMIFS('Quick Stats Data'!F:F,'Quick Stats Data'!A:A,$C$31,'Quick Stats Data'!$B:$B,$C34,'Quick Stats Data'!$C:$C,$D$6))</f>
        <v>53.85</v>
      </c>
      <c r="H34" s="127">
        <f>IF(SUMIFS('Quick Stats Data'!D:D,'Quick Stats Data'!A:A,$C$31,'Quick Stats Data'!$B:$B,$C34,'Quick Stats Data'!$C:$C,$H$6)=0," ",SUMIFS('Quick Stats Data'!D:D,'Quick Stats Data'!A:A,$C$31,'Quick Stats Data'!$B:$B,$C34,'Quick Stats Data'!$C:$C,$H$6))</f>
        <v>48.83</v>
      </c>
      <c r="I34" s="128" t="str">
        <f>IF(SUMIFS('Quick Stats Data'!K:K,'Quick Stats Data'!A:A,$C$31,'Quick Stats Data'!B:B,C34,'Quick Stats Data'!C:C,$H$6)&gt;=50,"**",(IF(SUMIFS('Quick Stats Data'!K:K,'Quick Stats Data'!A:A,$C$31,'Quick Stats Data'!B:B,C34,'Quick Stats Data'!C:C,$H$6)&gt;25,IF(SUMIFS('Quick Stats Data'!K:K,'Quick Stats Data'!A:A,$C$31,'Quick Stats Data'!B:B,C34,'Quick Stats Data'!C:C,$H$6),"*"," ")," ")))</f>
        <v xml:space="preserve"> </v>
      </c>
      <c r="J34" s="128">
        <f>IF(SUMIFS('Quick Stats Data'!E:E,'Quick Stats Data'!A:A,$C$31,'Quick Stats Data'!$B:$B,$C34,'Quick Stats Data'!$C:$C,$H$6)=0," ",SUMIFS('Quick Stats Data'!E:E,'Quick Stats Data'!A:A,$C$31,'Quick Stats Data'!$B:$B,$C34,'Quick Stats Data'!$C:$C,$H$6))</f>
        <v>47.05</v>
      </c>
      <c r="K34" s="128">
        <f>IF(SUMIFS('Quick Stats Data'!F:F,'Quick Stats Data'!A:A,$C$31,'Quick Stats Data'!$B:$B,$C34,'Quick Stats Data'!$C:$C,$H$6)=0," ",SUMIFS('Quick Stats Data'!F:F,'Quick Stats Data'!A:A,$C$31,'Quick Stats Data'!$B:$B,$C34,'Quick Stats Data'!$C:$C,$H$6))</f>
        <v>50.61</v>
      </c>
      <c r="L34" s="127">
        <f>IF(SUMIFS('Quick Stats Data'!D:D,'Quick Stats Data'!A:A,$C$31,'Quick Stats Data'!$B:$B,$C34,'Quick Stats Data'!$C:$C,$L$6)=0," ",SUMIFS('Quick Stats Data'!D:D,'Quick Stats Data'!A:A,$C$31,'Quick Stats Data'!$B:$B,$C34,'Quick Stats Data'!$C:$C,$L$6))</f>
        <v>50.37</v>
      </c>
      <c r="M34" s="128" t="str">
        <f>IF(SUMIFS('Quick Stats Data'!K:K,'Quick Stats Data'!A:A,$C$31,'Quick Stats Data'!B:B,C34,'Quick Stats Data'!C:C,$L$6)&gt;=50,"**",(IF(SUMIFS('Quick Stats Data'!K:K,'Quick Stats Data'!A:A,$C$31,'Quick Stats Data'!B:B,C34,'Quick Stats Data'!C:C,$L$6)&gt;25,IF(SUMIFS('Quick Stats Data'!K:K,'Quick Stats Data'!A:A,$C$31,'Quick Stats Data'!B:B,C34,'Quick Stats Data'!C:C,$L$6),"*"," ")," ")))</f>
        <v xml:space="preserve"> </v>
      </c>
      <c r="N34" s="128">
        <f>IF(SUMIFS('Quick Stats Data'!E:E,'Quick Stats Data'!A:A,$C$31,'Quick Stats Data'!$B:$B,$C34,'Quick Stats Data'!$C:$C,$L$6)=0," ",SUMIFS('Quick Stats Data'!E:E,'Quick Stats Data'!A:A,$C$31,'Quick Stats Data'!$B:$B,$C34,'Quick Stats Data'!$C:$C,$L$6))</f>
        <v>48.54</v>
      </c>
      <c r="O34" s="128">
        <f>IF(SUMIFS('Quick Stats Data'!F:F,'Quick Stats Data'!A:A,$C$31,'Quick Stats Data'!$B:$B,$C34,'Quick Stats Data'!$C:$C,$L$6)=0," ",SUMIFS('Quick Stats Data'!F:F,'Quick Stats Data'!A:A,$C$31,'Quick Stats Data'!$B:$B,$C34,'Quick Stats Data'!$C:$C,$L$6))</f>
        <v>52.2</v>
      </c>
      <c r="P34" s="127">
        <f>IF(SUMIFS('Quick Stats Data'!D:D,'Quick Stats Data'!A:A,$C$31,'Quick Stats Data'!$B:$B,$C34,'Quick Stats Data'!$C:$C,$P$6)=0," ",SUMIFS('Quick Stats Data'!D:D,'Quick Stats Data'!A:A,$C$31,'Quick Stats Data'!$B:$B,$C34,'Quick Stats Data'!$C:$C,$P$6))</f>
        <v>52.35</v>
      </c>
      <c r="Q34" s="128" t="str">
        <f>IF(SUMIFS('Quick Stats Data'!K:K,'Quick Stats Data'!A:A,$C$31,'Quick Stats Data'!B:B,C34,'Quick Stats Data'!C:C,$P$6)&gt;=50,"**",(IF(SUMIFS('Quick Stats Data'!K:K,'Quick Stats Data'!A:A,$C$31,'Quick Stats Data'!B:B,C34,'Quick Stats Data'!C:C,$P$6)&gt;25,IF(SUMIFS('Quick Stats Data'!K:K,'Quick Stats Data'!A:A,$C$31,'Quick Stats Data'!B:B,C34,'Quick Stats Data'!C:C,$P$6),"*"," ")," ")))</f>
        <v xml:space="preserve"> </v>
      </c>
      <c r="R34" s="128">
        <f>IF(SUMIFS('Quick Stats Data'!E:E,'Quick Stats Data'!A:A,$C$31,'Quick Stats Data'!$B:$B,$C34,'Quick Stats Data'!$C:$C,$P$6)=0," ",SUMIFS('Quick Stats Data'!E:E,'Quick Stats Data'!A:A,$C$31,'Quick Stats Data'!$B:$B,$C34,'Quick Stats Data'!$C:$C,$P$6))</f>
        <v>50.61</v>
      </c>
      <c r="S34" s="128">
        <f>IF(SUMIFS('Quick Stats Data'!F:F,'Quick Stats Data'!A:A,$C$31,'Quick Stats Data'!$B:$B,$C34,'Quick Stats Data'!$C:$C,$P$6)=0," ",SUMIFS('Quick Stats Data'!F:F,'Quick Stats Data'!A:A,$C$31,'Quick Stats Data'!$B:$B,$C34,'Quick Stats Data'!$C:$C,$P$6))</f>
        <v>54.09</v>
      </c>
      <c r="T34" s="127">
        <f>SUMIFS('Quick Stats Data'!D:D,'Quick Stats Data'!$A:$A,$C$31,'Quick Stats Data'!$B:$B,$C34,'Quick Stats Data'!$C:$C,$T$6)</f>
        <v>50.87</v>
      </c>
      <c r="U34" s="127"/>
      <c r="V34" s="128">
        <f>SUMIFS('Quick Stats Data'!E:E,'Quick Stats Data'!$A:$A,$C$31,'Quick Stats Data'!$B:$B,$C34,'Quick Stats Data'!$C:$C,$T$6)</f>
        <v>49.96</v>
      </c>
      <c r="W34" s="128">
        <f>SUMIFS('Quick Stats Data'!F:F,'Quick Stats Data'!$A:$A,$C$31,'Quick Stats Data'!$B:$B,$C34,'Quick Stats Data'!$C:$C,$T$6)</f>
        <v>51.77</v>
      </c>
    </row>
    <row r="35" spans="3:24" ht="15" customHeight="1">
      <c r="C35" s="63"/>
      <c r="D35" s="68"/>
      <c r="E35" s="68"/>
      <c r="F35" s="63"/>
      <c r="G35" s="63"/>
      <c r="H35" s="68"/>
      <c r="I35" s="68"/>
      <c r="J35" s="63"/>
      <c r="K35" s="63"/>
      <c r="L35" s="68"/>
      <c r="M35" s="68"/>
      <c r="N35" s="63"/>
      <c r="O35" s="63"/>
      <c r="P35" s="68"/>
      <c r="Q35" s="68"/>
      <c r="R35" s="63"/>
      <c r="S35" s="63"/>
      <c r="T35" s="68"/>
      <c r="U35" s="68"/>
      <c r="V35" s="63"/>
      <c r="W35" s="63"/>
      <c r="X35" s="52"/>
    </row>
    <row r="36" spans="3:24" ht="30" customHeight="1">
      <c r="C36" s="152" t="s">
        <v>503</v>
      </c>
      <c r="D36" s="153" t="s">
        <v>91</v>
      </c>
      <c r="E36" s="153"/>
      <c r="F36" s="153" t="s">
        <v>90</v>
      </c>
      <c r="G36" s="153" t="s">
        <v>89</v>
      </c>
      <c r="H36" s="153" t="s">
        <v>91</v>
      </c>
      <c r="I36" s="153"/>
      <c r="J36" s="153" t="s">
        <v>90</v>
      </c>
      <c r="K36" s="153" t="s">
        <v>89</v>
      </c>
      <c r="L36" s="153" t="s">
        <v>91</v>
      </c>
      <c r="M36" s="153"/>
      <c r="N36" s="153" t="s">
        <v>90</v>
      </c>
      <c r="O36" s="153" t="s">
        <v>89</v>
      </c>
      <c r="P36" s="153" t="s">
        <v>91</v>
      </c>
      <c r="Q36" s="153"/>
      <c r="R36" s="153" t="s">
        <v>90</v>
      </c>
      <c r="S36" s="153" t="s">
        <v>89</v>
      </c>
      <c r="T36" s="153" t="s">
        <v>91</v>
      </c>
      <c r="U36" s="153"/>
      <c r="V36" s="153" t="s">
        <v>90</v>
      </c>
      <c r="W36" s="153" t="s">
        <v>89</v>
      </c>
      <c r="X36" s="52"/>
    </row>
    <row r="37" spans="3:24" ht="15" customHeight="1">
      <c r="C37" s="126" t="s">
        <v>509</v>
      </c>
      <c r="D37" s="127">
        <f>IF(SUMIFS('Quick Stats Data'!D:D,'Quick Stats Data'!A:A,$C$36,'Quick Stats Data'!$B:$B,$C37,'Quick Stats Data'!$C:$C,$D$6)=0," ",SUMIFS('Quick Stats Data'!D:D,'Quick Stats Data'!A:A,$C$36,'Quick Stats Data'!$B:$B,$C37,'Quick Stats Data'!$C:$C,$D$6))</f>
        <v>6.2058669999999996</v>
      </c>
      <c r="E37" s="128" t="str">
        <f>IF(SUMIFS('Quick Stats Data'!K:K,'Quick Stats Data'!A:A,$C$36,'Quick Stats Data'!B:B,C37,'Quick Stats Data'!C:C,$D$6)&gt;=50,"**",(IF(SUMIFS('Quick Stats Data'!K:K,'Quick Stats Data'!A:A,$C$36,'Quick Stats Data'!B:B,C37,'Quick Stats Data'!C:C,$D$6)&gt;25,IF(SUMIFS('Quick Stats Data'!K:K,'Quick Stats Data'!A:A,$C$36,'Quick Stats Data'!B:B,C37,'Quick Stats Data'!C:C,$D$6),"*"," ")," ")))</f>
        <v xml:space="preserve"> </v>
      </c>
      <c r="F37" s="128">
        <f>IF(SUMIFS('Quick Stats Data'!E:E,'Quick Stats Data'!A:A,$C$36,'Quick Stats Data'!$B:$B,$C37,'Quick Stats Data'!$C:$C,$D$6)=0," ",SUMIFS('Quick Stats Data'!E:E,'Quick Stats Data'!A:A,$C$36,'Quick Stats Data'!$B:$B,$C37,'Quick Stats Data'!$C:$C,$D$6))</f>
        <v>5.3609210000000003</v>
      </c>
      <c r="G37" s="128">
        <f>IF(SUMIFS('Quick Stats Data'!F:F,'Quick Stats Data'!A:A,$C$36,'Quick Stats Data'!$B:$B,$C37,'Quick Stats Data'!$C:$C,$D$6)=0," ",SUMIFS('Quick Stats Data'!F:F,'Quick Stats Data'!A:A,$C$36,'Quick Stats Data'!$B:$B,$C37,'Quick Stats Data'!$C:$C,$D$6))</f>
        <v>7.1738929999999996</v>
      </c>
      <c r="H37" s="127">
        <f>IF(SUMIFS('Quick Stats Data'!D:D,'Quick Stats Data'!A:A,$C$36,'Quick Stats Data'!$B:$B,$C37,'Quick Stats Data'!$C:$C,$H$6)=0," ",SUMIFS('Quick Stats Data'!D:D,'Quick Stats Data'!A:A,$C$36,'Quick Stats Data'!$B:$B,$C37,'Quick Stats Data'!$C:$C,$H$6))</f>
        <v>6.6833710000000002</v>
      </c>
      <c r="I37" s="128" t="str">
        <f>IF(SUMIFS('Quick Stats Data'!K:K,'Quick Stats Data'!A:A,$C$36,'Quick Stats Data'!B:B,C37,'Quick Stats Data'!C:C,$H$6)&gt;=50,"**",(IF(SUMIFS('Quick Stats Data'!K:K,'Quick Stats Data'!A:A,$C$36,'Quick Stats Data'!B:B,C37,'Quick Stats Data'!C:C,$H$6)&gt;25,IF(SUMIFS('Quick Stats Data'!K:K,'Quick Stats Data'!A:A,$C$36,'Quick Stats Data'!B:B,C37,'Quick Stats Data'!C:C,$H$6),"*"," ")," ")))</f>
        <v xml:space="preserve"> </v>
      </c>
      <c r="J37" s="128">
        <f>IF(SUMIFS('Quick Stats Data'!E:E,'Quick Stats Data'!A:A,$C$36,'Quick Stats Data'!$B:$B,$C37,'Quick Stats Data'!$C:$C,$H$6)=0," ",SUMIFS('Quick Stats Data'!E:E,'Quick Stats Data'!A:A,$C$36,'Quick Stats Data'!$B:$B,$C37,'Quick Stats Data'!$C:$C,$H$6))</f>
        <v>5.8314779999999997</v>
      </c>
      <c r="K37" s="128">
        <f>IF(SUMIFS('Quick Stats Data'!F:F,'Quick Stats Data'!A:A,$C$36,'Quick Stats Data'!$B:$B,$C37,'Quick Stats Data'!$C:$C,$H$6)=0," ",SUMIFS('Quick Stats Data'!F:F,'Quick Stats Data'!A:A,$C$36,'Quick Stats Data'!$B:$B,$C37,'Quick Stats Data'!$C:$C,$H$6))</f>
        <v>7.6496029999999999</v>
      </c>
      <c r="L37" s="127">
        <f>IF(SUMIFS('Quick Stats Data'!D:D,'Quick Stats Data'!A:A,$C$36,'Quick Stats Data'!$B:$B,$C37,'Quick Stats Data'!$C:$C,$L$6)=0," ",SUMIFS('Quick Stats Data'!D:D,'Quick Stats Data'!A:A,$C$36,'Quick Stats Data'!$B:$B,$C37,'Quick Stats Data'!$C:$C,$L$6))</f>
        <v>6.7365209999999998</v>
      </c>
      <c r="M37" s="128" t="str">
        <f>IF(SUMIFS('Quick Stats Data'!K:K,'Quick Stats Data'!A:A,$C$36,'Quick Stats Data'!B:B,C37,'Quick Stats Data'!C:C,$L$6)&gt;=50,"**",(IF(SUMIFS('Quick Stats Data'!K:K,'Quick Stats Data'!A:A,$C$36,'Quick Stats Data'!B:B,C37,'Quick Stats Data'!C:C,$L$6)&gt;25,IF(SUMIFS('Quick Stats Data'!K:K,'Quick Stats Data'!A:A,$C$36,'Quick Stats Data'!B:B,C37,'Quick Stats Data'!C:C,$L$6),"*"," ")," ")))</f>
        <v xml:space="preserve"> </v>
      </c>
      <c r="N37" s="128">
        <f>IF(SUMIFS('Quick Stats Data'!E:E,'Quick Stats Data'!A:A,$C$36,'Quick Stats Data'!$B:$B,$C37,'Quick Stats Data'!$C:$C,$L$6)=0," ",SUMIFS('Quick Stats Data'!E:E,'Quick Stats Data'!A:A,$C$36,'Quick Stats Data'!$B:$B,$C37,'Quick Stats Data'!$C:$C,$L$6))</f>
        <v>5.8297610000000004</v>
      </c>
      <c r="O37" s="128">
        <f>IF(SUMIFS('Quick Stats Data'!F:F,'Quick Stats Data'!A:A,$C$36,'Quick Stats Data'!$B:$B,$C37,'Quick Stats Data'!$C:$C,$L$6)=0," ",SUMIFS('Quick Stats Data'!F:F,'Quick Stats Data'!A:A,$C$36,'Quick Stats Data'!$B:$B,$C37,'Quick Stats Data'!$C:$C,$L$6))</f>
        <v>7.772678</v>
      </c>
      <c r="P37" s="127">
        <f>IF(SUMIFS('Quick Stats Data'!D:D,'Quick Stats Data'!A:A,$C$36,'Quick Stats Data'!$B:$B,$C37,'Quick Stats Data'!$C:$C,$P$6)=0," ",SUMIFS('Quick Stats Data'!D:D,'Quick Stats Data'!A:A,$C$36,'Quick Stats Data'!$B:$B,$C37,'Quick Stats Data'!$C:$C,$P$6))</f>
        <v>6.8342210000000003</v>
      </c>
      <c r="Q37" s="128" t="str">
        <f>IF(SUMIFS('Quick Stats Data'!K:K,'Quick Stats Data'!A:A,$C$36,'Quick Stats Data'!B:B,C37,'Quick Stats Data'!C:C,$P$6)&gt;=50,"**",(IF(SUMIFS('Quick Stats Data'!K:K,'Quick Stats Data'!A:A,$C$36,'Quick Stats Data'!B:B,C37,'Quick Stats Data'!C:C,$P$6)&gt;25,IF(SUMIFS('Quick Stats Data'!K:K,'Quick Stats Data'!A:A,$C$36,'Quick Stats Data'!B:B,C37,'Quick Stats Data'!C:C,$P$6),"*"," ")," ")))</f>
        <v xml:space="preserve"> </v>
      </c>
      <c r="R37" s="128">
        <f>IF(SUMIFS('Quick Stats Data'!E:E,'Quick Stats Data'!A:A,$C$36,'Quick Stats Data'!$B:$B,$C37,'Quick Stats Data'!$C:$C,$P$6)=0," ",SUMIFS('Quick Stats Data'!E:E,'Quick Stats Data'!A:A,$C$36,'Quick Stats Data'!$B:$B,$C37,'Quick Stats Data'!$C:$C,$P$6))</f>
        <v>5.9746839999999999</v>
      </c>
      <c r="S37" s="128">
        <f>IF(SUMIFS('Quick Stats Data'!F:F,'Quick Stats Data'!A:A,$C$36,'Quick Stats Data'!$B:$B,$C37,'Quick Stats Data'!$C:$C,$P$6)=0," ",SUMIFS('Quick Stats Data'!F:F,'Quick Stats Data'!A:A,$C$36,'Quick Stats Data'!$B:$B,$C37,'Quick Stats Data'!$C:$C,$P$6))</f>
        <v>7.8071469999999996</v>
      </c>
      <c r="T37" s="127">
        <f>SUMIFS('Quick Stats Data'!D:D,'Quick Stats Data'!$A:$A,$C$36,'Quick Stats Data'!$B:$B,$C37,'Quick Stats Data'!$C:$C,$T$6)</f>
        <v>6.6277169999999996</v>
      </c>
      <c r="U37" s="127"/>
      <c r="V37" s="128">
        <f>SUMIFS('Quick Stats Data'!E:E,'Quick Stats Data'!$A:$A,$C$36,'Quick Stats Data'!$B:$B,$C37,'Quick Stats Data'!$C:$C,$T$6)</f>
        <v>6.1797300000000002</v>
      </c>
      <c r="W37" s="128">
        <f>SUMIFS('Quick Stats Data'!F:F,'Quick Stats Data'!$A:$A,$C$36,'Quick Stats Data'!$B:$B,$C37,'Quick Stats Data'!$C:$C,$T$6)</f>
        <v>7.1057199999999998</v>
      </c>
      <c r="X37" s="52"/>
    </row>
    <row r="38" spans="3:24" ht="15" customHeight="1">
      <c r="C38" s="126" t="s">
        <v>500</v>
      </c>
      <c r="D38" s="127">
        <f>IF(SUMIFS('Quick Stats Data'!D:D,'Quick Stats Data'!A:A,$C$36,'Quick Stats Data'!$B:$B,$C38,'Quick Stats Data'!$C:$C,$D$6)=0," ",SUMIFS('Quick Stats Data'!D:D,'Quick Stats Data'!A:A,$C$36,'Quick Stats Data'!$B:$B,$C38,'Quick Stats Data'!$C:$C,$D$6))</f>
        <v>26.828410000000002</v>
      </c>
      <c r="E38" s="128" t="str">
        <f>IF(SUMIFS('Quick Stats Data'!K:K,'Quick Stats Data'!A:A,$C$36,'Quick Stats Data'!B:B,C38,'Quick Stats Data'!C:C,$D$6)&gt;=50,"**",(IF(SUMIFS('Quick Stats Data'!K:K,'Quick Stats Data'!A:A,$C$36,'Quick Stats Data'!B:B,C38,'Quick Stats Data'!C:C,$D$6)&gt;25,IF(SUMIFS('Quick Stats Data'!K:K,'Quick Stats Data'!A:A,$C$36,'Quick Stats Data'!B:B,C38,'Quick Stats Data'!C:C,$D$6),"*"," ")," ")))</f>
        <v xml:space="preserve"> </v>
      </c>
      <c r="F38" s="128">
        <f>IF(SUMIFS('Quick Stats Data'!E:E,'Quick Stats Data'!A:A,$C$36,'Quick Stats Data'!$B:$B,$C38,'Quick Stats Data'!$C:$C,$D$6)=0," ",SUMIFS('Quick Stats Data'!E:E,'Quick Stats Data'!A:A,$C$36,'Quick Stats Data'!$B:$B,$C38,'Quick Stats Data'!$C:$C,$D$6))</f>
        <v>25.163630000000001</v>
      </c>
      <c r="G38" s="128">
        <f>IF(SUMIFS('Quick Stats Data'!F:F,'Quick Stats Data'!A:A,$C$36,'Quick Stats Data'!$B:$B,$C38,'Quick Stats Data'!$C:$C,$D$6)=0," ",SUMIFS('Quick Stats Data'!F:F,'Quick Stats Data'!A:A,$C$36,'Quick Stats Data'!$B:$B,$C38,'Quick Stats Data'!$C:$C,$D$6))</f>
        <v>28.561299999999999</v>
      </c>
      <c r="H38" s="127">
        <f>IF(SUMIFS('Quick Stats Data'!D:D,'Quick Stats Data'!A:A,$C$36,'Quick Stats Data'!$B:$B,$C38,'Quick Stats Data'!$C:$C,$H$6)=0," ",SUMIFS('Quick Stats Data'!D:D,'Quick Stats Data'!A:A,$C$36,'Quick Stats Data'!$B:$B,$C38,'Quick Stats Data'!$C:$C,$H$6))</f>
        <v>27.193930000000002</v>
      </c>
      <c r="I38" s="128" t="str">
        <f>IF(SUMIFS('Quick Stats Data'!K:K,'Quick Stats Data'!A:A,$C$36,'Quick Stats Data'!B:B,C38,'Quick Stats Data'!C:C,$H$6)&gt;=50,"**",(IF(SUMIFS('Quick Stats Data'!K:K,'Quick Stats Data'!A:A,$C$36,'Quick Stats Data'!B:B,C38,'Quick Stats Data'!C:C,$H$6)&gt;25,IF(SUMIFS('Quick Stats Data'!K:K,'Quick Stats Data'!A:A,$C$36,'Quick Stats Data'!B:B,C38,'Quick Stats Data'!C:C,$H$6),"*"," ")," ")))</f>
        <v xml:space="preserve"> </v>
      </c>
      <c r="J38" s="128">
        <f>IF(SUMIFS('Quick Stats Data'!E:E,'Quick Stats Data'!A:A,$C$36,'Quick Stats Data'!$B:$B,$C38,'Quick Stats Data'!$C:$C,$H$6)=0," ",SUMIFS('Quick Stats Data'!E:E,'Quick Stats Data'!A:A,$C$36,'Quick Stats Data'!$B:$B,$C38,'Quick Stats Data'!$C:$C,$H$6))</f>
        <v>25.61937</v>
      </c>
      <c r="K38" s="128">
        <f>IF(SUMIFS('Quick Stats Data'!F:F,'Quick Stats Data'!A:A,$C$36,'Quick Stats Data'!$B:$B,$C38,'Quick Stats Data'!$C:$C,$H$6)=0," ",SUMIFS('Quick Stats Data'!F:F,'Quick Stats Data'!A:A,$C$36,'Quick Stats Data'!$B:$B,$C38,'Quick Stats Data'!$C:$C,$H$6))</f>
        <v>28.827760000000001</v>
      </c>
      <c r="L38" s="127">
        <f>IF(SUMIFS('Quick Stats Data'!D:D,'Quick Stats Data'!A:A,$C$36,'Quick Stats Data'!$B:$B,$C38,'Quick Stats Data'!$C:$C,$L$6)=0," ",SUMIFS('Quick Stats Data'!D:D,'Quick Stats Data'!A:A,$C$36,'Quick Stats Data'!$B:$B,$C38,'Quick Stats Data'!$C:$C,$L$6))</f>
        <v>27.42933</v>
      </c>
      <c r="M38" s="128" t="str">
        <f>IF(SUMIFS('Quick Stats Data'!K:K,'Quick Stats Data'!A:A,$C$36,'Quick Stats Data'!B:B,C38,'Quick Stats Data'!C:C,$L$6)&gt;=50,"**",(IF(SUMIFS('Quick Stats Data'!K:K,'Quick Stats Data'!A:A,$C$36,'Quick Stats Data'!B:B,C38,'Quick Stats Data'!C:C,$L$6)&gt;25,IF(SUMIFS('Quick Stats Data'!K:K,'Quick Stats Data'!A:A,$C$36,'Quick Stats Data'!B:B,C38,'Quick Stats Data'!C:C,$L$6),"*"," ")," ")))</f>
        <v xml:space="preserve"> </v>
      </c>
      <c r="N38" s="128">
        <f>IF(SUMIFS('Quick Stats Data'!E:E,'Quick Stats Data'!A:A,$C$36,'Quick Stats Data'!$B:$B,$C38,'Quick Stats Data'!$C:$C,$L$6)=0," ",SUMIFS('Quick Stats Data'!E:E,'Quick Stats Data'!A:A,$C$36,'Quick Stats Data'!$B:$B,$C38,'Quick Stats Data'!$C:$C,$L$6))</f>
        <v>25.82403</v>
      </c>
      <c r="O38" s="128">
        <f>IF(SUMIFS('Quick Stats Data'!F:F,'Quick Stats Data'!A:A,$C$36,'Quick Stats Data'!$B:$B,$C38,'Quick Stats Data'!$C:$C,$L$6)=0," ",SUMIFS('Quick Stats Data'!F:F,'Quick Stats Data'!A:A,$C$36,'Quick Stats Data'!$B:$B,$C38,'Quick Stats Data'!$C:$C,$L$6))</f>
        <v>29.095269999999999</v>
      </c>
      <c r="P38" s="127">
        <f>IF(SUMIFS('Quick Stats Data'!D:D,'Quick Stats Data'!A:A,$C$36,'Quick Stats Data'!$B:$B,$C38,'Quick Stats Data'!$C:$C,$P$6)=0," ",SUMIFS('Quick Stats Data'!D:D,'Quick Stats Data'!A:A,$C$36,'Quick Stats Data'!$B:$B,$C38,'Quick Stats Data'!$C:$C,$P$6))</f>
        <v>26.8841</v>
      </c>
      <c r="Q38" s="128" t="str">
        <f>IF(SUMIFS('Quick Stats Data'!K:K,'Quick Stats Data'!A:A,$C$36,'Quick Stats Data'!B:B,C38,'Quick Stats Data'!C:C,$P$6)&gt;=50,"**",(IF(SUMIFS('Quick Stats Data'!K:K,'Quick Stats Data'!A:A,$C$36,'Quick Stats Data'!B:B,C38,'Quick Stats Data'!C:C,$P$6)&gt;25,IF(SUMIFS('Quick Stats Data'!K:K,'Quick Stats Data'!A:A,$C$36,'Quick Stats Data'!B:B,C38,'Quick Stats Data'!C:C,$P$6),"*"," ")," ")))</f>
        <v xml:space="preserve"> </v>
      </c>
      <c r="R38" s="128">
        <f>IF(SUMIFS('Quick Stats Data'!E:E,'Quick Stats Data'!A:A,$C$36,'Quick Stats Data'!$B:$B,$C38,'Quick Stats Data'!$C:$C,$P$6)=0," ",SUMIFS('Quick Stats Data'!E:E,'Quick Stats Data'!A:A,$C$36,'Quick Stats Data'!$B:$B,$C38,'Quick Stats Data'!$C:$C,$P$6))</f>
        <v>25.38503</v>
      </c>
      <c r="S38" s="128">
        <f>IF(SUMIFS('Quick Stats Data'!F:F,'Quick Stats Data'!A:A,$C$36,'Quick Stats Data'!$B:$B,$C38,'Quick Stats Data'!$C:$C,$P$6)=0," ",SUMIFS('Quick Stats Data'!F:F,'Quick Stats Data'!A:A,$C$36,'Quick Stats Data'!$B:$B,$C38,'Quick Stats Data'!$C:$C,$P$6))</f>
        <v>28.437950000000001</v>
      </c>
      <c r="T38" s="127">
        <f>SUMIFS('Quick Stats Data'!D:D,'Quick Stats Data'!$A:$A,$C$36,'Quick Stats Data'!$B:$B,$C38,'Quick Stats Data'!$C:$C,$T$6)</f>
        <v>27.087199999999999</v>
      </c>
      <c r="U38" s="127"/>
      <c r="V38" s="128">
        <f>SUMIFS('Quick Stats Data'!E:E,'Quick Stats Data'!$A:$A,$C$36,'Quick Stats Data'!$B:$B,$C38,'Quick Stats Data'!$C:$C,$T$6)</f>
        <v>26.285910000000001</v>
      </c>
      <c r="W38" s="128">
        <f>SUMIFS('Quick Stats Data'!F:F,'Quick Stats Data'!$A:$A,$C$36,'Quick Stats Data'!$B:$B,$C38,'Quick Stats Data'!$C:$C,$T$6)</f>
        <v>27.903670000000002</v>
      </c>
      <c r="X38" s="52"/>
    </row>
    <row r="39" spans="3:24" ht="15" customHeight="1">
      <c r="C39" s="126" t="s">
        <v>504</v>
      </c>
      <c r="D39" s="127">
        <f>IF(SUMIFS('Quick Stats Data'!D:D,'Quick Stats Data'!A:A,$C$36,'Quick Stats Data'!$B:$B,$C39,'Quick Stats Data'!$C:$C,$D$6)=0," ",SUMIFS('Quick Stats Data'!D:D,'Quick Stats Data'!A:A,$C$36,'Quick Stats Data'!$B:$B,$C39,'Quick Stats Data'!$C:$C,$D$6))</f>
        <v>25.333269999999999</v>
      </c>
      <c r="E39" s="128" t="str">
        <f>IF(SUMIFS('Quick Stats Data'!K:K,'Quick Stats Data'!A:A,$C$36,'Quick Stats Data'!B:B,C39,'Quick Stats Data'!C:C,$D$6)&gt;=50,"**",(IF(SUMIFS('Quick Stats Data'!K:K,'Quick Stats Data'!A:A,$C$36,'Quick Stats Data'!B:B,C39,'Quick Stats Data'!C:C,$D$6)&gt;25,IF(SUMIFS('Quick Stats Data'!K:K,'Quick Stats Data'!A:A,$C$36,'Quick Stats Data'!B:B,C39,'Quick Stats Data'!C:C,$D$6),"*"," ")," ")))</f>
        <v xml:space="preserve"> </v>
      </c>
      <c r="F39" s="128">
        <f>IF(SUMIFS('Quick Stats Data'!E:E,'Quick Stats Data'!A:A,$C$36,'Quick Stats Data'!$B:$B,$C39,'Quick Stats Data'!$C:$C,$D$6)=0," ",SUMIFS('Quick Stats Data'!E:E,'Quick Stats Data'!A:A,$C$36,'Quick Stats Data'!$B:$B,$C39,'Quick Stats Data'!$C:$C,$D$6))</f>
        <v>23.659210000000002</v>
      </c>
      <c r="G39" s="128">
        <f>IF(SUMIFS('Quick Stats Data'!F:F,'Quick Stats Data'!A:A,$C$36,'Quick Stats Data'!$B:$B,$C39,'Quick Stats Data'!$C:$C,$D$6)=0," ",SUMIFS('Quick Stats Data'!F:F,'Quick Stats Data'!A:A,$C$36,'Quick Stats Data'!$B:$B,$C39,'Quick Stats Data'!$C:$C,$D$6))</f>
        <v>27.083760000000002</v>
      </c>
      <c r="H39" s="127">
        <f>IF(SUMIFS('Quick Stats Data'!D:D,'Quick Stats Data'!A:A,$C$36,'Quick Stats Data'!$B:$B,$C39,'Quick Stats Data'!$C:$C,$H$6)=0," ",SUMIFS('Quick Stats Data'!D:D,'Quick Stats Data'!A:A,$C$36,'Quick Stats Data'!$B:$B,$C39,'Quick Stats Data'!$C:$C,$H$6))</f>
        <v>23.688420000000001</v>
      </c>
      <c r="I39" s="128" t="str">
        <f>IF(SUMIFS('Quick Stats Data'!K:K,'Quick Stats Data'!A:A,$C$36,'Quick Stats Data'!B:B,C39,'Quick Stats Data'!C:C,$H$6)&gt;=50,"**",(IF(SUMIFS('Quick Stats Data'!K:K,'Quick Stats Data'!A:A,$C$36,'Quick Stats Data'!B:B,C39,'Quick Stats Data'!C:C,$H$6)&gt;25,IF(SUMIFS('Quick Stats Data'!K:K,'Quick Stats Data'!A:A,$C$36,'Quick Stats Data'!B:B,C39,'Quick Stats Data'!C:C,$H$6),"*"," ")," ")))</f>
        <v xml:space="preserve"> </v>
      </c>
      <c r="J39" s="128">
        <f>IF(SUMIFS('Quick Stats Data'!E:E,'Quick Stats Data'!A:A,$C$36,'Quick Stats Data'!$B:$B,$C39,'Quick Stats Data'!$C:$C,$H$6)=0," ",SUMIFS('Quick Stats Data'!E:E,'Quick Stats Data'!A:A,$C$36,'Quick Stats Data'!$B:$B,$C39,'Quick Stats Data'!$C:$C,$H$6))</f>
        <v>22.23996</v>
      </c>
      <c r="K39" s="128">
        <f>IF(SUMIFS('Quick Stats Data'!F:F,'Quick Stats Data'!A:A,$C$36,'Quick Stats Data'!$B:$B,$C39,'Quick Stats Data'!$C:$C,$H$6)=0," ",SUMIFS('Quick Stats Data'!F:F,'Quick Stats Data'!A:A,$C$36,'Quick Stats Data'!$B:$B,$C39,'Quick Stats Data'!$C:$C,$H$6))</f>
        <v>25.20065</v>
      </c>
      <c r="L39" s="127">
        <f>IF(SUMIFS('Quick Stats Data'!D:D,'Quick Stats Data'!A:A,$C$36,'Quick Stats Data'!$B:$B,$C39,'Quick Stats Data'!$C:$C,$L$6)=0," ",SUMIFS('Quick Stats Data'!D:D,'Quick Stats Data'!A:A,$C$36,'Quick Stats Data'!$B:$B,$C39,'Quick Stats Data'!$C:$C,$L$6))</f>
        <v>24.315149999999999</v>
      </c>
      <c r="M39" s="128" t="str">
        <f>IF(SUMIFS('Quick Stats Data'!K:K,'Quick Stats Data'!A:A,$C$36,'Quick Stats Data'!B:B,C39,'Quick Stats Data'!C:C,$L$6)&gt;=50,"**",(IF(SUMIFS('Quick Stats Data'!K:K,'Quick Stats Data'!A:A,$C$36,'Quick Stats Data'!B:B,C39,'Quick Stats Data'!C:C,$L$6)&gt;25,IF(SUMIFS('Quick Stats Data'!K:K,'Quick Stats Data'!A:A,$C$36,'Quick Stats Data'!B:B,C39,'Quick Stats Data'!C:C,$L$6),"*"," ")," ")))</f>
        <v xml:space="preserve"> </v>
      </c>
      <c r="N39" s="128">
        <f>IF(SUMIFS('Quick Stats Data'!E:E,'Quick Stats Data'!A:A,$C$36,'Quick Stats Data'!$B:$B,$C39,'Quick Stats Data'!$C:$C,$L$6)=0," ",SUMIFS('Quick Stats Data'!E:E,'Quick Stats Data'!A:A,$C$36,'Quick Stats Data'!$B:$B,$C39,'Quick Stats Data'!$C:$C,$L$6))</f>
        <v>22.80049</v>
      </c>
      <c r="O39" s="128">
        <f>IF(SUMIFS('Quick Stats Data'!F:F,'Quick Stats Data'!A:A,$C$36,'Quick Stats Data'!$B:$B,$C39,'Quick Stats Data'!$C:$C,$L$6)=0," ",SUMIFS('Quick Stats Data'!F:F,'Quick Stats Data'!A:A,$C$36,'Quick Stats Data'!$B:$B,$C39,'Quick Stats Data'!$C:$C,$L$6))</f>
        <v>25.89669</v>
      </c>
      <c r="P39" s="127">
        <f>IF(SUMIFS('Quick Stats Data'!D:D,'Quick Stats Data'!A:A,$C$36,'Quick Stats Data'!$B:$B,$C39,'Quick Stats Data'!$C:$C,$P$6)=0," ",SUMIFS('Quick Stats Data'!D:D,'Quick Stats Data'!A:A,$C$36,'Quick Stats Data'!$B:$B,$C39,'Quick Stats Data'!$C:$C,$P$6))</f>
        <v>25.619409999999998</v>
      </c>
      <c r="Q39" s="128" t="str">
        <f>IF(SUMIFS('Quick Stats Data'!K:K,'Quick Stats Data'!A:A,$C$36,'Quick Stats Data'!B:B,C39,'Quick Stats Data'!C:C,$P$6)&gt;=50,"**",(IF(SUMIFS('Quick Stats Data'!K:K,'Quick Stats Data'!A:A,$C$36,'Quick Stats Data'!B:B,C39,'Quick Stats Data'!C:C,$P$6)&gt;25,IF(SUMIFS('Quick Stats Data'!K:K,'Quick Stats Data'!A:A,$C$36,'Quick Stats Data'!B:B,C39,'Quick Stats Data'!C:C,$P$6),"*"," ")," ")))</f>
        <v xml:space="preserve"> </v>
      </c>
      <c r="R39" s="128">
        <f>IF(SUMIFS('Quick Stats Data'!E:E,'Quick Stats Data'!A:A,$C$36,'Quick Stats Data'!$B:$B,$C39,'Quick Stats Data'!$C:$C,$P$6)=0," ",SUMIFS('Quick Stats Data'!E:E,'Quick Stats Data'!A:A,$C$36,'Quick Stats Data'!$B:$B,$C39,'Quick Stats Data'!$C:$C,$P$6))</f>
        <v>24.11289</v>
      </c>
      <c r="S39" s="128">
        <f>IF(SUMIFS('Quick Stats Data'!F:F,'Quick Stats Data'!A:A,$C$36,'Quick Stats Data'!$B:$B,$C39,'Quick Stats Data'!$C:$C,$P$6)=0," ",SUMIFS('Quick Stats Data'!F:F,'Quick Stats Data'!A:A,$C$36,'Quick Stats Data'!$B:$B,$C39,'Quick Stats Data'!$C:$C,$P$6))</f>
        <v>27.186340000000001</v>
      </c>
      <c r="T39" s="127">
        <f>SUMIFS('Quick Stats Data'!D:D,'Quick Stats Data'!$A:$A,$C$36,'Quick Stats Data'!$B:$B,$C39,'Quick Stats Data'!$C:$C,$T$6)</f>
        <v>24.757580000000001</v>
      </c>
      <c r="U39" s="127"/>
      <c r="V39" s="128">
        <f>SUMIFS('Quick Stats Data'!E:E,'Quick Stats Data'!$A:$A,$C$36,'Quick Stats Data'!$B:$B,$C39,'Quick Stats Data'!$C:$C,$T$6)</f>
        <v>23.980229999999999</v>
      </c>
      <c r="W39" s="128">
        <f>SUMIFS('Quick Stats Data'!F:F,'Quick Stats Data'!$A:$A,$C$36,'Quick Stats Data'!$B:$B,$C39,'Quick Stats Data'!$C:$C,$T$6)</f>
        <v>25.551659999999998</v>
      </c>
      <c r="X39" s="52"/>
    </row>
    <row r="40" spans="3:24" ht="15" customHeight="1">
      <c r="C40" s="126" t="s">
        <v>501</v>
      </c>
      <c r="D40" s="127">
        <f>IF(SUMIFS('Quick Stats Data'!D:D,'Quick Stats Data'!A:A,$C$36,'Quick Stats Data'!$B:$B,$C40,'Quick Stats Data'!$C:$C,$D$6)=0," ",SUMIFS('Quick Stats Data'!D:D,'Quick Stats Data'!A:A,$C$36,'Quick Stats Data'!$B:$B,$C40,'Quick Stats Data'!$C:$C,$D$6))</f>
        <v>15.336970000000001</v>
      </c>
      <c r="E40" s="128" t="str">
        <f>IF(SUMIFS('Quick Stats Data'!K:K,'Quick Stats Data'!A:A,$C$36,'Quick Stats Data'!B:B,C40,'Quick Stats Data'!C:C,$D$6)&gt;=50,"**",(IF(SUMIFS('Quick Stats Data'!K:K,'Quick Stats Data'!A:A,$C$36,'Quick Stats Data'!B:B,C40,'Quick Stats Data'!C:C,$D$6)&gt;25,IF(SUMIFS('Quick Stats Data'!K:K,'Quick Stats Data'!A:A,$C$36,'Quick Stats Data'!B:B,C40,'Quick Stats Data'!C:C,$D$6),"*"," ")," ")))</f>
        <v xml:space="preserve"> </v>
      </c>
      <c r="F40" s="128">
        <f>IF(SUMIFS('Quick Stats Data'!E:E,'Quick Stats Data'!A:A,$C$36,'Quick Stats Data'!$B:$B,$C40,'Quick Stats Data'!$C:$C,$D$6)=0," ",SUMIFS('Quick Stats Data'!E:E,'Quick Stats Data'!A:A,$C$36,'Quick Stats Data'!$B:$B,$C40,'Quick Stats Data'!$C:$C,$D$6))</f>
        <v>14.00456</v>
      </c>
      <c r="G40" s="128">
        <f>IF(SUMIFS('Quick Stats Data'!F:F,'Quick Stats Data'!A:A,$C$36,'Quick Stats Data'!$B:$B,$C40,'Quick Stats Data'!$C:$C,$D$6)=0," ",SUMIFS('Quick Stats Data'!F:F,'Quick Stats Data'!A:A,$C$36,'Quick Stats Data'!$B:$B,$C40,'Quick Stats Data'!$C:$C,$D$6))</f>
        <v>16.771419999999999</v>
      </c>
      <c r="H40" s="127">
        <f>IF(SUMIFS('Quick Stats Data'!D:D,'Quick Stats Data'!A:A,$C$36,'Quick Stats Data'!$B:$B,$C40,'Quick Stats Data'!$C:$C,$H$6)=0," ",SUMIFS('Quick Stats Data'!D:D,'Quick Stats Data'!A:A,$C$36,'Quick Stats Data'!$B:$B,$C40,'Quick Stats Data'!$C:$C,$H$6))</f>
        <v>14.620039999999999</v>
      </c>
      <c r="I40" s="128" t="str">
        <f>IF(SUMIFS('Quick Stats Data'!K:K,'Quick Stats Data'!A:A,$C$36,'Quick Stats Data'!B:B,C40,'Quick Stats Data'!C:C,$H$6)&gt;=50,"**",(IF(SUMIFS('Quick Stats Data'!K:K,'Quick Stats Data'!A:A,$C$36,'Quick Stats Data'!B:B,C40,'Quick Stats Data'!C:C,$H$6)&gt;25,IF(SUMIFS('Quick Stats Data'!K:K,'Quick Stats Data'!A:A,$C$36,'Quick Stats Data'!B:B,C40,'Quick Stats Data'!C:C,$H$6),"*"," ")," ")))</f>
        <v xml:space="preserve"> </v>
      </c>
      <c r="J40" s="128">
        <f>IF(SUMIFS('Quick Stats Data'!E:E,'Quick Stats Data'!A:A,$C$36,'Quick Stats Data'!$B:$B,$C40,'Quick Stats Data'!$C:$C,$H$6)=0," ",SUMIFS('Quick Stats Data'!E:E,'Quick Stats Data'!A:A,$C$36,'Quick Stats Data'!$B:$B,$C40,'Quick Stats Data'!$C:$C,$H$6))</f>
        <v>13.37429</v>
      </c>
      <c r="K40" s="128">
        <f>IF(SUMIFS('Quick Stats Data'!F:F,'Quick Stats Data'!A:A,$C$36,'Quick Stats Data'!$B:$B,$C40,'Quick Stats Data'!$C:$C,$H$6)=0," ",SUMIFS('Quick Stats Data'!F:F,'Quick Stats Data'!A:A,$C$36,'Quick Stats Data'!$B:$B,$C40,'Quick Stats Data'!$C:$C,$H$6))</f>
        <v>15.96044</v>
      </c>
      <c r="L40" s="127">
        <f>IF(SUMIFS('Quick Stats Data'!D:D,'Quick Stats Data'!A:A,$C$36,'Quick Stats Data'!$B:$B,$C40,'Quick Stats Data'!$C:$C,$L$6)=0," ",SUMIFS('Quick Stats Data'!D:D,'Quick Stats Data'!A:A,$C$36,'Quick Stats Data'!$B:$B,$C40,'Quick Stats Data'!$C:$C,$L$6))</f>
        <v>13.21336</v>
      </c>
      <c r="M40" s="128" t="str">
        <f>IF(SUMIFS('Quick Stats Data'!K:K,'Quick Stats Data'!A:A,$C$36,'Quick Stats Data'!B:B,C40,'Quick Stats Data'!C:C,$L$6)&gt;=50,"**",(IF(SUMIFS('Quick Stats Data'!K:K,'Quick Stats Data'!A:A,$C$36,'Quick Stats Data'!B:B,C40,'Quick Stats Data'!C:C,$L$6)&gt;25,IF(SUMIFS('Quick Stats Data'!K:K,'Quick Stats Data'!A:A,$C$36,'Quick Stats Data'!B:B,C40,'Quick Stats Data'!C:C,$L$6),"*"," ")," ")))</f>
        <v xml:space="preserve"> </v>
      </c>
      <c r="N40" s="128">
        <f>IF(SUMIFS('Quick Stats Data'!E:E,'Quick Stats Data'!A:A,$C$36,'Quick Stats Data'!$B:$B,$C40,'Quick Stats Data'!$C:$C,$L$6)=0," ",SUMIFS('Quick Stats Data'!E:E,'Quick Stats Data'!A:A,$C$36,'Quick Stats Data'!$B:$B,$C40,'Quick Stats Data'!$C:$C,$L$6))</f>
        <v>12.03115</v>
      </c>
      <c r="O40" s="128">
        <f>IF(SUMIFS('Quick Stats Data'!F:F,'Quick Stats Data'!A:A,$C$36,'Quick Stats Data'!$B:$B,$C40,'Quick Stats Data'!$C:$C,$L$6)=0," ",SUMIFS('Quick Stats Data'!F:F,'Quick Stats Data'!A:A,$C$36,'Quick Stats Data'!$B:$B,$C40,'Quick Stats Data'!$C:$C,$L$6))</f>
        <v>14.492599999999999</v>
      </c>
      <c r="P40" s="127">
        <f>IF(SUMIFS('Quick Stats Data'!D:D,'Quick Stats Data'!A:A,$C$36,'Quick Stats Data'!$B:$B,$C40,'Quick Stats Data'!$C:$C,$P$6)=0," ",SUMIFS('Quick Stats Data'!D:D,'Quick Stats Data'!A:A,$C$36,'Quick Stats Data'!$B:$B,$C40,'Quick Stats Data'!$C:$C,$P$6))</f>
        <v>14.24278</v>
      </c>
      <c r="Q40" s="128" t="str">
        <f>IF(SUMIFS('Quick Stats Data'!K:K,'Quick Stats Data'!A:A,$C$36,'Quick Stats Data'!B:B,C40,'Quick Stats Data'!C:C,$P$6)&gt;=50,"**",(IF(SUMIFS('Quick Stats Data'!K:K,'Quick Stats Data'!A:A,$C$36,'Quick Stats Data'!B:B,C40,'Quick Stats Data'!C:C,$P$6)&gt;25,IF(SUMIFS('Quick Stats Data'!K:K,'Quick Stats Data'!A:A,$C$36,'Quick Stats Data'!B:B,C40,'Quick Stats Data'!C:C,$P$6),"*"," ")," ")))</f>
        <v xml:space="preserve"> </v>
      </c>
      <c r="R40" s="128">
        <f>IF(SUMIFS('Quick Stats Data'!E:E,'Quick Stats Data'!A:A,$C$36,'Quick Stats Data'!$B:$B,$C40,'Quick Stats Data'!$C:$C,$P$6)=0," ",SUMIFS('Quick Stats Data'!E:E,'Quick Stats Data'!A:A,$C$36,'Quick Stats Data'!$B:$B,$C40,'Quick Stats Data'!$C:$C,$P$6))</f>
        <v>13.06263</v>
      </c>
      <c r="S40" s="128">
        <f>IF(SUMIFS('Quick Stats Data'!F:F,'Quick Stats Data'!A:A,$C$36,'Quick Stats Data'!$B:$B,$C40,'Quick Stats Data'!$C:$C,$P$6)=0," ",SUMIFS('Quick Stats Data'!F:F,'Quick Stats Data'!A:A,$C$36,'Quick Stats Data'!$B:$B,$C40,'Quick Stats Data'!$C:$C,$P$6))</f>
        <v>15.510529999999999</v>
      </c>
      <c r="T40" s="127">
        <f>SUMIFS('Quick Stats Data'!D:D,'Quick Stats Data'!$A:$A,$C$36,'Quick Stats Data'!$B:$B,$C40,'Quick Stats Data'!$C:$C,$T$6)</f>
        <v>14.36519</v>
      </c>
      <c r="U40" s="127"/>
      <c r="V40" s="128">
        <f>SUMIFS('Quick Stats Data'!E:E,'Quick Stats Data'!$A:$A,$C$36,'Quick Stats Data'!$B:$B,$C40,'Quick Stats Data'!$C:$C,$T$6)</f>
        <v>13.733750000000001</v>
      </c>
      <c r="W40" s="128">
        <f>SUMIFS('Quick Stats Data'!F:F,'Quick Stats Data'!$A:$A,$C$36,'Quick Stats Data'!$B:$B,$C40,'Quick Stats Data'!$C:$C,$T$6)</f>
        <v>15.0206</v>
      </c>
      <c r="X40" s="52"/>
    </row>
    <row r="41" spans="3:24" ht="15" customHeight="1">
      <c r="C41" s="126" t="s">
        <v>502</v>
      </c>
      <c r="D41" s="127">
        <f>IF(SUMIFS('Quick Stats Data'!D:D,'Quick Stats Data'!A:A,$C$36,'Quick Stats Data'!$B:$B,$C41,'Quick Stats Data'!$C:$C,$D$6)=0," ",SUMIFS('Quick Stats Data'!D:D,'Quick Stats Data'!A:A,$C$36,'Quick Stats Data'!$B:$B,$C41,'Quick Stats Data'!$C:$C,$D$6))</f>
        <v>22.25224</v>
      </c>
      <c r="E41" s="128" t="str">
        <f>IF(SUMIFS('Quick Stats Data'!K:K,'Quick Stats Data'!A:A,$C$36,'Quick Stats Data'!B:B,C41,'Quick Stats Data'!C:C,$D$6)&gt;=50,"**",(IF(SUMIFS('Quick Stats Data'!K:K,'Quick Stats Data'!A:A,$C$36,'Quick Stats Data'!B:B,C41,'Quick Stats Data'!C:C,$D$6)&gt;25,IF(SUMIFS('Quick Stats Data'!K:K,'Quick Stats Data'!A:A,$C$36,'Quick Stats Data'!B:B,C41,'Quick Stats Data'!C:C,$D$6),"*"," ")," ")))</f>
        <v xml:space="preserve"> </v>
      </c>
      <c r="F41" s="128">
        <f>IF(SUMIFS('Quick Stats Data'!E:E,'Quick Stats Data'!A:A,$C$36,'Quick Stats Data'!$B:$B,$C41,'Quick Stats Data'!$C:$C,$D$6)=0," ",SUMIFS('Quick Stats Data'!E:E,'Quick Stats Data'!A:A,$C$36,'Quick Stats Data'!$B:$B,$C41,'Quick Stats Data'!$C:$C,$D$6))</f>
        <v>20.722549999999998</v>
      </c>
      <c r="G41" s="128">
        <f>IF(SUMIFS('Quick Stats Data'!F:F,'Quick Stats Data'!A:A,$C$36,'Quick Stats Data'!$B:$B,$C41,'Quick Stats Data'!$C:$C,$D$6)=0," ",SUMIFS('Quick Stats Data'!F:F,'Quick Stats Data'!A:A,$C$36,'Quick Stats Data'!$B:$B,$C41,'Quick Stats Data'!$C:$C,$D$6))</f>
        <v>23.860869999999998</v>
      </c>
      <c r="H41" s="127">
        <f>IF(SUMIFS('Quick Stats Data'!D:D,'Quick Stats Data'!A:A,$C$36,'Quick Stats Data'!$B:$B,$C41,'Quick Stats Data'!$C:$C,$H$6)=0," ",SUMIFS('Quick Stats Data'!D:D,'Quick Stats Data'!A:A,$C$36,'Quick Stats Data'!$B:$B,$C41,'Quick Stats Data'!$C:$C,$H$6))</f>
        <v>21.546859999999999</v>
      </c>
      <c r="I41" s="128" t="str">
        <f>IF(SUMIFS('Quick Stats Data'!K:K,'Quick Stats Data'!A:A,$C$36,'Quick Stats Data'!B:B,C41,'Quick Stats Data'!C:C,$H$6)&gt;=50,"**",(IF(SUMIFS('Quick Stats Data'!K:K,'Quick Stats Data'!A:A,$C$36,'Quick Stats Data'!B:B,C41,'Quick Stats Data'!C:C,$H$6)&gt;25,IF(SUMIFS('Quick Stats Data'!K:K,'Quick Stats Data'!A:A,$C$36,'Quick Stats Data'!B:B,C41,'Quick Stats Data'!C:C,$H$6),"*"," ")," ")))</f>
        <v xml:space="preserve"> </v>
      </c>
      <c r="J41" s="128">
        <f>IF(SUMIFS('Quick Stats Data'!E:E,'Quick Stats Data'!A:A,$C$36,'Quick Stats Data'!$B:$B,$C41,'Quick Stats Data'!$C:$C,$H$6)=0," ",SUMIFS('Quick Stats Data'!E:E,'Quick Stats Data'!A:A,$C$36,'Quick Stats Data'!$B:$B,$C41,'Quick Stats Data'!$C:$C,$H$6))</f>
        <v>20.102499999999999</v>
      </c>
      <c r="K41" s="128">
        <f>IF(SUMIFS('Quick Stats Data'!F:F,'Quick Stats Data'!A:A,$C$36,'Quick Stats Data'!$B:$B,$C41,'Quick Stats Data'!$C:$C,$H$6)=0," ",SUMIFS('Quick Stats Data'!F:F,'Quick Stats Data'!A:A,$C$36,'Quick Stats Data'!$B:$B,$C41,'Quick Stats Data'!$C:$C,$H$6))</f>
        <v>23.06504</v>
      </c>
      <c r="L41" s="127">
        <f>IF(SUMIFS('Quick Stats Data'!D:D,'Quick Stats Data'!A:A,$C$36,'Quick Stats Data'!$B:$B,$C41,'Quick Stats Data'!$C:$C,$L$6)=0," ",SUMIFS('Quick Stats Data'!D:D,'Quick Stats Data'!A:A,$C$36,'Quick Stats Data'!$B:$B,$C41,'Quick Stats Data'!$C:$C,$L$6))</f>
        <v>23.068909999999999</v>
      </c>
      <c r="M41" s="128" t="str">
        <f>IF(SUMIFS('Quick Stats Data'!K:K,'Quick Stats Data'!A:A,$C$36,'Quick Stats Data'!B:B,C41,'Quick Stats Data'!C:C,$L$6)&gt;=50,"**",(IF(SUMIFS('Quick Stats Data'!K:K,'Quick Stats Data'!A:A,$C$36,'Quick Stats Data'!B:B,C41,'Quick Stats Data'!C:C,$L$6)&gt;25,IF(SUMIFS('Quick Stats Data'!K:K,'Quick Stats Data'!A:A,$C$36,'Quick Stats Data'!B:B,C41,'Quick Stats Data'!C:C,$L$6),"*"," ")," ")))</f>
        <v xml:space="preserve"> </v>
      </c>
      <c r="N41" s="128">
        <f>IF(SUMIFS('Quick Stats Data'!E:E,'Quick Stats Data'!A:A,$C$36,'Quick Stats Data'!$B:$B,$C41,'Quick Stats Data'!$C:$C,$L$6)=0," ",SUMIFS('Quick Stats Data'!E:E,'Quick Stats Data'!A:A,$C$36,'Quick Stats Data'!$B:$B,$C41,'Quick Stats Data'!$C:$C,$L$6))</f>
        <v>21.522410000000001</v>
      </c>
      <c r="O41" s="128">
        <f>IF(SUMIFS('Quick Stats Data'!F:F,'Quick Stats Data'!A:A,$C$36,'Quick Stats Data'!$B:$B,$C41,'Quick Stats Data'!$C:$C,$L$6)=0," ",SUMIFS('Quick Stats Data'!F:F,'Quick Stats Data'!A:A,$C$36,'Quick Stats Data'!$B:$B,$C41,'Quick Stats Data'!$C:$C,$L$6))</f>
        <v>24.691569999999999</v>
      </c>
      <c r="P41" s="127">
        <f>IF(SUMIFS('Quick Stats Data'!D:D,'Quick Stats Data'!A:A,$C$36,'Quick Stats Data'!$B:$B,$C41,'Quick Stats Data'!$C:$C,$P$6)=0," ",SUMIFS('Quick Stats Data'!D:D,'Quick Stats Data'!A:A,$C$36,'Quick Stats Data'!$B:$B,$C41,'Quick Stats Data'!$C:$C,$P$6))</f>
        <v>21.28266</v>
      </c>
      <c r="Q41" s="128" t="str">
        <f>IF(SUMIFS('Quick Stats Data'!K:K,'Quick Stats Data'!A:A,$C$36,'Quick Stats Data'!B:B,C41,'Quick Stats Data'!C:C,$P$6)&gt;=50,"**",(IF(SUMIFS('Quick Stats Data'!K:K,'Quick Stats Data'!A:A,$C$36,'Quick Stats Data'!B:B,C41,'Quick Stats Data'!C:C,$P$6)&gt;25,IF(SUMIFS('Quick Stats Data'!K:K,'Quick Stats Data'!A:A,$C$36,'Quick Stats Data'!B:B,C41,'Quick Stats Data'!C:C,$P$6),"*"," ")," ")))</f>
        <v xml:space="preserve"> </v>
      </c>
      <c r="R41" s="128">
        <f>IF(SUMIFS('Quick Stats Data'!E:E,'Quick Stats Data'!A:A,$C$36,'Quick Stats Data'!$B:$B,$C41,'Quick Stats Data'!$C:$C,$P$6)=0," ",SUMIFS('Quick Stats Data'!E:E,'Quick Stats Data'!A:A,$C$36,'Quick Stats Data'!$B:$B,$C41,'Quick Stats Data'!$C:$C,$P$6))</f>
        <v>19.83813</v>
      </c>
      <c r="S41" s="128">
        <f>IF(SUMIFS('Quick Stats Data'!F:F,'Quick Stats Data'!A:A,$C$36,'Quick Stats Data'!$B:$B,$C41,'Quick Stats Data'!$C:$C,$P$6)=0," ",SUMIFS('Quick Stats Data'!F:F,'Quick Stats Data'!A:A,$C$36,'Quick Stats Data'!$B:$B,$C41,'Quick Stats Data'!$C:$C,$P$6))</f>
        <v>22.80246</v>
      </c>
      <c r="T41" s="127">
        <f>SUMIFS('Quick Stats Data'!D:D,'Quick Stats Data'!$A:$A,$C$36,'Quick Stats Data'!$B:$B,$C41,'Quick Stats Data'!$C:$C,$T$6)</f>
        <v>21.969159999999999</v>
      </c>
      <c r="U41" s="127"/>
      <c r="V41" s="128">
        <f>SUMIFS('Quick Stats Data'!E:E,'Quick Stats Data'!$A:$A,$C$36,'Quick Stats Data'!$B:$B,$C41,'Quick Stats Data'!$C:$C,$T$6)</f>
        <v>21.21067</v>
      </c>
      <c r="W41" s="128">
        <f>SUMIFS('Quick Stats Data'!F:F,'Quick Stats Data'!$A:$A,$C$36,'Quick Stats Data'!$B:$B,$C41,'Quick Stats Data'!$C:$C,$T$6)</f>
        <v>22.746939999999999</v>
      </c>
      <c r="X41" s="52"/>
    </row>
    <row r="42" spans="3:24" ht="15" customHeight="1">
      <c r="C42" s="63"/>
      <c r="D42" s="68"/>
      <c r="E42" s="68"/>
      <c r="F42" s="63"/>
      <c r="G42" s="63"/>
      <c r="H42" s="68"/>
      <c r="I42" s="68"/>
      <c r="J42" s="63"/>
      <c r="K42" s="63"/>
      <c r="L42" s="68"/>
      <c r="M42" s="68"/>
      <c r="N42" s="63"/>
      <c r="O42" s="63"/>
      <c r="P42" s="68"/>
      <c r="Q42" s="68"/>
      <c r="R42" s="63"/>
      <c r="S42" s="63"/>
      <c r="T42" s="68"/>
      <c r="U42" s="68"/>
      <c r="V42" s="63"/>
      <c r="W42" s="63"/>
    </row>
    <row r="43" spans="3:24" ht="30" customHeight="1">
      <c r="C43" s="152" t="s">
        <v>505</v>
      </c>
      <c r="D43" s="153" t="s">
        <v>91</v>
      </c>
      <c r="E43" s="153"/>
      <c r="F43" s="153" t="s">
        <v>90</v>
      </c>
      <c r="G43" s="153" t="s">
        <v>89</v>
      </c>
      <c r="H43" s="153" t="s">
        <v>91</v>
      </c>
      <c r="I43" s="153"/>
      <c r="J43" s="153" t="s">
        <v>90</v>
      </c>
      <c r="K43" s="153" t="s">
        <v>89</v>
      </c>
      <c r="L43" s="153" t="s">
        <v>91</v>
      </c>
      <c r="M43" s="153"/>
      <c r="N43" s="153" t="s">
        <v>90</v>
      </c>
      <c r="O43" s="153" t="s">
        <v>89</v>
      </c>
      <c r="P43" s="153" t="s">
        <v>91</v>
      </c>
      <c r="Q43" s="153"/>
      <c r="R43" s="153" t="s">
        <v>90</v>
      </c>
      <c r="S43" s="153" t="s">
        <v>89</v>
      </c>
      <c r="T43" s="153" t="s">
        <v>91</v>
      </c>
      <c r="U43" s="153"/>
      <c r="V43" s="153" t="s">
        <v>90</v>
      </c>
      <c r="W43" s="153" t="s">
        <v>89</v>
      </c>
    </row>
    <row r="44" spans="3:24" ht="15" customHeight="1">
      <c r="C44" s="126" t="s">
        <v>509</v>
      </c>
      <c r="D44" s="127">
        <f>IF(SUMIFS('Quick Stats Data'!D:D,'Quick Stats Data'!A:A,$C$43,'Quick Stats Data'!$B:$B,$C44,'Quick Stats Data'!$C:$C,$D$6)=0," ",SUMIFS('Quick Stats Data'!D:D,'Quick Stats Data'!A:A,$C$43,'Quick Stats Data'!$B:$B,$C44,'Quick Stats Data'!$C:$C,$D$6))</f>
        <v>7.8</v>
      </c>
      <c r="E44" s="128" t="str">
        <f>IF(SUMIFS('Quick Stats Data'!K:K,'Quick Stats Data'!A:A,$C$43,'Quick Stats Data'!B:B,C44,'Quick Stats Data'!C:C,$D$6)&gt;=50,"**",(IF(SUMIFS('Quick Stats Data'!K:K,'Quick Stats Data'!A:A,$C$43,'Quick Stats Data'!B:B,C44,'Quick Stats Data'!C:C,$D$6)&gt;25,IF(SUMIFS('Quick Stats Data'!K:K,'Quick Stats Data'!A:A,$C$43,'Quick Stats Data'!B:B,C44,'Quick Stats Data'!C:C,$D$6),"*"," ")," ")))</f>
        <v xml:space="preserve"> </v>
      </c>
      <c r="F44" s="128">
        <f>IF(SUMIFS('Quick Stats Data'!E:E,'Quick Stats Data'!A:A,$C$43,'Quick Stats Data'!$B:$B,$C44,'Quick Stats Data'!$C:$C,$D$6)=0," ",SUMIFS('Quick Stats Data'!E:E,'Quick Stats Data'!A:A,$C$43,'Quick Stats Data'!$B:$B,$C44,'Quick Stats Data'!$C:$C,$D$6))</f>
        <v>6.88</v>
      </c>
      <c r="G44" s="128">
        <f>IF(SUMIFS('Quick Stats Data'!F:F,'Quick Stats Data'!A:A,$C$43,'Quick Stats Data'!$B:$B,$C44,'Quick Stats Data'!$C:$C,$D$6)=0," ",SUMIFS('Quick Stats Data'!F:F,'Quick Stats Data'!A:A,$C$43,'Quick Stats Data'!$B:$B,$C44,'Quick Stats Data'!$C:$C,$D$6))</f>
        <v>8.84</v>
      </c>
      <c r="H44" s="127">
        <f>IF(SUMIFS('Quick Stats Data'!D:D,'Quick Stats Data'!A:A,$C$43,'Quick Stats Data'!$B:$B,$C44,'Quick Stats Data'!$C:$C,$H$6)=0," ",SUMIFS('Quick Stats Data'!D:D,'Quick Stats Data'!A:A,$C$43,'Quick Stats Data'!$B:$B,$C44,'Quick Stats Data'!$C:$C,$H$6))</f>
        <v>9.7100000000000009</v>
      </c>
      <c r="I44" s="128" t="str">
        <f>IF(SUMIFS('Quick Stats Data'!K:K,'Quick Stats Data'!A:A,$C$43,'Quick Stats Data'!B:B,C44,'Quick Stats Data'!C:C,$H$6)&gt;=50,"**",(IF(SUMIFS('Quick Stats Data'!K:K,'Quick Stats Data'!A:A,$C$43,'Quick Stats Data'!B:B,C44,'Quick Stats Data'!C:C,$H$6)&gt;25,IF(SUMIFS('Quick Stats Data'!K:K,'Quick Stats Data'!A:A,$C$43,'Quick Stats Data'!B:B,C44,'Quick Stats Data'!C:C,$H$6),"*"," ")," ")))</f>
        <v xml:space="preserve"> </v>
      </c>
      <c r="J44" s="128">
        <f>IF(SUMIFS('Quick Stats Data'!E:E,'Quick Stats Data'!A:A,$C$43,'Quick Stats Data'!$B:$B,$C44,'Quick Stats Data'!$C:$C,$H$6)=0," ",SUMIFS('Quick Stats Data'!E:E,'Quick Stats Data'!A:A,$C$43,'Quick Stats Data'!$B:$B,$C44,'Quick Stats Data'!$C:$C,$H$6))</f>
        <v>8.61</v>
      </c>
      <c r="K44" s="128">
        <f>IF(SUMIFS('Quick Stats Data'!F:F,'Quick Stats Data'!A:A,$C$43,'Quick Stats Data'!$B:$B,$C44,'Quick Stats Data'!$C:$C,$H$6)=0," ",SUMIFS('Quick Stats Data'!F:F,'Quick Stats Data'!A:A,$C$43,'Quick Stats Data'!$B:$B,$C44,'Quick Stats Data'!$C:$C,$H$6))</f>
        <v>10.93</v>
      </c>
      <c r="L44" s="127">
        <f>IF(SUMIFS('Quick Stats Data'!D:D,'Quick Stats Data'!A:A,$C$43,'Quick Stats Data'!$B:$B,$C44,'Quick Stats Data'!$C:$C,$L$6)=0," ",SUMIFS('Quick Stats Data'!D:D,'Quick Stats Data'!A:A,$C$43,'Quick Stats Data'!$B:$B,$C44,'Quick Stats Data'!$C:$C,$L$6))</f>
        <v>7.73</v>
      </c>
      <c r="M44" s="128" t="str">
        <f>IF(SUMIFS('Quick Stats Data'!K:K,'Quick Stats Data'!A:A,$C$43,'Quick Stats Data'!B:B,C44,'Quick Stats Data'!C:C,$L$6)&gt;=50,"**",(IF(SUMIFS('Quick Stats Data'!K:K,'Quick Stats Data'!A:A,$C$43,'Quick Stats Data'!B:B,C44,'Quick Stats Data'!C:C,$L$6)&gt;25,IF(SUMIFS('Quick Stats Data'!K:K,'Quick Stats Data'!A:A,$C$43,'Quick Stats Data'!B:B,C44,'Quick Stats Data'!C:C,$L$6),"*"," ")," ")))</f>
        <v xml:space="preserve"> </v>
      </c>
      <c r="N44" s="128">
        <f>IF(SUMIFS('Quick Stats Data'!E:E,'Quick Stats Data'!A:A,$C$43,'Quick Stats Data'!$B:$B,$C44,'Quick Stats Data'!$C:$C,$L$6)=0," ",SUMIFS('Quick Stats Data'!E:E,'Quick Stats Data'!A:A,$C$43,'Quick Stats Data'!$B:$B,$C44,'Quick Stats Data'!$C:$C,$L$6))</f>
        <v>6.78</v>
      </c>
      <c r="O44" s="128">
        <f>IF(SUMIFS('Quick Stats Data'!F:F,'Quick Stats Data'!A:A,$C$43,'Quick Stats Data'!$B:$B,$C44,'Quick Stats Data'!$C:$C,$L$6)=0," ",SUMIFS('Quick Stats Data'!F:F,'Quick Stats Data'!A:A,$C$43,'Quick Stats Data'!$B:$B,$C44,'Quick Stats Data'!$C:$C,$L$6))</f>
        <v>8.7899999999999991</v>
      </c>
      <c r="P44" s="127">
        <f>IF(SUMIFS('Quick Stats Data'!D:D,'Quick Stats Data'!A:A,$C$43,'Quick Stats Data'!$B:$B,$C44,'Quick Stats Data'!$C:$C,$P$6)=0," ",SUMIFS('Quick Stats Data'!D:D,'Quick Stats Data'!A:A,$C$43,'Quick Stats Data'!$B:$B,$C44,'Quick Stats Data'!$C:$C,$P$6))</f>
        <v>8.17</v>
      </c>
      <c r="Q44" s="128" t="str">
        <f>IF(SUMIFS('Quick Stats Data'!K:K,'Quick Stats Data'!A:A,$C$43,'Quick Stats Data'!B:B,C44,'Quick Stats Data'!C:C,$P$6)&gt;=50,"**",(IF(SUMIFS('Quick Stats Data'!K:K,'Quick Stats Data'!A:A,$C$43,'Quick Stats Data'!B:B,C44,'Quick Stats Data'!C:C,$P$6)&gt;25,IF(SUMIFS('Quick Stats Data'!K:K,'Quick Stats Data'!A:A,$C$43,'Quick Stats Data'!B:B,C44,'Quick Stats Data'!C:C,$P$6),"*"," ")," ")))</f>
        <v xml:space="preserve"> </v>
      </c>
      <c r="R44" s="128">
        <f>IF(SUMIFS('Quick Stats Data'!E:E,'Quick Stats Data'!A:A,$C$43,'Quick Stats Data'!$B:$B,$C44,'Quick Stats Data'!$C:$C,$P$6)=0," ",SUMIFS('Quick Stats Data'!E:E,'Quick Stats Data'!A:A,$C$43,'Quick Stats Data'!$B:$B,$C44,'Quick Stats Data'!$C:$C,$P$6))</f>
        <v>7.26</v>
      </c>
      <c r="S44" s="128">
        <f>IF(SUMIFS('Quick Stats Data'!F:F,'Quick Stats Data'!A:A,$C$43,'Quick Stats Data'!$B:$B,$C44,'Quick Stats Data'!$C:$C,$P$6)=0," ",SUMIFS('Quick Stats Data'!F:F,'Quick Stats Data'!A:A,$C$43,'Quick Stats Data'!$B:$B,$C44,'Quick Stats Data'!$C:$C,$P$6))</f>
        <v>9.17</v>
      </c>
      <c r="T44" s="127">
        <f>SUMIFS('Quick Stats Data'!D:D,'Quick Stats Data'!$A:$A,$C$43,'Quick Stats Data'!$B:$B,$C44,'Quick Stats Data'!$C:$C,$T$6)</f>
        <v>8.4</v>
      </c>
      <c r="U44" s="128"/>
      <c r="V44" s="128">
        <f>SUMIFS('Quick Stats Data'!E:E,'Quick Stats Data'!$A:$A,$C$43,'Quick Stats Data'!$B:$B,$C44,'Quick Stats Data'!$C:$C,$T$6)</f>
        <v>7.9</v>
      </c>
      <c r="W44" s="128">
        <f>SUMIFS('Quick Stats Data'!F:F,'Quick Stats Data'!$A:$A,$C$43,'Quick Stats Data'!$B:$B,$C44,'Quick Stats Data'!$C:$C,$T$6)</f>
        <v>8.93</v>
      </c>
    </row>
    <row r="45" spans="3:24" ht="15" customHeight="1">
      <c r="C45" s="126" t="s">
        <v>500</v>
      </c>
      <c r="D45" s="127">
        <f>IF(SUMIFS('Quick Stats Data'!D:D,'Quick Stats Data'!A:A,$C$43,'Quick Stats Data'!$B:$B,$C45,'Quick Stats Data'!$C:$C,$D$6)=0," ",SUMIFS('Quick Stats Data'!D:D,'Quick Stats Data'!A:A,$C$43,'Quick Stats Data'!$B:$B,$C45,'Quick Stats Data'!$C:$C,$D$6))</f>
        <v>35.75</v>
      </c>
      <c r="E45" s="128" t="str">
        <f>IF(SUMIFS('Quick Stats Data'!K:K,'Quick Stats Data'!A:A,$C$43,'Quick Stats Data'!B:B,C45,'Quick Stats Data'!C:C,$D$6)&gt;=50,"**",(IF(SUMIFS('Quick Stats Data'!K:K,'Quick Stats Data'!A:A,$C$43,'Quick Stats Data'!B:B,C45,'Quick Stats Data'!C:C,$D$6)&gt;25,IF(SUMIFS('Quick Stats Data'!K:K,'Quick Stats Data'!A:A,$C$43,'Quick Stats Data'!B:B,C45,'Quick Stats Data'!C:C,$D$6),"*"," ")," ")))</f>
        <v xml:space="preserve"> </v>
      </c>
      <c r="F45" s="128">
        <f>IF(SUMIFS('Quick Stats Data'!E:E,'Quick Stats Data'!A:A,$C$43,'Quick Stats Data'!$B:$B,$C45,'Quick Stats Data'!$C:$C,$D$6)=0," ",SUMIFS('Quick Stats Data'!E:E,'Quick Stats Data'!A:A,$C$43,'Quick Stats Data'!$B:$B,$C45,'Quick Stats Data'!$C:$C,$D$6))</f>
        <v>33.93</v>
      </c>
      <c r="G45" s="128">
        <f>IF(SUMIFS('Quick Stats Data'!F:F,'Quick Stats Data'!A:A,$C$43,'Quick Stats Data'!$B:$B,$C45,'Quick Stats Data'!$C:$C,$D$6)=0," ",SUMIFS('Quick Stats Data'!F:F,'Quick Stats Data'!A:A,$C$43,'Quick Stats Data'!$B:$B,$C45,'Quick Stats Data'!$C:$C,$D$6))</f>
        <v>37.6</v>
      </c>
      <c r="H45" s="127">
        <f>IF(SUMIFS('Quick Stats Data'!D:D,'Quick Stats Data'!A:A,$C$43,'Quick Stats Data'!$B:$B,$C45,'Quick Stats Data'!$C:$C,$H$6)=0," ",SUMIFS('Quick Stats Data'!D:D,'Quick Stats Data'!A:A,$C$43,'Quick Stats Data'!$B:$B,$C45,'Quick Stats Data'!$C:$C,$H$6))</f>
        <v>32.090000000000003</v>
      </c>
      <c r="I45" s="128" t="str">
        <f>IF(SUMIFS('Quick Stats Data'!K:K,'Quick Stats Data'!A:A,$C$43,'Quick Stats Data'!B:B,C45,'Quick Stats Data'!C:C,$H$6)&gt;=50,"**",(IF(SUMIFS('Quick Stats Data'!K:K,'Quick Stats Data'!A:A,$C$43,'Quick Stats Data'!B:B,C45,'Quick Stats Data'!C:C,$H$6)&gt;25,IF(SUMIFS('Quick Stats Data'!K:K,'Quick Stats Data'!A:A,$C$43,'Quick Stats Data'!B:B,C45,'Quick Stats Data'!C:C,$H$6),"*"," ")," ")))</f>
        <v xml:space="preserve"> </v>
      </c>
      <c r="J45" s="128">
        <f>IF(SUMIFS('Quick Stats Data'!E:E,'Quick Stats Data'!A:A,$C$43,'Quick Stats Data'!$B:$B,$C45,'Quick Stats Data'!$C:$C,$H$6)=0," ",SUMIFS('Quick Stats Data'!E:E,'Quick Stats Data'!A:A,$C$43,'Quick Stats Data'!$B:$B,$C45,'Quick Stats Data'!$C:$C,$H$6))</f>
        <v>30.5</v>
      </c>
      <c r="K45" s="128">
        <f>IF(SUMIFS('Quick Stats Data'!F:F,'Quick Stats Data'!A:A,$C$43,'Quick Stats Data'!$B:$B,$C45,'Quick Stats Data'!$C:$C,$H$6)=0," ",SUMIFS('Quick Stats Data'!F:F,'Quick Stats Data'!A:A,$C$43,'Quick Stats Data'!$B:$B,$C45,'Quick Stats Data'!$C:$C,$H$6))</f>
        <v>33.72</v>
      </c>
      <c r="L45" s="127">
        <f>IF(SUMIFS('Quick Stats Data'!D:D,'Quick Stats Data'!A:A,$C$43,'Quick Stats Data'!$B:$B,$C45,'Quick Stats Data'!$C:$C,$L$6)=0," ",SUMIFS('Quick Stats Data'!D:D,'Quick Stats Data'!A:A,$C$43,'Quick Stats Data'!$B:$B,$C45,'Quick Stats Data'!$C:$C,$L$6))</f>
        <v>33.81</v>
      </c>
      <c r="M45" s="128" t="str">
        <f>IF(SUMIFS('Quick Stats Data'!K:K,'Quick Stats Data'!A:A,$C$43,'Quick Stats Data'!B:B,C45,'Quick Stats Data'!C:C,$L$6)&gt;=50,"**",(IF(SUMIFS('Quick Stats Data'!K:K,'Quick Stats Data'!A:A,$C$43,'Quick Stats Data'!B:B,C45,'Quick Stats Data'!C:C,$L$6)&gt;25,IF(SUMIFS('Quick Stats Data'!K:K,'Quick Stats Data'!A:A,$C$43,'Quick Stats Data'!B:B,C45,'Quick Stats Data'!C:C,$L$6),"*"," ")," ")))</f>
        <v xml:space="preserve"> </v>
      </c>
      <c r="N45" s="128">
        <f>IF(SUMIFS('Quick Stats Data'!E:E,'Quick Stats Data'!A:A,$C$43,'Quick Stats Data'!$B:$B,$C45,'Quick Stats Data'!$C:$C,$L$6)=0," ",SUMIFS('Quick Stats Data'!E:E,'Quick Stats Data'!A:A,$C$43,'Quick Stats Data'!$B:$B,$C45,'Quick Stats Data'!$C:$C,$L$6))</f>
        <v>32.119999999999997</v>
      </c>
      <c r="O45" s="128">
        <f>IF(SUMIFS('Quick Stats Data'!F:F,'Quick Stats Data'!A:A,$C$43,'Quick Stats Data'!$B:$B,$C45,'Quick Stats Data'!$C:$C,$L$6)=0," ",SUMIFS('Quick Stats Data'!F:F,'Quick Stats Data'!A:A,$C$43,'Quick Stats Data'!$B:$B,$C45,'Quick Stats Data'!$C:$C,$L$6))</f>
        <v>35.54</v>
      </c>
      <c r="P45" s="127">
        <f>IF(SUMIFS('Quick Stats Data'!D:D,'Quick Stats Data'!A:A,$C$43,'Quick Stats Data'!$B:$B,$C45,'Quick Stats Data'!$C:$C,$P$6)=0," ",SUMIFS('Quick Stats Data'!D:D,'Quick Stats Data'!A:A,$C$43,'Quick Stats Data'!$B:$B,$C45,'Quick Stats Data'!$C:$C,$P$6))</f>
        <v>34.51</v>
      </c>
      <c r="Q45" s="128" t="str">
        <f>IF(SUMIFS('Quick Stats Data'!K:K,'Quick Stats Data'!A:A,$C$43,'Quick Stats Data'!B:B,C45,'Quick Stats Data'!C:C,$P$6)&gt;=50,"**",(IF(SUMIFS('Quick Stats Data'!K:K,'Quick Stats Data'!A:A,$C$43,'Quick Stats Data'!B:B,C45,'Quick Stats Data'!C:C,$P$6)&gt;25,IF(SUMIFS('Quick Stats Data'!K:K,'Quick Stats Data'!A:A,$C$43,'Quick Stats Data'!B:B,C45,'Quick Stats Data'!C:C,$P$6),"*"," ")," ")))</f>
        <v xml:space="preserve"> </v>
      </c>
      <c r="R45" s="128">
        <f>IF(SUMIFS('Quick Stats Data'!E:E,'Quick Stats Data'!A:A,$C$43,'Quick Stats Data'!$B:$B,$C45,'Quick Stats Data'!$C:$C,$P$6)=0," ",SUMIFS('Quick Stats Data'!E:E,'Quick Stats Data'!A:A,$C$43,'Quick Stats Data'!$B:$B,$C45,'Quick Stats Data'!$C:$C,$P$6))</f>
        <v>32.89</v>
      </c>
      <c r="S45" s="128">
        <f>IF(SUMIFS('Quick Stats Data'!F:F,'Quick Stats Data'!A:A,$C$43,'Quick Stats Data'!$B:$B,$C45,'Quick Stats Data'!$C:$C,$P$6)=0," ",SUMIFS('Quick Stats Data'!F:F,'Quick Stats Data'!A:A,$C$43,'Quick Stats Data'!$B:$B,$C45,'Quick Stats Data'!$C:$C,$P$6))</f>
        <v>36.17</v>
      </c>
      <c r="T45" s="127">
        <f>SUMIFS('Quick Stats Data'!D:D,'Quick Stats Data'!$A:$A,$C$43,'Quick Stats Data'!$B:$B,$C45,'Quick Stats Data'!$C:$C,$T$6)</f>
        <v>33.94</v>
      </c>
      <c r="U45" s="128"/>
      <c r="V45" s="128">
        <f>SUMIFS('Quick Stats Data'!E:E,'Quick Stats Data'!$A:$A,$C$43,'Quick Stats Data'!$B:$B,$C45,'Quick Stats Data'!$C:$C,$T$6)</f>
        <v>33.090000000000003</v>
      </c>
      <c r="W45" s="128">
        <f>SUMIFS('Quick Stats Data'!F:F,'Quick Stats Data'!$A:$A,$C$43,'Quick Stats Data'!$B:$B,$C45,'Quick Stats Data'!$C:$C,$T$6)</f>
        <v>34.79</v>
      </c>
    </row>
    <row r="46" spans="3:24" ht="15" customHeight="1">
      <c r="C46" s="126" t="s">
        <v>504</v>
      </c>
      <c r="D46" s="127">
        <f>IF(SUMIFS('Quick Stats Data'!D:D,'Quick Stats Data'!A:A,$C$43,'Quick Stats Data'!$B:$B,$C46,'Quick Stats Data'!$C:$C,$D$6)=0," ",SUMIFS('Quick Stats Data'!D:D,'Quick Stats Data'!A:A,$C$43,'Quick Stats Data'!$B:$B,$C46,'Quick Stats Data'!$C:$C,$D$6))</f>
        <v>27.46</v>
      </c>
      <c r="E46" s="128" t="str">
        <f>IF(SUMIFS('Quick Stats Data'!K:K,'Quick Stats Data'!A:A,$C$43,'Quick Stats Data'!B:B,C46,'Quick Stats Data'!C:C,$D$6)&gt;=50,"**",(IF(SUMIFS('Quick Stats Data'!K:K,'Quick Stats Data'!A:A,$C$43,'Quick Stats Data'!B:B,C46,'Quick Stats Data'!C:C,$D$6)&gt;25,IF(SUMIFS('Quick Stats Data'!K:K,'Quick Stats Data'!A:A,$C$43,'Quick Stats Data'!B:B,C46,'Quick Stats Data'!C:C,$D$6),"*"," ")," ")))</f>
        <v xml:space="preserve"> </v>
      </c>
      <c r="F46" s="128">
        <f>IF(SUMIFS('Quick Stats Data'!E:E,'Quick Stats Data'!A:A,$C$43,'Quick Stats Data'!$B:$B,$C46,'Quick Stats Data'!$C:$C,$D$6)=0," ",SUMIFS('Quick Stats Data'!E:E,'Quick Stats Data'!A:A,$C$43,'Quick Stats Data'!$B:$B,$C46,'Quick Stats Data'!$C:$C,$D$6))</f>
        <v>25.75</v>
      </c>
      <c r="G46" s="128">
        <f>IF(SUMIFS('Quick Stats Data'!F:F,'Quick Stats Data'!A:A,$C$43,'Quick Stats Data'!$B:$B,$C46,'Quick Stats Data'!$C:$C,$D$6)=0," ",SUMIFS('Quick Stats Data'!F:F,'Quick Stats Data'!A:A,$C$43,'Quick Stats Data'!$B:$B,$C46,'Quick Stats Data'!$C:$C,$D$6))</f>
        <v>29.23</v>
      </c>
      <c r="H46" s="127">
        <f>IF(SUMIFS('Quick Stats Data'!D:D,'Quick Stats Data'!A:A,$C$43,'Quick Stats Data'!$B:$B,$C46,'Quick Stats Data'!$C:$C,$H$6)=0," ",SUMIFS('Quick Stats Data'!D:D,'Quick Stats Data'!A:A,$C$43,'Quick Stats Data'!$B:$B,$C46,'Quick Stats Data'!$C:$C,$H$6))</f>
        <v>28.67</v>
      </c>
      <c r="I46" s="128" t="str">
        <f>IF(SUMIFS('Quick Stats Data'!K:K,'Quick Stats Data'!A:A,$C$43,'Quick Stats Data'!B:B,C46,'Quick Stats Data'!C:C,$H$6)&gt;=50,"**",(IF(SUMIFS('Quick Stats Data'!K:K,'Quick Stats Data'!A:A,$C$43,'Quick Stats Data'!B:B,C46,'Quick Stats Data'!C:C,$H$6)&gt;25,IF(SUMIFS('Quick Stats Data'!K:K,'Quick Stats Data'!A:A,$C$43,'Quick Stats Data'!B:B,C46,'Quick Stats Data'!C:C,$H$6),"*"," ")," ")))</f>
        <v xml:space="preserve"> </v>
      </c>
      <c r="J46" s="128">
        <f>IF(SUMIFS('Quick Stats Data'!E:E,'Quick Stats Data'!A:A,$C$43,'Quick Stats Data'!$B:$B,$C46,'Quick Stats Data'!$C:$C,$H$6)=0," ",SUMIFS('Quick Stats Data'!E:E,'Quick Stats Data'!A:A,$C$43,'Quick Stats Data'!$B:$B,$C46,'Quick Stats Data'!$C:$C,$H$6))</f>
        <v>27.07</v>
      </c>
      <c r="K46" s="128">
        <f>IF(SUMIFS('Quick Stats Data'!F:F,'Quick Stats Data'!A:A,$C$43,'Quick Stats Data'!$B:$B,$C46,'Quick Stats Data'!$C:$C,$H$6)=0," ",SUMIFS('Quick Stats Data'!F:F,'Quick Stats Data'!A:A,$C$43,'Quick Stats Data'!$B:$B,$C46,'Quick Stats Data'!$C:$C,$H$6))</f>
        <v>30.32</v>
      </c>
      <c r="L46" s="127">
        <f>IF(SUMIFS('Quick Stats Data'!D:D,'Quick Stats Data'!A:A,$C$43,'Quick Stats Data'!$B:$B,$C46,'Quick Stats Data'!$C:$C,$L$6)=0," ",SUMIFS('Quick Stats Data'!D:D,'Quick Stats Data'!A:A,$C$43,'Quick Stats Data'!$B:$B,$C46,'Quick Stats Data'!$C:$C,$L$6))</f>
        <v>28.65</v>
      </c>
      <c r="M46" s="128" t="str">
        <f>IF(SUMIFS('Quick Stats Data'!K:K,'Quick Stats Data'!A:A,$C$43,'Quick Stats Data'!B:B,C46,'Quick Stats Data'!C:C,$L$6)&gt;=50,"**",(IF(SUMIFS('Quick Stats Data'!K:K,'Quick Stats Data'!A:A,$C$43,'Quick Stats Data'!B:B,C46,'Quick Stats Data'!C:C,$L$6)&gt;25,IF(SUMIFS('Quick Stats Data'!K:K,'Quick Stats Data'!A:A,$C$43,'Quick Stats Data'!B:B,C46,'Quick Stats Data'!C:C,$L$6),"*"," ")," ")))</f>
        <v xml:space="preserve"> </v>
      </c>
      <c r="N46" s="128">
        <f>IF(SUMIFS('Quick Stats Data'!E:E,'Quick Stats Data'!A:A,$C$43,'Quick Stats Data'!$B:$B,$C46,'Quick Stats Data'!$C:$C,$L$6)=0," ",SUMIFS('Quick Stats Data'!E:E,'Quick Stats Data'!A:A,$C$43,'Quick Stats Data'!$B:$B,$C46,'Quick Stats Data'!$C:$C,$L$6))</f>
        <v>27.02</v>
      </c>
      <c r="O46" s="128">
        <f>IF(SUMIFS('Quick Stats Data'!F:F,'Quick Stats Data'!A:A,$C$43,'Quick Stats Data'!$B:$B,$C46,'Quick Stats Data'!$C:$C,$L$6)=0," ",SUMIFS('Quick Stats Data'!F:F,'Quick Stats Data'!A:A,$C$43,'Quick Stats Data'!$B:$B,$C46,'Quick Stats Data'!$C:$C,$L$6))</f>
        <v>30.34</v>
      </c>
      <c r="P46" s="127">
        <f>IF(SUMIFS('Quick Stats Data'!D:D,'Quick Stats Data'!A:A,$C$43,'Quick Stats Data'!$B:$B,$C46,'Quick Stats Data'!$C:$C,$P$6)=0," ",SUMIFS('Quick Stats Data'!D:D,'Quick Stats Data'!A:A,$C$43,'Quick Stats Data'!$B:$B,$C46,'Quick Stats Data'!$C:$C,$P$6))</f>
        <v>28.93</v>
      </c>
      <c r="Q46" s="128" t="str">
        <f>IF(SUMIFS('Quick Stats Data'!K:K,'Quick Stats Data'!A:A,$C$43,'Quick Stats Data'!B:B,C46,'Quick Stats Data'!C:C,$P$6)&gt;=50,"**",(IF(SUMIFS('Quick Stats Data'!K:K,'Quick Stats Data'!A:A,$C$43,'Quick Stats Data'!B:B,C46,'Quick Stats Data'!C:C,$P$6)&gt;25,IF(SUMIFS('Quick Stats Data'!K:K,'Quick Stats Data'!A:A,$C$43,'Quick Stats Data'!B:B,C46,'Quick Stats Data'!C:C,$P$6),"*"," ")," ")))</f>
        <v xml:space="preserve"> </v>
      </c>
      <c r="R46" s="128">
        <f>IF(SUMIFS('Quick Stats Data'!E:E,'Quick Stats Data'!A:A,$C$43,'Quick Stats Data'!$B:$B,$C46,'Quick Stats Data'!$C:$C,$P$6)=0," ",SUMIFS('Quick Stats Data'!E:E,'Quick Stats Data'!A:A,$C$43,'Quick Stats Data'!$B:$B,$C46,'Quick Stats Data'!$C:$C,$P$6))</f>
        <v>27.36</v>
      </c>
      <c r="S46" s="128">
        <f>IF(SUMIFS('Quick Stats Data'!F:F,'Quick Stats Data'!A:A,$C$43,'Quick Stats Data'!$B:$B,$C46,'Quick Stats Data'!$C:$C,$P$6)=0," ",SUMIFS('Quick Stats Data'!F:F,'Quick Stats Data'!A:A,$C$43,'Quick Stats Data'!$B:$B,$C46,'Quick Stats Data'!$C:$C,$P$6))</f>
        <v>30.55</v>
      </c>
      <c r="T46" s="127">
        <f>SUMIFS('Quick Stats Data'!D:D,'Quick Stats Data'!$A:$A,$C$43,'Quick Stats Data'!$B:$B,$C46,'Quick Stats Data'!$C:$C,$T$6)</f>
        <v>28.54</v>
      </c>
      <c r="U46" s="128"/>
      <c r="V46" s="128">
        <f>SUMIFS('Quick Stats Data'!E:E,'Quick Stats Data'!$A:$A,$C$43,'Quick Stats Data'!$B:$B,$C46,'Quick Stats Data'!$C:$C,$T$6)</f>
        <v>27.72</v>
      </c>
      <c r="W46" s="128">
        <f>SUMIFS('Quick Stats Data'!F:F,'Quick Stats Data'!$A:$A,$C$43,'Quick Stats Data'!$B:$B,$C46,'Quick Stats Data'!$C:$C,$T$6)</f>
        <v>29.38</v>
      </c>
    </row>
    <row r="47" spans="3:24" ht="15" customHeight="1">
      <c r="C47" s="126" t="s">
        <v>501</v>
      </c>
      <c r="D47" s="127">
        <f>IF(SUMIFS('Quick Stats Data'!D:D,'Quick Stats Data'!A:A,$C$43,'Quick Stats Data'!$B:$B,$C47,'Quick Stats Data'!$C:$C,$D$6)=0," ",SUMIFS('Quick Stats Data'!D:D,'Quick Stats Data'!A:A,$C$43,'Quick Stats Data'!$B:$B,$C47,'Quick Stats Data'!$C:$C,$D$6))</f>
        <v>11.79</v>
      </c>
      <c r="E47" s="128" t="str">
        <f>IF(SUMIFS('Quick Stats Data'!K:K,'Quick Stats Data'!A:A,$C$43,'Quick Stats Data'!B:B,C47,'Quick Stats Data'!C:C,$D$6)&gt;=50,"**",(IF(SUMIFS('Quick Stats Data'!K:K,'Quick Stats Data'!A:A,$C$43,'Quick Stats Data'!B:B,C47,'Quick Stats Data'!C:C,$D$6)&gt;25,IF(SUMIFS('Quick Stats Data'!K:K,'Quick Stats Data'!A:A,$C$43,'Quick Stats Data'!B:B,C47,'Quick Stats Data'!C:C,$D$6),"*"," ")," ")))</f>
        <v xml:space="preserve"> </v>
      </c>
      <c r="F47" s="128">
        <f>IF(SUMIFS('Quick Stats Data'!E:E,'Quick Stats Data'!A:A,$C$43,'Quick Stats Data'!$B:$B,$C47,'Quick Stats Data'!$C:$C,$D$6)=0," ",SUMIFS('Quick Stats Data'!E:E,'Quick Stats Data'!A:A,$C$43,'Quick Stats Data'!$B:$B,$C47,'Quick Stats Data'!$C:$C,$D$6))</f>
        <v>10.64</v>
      </c>
      <c r="G47" s="128">
        <f>IF(SUMIFS('Quick Stats Data'!F:F,'Quick Stats Data'!A:A,$C$43,'Quick Stats Data'!$B:$B,$C47,'Quick Stats Data'!$C:$C,$D$6)=0," ",SUMIFS('Quick Stats Data'!F:F,'Quick Stats Data'!A:A,$C$43,'Quick Stats Data'!$B:$B,$C47,'Quick Stats Data'!$C:$C,$D$6))</f>
        <v>13.04</v>
      </c>
      <c r="H47" s="127">
        <f>IF(SUMIFS('Quick Stats Data'!D:D,'Quick Stats Data'!A:A,$C$43,'Quick Stats Data'!$B:$B,$C47,'Quick Stats Data'!$C:$C,$H$6)=0," ",SUMIFS('Quick Stats Data'!D:D,'Quick Stats Data'!A:A,$C$43,'Quick Stats Data'!$B:$B,$C47,'Quick Stats Data'!$C:$C,$H$6))</f>
        <v>10.9</v>
      </c>
      <c r="I47" s="128" t="str">
        <f>IF(SUMIFS('Quick Stats Data'!K:K,'Quick Stats Data'!A:A,$C$43,'Quick Stats Data'!B:B,C47,'Quick Stats Data'!C:C,$H$6)&gt;=50,"**",(IF(SUMIFS('Quick Stats Data'!K:K,'Quick Stats Data'!A:A,$C$43,'Quick Stats Data'!B:B,C47,'Quick Stats Data'!C:C,$H$6)&gt;25,IF(SUMIFS('Quick Stats Data'!K:K,'Quick Stats Data'!A:A,$C$43,'Quick Stats Data'!B:B,C47,'Quick Stats Data'!C:C,$H$6),"*"," ")," ")))</f>
        <v xml:space="preserve"> </v>
      </c>
      <c r="J47" s="128">
        <f>IF(SUMIFS('Quick Stats Data'!E:E,'Quick Stats Data'!A:A,$C$43,'Quick Stats Data'!$B:$B,$C47,'Quick Stats Data'!$C:$C,$H$6)=0," ",SUMIFS('Quick Stats Data'!E:E,'Quick Stats Data'!A:A,$C$43,'Quick Stats Data'!$B:$B,$C47,'Quick Stats Data'!$C:$C,$H$6))</f>
        <v>9.84</v>
      </c>
      <c r="K47" s="128">
        <f>IF(SUMIFS('Quick Stats Data'!F:F,'Quick Stats Data'!A:A,$C$43,'Quick Stats Data'!$B:$B,$C47,'Quick Stats Data'!$C:$C,$H$6)=0," ",SUMIFS('Quick Stats Data'!F:F,'Quick Stats Data'!A:A,$C$43,'Quick Stats Data'!$B:$B,$C47,'Quick Stats Data'!$C:$C,$H$6))</f>
        <v>12.05</v>
      </c>
      <c r="L47" s="127">
        <f>IF(SUMIFS('Quick Stats Data'!D:D,'Quick Stats Data'!A:A,$C$43,'Quick Stats Data'!$B:$B,$C47,'Quick Stats Data'!$C:$C,$L$6)=0," ",SUMIFS('Quick Stats Data'!D:D,'Quick Stats Data'!A:A,$C$43,'Quick Stats Data'!$B:$B,$C47,'Quick Stats Data'!$C:$C,$L$6))</f>
        <v>11.45</v>
      </c>
      <c r="M47" s="128" t="str">
        <f>IF(SUMIFS('Quick Stats Data'!K:K,'Quick Stats Data'!A:A,$C$43,'Quick Stats Data'!B:B,C47,'Quick Stats Data'!C:C,$L$6)&gt;=50,"**",(IF(SUMIFS('Quick Stats Data'!K:K,'Quick Stats Data'!A:A,$C$43,'Quick Stats Data'!B:B,C47,'Quick Stats Data'!C:C,$L$6)&gt;25,IF(SUMIFS('Quick Stats Data'!K:K,'Quick Stats Data'!A:A,$C$43,'Quick Stats Data'!B:B,C47,'Quick Stats Data'!C:C,$L$6),"*"," ")," ")))</f>
        <v xml:space="preserve"> </v>
      </c>
      <c r="N47" s="128">
        <f>IF(SUMIFS('Quick Stats Data'!E:E,'Quick Stats Data'!A:A,$C$43,'Quick Stats Data'!$B:$B,$C47,'Quick Stats Data'!$C:$C,$L$6)=0," ",SUMIFS('Quick Stats Data'!E:E,'Quick Stats Data'!A:A,$C$43,'Quick Stats Data'!$B:$B,$C47,'Quick Stats Data'!$C:$C,$L$6))</f>
        <v>10.3</v>
      </c>
      <c r="O47" s="128">
        <f>IF(SUMIFS('Quick Stats Data'!F:F,'Quick Stats Data'!A:A,$C$43,'Quick Stats Data'!$B:$B,$C47,'Quick Stats Data'!$C:$C,$L$6)=0," ",SUMIFS('Quick Stats Data'!F:F,'Quick Stats Data'!A:A,$C$43,'Quick Stats Data'!$B:$B,$C47,'Quick Stats Data'!$C:$C,$L$6))</f>
        <v>12.71</v>
      </c>
      <c r="P47" s="127">
        <f>IF(SUMIFS('Quick Stats Data'!D:D,'Quick Stats Data'!A:A,$C$43,'Quick Stats Data'!$B:$B,$C47,'Quick Stats Data'!$C:$C,$P$6)=0," ",SUMIFS('Quick Stats Data'!D:D,'Quick Stats Data'!A:A,$C$43,'Quick Stats Data'!$B:$B,$C47,'Quick Stats Data'!$C:$C,$P$6))</f>
        <v>11.66</v>
      </c>
      <c r="Q47" s="128" t="str">
        <f>IF(SUMIFS('Quick Stats Data'!K:K,'Quick Stats Data'!A:A,$C$43,'Quick Stats Data'!B:B,C47,'Quick Stats Data'!C:C,$P$6)&gt;=50,"**",(IF(SUMIFS('Quick Stats Data'!K:K,'Quick Stats Data'!A:A,$C$43,'Quick Stats Data'!B:B,C47,'Quick Stats Data'!C:C,$P$6)&gt;25,IF(SUMIFS('Quick Stats Data'!K:K,'Quick Stats Data'!A:A,$C$43,'Quick Stats Data'!B:B,C47,'Quick Stats Data'!C:C,$P$6),"*"," ")," ")))</f>
        <v xml:space="preserve"> </v>
      </c>
      <c r="R47" s="128">
        <f>IF(SUMIFS('Quick Stats Data'!E:E,'Quick Stats Data'!A:A,$C$43,'Quick Stats Data'!$B:$B,$C47,'Quick Stats Data'!$C:$C,$P$6)=0," ",SUMIFS('Quick Stats Data'!E:E,'Quick Stats Data'!A:A,$C$43,'Quick Stats Data'!$B:$B,$C47,'Quick Stats Data'!$C:$C,$P$6))</f>
        <v>10.52</v>
      </c>
      <c r="S47" s="128">
        <f>IF(SUMIFS('Quick Stats Data'!F:F,'Quick Stats Data'!A:A,$C$43,'Quick Stats Data'!$B:$B,$C47,'Quick Stats Data'!$C:$C,$P$6)=0," ",SUMIFS('Quick Stats Data'!F:F,'Quick Stats Data'!A:A,$C$43,'Quick Stats Data'!$B:$B,$C47,'Quick Stats Data'!$C:$C,$P$6))</f>
        <v>12.9</v>
      </c>
      <c r="T47" s="127">
        <f>SUMIFS('Quick Stats Data'!D:D,'Quick Stats Data'!$A:$A,$C$43,'Quick Stats Data'!$B:$B,$C47,'Quick Stats Data'!$C:$C,$T$6)</f>
        <v>11.44</v>
      </c>
      <c r="U47" s="128"/>
      <c r="V47" s="128">
        <f>SUMIFS('Quick Stats Data'!E:E,'Quick Stats Data'!$A:$A,$C$43,'Quick Stats Data'!$B:$B,$C47,'Quick Stats Data'!$C:$C,$T$6)</f>
        <v>10.86</v>
      </c>
      <c r="W47" s="128">
        <f>SUMIFS('Quick Stats Data'!F:F,'Quick Stats Data'!$A:$A,$C$43,'Quick Stats Data'!$B:$B,$C47,'Quick Stats Data'!$C:$C,$T$6)</f>
        <v>12.04</v>
      </c>
    </row>
    <row r="48" spans="3:24" ht="15" customHeight="1">
      <c r="C48" s="126" t="s">
        <v>502</v>
      </c>
      <c r="D48" s="127">
        <f>IF(SUMIFS('Quick Stats Data'!D:D,'Quick Stats Data'!A:A,$C$43,'Quick Stats Data'!$B:$B,$C48,'Quick Stats Data'!$C:$C,$D$6)=0," ",SUMIFS('Quick Stats Data'!D:D,'Quick Stats Data'!A:A,$C$43,'Quick Stats Data'!$B:$B,$C48,'Quick Stats Data'!$C:$C,$D$6))</f>
        <v>11.97</v>
      </c>
      <c r="E48" s="128" t="str">
        <f>IF(SUMIFS('Quick Stats Data'!K:K,'Quick Stats Data'!A:A,$C$43,'Quick Stats Data'!B:B,C48,'Quick Stats Data'!C:C,$D$6)&gt;=50,"**",(IF(SUMIFS('Quick Stats Data'!K:K,'Quick Stats Data'!A:A,$C$43,'Quick Stats Data'!B:B,C48,'Quick Stats Data'!C:C,$D$6)&gt;25,IF(SUMIFS('Quick Stats Data'!K:K,'Quick Stats Data'!A:A,$C$43,'Quick Stats Data'!B:B,C48,'Quick Stats Data'!C:C,$D$6),"*"," ")," ")))</f>
        <v xml:space="preserve"> </v>
      </c>
      <c r="F48" s="128">
        <f>IF(SUMIFS('Quick Stats Data'!E:E,'Quick Stats Data'!A:A,$C$43,'Quick Stats Data'!$B:$B,$C48,'Quick Stats Data'!$C:$C,$D$6)=0," ",SUMIFS('Quick Stats Data'!E:E,'Quick Stats Data'!A:A,$C$43,'Quick Stats Data'!$B:$B,$C48,'Quick Stats Data'!$C:$C,$D$6))</f>
        <v>10.73</v>
      </c>
      <c r="G48" s="128">
        <f>IF(SUMIFS('Quick Stats Data'!F:F,'Quick Stats Data'!A:A,$C$43,'Quick Stats Data'!$B:$B,$C48,'Quick Stats Data'!$C:$C,$D$6)=0," ",SUMIFS('Quick Stats Data'!F:F,'Quick Stats Data'!A:A,$C$43,'Quick Stats Data'!$B:$B,$C48,'Quick Stats Data'!$C:$C,$D$6))</f>
        <v>13.32</v>
      </c>
      <c r="H48" s="127">
        <f>IF(SUMIFS('Quick Stats Data'!D:D,'Quick Stats Data'!A:A,$C$43,'Quick Stats Data'!$B:$B,$C48,'Quick Stats Data'!$C:$C,$H$6)=0," ",SUMIFS('Quick Stats Data'!D:D,'Quick Stats Data'!A:A,$C$43,'Quick Stats Data'!$B:$B,$C48,'Quick Stats Data'!$C:$C,$H$6))</f>
        <v>11.11</v>
      </c>
      <c r="I48" s="128" t="str">
        <f>IF(SUMIFS('Quick Stats Data'!K:K,'Quick Stats Data'!A:A,$C$43,'Quick Stats Data'!B:B,C48,'Quick Stats Data'!C:C,$H$6)&gt;=50,"**",(IF(SUMIFS('Quick Stats Data'!K:K,'Quick Stats Data'!A:A,$C$43,'Quick Stats Data'!B:B,C48,'Quick Stats Data'!C:C,$H$6)&gt;25,IF(SUMIFS('Quick Stats Data'!K:K,'Quick Stats Data'!A:A,$C$43,'Quick Stats Data'!B:B,C48,'Quick Stats Data'!C:C,$H$6),"*"," ")," ")))</f>
        <v xml:space="preserve"> </v>
      </c>
      <c r="J48" s="128">
        <f>IF(SUMIFS('Quick Stats Data'!E:E,'Quick Stats Data'!A:A,$C$43,'Quick Stats Data'!$B:$B,$C48,'Quick Stats Data'!$C:$C,$H$6)=0," ",SUMIFS('Quick Stats Data'!E:E,'Quick Stats Data'!A:A,$C$43,'Quick Stats Data'!$B:$B,$C48,'Quick Stats Data'!$C:$C,$H$6))</f>
        <v>9.9700000000000006</v>
      </c>
      <c r="K48" s="128">
        <f>IF(SUMIFS('Quick Stats Data'!F:F,'Quick Stats Data'!A:A,$C$43,'Quick Stats Data'!$B:$B,$C48,'Quick Stats Data'!$C:$C,$H$6)=0," ",SUMIFS('Quick Stats Data'!F:F,'Quick Stats Data'!A:A,$C$43,'Quick Stats Data'!$B:$B,$C48,'Quick Stats Data'!$C:$C,$H$6))</f>
        <v>12.36</v>
      </c>
      <c r="L48" s="127">
        <f>IF(SUMIFS('Quick Stats Data'!D:D,'Quick Stats Data'!A:A,$C$43,'Quick Stats Data'!$B:$B,$C48,'Quick Stats Data'!$C:$C,$L$6)=0," ",SUMIFS('Quick Stats Data'!D:D,'Quick Stats Data'!A:A,$C$43,'Quick Stats Data'!$B:$B,$C48,'Quick Stats Data'!$C:$C,$L$6))</f>
        <v>11.7</v>
      </c>
      <c r="M48" s="128" t="str">
        <f>IF(SUMIFS('Quick Stats Data'!K:K,'Quick Stats Data'!A:A,$C$43,'Quick Stats Data'!B:B,C48,'Quick Stats Data'!C:C,$L$6)&gt;=50,"**",(IF(SUMIFS('Quick Stats Data'!K:K,'Quick Stats Data'!A:A,$C$43,'Quick Stats Data'!B:B,C48,'Quick Stats Data'!C:C,$L$6)&gt;25,IF(SUMIFS('Quick Stats Data'!K:K,'Quick Stats Data'!A:A,$C$43,'Quick Stats Data'!B:B,C48,'Quick Stats Data'!C:C,$L$6),"*"," ")," ")))</f>
        <v xml:space="preserve"> </v>
      </c>
      <c r="N48" s="128">
        <f>IF(SUMIFS('Quick Stats Data'!E:E,'Quick Stats Data'!A:A,$C$43,'Quick Stats Data'!$B:$B,$C48,'Quick Stats Data'!$C:$C,$L$6)=0," ",SUMIFS('Quick Stats Data'!E:E,'Quick Stats Data'!A:A,$C$43,'Quick Stats Data'!$B:$B,$C48,'Quick Stats Data'!$C:$C,$L$6))</f>
        <v>10.52</v>
      </c>
      <c r="O48" s="128">
        <f>IF(SUMIFS('Quick Stats Data'!F:F,'Quick Stats Data'!A:A,$C$43,'Quick Stats Data'!$B:$B,$C48,'Quick Stats Data'!$C:$C,$L$6)=0," ",SUMIFS('Quick Stats Data'!F:F,'Quick Stats Data'!A:A,$C$43,'Quick Stats Data'!$B:$B,$C48,'Quick Stats Data'!$C:$C,$L$6))</f>
        <v>12.99</v>
      </c>
      <c r="P48" s="127">
        <f>IF(SUMIFS('Quick Stats Data'!D:D,'Quick Stats Data'!A:A,$C$43,'Quick Stats Data'!$B:$B,$C48,'Quick Stats Data'!$C:$C,$P$6)=0," ",SUMIFS('Quick Stats Data'!D:D,'Quick Stats Data'!A:A,$C$43,'Quick Stats Data'!$B:$B,$C48,'Quick Stats Data'!$C:$C,$P$6))</f>
        <v>11.03</v>
      </c>
      <c r="Q48" s="128" t="str">
        <f>IF(SUMIFS('Quick Stats Data'!K:K,'Quick Stats Data'!A:A,$C$43,'Quick Stats Data'!B:B,C48,'Quick Stats Data'!C:C,$P$6)&gt;=50,"**",(IF(SUMIFS('Quick Stats Data'!K:K,'Quick Stats Data'!A:A,$C$43,'Quick Stats Data'!B:B,C48,'Quick Stats Data'!C:C,$P$6)&gt;25,IF(SUMIFS('Quick Stats Data'!K:K,'Quick Stats Data'!A:A,$C$43,'Quick Stats Data'!B:B,C48,'Quick Stats Data'!C:C,$P$6),"*"," ")," ")))</f>
        <v xml:space="preserve"> </v>
      </c>
      <c r="R48" s="128">
        <f>IF(SUMIFS('Quick Stats Data'!E:E,'Quick Stats Data'!A:A,$C$43,'Quick Stats Data'!$B:$B,$C48,'Quick Stats Data'!$C:$C,$P$6)=0," ",SUMIFS('Quick Stats Data'!E:E,'Quick Stats Data'!A:A,$C$43,'Quick Stats Data'!$B:$B,$C48,'Quick Stats Data'!$C:$C,$P$6))</f>
        <v>9.9</v>
      </c>
      <c r="S48" s="128">
        <f>IF(SUMIFS('Quick Stats Data'!F:F,'Quick Stats Data'!A:A,$C$43,'Quick Stats Data'!$B:$B,$C48,'Quick Stats Data'!$C:$C,$P$6)=0," ",SUMIFS('Quick Stats Data'!F:F,'Quick Stats Data'!A:A,$C$43,'Quick Stats Data'!$B:$B,$C48,'Quick Stats Data'!$C:$C,$P$6))</f>
        <v>12.27</v>
      </c>
      <c r="T48" s="127">
        <f>SUMIFS('Quick Stats Data'!D:D,'Quick Stats Data'!$A:$A,$C$43,'Quick Stats Data'!$B:$B,$C48,'Quick Stats Data'!$C:$C,$T$6)</f>
        <v>11.4</v>
      </c>
      <c r="U48" s="128"/>
      <c r="V48" s="128">
        <f>SUMIFS('Quick Stats Data'!E:E,'Quick Stats Data'!$A:$A,$C$43,'Quick Stats Data'!$B:$B,$C48,'Quick Stats Data'!$C:$C,$T$6)</f>
        <v>10.8</v>
      </c>
      <c r="W48" s="128">
        <f>SUMIFS('Quick Stats Data'!F:F,'Quick Stats Data'!$A:$A,$C$43,'Quick Stats Data'!$B:$B,$C48,'Quick Stats Data'!$C:$C,$T$6)</f>
        <v>12.03</v>
      </c>
    </row>
    <row r="49" spans="1:23" ht="1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</row>
    <row r="50" spans="1:23" s="52" customFormat="1" ht="30" customHeight="1">
      <c r="C50" s="152" t="s">
        <v>508</v>
      </c>
      <c r="D50" s="153" t="s">
        <v>91</v>
      </c>
      <c r="E50" s="153"/>
      <c r="F50" s="153" t="s">
        <v>90</v>
      </c>
      <c r="G50" s="153" t="s">
        <v>89</v>
      </c>
      <c r="H50" s="153" t="s">
        <v>91</v>
      </c>
      <c r="I50" s="153"/>
      <c r="J50" s="153" t="s">
        <v>90</v>
      </c>
      <c r="K50" s="153" t="s">
        <v>89</v>
      </c>
      <c r="L50" s="153" t="s">
        <v>91</v>
      </c>
      <c r="M50" s="153"/>
      <c r="N50" s="153" t="s">
        <v>90</v>
      </c>
      <c r="O50" s="153" t="s">
        <v>89</v>
      </c>
      <c r="P50" s="153" t="s">
        <v>91</v>
      </c>
      <c r="Q50" s="153"/>
      <c r="R50" s="153" t="s">
        <v>90</v>
      </c>
      <c r="S50" s="153" t="s">
        <v>89</v>
      </c>
      <c r="T50" s="153" t="s">
        <v>91</v>
      </c>
      <c r="U50" s="153"/>
      <c r="V50" s="153" t="s">
        <v>90</v>
      </c>
      <c r="W50" s="153" t="s">
        <v>89</v>
      </c>
    </row>
    <row r="51" spans="1:23" ht="15" customHeight="1">
      <c r="C51" s="126" t="s">
        <v>506</v>
      </c>
      <c r="D51" s="127">
        <f>IF(SUMIFS('Quick Stats Data'!D:D,'Quick Stats Data'!A:A,$C$50,'Quick Stats Data'!$B:$B,$C51,'Quick Stats Data'!$C:$C,$D$6)=0," ",SUMIFS('Quick Stats Data'!D:D,'Quick Stats Data'!A:A,$C$50,'Quick Stats Data'!$B:$B,$C51,'Quick Stats Data'!$C:$C,$D$6))</f>
        <v>27.38</v>
      </c>
      <c r="E51" s="128" t="str">
        <f>IF(SUMIFS('Quick Stats Data'!K:K,'Quick Stats Data'!A:A,$C$50,'Quick Stats Data'!B:B,C51,'Quick Stats Data'!C:C,$D$6)&gt;=50,"**",(IF(SUMIFS('Quick Stats Data'!K:K,'Quick Stats Data'!A:A,$C$50,'Quick Stats Data'!B:B,C51,'Quick Stats Data'!C:C,$D$6)&gt;25,IF(SUMIFS('Quick Stats Data'!K:K,'Quick Stats Data'!A:A,$C$50,'Quick Stats Data'!B:B,C51,'Quick Stats Data'!C:C,$D$6),"*"," ")," ")))</f>
        <v xml:space="preserve"> </v>
      </c>
      <c r="F51" s="128">
        <f>IF(SUMIFS('Quick Stats Data'!E:E,'Quick Stats Data'!A:A,$C$50,'Quick Stats Data'!$B:$B,$C51,'Quick Stats Data'!$C:$C,$D$6)=0," ",SUMIFS('Quick Stats Data'!E:E,'Quick Stats Data'!A:A,$C$50,'Quick Stats Data'!$B:$B,$C51,'Quick Stats Data'!$C:$C,$D$6))</f>
        <v>25.73</v>
      </c>
      <c r="G51" s="128">
        <f>IF(SUMIFS('Quick Stats Data'!F:F,'Quick Stats Data'!A:A,$C$50,'Quick Stats Data'!$B:$B,$C51,'Quick Stats Data'!$C:$C,$D$6)=0," ",SUMIFS('Quick Stats Data'!F:F,'Quick Stats Data'!A:A,$C$50,'Quick Stats Data'!$B:$B,$C51,'Quick Stats Data'!$C:$C,$D$6))</f>
        <v>29.1</v>
      </c>
      <c r="H51" s="127">
        <f>IF(SUMIFS('Quick Stats Data'!D:D,'Quick Stats Data'!A:A,$C$50,'Quick Stats Data'!$B:$B,$C51,'Quick Stats Data'!$C:$C,$H$6)=0," ",SUMIFS('Quick Stats Data'!D:D,'Quick Stats Data'!A:A,$C$50,'Quick Stats Data'!$B:$B,$C51,'Quick Stats Data'!$C:$C,$H$6))</f>
        <v>26.4</v>
      </c>
      <c r="I51" s="128" t="str">
        <f>IF(SUMIFS('Quick Stats Data'!K:K,'Quick Stats Data'!A:A,$C$50,'Quick Stats Data'!B:B,C51,'Quick Stats Data'!C:C,$H$6)&gt;=50,"**",(IF(SUMIFS('Quick Stats Data'!K:K,'Quick Stats Data'!A:A,$C$50,'Quick Stats Data'!B:B,C51,'Quick Stats Data'!C:C,$H$6)&gt;25,IF(SUMIFS('Quick Stats Data'!K:K,'Quick Stats Data'!A:A,$C$50,'Quick Stats Data'!B:B,C51,'Quick Stats Data'!C:C,$H$6),"*"," ")," ")))</f>
        <v xml:space="preserve"> </v>
      </c>
      <c r="J51" s="128">
        <f>IF(SUMIFS('Quick Stats Data'!E:E,'Quick Stats Data'!A:A,$C$50,'Quick Stats Data'!$B:$B,$C51,'Quick Stats Data'!$C:$C,$H$6)=0," ",SUMIFS('Quick Stats Data'!E:E,'Quick Stats Data'!A:A,$C$50,'Quick Stats Data'!$B:$B,$C51,'Quick Stats Data'!$C:$C,$H$6))</f>
        <v>24.83</v>
      </c>
      <c r="K51" s="128">
        <f>IF(SUMIFS('Quick Stats Data'!F:F,'Quick Stats Data'!A:A,$C$50,'Quick Stats Data'!$B:$B,$C51,'Quick Stats Data'!$C:$C,$H$6)=0," ",SUMIFS('Quick Stats Data'!F:F,'Quick Stats Data'!A:A,$C$50,'Quick Stats Data'!$B:$B,$C51,'Quick Stats Data'!$C:$C,$H$6))</f>
        <v>28.04</v>
      </c>
      <c r="L51" s="127">
        <f>IF(SUMIFS('Quick Stats Data'!D:D,'Quick Stats Data'!A:A,$C$50,'Quick Stats Data'!$B:$B,$C51,'Quick Stats Data'!$C:$C,$L$6)=0," ",SUMIFS('Quick Stats Data'!D:D,'Quick Stats Data'!A:A,$C$50,'Quick Stats Data'!$B:$B,$C51,'Quick Stats Data'!$C:$C,$L$6))</f>
        <v>27.61</v>
      </c>
      <c r="M51" s="128" t="str">
        <f>IF(SUMIFS('Quick Stats Data'!K:K,'Quick Stats Data'!A:A,$C$50,'Quick Stats Data'!B:B,C51,'Quick Stats Data'!C:C,$L$6)&gt;=50,"**",(IF(SUMIFS('Quick Stats Data'!K:K,'Quick Stats Data'!A:A,$C$50,'Quick Stats Data'!B:B,C51,'Quick Stats Data'!C:C,$L$6)&gt;25,IF(SUMIFS('Quick Stats Data'!K:K,'Quick Stats Data'!A:A,$C$50,'Quick Stats Data'!B:B,C51,'Quick Stats Data'!C:C,$L$6),"*"," ")," ")))</f>
        <v xml:space="preserve"> </v>
      </c>
      <c r="N51" s="128">
        <f>IF(SUMIFS('Quick Stats Data'!E:E,'Quick Stats Data'!A:A,$C$50,'Quick Stats Data'!$B:$B,$C51,'Quick Stats Data'!$C:$C,$L$6)=0," ",SUMIFS('Quick Stats Data'!E:E,'Quick Stats Data'!A:A,$C$50,'Quick Stats Data'!$B:$B,$C51,'Quick Stats Data'!$C:$C,$L$6))</f>
        <v>25.97</v>
      </c>
      <c r="O51" s="128">
        <f>IF(SUMIFS('Quick Stats Data'!F:F,'Quick Stats Data'!A:A,$C$50,'Quick Stats Data'!$B:$B,$C51,'Quick Stats Data'!$C:$C,$L$6)=0," ",SUMIFS('Quick Stats Data'!F:F,'Quick Stats Data'!A:A,$C$50,'Quick Stats Data'!$B:$B,$C51,'Quick Stats Data'!$C:$C,$L$6))</f>
        <v>29.32</v>
      </c>
      <c r="P51" s="127">
        <f>IF(SUMIFS('Quick Stats Data'!D:D,'Quick Stats Data'!A:A,$C$50,'Quick Stats Data'!$B:$B,$C51,'Quick Stats Data'!$C:$C,$P$6)=0," ",SUMIFS('Quick Stats Data'!D:D,'Quick Stats Data'!A:A,$C$50,'Quick Stats Data'!$B:$B,$C51,'Quick Stats Data'!$C:$C,$P$6))</f>
        <v>25.58</v>
      </c>
      <c r="Q51" s="128" t="str">
        <f>IF(SUMIFS('Quick Stats Data'!K:K,'Quick Stats Data'!A:A,$C$50,'Quick Stats Data'!B:B,C51,'Quick Stats Data'!C:C,$P$6)&gt;=50,"**",(IF(SUMIFS('Quick Stats Data'!K:K,'Quick Stats Data'!A:A,$C$50,'Quick Stats Data'!B:B,C51,'Quick Stats Data'!C:C,$P$6)&gt;25,IF(SUMIFS('Quick Stats Data'!K:K,'Quick Stats Data'!A:A,$C$50,'Quick Stats Data'!B:B,C51,'Quick Stats Data'!C:C,$P$6),"*"," ")," ")))</f>
        <v xml:space="preserve"> </v>
      </c>
      <c r="R51" s="128">
        <f>IF(SUMIFS('Quick Stats Data'!E:E,'Quick Stats Data'!A:A,$C$50,'Quick Stats Data'!$B:$B,$C51,'Quick Stats Data'!$C:$C,$P$6)=0," ",SUMIFS('Quick Stats Data'!E:E,'Quick Stats Data'!A:A,$C$50,'Quick Stats Data'!$B:$B,$C51,'Quick Stats Data'!$C:$C,$P$6))</f>
        <v>24.04</v>
      </c>
      <c r="S51" s="128">
        <f>IF(SUMIFS('Quick Stats Data'!F:F,'Quick Stats Data'!A:A,$C$50,'Quick Stats Data'!$B:$B,$C51,'Quick Stats Data'!$C:$C,$P$6)=0," ",SUMIFS('Quick Stats Data'!F:F,'Quick Stats Data'!A:A,$C$50,'Quick Stats Data'!$B:$B,$C51,'Quick Stats Data'!$C:$C,$P$6))</f>
        <v>27.17</v>
      </c>
      <c r="T51" s="127">
        <f>SUMIFS('Quick Stats Data'!D:D,'Quick Stats Data'!$A:$A,$C$50,'Quick Stats Data'!$B:$B,$C51,'Quick Stats Data'!$C:$C,$T$6)</f>
        <v>26.63</v>
      </c>
      <c r="U51" s="128"/>
      <c r="V51" s="128">
        <f>SUMIFS('Quick Stats Data'!E:E,'Quick Stats Data'!$A:$A,$C$50,'Quick Stats Data'!$B:$B,$C51,'Quick Stats Data'!$C:$C,$T$6)</f>
        <v>25.82</v>
      </c>
      <c r="W51" s="128">
        <f>SUMIFS('Quick Stats Data'!F:F,'Quick Stats Data'!$A:$A,$C$50,'Quick Stats Data'!$B:$B,$C51,'Quick Stats Data'!$C:$C,$T$6)</f>
        <v>27.45</v>
      </c>
    </row>
    <row r="52" spans="1:23" ht="15" customHeight="1">
      <c r="C52" s="126" t="s">
        <v>507</v>
      </c>
      <c r="D52" s="127">
        <f>IF(SUMIFS('Quick Stats Data'!D:D,'Quick Stats Data'!A:A,$C$50,'Quick Stats Data'!$B:$B,$C52,'Quick Stats Data'!$C:$C,$D$6)=0," ",SUMIFS('Quick Stats Data'!D:D,'Quick Stats Data'!A:A,$C$50,'Quick Stats Data'!$B:$B,$C52,'Quick Stats Data'!$C:$C,$D$6))</f>
        <v>15.19</v>
      </c>
      <c r="E52" s="128" t="str">
        <f>IF(SUMIFS('Quick Stats Data'!K:K,'Quick Stats Data'!A:A,$C$50,'Quick Stats Data'!B:B,C52,'Quick Stats Data'!C:C,$D$6)&gt;=50,"**",(IF(SUMIFS('Quick Stats Data'!K:K,'Quick Stats Data'!A:A,$C$50,'Quick Stats Data'!B:B,C52,'Quick Stats Data'!C:C,$D$6)&gt;25,IF(SUMIFS('Quick Stats Data'!K:K,'Quick Stats Data'!A:A,$C$50,'Quick Stats Data'!B:B,C52,'Quick Stats Data'!C:C,$D$6),"*"," ")," ")))</f>
        <v xml:space="preserve"> </v>
      </c>
      <c r="F52" s="128">
        <f>IF(SUMIFS('Quick Stats Data'!E:E,'Quick Stats Data'!A:A,$C$50,'Quick Stats Data'!$B:$B,$C52,'Quick Stats Data'!$C:$C,$D$6)=0," ",SUMIFS('Quick Stats Data'!E:E,'Quick Stats Data'!A:A,$C$50,'Quick Stats Data'!$B:$B,$C52,'Quick Stats Data'!$C:$C,$D$6))</f>
        <v>13.83</v>
      </c>
      <c r="G52" s="128">
        <f>IF(SUMIFS('Quick Stats Data'!F:F,'Quick Stats Data'!A:A,$C$50,'Quick Stats Data'!$B:$B,$C52,'Quick Stats Data'!$C:$C,$D$6)=0," ",SUMIFS('Quick Stats Data'!F:F,'Quick Stats Data'!A:A,$C$50,'Quick Stats Data'!$B:$B,$C52,'Quick Stats Data'!$C:$C,$D$6))</f>
        <v>16.670000000000002</v>
      </c>
      <c r="H52" s="127">
        <f>IF(SUMIFS('Quick Stats Data'!D:D,'Quick Stats Data'!A:A,$C$50,'Quick Stats Data'!$B:$B,$C52,'Quick Stats Data'!$C:$C,$H$6)=0," ",SUMIFS('Quick Stats Data'!D:D,'Quick Stats Data'!A:A,$C$50,'Quick Stats Data'!$B:$B,$C52,'Quick Stats Data'!$C:$C,$H$6))</f>
        <v>13.71</v>
      </c>
      <c r="I52" s="128" t="str">
        <f>IF(SUMIFS('Quick Stats Data'!K:K,'Quick Stats Data'!A:A,$C$50,'Quick Stats Data'!B:B,C52,'Quick Stats Data'!C:C,$H$6)&gt;=50,"**",(IF(SUMIFS('Quick Stats Data'!K:K,'Quick Stats Data'!A:A,$C$50,'Quick Stats Data'!B:B,C52,'Quick Stats Data'!C:C,$H$6)&gt;25,IF(SUMIFS('Quick Stats Data'!K:K,'Quick Stats Data'!A:A,$C$50,'Quick Stats Data'!B:B,C52,'Quick Stats Data'!C:C,$H$6),"*"," ")," ")))</f>
        <v xml:space="preserve"> </v>
      </c>
      <c r="J52" s="128">
        <f>IF(SUMIFS('Quick Stats Data'!E:E,'Quick Stats Data'!A:A,$C$50,'Quick Stats Data'!$B:$B,$C52,'Quick Stats Data'!$C:$C,$H$6)=0," ",SUMIFS('Quick Stats Data'!E:E,'Quick Stats Data'!A:A,$C$50,'Quick Stats Data'!$B:$B,$C52,'Quick Stats Data'!$C:$C,$H$6))</f>
        <v>12.48</v>
      </c>
      <c r="K52" s="128">
        <f>IF(SUMIFS('Quick Stats Data'!F:F,'Quick Stats Data'!A:A,$C$50,'Quick Stats Data'!$B:$B,$C52,'Quick Stats Data'!$C:$C,$H$6)=0," ",SUMIFS('Quick Stats Data'!F:F,'Quick Stats Data'!A:A,$C$50,'Quick Stats Data'!$B:$B,$C52,'Quick Stats Data'!$C:$C,$H$6))</f>
        <v>15.03</v>
      </c>
      <c r="L52" s="127">
        <f>IF(SUMIFS('Quick Stats Data'!D:D,'Quick Stats Data'!A:A,$C$50,'Quick Stats Data'!$B:$B,$C52,'Quick Stats Data'!$C:$C,$L$6)=0," ",SUMIFS('Quick Stats Data'!D:D,'Quick Stats Data'!A:A,$C$50,'Quick Stats Data'!$B:$B,$C52,'Quick Stats Data'!$C:$C,$L$6))</f>
        <v>14.22</v>
      </c>
      <c r="M52" s="128" t="str">
        <f>IF(SUMIFS('Quick Stats Data'!K:K,'Quick Stats Data'!A:A,$C$50,'Quick Stats Data'!B:B,C52,'Quick Stats Data'!C:C,$L$6)&gt;=50,"**",(IF(SUMIFS('Quick Stats Data'!K:K,'Quick Stats Data'!A:A,$C$50,'Quick Stats Data'!B:B,C52,'Quick Stats Data'!C:C,$L$6)&gt;25,IF(SUMIFS('Quick Stats Data'!K:K,'Quick Stats Data'!A:A,$C$50,'Quick Stats Data'!B:B,C52,'Quick Stats Data'!C:C,$L$6),"*"," ")," ")))</f>
        <v xml:space="preserve"> </v>
      </c>
      <c r="N52" s="128">
        <f>IF(SUMIFS('Quick Stats Data'!E:E,'Quick Stats Data'!A:A,$C$50,'Quick Stats Data'!$B:$B,$C52,'Quick Stats Data'!$C:$C,$L$6)=0," ",SUMIFS('Quick Stats Data'!E:E,'Quick Stats Data'!A:A,$C$50,'Quick Stats Data'!$B:$B,$C52,'Quick Stats Data'!$C:$C,$L$6))</f>
        <v>12.94</v>
      </c>
      <c r="O52" s="128">
        <f>IF(SUMIFS('Quick Stats Data'!F:F,'Quick Stats Data'!A:A,$C$50,'Quick Stats Data'!$B:$B,$C52,'Quick Stats Data'!$C:$C,$L$6)=0," ",SUMIFS('Quick Stats Data'!F:F,'Quick Stats Data'!A:A,$C$50,'Quick Stats Data'!$B:$B,$C52,'Quick Stats Data'!$C:$C,$L$6))</f>
        <v>15.6</v>
      </c>
      <c r="P52" s="127">
        <f>IF(SUMIFS('Quick Stats Data'!D:D,'Quick Stats Data'!A:A,$C$50,'Quick Stats Data'!$B:$B,$C52,'Quick Stats Data'!$C:$C,$P$6)=0," ",SUMIFS('Quick Stats Data'!D:D,'Quick Stats Data'!A:A,$C$50,'Quick Stats Data'!$B:$B,$C52,'Quick Stats Data'!$C:$C,$P$6))</f>
        <v>13.48</v>
      </c>
      <c r="Q52" s="128" t="str">
        <f>IF(SUMIFS('Quick Stats Data'!K:K,'Quick Stats Data'!A:A,$C$50,'Quick Stats Data'!B:B,C52,'Quick Stats Data'!C:C,$P$6)&gt;=50,"**",(IF(SUMIFS('Quick Stats Data'!K:K,'Quick Stats Data'!A:A,$C$50,'Quick Stats Data'!B:B,C52,'Quick Stats Data'!C:C,$P$6)&gt;25,IF(SUMIFS('Quick Stats Data'!K:K,'Quick Stats Data'!A:A,$C$50,'Quick Stats Data'!B:B,C52,'Quick Stats Data'!C:C,$P$6),"*"," ")," ")))</f>
        <v xml:space="preserve"> </v>
      </c>
      <c r="R52" s="128">
        <f>IF(SUMIFS('Quick Stats Data'!E:E,'Quick Stats Data'!A:A,$C$50,'Quick Stats Data'!$B:$B,$C52,'Quick Stats Data'!$C:$C,$P$6)=0," ",SUMIFS('Quick Stats Data'!E:E,'Quick Stats Data'!A:A,$C$50,'Quick Stats Data'!$B:$B,$C52,'Quick Stats Data'!$C:$C,$P$6))</f>
        <v>12.25</v>
      </c>
      <c r="S52" s="128">
        <f>IF(SUMIFS('Quick Stats Data'!F:F,'Quick Stats Data'!A:A,$C$50,'Quick Stats Data'!$B:$B,$C52,'Quick Stats Data'!$C:$C,$P$6)=0," ",SUMIFS('Quick Stats Data'!F:F,'Quick Stats Data'!A:A,$C$50,'Quick Stats Data'!$B:$B,$C52,'Quick Stats Data'!$C:$C,$P$6))</f>
        <v>14.81</v>
      </c>
      <c r="T52" s="127">
        <f>SUMIFS('Quick Stats Data'!D:D,'Quick Stats Data'!$A:$A,$C$50,'Quick Stats Data'!$B:$B,$C52,'Quick Stats Data'!$C:$C,$T$6)</f>
        <v>14.06</v>
      </c>
      <c r="U52" s="128"/>
      <c r="V52" s="128">
        <f>SUMIFS('Quick Stats Data'!E:E,'Quick Stats Data'!$A:$A,$C$50,'Quick Stats Data'!$B:$B,$C52,'Quick Stats Data'!$C:$C,$T$6)</f>
        <v>13.41</v>
      </c>
      <c r="W52" s="128">
        <f>SUMIFS('Quick Stats Data'!F:F,'Quick Stats Data'!$A:$A,$C$50,'Quick Stats Data'!$B:$B,$C52,'Quick Stats Data'!$C:$C,$T$6)</f>
        <v>14.74</v>
      </c>
    </row>
    <row r="53" spans="1:23" ht="7.5" customHeight="1" thickBot="1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</row>
    <row r="54" spans="1:23" ht="15" customHeight="1" thickTop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</row>
    <row r="55" spans="1:23" ht="30" customHeight="1">
      <c r="C55" s="154" t="s">
        <v>563</v>
      </c>
      <c r="D55" s="125" t="s">
        <v>91</v>
      </c>
      <c r="E55" s="125"/>
      <c r="F55" s="125" t="s">
        <v>90</v>
      </c>
      <c r="G55" s="125" t="s">
        <v>89</v>
      </c>
      <c r="H55" s="125" t="s">
        <v>91</v>
      </c>
      <c r="I55" s="125"/>
      <c r="J55" s="125" t="s">
        <v>90</v>
      </c>
      <c r="K55" s="125" t="s">
        <v>89</v>
      </c>
      <c r="L55" s="125" t="s">
        <v>91</v>
      </c>
      <c r="M55" s="125"/>
      <c r="N55" s="125" t="s">
        <v>90</v>
      </c>
      <c r="O55" s="125" t="s">
        <v>89</v>
      </c>
      <c r="P55" s="125" t="s">
        <v>91</v>
      </c>
      <c r="Q55" s="125"/>
      <c r="R55" s="125" t="s">
        <v>90</v>
      </c>
      <c r="S55" s="125" t="s">
        <v>89</v>
      </c>
      <c r="T55" s="125" t="s">
        <v>91</v>
      </c>
      <c r="U55" s="125"/>
      <c r="V55" s="125" t="s">
        <v>90</v>
      </c>
      <c r="W55" s="125" t="s">
        <v>89</v>
      </c>
    </row>
    <row r="56" spans="1:23" ht="15" customHeight="1">
      <c r="C56" s="126" t="s">
        <v>445</v>
      </c>
      <c r="D56" s="127">
        <f>IF(SUMIFS('Quick Stats Data'!D:D,'Quick Stats Data'!A:A,$C$55,'Quick Stats Data'!$B:$B,$C56,'Quick Stats Data'!$C:$C,$D$6)=0," ",SUMIFS('Quick Stats Data'!D:D,'Quick Stats Data'!A:A,$C$55,'Quick Stats Data'!$B:$B,$C56,'Quick Stats Data'!$C:$C,$D$6))</f>
        <v>56.65</v>
      </c>
      <c r="E56" s="128" t="str">
        <f>IF(SUMIFS('Quick Stats Data'!K:K,'Quick Stats Data'!A:A,$C$55,'Quick Stats Data'!B:B,C56,'Quick Stats Data'!C:C,$D$6)&gt;=50,"**",(IF(SUMIFS('Quick Stats Data'!K:K,'Quick Stats Data'!A:A,$C$55,'Quick Stats Data'!B:B,C56,'Quick Stats Data'!C:C,$D$6)&gt;25,IF(SUMIFS('Quick Stats Data'!K:K,'Quick Stats Data'!A:A,$C$55,'Quick Stats Data'!B:B,C56,'Quick Stats Data'!C:C,$D$6),"*"," ")," ")))</f>
        <v xml:space="preserve"> </v>
      </c>
      <c r="F56" s="128">
        <f>IF(SUMIFS('Quick Stats Data'!E:E,'Quick Stats Data'!A:A,$C$55,'Quick Stats Data'!$B:$B,$C56,'Quick Stats Data'!$C:$C,$D$6)=0," ",SUMIFS('Quick Stats Data'!E:E,'Quick Stats Data'!A:A,$C$55,'Quick Stats Data'!$B:$B,$C56,'Quick Stats Data'!$C:$C,$D$6))</f>
        <v>54.73</v>
      </c>
      <c r="G56" s="128">
        <f>IF(SUMIFS('Quick Stats Data'!F:F,'Quick Stats Data'!A:A,$C$55,'Quick Stats Data'!$B:$B,$C56,'Quick Stats Data'!$C:$C,$D$6)=0," ",SUMIFS('Quick Stats Data'!F:F,'Quick Stats Data'!A:A,$C$55,'Quick Stats Data'!$B:$B,$C56,'Quick Stats Data'!$C:$C,$D$6))</f>
        <v>58.55</v>
      </c>
      <c r="H56" s="127">
        <f>IF(SUMIFS('Quick Stats Data'!D:D,'Quick Stats Data'!A:A,$C$55,'Quick Stats Data'!$B:$B,$C56,'Quick Stats Data'!$C:$C,$H$6)=0," ",SUMIFS('Quick Stats Data'!D:D,'Quick Stats Data'!A:A,$C$55,'Quick Stats Data'!$B:$B,$C56,'Quick Stats Data'!$C:$C,$H$6))</f>
        <v>52.13</v>
      </c>
      <c r="I56" s="128" t="str">
        <f>IF(SUMIFS('Quick Stats Data'!K:K,'Quick Stats Data'!A:A,$C$55,'Quick Stats Data'!B:B,C56,'Quick Stats Data'!C:C,$H$6)&gt;=50,"**",(IF(SUMIFS('Quick Stats Data'!K:K,'Quick Stats Data'!A:A,$C$55,'Quick Stats Data'!B:B,C56,'Quick Stats Data'!C:C,$H$6)&gt;25,IF(SUMIFS('Quick Stats Data'!K:K,'Quick Stats Data'!A:A,$C$55,'Quick Stats Data'!B:B,C56,'Quick Stats Data'!C:C,$H$6),"*"," ")," ")))</f>
        <v xml:space="preserve"> </v>
      </c>
      <c r="J56" s="128">
        <f>IF(SUMIFS('Quick Stats Data'!E:E,'Quick Stats Data'!A:A,$C$55,'Quick Stats Data'!$B:$B,$C56,'Quick Stats Data'!$C:$C,$H$6)=0," ",SUMIFS('Quick Stats Data'!E:E,'Quick Stats Data'!A:A,$C$55,'Quick Stats Data'!$B:$B,$C56,'Quick Stats Data'!$C:$C,$H$6))</f>
        <v>50.3</v>
      </c>
      <c r="K56" s="128">
        <f>IF(SUMIFS('Quick Stats Data'!F:F,'Quick Stats Data'!A:A,$C$55,'Quick Stats Data'!$B:$B,$C56,'Quick Stats Data'!$C:$C,$H$6)=0," ",SUMIFS('Quick Stats Data'!F:F,'Quick Stats Data'!A:A,$C$55,'Quick Stats Data'!$B:$B,$C56,'Quick Stats Data'!$C:$C,$H$6))</f>
        <v>53.95</v>
      </c>
      <c r="L56" s="127">
        <f>IF(SUMIFS('Quick Stats Data'!D:D,'Quick Stats Data'!A:A,$C$55,'Quick Stats Data'!$B:$B,$C56,'Quick Stats Data'!$C:$C,$L$6)=0," ",SUMIFS('Quick Stats Data'!D:D,'Quick Stats Data'!A:A,$C$55,'Quick Stats Data'!$B:$B,$C56,'Quick Stats Data'!$C:$C,$L$6))</f>
        <v>52.32</v>
      </c>
      <c r="M56" s="128" t="str">
        <f>IF(SUMIFS('Quick Stats Data'!K:K,'Quick Stats Data'!A:A,$C$55,'Quick Stats Data'!B:B,C56,'Quick Stats Data'!C:C,$L$6)&gt;=50,"**",(IF(SUMIFS('Quick Stats Data'!K:K,'Quick Stats Data'!A:A,$C$55,'Quick Stats Data'!B:B,C56,'Quick Stats Data'!C:C,$L$6)&gt;25,IF(SUMIFS('Quick Stats Data'!K:K,'Quick Stats Data'!A:A,$C$55,'Quick Stats Data'!B:B,C56,'Quick Stats Data'!C:C,$L$6),"*"," ")," ")))</f>
        <v xml:space="preserve"> </v>
      </c>
      <c r="N56" s="128">
        <f>IF(SUMIFS('Quick Stats Data'!E:E,'Quick Stats Data'!A:A,$C$55,'Quick Stats Data'!$B:$B,$C56,'Quick Stats Data'!$C:$C,$L$6)=0," ",SUMIFS('Quick Stats Data'!E:E,'Quick Stats Data'!A:A,$C$55,'Quick Stats Data'!$B:$B,$C56,'Quick Stats Data'!$C:$C,$L$6))</f>
        <v>50.46</v>
      </c>
      <c r="O56" s="128">
        <f>IF(SUMIFS('Quick Stats Data'!F:F,'Quick Stats Data'!A:A,$C$55,'Quick Stats Data'!$B:$B,$C56,'Quick Stats Data'!$C:$C,$L$6)=0," ",SUMIFS('Quick Stats Data'!F:F,'Quick Stats Data'!A:A,$C$55,'Quick Stats Data'!$B:$B,$C56,'Quick Stats Data'!$C:$C,$L$6))</f>
        <v>54.17</v>
      </c>
      <c r="P56" s="127">
        <f>IF(SUMIFS('Quick Stats Data'!D:D,'Quick Stats Data'!A:A,$C$55,'Quick Stats Data'!$B:$B,$C56,'Quick Stats Data'!$C:$C,$P$6)=0," ",SUMIFS('Quick Stats Data'!D:D,'Quick Stats Data'!A:A,$C$55,'Quick Stats Data'!$B:$B,$C56,'Quick Stats Data'!$C:$C,$P$6))</f>
        <v>54.31</v>
      </c>
      <c r="Q56" s="128" t="str">
        <f>IF(SUMIFS('Quick Stats Data'!K:K,'Quick Stats Data'!A:A,$C$55,'Quick Stats Data'!B:B,C56,'Quick Stats Data'!C:C,$P$6)&gt;=50,"**",(IF(SUMIFS('Quick Stats Data'!K:K,'Quick Stats Data'!A:A,$C$55,'Quick Stats Data'!B:B,C56,'Quick Stats Data'!C:C,$P$6)&gt;25,IF(SUMIFS('Quick Stats Data'!K:K,'Quick Stats Data'!A:A,$C$55,'Quick Stats Data'!B:B,C56,'Quick Stats Data'!C:C,$P$6),"*"," ")," ")))</f>
        <v xml:space="preserve"> </v>
      </c>
      <c r="R56" s="128">
        <f>IF(SUMIFS('Quick Stats Data'!E:E,'Quick Stats Data'!A:A,$C$55,'Quick Stats Data'!$B:$B,$C56,'Quick Stats Data'!$C:$C,$P$6)=0," ",SUMIFS('Quick Stats Data'!E:E,'Quick Stats Data'!A:A,$C$55,'Quick Stats Data'!$B:$B,$C56,'Quick Stats Data'!$C:$C,$P$6))</f>
        <v>52.55</v>
      </c>
      <c r="S56" s="128">
        <f>IF(SUMIFS('Quick Stats Data'!F:F,'Quick Stats Data'!A:A,$C$55,'Quick Stats Data'!$B:$B,$C56,'Quick Stats Data'!$C:$C,$P$6)=0," ",SUMIFS('Quick Stats Data'!F:F,'Quick Stats Data'!A:A,$C$55,'Quick Stats Data'!$B:$B,$C56,'Quick Stats Data'!$C:$C,$P$6))</f>
        <v>56.07</v>
      </c>
      <c r="T56" s="127">
        <f>SUMIFS('Quick Stats Data'!D:D,'Quick Stats Data'!$A:$A,$C$55,'Quick Stats Data'!$B:$B,$C56,'Quick Stats Data'!$C:$C,$T$6)</f>
        <v>53.89</v>
      </c>
      <c r="U56" s="127"/>
      <c r="V56" s="128">
        <f>SUMIFS('Quick Stats Data'!E:E,'Quick Stats Data'!$A:$A,$C$55,'Quick Stats Data'!$B:$B,$C56,'Quick Stats Data'!$C:$C,$T$6)</f>
        <v>52.97</v>
      </c>
      <c r="W56" s="128">
        <f>SUMIFS('Quick Stats Data'!F:F,'Quick Stats Data'!$A:$A,$C$55,'Quick Stats Data'!$B:$B,$C56,'Quick Stats Data'!$C:$C,$T$6)</f>
        <v>54.81</v>
      </c>
    </row>
    <row r="57" spans="1:23" ht="15" customHeight="1">
      <c r="C57" s="126" t="s">
        <v>446</v>
      </c>
      <c r="D57" s="127">
        <f>IF(SUMIFS('Quick Stats Data'!D:D,'Quick Stats Data'!A:A,$C$55,'Quick Stats Data'!$B:$B,$C57,'Quick Stats Data'!$C:$C,$D$6)=0," ",SUMIFS('Quick Stats Data'!D:D,'Quick Stats Data'!A:A,$C$55,'Quick Stats Data'!$B:$B,$C57,'Quick Stats Data'!$C:$C,$D$6))</f>
        <v>24.13</v>
      </c>
      <c r="E57" s="128" t="str">
        <f>IF(SUMIFS('Quick Stats Data'!K:K,'Quick Stats Data'!A:A,$C$55,'Quick Stats Data'!B:B,C57,'Quick Stats Data'!C:C,$D$6)&gt;=50,"**",(IF(SUMIFS('Quick Stats Data'!K:K,'Quick Stats Data'!A:A,$C$55,'Quick Stats Data'!B:B,C57,'Quick Stats Data'!C:C,$D$6)&gt;25,IF(SUMIFS('Quick Stats Data'!K:K,'Quick Stats Data'!A:A,$C$55,'Quick Stats Data'!B:B,C57,'Quick Stats Data'!C:C,$D$6),"*"," ")," ")))</f>
        <v xml:space="preserve"> </v>
      </c>
      <c r="F57" s="128">
        <f>IF(SUMIFS('Quick Stats Data'!E:E,'Quick Stats Data'!A:A,$C$55,'Quick Stats Data'!$B:$B,$C57,'Quick Stats Data'!$C:$C,$D$6)=0," ",SUMIFS('Quick Stats Data'!E:E,'Quick Stats Data'!A:A,$C$55,'Quick Stats Data'!$B:$B,$C57,'Quick Stats Data'!$C:$C,$D$6))</f>
        <v>22.52</v>
      </c>
      <c r="G57" s="128">
        <f>IF(SUMIFS('Quick Stats Data'!F:F,'Quick Stats Data'!A:A,$C$55,'Quick Stats Data'!$B:$B,$C57,'Quick Stats Data'!$C:$C,$D$6)=0," ",SUMIFS('Quick Stats Data'!F:F,'Quick Stats Data'!A:A,$C$55,'Quick Stats Data'!$B:$B,$C57,'Quick Stats Data'!$C:$C,$D$6))</f>
        <v>25.82</v>
      </c>
      <c r="H57" s="127">
        <f>IF(SUMIFS('Quick Stats Data'!D:D,'Quick Stats Data'!A:A,$C$55,'Quick Stats Data'!$B:$B,$C57,'Quick Stats Data'!$C:$C,$H$6)=0," ",SUMIFS('Quick Stats Data'!D:D,'Quick Stats Data'!A:A,$C$55,'Quick Stats Data'!$B:$B,$C57,'Quick Stats Data'!$C:$C,$H$6))</f>
        <v>25.3</v>
      </c>
      <c r="I57" s="128" t="str">
        <f>IF(SUMIFS('Quick Stats Data'!K:K,'Quick Stats Data'!A:A,$C$55,'Quick Stats Data'!B:B,C57,'Quick Stats Data'!C:C,$H$6)&gt;=50,"**",(IF(SUMIFS('Quick Stats Data'!K:K,'Quick Stats Data'!A:A,$C$55,'Quick Stats Data'!B:B,C57,'Quick Stats Data'!C:C,$H$6)&gt;25,IF(SUMIFS('Quick Stats Data'!K:K,'Quick Stats Data'!A:A,$C$55,'Quick Stats Data'!B:B,C57,'Quick Stats Data'!C:C,$H$6),"*"," ")," ")))</f>
        <v xml:space="preserve"> </v>
      </c>
      <c r="J57" s="128">
        <f>IF(SUMIFS('Quick Stats Data'!E:E,'Quick Stats Data'!A:A,$C$55,'Quick Stats Data'!$B:$B,$C57,'Quick Stats Data'!$C:$C,$H$6)=0," ",SUMIFS('Quick Stats Data'!E:E,'Quick Stats Data'!A:A,$C$55,'Quick Stats Data'!$B:$B,$C57,'Quick Stats Data'!$C:$C,$H$6))</f>
        <v>23.76</v>
      </c>
      <c r="K57" s="128">
        <f>IF(SUMIFS('Quick Stats Data'!F:F,'Quick Stats Data'!A:A,$C$55,'Quick Stats Data'!$B:$B,$C57,'Quick Stats Data'!$C:$C,$H$6)=0," ",SUMIFS('Quick Stats Data'!F:F,'Quick Stats Data'!A:A,$C$55,'Quick Stats Data'!$B:$B,$C57,'Quick Stats Data'!$C:$C,$H$6))</f>
        <v>26.9</v>
      </c>
      <c r="L57" s="127">
        <f>IF(SUMIFS('Quick Stats Data'!D:D,'Quick Stats Data'!A:A,$C$55,'Quick Stats Data'!$B:$B,$C57,'Quick Stats Data'!$C:$C,$L$6)=0," ",SUMIFS('Quick Stats Data'!D:D,'Quick Stats Data'!A:A,$C$55,'Quick Stats Data'!$B:$B,$C57,'Quick Stats Data'!$C:$C,$L$6))</f>
        <v>25.24</v>
      </c>
      <c r="M57" s="128" t="str">
        <f>IF(SUMIFS('Quick Stats Data'!K:K,'Quick Stats Data'!A:A,$C$55,'Quick Stats Data'!B:B,C57,'Quick Stats Data'!C:C,$L$6)&gt;=50,"**",(IF(SUMIFS('Quick Stats Data'!K:K,'Quick Stats Data'!A:A,$C$55,'Quick Stats Data'!B:B,C57,'Quick Stats Data'!C:C,$L$6)&gt;25,IF(SUMIFS('Quick Stats Data'!K:K,'Quick Stats Data'!A:A,$C$55,'Quick Stats Data'!B:B,C57,'Quick Stats Data'!C:C,$L$6),"*"," ")," ")))</f>
        <v xml:space="preserve"> </v>
      </c>
      <c r="N57" s="128">
        <f>IF(SUMIFS('Quick Stats Data'!E:E,'Quick Stats Data'!A:A,$C$55,'Quick Stats Data'!$B:$B,$C57,'Quick Stats Data'!$C:$C,$L$6)=0," ",SUMIFS('Quick Stats Data'!E:E,'Quick Stats Data'!A:A,$C$55,'Quick Stats Data'!$B:$B,$C57,'Quick Stats Data'!$C:$C,$L$6))</f>
        <v>23.64</v>
      </c>
      <c r="O57" s="128">
        <f>IF(SUMIFS('Quick Stats Data'!F:F,'Quick Stats Data'!A:A,$C$55,'Quick Stats Data'!$B:$B,$C57,'Quick Stats Data'!$C:$C,$L$6)=0," ",SUMIFS('Quick Stats Data'!F:F,'Quick Stats Data'!A:A,$C$55,'Quick Stats Data'!$B:$B,$C57,'Quick Stats Data'!$C:$C,$L$6))</f>
        <v>26.92</v>
      </c>
      <c r="P57" s="127">
        <f>IF(SUMIFS('Quick Stats Data'!D:D,'Quick Stats Data'!A:A,$C$55,'Quick Stats Data'!$B:$B,$C57,'Quick Stats Data'!$C:$C,$P$6)=0," ",SUMIFS('Quick Stats Data'!D:D,'Quick Stats Data'!A:A,$C$55,'Quick Stats Data'!$B:$B,$C57,'Quick Stats Data'!$C:$C,$P$6))</f>
        <v>24.23</v>
      </c>
      <c r="Q57" s="128" t="str">
        <f>IF(SUMIFS('Quick Stats Data'!K:K,'Quick Stats Data'!A:A,$C$55,'Quick Stats Data'!B:B,C57,'Quick Stats Data'!C:C,$P$6)&gt;=50,"**",(IF(SUMIFS('Quick Stats Data'!K:K,'Quick Stats Data'!A:A,$C$55,'Quick Stats Data'!B:B,C57,'Quick Stats Data'!C:C,$P$6)&gt;25,IF(SUMIFS('Quick Stats Data'!K:K,'Quick Stats Data'!A:A,$C$55,'Quick Stats Data'!B:B,C57,'Quick Stats Data'!C:C,$P$6),"*"," ")," ")))</f>
        <v xml:space="preserve"> </v>
      </c>
      <c r="R57" s="128">
        <f>IF(SUMIFS('Quick Stats Data'!E:E,'Quick Stats Data'!A:A,$C$55,'Quick Stats Data'!$B:$B,$C57,'Quick Stats Data'!$C:$C,$P$6)=0," ",SUMIFS('Quick Stats Data'!E:E,'Quick Stats Data'!A:A,$C$55,'Quick Stats Data'!$B:$B,$C57,'Quick Stats Data'!$C:$C,$P$6))</f>
        <v>22.73</v>
      </c>
      <c r="S57" s="128">
        <f>IF(SUMIFS('Quick Stats Data'!F:F,'Quick Stats Data'!A:A,$C$55,'Quick Stats Data'!$B:$B,$C57,'Quick Stats Data'!$C:$C,$P$6)=0," ",SUMIFS('Quick Stats Data'!F:F,'Quick Stats Data'!A:A,$C$55,'Quick Stats Data'!$B:$B,$C57,'Quick Stats Data'!$C:$C,$P$6))</f>
        <v>25.79</v>
      </c>
      <c r="T57" s="127">
        <f>SUMIFS('Quick Stats Data'!D:D,'Quick Stats Data'!$A:$A,$C$55,'Quick Stats Data'!$B:$B,$C57,'Quick Stats Data'!$C:$C,$T$6)</f>
        <v>24.72</v>
      </c>
      <c r="U57" s="127"/>
      <c r="V57" s="128">
        <f>SUMIFS('Quick Stats Data'!E:E,'Quick Stats Data'!$A:$A,$C$55,'Quick Stats Data'!$B:$B,$C57,'Quick Stats Data'!$C:$C,$T$6)</f>
        <v>23.93</v>
      </c>
      <c r="W57" s="128">
        <f>SUMIFS('Quick Stats Data'!F:F,'Quick Stats Data'!$A:$A,$C$55,'Quick Stats Data'!$B:$B,$C57,'Quick Stats Data'!$C:$C,$T$6)</f>
        <v>25.53</v>
      </c>
    </row>
    <row r="58" spans="1:23" ht="15" customHeight="1">
      <c r="C58" s="126" t="s">
        <v>447</v>
      </c>
      <c r="D58" s="127">
        <f>IF(SUMIFS('Quick Stats Data'!D:D,'Quick Stats Data'!A:A,$C$55,'Quick Stats Data'!$B:$B,$C58,'Quick Stats Data'!$C:$C,$D$6)=0," ",SUMIFS('Quick Stats Data'!D:D,'Quick Stats Data'!A:A,$C$55,'Quick Stats Data'!$B:$B,$C58,'Quick Stats Data'!$C:$C,$D$6))</f>
        <v>13.76</v>
      </c>
      <c r="E58" s="128" t="str">
        <f>IF(SUMIFS('Quick Stats Data'!K:K,'Quick Stats Data'!A:A,$C$55,'Quick Stats Data'!B:B,C58,'Quick Stats Data'!C:C,$D$6)&gt;=50,"**",(IF(SUMIFS('Quick Stats Data'!K:K,'Quick Stats Data'!A:A,$C$55,'Quick Stats Data'!B:B,C58,'Quick Stats Data'!C:C,$D$6)&gt;25,IF(SUMIFS('Quick Stats Data'!K:K,'Quick Stats Data'!A:A,$C$55,'Quick Stats Data'!B:B,C58,'Quick Stats Data'!C:C,$D$6),"*"," ")," ")))</f>
        <v xml:space="preserve"> </v>
      </c>
      <c r="F58" s="128">
        <f>IF(SUMIFS('Quick Stats Data'!E:E,'Quick Stats Data'!A:A,$C$55,'Quick Stats Data'!$B:$B,$C58,'Quick Stats Data'!$C:$C,$D$6)=0," ",SUMIFS('Quick Stats Data'!E:E,'Quick Stats Data'!A:A,$C$55,'Quick Stats Data'!$B:$B,$C58,'Quick Stats Data'!$C:$C,$D$6))</f>
        <v>12.43</v>
      </c>
      <c r="G58" s="128">
        <f>IF(SUMIFS('Quick Stats Data'!F:F,'Quick Stats Data'!A:A,$C$55,'Quick Stats Data'!$B:$B,$C58,'Quick Stats Data'!$C:$C,$D$6)=0," ",SUMIFS('Quick Stats Data'!F:F,'Quick Stats Data'!A:A,$C$55,'Quick Stats Data'!$B:$B,$C58,'Quick Stats Data'!$C:$C,$D$6))</f>
        <v>15.22</v>
      </c>
      <c r="H58" s="127">
        <f>IF(SUMIFS('Quick Stats Data'!D:D,'Quick Stats Data'!A:A,$C$55,'Quick Stats Data'!$B:$B,$C58,'Quick Stats Data'!$C:$C,$H$6)=0," ",SUMIFS('Quick Stats Data'!D:D,'Quick Stats Data'!A:A,$C$55,'Quick Stats Data'!$B:$B,$C58,'Quick Stats Data'!$C:$C,$H$6))</f>
        <v>16.25</v>
      </c>
      <c r="I58" s="128" t="str">
        <f>IF(SUMIFS('Quick Stats Data'!K:K,'Quick Stats Data'!A:A,$C$55,'Quick Stats Data'!B:B,C58,'Quick Stats Data'!C:C,$H$6)&gt;=50,"**",(IF(SUMIFS('Quick Stats Data'!K:K,'Quick Stats Data'!A:A,$C$55,'Quick Stats Data'!B:B,C58,'Quick Stats Data'!C:C,$H$6)&gt;25,IF(SUMIFS('Quick Stats Data'!K:K,'Quick Stats Data'!A:A,$C$55,'Quick Stats Data'!B:B,C58,'Quick Stats Data'!C:C,$H$6),"*"," ")," ")))</f>
        <v xml:space="preserve"> </v>
      </c>
      <c r="J58" s="128">
        <f>IF(SUMIFS('Quick Stats Data'!E:E,'Quick Stats Data'!A:A,$C$55,'Quick Stats Data'!$B:$B,$C58,'Quick Stats Data'!$C:$C,$H$6)=0," ",SUMIFS('Quick Stats Data'!E:E,'Quick Stats Data'!A:A,$C$55,'Quick Stats Data'!$B:$B,$C58,'Quick Stats Data'!$C:$C,$H$6))</f>
        <v>14.89</v>
      </c>
      <c r="K58" s="128">
        <f>IF(SUMIFS('Quick Stats Data'!F:F,'Quick Stats Data'!A:A,$C$55,'Quick Stats Data'!$B:$B,$C58,'Quick Stats Data'!$C:$C,$H$6)=0," ",SUMIFS('Quick Stats Data'!F:F,'Quick Stats Data'!A:A,$C$55,'Quick Stats Data'!$B:$B,$C58,'Quick Stats Data'!$C:$C,$H$6))</f>
        <v>17.71</v>
      </c>
      <c r="L58" s="127">
        <f>IF(SUMIFS('Quick Stats Data'!D:D,'Quick Stats Data'!A:A,$C$55,'Quick Stats Data'!$B:$B,$C58,'Quick Stats Data'!$C:$C,$L$6)=0," ",SUMIFS('Quick Stats Data'!D:D,'Quick Stats Data'!A:A,$C$55,'Quick Stats Data'!$B:$B,$C58,'Quick Stats Data'!$C:$C,$L$6))</f>
        <v>16.48</v>
      </c>
      <c r="M58" s="128" t="str">
        <f>IF(SUMIFS('Quick Stats Data'!K:K,'Quick Stats Data'!A:A,$C$55,'Quick Stats Data'!B:B,C58,'Quick Stats Data'!C:C,$L$6)&gt;=50,"**",(IF(SUMIFS('Quick Stats Data'!K:K,'Quick Stats Data'!A:A,$C$55,'Quick Stats Data'!B:B,C58,'Quick Stats Data'!C:C,$L$6)&gt;25,IF(SUMIFS('Quick Stats Data'!K:K,'Quick Stats Data'!A:A,$C$55,'Quick Stats Data'!B:B,C58,'Quick Stats Data'!C:C,$L$6),"*"," ")," ")))</f>
        <v xml:space="preserve"> </v>
      </c>
      <c r="N58" s="128">
        <f>IF(SUMIFS('Quick Stats Data'!E:E,'Quick Stats Data'!A:A,$C$55,'Quick Stats Data'!$B:$B,$C58,'Quick Stats Data'!$C:$C,$L$6)=0," ",SUMIFS('Quick Stats Data'!E:E,'Quick Stats Data'!A:A,$C$55,'Quick Stats Data'!$B:$B,$C58,'Quick Stats Data'!$C:$C,$L$6))</f>
        <v>15.08</v>
      </c>
      <c r="O58" s="128">
        <f>IF(SUMIFS('Quick Stats Data'!F:F,'Quick Stats Data'!A:A,$C$55,'Quick Stats Data'!$B:$B,$C58,'Quick Stats Data'!$C:$C,$L$6)=0," ",SUMIFS('Quick Stats Data'!F:F,'Quick Stats Data'!A:A,$C$55,'Quick Stats Data'!$B:$B,$C58,'Quick Stats Data'!$C:$C,$L$6))</f>
        <v>17.98</v>
      </c>
      <c r="P58" s="127">
        <f>IF(SUMIFS('Quick Stats Data'!D:D,'Quick Stats Data'!A:A,$C$55,'Quick Stats Data'!$B:$B,$C58,'Quick Stats Data'!$C:$C,$P$6)=0," ",SUMIFS('Quick Stats Data'!D:D,'Quick Stats Data'!A:A,$C$55,'Quick Stats Data'!$B:$B,$C58,'Quick Stats Data'!$C:$C,$P$6))</f>
        <v>15.43</v>
      </c>
      <c r="Q58" s="128" t="str">
        <f>IF(SUMIFS('Quick Stats Data'!K:K,'Quick Stats Data'!A:A,$C$55,'Quick Stats Data'!B:B,C58,'Quick Stats Data'!C:C,$P$6)&gt;=50,"**",(IF(SUMIFS('Quick Stats Data'!K:K,'Quick Stats Data'!A:A,$C$55,'Quick Stats Data'!B:B,C58,'Quick Stats Data'!C:C,$P$6)&gt;25,IF(SUMIFS('Quick Stats Data'!K:K,'Quick Stats Data'!A:A,$C$55,'Quick Stats Data'!B:B,C58,'Quick Stats Data'!C:C,$P$6),"*"," ")," ")))</f>
        <v xml:space="preserve"> </v>
      </c>
      <c r="R58" s="128">
        <f>IF(SUMIFS('Quick Stats Data'!E:E,'Quick Stats Data'!A:A,$C$55,'Quick Stats Data'!$B:$B,$C58,'Quick Stats Data'!$C:$C,$P$6)=0," ",SUMIFS('Quick Stats Data'!E:E,'Quick Stats Data'!A:A,$C$55,'Quick Stats Data'!$B:$B,$C58,'Quick Stats Data'!$C:$C,$P$6))</f>
        <v>14.13</v>
      </c>
      <c r="S58" s="128">
        <f>IF(SUMIFS('Quick Stats Data'!F:F,'Quick Stats Data'!A:A,$C$55,'Quick Stats Data'!$B:$B,$C58,'Quick Stats Data'!$C:$C,$P$6)=0," ",SUMIFS('Quick Stats Data'!F:F,'Quick Stats Data'!A:A,$C$55,'Quick Stats Data'!$B:$B,$C58,'Quick Stats Data'!$C:$C,$P$6))</f>
        <v>16.84</v>
      </c>
      <c r="T58" s="127">
        <f>SUMIFS('Quick Stats Data'!D:D,'Quick Stats Data'!$A:$A,$C$55,'Quick Stats Data'!$B:$B,$C58,'Quick Stats Data'!$C:$C,$T$6)</f>
        <v>15.43</v>
      </c>
      <c r="U58" s="127"/>
      <c r="V58" s="128">
        <f>SUMIFS('Quick Stats Data'!E:E,'Quick Stats Data'!$A:$A,$C$55,'Quick Stats Data'!$B:$B,$C58,'Quick Stats Data'!$C:$C,$T$6)</f>
        <v>14.75</v>
      </c>
      <c r="W58" s="128">
        <f>SUMIFS('Quick Stats Data'!F:F,'Quick Stats Data'!$A:$A,$C$55,'Quick Stats Data'!$B:$B,$C58,'Quick Stats Data'!$C:$C,$T$6)</f>
        <v>16.14</v>
      </c>
    </row>
    <row r="59" spans="1:23" ht="15" customHeight="1">
      <c r="C59" s="63"/>
      <c r="D59" s="68"/>
      <c r="E59" s="68"/>
      <c r="F59" s="63"/>
      <c r="G59" s="63"/>
      <c r="H59" s="68"/>
      <c r="I59" s="68"/>
      <c r="J59" s="63"/>
      <c r="K59" s="63"/>
      <c r="L59" s="68"/>
      <c r="M59" s="68"/>
      <c r="N59" s="63"/>
      <c r="O59" s="63"/>
      <c r="P59" s="68"/>
      <c r="Q59" s="68"/>
      <c r="R59" s="63"/>
      <c r="S59" s="63"/>
    </row>
    <row r="60" spans="1:23" ht="30.75" customHeight="1">
      <c r="C60" s="129" t="s">
        <v>564</v>
      </c>
      <c r="D60" s="125" t="s">
        <v>91</v>
      </c>
      <c r="E60" s="125"/>
      <c r="F60" s="125" t="s">
        <v>90</v>
      </c>
      <c r="G60" s="125" t="s">
        <v>89</v>
      </c>
      <c r="H60" s="125" t="s">
        <v>91</v>
      </c>
      <c r="I60" s="125"/>
      <c r="J60" s="125" t="s">
        <v>90</v>
      </c>
      <c r="K60" s="125" t="s">
        <v>89</v>
      </c>
      <c r="L60" s="125" t="s">
        <v>91</v>
      </c>
      <c r="M60" s="125"/>
      <c r="N60" s="125" t="s">
        <v>90</v>
      </c>
      <c r="O60" s="125" t="s">
        <v>89</v>
      </c>
      <c r="P60" s="125" t="s">
        <v>91</v>
      </c>
      <c r="Q60" s="125"/>
      <c r="R60" s="125" t="s">
        <v>90</v>
      </c>
      <c r="S60" s="125" t="s">
        <v>89</v>
      </c>
      <c r="T60" s="125" t="s">
        <v>91</v>
      </c>
      <c r="U60" s="125"/>
      <c r="V60" s="125" t="s">
        <v>90</v>
      </c>
      <c r="W60" s="125" t="s">
        <v>89</v>
      </c>
    </row>
    <row r="61" spans="1:23" ht="15" customHeight="1">
      <c r="C61" s="126" t="s">
        <v>448</v>
      </c>
      <c r="D61" s="127">
        <f>IF(SUMIFS('Quick Stats Data'!D:D,'Quick Stats Data'!A:A,$C$60,'Quick Stats Data'!$B:$B,$C61,'Quick Stats Data'!$C:$C,$D$6)=0," ",SUMIFS('Quick Stats Data'!D:D,'Quick Stats Data'!A:A,$C$60,'Quick Stats Data'!$B:$B,$C61,'Quick Stats Data'!$C:$C,$D$6))</f>
        <v>9.77</v>
      </c>
      <c r="E61" s="128" t="str">
        <f>IF(SUMIFS('Quick Stats Data'!K:K,'Quick Stats Data'!A:A,$C$60,'Quick Stats Data'!B:B,C61,'Quick Stats Data'!C:C,$D$6)&gt;=50,"**",(IF(SUMIFS('Quick Stats Data'!K:K,'Quick Stats Data'!A:A,$C$60,'Quick Stats Data'!B:B,C61,'Quick Stats Data'!C:C,$D$6)&gt;25,IF(SUMIFS('Quick Stats Data'!K:K,'Quick Stats Data'!A:A,$C$60,'Quick Stats Data'!B:B,C61,'Quick Stats Data'!C:C,$D$6),"*"," ")," ")))</f>
        <v xml:space="preserve"> </v>
      </c>
      <c r="F61" s="128">
        <f>IF(SUMIFS('Quick Stats Data'!E:E,'Quick Stats Data'!A:A,$C$60,'Quick Stats Data'!$B:$B,$C61,'Quick Stats Data'!$C:$C,$D$6)=0," ",SUMIFS('Quick Stats Data'!E:E,'Quick Stats Data'!A:A,$C$60,'Quick Stats Data'!$B:$B,$C61,'Quick Stats Data'!$C:$C,$D$6))</f>
        <v>8.65</v>
      </c>
      <c r="G61" s="128">
        <f>IF(SUMIFS('Quick Stats Data'!F:F,'Quick Stats Data'!A:A,$C$60,'Quick Stats Data'!$B:$B,$C61,'Quick Stats Data'!$C:$C,$D$6)=0," ",SUMIFS('Quick Stats Data'!F:F,'Quick Stats Data'!A:A,$C$60,'Quick Stats Data'!$B:$B,$C61,'Quick Stats Data'!$C:$C,$D$6))</f>
        <v>11.01</v>
      </c>
      <c r="H61" s="127">
        <f>IF(SUMIFS('Quick Stats Data'!D:D,'Quick Stats Data'!A:A,$C$60,'Quick Stats Data'!$B:$B,$C61,'Quick Stats Data'!$C:$C,$H$6)=0," ",SUMIFS('Quick Stats Data'!D:D,'Quick Stats Data'!A:A,$C$60,'Quick Stats Data'!$B:$B,$C61,'Quick Stats Data'!$C:$C,$H$6))</f>
        <v>11.44</v>
      </c>
      <c r="I61" s="128" t="str">
        <f>IF(SUMIFS('Quick Stats Data'!K:K,'Quick Stats Data'!A:A,$C$60,'Quick Stats Data'!B:B,C61,'Quick Stats Data'!C:C,$H$6)&gt;=50,"**",(IF(SUMIFS('Quick Stats Data'!K:K,'Quick Stats Data'!A:A,$C$60,'Quick Stats Data'!B:B,C61,'Quick Stats Data'!C:C,$H$6)&gt;25,IF(SUMIFS('Quick Stats Data'!K:K,'Quick Stats Data'!A:A,$C$60,'Quick Stats Data'!B:B,C61,'Quick Stats Data'!C:C,$H$6),"*"," ")," ")))</f>
        <v xml:space="preserve"> </v>
      </c>
      <c r="J61" s="128">
        <f>IF(SUMIFS('Quick Stats Data'!E:E,'Quick Stats Data'!A:A,$C$60,'Quick Stats Data'!$B:$B,$C61,'Quick Stats Data'!$C:$C,$H$6)=0," ",SUMIFS('Quick Stats Data'!E:E,'Quick Stats Data'!A:A,$C$60,'Quick Stats Data'!$B:$B,$C61,'Quick Stats Data'!$C:$C,$H$6))</f>
        <v>10.23</v>
      </c>
      <c r="K61" s="128">
        <f>IF(SUMIFS('Quick Stats Data'!F:F,'Quick Stats Data'!A:A,$C$60,'Quick Stats Data'!$B:$B,$C61,'Quick Stats Data'!$C:$C,$H$6)=0," ",SUMIFS('Quick Stats Data'!F:F,'Quick Stats Data'!A:A,$C$60,'Quick Stats Data'!$B:$B,$C61,'Quick Stats Data'!$C:$C,$H$6))</f>
        <v>12.77</v>
      </c>
      <c r="L61" s="127">
        <f>IF(SUMIFS('Quick Stats Data'!D:D,'Quick Stats Data'!A:A,$C$60,'Quick Stats Data'!$B:$B,$C61,'Quick Stats Data'!$C:$C,$L$6)=0," ",SUMIFS('Quick Stats Data'!D:D,'Quick Stats Data'!A:A,$C$60,'Quick Stats Data'!$B:$B,$C61,'Quick Stats Data'!$C:$C,$L$6))</f>
        <v>10.39</v>
      </c>
      <c r="M61" s="128" t="str">
        <f>IF(SUMIFS('Quick Stats Data'!K:K,'Quick Stats Data'!A:A,$C$60,'Quick Stats Data'!B:B,C61,'Quick Stats Data'!C:C,$L$6)&gt;=50,"**",(IF(SUMIFS('Quick Stats Data'!K:K,'Quick Stats Data'!A:A,$C$60,'Quick Stats Data'!B:B,C61,'Quick Stats Data'!C:C,$L$6)&gt;25,IF(SUMIFS('Quick Stats Data'!K:K,'Quick Stats Data'!A:A,$C$60,'Quick Stats Data'!B:B,C61,'Quick Stats Data'!C:C,$L$6),"*"," ")," ")))</f>
        <v xml:space="preserve"> </v>
      </c>
      <c r="N61" s="128">
        <f>IF(SUMIFS('Quick Stats Data'!E:E,'Quick Stats Data'!A:A,$C$60,'Quick Stats Data'!$B:$B,$C61,'Quick Stats Data'!$C:$C,$L$6)=0," ",SUMIFS('Quick Stats Data'!E:E,'Quick Stats Data'!A:A,$C$60,'Quick Stats Data'!$B:$B,$C61,'Quick Stats Data'!$C:$C,$L$6))</f>
        <v>9.2899999999999991</v>
      </c>
      <c r="O61" s="128">
        <f>IF(SUMIFS('Quick Stats Data'!F:F,'Quick Stats Data'!A:A,$C$60,'Quick Stats Data'!$B:$B,$C61,'Quick Stats Data'!$C:$C,$L$6)=0," ",SUMIFS('Quick Stats Data'!F:F,'Quick Stats Data'!A:A,$C$60,'Quick Stats Data'!$B:$B,$C61,'Quick Stats Data'!$C:$C,$L$6))</f>
        <v>11.59</v>
      </c>
      <c r="P61" s="127">
        <f>IF(SUMIFS('Quick Stats Data'!D:D,'Quick Stats Data'!A:A,$C$60,'Quick Stats Data'!$B:$B,$C61,'Quick Stats Data'!$C:$C,$P$6)=0," ",SUMIFS('Quick Stats Data'!D:D,'Quick Stats Data'!A:A,$C$60,'Quick Stats Data'!$B:$B,$C61,'Quick Stats Data'!$C:$C,$P$6))</f>
        <v>10.82</v>
      </c>
      <c r="Q61" s="128" t="str">
        <f>IF(SUMIFS('Quick Stats Data'!K:K,'Quick Stats Data'!A:A,$C$60,'Quick Stats Data'!B:B,C61,'Quick Stats Data'!C:C,$P$6)&gt;=50,"**",(IF(SUMIFS('Quick Stats Data'!K:K,'Quick Stats Data'!A:A,$C$60,'Quick Stats Data'!B:B,C61,'Quick Stats Data'!C:C,$P$6)&gt;25,IF(SUMIFS('Quick Stats Data'!K:K,'Quick Stats Data'!A:A,$C$60,'Quick Stats Data'!B:B,C61,'Quick Stats Data'!C:C,$P$6),"*"," ")," ")))</f>
        <v xml:space="preserve"> </v>
      </c>
      <c r="R61" s="128">
        <f>IF(SUMIFS('Quick Stats Data'!E:E,'Quick Stats Data'!A:A,$C$60,'Quick Stats Data'!$B:$B,$C61,'Quick Stats Data'!$C:$C,$P$6)=0," ",SUMIFS('Quick Stats Data'!E:E,'Quick Stats Data'!A:A,$C$60,'Quick Stats Data'!$B:$B,$C61,'Quick Stats Data'!$C:$C,$P$6))</f>
        <v>9.7200000000000006</v>
      </c>
      <c r="S61" s="128">
        <f>IF(SUMIFS('Quick Stats Data'!F:F,'Quick Stats Data'!A:A,$C$60,'Quick Stats Data'!$B:$B,$C61,'Quick Stats Data'!$C:$C,$P$6)=0," ",SUMIFS('Quick Stats Data'!F:F,'Quick Stats Data'!A:A,$C$60,'Quick Stats Data'!$B:$B,$C61,'Quick Stats Data'!$C:$C,$P$6))</f>
        <v>12.03</v>
      </c>
      <c r="T61" s="127">
        <f>SUMIFS('Quick Stats Data'!D:D,'Quick Stats Data'!$A:$A,$C$60,'Quick Stats Data'!$B:$B,$C61,'Quick Stats Data'!$C:$C,$T$6)</f>
        <v>10.57</v>
      </c>
      <c r="U61" s="127"/>
      <c r="V61" s="128">
        <f>SUMIFS('Quick Stats Data'!E:E,'Quick Stats Data'!$A:$A,$C$60,'Quick Stats Data'!$B:$B,$C61,'Quick Stats Data'!$C:$C,$T$6)</f>
        <v>9.99</v>
      </c>
      <c r="W61" s="128">
        <f>SUMIFS('Quick Stats Data'!F:F,'Quick Stats Data'!$A:$A,$C$60,'Quick Stats Data'!$B:$B,$C61,'Quick Stats Data'!$C:$C,$T$6)</f>
        <v>11.18</v>
      </c>
    </row>
    <row r="62" spans="1:23" ht="15" customHeight="1">
      <c r="C62" s="126" t="s">
        <v>449</v>
      </c>
      <c r="D62" s="127">
        <f>IF(SUMIFS('Quick Stats Data'!D:D,'Quick Stats Data'!A:A,$C$60,'Quick Stats Data'!$B:$B,$C62,'Quick Stats Data'!$C:$C,$D$6)=0," ",SUMIFS('Quick Stats Data'!D:D,'Quick Stats Data'!A:A,$C$60,'Quick Stats Data'!$B:$B,$C62,'Quick Stats Data'!$C:$C,$D$6))</f>
        <v>4</v>
      </c>
      <c r="E62" s="128" t="str">
        <f>IF(SUMIFS('Quick Stats Data'!K:K,'Quick Stats Data'!A:A,$C$60,'Quick Stats Data'!B:B,C62,'Quick Stats Data'!C:C,$D$6)&gt;=50,"**",(IF(SUMIFS('Quick Stats Data'!K:K,'Quick Stats Data'!A:A,$C$60,'Quick Stats Data'!B:B,C62,'Quick Stats Data'!C:C,$D$6)&gt;25,IF(SUMIFS('Quick Stats Data'!K:K,'Quick Stats Data'!A:A,$C$60,'Quick Stats Data'!B:B,C62,'Quick Stats Data'!C:C,$D$6),"*"," ")," ")))</f>
        <v xml:space="preserve"> </v>
      </c>
      <c r="F62" s="128">
        <f>IF(SUMIFS('Quick Stats Data'!E:E,'Quick Stats Data'!A:A,$C$60,'Quick Stats Data'!$B:$B,$C62,'Quick Stats Data'!$C:$C,$D$6)=0," ",SUMIFS('Quick Stats Data'!E:E,'Quick Stats Data'!A:A,$C$60,'Quick Stats Data'!$B:$B,$C62,'Quick Stats Data'!$C:$C,$D$6))</f>
        <v>3.23</v>
      </c>
      <c r="G62" s="128">
        <f>IF(SUMIFS('Quick Stats Data'!F:F,'Quick Stats Data'!A:A,$C$60,'Quick Stats Data'!$B:$B,$C62,'Quick Stats Data'!$C:$C,$D$6)=0," ",SUMIFS('Quick Stats Data'!F:F,'Quick Stats Data'!A:A,$C$60,'Quick Stats Data'!$B:$B,$C62,'Quick Stats Data'!$C:$C,$D$6))</f>
        <v>4.95</v>
      </c>
      <c r="H62" s="127">
        <f>IF(SUMIFS('Quick Stats Data'!D:D,'Quick Stats Data'!A:A,$C$60,'Quick Stats Data'!$B:$B,$C62,'Quick Stats Data'!$C:$C,$H$6)=0," ",SUMIFS('Quick Stats Data'!D:D,'Quick Stats Data'!A:A,$C$60,'Quick Stats Data'!$B:$B,$C62,'Quick Stats Data'!$C:$C,$H$6))</f>
        <v>4.8099999999999996</v>
      </c>
      <c r="I62" s="128" t="str">
        <f>IF(SUMIFS('Quick Stats Data'!K:K,'Quick Stats Data'!A:A,$C$60,'Quick Stats Data'!B:B,C62,'Quick Stats Data'!C:C,$H$6)&gt;=50,"**",(IF(SUMIFS('Quick Stats Data'!K:K,'Quick Stats Data'!A:A,$C$60,'Quick Stats Data'!B:B,C62,'Quick Stats Data'!C:C,$H$6)&gt;25,IF(SUMIFS('Quick Stats Data'!K:K,'Quick Stats Data'!A:A,$C$60,'Quick Stats Data'!B:B,C62,'Quick Stats Data'!C:C,$H$6),"*"," ")," ")))</f>
        <v xml:space="preserve"> </v>
      </c>
      <c r="J62" s="128">
        <f>IF(SUMIFS('Quick Stats Data'!E:E,'Quick Stats Data'!A:A,$C$60,'Quick Stats Data'!$B:$B,$C62,'Quick Stats Data'!$C:$C,$H$6)=0," ",SUMIFS('Quick Stats Data'!E:E,'Quick Stats Data'!A:A,$C$60,'Quick Stats Data'!$B:$B,$C62,'Quick Stats Data'!$C:$C,$H$6))</f>
        <v>4.12</v>
      </c>
      <c r="K62" s="128">
        <f>IF(SUMIFS('Quick Stats Data'!F:F,'Quick Stats Data'!A:A,$C$60,'Quick Stats Data'!$B:$B,$C62,'Quick Stats Data'!$C:$C,$H$6)=0," ",SUMIFS('Quick Stats Data'!F:F,'Quick Stats Data'!A:A,$C$60,'Quick Stats Data'!$B:$B,$C62,'Quick Stats Data'!$C:$C,$H$6))</f>
        <v>5.61</v>
      </c>
      <c r="L62" s="127">
        <f>IF(SUMIFS('Quick Stats Data'!D:D,'Quick Stats Data'!A:A,$C$60,'Quick Stats Data'!$B:$B,$C62,'Quick Stats Data'!$C:$C,$L$6)=0," ",SUMIFS('Quick Stats Data'!D:D,'Quick Stats Data'!A:A,$C$60,'Quick Stats Data'!$B:$B,$C62,'Quick Stats Data'!$C:$C,$L$6))</f>
        <v>6.1</v>
      </c>
      <c r="M62" s="128" t="str">
        <f>IF(SUMIFS('Quick Stats Data'!K:K,'Quick Stats Data'!A:A,$C$60,'Quick Stats Data'!B:B,C62,'Quick Stats Data'!C:C,$L$6)&gt;=50,"**",(IF(SUMIFS('Quick Stats Data'!K:K,'Quick Stats Data'!A:A,$C$60,'Quick Stats Data'!B:B,C62,'Quick Stats Data'!C:C,$L$6)&gt;25,IF(SUMIFS('Quick Stats Data'!K:K,'Quick Stats Data'!A:A,$C$60,'Quick Stats Data'!B:B,C62,'Quick Stats Data'!C:C,$L$6),"*"," ")," ")))</f>
        <v xml:space="preserve"> </v>
      </c>
      <c r="N62" s="128">
        <f>IF(SUMIFS('Quick Stats Data'!E:E,'Quick Stats Data'!A:A,$C$60,'Quick Stats Data'!$B:$B,$C62,'Quick Stats Data'!$C:$C,$L$6)=0," ",SUMIFS('Quick Stats Data'!E:E,'Quick Stats Data'!A:A,$C$60,'Quick Stats Data'!$B:$B,$C62,'Quick Stats Data'!$C:$C,$L$6))</f>
        <v>5.16</v>
      </c>
      <c r="O62" s="128">
        <f>IF(SUMIFS('Quick Stats Data'!F:F,'Quick Stats Data'!A:A,$C$60,'Quick Stats Data'!$B:$B,$C62,'Quick Stats Data'!$C:$C,$L$6)=0," ",SUMIFS('Quick Stats Data'!F:F,'Quick Stats Data'!A:A,$C$60,'Quick Stats Data'!$B:$B,$C62,'Quick Stats Data'!$C:$C,$L$6))</f>
        <v>7.19</v>
      </c>
      <c r="P62" s="127">
        <f>IF(SUMIFS('Quick Stats Data'!D:D,'Quick Stats Data'!A:A,$C$60,'Quick Stats Data'!$B:$B,$C62,'Quick Stats Data'!$C:$C,$P$6)=0," ",SUMIFS('Quick Stats Data'!D:D,'Quick Stats Data'!A:A,$C$60,'Quick Stats Data'!$B:$B,$C62,'Quick Stats Data'!$C:$C,$P$6))</f>
        <v>4.6100000000000003</v>
      </c>
      <c r="Q62" s="128" t="str">
        <f>IF(SUMIFS('Quick Stats Data'!K:K,'Quick Stats Data'!A:A,$C$60,'Quick Stats Data'!B:B,C62,'Quick Stats Data'!C:C,$P$6)&gt;=50,"**",(IF(SUMIFS('Quick Stats Data'!K:K,'Quick Stats Data'!A:A,$C$60,'Quick Stats Data'!B:B,C62,'Quick Stats Data'!C:C,$P$6)&gt;25,IF(SUMIFS('Quick Stats Data'!K:K,'Quick Stats Data'!A:A,$C$60,'Quick Stats Data'!B:B,C62,'Quick Stats Data'!C:C,$P$6),"*"," ")," ")))</f>
        <v xml:space="preserve"> </v>
      </c>
      <c r="R62" s="128">
        <f>IF(SUMIFS('Quick Stats Data'!E:E,'Quick Stats Data'!A:A,$C$60,'Quick Stats Data'!$B:$B,$C62,'Quick Stats Data'!$C:$C,$P$6)=0," ",SUMIFS('Quick Stats Data'!E:E,'Quick Stats Data'!A:A,$C$60,'Quick Stats Data'!$B:$B,$C62,'Quick Stats Data'!$C:$C,$P$6))</f>
        <v>3.84</v>
      </c>
      <c r="S62" s="128">
        <f>IF(SUMIFS('Quick Stats Data'!F:F,'Quick Stats Data'!A:A,$C$60,'Quick Stats Data'!$B:$B,$C62,'Quick Stats Data'!$C:$C,$P$6)=0," ",SUMIFS('Quick Stats Data'!F:F,'Quick Stats Data'!A:A,$C$60,'Quick Stats Data'!$B:$B,$C62,'Quick Stats Data'!$C:$C,$P$6))</f>
        <v>5.53</v>
      </c>
      <c r="T62" s="127">
        <f>SUMIFS('Quick Stats Data'!D:D,'Quick Stats Data'!$A:$A,$C$60,'Quick Stats Data'!$B:$B,$C62,'Quick Stats Data'!$C:$C,$T$6)</f>
        <v>4.8600000000000003</v>
      </c>
      <c r="U62" s="127"/>
      <c r="V62" s="128">
        <f>SUMIFS('Quick Stats Data'!E:E,'Quick Stats Data'!$A:$A,$C$60,'Quick Stats Data'!$B:$B,$C62,'Quick Stats Data'!$C:$C,$T$6)</f>
        <v>4.45</v>
      </c>
      <c r="W62" s="128">
        <f>SUMIFS('Quick Stats Data'!F:F,'Quick Stats Data'!$A:$A,$C$60,'Quick Stats Data'!$B:$B,$C62,'Quick Stats Data'!$C:$C,$T$6)</f>
        <v>5.31</v>
      </c>
    </row>
    <row r="63" spans="1:23" ht="15" customHeight="1">
      <c r="C63" s="63"/>
      <c r="D63" s="68"/>
      <c r="E63" s="68"/>
      <c r="F63" s="63"/>
      <c r="G63" s="63"/>
      <c r="H63" s="68"/>
      <c r="I63" s="68"/>
      <c r="J63" s="63"/>
      <c r="K63" s="63"/>
      <c r="L63" s="68"/>
      <c r="M63" s="68"/>
      <c r="N63" s="63"/>
      <c r="O63" s="63"/>
      <c r="P63" s="68"/>
      <c r="Q63" s="68"/>
      <c r="R63" s="63"/>
      <c r="S63" s="63"/>
    </row>
    <row r="64" spans="1:23" ht="30.75" customHeight="1">
      <c r="C64" s="129" t="s">
        <v>450</v>
      </c>
      <c r="D64" s="125" t="s">
        <v>91</v>
      </c>
      <c r="E64" s="125"/>
      <c r="F64" s="125" t="s">
        <v>90</v>
      </c>
      <c r="G64" s="125" t="s">
        <v>89</v>
      </c>
      <c r="H64" s="125" t="s">
        <v>91</v>
      </c>
      <c r="I64" s="125"/>
      <c r="J64" s="125" t="s">
        <v>90</v>
      </c>
      <c r="K64" s="125" t="s">
        <v>89</v>
      </c>
      <c r="L64" s="125" t="s">
        <v>91</v>
      </c>
      <c r="M64" s="125"/>
      <c r="N64" s="125" t="s">
        <v>90</v>
      </c>
      <c r="O64" s="125" t="s">
        <v>89</v>
      </c>
      <c r="P64" s="125" t="s">
        <v>91</v>
      </c>
      <c r="Q64" s="125"/>
      <c r="R64" s="125" t="s">
        <v>90</v>
      </c>
      <c r="S64" s="125" t="s">
        <v>89</v>
      </c>
      <c r="T64" s="125" t="s">
        <v>91</v>
      </c>
      <c r="U64" s="125"/>
      <c r="V64" s="125" t="s">
        <v>90</v>
      </c>
      <c r="W64" s="125" t="s">
        <v>89</v>
      </c>
    </row>
    <row r="65" spans="1:23" ht="15" customHeight="1">
      <c r="C65" s="126" t="s">
        <v>297</v>
      </c>
      <c r="D65" s="127">
        <f>IF(SUMIFS('Quick Stats Data'!D:D,'Quick Stats Data'!A:A,$C$64,'Quick Stats Data'!$B:$B,$C65,'Quick Stats Data'!$C:$C,$D$6)=0," ",SUMIFS('Quick Stats Data'!D:D,'Quick Stats Data'!A:A,$C$64,'Quick Stats Data'!$B:$B,$C65,'Quick Stats Data'!$C:$C,$D$6))</f>
        <v>25.42</v>
      </c>
      <c r="E65" s="128" t="str">
        <f>IF(SUMIFS('Quick Stats Data'!K:K,'Quick Stats Data'!A:A,$C$64,'Quick Stats Data'!B:B,C65,'Quick Stats Data'!C:C,$D$6)&gt;=50,"**",(IF(SUMIFS('Quick Stats Data'!K:K,'Quick Stats Data'!A:A,$C$64,'Quick Stats Data'!B:B,C65,'Quick Stats Data'!C:C,$D$6)&gt;25,IF(SUMIFS('Quick Stats Data'!K:K,'Quick Stats Data'!A:A,$C$64,'Quick Stats Data'!B:B,C65,'Quick Stats Data'!C:C,$D$6),"*"," ")," ")))</f>
        <v xml:space="preserve"> </v>
      </c>
      <c r="F65" s="128">
        <f>IF(SUMIFS('Quick Stats Data'!E:E,'Quick Stats Data'!A:A,$C$64,'Quick Stats Data'!$B:$B,$C65,'Quick Stats Data'!$C:$C,$D$6)=0," ",SUMIFS('Quick Stats Data'!E:E,'Quick Stats Data'!A:A,$C$64,'Quick Stats Data'!$B:$B,$C65,'Quick Stats Data'!$C:$C,$D$6))</f>
        <v>23.82</v>
      </c>
      <c r="G65" s="128">
        <f>IF(SUMIFS('Quick Stats Data'!F:F,'Quick Stats Data'!A:A,$C$64,'Quick Stats Data'!$B:$B,$C65,'Quick Stats Data'!$C:$C,$D$6)=0," ",SUMIFS('Quick Stats Data'!F:F,'Quick Stats Data'!A:A,$C$64,'Quick Stats Data'!$B:$B,$C65,'Quick Stats Data'!$C:$C,$D$6))</f>
        <v>27.08</v>
      </c>
      <c r="H65" s="127">
        <f>IF(SUMIFS('Quick Stats Data'!D:D,'Quick Stats Data'!A:A,$C$64,'Quick Stats Data'!$B:$B,$C65,'Quick Stats Data'!$C:$C,$H$6)=0," ",SUMIFS('Quick Stats Data'!D:D,'Quick Stats Data'!A:A,$C$64,'Quick Stats Data'!$B:$B,$C65,'Quick Stats Data'!$C:$C,$H$6))</f>
        <v>27.72</v>
      </c>
      <c r="I65" s="128" t="str">
        <f>IF(SUMIFS('Quick Stats Data'!K:K,'Quick Stats Data'!A:A,$C$64,'Quick Stats Data'!B:B,C65,'Quick Stats Data'!C:C,$H$6)&gt;=50,"**",(IF(SUMIFS('Quick Stats Data'!K:K,'Quick Stats Data'!A:A,$C$64,'Quick Stats Data'!B:B,C65,'Quick Stats Data'!C:C,$H$6)&gt;25,IF(SUMIFS('Quick Stats Data'!K:K,'Quick Stats Data'!A:A,$C$64,'Quick Stats Data'!B:B,C65,'Quick Stats Data'!C:C,$H$6),"*"," ")," ")))</f>
        <v xml:space="preserve"> </v>
      </c>
      <c r="J65" s="128">
        <f>IF(SUMIFS('Quick Stats Data'!E:E,'Quick Stats Data'!A:A,$C$64,'Quick Stats Data'!$B:$B,$C65,'Quick Stats Data'!$C:$C,$H$6)=0," ",SUMIFS('Quick Stats Data'!E:E,'Quick Stats Data'!A:A,$C$64,'Quick Stats Data'!$B:$B,$C65,'Quick Stats Data'!$C:$C,$H$6))</f>
        <v>26.19</v>
      </c>
      <c r="K65" s="128">
        <f>IF(SUMIFS('Quick Stats Data'!F:F,'Quick Stats Data'!A:A,$C$64,'Quick Stats Data'!$B:$B,$C65,'Quick Stats Data'!$C:$C,$H$6)=0," ",SUMIFS('Quick Stats Data'!F:F,'Quick Stats Data'!A:A,$C$64,'Quick Stats Data'!$B:$B,$C65,'Quick Stats Data'!$C:$C,$H$6))</f>
        <v>29.31</v>
      </c>
      <c r="L65" s="127">
        <f>IF(SUMIFS('Quick Stats Data'!D:D,'Quick Stats Data'!A:A,$C$64,'Quick Stats Data'!$B:$B,$C65,'Quick Stats Data'!$C:$C,$L$6)=0," ",SUMIFS('Quick Stats Data'!D:D,'Quick Stats Data'!A:A,$C$64,'Quick Stats Data'!$B:$B,$C65,'Quick Stats Data'!$C:$C,$L$6))</f>
        <v>30.29</v>
      </c>
      <c r="M65" s="128" t="str">
        <f>IF(SUMIFS('Quick Stats Data'!K:K,'Quick Stats Data'!A:A,$C$64,'Quick Stats Data'!B:B,C65,'Quick Stats Data'!C:C,$L$6)&gt;=50,"**",(IF(SUMIFS('Quick Stats Data'!K:K,'Quick Stats Data'!A:A,$C$64,'Quick Stats Data'!B:B,C65,'Quick Stats Data'!C:C,$L$6)&gt;25,IF(SUMIFS('Quick Stats Data'!K:K,'Quick Stats Data'!A:A,$C$64,'Quick Stats Data'!B:B,C65,'Quick Stats Data'!C:C,$L$6),"*"," ")," ")))</f>
        <v xml:space="preserve"> </v>
      </c>
      <c r="N65" s="128">
        <f>IF(SUMIFS('Quick Stats Data'!E:E,'Quick Stats Data'!A:A,$C$64,'Quick Stats Data'!$B:$B,$C65,'Quick Stats Data'!$C:$C,$L$6)=0," ",SUMIFS('Quick Stats Data'!E:E,'Quick Stats Data'!A:A,$C$64,'Quick Stats Data'!$B:$B,$C65,'Quick Stats Data'!$C:$C,$L$6))</f>
        <v>28.61</v>
      </c>
      <c r="O65" s="128">
        <f>IF(SUMIFS('Quick Stats Data'!F:F,'Quick Stats Data'!A:A,$C$64,'Quick Stats Data'!$B:$B,$C65,'Quick Stats Data'!$C:$C,$L$6)=0," ",SUMIFS('Quick Stats Data'!F:F,'Quick Stats Data'!A:A,$C$64,'Quick Stats Data'!$B:$B,$C65,'Quick Stats Data'!$C:$C,$L$6))</f>
        <v>32.020000000000003</v>
      </c>
      <c r="P65" s="127">
        <f>IF(SUMIFS('Quick Stats Data'!D:D,'Quick Stats Data'!A:A,$C$64,'Quick Stats Data'!$B:$B,$C65,'Quick Stats Data'!$C:$C,$P$6)=0," ",SUMIFS('Quick Stats Data'!D:D,'Quick Stats Data'!A:A,$C$64,'Quick Stats Data'!$B:$B,$C65,'Quick Stats Data'!$C:$C,$P$6))</f>
        <v>26.59</v>
      </c>
      <c r="Q65" s="128" t="str">
        <f>IF(SUMIFS('Quick Stats Data'!K:K,'Quick Stats Data'!A:A,$C$64,'Quick Stats Data'!B:B,C65,'Quick Stats Data'!C:C,$P$6)&gt;=50,"**",(IF(SUMIFS('Quick Stats Data'!K:K,'Quick Stats Data'!A:A,$C$64,'Quick Stats Data'!B:B,C65,'Quick Stats Data'!C:C,$P$6)&gt;25,IF(SUMIFS('Quick Stats Data'!K:K,'Quick Stats Data'!A:A,$C$64,'Quick Stats Data'!B:B,C65,'Quick Stats Data'!C:C,$P$6),"*"," ")," ")))</f>
        <v xml:space="preserve"> </v>
      </c>
      <c r="R65" s="128">
        <f>IF(SUMIFS('Quick Stats Data'!E:E,'Quick Stats Data'!A:A,$C$64,'Quick Stats Data'!$B:$B,$C65,'Quick Stats Data'!$C:$C,$P$6)=0," ",SUMIFS('Quick Stats Data'!E:E,'Quick Stats Data'!A:A,$C$64,'Quick Stats Data'!$B:$B,$C65,'Quick Stats Data'!$C:$C,$P$6))</f>
        <v>25.06</v>
      </c>
      <c r="S65" s="128">
        <f>IF(SUMIFS('Quick Stats Data'!F:F,'Quick Stats Data'!A:A,$C$64,'Quick Stats Data'!$B:$B,$C65,'Quick Stats Data'!$C:$C,$P$6)=0," ",SUMIFS('Quick Stats Data'!F:F,'Quick Stats Data'!A:A,$C$64,'Quick Stats Data'!$B:$B,$C65,'Quick Stats Data'!$C:$C,$P$6))</f>
        <v>28.17</v>
      </c>
      <c r="T65" s="127">
        <f>SUMIFS('Quick Stats Data'!D:D,'Quick Stats Data'!$A:$A,$C$64,'Quick Stats Data'!$B:$B,$C65,'Quick Stats Data'!$C:$C,$T$6)</f>
        <v>27.36</v>
      </c>
      <c r="U65" s="127"/>
      <c r="V65" s="128">
        <f>SUMIFS('Quick Stats Data'!E:E,'Quick Stats Data'!$A:$A,$C$64,'Quick Stats Data'!$B:$B,$C65,'Quick Stats Data'!$C:$C,$T$6)</f>
        <v>26.57</v>
      </c>
      <c r="W65" s="128">
        <f>SUMIFS('Quick Stats Data'!F:F,'Quick Stats Data'!$A:$A,$C$64,'Quick Stats Data'!$B:$B,$C65,'Quick Stats Data'!$C:$C,$T$6)</f>
        <v>28.18</v>
      </c>
    </row>
    <row r="66" spans="1:23" ht="15" customHeight="1">
      <c r="C66" s="126"/>
      <c r="D66" s="127"/>
      <c r="E66" s="128"/>
      <c r="F66" s="128"/>
      <c r="G66" s="128"/>
      <c r="H66" s="127"/>
      <c r="I66" s="128"/>
      <c r="J66" s="128"/>
      <c r="K66" s="128"/>
      <c r="L66" s="127"/>
      <c r="M66" s="128"/>
      <c r="N66" s="128"/>
      <c r="O66" s="128"/>
      <c r="P66" s="127"/>
      <c r="Q66" s="127"/>
      <c r="R66" s="128"/>
      <c r="S66" s="128"/>
    </row>
    <row r="67" spans="1:23" ht="30.75" customHeight="1">
      <c r="C67" s="129" t="s">
        <v>453</v>
      </c>
      <c r="D67" s="125" t="s">
        <v>91</v>
      </c>
      <c r="E67" s="125"/>
      <c r="F67" s="125" t="s">
        <v>90</v>
      </c>
      <c r="G67" s="125" t="s">
        <v>89</v>
      </c>
      <c r="H67" s="125" t="s">
        <v>91</v>
      </c>
      <c r="I67" s="125"/>
      <c r="J67" s="125" t="s">
        <v>90</v>
      </c>
      <c r="K67" s="125" t="s">
        <v>89</v>
      </c>
      <c r="L67" s="125" t="s">
        <v>91</v>
      </c>
      <c r="M67" s="125"/>
      <c r="N67" s="125" t="s">
        <v>90</v>
      </c>
      <c r="O67" s="125" t="s">
        <v>89</v>
      </c>
      <c r="P67" s="125" t="s">
        <v>91</v>
      </c>
      <c r="Q67" s="125"/>
      <c r="R67" s="125" t="s">
        <v>90</v>
      </c>
      <c r="S67" s="125" t="s">
        <v>89</v>
      </c>
      <c r="T67" s="125" t="s">
        <v>91</v>
      </c>
      <c r="U67" s="125"/>
      <c r="V67" s="125" t="s">
        <v>90</v>
      </c>
      <c r="W67" s="125" t="s">
        <v>89</v>
      </c>
    </row>
    <row r="68" spans="1:23" ht="15" customHeight="1">
      <c r="C68" s="126" t="s">
        <v>438</v>
      </c>
      <c r="D68" s="127">
        <f>IF(SUMIFS('Quick Stats Data'!D:D,'Quick Stats Data'!A:A,$C$67,'Quick Stats Data'!$B:$B,$C68,'Quick Stats Data'!$C:$C,$D$6)=0," ",SUMIFS('Quick Stats Data'!D:D,'Quick Stats Data'!A:A,$C$67,'Quick Stats Data'!$B:$B,$C68,'Quick Stats Data'!$C:$C,$D$6))</f>
        <v>13.37</v>
      </c>
      <c r="E68" s="128" t="str">
        <f>IF(SUMIFS('Quick Stats Data'!K:K,'Quick Stats Data'!A:A,$C$67,'Quick Stats Data'!B:B,C68,'Quick Stats Data'!C:C,$D$6)&gt;=50,"**",(IF(SUMIFS('Quick Stats Data'!K:K,'Quick Stats Data'!A:A,$C$67,'Quick Stats Data'!B:B,C68,'Quick Stats Data'!C:C,$D$6)&gt;25,IF(SUMIFS('Quick Stats Data'!K:K,'Quick Stats Data'!A:A,$C$67,'Quick Stats Data'!B:B,C68,'Quick Stats Data'!C:C,$D$6),"*"," ")," ")))</f>
        <v xml:space="preserve"> </v>
      </c>
      <c r="F68" s="128">
        <f>IF(SUMIFS('Quick Stats Data'!E:E,'Quick Stats Data'!A:A,$C$67,'Quick Stats Data'!$B:$B,$C68,'Quick Stats Data'!$C:$C,$D$6)=0," ",SUMIFS('Quick Stats Data'!E:E,'Quick Stats Data'!A:A,$C$67,'Quick Stats Data'!$B:$B,$C68,'Quick Stats Data'!$C:$C,$D$6))</f>
        <v>11.6</v>
      </c>
      <c r="G68" s="128">
        <f>IF(SUMIFS('Quick Stats Data'!F:F,'Quick Stats Data'!A:A,$C$67,'Quick Stats Data'!$B:$B,$C68,'Quick Stats Data'!$C:$C,$D$6)=0," ",SUMIFS('Quick Stats Data'!F:F,'Quick Stats Data'!A:A,$C$67,'Quick Stats Data'!$B:$B,$C68,'Quick Stats Data'!$C:$C,$D$6))</f>
        <v>15.35</v>
      </c>
      <c r="H68" s="127">
        <f>IF(SUMIFS('Quick Stats Data'!D:D,'Quick Stats Data'!A:A,$C$67,'Quick Stats Data'!$B:$B,$C68,'Quick Stats Data'!$C:$C,$H$6)=0," ",SUMIFS('Quick Stats Data'!D:D,'Quick Stats Data'!A:A,$C$67,'Quick Stats Data'!$B:$B,$C68,'Quick Stats Data'!$C:$C,$H$6))</f>
        <v>13.66</v>
      </c>
      <c r="I68" s="128" t="str">
        <f>IF(SUMIFS('Quick Stats Data'!K:K,'Quick Stats Data'!A:A,$C$67,'Quick Stats Data'!B:B,C68,'Quick Stats Data'!C:C,$H$6)&gt;=50,"**",(IF(SUMIFS('Quick Stats Data'!K:K,'Quick Stats Data'!A:A,$C$67,'Quick Stats Data'!B:B,C68,'Quick Stats Data'!C:C,$H$6)&gt;25,IF(SUMIFS('Quick Stats Data'!K:K,'Quick Stats Data'!A:A,$C$67,'Quick Stats Data'!B:B,C68,'Quick Stats Data'!C:C,$H$6),"*"," ")," ")))</f>
        <v xml:space="preserve"> </v>
      </c>
      <c r="J68" s="128">
        <f>IF(SUMIFS('Quick Stats Data'!E:E,'Quick Stats Data'!A:A,$C$67,'Quick Stats Data'!$B:$B,$C68,'Quick Stats Data'!$C:$C,$H$6)=0," ",SUMIFS('Quick Stats Data'!E:E,'Quick Stats Data'!A:A,$C$67,'Quick Stats Data'!$B:$B,$C68,'Quick Stats Data'!$C:$C,$H$6))</f>
        <v>12</v>
      </c>
      <c r="K68" s="128">
        <f>IF(SUMIFS('Quick Stats Data'!F:F,'Quick Stats Data'!A:A,$C$67,'Quick Stats Data'!$B:$B,$C68,'Quick Stats Data'!$C:$C,$H$6)=0," ",SUMIFS('Quick Stats Data'!F:F,'Quick Stats Data'!A:A,$C$67,'Quick Stats Data'!$B:$B,$C68,'Quick Stats Data'!$C:$C,$H$6))</f>
        <v>15.52</v>
      </c>
      <c r="L68" s="127">
        <f>IF(SUMIFS('Quick Stats Data'!D:D,'Quick Stats Data'!A:A,$C$67,'Quick Stats Data'!$B:$B,$C68,'Quick Stats Data'!$C:$C,$L$6)=0," ",SUMIFS('Quick Stats Data'!D:D,'Quick Stats Data'!A:A,$C$67,'Quick Stats Data'!$B:$B,$C68,'Quick Stats Data'!$C:$C,$L$6))</f>
        <v>15.64</v>
      </c>
      <c r="M68" s="128" t="str">
        <f>IF(SUMIFS('Quick Stats Data'!K:K,'Quick Stats Data'!A:A,$C$67,'Quick Stats Data'!B:B,C68,'Quick Stats Data'!C:C,$L$6)&gt;=50,"**",(IF(SUMIFS('Quick Stats Data'!K:K,'Quick Stats Data'!A:A,$C$67,'Quick Stats Data'!B:B,C68,'Quick Stats Data'!C:C,$L$6)&gt;25,IF(SUMIFS('Quick Stats Data'!K:K,'Quick Stats Data'!A:A,$C$67,'Quick Stats Data'!B:B,C68,'Quick Stats Data'!C:C,$L$6),"*"," ")," ")))</f>
        <v xml:space="preserve"> </v>
      </c>
      <c r="N68" s="128">
        <f>IF(SUMIFS('Quick Stats Data'!E:E,'Quick Stats Data'!A:A,$C$67,'Quick Stats Data'!$B:$B,$C68,'Quick Stats Data'!$C:$C,$L$6)=0," ",SUMIFS('Quick Stats Data'!E:E,'Quick Stats Data'!A:A,$C$67,'Quick Stats Data'!$B:$B,$C68,'Quick Stats Data'!$C:$C,$L$6))</f>
        <v>13.79</v>
      </c>
      <c r="O68" s="128">
        <f>IF(SUMIFS('Quick Stats Data'!F:F,'Quick Stats Data'!A:A,$C$67,'Quick Stats Data'!$B:$B,$C68,'Quick Stats Data'!$C:$C,$L$6)=0," ",SUMIFS('Quick Stats Data'!F:F,'Quick Stats Data'!A:A,$C$67,'Quick Stats Data'!$B:$B,$C68,'Quick Stats Data'!$C:$C,$L$6))</f>
        <v>17.7</v>
      </c>
      <c r="P68" s="127">
        <f>IF(SUMIFS('Quick Stats Data'!D:D,'Quick Stats Data'!A:A,$C$67,'Quick Stats Data'!$B:$B,$C68,'Quick Stats Data'!$C:$C,$P$6)=0," ",SUMIFS('Quick Stats Data'!D:D,'Quick Stats Data'!A:A,$C$67,'Quick Stats Data'!$B:$B,$C68,'Quick Stats Data'!$C:$C,$P$6))</f>
        <v>13.77</v>
      </c>
      <c r="Q68" s="128" t="str">
        <f>IF(SUMIFS('Quick Stats Data'!K:K,'Quick Stats Data'!A:A,$C$67,'Quick Stats Data'!B:B,C68,'Quick Stats Data'!C:C,$P$6)&gt;=50,"**",(IF(SUMIFS('Quick Stats Data'!K:K,'Quick Stats Data'!A:A,$C$67,'Quick Stats Data'!B:B,C68,'Quick Stats Data'!C:C,$P$6)&gt;25,IF(SUMIFS('Quick Stats Data'!K:K,'Quick Stats Data'!A:A,$C$67,'Quick Stats Data'!B:B,C68,'Quick Stats Data'!C:C,$P$6),"*"," ")," ")))</f>
        <v xml:space="preserve"> </v>
      </c>
      <c r="R68" s="128">
        <f>IF(SUMIFS('Quick Stats Data'!E:E,'Quick Stats Data'!A:A,$C$67,'Quick Stats Data'!$B:$B,$C68,'Quick Stats Data'!$C:$C,$P$6)=0," ",SUMIFS('Quick Stats Data'!E:E,'Quick Stats Data'!A:A,$C$67,'Quick Stats Data'!$B:$B,$C68,'Quick Stats Data'!$C:$C,$P$6))</f>
        <v>12.05</v>
      </c>
      <c r="S68" s="128">
        <f>IF(SUMIFS('Quick Stats Data'!F:F,'Quick Stats Data'!A:A,$C$67,'Quick Stats Data'!$B:$B,$C68,'Quick Stats Data'!$C:$C,$P$6)=0," ",SUMIFS('Quick Stats Data'!F:F,'Quick Stats Data'!A:A,$C$67,'Quick Stats Data'!$B:$B,$C68,'Quick Stats Data'!$C:$C,$P$6))</f>
        <v>15.69</v>
      </c>
      <c r="T68" s="127">
        <f>SUMIFS('Quick Stats Data'!D:D,'Quick Stats Data'!$A:$A,$C$67,'Quick Stats Data'!$B:$B,$C68,'Quick Stats Data'!$C:$C,$T$6)</f>
        <v>14.06</v>
      </c>
      <c r="U68" s="127"/>
      <c r="V68" s="128">
        <f>SUMIFS('Quick Stats Data'!E:E,'Quick Stats Data'!$A:$A,$C$67,'Quick Stats Data'!$B:$B,$C68,'Quick Stats Data'!$C:$C,$T$6)</f>
        <v>13.16</v>
      </c>
      <c r="W68" s="128">
        <f>SUMIFS('Quick Stats Data'!F:F,'Quick Stats Data'!$A:$A,$C$67,'Quick Stats Data'!$B:$B,$C68,'Quick Stats Data'!$C:$C,$T$6)</f>
        <v>15.02</v>
      </c>
    </row>
    <row r="69" spans="1:23" ht="15" customHeight="1">
      <c r="C69" s="126" t="s">
        <v>439</v>
      </c>
      <c r="D69" s="127">
        <f>IF(SUMIFS('Quick Stats Data'!D:D,'Quick Stats Data'!A:A,$C$67,'Quick Stats Data'!$B:$B,$C69,'Quick Stats Data'!$C:$C,$D$6)=0," ",SUMIFS('Quick Stats Data'!D:D,'Quick Stats Data'!A:A,$C$67,'Quick Stats Data'!$B:$B,$C69,'Quick Stats Data'!$C:$C,$D$6))</f>
        <v>19.079999999999998</v>
      </c>
      <c r="E69" s="128" t="str">
        <f>IF(SUMIFS('Quick Stats Data'!K:K,'Quick Stats Data'!A:A,$C$67,'Quick Stats Data'!B:B,C69,'Quick Stats Data'!C:C,$D$6)&gt;=50,"**",(IF(SUMIFS('Quick Stats Data'!K:K,'Quick Stats Data'!A:A,$C$67,'Quick Stats Data'!B:B,C69,'Quick Stats Data'!C:C,$D$6)&gt;25,IF(SUMIFS('Quick Stats Data'!K:K,'Quick Stats Data'!A:A,$C$67,'Quick Stats Data'!B:B,C69,'Quick Stats Data'!C:C,$D$6),"*"," ")," ")))</f>
        <v xml:space="preserve"> </v>
      </c>
      <c r="F69" s="128">
        <f>IF(SUMIFS('Quick Stats Data'!E:E,'Quick Stats Data'!A:A,$C$67,'Quick Stats Data'!$B:$B,$C69,'Quick Stats Data'!$C:$C,$D$6)=0," ",SUMIFS('Quick Stats Data'!E:E,'Quick Stats Data'!A:A,$C$67,'Quick Stats Data'!$B:$B,$C69,'Quick Stats Data'!$C:$C,$D$6))</f>
        <v>16.97</v>
      </c>
      <c r="G69" s="128">
        <f>IF(SUMIFS('Quick Stats Data'!F:F,'Quick Stats Data'!A:A,$C$67,'Quick Stats Data'!$B:$B,$C69,'Quick Stats Data'!$C:$C,$D$6)=0," ",SUMIFS('Quick Stats Data'!F:F,'Quick Stats Data'!A:A,$C$67,'Quick Stats Data'!$B:$B,$C69,'Quick Stats Data'!$C:$C,$D$6))</f>
        <v>21.39</v>
      </c>
      <c r="H69" s="127">
        <f>IF(SUMIFS('Quick Stats Data'!D:D,'Quick Stats Data'!A:A,$C$67,'Quick Stats Data'!$B:$B,$C69,'Quick Stats Data'!$C:$C,$H$6)=0," ",SUMIFS('Quick Stats Data'!D:D,'Quick Stats Data'!A:A,$C$67,'Quick Stats Data'!$B:$B,$C69,'Quick Stats Data'!$C:$C,$H$6))</f>
        <v>21.81</v>
      </c>
      <c r="I69" s="128" t="str">
        <f>IF(SUMIFS('Quick Stats Data'!K:K,'Quick Stats Data'!A:A,$C$67,'Quick Stats Data'!B:B,C69,'Quick Stats Data'!C:C,$H$6)&gt;=50,"**",(IF(SUMIFS('Quick Stats Data'!K:K,'Quick Stats Data'!A:A,$C$67,'Quick Stats Data'!B:B,C69,'Quick Stats Data'!C:C,$H$6)&gt;25,IF(SUMIFS('Quick Stats Data'!K:K,'Quick Stats Data'!A:A,$C$67,'Quick Stats Data'!B:B,C69,'Quick Stats Data'!C:C,$H$6),"*"," ")," ")))</f>
        <v xml:space="preserve"> </v>
      </c>
      <c r="J69" s="128">
        <f>IF(SUMIFS('Quick Stats Data'!E:E,'Quick Stats Data'!A:A,$C$67,'Quick Stats Data'!$B:$B,$C69,'Quick Stats Data'!$C:$C,$H$6)=0," ",SUMIFS('Quick Stats Data'!E:E,'Quick Stats Data'!A:A,$C$67,'Quick Stats Data'!$B:$B,$C69,'Quick Stats Data'!$C:$C,$H$6))</f>
        <v>19.89</v>
      </c>
      <c r="K69" s="128">
        <f>IF(SUMIFS('Quick Stats Data'!F:F,'Quick Stats Data'!A:A,$C$67,'Quick Stats Data'!$B:$B,$C69,'Quick Stats Data'!$C:$C,$H$6)=0," ",SUMIFS('Quick Stats Data'!F:F,'Quick Stats Data'!A:A,$C$67,'Quick Stats Data'!$B:$B,$C69,'Quick Stats Data'!$C:$C,$H$6))</f>
        <v>23.87</v>
      </c>
      <c r="L69" s="127">
        <f>IF(SUMIFS('Quick Stats Data'!D:D,'Quick Stats Data'!A:A,$C$67,'Quick Stats Data'!$B:$B,$C69,'Quick Stats Data'!$C:$C,$L$6)=0," ",SUMIFS('Quick Stats Data'!D:D,'Quick Stats Data'!A:A,$C$67,'Quick Stats Data'!$B:$B,$C69,'Quick Stats Data'!$C:$C,$L$6))</f>
        <v>23.58</v>
      </c>
      <c r="M69" s="128" t="str">
        <f>IF(SUMIFS('Quick Stats Data'!K:K,'Quick Stats Data'!A:A,$C$67,'Quick Stats Data'!B:B,C69,'Quick Stats Data'!C:C,$L$6)&gt;=50,"**",(IF(SUMIFS('Quick Stats Data'!K:K,'Quick Stats Data'!A:A,$C$67,'Quick Stats Data'!B:B,C69,'Quick Stats Data'!C:C,$L$6)&gt;25,IF(SUMIFS('Quick Stats Data'!K:K,'Quick Stats Data'!A:A,$C$67,'Quick Stats Data'!B:B,C69,'Quick Stats Data'!C:C,$L$6),"*"," ")," ")))</f>
        <v xml:space="preserve"> </v>
      </c>
      <c r="N69" s="128">
        <f>IF(SUMIFS('Quick Stats Data'!E:E,'Quick Stats Data'!A:A,$C$67,'Quick Stats Data'!$B:$B,$C69,'Quick Stats Data'!$C:$C,$L$6)=0," ",SUMIFS('Quick Stats Data'!E:E,'Quick Stats Data'!A:A,$C$67,'Quick Stats Data'!$B:$B,$C69,'Quick Stats Data'!$C:$C,$L$6))</f>
        <v>21.47</v>
      </c>
      <c r="O69" s="128">
        <f>IF(SUMIFS('Quick Stats Data'!F:F,'Quick Stats Data'!A:A,$C$67,'Quick Stats Data'!$B:$B,$C69,'Quick Stats Data'!$C:$C,$L$6)=0," ",SUMIFS('Quick Stats Data'!F:F,'Quick Stats Data'!A:A,$C$67,'Quick Stats Data'!$B:$B,$C69,'Quick Stats Data'!$C:$C,$L$6))</f>
        <v>25.82</v>
      </c>
      <c r="P69" s="127">
        <f>IF(SUMIFS('Quick Stats Data'!D:D,'Quick Stats Data'!A:A,$C$67,'Quick Stats Data'!$B:$B,$C69,'Quick Stats Data'!$C:$C,$P$6)=0," ",SUMIFS('Quick Stats Data'!D:D,'Quick Stats Data'!A:A,$C$67,'Quick Stats Data'!$B:$B,$C69,'Quick Stats Data'!$C:$C,$P$6))</f>
        <v>20.329999999999998</v>
      </c>
      <c r="Q69" s="128" t="str">
        <f>IF(SUMIFS('Quick Stats Data'!K:K,'Quick Stats Data'!A:A,$C$67,'Quick Stats Data'!B:B,C69,'Quick Stats Data'!C:C,$P$6)&gt;=50,"**",(IF(SUMIFS('Quick Stats Data'!K:K,'Quick Stats Data'!A:A,$C$67,'Quick Stats Data'!B:B,C69,'Quick Stats Data'!C:C,$P$6)&gt;25,IF(SUMIFS('Quick Stats Data'!K:K,'Quick Stats Data'!A:A,$C$67,'Quick Stats Data'!B:B,C69,'Quick Stats Data'!C:C,$P$6),"*"," ")," ")))</f>
        <v xml:space="preserve"> </v>
      </c>
      <c r="R69" s="128">
        <f>IF(SUMIFS('Quick Stats Data'!E:E,'Quick Stats Data'!A:A,$C$67,'Quick Stats Data'!$B:$B,$C69,'Quick Stats Data'!$C:$C,$P$6)=0," ",SUMIFS('Quick Stats Data'!E:E,'Quick Stats Data'!A:A,$C$67,'Quick Stats Data'!$B:$B,$C69,'Quick Stats Data'!$C:$C,$P$6))</f>
        <v>18.36</v>
      </c>
      <c r="S69" s="128">
        <f>IF(SUMIFS('Quick Stats Data'!F:F,'Quick Stats Data'!A:A,$C$67,'Quick Stats Data'!$B:$B,$C69,'Quick Stats Data'!$C:$C,$P$6)=0," ",SUMIFS('Quick Stats Data'!F:F,'Quick Stats Data'!A:A,$C$67,'Quick Stats Data'!$B:$B,$C69,'Quick Stats Data'!$C:$C,$P$6))</f>
        <v>22.44</v>
      </c>
      <c r="T69" s="127">
        <f>SUMIFS('Quick Stats Data'!D:D,'Quick Stats Data'!$A:$A,$C$67,'Quick Stats Data'!$B:$B,$C69,'Quick Stats Data'!$C:$C,$T$6)</f>
        <v>21.17</v>
      </c>
      <c r="U69" s="127"/>
      <c r="V69" s="128">
        <f>SUMIFS('Quick Stats Data'!E:E,'Quick Stats Data'!$A:$A,$C$67,'Quick Stats Data'!$B:$B,$C69,'Quick Stats Data'!$C:$C,$T$6)</f>
        <v>20.14</v>
      </c>
      <c r="W69" s="128">
        <f>SUMIFS('Quick Stats Data'!F:F,'Quick Stats Data'!$A:$A,$C$67,'Quick Stats Data'!$B:$B,$C69,'Quick Stats Data'!$C:$C,$T$6)</f>
        <v>22.24</v>
      </c>
    </row>
    <row r="70" spans="1:23" ht="15" customHeight="1">
      <c r="C70" s="126" t="s">
        <v>440</v>
      </c>
      <c r="D70" s="127">
        <f>IF(SUMIFS('Quick Stats Data'!D:D,'Quick Stats Data'!A:A,$C$67,'Quick Stats Data'!$B:$B,$C70,'Quick Stats Data'!$C:$C,$D$6)=0," ",SUMIFS('Quick Stats Data'!D:D,'Quick Stats Data'!A:A,$C$67,'Quick Stats Data'!$B:$B,$C70,'Quick Stats Data'!$C:$C,$D$6))</f>
        <v>16.25</v>
      </c>
      <c r="E70" s="128" t="str">
        <f>IF(SUMIFS('Quick Stats Data'!K:K,'Quick Stats Data'!A:A,$C$67,'Quick Stats Data'!B:B,C70,'Quick Stats Data'!C:C,$D$6)&gt;=50,"**",(IF(SUMIFS('Quick Stats Data'!K:K,'Quick Stats Data'!A:A,$C$67,'Quick Stats Data'!B:B,C70,'Quick Stats Data'!C:C,$D$6)&gt;25,IF(SUMIFS('Quick Stats Data'!K:K,'Quick Stats Data'!A:A,$C$67,'Quick Stats Data'!B:B,C70,'Quick Stats Data'!C:C,$D$6),"*"," ")," ")))</f>
        <v xml:space="preserve"> </v>
      </c>
      <c r="F70" s="128">
        <f>IF(SUMIFS('Quick Stats Data'!E:E,'Quick Stats Data'!A:A,$C$67,'Quick Stats Data'!$B:$B,$C70,'Quick Stats Data'!$C:$C,$D$6)=0," ",SUMIFS('Quick Stats Data'!E:E,'Quick Stats Data'!A:A,$C$67,'Quick Stats Data'!$B:$B,$C70,'Quick Stats Data'!$C:$C,$D$6))</f>
        <v>14.85</v>
      </c>
      <c r="G70" s="128">
        <f>IF(SUMIFS('Quick Stats Data'!F:F,'Quick Stats Data'!A:A,$C$67,'Quick Stats Data'!$B:$B,$C70,'Quick Stats Data'!$C:$C,$D$6)=0," ",SUMIFS('Quick Stats Data'!F:F,'Quick Stats Data'!A:A,$C$67,'Quick Stats Data'!$B:$B,$C70,'Quick Stats Data'!$C:$C,$D$6))</f>
        <v>17.760000000000002</v>
      </c>
      <c r="H70" s="127">
        <f>IF(SUMIFS('Quick Stats Data'!D:D,'Quick Stats Data'!A:A,$C$67,'Quick Stats Data'!$B:$B,$C70,'Quick Stats Data'!$C:$C,$H$6)=0," ",SUMIFS('Quick Stats Data'!D:D,'Quick Stats Data'!A:A,$C$67,'Quick Stats Data'!$B:$B,$C70,'Quick Stats Data'!$C:$C,$H$6))</f>
        <v>17.75</v>
      </c>
      <c r="I70" s="128" t="str">
        <f>IF(SUMIFS('Quick Stats Data'!K:K,'Quick Stats Data'!A:A,$C$67,'Quick Stats Data'!B:B,C70,'Quick Stats Data'!C:C,$H$6)&gt;=50,"**",(IF(SUMIFS('Quick Stats Data'!K:K,'Quick Stats Data'!A:A,$C$67,'Quick Stats Data'!B:B,C70,'Quick Stats Data'!C:C,$H$6)&gt;25,IF(SUMIFS('Quick Stats Data'!K:K,'Quick Stats Data'!A:A,$C$67,'Quick Stats Data'!B:B,C70,'Quick Stats Data'!C:C,$H$6),"*"," ")," ")))</f>
        <v xml:space="preserve"> </v>
      </c>
      <c r="J70" s="128">
        <f>IF(SUMIFS('Quick Stats Data'!E:E,'Quick Stats Data'!A:A,$C$67,'Quick Stats Data'!$B:$B,$C70,'Quick Stats Data'!$C:$C,$H$6)=0," ",SUMIFS('Quick Stats Data'!E:E,'Quick Stats Data'!A:A,$C$67,'Quick Stats Data'!$B:$B,$C70,'Quick Stats Data'!$C:$C,$H$6))</f>
        <v>16.46</v>
      </c>
      <c r="K70" s="128">
        <f>IF(SUMIFS('Quick Stats Data'!F:F,'Quick Stats Data'!A:A,$C$67,'Quick Stats Data'!$B:$B,$C70,'Quick Stats Data'!$C:$C,$H$6)=0," ",SUMIFS('Quick Stats Data'!F:F,'Quick Stats Data'!A:A,$C$67,'Quick Stats Data'!$B:$B,$C70,'Quick Stats Data'!$C:$C,$H$6))</f>
        <v>19.13</v>
      </c>
      <c r="L70" s="127">
        <f>IF(SUMIFS('Quick Stats Data'!D:D,'Quick Stats Data'!A:A,$C$67,'Quick Stats Data'!$B:$B,$C70,'Quick Stats Data'!$C:$C,$L$6)=0," ",SUMIFS('Quick Stats Data'!D:D,'Quick Stats Data'!A:A,$C$67,'Quick Stats Data'!$B:$B,$C70,'Quick Stats Data'!$C:$C,$L$6))</f>
        <v>19.68</v>
      </c>
      <c r="M70" s="128" t="str">
        <f>IF(SUMIFS('Quick Stats Data'!K:K,'Quick Stats Data'!A:A,$C$67,'Quick Stats Data'!B:B,C70,'Quick Stats Data'!C:C,$L$6)&gt;=50,"**",(IF(SUMIFS('Quick Stats Data'!K:K,'Quick Stats Data'!A:A,$C$67,'Quick Stats Data'!B:B,C70,'Quick Stats Data'!C:C,$L$6)&gt;25,IF(SUMIFS('Quick Stats Data'!K:K,'Quick Stats Data'!A:A,$C$67,'Quick Stats Data'!B:B,C70,'Quick Stats Data'!C:C,$L$6),"*"," ")," ")))</f>
        <v xml:space="preserve"> </v>
      </c>
      <c r="N70" s="128">
        <f>IF(SUMIFS('Quick Stats Data'!E:E,'Quick Stats Data'!A:A,$C$67,'Quick Stats Data'!$B:$B,$C70,'Quick Stats Data'!$C:$C,$L$6)=0," ",SUMIFS('Quick Stats Data'!E:E,'Quick Stats Data'!A:A,$C$67,'Quick Stats Data'!$B:$B,$C70,'Quick Stats Data'!$C:$C,$L$6))</f>
        <v>18.239999999999998</v>
      </c>
      <c r="O70" s="128">
        <f>IF(SUMIFS('Quick Stats Data'!F:F,'Quick Stats Data'!A:A,$C$67,'Quick Stats Data'!$B:$B,$C70,'Quick Stats Data'!$C:$C,$L$6)=0," ",SUMIFS('Quick Stats Data'!F:F,'Quick Stats Data'!A:A,$C$67,'Quick Stats Data'!$B:$B,$C70,'Quick Stats Data'!$C:$C,$L$6))</f>
        <v>21.2</v>
      </c>
      <c r="P70" s="127">
        <f>IF(SUMIFS('Quick Stats Data'!D:D,'Quick Stats Data'!A:A,$C$67,'Quick Stats Data'!$B:$B,$C70,'Quick Stats Data'!$C:$C,$P$6)=0," ",SUMIFS('Quick Stats Data'!D:D,'Quick Stats Data'!A:A,$C$67,'Quick Stats Data'!$B:$B,$C70,'Quick Stats Data'!$C:$C,$P$6))</f>
        <v>17.07</v>
      </c>
      <c r="Q70" s="128" t="str">
        <f>IF(SUMIFS('Quick Stats Data'!K:K,'Quick Stats Data'!A:A,$C$67,'Quick Stats Data'!B:B,C70,'Quick Stats Data'!C:C,$P$6)&gt;=50,"**",(IF(SUMIFS('Quick Stats Data'!K:K,'Quick Stats Data'!A:A,$C$67,'Quick Stats Data'!B:B,C70,'Quick Stats Data'!C:C,$P$6)&gt;25,IF(SUMIFS('Quick Stats Data'!K:K,'Quick Stats Data'!A:A,$C$67,'Quick Stats Data'!B:B,C70,'Quick Stats Data'!C:C,$P$6),"*"," ")," ")))</f>
        <v xml:space="preserve"> </v>
      </c>
      <c r="R70" s="128">
        <f>IF(SUMIFS('Quick Stats Data'!E:E,'Quick Stats Data'!A:A,$C$67,'Quick Stats Data'!$B:$B,$C70,'Quick Stats Data'!$C:$C,$P$6)=0," ",SUMIFS('Quick Stats Data'!E:E,'Quick Stats Data'!A:A,$C$67,'Quick Stats Data'!$B:$B,$C70,'Quick Stats Data'!$C:$C,$P$6))</f>
        <v>15.74</v>
      </c>
      <c r="S70" s="128">
        <f>IF(SUMIFS('Quick Stats Data'!F:F,'Quick Stats Data'!A:A,$C$67,'Quick Stats Data'!$B:$B,$C70,'Quick Stats Data'!$C:$C,$P$6)=0," ",SUMIFS('Quick Stats Data'!F:F,'Quick Stats Data'!A:A,$C$67,'Quick Stats Data'!$B:$B,$C70,'Quick Stats Data'!$C:$C,$P$6))</f>
        <v>18.48</v>
      </c>
      <c r="T70" s="127">
        <f>SUMIFS('Quick Stats Data'!D:D,'Quick Stats Data'!$A:$A,$C$67,'Quick Stats Data'!$B:$B,$C70,'Quick Stats Data'!$C:$C,$T$6)</f>
        <v>17.64</v>
      </c>
      <c r="U70" s="127"/>
      <c r="V70" s="128">
        <f>SUMIFS('Quick Stats Data'!E:E,'Quick Stats Data'!$A:$A,$C$67,'Quick Stats Data'!$B:$B,$C70,'Quick Stats Data'!$C:$C,$T$6)</f>
        <v>16.95</v>
      </c>
      <c r="W70" s="128">
        <f>SUMIFS('Quick Stats Data'!F:F,'Quick Stats Data'!$A:$A,$C$67,'Quick Stats Data'!$B:$B,$C70,'Quick Stats Data'!$C:$C,$T$6)</f>
        <v>18.36</v>
      </c>
    </row>
    <row r="71" spans="1:23" ht="1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</row>
    <row r="72" spans="1:23" s="52" customFormat="1" ht="30.75" customHeight="1">
      <c r="C72" s="129" t="s">
        <v>452</v>
      </c>
      <c r="D72" s="125" t="s">
        <v>91</v>
      </c>
      <c r="E72" s="125"/>
      <c r="F72" s="125" t="s">
        <v>90</v>
      </c>
      <c r="G72" s="125" t="s">
        <v>89</v>
      </c>
      <c r="H72" s="125" t="s">
        <v>91</v>
      </c>
      <c r="I72" s="125"/>
      <c r="J72" s="125" t="s">
        <v>90</v>
      </c>
      <c r="K72" s="125" t="s">
        <v>89</v>
      </c>
      <c r="L72" s="125" t="s">
        <v>91</v>
      </c>
      <c r="M72" s="125"/>
      <c r="N72" s="125" t="s">
        <v>90</v>
      </c>
      <c r="O72" s="125" t="s">
        <v>89</v>
      </c>
      <c r="P72" s="125" t="s">
        <v>91</v>
      </c>
      <c r="Q72" s="125"/>
      <c r="R72" s="125" t="s">
        <v>90</v>
      </c>
      <c r="S72" s="125" t="s">
        <v>89</v>
      </c>
      <c r="T72" s="125" t="s">
        <v>91</v>
      </c>
      <c r="U72" s="125"/>
      <c r="V72" s="125" t="s">
        <v>90</v>
      </c>
      <c r="W72" s="125" t="s">
        <v>89</v>
      </c>
    </row>
    <row r="73" spans="1:23" ht="15" customHeight="1">
      <c r="C73" s="126" t="s">
        <v>451</v>
      </c>
      <c r="D73" s="127">
        <f>IF(SUMIFS('Quick Stats Data'!D:D,'Quick Stats Data'!A:A,$C$72,'Quick Stats Data'!$B:$B,$C73,'Quick Stats Data'!$C:$C,$D$6)=0," ",SUMIFS('Quick Stats Data'!D:D,'Quick Stats Data'!A:A,$C$72,'Quick Stats Data'!$B:$B,$C73,'Quick Stats Data'!$C:$C,$D$6))</f>
        <v>43.44605</v>
      </c>
      <c r="E73" s="128" t="str">
        <f>IF(SUMIFS('Quick Stats Data'!K:K,'Quick Stats Data'!A:A,$C$72,'Quick Stats Data'!B:B,C73,'Quick Stats Data'!C:C,$D$6)&gt;=50,"**",(IF(SUMIFS('Quick Stats Data'!K:K,'Quick Stats Data'!A:A,$C$72,'Quick Stats Data'!B:B,C73,'Quick Stats Data'!C:C,$D$6)&gt;25,IF(SUMIFS('Quick Stats Data'!K:K,'Quick Stats Data'!A:A,$C$72,'Quick Stats Data'!B:B,C73,'Quick Stats Data'!C:C,$D$6),"*"," ")," ")))</f>
        <v xml:space="preserve"> </v>
      </c>
      <c r="F73" s="128">
        <f>IF(SUMIFS('Quick Stats Data'!E:E,'Quick Stats Data'!A:A,$C$72,'Quick Stats Data'!$B:$B,$C73,'Quick Stats Data'!$C:$C,$D$6)=0," ",SUMIFS('Quick Stats Data'!E:E,'Quick Stats Data'!A:A,$C$72,'Quick Stats Data'!$B:$B,$C73,'Quick Stats Data'!$C:$C,$D$6))</f>
        <v>41.574330000000003</v>
      </c>
      <c r="G73" s="128">
        <f>IF(SUMIFS('Quick Stats Data'!F:F,'Quick Stats Data'!A:A,$C$72,'Quick Stats Data'!$B:$B,$C73,'Quick Stats Data'!$C:$C,$D$6)=0," ",SUMIFS('Quick Stats Data'!F:F,'Quick Stats Data'!A:A,$C$72,'Quick Stats Data'!$B:$B,$C73,'Quick Stats Data'!$C:$C,$D$6))</f>
        <v>45.336660000000002</v>
      </c>
      <c r="H73" s="127">
        <f>IF(SUMIFS('Quick Stats Data'!D:D,'Quick Stats Data'!A:A,$C$72,'Quick Stats Data'!$B:$B,$C73,'Quick Stats Data'!$C:$C,$H$6)=0," ",SUMIFS('Quick Stats Data'!D:D,'Quick Stats Data'!A:A,$C$72,'Quick Stats Data'!$B:$B,$C73,'Quick Stats Data'!$C:$C,$H$6))</f>
        <v>40.246369999999999</v>
      </c>
      <c r="I73" s="128" t="str">
        <f>IF(SUMIFS('Quick Stats Data'!K:K,'Quick Stats Data'!A:A,$C$72,'Quick Stats Data'!B:B,C73,'Quick Stats Data'!C:C,$H$6)&gt;=50,"**",(IF(SUMIFS('Quick Stats Data'!K:K,'Quick Stats Data'!A:A,$C$72,'Quick Stats Data'!B:B,C73,'Quick Stats Data'!C:C,$H$6)&gt;25,IF(SUMIFS('Quick Stats Data'!K:K,'Quick Stats Data'!A:A,$C$72,'Quick Stats Data'!B:B,C73,'Quick Stats Data'!C:C,$H$6),"*"," ")," ")))</f>
        <v xml:space="preserve"> </v>
      </c>
      <c r="J73" s="128">
        <f>IF(SUMIFS('Quick Stats Data'!E:E,'Quick Stats Data'!A:A,$C$72,'Quick Stats Data'!$B:$B,$C73,'Quick Stats Data'!$C:$C,$H$6)=0," ",SUMIFS('Quick Stats Data'!E:E,'Quick Stats Data'!A:A,$C$72,'Quick Stats Data'!$B:$B,$C73,'Quick Stats Data'!$C:$C,$H$6))</f>
        <v>38.501359999999998</v>
      </c>
      <c r="K73" s="128">
        <f>IF(SUMIFS('Quick Stats Data'!F:F,'Quick Stats Data'!A:A,$C$72,'Quick Stats Data'!$B:$B,$C73,'Quick Stats Data'!$C:$C,$H$6)=0," ",SUMIFS('Quick Stats Data'!F:F,'Quick Stats Data'!A:A,$C$72,'Quick Stats Data'!$B:$B,$C73,'Quick Stats Data'!$C:$C,$H$6))</f>
        <v>42.016440000000003</v>
      </c>
      <c r="L73" s="127">
        <f>IF(SUMIFS('Quick Stats Data'!D:D,'Quick Stats Data'!A:A,$C$72,'Quick Stats Data'!$B:$B,$C73,'Quick Stats Data'!$C:$C,$L$6)=0," ",SUMIFS('Quick Stats Data'!D:D,'Quick Stats Data'!A:A,$C$72,'Quick Stats Data'!$B:$B,$C73,'Quick Stats Data'!$C:$C,$L$6))</f>
        <v>40.322690000000001</v>
      </c>
      <c r="M73" s="128" t="str">
        <f>IF(SUMIFS('Quick Stats Data'!K:K,'Quick Stats Data'!A:A,$C$72,'Quick Stats Data'!B:B,C73,'Quick Stats Data'!C:C,$L$6)&gt;=50,"**",(IF(SUMIFS('Quick Stats Data'!K:K,'Quick Stats Data'!A:A,$C$72,'Quick Stats Data'!B:B,C73,'Quick Stats Data'!C:C,$L$6)&gt;25,IF(SUMIFS('Quick Stats Data'!K:K,'Quick Stats Data'!A:A,$C$72,'Quick Stats Data'!B:B,C73,'Quick Stats Data'!C:C,$L$6),"*"," ")," ")))</f>
        <v xml:space="preserve"> </v>
      </c>
      <c r="N73" s="128">
        <f>IF(SUMIFS('Quick Stats Data'!E:E,'Quick Stats Data'!A:A,$C$72,'Quick Stats Data'!$B:$B,$C73,'Quick Stats Data'!$C:$C,$L$6)=0," ",SUMIFS('Quick Stats Data'!E:E,'Quick Stats Data'!A:A,$C$72,'Quick Stats Data'!$B:$B,$C73,'Quick Stats Data'!$C:$C,$L$6))</f>
        <v>38.546779999999998</v>
      </c>
      <c r="O73" s="128">
        <f>IF(SUMIFS('Quick Stats Data'!F:F,'Quick Stats Data'!A:A,$C$72,'Quick Stats Data'!$B:$B,$C73,'Quick Stats Data'!$C:$C,$L$6)=0," ",SUMIFS('Quick Stats Data'!F:F,'Quick Stats Data'!A:A,$C$72,'Quick Stats Data'!$B:$B,$C73,'Quick Stats Data'!$C:$C,$L$6))</f>
        <v>42.124339999999997</v>
      </c>
      <c r="P73" s="127">
        <f>IF(SUMIFS('Quick Stats Data'!D:D,'Quick Stats Data'!A:A,$C$72,'Quick Stats Data'!$B:$B,$C73,'Quick Stats Data'!$C:$C,$P$6)=0," ",SUMIFS('Quick Stats Data'!D:D,'Quick Stats Data'!A:A,$C$72,'Quick Stats Data'!$B:$B,$C73,'Quick Stats Data'!$C:$C,$P$6))</f>
        <v>42.344380000000001</v>
      </c>
      <c r="Q73" s="128" t="str">
        <f>IF(SUMIFS('Quick Stats Data'!K:K,'Quick Stats Data'!A:A,$C$72,'Quick Stats Data'!B:B,C73,'Quick Stats Data'!C:C,$P$6)&gt;=50,"**",(IF(SUMIFS('Quick Stats Data'!K:K,'Quick Stats Data'!A:A,$C$72,'Quick Stats Data'!B:B,C73,'Quick Stats Data'!C:C,$P$6)&gt;25,IF(SUMIFS('Quick Stats Data'!K:K,'Quick Stats Data'!A:A,$C$72,'Quick Stats Data'!B:B,C73,'Quick Stats Data'!C:C,$P$6),"*"," ")," ")))</f>
        <v xml:space="preserve"> </v>
      </c>
      <c r="R73" s="128">
        <f>IF(SUMIFS('Quick Stats Data'!E:E,'Quick Stats Data'!A:A,$C$72,'Quick Stats Data'!$B:$B,$C73,'Quick Stats Data'!$C:$C,$P$6)=0," ",SUMIFS('Quick Stats Data'!E:E,'Quick Stats Data'!A:A,$C$72,'Quick Stats Data'!$B:$B,$C73,'Quick Stats Data'!$C:$C,$P$6))</f>
        <v>40.633809999999997</v>
      </c>
      <c r="S73" s="128">
        <f>IF(SUMIFS('Quick Stats Data'!F:F,'Quick Stats Data'!A:A,$C$72,'Quick Stats Data'!$B:$B,$C73,'Quick Stats Data'!$C:$C,$P$6)=0," ",SUMIFS('Quick Stats Data'!F:F,'Quick Stats Data'!A:A,$C$72,'Quick Stats Data'!$B:$B,$C73,'Quick Stats Data'!$C:$C,$P$6))</f>
        <v>44.073500000000003</v>
      </c>
      <c r="T73" s="127">
        <f>SUMIFS('Quick Stats Data'!D:D,'Quick Stats Data'!$A:$A,$C$72,'Quick Stats Data'!$B:$B,$C73,'Quick Stats Data'!$C:$C,$T$6)</f>
        <v>41.625250000000001</v>
      </c>
      <c r="U73" s="127"/>
      <c r="V73" s="128">
        <f>SUMIFS('Quick Stats Data'!E:E,'Quick Stats Data'!$A:$A,$C$72,'Quick Stats Data'!$B:$B,$C73,'Quick Stats Data'!$C:$C,$T$6)</f>
        <v>40.73207</v>
      </c>
      <c r="W73" s="128">
        <f>SUMIFS('Quick Stats Data'!F:F,'Quick Stats Data'!$A:$A,$C$72,'Quick Stats Data'!$B:$B,$C73,'Quick Stats Data'!$C:$C,$T$6)</f>
        <v>42.523969999999998</v>
      </c>
    </row>
    <row r="74" spans="1:23" ht="15" customHeight="1">
      <c r="C74" s="126" t="s">
        <v>295</v>
      </c>
      <c r="D74" s="127">
        <f>IF(SUMIFS('Quick Stats Data'!D:D,'Quick Stats Data'!A:A,$C$72,'Quick Stats Data'!$B:$B,$C74,'Quick Stats Data'!$C:$C,$D$6)=0," ",SUMIFS('Quick Stats Data'!D:D,'Quick Stats Data'!A:A,$C$72,'Quick Stats Data'!$B:$B,$C74,'Quick Stats Data'!$C:$C,$D$6))</f>
        <v>37.494349999999997</v>
      </c>
      <c r="E74" s="128" t="str">
        <f>IF(SUMIFS('Quick Stats Data'!K:K,'Quick Stats Data'!A:A,$C$72,'Quick Stats Data'!B:B,C74,'Quick Stats Data'!C:C,$D$6)&gt;=50,"**",(IF(SUMIFS('Quick Stats Data'!K:K,'Quick Stats Data'!A:A,$C$72,'Quick Stats Data'!B:B,C74,'Quick Stats Data'!C:C,$D$6)&gt;25,IF(SUMIFS('Quick Stats Data'!K:K,'Quick Stats Data'!A:A,$C$72,'Quick Stats Data'!B:B,C74,'Quick Stats Data'!C:C,$D$6),"*"," ")," ")))</f>
        <v xml:space="preserve"> </v>
      </c>
      <c r="F74" s="128">
        <f>IF(SUMIFS('Quick Stats Data'!E:E,'Quick Stats Data'!A:A,$C$72,'Quick Stats Data'!$B:$B,$C74,'Quick Stats Data'!$C:$C,$D$6)=0," ",SUMIFS('Quick Stats Data'!E:E,'Quick Stats Data'!A:A,$C$72,'Quick Stats Data'!$B:$B,$C74,'Quick Stats Data'!$C:$C,$D$6))</f>
        <v>35.624659999999999</v>
      </c>
      <c r="G74" s="128">
        <f>IF(SUMIFS('Quick Stats Data'!F:F,'Quick Stats Data'!A:A,$C$72,'Quick Stats Data'!$B:$B,$C74,'Quick Stats Data'!$C:$C,$D$6)=0," ",SUMIFS('Quick Stats Data'!F:F,'Quick Stats Data'!A:A,$C$72,'Quick Stats Data'!$B:$B,$C74,'Quick Stats Data'!$C:$C,$D$6))</f>
        <v>39.40211</v>
      </c>
      <c r="H74" s="127">
        <f>IF(SUMIFS('Quick Stats Data'!D:D,'Quick Stats Data'!A:A,$C$72,'Quick Stats Data'!$B:$B,$C74,'Quick Stats Data'!$C:$C,$H$6)=0," ",SUMIFS('Quick Stats Data'!D:D,'Quick Stats Data'!A:A,$C$72,'Quick Stats Data'!$B:$B,$C74,'Quick Stats Data'!$C:$C,$H$6))</f>
        <v>38.17192</v>
      </c>
      <c r="I74" s="128" t="str">
        <f>IF(SUMIFS('Quick Stats Data'!K:K,'Quick Stats Data'!A:A,$C$72,'Quick Stats Data'!B:B,C74,'Quick Stats Data'!C:C,$H$6)&gt;=50,"**",(IF(SUMIFS('Quick Stats Data'!K:K,'Quick Stats Data'!A:A,$C$72,'Quick Stats Data'!B:B,C74,'Quick Stats Data'!C:C,$H$6)&gt;25,IF(SUMIFS('Quick Stats Data'!K:K,'Quick Stats Data'!A:A,$C$72,'Quick Stats Data'!B:B,C74,'Quick Stats Data'!C:C,$H$6),"*"," ")," ")))</f>
        <v xml:space="preserve"> </v>
      </c>
      <c r="J74" s="128">
        <f>IF(SUMIFS('Quick Stats Data'!E:E,'Quick Stats Data'!A:A,$C$72,'Quick Stats Data'!$B:$B,$C74,'Quick Stats Data'!$C:$C,$H$6)=0," ",SUMIFS('Quick Stats Data'!E:E,'Quick Stats Data'!A:A,$C$72,'Quick Stats Data'!$B:$B,$C74,'Quick Stats Data'!$C:$C,$H$6))</f>
        <v>36.379159999999999</v>
      </c>
      <c r="K74" s="128">
        <f>IF(SUMIFS('Quick Stats Data'!F:F,'Quick Stats Data'!A:A,$C$72,'Quick Stats Data'!$B:$B,$C74,'Quick Stats Data'!$C:$C,$H$6)=0," ",SUMIFS('Quick Stats Data'!F:F,'Quick Stats Data'!A:A,$C$72,'Quick Stats Data'!$B:$B,$C74,'Quick Stats Data'!$C:$C,$H$6))</f>
        <v>39.997489999999999</v>
      </c>
      <c r="L74" s="127">
        <f>IF(SUMIFS('Quick Stats Data'!D:D,'Quick Stats Data'!A:A,$C$72,'Quick Stats Data'!$B:$B,$C74,'Quick Stats Data'!$C:$C,$L$6)=0," ",SUMIFS('Quick Stats Data'!D:D,'Quick Stats Data'!A:A,$C$72,'Quick Stats Data'!$B:$B,$C74,'Quick Stats Data'!$C:$C,$L$6))</f>
        <v>37.550449999999998</v>
      </c>
      <c r="M74" s="128" t="str">
        <f>IF(SUMIFS('Quick Stats Data'!K:K,'Quick Stats Data'!A:A,$C$72,'Quick Stats Data'!B:B,C74,'Quick Stats Data'!C:C,$L$6)&gt;=50,"**",(IF(SUMIFS('Quick Stats Data'!K:K,'Quick Stats Data'!A:A,$C$72,'Quick Stats Data'!B:B,C74,'Quick Stats Data'!C:C,$L$6)&gt;25,IF(SUMIFS('Quick Stats Data'!K:K,'Quick Stats Data'!A:A,$C$72,'Quick Stats Data'!B:B,C74,'Quick Stats Data'!C:C,$L$6),"*"," ")," ")))</f>
        <v xml:space="preserve"> </v>
      </c>
      <c r="N74" s="128">
        <f>IF(SUMIFS('Quick Stats Data'!E:E,'Quick Stats Data'!A:A,$C$72,'Quick Stats Data'!$B:$B,$C74,'Quick Stats Data'!$C:$C,$L$6)=0," ",SUMIFS('Quick Stats Data'!E:E,'Quick Stats Data'!A:A,$C$72,'Quick Stats Data'!$B:$B,$C74,'Quick Stats Data'!$C:$C,$L$6))</f>
        <v>35.759230000000002</v>
      </c>
      <c r="O74" s="128">
        <f>IF(SUMIFS('Quick Stats Data'!F:F,'Quick Stats Data'!A:A,$C$72,'Quick Stats Data'!$B:$B,$C74,'Quick Stats Data'!$C:$C,$L$6)=0," ",SUMIFS('Quick Stats Data'!F:F,'Quick Stats Data'!A:A,$C$72,'Quick Stats Data'!$B:$B,$C74,'Quick Stats Data'!$C:$C,$L$6))</f>
        <v>39.376399999999997</v>
      </c>
      <c r="P74" s="127">
        <f>IF(SUMIFS('Quick Stats Data'!D:D,'Quick Stats Data'!A:A,$C$72,'Quick Stats Data'!$B:$B,$C74,'Quick Stats Data'!$C:$C,$P$6)=0," ",SUMIFS('Quick Stats Data'!D:D,'Quick Stats Data'!A:A,$C$72,'Quick Stats Data'!$B:$B,$C74,'Quick Stats Data'!$C:$C,$P$6))</f>
        <v>37.011330000000001</v>
      </c>
      <c r="Q74" s="128" t="str">
        <f>IF(SUMIFS('Quick Stats Data'!K:K,'Quick Stats Data'!A:A,$C$72,'Quick Stats Data'!B:B,C74,'Quick Stats Data'!C:C,$P$6)&gt;=50,"**",(IF(SUMIFS('Quick Stats Data'!K:K,'Quick Stats Data'!A:A,$C$72,'Quick Stats Data'!B:B,C74,'Quick Stats Data'!C:C,$P$6)&gt;25,IF(SUMIFS('Quick Stats Data'!K:K,'Quick Stats Data'!A:A,$C$72,'Quick Stats Data'!B:B,C74,'Quick Stats Data'!C:C,$P$6),"*"," ")," ")))</f>
        <v xml:space="preserve"> </v>
      </c>
      <c r="R74" s="128">
        <f>IF(SUMIFS('Quick Stats Data'!E:E,'Quick Stats Data'!A:A,$C$72,'Quick Stats Data'!$B:$B,$C74,'Quick Stats Data'!$C:$C,$P$6)=0," ",SUMIFS('Quick Stats Data'!E:E,'Quick Stats Data'!A:A,$C$72,'Quick Stats Data'!$B:$B,$C74,'Quick Stats Data'!$C:$C,$P$6))</f>
        <v>35.32432</v>
      </c>
      <c r="S74" s="128">
        <f>IF(SUMIFS('Quick Stats Data'!F:F,'Quick Stats Data'!A:A,$C$72,'Quick Stats Data'!$B:$B,$C74,'Quick Stats Data'!$C:$C,$P$6)=0," ",SUMIFS('Quick Stats Data'!F:F,'Quick Stats Data'!A:A,$C$72,'Quick Stats Data'!$B:$B,$C74,'Quick Stats Data'!$C:$C,$P$6))</f>
        <v>38.730670000000003</v>
      </c>
      <c r="T74" s="127">
        <f>SUMIFS('Quick Stats Data'!D:D,'Quick Stats Data'!$A:$A,$C$72,'Quick Stats Data'!$B:$B,$C74,'Quick Stats Data'!$C:$C,$T$6)</f>
        <v>37.560220000000001</v>
      </c>
      <c r="U74" s="127"/>
      <c r="V74" s="128">
        <f>SUMIFS('Quick Stats Data'!E:E,'Quick Stats Data'!$A:$A,$C$72,'Quick Stats Data'!$B:$B,$C74,'Quick Stats Data'!$C:$C,$T$6)</f>
        <v>36.661290000000001</v>
      </c>
      <c r="W74" s="128">
        <f>SUMIFS('Quick Stats Data'!F:F,'Quick Stats Data'!$A:$A,$C$72,'Quick Stats Data'!$B:$B,$C74,'Quick Stats Data'!$C:$C,$T$6)</f>
        <v>38.467799999999997</v>
      </c>
    </row>
    <row r="75" spans="1:23" ht="15" customHeight="1">
      <c r="C75" s="126" t="s">
        <v>296</v>
      </c>
      <c r="D75" s="127">
        <f>IF(SUMIFS('Quick Stats Data'!D:D,'Quick Stats Data'!A:A,$C$72,'Quick Stats Data'!$B:$B,$C75,'Quick Stats Data'!$C:$C,$D$6)=0," ",SUMIFS('Quick Stats Data'!D:D,'Quick Stats Data'!A:A,$C$72,'Quick Stats Data'!$B:$B,$C75,'Quick Stats Data'!$C:$C,$D$6))</f>
        <v>18.867619999999999</v>
      </c>
      <c r="E75" s="128" t="str">
        <f>IF(SUMIFS('Quick Stats Data'!K:K,'Quick Stats Data'!A:A,$C$72,'Quick Stats Data'!B:B,C75,'Quick Stats Data'!C:C,$D$6)&gt;=50,"**",(IF(SUMIFS('Quick Stats Data'!K:K,'Quick Stats Data'!A:A,$C$72,'Quick Stats Data'!B:B,C75,'Quick Stats Data'!C:C,$D$6)&gt;25,IF(SUMIFS('Quick Stats Data'!K:K,'Quick Stats Data'!A:A,$C$72,'Quick Stats Data'!B:B,C75,'Quick Stats Data'!C:C,$D$6),"*"," ")," ")))</f>
        <v xml:space="preserve"> </v>
      </c>
      <c r="F75" s="128">
        <f>IF(SUMIFS('Quick Stats Data'!E:E,'Quick Stats Data'!A:A,$C$72,'Quick Stats Data'!$B:$B,$C75,'Quick Stats Data'!$C:$C,$D$6)=0," ",SUMIFS('Quick Stats Data'!E:E,'Quick Stats Data'!A:A,$C$72,'Quick Stats Data'!$B:$B,$C75,'Quick Stats Data'!$C:$C,$D$6))</f>
        <v>17.407240000000002</v>
      </c>
      <c r="G75" s="128">
        <f>IF(SUMIFS('Quick Stats Data'!F:F,'Quick Stats Data'!A:A,$C$72,'Quick Stats Data'!$B:$B,$C75,'Quick Stats Data'!$C:$C,$D$6)=0," ",SUMIFS('Quick Stats Data'!F:F,'Quick Stats Data'!A:A,$C$72,'Quick Stats Data'!$B:$B,$C75,'Quick Stats Data'!$C:$C,$D$6))</f>
        <v>20.42023</v>
      </c>
      <c r="H75" s="127">
        <f>IF(SUMIFS('Quick Stats Data'!D:D,'Quick Stats Data'!A:A,$C$72,'Quick Stats Data'!$B:$B,$C75,'Quick Stats Data'!$C:$C,$H$6)=0," ",SUMIFS('Quick Stats Data'!D:D,'Quick Stats Data'!A:A,$C$72,'Quick Stats Data'!$B:$B,$C75,'Quick Stats Data'!$C:$C,$H$6))</f>
        <v>21.00515</v>
      </c>
      <c r="I75" s="128" t="str">
        <f>IF(SUMIFS('Quick Stats Data'!K:K,'Quick Stats Data'!A:A,$C$72,'Quick Stats Data'!B:B,C75,'Quick Stats Data'!C:C,$H$6)&gt;=50,"**",(IF(SUMIFS('Quick Stats Data'!K:K,'Quick Stats Data'!A:A,$C$72,'Quick Stats Data'!B:B,C75,'Quick Stats Data'!C:C,$H$6)&gt;25,IF(SUMIFS('Quick Stats Data'!K:K,'Quick Stats Data'!A:A,$C$72,'Quick Stats Data'!B:B,C75,'Quick Stats Data'!C:C,$H$6),"*"," ")," ")))</f>
        <v xml:space="preserve"> </v>
      </c>
      <c r="J75" s="128">
        <f>IF(SUMIFS('Quick Stats Data'!E:E,'Quick Stats Data'!A:A,$C$72,'Quick Stats Data'!$B:$B,$C75,'Quick Stats Data'!$C:$C,$H$6)=0," ",SUMIFS('Quick Stats Data'!E:E,'Quick Stats Data'!A:A,$C$72,'Quick Stats Data'!$B:$B,$C75,'Quick Stats Data'!$C:$C,$H$6))</f>
        <v>19.58164</v>
      </c>
      <c r="K75" s="128">
        <f>IF(SUMIFS('Quick Stats Data'!F:F,'Quick Stats Data'!A:A,$C$72,'Quick Stats Data'!$B:$B,$C75,'Quick Stats Data'!$C:$C,$H$6)=0," ",SUMIFS('Quick Stats Data'!F:F,'Quick Stats Data'!A:A,$C$72,'Quick Stats Data'!$B:$B,$C75,'Quick Stats Data'!$C:$C,$H$6))</f>
        <v>22.50319</v>
      </c>
      <c r="L75" s="127">
        <f>IF(SUMIFS('Quick Stats Data'!D:D,'Quick Stats Data'!A:A,$C$72,'Quick Stats Data'!$B:$B,$C75,'Quick Stats Data'!$C:$C,$L$6)=0," ",SUMIFS('Quick Stats Data'!D:D,'Quick Stats Data'!A:A,$C$72,'Quick Stats Data'!$B:$B,$C75,'Quick Stats Data'!$C:$C,$L$6))</f>
        <v>21.491540000000001</v>
      </c>
      <c r="M75" s="128" t="str">
        <f>IF(SUMIFS('Quick Stats Data'!K:K,'Quick Stats Data'!A:A,$C$72,'Quick Stats Data'!B:B,C75,'Quick Stats Data'!C:C,$L$6)&gt;=50,"**",(IF(SUMIFS('Quick Stats Data'!K:K,'Quick Stats Data'!A:A,$C$72,'Quick Stats Data'!B:B,C75,'Quick Stats Data'!C:C,$L$6)&gt;25,IF(SUMIFS('Quick Stats Data'!K:K,'Quick Stats Data'!A:A,$C$72,'Quick Stats Data'!B:B,C75,'Quick Stats Data'!C:C,$L$6),"*"," ")," ")))</f>
        <v xml:space="preserve"> </v>
      </c>
      <c r="N75" s="128">
        <f>IF(SUMIFS('Quick Stats Data'!E:E,'Quick Stats Data'!A:A,$C$72,'Quick Stats Data'!$B:$B,$C75,'Quick Stats Data'!$C:$C,$L$6)=0," ",SUMIFS('Quick Stats Data'!E:E,'Quick Stats Data'!A:A,$C$72,'Quick Stats Data'!$B:$B,$C75,'Quick Stats Data'!$C:$C,$L$6))</f>
        <v>20.032250000000001</v>
      </c>
      <c r="O75" s="128">
        <f>IF(SUMIFS('Quick Stats Data'!F:F,'Quick Stats Data'!A:A,$C$72,'Quick Stats Data'!$B:$B,$C75,'Quick Stats Data'!$C:$C,$L$6)=0," ",SUMIFS('Quick Stats Data'!F:F,'Quick Stats Data'!A:A,$C$72,'Quick Stats Data'!$B:$B,$C75,'Quick Stats Data'!$C:$C,$L$6))</f>
        <v>23.026520000000001</v>
      </c>
      <c r="P75" s="127">
        <f>IF(SUMIFS('Quick Stats Data'!D:D,'Quick Stats Data'!A:A,$C$72,'Quick Stats Data'!$B:$B,$C75,'Quick Stats Data'!$C:$C,$P$6)=0," ",SUMIFS('Quick Stats Data'!D:D,'Quick Stats Data'!A:A,$C$72,'Quick Stats Data'!$B:$B,$C75,'Quick Stats Data'!$C:$C,$P$6))</f>
        <v>19.974689999999999</v>
      </c>
      <c r="Q75" s="128" t="str">
        <f>IF(SUMIFS('Quick Stats Data'!K:K,'Quick Stats Data'!A:A,$C$72,'Quick Stats Data'!B:B,C75,'Quick Stats Data'!C:C,$P$6)&gt;=50,"**",(IF(SUMIFS('Quick Stats Data'!K:K,'Quick Stats Data'!A:A,$C$72,'Quick Stats Data'!B:B,C75,'Quick Stats Data'!C:C,$P$6)&gt;25,IF(SUMIFS('Quick Stats Data'!K:K,'Quick Stats Data'!A:A,$C$72,'Quick Stats Data'!B:B,C75,'Quick Stats Data'!C:C,$P$6),"*"," ")," ")))</f>
        <v xml:space="preserve"> </v>
      </c>
      <c r="R75" s="128">
        <f>IF(SUMIFS('Quick Stats Data'!E:E,'Quick Stats Data'!A:A,$C$72,'Quick Stats Data'!$B:$B,$C75,'Quick Stats Data'!$C:$C,$P$6)=0," ",SUMIFS('Quick Stats Data'!E:E,'Quick Stats Data'!A:A,$C$72,'Quick Stats Data'!$B:$B,$C75,'Quick Stats Data'!$C:$C,$P$6))</f>
        <v>18.567160000000001</v>
      </c>
      <c r="S75" s="128">
        <f>IF(SUMIFS('Quick Stats Data'!F:F,'Quick Stats Data'!A:A,$C$72,'Quick Stats Data'!$B:$B,$C75,'Quick Stats Data'!$C:$C,$P$6)=0," ",SUMIFS('Quick Stats Data'!F:F,'Quick Stats Data'!A:A,$C$72,'Quick Stats Data'!$B:$B,$C75,'Quick Stats Data'!$C:$C,$P$6))</f>
        <v>21.460809999999999</v>
      </c>
      <c r="T75" s="127">
        <f>SUMIFS('Quick Stats Data'!D:D,'Quick Stats Data'!$A:$A,$C$72,'Quick Stats Data'!$B:$B,$C75,'Quick Stats Data'!$C:$C,$T$6)</f>
        <v>20.289650000000002</v>
      </c>
      <c r="U75" s="127"/>
      <c r="V75" s="128">
        <f>SUMIFS('Quick Stats Data'!E:E,'Quick Stats Data'!$A:$A,$C$72,'Quick Stats Data'!$B:$B,$C75,'Quick Stats Data'!$C:$C,$T$6)</f>
        <v>19.558689999999999</v>
      </c>
      <c r="W75" s="128">
        <f>SUMIFS('Quick Stats Data'!F:F,'Quick Stats Data'!$A:$A,$C$72,'Quick Stats Data'!$B:$B,$C75,'Quick Stats Data'!$C:$C,$T$6)</f>
        <v>21.040790000000001</v>
      </c>
    </row>
    <row r="76" spans="1:23" ht="15" customHeight="1">
      <c r="C76" s="126"/>
      <c r="D76" s="127"/>
      <c r="E76" s="128"/>
      <c r="F76" s="128"/>
      <c r="G76" s="128"/>
      <c r="H76" s="127"/>
      <c r="I76" s="128"/>
      <c r="J76" s="128"/>
      <c r="K76" s="128"/>
      <c r="L76" s="127"/>
      <c r="M76" s="128"/>
      <c r="N76" s="128"/>
      <c r="O76" s="128"/>
      <c r="P76" s="127"/>
      <c r="Q76" s="127"/>
      <c r="R76" s="128"/>
      <c r="S76" s="128"/>
    </row>
    <row r="77" spans="1:23" s="52" customFormat="1" ht="30.75" customHeight="1">
      <c r="C77" s="129" t="s">
        <v>457</v>
      </c>
      <c r="D77" s="125" t="s">
        <v>91</v>
      </c>
      <c r="E77" s="125"/>
      <c r="F77" s="125" t="s">
        <v>90</v>
      </c>
      <c r="G77" s="125" t="s">
        <v>89</v>
      </c>
      <c r="H77" s="125" t="s">
        <v>91</v>
      </c>
      <c r="I77" s="125"/>
      <c r="J77" s="125" t="s">
        <v>90</v>
      </c>
      <c r="K77" s="125" t="s">
        <v>89</v>
      </c>
      <c r="L77" s="125" t="s">
        <v>91</v>
      </c>
      <c r="M77" s="125"/>
      <c r="N77" s="125" t="s">
        <v>90</v>
      </c>
      <c r="O77" s="125" t="s">
        <v>89</v>
      </c>
      <c r="P77" s="125" t="s">
        <v>91</v>
      </c>
      <c r="Q77" s="125"/>
      <c r="R77" s="125" t="s">
        <v>90</v>
      </c>
      <c r="S77" s="125" t="s">
        <v>89</v>
      </c>
      <c r="T77" s="125" t="s">
        <v>91</v>
      </c>
      <c r="U77" s="125"/>
      <c r="V77" s="125" t="s">
        <v>90</v>
      </c>
      <c r="W77" s="125" t="s">
        <v>89</v>
      </c>
    </row>
    <row r="78" spans="1:23" ht="15" customHeight="1">
      <c r="C78" s="126" t="s">
        <v>454</v>
      </c>
      <c r="D78" s="127">
        <f>IF(SUMIFS('Quick Stats Data'!D:D,'Quick Stats Data'!A:A,$C$77,'Quick Stats Data'!$B:$B,$C78,'Quick Stats Data'!$C:$C,$D$6)=0," ",SUMIFS('Quick Stats Data'!D:D,'Quick Stats Data'!A:A,$C$77,'Quick Stats Data'!$B:$B,$C78,'Quick Stats Data'!$C:$C,$D$6))</f>
        <v>19.590869999999999</v>
      </c>
      <c r="E78" s="128" t="str">
        <f>IF(SUMIFS('Quick Stats Data'!K:K,'Quick Stats Data'!A:A,$C$77,'Quick Stats Data'!B:B,C78,'Quick Stats Data'!C:C,$D$6)&gt;=50,"**",(IF(SUMIFS('Quick Stats Data'!K:K,'Quick Stats Data'!A:A,$C$77,'Quick Stats Data'!B:B,C78,'Quick Stats Data'!C:C,$D$6)&gt;25,IF(SUMIFS('Quick Stats Data'!K:K,'Quick Stats Data'!A:A,$C$77,'Quick Stats Data'!B:B,C78,'Quick Stats Data'!C:C,$D$6),"*"," ")," ")))</f>
        <v xml:space="preserve"> </v>
      </c>
      <c r="F78" s="128">
        <f>IF(SUMIFS('Quick Stats Data'!E:E,'Quick Stats Data'!A:A,$C$77,'Quick Stats Data'!$B:$B,$C78,'Quick Stats Data'!$C:$C,$D$6)=0," ",SUMIFS('Quick Stats Data'!E:E,'Quick Stats Data'!A:A,$C$77,'Quick Stats Data'!$B:$B,$C78,'Quick Stats Data'!$C:$C,$D$6))</f>
        <v>18.05735</v>
      </c>
      <c r="G78" s="128">
        <f>IF(SUMIFS('Quick Stats Data'!F:F,'Quick Stats Data'!A:A,$C$77,'Quick Stats Data'!$B:$B,$C78,'Quick Stats Data'!$C:$C,$D$6)=0," ",SUMIFS('Quick Stats Data'!F:F,'Quick Stats Data'!A:A,$C$77,'Quick Stats Data'!$B:$B,$C78,'Quick Stats Data'!$C:$C,$D$6))</f>
        <v>21.2209</v>
      </c>
      <c r="H78" s="127">
        <f>IF(SUMIFS('Quick Stats Data'!D:D,'Quick Stats Data'!A:A,$C$77,'Quick Stats Data'!$B:$B,$C78,'Quick Stats Data'!$C:$C,$H$6)=0," ",SUMIFS('Quick Stats Data'!D:D,'Quick Stats Data'!A:A,$C$77,'Quick Stats Data'!$B:$B,$C78,'Quick Stats Data'!$C:$C,$H$6))</f>
        <v>21.362380000000002</v>
      </c>
      <c r="I78" s="128" t="str">
        <f>IF(SUMIFS('Quick Stats Data'!K:K,'Quick Stats Data'!A:A,$C$77,'Quick Stats Data'!B:B,C78,'Quick Stats Data'!C:C,$H$6)&gt;=50,"**",(IF(SUMIFS('Quick Stats Data'!K:K,'Quick Stats Data'!A:A,$C$77,'Quick Stats Data'!B:B,C78,'Quick Stats Data'!C:C,$H$6)&gt;25,IF(SUMIFS('Quick Stats Data'!K:K,'Quick Stats Data'!A:A,$C$77,'Quick Stats Data'!B:B,C78,'Quick Stats Data'!C:C,$H$6),"*"," ")," ")))</f>
        <v xml:space="preserve"> </v>
      </c>
      <c r="J78" s="128">
        <f>IF(SUMIFS('Quick Stats Data'!E:E,'Quick Stats Data'!A:A,$C$77,'Quick Stats Data'!$B:$B,$C78,'Quick Stats Data'!$C:$C,$H$6)=0," ",SUMIFS('Quick Stats Data'!E:E,'Quick Stats Data'!A:A,$C$77,'Quick Stats Data'!$B:$B,$C78,'Quick Stats Data'!$C:$C,$H$6))</f>
        <v>19.820419999999999</v>
      </c>
      <c r="K78" s="128">
        <f>IF(SUMIFS('Quick Stats Data'!F:F,'Quick Stats Data'!A:A,$C$77,'Quick Stats Data'!$B:$B,$C78,'Quick Stats Data'!$C:$C,$H$6)=0," ",SUMIFS('Quick Stats Data'!F:F,'Quick Stats Data'!A:A,$C$77,'Quick Stats Data'!$B:$B,$C78,'Quick Stats Data'!$C:$C,$H$6))</f>
        <v>22.989920000000001</v>
      </c>
      <c r="L78" s="127">
        <f>IF(SUMIFS('Quick Stats Data'!D:D,'Quick Stats Data'!A:A,$C$77,'Quick Stats Data'!$B:$B,$C78,'Quick Stats Data'!$C:$C,$L$6)=0," ",SUMIFS('Quick Stats Data'!D:D,'Quick Stats Data'!A:A,$C$77,'Quick Stats Data'!$B:$B,$C78,'Quick Stats Data'!$C:$C,$L$6))</f>
        <v>21.790839999999999</v>
      </c>
      <c r="M78" s="128" t="str">
        <f>IF(SUMIFS('Quick Stats Data'!K:K,'Quick Stats Data'!A:A,$C$77,'Quick Stats Data'!B:B,C78,'Quick Stats Data'!C:C,$L$6)&gt;=50,"**",(IF(SUMIFS('Quick Stats Data'!K:K,'Quick Stats Data'!A:A,$C$77,'Quick Stats Data'!B:B,C78,'Quick Stats Data'!C:C,$L$6)&gt;25,IF(SUMIFS('Quick Stats Data'!K:K,'Quick Stats Data'!A:A,$C$77,'Quick Stats Data'!B:B,C78,'Quick Stats Data'!C:C,$L$6),"*"," ")," ")))</f>
        <v xml:space="preserve"> </v>
      </c>
      <c r="N78" s="128">
        <f>IF(SUMIFS('Quick Stats Data'!E:E,'Quick Stats Data'!A:A,$C$77,'Quick Stats Data'!$B:$B,$C78,'Quick Stats Data'!$C:$C,$L$6)=0," ",SUMIFS('Quick Stats Data'!E:E,'Quick Stats Data'!A:A,$C$77,'Quick Stats Data'!$B:$B,$C78,'Quick Stats Data'!$C:$C,$L$6))</f>
        <v>20.245159999999998</v>
      </c>
      <c r="O78" s="128">
        <f>IF(SUMIFS('Quick Stats Data'!F:F,'Quick Stats Data'!A:A,$C$77,'Quick Stats Data'!$B:$B,$C78,'Quick Stats Data'!$C:$C,$L$6)=0," ",SUMIFS('Quick Stats Data'!F:F,'Quick Stats Data'!A:A,$C$77,'Quick Stats Data'!$B:$B,$C78,'Quick Stats Data'!$C:$C,$L$6))</f>
        <v>23.41987</v>
      </c>
      <c r="P78" s="127">
        <f>IF(SUMIFS('Quick Stats Data'!D:D,'Quick Stats Data'!A:A,$C$77,'Quick Stats Data'!$B:$B,$C78,'Quick Stats Data'!$C:$C,$P$6)=0," ",SUMIFS('Quick Stats Data'!D:D,'Quick Stats Data'!A:A,$C$77,'Quick Stats Data'!$B:$B,$C78,'Quick Stats Data'!$C:$C,$P$6))</f>
        <v>19.415389999999999</v>
      </c>
      <c r="Q78" s="128" t="str">
        <f>IF(SUMIFS('Quick Stats Data'!K:K,'Quick Stats Data'!A:A,$C$77,'Quick Stats Data'!B:B,C78,'Quick Stats Data'!C:C,$P$6)&gt;=50,"**",(IF(SUMIFS('Quick Stats Data'!K:K,'Quick Stats Data'!A:A,$C$77,'Quick Stats Data'!B:B,C78,'Quick Stats Data'!C:C,$P$6)&gt;25,IF(SUMIFS('Quick Stats Data'!K:K,'Quick Stats Data'!A:A,$C$77,'Quick Stats Data'!B:B,C78,'Quick Stats Data'!C:C,$P$6),"*"," ")," ")))</f>
        <v xml:space="preserve"> </v>
      </c>
      <c r="R78" s="128">
        <f>IF(SUMIFS('Quick Stats Data'!E:E,'Quick Stats Data'!A:A,$C$77,'Quick Stats Data'!$B:$B,$C78,'Quick Stats Data'!$C:$C,$P$6)=0," ",SUMIFS('Quick Stats Data'!E:E,'Quick Stats Data'!A:A,$C$77,'Quick Stats Data'!$B:$B,$C78,'Quick Stats Data'!$C:$C,$P$6))</f>
        <v>18.007280000000002</v>
      </c>
      <c r="S78" s="128">
        <f>IF(SUMIFS('Quick Stats Data'!F:F,'Quick Stats Data'!A:A,$C$77,'Quick Stats Data'!$B:$B,$C78,'Quick Stats Data'!$C:$C,$P$6)=0," ",SUMIFS('Quick Stats Data'!F:F,'Quick Stats Data'!A:A,$C$77,'Quick Stats Data'!$B:$B,$C78,'Quick Stats Data'!$C:$C,$P$6))</f>
        <v>20.905529999999999</v>
      </c>
      <c r="T78" s="127">
        <f>SUMIFS('Quick Stats Data'!D:D,'Quick Stats Data'!$A:$A,$C$77,'Quick Stats Data'!$B:$B,$C78,'Quick Stats Data'!$C:$C,$T$6)</f>
        <v>20.45532</v>
      </c>
      <c r="U78" s="127"/>
      <c r="V78" s="128">
        <f>SUMIFS('Quick Stats Data'!E:E,'Quick Stats Data'!$A:$A,$C$77,'Quick Stats Data'!$B:$B,$C78,'Quick Stats Data'!$C:$C,$T$6)</f>
        <v>19.693210000000001</v>
      </c>
      <c r="W78" s="128">
        <f>SUMIFS('Quick Stats Data'!F:F,'Quick Stats Data'!$A:$A,$C$77,'Quick Stats Data'!$B:$B,$C78,'Quick Stats Data'!$C:$C,$T$6)</f>
        <v>21.239129999999999</v>
      </c>
    </row>
    <row r="79" spans="1:23" ht="15" customHeight="1">
      <c r="C79" s="126" t="s">
        <v>455</v>
      </c>
      <c r="D79" s="127">
        <f>IF(SUMIFS('Quick Stats Data'!D:D,'Quick Stats Data'!A:A,$C$77,'Quick Stats Data'!$B:$B,$C79,'Quick Stats Data'!$C:$C,$D$6)=0," ",SUMIFS('Quick Stats Data'!D:D,'Quick Stats Data'!A:A,$C$77,'Quick Stats Data'!$B:$B,$C79,'Quick Stats Data'!$C:$C,$D$6))</f>
        <v>53.415320000000001</v>
      </c>
      <c r="E79" s="128" t="str">
        <f>IF(SUMIFS('Quick Stats Data'!K:K,'Quick Stats Data'!A:A,$C$77,'Quick Stats Data'!B:B,C79,'Quick Stats Data'!C:C,$D$6)&gt;=50,"**",(IF(SUMIFS('Quick Stats Data'!K:K,'Quick Stats Data'!A:A,$C$77,'Quick Stats Data'!B:B,C79,'Quick Stats Data'!C:C,$D$6)&gt;25,IF(SUMIFS('Quick Stats Data'!K:K,'Quick Stats Data'!A:A,$C$77,'Quick Stats Data'!B:B,C79,'Quick Stats Data'!C:C,$D$6),"*"," ")," ")))</f>
        <v xml:space="preserve"> </v>
      </c>
      <c r="F79" s="128">
        <f>IF(SUMIFS('Quick Stats Data'!E:E,'Quick Stats Data'!A:A,$C$77,'Quick Stats Data'!$B:$B,$C79,'Quick Stats Data'!$C:$C,$D$6)=0," ",SUMIFS('Quick Stats Data'!E:E,'Quick Stats Data'!A:A,$C$77,'Quick Stats Data'!$B:$B,$C79,'Quick Stats Data'!$C:$C,$D$6))</f>
        <v>51.505740000000003</v>
      </c>
      <c r="G79" s="128">
        <f>IF(SUMIFS('Quick Stats Data'!F:F,'Quick Stats Data'!A:A,$C$77,'Quick Stats Data'!$B:$B,$C79,'Quick Stats Data'!$C:$C,$D$6)=0," ",SUMIFS('Quick Stats Data'!F:F,'Quick Stats Data'!A:A,$C$77,'Quick Stats Data'!$B:$B,$C79,'Quick Stats Data'!$C:$C,$D$6))</f>
        <v>55.31494</v>
      </c>
      <c r="H79" s="127">
        <f>IF(SUMIFS('Quick Stats Data'!D:D,'Quick Stats Data'!A:A,$C$77,'Quick Stats Data'!$B:$B,$C79,'Quick Stats Data'!$C:$C,$H$6)=0," ",SUMIFS('Quick Stats Data'!D:D,'Quick Stats Data'!A:A,$C$77,'Quick Stats Data'!$B:$B,$C79,'Quick Stats Data'!$C:$C,$H$6))</f>
        <v>49.921500000000002</v>
      </c>
      <c r="I79" s="128" t="str">
        <f>IF(SUMIFS('Quick Stats Data'!K:K,'Quick Stats Data'!A:A,$C$77,'Quick Stats Data'!B:B,C79,'Quick Stats Data'!C:C,$H$6)&gt;=50,"**",(IF(SUMIFS('Quick Stats Data'!K:K,'Quick Stats Data'!A:A,$C$77,'Quick Stats Data'!B:B,C79,'Quick Stats Data'!C:C,$H$6)&gt;25,IF(SUMIFS('Quick Stats Data'!K:K,'Quick Stats Data'!A:A,$C$77,'Quick Stats Data'!B:B,C79,'Quick Stats Data'!C:C,$H$6),"*"," ")," ")))</f>
        <v xml:space="preserve"> </v>
      </c>
      <c r="J79" s="128">
        <f>IF(SUMIFS('Quick Stats Data'!E:E,'Quick Stats Data'!A:A,$C$77,'Quick Stats Data'!$B:$B,$C79,'Quick Stats Data'!$C:$C,$H$6)=0," ",SUMIFS('Quick Stats Data'!E:E,'Quick Stats Data'!A:A,$C$77,'Quick Stats Data'!$B:$B,$C79,'Quick Stats Data'!$C:$C,$H$6))</f>
        <v>48.115859999999998</v>
      </c>
      <c r="K79" s="128">
        <f>IF(SUMIFS('Quick Stats Data'!F:F,'Quick Stats Data'!A:A,$C$77,'Quick Stats Data'!$B:$B,$C79,'Quick Stats Data'!$C:$C,$H$6)=0," ",SUMIFS('Quick Stats Data'!F:F,'Quick Stats Data'!A:A,$C$77,'Quick Stats Data'!$B:$B,$C79,'Quick Stats Data'!$C:$C,$H$6))</f>
        <v>51.727350000000001</v>
      </c>
      <c r="L79" s="127">
        <f>IF(SUMIFS('Quick Stats Data'!D:D,'Quick Stats Data'!A:A,$C$77,'Quick Stats Data'!$B:$B,$C79,'Quick Stats Data'!$C:$C,$L$6)=0," ",SUMIFS('Quick Stats Data'!D:D,'Quick Stats Data'!A:A,$C$77,'Quick Stats Data'!$B:$B,$C79,'Quick Stats Data'!$C:$C,$L$6))</f>
        <v>50.585259999999998</v>
      </c>
      <c r="M79" s="128" t="str">
        <f>IF(SUMIFS('Quick Stats Data'!K:K,'Quick Stats Data'!A:A,$C$77,'Quick Stats Data'!B:B,C79,'Quick Stats Data'!C:C,$L$6)&gt;=50,"**",(IF(SUMIFS('Quick Stats Data'!K:K,'Quick Stats Data'!A:A,$C$77,'Quick Stats Data'!B:B,C79,'Quick Stats Data'!C:C,$L$6)&gt;25,IF(SUMIFS('Quick Stats Data'!K:K,'Quick Stats Data'!A:A,$C$77,'Quick Stats Data'!B:B,C79,'Quick Stats Data'!C:C,$L$6),"*"," ")," ")))</f>
        <v xml:space="preserve"> </v>
      </c>
      <c r="N79" s="128">
        <f>IF(SUMIFS('Quick Stats Data'!E:E,'Quick Stats Data'!A:A,$C$77,'Quick Stats Data'!$B:$B,$C79,'Quick Stats Data'!$C:$C,$L$6)=0," ",SUMIFS('Quick Stats Data'!E:E,'Quick Stats Data'!A:A,$C$77,'Quick Stats Data'!$B:$B,$C79,'Quick Stats Data'!$C:$C,$L$6))</f>
        <v>48.738399999999999</v>
      </c>
      <c r="O79" s="128">
        <f>IF(SUMIFS('Quick Stats Data'!F:F,'Quick Stats Data'!A:A,$C$77,'Quick Stats Data'!$B:$B,$C79,'Quick Stats Data'!$C:$C,$L$6)=0," ",SUMIFS('Quick Stats Data'!F:F,'Quick Stats Data'!A:A,$C$77,'Quick Stats Data'!$B:$B,$C79,'Quick Stats Data'!$C:$C,$L$6))</f>
        <v>52.430520000000001</v>
      </c>
      <c r="P79" s="127">
        <f>IF(SUMIFS('Quick Stats Data'!D:D,'Quick Stats Data'!A:A,$C$77,'Quick Stats Data'!$B:$B,$C79,'Quick Stats Data'!$C:$C,$P$6)=0," ",SUMIFS('Quick Stats Data'!D:D,'Quick Stats Data'!A:A,$C$77,'Quick Stats Data'!$B:$B,$C79,'Quick Stats Data'!$C:$C,$P$6))</f>
        <v>50.26361</v>
      </c>
      <c r="Q79" s="128" t="str">
        <f>IF(SUMIFS('Quick Stats Data'!K:K,'Quick Stats Data'!A:A,$C$77,'Quick Stats Data'!B:B,C79,'Quick Stats Data'!C:C,$P$6)&gt;=50,"**",(IF(SUMIFS('Quick Stats Data'!K:K,'Quick Stats Data'!A:A,$C$77,'Quick Stats Data'!B:B,C79,'Quick Stats Data'!C:C,$P$6)&gt;25,IF(SUMIFS('Quick Stats Data'!K:K,'Quick Stats Data'!A:A,$C$77,'Quick Stats Data'!B:B,C79,'Quick Stats Data'!C:C,$P$6),"*"," ")," ")))</f>
        <v xml:space="preserve"> </v>
      </c>
      <c r="R79" s="128">
        <f>IF(SUMIFS('Quick Stats Data'!E:E,'Quick Stats Data'!A:A,$C$77,'Quick Stats Data'!$B:$B,$C79,'Quick Stats Data'!$C:$C,$P$6)=0," ",SUMIFS('Quick Stats Data'!E:E,'Quick Stats Data'!A:A,$C$77,'Quick Stats Data'!$B:$B,$C79,'Quick Stats Data'!$C:$C,$P$6))</f>
        <v>48.506149999999998</v>
      </c>
      <c r="S79" s="128">
        <f>IF(SUMIFS('Quick Stats Data'!F:F,'Quick Stats Data'!A:A,$C$77,'Quick Stats Data'!$B:$B,$C79,'Quick Stats Data'!$C:$C,$P$6)=0," ",SUMIFS('Quick Stats Data'!F:F,'Quick Stats Data'!A:A,$C$77,'Quick Stats Data'!$B:$B,$C79,'Quick Stats Data'!$C:$C,$P$6))</f>
        <v>52.020429999999998</v>
      </c>
      <c r="T79" s="127">
        <f>SUMIFS('Quick Stats Data'!D:D,'Quick Stats Data'!$A:$A,$C$77,'Quick Stats Data'!$B:$B,$C79,'Quick Stats Data'!$C:$C,$T$6)</f>
        <v>50.92501</v>
      </c>
      <c r="U79" s="127"/>
      <c r="V79" s="128" t="s">
        <v>518</v>
      </c>
      <c r="W79" s="128">
        <f>SUMIFS('Quick Stats Data'!F:F,'Quick Stats Data'!$A:$A,$C$77,'Quick Stats Data'!$B:$B,$C79,'Quick Stats Data'!$C:$C,$T$6)</f>
        <v>51.841189999999997</v>
      </c>
    </row>
    <row r="80" spans="1:23" ht="15" customHeight="1">
      <c r="C80" s="126" t="s">
        <v>456</v>
      </c>
      <c r="D80" s="127">
        <f>IF(SUMIFS('Quick Stats Data'!D:D,'Quick Stats Data'!A:A,$C$77,'Quick Stats Data'!$B:$B,$C80,'Quick Stats Data'!$C:$C,$D$6)=0," ",SUMIFS('Quick Stats Data'!D:D,'Quick Stats Data'!A:A,$C$77,'Quick Stats Data'!$B:$B,$C80,'Quick Stats Data'!$C:$C,$D$6))</f>
        <v>25.864750000000001</v>
      </c>
      <c r="E80" s="128" t="str">
        <f>IF(SUMIFS('Quick Stats Data'!K:K,'Quick Stats Data'!A:A,$C$77,'Quick Stats Data'!B:B,C80,'Quick Stats Data'!C:C,$D$6)&gt;=50,"**",(IF(SUMIFS('Quick Stats Data'!K:K,'Quick Stats Data'!A:A,$C$77,'Quick Stats Data'!B:B,C80,'Quick Stats Data'!C:C,$D$6)&gt;25,IF(SUMIFS('Quick Stats Data'!K:K,'Quick Stats Data'!A:A,$C$77,'Quick Stats Data'!B:B,C80,'Quick Stats Data'!C:C,$D$6),"*"," ")," ")))</f>
        <v xml:space="preserve"> </v>
      </c>
      <c r="F80" s="128">
        <f>IF(SUMIFS('Quick Stats Data'!E:E,'Quick Stats Data'!A:A,$C$77,'Quick Stats Data'!$B:$B,$C80,'Quick Stats Data'!$C:$C,$D$6)=0," ",SUMIFS('Quick Stats Data'!E:E,'Quick Stats Data'!A:A,$C$77,'Quick Stats Data'!$B:$B,$C80,'Quick Stats Data'!$C:$C,$D$6))</f>
        <v>24.314869999999999</v>
      </c>
      <c r="G80" s="128">
        <f>IF(SUMIFS('Quick Stats Data'!F:F,'Quick Stats Data'!A:A,$C$77,'Quick Stats Data'!$B:$B,$C80,'Quick Stats Data'!$C:$C,$D$6)=0," ",SUMIFS('Quick Stats Data'!F:F,'Quick Stats Data'!A:A,$C$77,'Quick Stats Data'!$B:$B,$C80,'Quick Stats Data'!$C:$C,$D$6))</f>
        <v>27.477540000000001</v>
      </c>
      <c r="H80" s="127">
        <f>IF(SUMIFS('Quick Stats Data'!D:D,'Quick Stats Data'!A:A,$C$77,'Quick Stats Data'!$B:$B,$C80,'Quick Stats Data'!$C:$C,$H$6)=0," ",SUMIFS('Quick Stats Data'!D:D,'Quick Stats Data'!A:A,$C$77,'Quick Stats Data'!$B:$B,$C80,'Quick Stats Data'!$C:$C,$H$6))</f>
        <v>27.12011</v>
      </c>
      <c r="I80" s="128" t="str">
        <f>IF(SUMIFS('Quick Stats Data'!K:K,'Quick Stats Data'!A:A,$C$77,'Quick Stats Data'!B:B,C80,'Quick Stats Data'!C:C,$H$6)&gt;=50,"**",(IF(SUMIFS('Quick Stats Data'!K:K,'Quick Stats Data'!A:A,$C$77,'Quick Stats Data'!B:B,C80,'Quick Stats Data'!C:C,$H$6)&gt;25,IF(SUMIFS('Quick Stats Data'!K:K,'Quick Stats Data'!A:A,$C$77,'Quick Stats Data'!B:B,C80,'Quick Stats Data'!C:C,$H$6),"*"," ")," ")))</f>
        <v xml:space="preserve"> </v>
      </c>
      <c r="J80" s="128">
        <f>IF(SUMIFS('Quick Stats Data'!E:E,'Quick Stats Data'!A:A,$C$77,'Quick Stats Data'!$B:$B,$C80,'Quick Stats Data'!$C:$C,$H$6)=0," ",SUMIFS('Quick Stats Data'!E:E,'Quick Stats Data'!A:A,$C$77,'Quick Stats Data'!$B:$B,$C80,'Quick Stats Data'!$C:$C,$H$6))</f>
        <v>25.573049999999999</v>
      </c>
      <c r="K80" s="128">
        <f>IF(SUMIFS('Quick Stats Data'!F:F,'Quick Stats Data'!A:A,$C$77,'Quick Stats Data'!$B:$B,$C80,'Quick Stats Data'!$C:$C,$H$6)=0," ",SUMIFS('Quick Stats Data'!F:F,'Quick Stats Data'!A:A,$C$77,'Quick Stats Data'!$B:$B,$C80,'Quick Stats Data'!$C:$C,$H$6))</f>
        <v>28.724630000000001</v>
      </c>
      <c r="L80" s="127">
        <f>IF(SUMIFS('Quick Stats Data'!D:D,'Quick Stats Data'!A:A,$C$77,'Quick Stats Data'!$B:$B,$C80,'Quick Stats Data'!$C:$C,$L$6)=0," ",SUMIFS('Quick Stats Data'!D:D,'Quick Stats Data'!A:A,$C$77,'Quick Stats Data'!$B:$B,$C80,'Quick Stats Data'!$C:$C,$L$6))</f>
        <v>25.346550000000001</v>
      </c>
      <c r="M80" s="128" t="str">
        <f>IF(SUMIFS('Quick Stats Data'!K:K,'Quick Stats Data'!A:A,$C$77,'Quick Stats Data'!B:B,C80,'Quick Stats Data'!C:C,$L$6)&gt;=50,"**",(IF(SUMIFS('Quick Stats Data'!K:K,'Quick Stats Data'!A:A,$C$77,'Quick Stats Data'!B:B,C80,'Quick Stats Data'!C:C,$L$6)&gt;25,IF(SUMIFS('Quick Stats Data'!K:K,'Quick Stats Data'!A:A,$C$77,'Quick Stats Data'!B:B,C80,'Quick Stats Data'!C:C,$L$6),"*"," ")," ")))</f>
        <v xml:space="preserve"> </v>
      </c>
      <c r="N80" s="128">
        <f>IF(SUMIFS('Quick Stats Data'!E:E,'Quick Stats Data'!A:A,$C$77,'Quick Stats Data'!$B:$B,$C80,'Quick Stats Data'!$C:$C,$L$6)=0," ",SUMIFS('Quick Stats Data'!E:E,'Quick Stats Data'!A:A,$C$77,'Quick Stats Data'!$B:$B,$C80,'Quick Stats Data'!$C:$C,$L$6))</f>
        <v>23.80519</v>
      </c>
      <c r="O80" s="128">
        <f>IF(SUMIFS('Quick Stats Data'!F:F,'Quick Stats Data'!A:A,$C$77,'Quick Stats Data'!$B:$B,$C80,'Quick Stats Data'!$C:$C,$L$6)=0," ",SUMIFS('Quick Stats Data'!F:F,'Quick Stats Data'!A:A,$C$77,'Quick Stats Data'!$B:$B,$C80,'Quick Stats Data'!$C:$C,$L$6))</f>
        <v>26.95241</v>
      </c>
      <c r="P80" s="127">
        <f>IF(SUMIFS('Quick Stats Data'!D:D,'Quick Stats Data'!A:A,$C$77,'Quick Stats Data'!$B:$B,$C80,'Quick Stats Data'!$C:$C,$P$6)=0," ",SUMIFS('Quick Stats Data'!D:D,'Quick Stats Data'!A:A,$C$77,'Quick Stats Data'!$B:$B,$C80,'Quick Stats Data'!$C:$C,$P$6))</f>
        <v>28.795529999999999</v>
      </c>
      <c r="Q80" s="128" t="str">
        <f>IF(SUMIFS('Quick Stats Data'!K:K,'Quick Stats Data'!A:A,$C$77,'Quick Stats Data'!B:B,C80,'Quick Stats Data'!C:C,$P$6)&gt;=50,"**",(IF(SUMIFS('Quick Stats Data'!K:K,'Quick Stats Data'!A:A,$C$77,'Quick Stats Data'!B:B,C80,'Quick Stats Data'!C:C,$P$6)&gt;25,IF(SUMIFS('Quick Stats Data'!K:K,'Quick Stats Data'!A:A,$C$77,'Quick Stats Data'!B:B,C80,'Quick Stats Data'!C:C,$P$6),"*"," ")," ")))</f>
        <v xml:space="preserve"> </v>
      </c>
      <c r="R80" s="128">
        <f>IF(SUMIFS('Quick Stats Data'!E:E,'Quick Stats Data'!A:A,$C$77,'Quick Stats Data'!$B:$B,$C80,'Quick Stats Data'!$C:$C,$P$6)=0," ",SUMIFS('Quick Stats Data'!E:E,'Quick Stats Data'!A:A,$C$77,'Quick Stats Data'!$B:$B,$C80,'Quick Stats Data'!$C:$C,$P$6))</f>
        <v>27.25759</v>
      </c>
      <c r="S80" s="128">
        <f>IF(SUMIFS('Quick Stats Data'!F:F,'Quick Stats Data'!A:A,$C$77,'Quick Stats Data'!$B:$B,$C80,'Quick Stats Data'!$C:$C,$P$6)=0," ",SUMIFS('Quick Stats Data'!F:F,'Quick Stats Data'!A:A,$C$77,'Quick Stats Data'!$B:$B,$C80,'Quick Stats Data'!$C:$C,$P$6))</f>
        <v>30.38401</v>
      </c>
      <c r="T80" s="127">
        <f>SUMIFS('Quick Stats Data'!D:D,'Quick Stats Data'!$A:$A,$C$77,'Quick Stats Data'!$B:$B,$C80,'Quick Stats Data'!$C:$C,$T$6)</f>
        <v>26.991900000000001</v>
      </c>
      <c r="U80" s="127"/>
      <c r="V80" s="128">
        <f>SUMIFS('Quick Stats Data'!E:E,'Quick Stats Data'!$A:$A,$C$77,'Quick Stats Data'!$B:$B,$C80,'Quick Stats Data'!$C:$C,$T$6)</f>
        <v>26.205349999999999</v>
      </c>
      <c r="W80" s="128">
        <f>SUMIFS('Quick Stats Data'!F:F,'Quick Stats Data'!$A:$A,$C$77,'Quick Stats Data'!$B:$B,$C80,'Quick Stats Data'!$C:$C,$T$6)</f>
        <v>27.79316</v>
      </c>
    </row>
    <row r="81" spans="1:23" ht="1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</row>
    <row r="82" spans="1:23" s="52" customFormat="1" ht="30" customHeight="1">
      <c r="C82" s="129" t="s">
        <v>458</v>
      </c>
      <c r="D82" s="125" t="s">
        <v>91</v>
      </c>
      <c r="E82" s="125"/>
      <c r="F82" s="125" t="s">
        <v>90</v>
      </c>
      <c r="G82" s="125" t="s">
        <v>89</v>
      </c>
      <c r="H82" s="125" t="s">
        <v>91</v>
      </c>
      <c r="I82" s="125"/>
      <c r="J82" s="125" t="s">
        <v>90</v>
      </c>
      <c r="K82" s="125" t="s">
        <v>89</v>
      </c>
      <c r="L82" s="125" t="s">
        <v>91</v>
      </c>
      <c r="M82" s="125"/>
      <c r="N82" s="125" t="s">
        <v>90</v>
      </c>
      <c r="O82" s="125" t="s">
        <v>89</v>
      </c>
      <c r="P82" s="125" t="s">
        <v>91</v>
      </c>
      <c r="Q82" s="125"/>
      <c r="R82" s="125" t="s">
        <v>90</v>
      </c>
      <c r="S82" s="125" t="s">
        <v>89</v>
      </c>
      <c r="T82" s="125" t="s">
        <v>91</v>
      </c>
      <c r="U82" s="125"/>
      <c r="V82" s="125" t="s">
        <v>90</v>
      </c>
      <c r="W82" s="125" t="s">
        <v>89</v>
      </c>
    </row>
    <row r="83" spans="1:23" ht="15" customHeight="1">
      <c r="C83" s="126" t="s">
        <v>454</v>
      </c>
      <c r="D83" s="127">
        <f>IF(SUMIFS('Quick Stats Data'!D:D,'Quick Stats Data'!A:A,$C$82,'Quick Stats Data'!$B:$B,$C83,'Quick Stats Data'!$C:$C,$D$6)=0," ",SUMIFS('Quick Stats Data'!D:D,'Quick Stats Data'!A:A,$C$82,'Quick Stats Data'!$B:$B,$C83,'Quick Stats Data'!$C:$C,$D$6))</f>
        <v>15.79138</v>
      </c>
      <c r="E83" s="128" t="str">
        <f>IF(SUMIFS('Quick Stats Data'!K:K,'Quick Stats Data'!A:A,$C$82,'Quick Stats Data'!B:B,C83,'Quick Stats Data'!C:C,$D$6)&gt;=50,"**",(IF(SUMIFS('Quick Stats Data'!K:K,'Quick Stats Data'!A:A,$C$82,'Quick Stats Data'!B:B,C83,'Quick Stats Data'!C:C,$D$6)&gt;25,IF(SUMIFS('Quick Stats Data'!K:K,'Quick Stats Data'!A:A,$C$82,'Quick Stats Data'!B:B,C83,'Quick Stats Data'!C:C,$D$6),"*"," ")," ")))</f>
        <v xml:space="preserve"> </v>
      </c>
      <c r="F83" s="128">
        <f>IF(SUMIFS('Quick Stats Data'!E:E,'Quick Stats Data'!A:A,$C$82,'Quick Stats Data'!$B:$B,$C83,'Quick Stats Data'!$C:$C,$D$6)=0," ",SUMIFS('Quick Stats Data'!E:E,'Quick Stats Data'!A:A,$C$82,'Quick Stats Data'!$B:$B,$C83,'Quick Stats Data'!$C:$C,$D$6))</f>
        <v>14.374470000000001</v>
      </c>
      <c r="G83" s="128">
        <f>IF(SUMIFS('Quick Stats Data'!F:F,'Quick Stats Data'!A:A,$C$82,'Quick Stats Data'!$B:$B,$C83,'Quick Stats Data'!$C:$C,$D$6)=0," ",SUMIFS('Quick Stats Data'!F:F,'Quick Stats Data'!A:A,$C$82,'Quick Stats Data'!$B:$B,$C83,'Quick Stats Data'!$C:$C,$D$6))</f>
        <v>17.319700000000001</v>
      </c>
      <c r="H83" s="127">
        <f>IF(SUMIFS('Quick Stats Data'!D:D,'Quick Stats Data'!A:A,$C$82,'Quick Stats Data'!$B:$B,$C83,'Quick Stats Data'!$C:$C,$H$6)=0," ",SUMIFS('Quick Stats Data'!D:D,'Quick Stats Data'!A:A,$C$82,'Quick Stats Data'!$B:$B,$C83,'Quick Stats Data'!$C:$C,$H$6))</f>
        <v>17.741869999999999</v>
      </c>
      <c r="I83" s="128" t="str">
        <f>IF(SUMIFS('Quick Stats Data'!K:K,'Quick Stats Data'!A:A,$C$82,'Quick Stats Data'!B:B,C83,'Quick Stats Data'!C:C,$H$6)&gt;=50,"**",(IF(SUMIFS('Quick Stats Data'!K:K,'Quick Stats Data'!A:A,$C$82,'Quick Stats Data'!B:B,C83,'Quick Stats Data'!C:C,$H$6)&gt;25,IF(SUMIFS('Quick Stats Data'!K:K,'Quick Stats Data'!A:A,$C$82,'Quick Stats Data'!B:B,C83,'Quick Stats Data'!C:C,$H$6),"*"," ")," ")))</f>
        <v xml:space="preserve"> </v>
      </c>
      <c r="J83" s="128">
        <f>IF(SUMIFS('Quick Stats Data'!E:E,'Quick Stats Data'!A:A,$C$82,'Quick Stats Data'!$B:$B,$C83,'Quick Stats Data'!$C:$C,$H$6)=0," ",SUMIFS('Quick Stats Data'!E:E,'Quick Stats Data'!A:A,$C$82,'Quick Stats Data'!$B:$B,$C83,'Quick Stats Data'!$C:$C,$H$6))</f>
        <v>16.291869999999999</v>
      </c>
      <c r="K83" s="128">
        <f>IF(SUMIFS('Quick Stats Data'!F:F,'Quick Stats Data'!A:A,$C$82,'Quick Stats Data'!$B:$B,$C83,'Quick Stats Data'!$C:$C,$H$6)=0," ",SUMIFS('Quick Stats Data'!F:F,'Quick Stats Data'!A:A,$C$82,'Quick Stats Data'!$B:$B,$C83,'Quick Stats Data'!$C:$C,$H$6))</f>
        <v>19.29119</v>
      </c>
      <c r="L83" s="127">
        <f>IF(SUMIFS('Quick Stats Data'!D:D,'Quick Stats Data'!A:A,$C$82,'Quick Stats Data'!$B:$B,$C83,'Quick Stats Data'!$C:$C,$L$6)=0," ",SUMIFS('Quick Stats Data'!D:D,'Quick Stats Data'!A:A,$C$82,'Quick Stats Data'!$B:$B,$C83,'Quick Stats Data'!$C:$C,$L$6))</f>
        <v>16.759709999999998</v>
      </c>
      <c r="M83" s="128" t="str">
        <f>IF(SUMIFS('Quick Stats Data'!K:K,'Quick Stats Data'!A:A,$C$82,'Quick Stats Data'!B:B,C83,'Quick Stats Data'!C:C,$L$6)&gt;=50,"**",(IF(SUMIFS('Quick Stats Data'!K:K,'Quick Stats Data'!A:A,$C$82,'Quick Stats Data'!B:B,C83,'Quick Stats Data'!C:C,$L$6)&gt;25,IF(SUMIFS('Quick Stats Data'!K:K,'Quick Stats Data'!A:A,$C$82,'Quick Stats Data'!B:B,C83,'Quick Stats Data'!C:C,$L$6),"*"," ")," ")))</f>
        <v xml:space="preserve"> </v>
      </c>
      <c r="N83" s="128">
        <f>IF(SUMIFS('Quick Stats Data'!E:E,'Quick Stats Data'!A:A,$C$82,'Quick Stats Data'!$B:$B,$C83,'Quick Stats Data'!$C:$C,$L$6)=0," ",SUMIFS('Quick Stats Data'!E:E,'Quick Stats Data'!A:A,$C$82,'Quick Stats Data'!$B:$B,$C83,'Quick Stats Data'!$C:$C,$L$6))</f>
        <v>15.37656</v>
      </c>
      <c r="O83" s="128">
        <f>IF(SUMIFS('Quick Stats Data'!F:F,'Quick Stats Data'!A:A,$C$82,'Quick Stats Data'!$B:$B,$C83,'Quick Stats Data'!$C:$C,$L$6)=0," ",SUMIFS('Quick Stats Data'!F:F,'Quick Stats Data'!A:A,$C$82,'Quick Stats Data'!$B:$B,$C83,'Quick Stats Data'!$C:$C,$L$6))</f>
        <v>18.240459999999999</v>
      </c>
      <c r="P83" s="127">
        <f>IF(SUMIFS('Quick Stats Data'!D:D,'Quick Stats Data'!A:A,$C$82,'Quick Stats Data'!$B:$B,$C83,'Quick Stats Data'!$C:$C,$P$6)=0," ",SUMIFS('Quick Stats Data'!D:D,'Quick Stats Data'!A:A,$C$82,'Quick Stats Data'!$B:$B,$C83,'Quick Stats Data'!$C:$C,$P$6))</f>
        <v>16.475619999999999</v>
      </c>
      <c r="Q83" s="128" t="str">
        <f>IF(SUMIFS('Quick Stats Data'!K:K,'Quick Stats Data'!A:A,$C$82,'Quick Stats Data'!B:B,C83,'Quick Stats Data'!C:C,$P$6)&gt;=50,"**",(IF(SUMIFS('Quick Stats Data'!K:K,'Quick Stats Data'!A:A,$C$82,'Quick Stats Data'!B:B,C83,'Quick Stats Data'!C:C,$P$6)&gt;25,IF(SUMIFS('Quick Stats Data'!K:K,'Quick Stats Data'!A:A,$C$82,'Quick Stats Data'!B:B,C83,'Quick Stats Data'!C:C,$P$6),"*"," ")," ")))</f>
        <v xml:space="preserve"> </v>
      </c>
      <c r="R83" s="128">
        <f>IF(SUMIFS('Quick Stats Data'!E:E,'Quick Stats Data'!A:A,$C$82,'Quick Stats Data'!$B:$B,$C83,'Quick Stats Data'!$C:$C,$P$6)=0," ",SUMIFS('Quick Stats Data'!E:E,'Quick Stats Data'!A:A,$C$82,'Quick Stats Data'!$B:$B,$C83,'Quick Stats Data'!$C:$C,$P$6))</f>
        <v>15.1335</v>
      </c>
      <c r="S83" s="128">
        <f>IF(SUMIFS('Quick Stats Data'!F:F,'Quick Stats Data'!A:A,$C$82,'Quick Stats Data'!$B:$B,$C83,'Quick Stats Data'!$C:$C,$P$6)=0," ",SUMIFS('Quick Stats Data'!F:F,'Quick Stats Data'!A:A,$C$82,'Quick Stats Data'!$B:$B,$C83,'Quick Stats Data'!$C:$C,$P$6))</f>
        <v>17.911639999999998</v>
      </c>
      <c r="T83" s="127">
        <f>SUMIFS('Quick Stats Data'!D:D,'Quick Stats Data'!$A:$A,$C$82,'Quick Stats Data'!$B:$B,$C83,'Quick Stats Data'!$C:$C,$T$6)</f>
        <v>16.73133</v>
      </c>
      <c r="U83" s="127"/>
      <c r="V83" s="128">
        <f>SUMIFS('Quick Stats Data'!E:E,'Quick Stats Data'!$A:$A,$C$82,'Quick Stats Data'!$B:$B,$C83,'Quick Stats Data'!$C:$C,$T$6)</f>
        <v>16.016999999999999</v>
      </c>
      <c r="W83" s="128">
        <f>SUMIFS('Quick Stats Data'!F:F,'Quick Stats Data'!$A:$A,$C$82,'Quick Stats Data'!$B:$B,$C83,'Quick Stats Data'!$C:$C,$T$6)</f>
        <v>17.470890000000001</v>
      </c>
    </row>
    <row r="84" spans="1:23" ht="15" customHeight="1">
      <c r="C84" s="126" t="s">
        <v>455</v>
      </c>
      <c r="D84" s="127">
        <f>IF(SUMIFS('Quick Stats Data'!D:D,'Quick Stats Data'!A:A,$C$82,'Quick Stats Data'!$B:$B,$C84,'Quick Stats Data'!$C:$C,$D$6)=0," ",SUMIFS('Quick Stats Data'!D:D,'Quick Stats Data'!A:A,$C$82,'Quick Stats Data'!$B:$B,$C84,'Quick Stats Data'!$C:$C,$D$6))</f>
        <v>47.319690000000001</v>
      </c>
      <c r="E84" s="128" t="str">
        <f>IF(SUMIFS('Quick Stats Data'!K:K,'Quick Stats Data'!A:A,$C$82,'Quick Stats Data'!B:B,C84,'Quick Stats Data'!C:C,$D$6)&gt;=50,"**",(IF(SUMIFS('Quick Stats Data'!K:K,'Quick Stats Data'!A:A,$C$82,'Quick Stats Data'!B:B,C84,'Quick Stats Data'!C:C,$D$6)&gt;25,IF(SUMIFS('Quick Stats Data'!K:K,'Quick Stats Data'!A:A,$C$82,'Quick Stats Data'!B:B,C84,'Quick Stats Data'!C:C,$D$6),"*"," ")," ")))</f>
        <v xml:space="preserve"> </v>
      </c>
      <c r="F84" s="128">
        <f>IF(SUMIFS('Quick Stats Data'!E:E,'Quick Stats Data'!A:A,$C$82,'Quick Stats Data'!$B:$B,$C84,'Quick Stats Data'!$C:$C,$D$6)=0," ",SUMIFS('Quick Stats Data'!E:E,'Quick Stats Data'!A:A,$C$82,'Quick Stats Data'!$B:$B,$C84,'Quick Stats Data'!$C:$C,$D$6))</f>
        <v>45.411349999999999</v>
      </c>
      <c r="G84" s="128">
        <f>IF(SUMIFS('Quick Stats Data'!F:F,'Quick Stats Data'!A:A,$C$82,'Quick Stats Data'!$B:$B,$C84,'Quick Stats Data'!$C:$C,$D$6)=0," ",SUMIFS('Quick Stats Data'!F:F,'Quick Stats Data'!A:A,$C$82,'Quick Stats Data'!$B:$B,$C84,'Quick Stats Data'!$C:$C,$D$6))</f>
        <v>49.235889999999998</v>
      </c>
      <c r="H84" s="127">
        <f>IF(SUMIFS('Quick Stats Data'!D:D,'Quick Stats Data'!A:A,$C$82,'Quick Stats Data'!$B:$B,$C84,'Quick Stats Data'!$C:$C,$H$6)=0," ",SUMIFS('Quick Stats Data'!D:D,'Quick Stats Data'!A:A,$C$82,'Quick Stats Data'!$B:$B,$C84,'Quick Stats Data'!$C:$C,$H$6))</f>
        <v>45.784840000000003</v>
      </c>
      <c r="I84" s="128" t="str">
        <f>IF(SUMIFS('Quick Stats Data'!K:K,'Quick Stats Data'!A:A,$C$82,'Quick Stats Data'!B:B,C84,'Quick Stats Data'!C:C,$H$6)&gt;=50,"**",(IF(SUMIFS('Quick Stats Data'!K:K,'Quick Stats Data'!A:A,$C$82,'Quick Stats Data'!B:B,C84,'Quick Stats Data'!C:C,$H$6)&gt;25,IF(SUMIFS('Quick Stats Data'!K:K,'Quick Stats Data'!A:A,$C$82,'Quick Stats Data'!B:B,C84,'Quick Stats Data'!C:C,$H$6),"*"," ")," ")))</f>
        <v xml:space="preserve"> </v>
      </c>
      <c r="J84" s="128">
        <f>IF(SUMIFS('Quick Stats Data'!E:E,'Quick Stats Data'!A:A,$C$82,'Quick Stats Data'!$B:$B,$C84,'Quick Stats Data'!$C:$C,$H$6)=0," ",SUMIFS('Quick Stats Data'!E:E,'Quick Stats Data'!A:A,$C$82,'Quick Stats Data'!$B:$B,$C84,'Quick Stats Data'!$C:$C,$H$6))</f>
        <v>43.997280000000003</v>
      </c>
      <c r="K84" s="128">
        <f>IF(SUMIFS('Quick Stats Data'!F:F,'Quick Stats Data'!A:A,$C$82,'Quick Stats Data'!$B:$B,$C84,'Quick Stats Data'!$C:$C,$H$6)=0," ",SUMIFS('Quick Stats Data'!F:F,'Quick Stats Data'!A:A,$C$82,'Quick Stats Data'!$B:$B,$C84,'Quick Stats Data'!$C:$C,$H$6))</f>
        <v>47.583320000000001</v>
      </c>
      <c r="L84" s="127">
        <f>IF(SUMIFS('Quick Stats Data'!D:D,'Quick Stats Data'!A:A,$C$82,'Quick Stats Data'!$B:$B,$C84,'Quick Stats Data'!$C:$C,$L$6)=0," ",SUMIFS('Quick Stats Data'!D:D,'Quick Stats Data'!A:A,$C$82,'Quick Stats Data'!$B:$B,$C84,'Quick Stats Data'!$C:$C,$L$6))</f>
        <v>46.340470000000003</v>
      </c>
      <c r="M84" s="128" t="str">
        <f>IF(SUMIFS('Quick Stats Data'!K:K,'Quick Stats Data'!A:A,$C$82,'Quick Stats Data'!B:B,C84,'Quick Stats Data'!C:C,$L$6)&gt;=50,"**",(IF(SUMIFS('Quick Stats Data'!K:K,'Quick Stats Data'!A:A,$C$82,'Quick Stats Data'!B:B,C84,'Quick Stats Data'!C:C,$L$6)&gt;25,IF(SUMIFS('Quick Stats Data'!K:K,'Quick Stats Data'!A:A,$C$82,'Quick Stats Data'!B:B,C84,'Quick Stats Data'!C:C,$L$6),"*"," ")," ")))</f>
        <v xml:space="preserve"> </v>
      </c>
      <c r="N84" s="128">
        <f>IF(SUMIFS('Quick Stats Data'!E:E,'Quick Stats Data'!A:A,$C$82,'Quick Stats Data'!$B:$B,$C84,'Quick Stats Data'!$C:$C,$L$6)=0," ",SUMIFS('Quick Stats Data'!E:E,'Quick Stats Data'!A:A,$C$82,'Quick Stats Data'!$B:$B,$C84,'Quick Stats Data'!$C:$C,$L$6))</f>
        <v>44.502899999999997</v>
      </c>
      <c r="O84" s="128">
        <f>IF(SUMIFS('Quick Stats Data'!F:F,'Quick Stats Data'!A:A,$C$82,'Quick Stats Data'!$B:$B,$C84,'Quick Stats Data'!$C:$C,$L$6)=0," ",SUMIFS('Quick Stats Data'!F:F,'Quick Stats Data'!A:A,$C$82,'Quick Stats Data'!$B:$B,$C84,'Quick Stats Data'!$C:$C,$L$6))</f>
        <v>48.188029999999998</v>
      </c>
      <c r="P84" s="127">
        <f>IF(SUMIFS('Quick Stats Data'!D:D,'Quick Stats Data'!A:A,$C$82,'Quick Stats Data'!$B:$B,$C84,'Quick Stats Data'!$C:$C,$P$6)=0," ",SUMIFS('Quick Stats Data'!D:D,'Quick Stats Data'!A:A,$C$82,'Quick Stats Data'!$B:$B,$C84,'Quick Stats Data'!$C:$C,$P$6))</f>
        <v>45.566299999999998</v>
      </c>
      <c r="Q84" s="128" t="str">
        <f>IF(SUMIFS('Quick Stats Data'!K:K,'Quick Stats Data'!A:A,$C$82,'Quick Stats Data'!B:B,C84,'Quick Stats Data'!C:C,$P$6)&gt;=50,"**",(IF(SUMIFS('Quick Stats Data'!K:K,'Quick Stats Data'!A:A,$C$82,'Quick Stats Data'!B:B,C84,'Quick Stats Data'!C:C,$P$6)&gt;25,IF(SUMIFS('Quick Stats Data'!K:K,'Quick Stats Data'!A:A,$C$82,'Quick Stats Data'!B:B,C84,'Quick Stats Data'!C:C,$P$6),"*"," ")," ")))</f>
        <v xml:space="preserve"> </v>
      </c>
      <c r="R84" s="128">
        <f>IF(SUMIFS('Quick Stats Data'!E:E,'Quick Stats Data'!A:A,$C$82,'Quick Stats Data'!$B:$B,$C84,'Quick Stats Data'!$C:$C,$P$6)=0," ",SUMIFS('Quick Stats Data'!E:E,'Quick Stats Data'!A:A,$C$82,'Quick Stats Data'!$B:$B,$C84,'Quick Stats Data'!$C:$C,$P$6))</f>
        <v>43.806530000000002</v>
      </c>
      <c r="S84" s="128">
        <f>IF(SUMIFS('Quick Stats Data'!F:F,'Quick Stats Data'!A:A,$C$82,'Quick Stats Data'!$B:$B,$C84,'Quick Stats Data'!$C:$C,$P$6)=0," ",SUMIFS('Quick Stats Data'!F:F,'Quick Stats Data'!A:A,$C$82,'Quick Stats Data'!$B:$B,$C84,'Quick Stats Data'!$C:$C,$P$6))</f>
        <v>47.337209999999999</v>
      </c>
      <c r="T84" s="127">
        <f>SUMIFS('Quick Stats Data'!D:D,'Quick Stats Data'!$A:$A,$C$82,'Quick Stats Data'!$B:$B,$C84,'Quick Stats Data'!$C:$C,$T$6)</f>
        <v>46.179760000000002</v>
      </c>
      <c r="U84" s="127"/>
      <c r="V84" s="128">
        <f>SUMIFS('Quick Stats Data'!E:E,'Quick Stats Data'!$A:$A,$C$82,'Quick Stats Data'!$B:$B,$C84,'Quick Stats Data'!$C:$C,$T$6)</f>
        <v>45.262990000000002</v>
      </c>
      <c r="W84" s="128">
        <f>SUMIFS('Quick Stats Data'!F:F,'Quick Stats Data'!$A:$A,$C$82,'Quick Stats Data'!$B:$B,$C84,'Quick Stats Data'!$C:$C,$T$6)</f>
        <v>47.099130000000002</v>
      </c>
    </row>
    <row r="85" spans="1:23" ht="15" customHeight="1">
      <c r="C85" s="126" t="s">
        <v>456</v>
      </c>
      <c r="D85" s="127">
        <f>IF(SUMIFS('Quick Stats Data'!D:D,'Quick Stats Data'!A:A,$C$82,'Quick Stats Data'!$B:$B,$C85,'Quick Stats Data'!$C:$C,$D$6)=0," ",SUMIFS('Quick Stats Data'!D:D,'Quick Stats Data'!A:A,$C$82,'Quick Stats Data'!$B:$B,$C85,'Quick Stats Data'!$C:$C,$D$6))</f>
        <v>34.58108</v>
      </c>
      <c r="E85" s="128" t="str">
        <f>IF(SUMIFS('Quick Stats Data'!K:K,'Quick Stats Data'!A:A,$C$82,'Quick Stats Data'!B:B,C85,'Quick Stats Data'!C:C,$D$6)&gt;=50,"**",(IF(SUMIFS('Quick Stats Data'!K:K,'Quick Stats Data'!A:A,$C$82,'Quick Stats Data'!B:B,C85,'Quick Stats Data'!C:C,$D$6)&gt;25,IF(SUMIFS('Quick Stats Data'!K:K,'Quick Stats Data'!A:A,$C$82,'Quick Stats Data'!B:B,C85,'Quick Stats Data'!C:C,$D$6),"*"," ")," ")))</f>
        <v xml:space="preserve"> </v>
      </c>
      <c r="F85" s="128">
        <f>IF(SUMIFS('Quick Stats Data'!E:E,'Quick Stats Data'!A:A,$C$82,'Quick Stats Data'!$B:$B,$C85,'Quick Stats Data'!$C:$C,$D$6)=0," ",SUMIFS('Quick Stats Data'!E:E,'Quick Stats Data'!A:A,$C$82,'Quick Stats Data'!$B:$B,$C85,'Quick Stats Data'!$C:$C,$D$6))</f>
        <v>32.842799999999997</v>
      </c>
      <c r="G85" s="128">
        <f>IF(SUMIFS('Quick Stats Data'!F:F,'Quick Stats Data'!A:A,$C$82,'Quick Stats Data'!$B:$B,$C85,'Quick Stats Data'!$C:$C,$D$6)=0," ",SUMIFS('Quick Stats Data'!F:F,'Quick Stats Data'!A:A,$C$82,'Quick Stats Data'!$B:$B,$C85,'Quick Stats Data'!$C:$C,$D$6))</f>
        <v>36.361559999999997</v>
      </c>
      <c r="H85" s="127">
        <f>IF(SUMIFS('Quick Stats Data'!D:D,'Quick Stats Data'!A:A,$C$82,'Quick Stats Data'!$B:$B,$C85,'Quick Stats Data'!$C:$C,$H$6)=0," ",SUMIFS('Quick Stats Data'!D:D,'Quick Stats Data'!A:A,$C$82,'Quick Stats Data'!$B:$B,$C85,'Quick Stats Data'!$C:$C,$H$6))</f>
        <v>32.874220000000001</v>
      </c>
      <c r="I85" s="128" t="str">
        <f>IF(SUMIFS('Quick Stats Data'!K:K,'Quick Stats Data'!A:A,$C$82,'Quick Stats Data'!B:B,C85,'Quick Stats Data'!C:C,$H$6)&gt;=50,"**",(IF(SUMIFS('Quick Stats Data'!K:K,'Quick Stats Data'!A:A,$C$82,'Quick Stats Data'!B:B,C85,'Quick Stats Data'!C:C,$H$6)&gt;25,IF(SUMIFS('Quick Stats Data'!K:K,'Quick Stats Data'!A:A,$C$82,'Quick Stats Data'!B:B,C85,'Quick Stats Data'!C:C,$H$6),"*"," ")," ")))</f>
        <v xml:space="preserve"> </v>
      </c>
      <c r="J85" s="128">
        <f>IF(SUMIFS('Quick Stats Data'!E:E,'Quick Stats Data'!A:A,$C$82,'Quick Stats Data'!$B:$B,$C85,'Quick Stats Data'!$C:$C,$H$6)=0," ",SUMIFS('Quick Stats Data'!E:E,'Quick Stats Data'!A:A,$C$82,'Quick Stats Data'!$B:$B,$C85,'Quick Stats Data'!$C:$C,$H$6))</f>
        <v>31.266970000000001</v>
      </c>
      <c r="K85" s="128">
        <f>IF(SUMIFS('Quick Stats Data'!F:F,'Quick Stats Data'!A:A,$C$82,'Quick Stats Data'!$B:$B,$C85,'Quick Stats Data'!$C:$C,$H$6)=0," ",SUMIFS('Quick Stats Data'!F:F,'Quick Stats Data'!A:A,$C$82,'Quick Stats Data'!$B:$B,$C85,'Quick Stats Data'!$C:$C,$H$6))</f>
        <v>34.522599999999997</v>
      </c>
      <c r="L85" s="127">
        <f>IF(SUMIFS('Quick Stats Data'!D:D,'Quick Stats Data'!A:A,$C$82,'Quick Stats Data'!$B:$B,$C85,'Quick Stats Data'!$C:$C,$L$6)=0," ",SUMIFS('Quick Stats Data'!D:D,'Quick Stats Data'!A:A,$C$82,'Quick Stats Data'!$B:$B,$C85,'Quick Stats Data'!$C:$C,$L$6))</f>
        <v>33.293190000000003</v>
      </c>
      <c r="M85" s="128" t="str">
        <f>IF(SUMIFS('Quick Stats Data'!K:K,'Quick Stats Data'!A:A,$C$82,'Quick Stats Data'!B:B,C85,'Quick Stats Data'!C:C,$L$6)&gt;=50,"**",(IF(SUMIFS('Quick Stats Data'!K:K,'Quick Stats Data'!A:A,$C$82,'Quick Stats Data'!B:B,C85,'Quick Stats Data'!C:C,$L$6)&gt;25,IF(SUMIFS('Quick Stats Data'!K:K,'Quick Stats Data'!A:A,$C$82,'Quick Stats Data'!B:B,C85,'Quick Stats Data'!C:C,$L$6),"*"," ")," ")))</f>
        <v xml:space="preserve"> </v>
      </c>
      <c r="N85" s="128">
        <f>IF(SUMIFS('Quick Stats Data'!E:E,'Quick Stats Data'!A:A,$C$82,'Quick Stats Data'!$B:$B,$C85,'Quick Stats Data'!$C:$C,$L$6)=0," ",SUMIFS('Quick Stats Data'!E:E,'Quick Stats Data'!A:A,$C$82,'Quick Stats Data'!$B:$B,$C85,'Quick Stats Data'!$C:$C,$L$6))</f>
        <v>31.605080000000001</v>
      </c>
      <c r="O85" s="128">
        <f>IF(SUMIFS('Quick Stats Data'!F:F,'Quick Stats Data'!A:A,$C$82,'Quick Stats Data'!$B:$B,$C85,'Quick Stats Data'!$C:$C,$L$6)=0," ",SUMIFS('Quick Stats Data'!F:F,'Quick Stats Data'!A:A,$C$82,'Quick Stats Data'!$B:$B,$C85,'Quick Stats Data'!$C:$C,$L$6))</f>
        <v>35.025289999999998</v>
      </c>
      <c r="P85" s="127">
        <f>IF(SUMIFS('Quick Stats Data'!D:D,'Quick Stats Data'!A:A,$C$82,'Quick Stats Data'!$B:$B,$C85,'Quick Stats Data'!$C:$C,$P$6)=0," ",SUMIFS('Quick Stats Data'!D:D,'Quick Stats Data'!A:A,$C$82,'Quick Stats Data'!$B:$B,$C85,'Quick Stats Data'!$C:$C,$P$6))</f>
        <v>34.928710000000002</v>
      </c>
      <c r="Q85" s="128" t="str">
        <f>IF(SUMIFS('Quick Stats Data'!K:K,'Quick Stats Data'!A:A,$C$82,'Quick Stats Data'!B:B,C85,'Quick Stats Data'!C:C,$P$6)&gt;=50,"**",(IF(SUMIFS('Quick Stats Data'!K:K,'Quick Stats Data'!A:A,$C$82,'Quick Stats Data'!B:B,C85,'Quick Stats Data'!C:C,$P$6)&gt;25,IF(SUMIFS('Quick Stats Data'!K:K,'Quick Stats Data'!A:A,$C$82,'Quick Stats Data'!B:B,C85,'Quick Stats Data'!C:C,$P$6),"*"," ")," ")))</f>
        <v xml:space="preserve"> </v>
      </c>
      <c r="R85" s="128">
        <f>IF(SUMIFS('Quick Stats Data'!E:E,'Quick Stats Data'!A:A,$C$82,'Quick Stats Data'!$B:$B,$C85,'Quick Stats Data'!$C:$C,$P$6)=0," ",SUMIFS('Quick Stats Data'!E:E,'Quick Stats Data'!A:A,$C$82,'Quick Stats Data'!$B:$B,$C85,'Quick Stats Data'!$C:$C,$P$6))</f>
        <v>33.298589999999997</v>
      </c>
      <c r="S85" s="128">
        <f>IF(SUMIFS('Quick Stats Data'!F:F,'Quick Stats Data'!A:A,$C$82,'Quick Stats Data'!$B:$B,$C85,'Quick Stats Data'!$C:$C,$P$6)=0," ",SUMIFS('Quick Stats Data'!F:F,'Quick Stats Data'!A:A,$C$82,'Quick Stats Data'!$B:$B,$C85,'Quick Stats Data'!$C:$C,$P$6))</f>
        <v>36.594839999999998</v>
      </c>
      <c r="T85" s="127">
        <f>SUMIFS('Quick Stats Data'!D:D,'Quick Stats Data'!$A:$A,$C$82,'Quick Stats Data'!$B:$B,$C85,'Quick Stats Data'!$C:$C,$T$6)</f>
        <v>33.98075</v>
      </c>
      <c r="U85" s="127"/>
      <c r="V85" s="128">
        <f>SUMIFS('Quick Stats Data'!E:E,'Quick Stats Data'!$A:$A,$C$82,'Quick Stats Data'!$B:$B,$C85,'Quick Stats Data'!$C:$C,$T$6)</f>
        <v>33.139420000000001</v>
      </c>
      <c r="W85" s="128">
        <f>SUMIFS('Quick Stats Data'!F:F,'Quick Stats Data'!$A:$A,$C$82,'Quick Stats Data'!$B:$B,$C85,'Quick Stats Data'!$C:$C,$T$6)</f>
        <v>34.832299999999996</v>
      </c>
    </row>
    <row r="86" spans="1:23" ht="7.5" customHeight="1" thickBo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</row>
    <row r="87" spans="1:23" s="63" customFormat="1" ht="15" customHeight="1" thickTop="1">
      <c r="A87" s="59"/>
      <c r="B87" s="59"/>
      <c r="C87" s="60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1"/>
      <c r="U87" s="61"/>
      <c r="V87" s="61"/>
      <c r="W87" s="61"/>
    </row>
    <row r="88" spans="1:23" s="141" customFormat="1" ht="30" customHeight="1">
      <c r="C88" s="131" t="s">
        <v>409</v>
      </c>
      <c r="D88" s="130" t="s">
        <v>91</v>
      </c>
      <c r="E88" s="130"/>
      <c r="F88" s="130" t="s">
        <v>90</v>
      </c>
      <c r="G88" s="130" t="s">
        <v>89</v>
      </c>
      <c r="H88" s="130" t="s">
        <v>91</v>
      </c>
      <c r="I88" s="130"/>
      <c r="J88" s="130" t="s">
        <v>90</v>
      </c>
      <c r="K88" s="130" t="s">
        <v>89</v>
      </c>
      <c r="L88" s="130" t="s">
        <v>91</v>
      </c>
      <c r="M88" s="130"/>
      <c r="N88" s="130" t="s">
        <v>90</v>
      </c>
      <c r="O88" s="130" t="s">
        <v>89</v>
      </c>
      <c r="P88" s="130" t="s">
        <v>91</v>
      </c>
      <c r="Q88" s="130"/>
      <c r="R88" s="130" t="s">
        <v>90</v>
      </c>
      <c r="S88" s="130" t="s">
        <v>89</v>
      </c>
      <c r="T88" s="130" t="s">
        <v>91</v>
      </c>
      <c r="U88" s="130"/>
      <c r="V88" s="130" t="s">
        <v>90</v>
      </c>
      <c r="W88" s="130" t="s">
        <v>89</v>
      </c>
    </row>
    <row r="89" spans="1:23" ht="15" customHeight="1">
      <c r="C89" s="126" t="s">
        <v>405</v>
      </c>
      <c r="D89" s="127">
        <f>IF(SUMIFS('Quick Stats Data'!D:D,'Quick Stats Data'!A:A,$C$88,'Quick Stats Data'!$B:$B,$C89,'Quick Stats Data'!$C:$C,$D$6)=0," ",SUMIFS('Quick Stats Data'!D:D,'Quick Stats Data'!A:A,$C$88,'Quick Stats Data'!$B:$B,$C89,'Quick Stats Data'!$C:$C,$D$6))</f>
        <v>3.43</v>
      </c>
      <c r="E89" s="128" t="str">
        <f>IF(SUMIFS('Quick Stats Data'!K:K,'Quick Stats Data'!A:A,$C$88,'Quick Stats Data'!B:B,C89,'Quick Stats Data'!C:C,$D$6)&gt;=50,"**",(IF(SUMIFS('Quick Stats Data'!K:K,'Quick Stats Data'!A:A,$C$88,'Quick Stats Data'!B:B,C89,'Quick Stats Data'!C:C,$D$6)&gt;25,IF(SUMIFS('Quick Stats Data'!K:K,'Quick Stats Data'!A:A,$C$88,'Quick Stats Data'!B:B,C89,'Quick Stats Data'!C:C,$D$6),"*"," ")," ")))</f>
        <v xml:space="preserve"> </v>
      </c>
      <c r="F89" s="128">
        <f>IF(SUMIFS('Quick Stats Data'!E:E,'Quick Stats Data'!A:A,$C$88,'Quick Stats Data'!$B:$B,$C89,'Quick Stats Data'!$C:$C,$D$6)=0," ",SUMIFS('Quick Stats Data'!E:E,'Quick Stats Data'!A:A,$C$88,'Quick Stats Data'!$B:$B,$C89,'Quick Stats Data'!$C:$C,$D$6))</f>
        <v>2.93</v>
      </c>
      <c r="G89" s="128">
        <f>IF(SUMIFS('Quick Stats Data'!F:F,'Quick Stats Data'!A:A,$C$88,'Quick Stats Data'!$B:$B,$C89,'Quick Stats Data'!$C:$C,$D$6)=0," ",SUMIFS('Quick Stats Data'!F:F,'Quick Stats Data'!A:A,$C$88,'Quick Stats Data'!$B:$B,$C89,'Quick Stats Data'!$C:$C,$D$6))</f>
        <v>4.0199999999999996</v>
      </c>
      <c r="H89" s="127">
        <f>IF(SUMIFS('Quick Stats Data'!D:D,'Quick Stats Data'!A:A,$C$88,'Quick Stats Data'!$B:$B,$C89,'Quick Stats Data'!$C:$C,$H$6)=0," ",SUMIFS('Quick Stats Data'!D:D,'Quick Stats Data'!A:A,$C$88,'Quick Stats Data'!$B:$B,$C89,'Quick Stats Data'!$C:$C,$H$6))</f>
        <v>3.53</v>
      </c>
      <c r="I89" s="128" t="str">
        <f>IF(SUMIFS('Quick Stats Data'!K:K,'Quick Stats Data'!A:A,$C$88,'Quick Stats Data'!B:B,C89,'Quick Stats Data'!C:C,$H$6)&gt;=50,"**",(IF(SUMIFS('Quick Stats Data'!K:K,'Quick Stats Data'!A:A,$C$88,'Quick Stats Data'!B:B,C89,'Quick Stats Data'!C:C,$H$6)&gt;25,IF(SUMIFS('Quick Stats Data'!K:K,'Quick Stats Data'!A:A,$C$88,'Quick Stats Data'!B:B,C89,'Quick Stats Data'!C:C,$H$6),"*"," ")," ")))</f>
        <v xml:space="preserve"> </v>
      </c>
      <c r="J89" s="128">
        <f>IF(SUMIFS('Quick Stats Data'!E:E,'Quick Stats Data'!A:A,$C$88,'Quick Stats Data'!$B:$B,$C89,'Quick Stats Data'!$C:$C,$H$6)=0," ",SUMIFS('Quick Stats Data'!E:E,'Quick Stats Data'!A:A,$C$88,'Quick Stats Data'!$B:$B,$C89,'Quick Stats Data'!$C:$C,$H$6))</f>
        <v>2.98</v>
      </c>
      <c r="K89" s="128">
        <f>IF(SUMIFS('Quick Stats Data'!F:F,'Quick Stats Data'!A:A,$C$88,'Quick Stats Data'!$B:$B,$C89,'Quick Stats Data'!$C:$C,$H$6)=0," ",SUMIFS('Quick Stats Data'!F:F,'Quick Stats Data'!A:A,$C$88,'Quick Stats Data'!$B:$B,$C89,'Quick Stats Data'!$C:$C,$H$6))</f>
        <v>4.18</v>
      </c>
      <c r="L89" s="127">
        <f>IF(SUMIFS('Quick Stats Data'!D:D,'Quick Stats Data'!A:A,$C$88,'Quick Stats Data'!$B:$B,$C89,'Quick Stats Data'!$C:$C,$L$6)=0," ",SUMIFS('Quick Stats Data'!D:D,'Quick Stats Data'!A:A,$C$88,'Quick Stats Data'!$B:$B,$C89,'Quick Stats Data'!$C:$C,$L$6))</f>
        <v>3.81</v>
      </c>
      <c r="M89" s="128" t="str">
        <f>IF(SUMIFS('Quick Stats Data'!K:K,'Quick Stats Data'!A:A,$C$88,'Quick Stats Data'!B:B,C89,'Quick Stats Data'!C:C,$L$6)&gt;=50,"**",(IF(SUMIFS('Quick Stats Data'!K:K,'Quick Stats Data'!A:A,$C$88,'Quick Stats Data'!B:B,C89,'Quick Stats Data'!C:C,$L$6)&gt;25,IF(SUMIFS('Quick Stats Data'!K:K,'Quick Stats Data'!A:A,$C$88,'Quick Stats Data'!B:B,C89,'Quick Stats Data'!C:C,$L$6),"*"," ")," ")))</f>
        <v xml:space="preserve"> </v>
      </c>
      <c r="N89" s="128">
        <f>IF(SUMIFS('Quick Stats Data'!E:E,'Quick Stats Data'!A:A,$C$88,'Quick Stats Data'!$B:$B,$C89,'Quick Stats Data'!$C:$C,$L$6)=0," ",SUMIFS('Quick Stats Data'!E:E,'Quick Stats Data'!A:A,$C$88,'Quick Stats Data'!$B:$B,$C89,'Quick Stats Data'!$C:$C,$L$6))</f>
        <v>3.2</v>
      </c>
      <c r="O89" s="128">
        <f>IF(SUMIFS('Quick Stats Data'!F:F,'Quick Stats Data'!A:A,$C$88,'Quick Stats Data'!$B:$B,$C89,'Quick Stats Data'!$C:$C,$L$6)=0," ",SUMIFS('Quick Stats Data'!F:F,'Quick Stats Data'!A:A,$C$88,'Quick Stats Data'!$B:$B,$C89,'Quick Stats Data'!$C:$C,$L$6))</f>
        <v>4.53</v>
      </c>
      <c r="P89" s="127">
        <f>IF(SUMIFS('Quick Stats Data'!D:D,'Quick Stats Data'!A:A,$C$88,'Quick Stats Data'!$B:$B,$C89,'Quick Stats Data'!$C:$C,$P$6)=0," ",SUMIFS('Quick Stats Data'!D:D,'Quick Stats Data'!A:A,$C$88,'Quick Stats Data'!$B:$B,$C89,'Quick Stats Data'!$C:$C,$P$6))</f>
        <v>3.5</v>
      </c>
      <c r="Q89" s="128" t="str">
        <f>IF(SUMIFS('Quick Stats Data'!K:K,'Quick Stats Data'!A:A,$C$88,'Quick Stats Data'!B:B,C89,'Quick Stats Data'!C:C,$P$6)&gt;=50,"**",(IF(SUMIFS('Quick Stats Data'!K:K,'Quick Stats Data'!A:A,$C$88,'Quick Stats Data'!B:B,C89,'Quick Stats Data'!C:C,$P$6)&gt;25,IF(SUMIFS('Quick Stats Data'!K:K,'Quick Stats Data'!A:A,$C$88,'Quick Stats Data'!B:B,C89,'Quick Stats Data'!C:C,$P$6),"*"," ")," ")))</f>
        <v xml:space="preserve"> </v>
      </c>
      <c r="R89" s="128">
        <f>IF(SUMIFS('Quick Stats Data'!E:E,'Quick Stats Data'!A:A,$C$88,'Quick Stats Data'!$B:$B,$C89,'Quick Stats Data'!$C:$C,$P$6)=0," ",SUMIFS('Quick Stats Data'!E:E,'Quick Stats Data'!A:A,$C$88,'Quick Stats Data'!$B:$B,$C89,'Quick Stats Data'!$C:$C,$P$6))</f>
        <v>2.98</v>
      </c>
      <c r="S89" s="128">
        <f>IF(SUMIFS('Quick Stats Data'!F:F,'Quick Stats Data'!A:A,$C$88,'Quick Stats Data'!$B:$B,$C89,'Quick Stats Data'!$C:$C,$P$6)=0," ",SUMIFS('Quick Stats Data'!F:F,'Quick Stats Data'!A:A,$C$88,'Quick Stats Data'!$B:$B,$C89,'Quick Stats Data'!$C:$C,$P$6))</f>
        <v>4.09</v>
      </c>
      <c r="T89" s="127">
        <f>SUMIFS('Quick Stats Data'!D:D,'Quick Stats Data'!$A:$A,$C$88,'Quick Stats Data'!$B:$B,$C89,'Quick Stats Data'!$C:$C,$T$6)</f>
        <v>3.58</v>
      </c>
      <c r="U89" s="127"/>
      <c r="V89" s="128">
        <f>SUMIFS('Quick Stats Data'!E:E,'Quick Stats Data'!$A:$A,$C$88,'Quick Stats Data'!$B:$B,$C89,'Quick Stats Data'!$C:$C,$T$6)</f>
        <v>3.29</v>
      </c>
      <c r="W89" s="128">
        <f>SUMIFS('Quick Stats Data'!F:F,'Quick Stats Data'!$A:$A,$C$88,'Quick Stats Data'!$B:$B,$C89,'Quick Stats Data'!$C:$C,$T$6)</f>
        <v>3.89</v>
      </c>
    </row>
    <row r="90" spans="1:23" ht="15" customHeight="1">
      <c r="C90" s="126" t="s">
        <v>94</v>
      </c>
      <c r="D90" s="127">
        <f>IF(SUMIFS('Quick Stats Data'!D:D,'Quick Stats Data'!A:A,$C$88,'Quick Stats Data'!$B:$B,$C90,'Quick Stats Data'!$C:$C,$D$6)=0," ",SUMIFS('Quick Stats Data'!D:D,'Quick Stats Data'!A:A,$C$88,'Quick Stats Data'!$B:$B,$C90,'Quick Stats Data'!$C:$C,$D$6))</f>
        <v>5.52</v>
      </c>
      <c r="E90" s="128" t="str">
        <f>IF(SUMIFS('Quick Stats Data'!K:K,'Quick Stats Data'!A:A,$C$88,'Quick Stats Data'!B:B,C90,'Quick Stats Data'!C:C,$D$6)&gt;=50,"**",(IF(SUMIFS('Quick Stats Data'!K:K,'Quick Stats Data'!A:A,$C$88,'Quick Stats Data'!B:B,C90,'Quick Stats Data'!C:C,$D$6)&gt;25,IF(SUMIFS('Quick Stats Data'!K:K,'Quick Stats Data'!A:A,$C$88,'Quick Stats Data'!B:B,C90,'Quick Stats Data'!C:C,$D$6),"*"," ")," ")))</f>
        <v xml:space="preserve"> </v>
      </c>
      <c r="F90" s="128">
        <f>IF(SUMIFS('Quick Stats Data'!E:E,'Quick Stats Data'!A:A,$C$88,'Quick Stats Data'!$B:$B,$C90,'Quick Stats Data'!$C:$C,$D$6)=0," ",SUMIFS('Quick Stats Data'!E:E,'Quick Stats Data'!A:A,$C$88,'Quick Stats Data'!$B:$B,$C90,'Quick Stats Data'!$C:$C,$D$6))</f>
        <v>4.78</v>
      </c>
      <c r="G90" s="128">
        <f>IF(SUMIFS('Quick Stats Data'!F:F,'Quick Stats Data'!A:A,$C$88,'Quick Stats Data'!$B:$B,$C90,'Quick Stats Data'!$C:$C,$D$6)=0," ",SUMIFS('Quick Stats Data'!F:F,'Quick Stats Data'!A:A,$C$88,'Quick Stats Data'!$B:$B,$C90,'Quick Stats Data'!$C:$C,$D$6))</f>
        <v>6.36</v>
      </c>
      <c r="H90" s="127">
        <f>IF(SUMIFS('Quick Stats Data'!D:D,'Quick Stats Data'!A:A,$C$88,'Quick Stats Data'!$B:$B,$C90,'Quick Stats Data'!$C:$C,$H$6)=0," ",SUMIFS('Quick Stats Data'!D:D,'Quick Stats Data'!A:A,$C$88,'Quick Stats Data'!$B:$B,$C90,'Quick Stats Data'!$C:$C,$H$6))</f>
        <v>5.17</v>
      </c>
      <c r="I90" s="128" t="str">
        <f>IF(SUMIFS('Quick Stats Data'!K:K,'Quick Stats Data'!A:A,$C$88,'Quick Stats Data'!B:B,C90,'Quick Stats Data'!C:C,$H$6)&gt;=50,"**",(IF(SUMIFS('Quick Stats Data'!K:K,'Quick Stats Data'!A:A,$C$88,'Quick Stats Data'!B:B,C90,'Quick Stats Data'!C:C,$H$6)&gt;25,IF(SUMIFS('Quick Stats Data'!K:K,'Quick Stats Data'!A:A,$C$88,'Quick Stats Data'!B:B,C90,'Quick Stats Data'!C:C,$H$6),"*"," ")," ")))</f>
        <v xml:space="preserve"> </v>
      </c>
      <c r="J90" s="128">
        <f>IF(SUMIFS('Quick Stats Data'!E:E,'Quick Stats Data'!A:A,$C$88,'Quick Stats Data'!$B:$B,$C90,'Quick Stats Data'!$C:$C,$H$6)=0," ",SUMIFS('Quick Stats Data'!E:E,'Quick Stats Data'!A:A,$C$88,'Quick Stats Data'!$B:$B,$C90,'Quick Stats Data'!$C:$C,$H$6))</f>
        <v>4.51</v>
      </c>
      <c r="K90" s="128">
        <f>IF(SUMIFS('Quick Stats Data'!F:F,'Quick Stats Data'!A:A,$C$88,'Quick Stats Data'!$B:$B,$C90,'Quick Stats Data'!$C:$C,$H$6)=0," ",SUMIFS('Quick Stats Data'!F:F,'Quick Stats Data'!A:A,$C$88,'Quick Stats Data'!$B:$B,$C90,'Quick Stats Data'!$C:$C,$H$6))</f>
        <v>5.91</v>
      </c>
      <c r="L90" s="127">
        <f>IF(SUMIFS('Quick Stats Data'!D:D,'Quick Stats Data'!A:A,$C$88,'Quick Stats Data'!$B:$B,$C90,'Quick Stats Data'!$C:$C,$L$6)=0," ",SUMIFS('Quick Stats Data'!D:D,'Quick Stats Data'!A:A,$C$88,'Quick Stats Data'!$B:$B,$C90,'Quick Stats Data'!$C:$C,$L$6))</f>
        <v>5.63</v>
      </c>
      <c r="M90" s="128" t="str">
        <f>IF(SUMIFS('Quick Stats Data'!K:K,'Quick Stats Data'!A:A,$C$88,'Quick Stats Data'!B:B,C90,'Quick Stats Data'!C:C,$L$6)&gt;=50,"**",(IF(SUMIFS('Quick Stats Data'!K:K,'Quick Stats Data'!A:A,$C$88,'Quick Stats Data'!B:B,C90,'Quick Stats Data'!C:C,$L$6)&gt;25,IF(SUMIFS('Quick Stats Data'!K:K,'Quick Stats Data'!A:A,$C$88,'Quick Stats Data'!B:B,C90,'Quick Stats Data'!C:C,$L$6),"*"," ")," ")))</f>
        <v xml:space="preserve"> </v>
      </c>
      <c r="N90" s="128">
        <f>IF(SUMIFS('Quick Stats Data'!E:E,'Quick Stats Data'!A:A,$C$88,'Quick Stats Data'!$B:$B,$C90,'Quick Stats Data'!$C:$C,$L$6)=0," ",SUMIFS('Quick Stats Data'!E:E,'Quick Stats Data'!A:A,$C$88,'Quick Stats Data'!$B:$B,$C90,'Quick Stats Data'!$C:$C,$L$6))</f>
        <v>4.9000000000000004</v>
      </c>
      <c r="O90" s="128">
        <f>IF(SUMIFS('Quick Stats Data'!F:F,'Quick Stats Data'!A:A,$C$88,'Quick Stats Data'!$B:$B,$C90,'Quick Stats Data'!$C:$C,$L$6)=0," ",SUMIFS('Quick Stats Data'!F:F,'Quick Stats Data'!A:A,$C$88,'Quick Stats Data'!$B:$B,$C90,'Quick Stats Data'!$C:$C,$L$6))</f>
        <v>6.47</v>
      </c>
      <c r="P90" s="127">
        <f>IF(SUMIFS('Quick Stats Data'!D:D,'Quick Stats Data'!A:A,$C$88,'Quick Stats Data'!$B:$B,$C90,'Quick Stats Data'!$C:$C,$P$6)=0," ",SUMIFS('Quick Stats Data'!D:D,'Quick Stats Data'!A:A,$C$88,'Quick Stats Data'!$B:$B,$C90,'Quick Stats Data'!$C:$C,$P$6))</f>
        <v>5.21</v>
      </c>
      <c r="Q90" s="128" t="str">
        <f>IF(SUMIFS('Quick Stats Data'!K:K,'Quick Stats Data'!A:A,$C$88,'Quick Stats Data'!B:B,C90,'Quick Stats Data'!C:C,$P$6)&gt;=50,"**",(IF(SUMIFS('Quick Stats Data'!K:K,'Quick Stats Data'!A:A,$C$88,'Quick Stats Data'!B:B,C90,'Quick Stats Data'!C:C,$P$6)&gt;25,IF(SUMIFS('Quick Stats Data'!K:K,'Quick Stats Data'!A:A,$C$88,'Quick Stats Data'!B:B,C90,'Quick Stats Data'!C:C,$P$6),"*"," ")," ")))</f>
        <v xml:space="preserve"> </v>
      </c>
      <c r="R90" s="128">
        <f>IF(SUMIFS('Quick Stats Data'!E:E,'Quick Stats Data'!A:A,$C$88,'Quick Stats Data'!$B:$B,$C90,'Quick Stats Data'!$C:$C,$P$6)=0," ",SUMIFS('Quick Stats Data'!E:E,'Quick Stats Data'!A:A,$C$88,'Quick Stats Data'!$B:$B,$C90,'Quick Stats Data'!$C:$C,$P$6))</f>
        <v>4.57</v>
      </c>
      <c r="S90" s="128">
        <f>IF(SUMIFS('Quick Stats Data'!F:F,'Quick Stats Data'!A:A,$C$88,'Quick Stats Data'!$B:$B,$C90,'Quick Stats Data'!$C:$C,$P$6)=0," ",SUMIFS('Quick Stats Data'!F:F,'Quick Stats Data'!A:A,$C$88,'Quick Stats Data'!$B:$B,$C90,'Quick Stats Data'!$C:$C,$P$6))</f>
        <v>5.94</v>
      </c>
      <c r="T90" s="127">
        <f>SUMIFS('Quick Stats Data'!D:D,'Quick Stats Data'!$A:$A,$C$88,'Quick Stats Data'!$B:$B,$C90,'Quick Stats Data'!$C:$C,$T$6)</f>
        <v>5.39</v>
      </c>
      <c r="U90" s="127"/>
      <c r="V90" s="128">
        <f>SUMIFS('Quick Stats Data'!E:E,'Quick Stats Data'!$A:$A,$C$88,'Quick Stats Data'!$B:$B,$C90,'Quick Stats Data'!$C:$C,$T$6)</f>
        <v>5.03</v>
      </c>
      <c r="W90" s="128">
        <f>SUMIFS('Quick Stats Data'!F:F,'Quick Stats Data'!$A:$A,$C$88,'Quick Stats Data'!$B:$B,$C90,'Quick Stats Data'!$C:$C,$T$6)</f>
        <v>5.77</v>
      </c>
    </row>
    <row r="91" spans="1:23" ht="15" customHeight="1">
      <c r="C91" s="126" t="s">
        <v>355</v>
      </c>
      <c r="D91" s="127">
        <f>IF(SUMIFS('Quick Stats Data'!D:D,'Quick Stats Data'!A:A,$C$88,'Quick Stats Data'!$B:$B,$C91,'Quick Stats Data'!$C:$C,$D$6)=0," ",SUMIFS('Quick Stats Data'!D:D,'Quick Stats Data'!A:A,$C$88,'Quick Stats Data'!$B:$B,$C91,'Quick Stats Data'!$C:$C,$D$6))</f>
        <v>42.67</v>
      </c>
      <c r="E91" s="128" t="str">
        <f>IF(SUMIFS('Quick Stats Data'!K:K,'Quick Stats Data'!A:A,$C$88,'Quick Stats Data'!B:B,C91,'Quick Stats Data'!C:C,$D$6)&gt;=50,"**",(IF(SUMIFS('Quick Stats Data'!K:K,'Quick Stats Data'!A:A,$C$88,'Quick Stats Data'!B:B,C91,'Quick Stats Data'!C:C,$D$6)&gt;25,IF(SUMIFS('Quick Stats Data'!K:K,'Quick Stats Data'!A:A,$C$88,'Quick Stats Data'!B:B,C91,'Quick Stats Data'!C:C,$D$6),"*"," ")," ")))</f>
        <v xml:space="preserve"> </v>
      </c>
      <c r="F91" s="128">
        <f>IF(SUMIFS('Quick Stats Data'!E:E,'Quick Stats Data'!A:A,$C$88,'Quick Stats Data'!$B:$B,$C91,'Quick Stats Data'!$C:$C,$D$6)=0," ",SUMIFS('Quick Stats Data'!E:E,'Quick Stats Data'!A:A,$C$88,'Quick Stats Data'!$B:$B,$C91,'Quick Stats Data'!$C:$C,$D$6))</f>
        <v>40.799999999999997</v>
      </c>
      <c r="G91" s="128">
        <f>IF(SUMIFS('Quick Stats Data'!F:F,'Quick Stats Data'!A:A,$C$88,'Quick Stats Data'!$B:$B,$C91,'Quick Stats Data'!$C:$C,$D$6)=0," ",SUMIFS('Quick Stats Data'!F:F,'Quick Stats Data'!A:A,$C$88,'Quick Stats Data'!$B:$B,$C91,'Quick Stats Data'!$C:$C,$D$6))</f>
        <v>44.56</v>
      </c>
      <c r="H91" s="127">
        <f>IF(SUMIFS('Quick Stats Data'!D:D,'Quick Stats Data'!A:A,$C$88,'Quick Stats Data'!$B:$B,$C91,'Quick Stats Data'!$C:$C,$H$6)=0," ",SUMIFS('Quick Stats Data'!D:D,'Quick Stats Data'!A:A,$C$88,'Quick Stats Data'!$B:$B,$C91,'Quick Stats Data'!$C:$C,$H$6))</f>
        <v>42.77</v>
      </c>
      <c r="I91" s="128" t="str">
        <f>IF(SUMIFS('Quick Stats Data'!K:K,'Quick Stats Data'!A:A,$C$88,'Quick Stats Data'!B:B,C91,'Quick Stats Data'!C:C,$H$6)&gt;=50,"**",(IF(SUMIFS('Quick Stats Data'!K:K,'Quick Stats Data'!A:A,$C$88,'Quick Stats Data'!B:B,C91,'Quick Stats Data'!C:C,$H$6)&gt;25,IF(SUMIFS('Quick Stats Data'!K:K,'Quick Stats Data'!A:A,$C$88,'Quick Stats Data'!B:B,C91,'Quick Stats Data'!C:C,$H$6),"*"," ")," ")))</f>
        <v xml:space="preserve"> </v>
      </c>
      <c r="J91" s="128">
        <f>IF(SUMIFS('Quick Stats Data'!E:E,'Quick Stats Data'!A:A,$C$88,'Quick Stats Data'!$B:$B,$C91,'Quick Stats Data'!$C:$C,$H$6)=0," ",SUMIFS('Quick Stats Data'!E:E,'Quick Stats Data'!A:A,$C$88,'Quick Stats Data'!$B:$B,$C91,'Quick Stats Data'!$C:$C,$H$6))</f>
        <v>40.99</v>
      </c>
      <c r="K91" s="128">
        <f>IF(SUMIFS('Quick Stats Data'!F:F,'Quick Stats Data'!A:A,$C$88,'Quick Stats Data'!$B:$B,$C91,'Quick Stats Data'!$C:$C,$H$6)=0," ",SUMIFS('Quick Stats Data'!F:F,'Quick Stats Data'!A:A,$C$88,'Quick Stats Data'!$B:$B,$C91,'Quick Stats Data'!$C:$C,$H$6))</f>
        <v>44.58</v>
      </c>
      <c r="L91" s="127">
        <f>IF(SUMIFS('Quick Stats Data'!D:D,'Quick Stats Data'!A:A,$C$88,'Quick Stats Data'!$B:$B,$C91,'Quick Stats Data'!$C:$C,$L$6)=0," ",SUMIFS('Quick Stats Data'!D:D,'Quick Stats Data'!A:A,$C$88,'Quick Stats Data'!$B:$B,$C91,'Quick Stats Data'!$C:$C,$L$6))</f>
        <v>43.08</v>
      </c>
      <c r="M91" s="128" t="str">
        <f>IF(SUMIFS('Quick Stats Data'!K:K,'Quick Stats Data'!A:A,$C$88,'Quick Stats Data'!B:B,C91,'Quick Stats Data'!C:C,$L$6)&gt;=50,"**",(IF(SUMIFS('Quick Stats Data'!K:K,'Quick Stats Data'!A:A,$C$88,'Quick Stats Data'!B:B,C91,'Quick Stats Data'!C:C,$L$6)&gt;25,IF(SUMIFS('Quick Stats Data'!K:K,'Quick Stats Data'!A:A,$C$88,'Quick Stats Data'!B:B,C91,'Quick Stats Data'!C:C,$L$6),"*"," ")," ")))</f>
        <v xml:space="preserve"> </v>
      </c>
      <c r="N91" s="128">
        <f>IF(SUMIFS('Quick Stats Data'!E:E,'Quick Stats Data'!A:A,$C$88,'Quick Stats Data'!$B:$B,$C91,'Quick Stats Data'!$C:$C,$L$6)=0," ",SUMIFS('Quick Stats Data'!E:E,'Quick Stats Data'!A:A,$C$88,'Quick Stats Data'!$B:$B,$C91,'Quick Stats Data'!$C:$C,$L$6))</f>
        <v>41.26</v>
      </c>
      <c r="O91" s="128">
        <f>IF(SUMIFS('Quick Stats Data'!F:F,'Quick Stats Data'!A:A,$C$88,'Quick Stats Data'!$B:$B,$C91,'Quick Stats Data'!$C:$C,$L$6)=0," ",SUMIFS('Quick Stats Data'!F:F,'Quick Stats Data'!A:A,$C$88,'Quick Stats Data'!$B:$B,$C91,'Quick Stats Data'!$C:$C,$L$6))</f>
        <v>44.91</v>
      </c>
      <c r="P91" s="127">
        <f>IF(SUMIFS('Quick Stats Data'!D:D,'Quick Stats Data'!A:A,$C$88,'Quick Stats Data'!$B:$B,$C91,'Quick Stats Data'!$C:$C,$P$6)=0," ",SUMIFS('Quick Stats Data'!D:D,'Quick Stats Data'!A:A,$C$88,'Quick Stats Data'!$B:$B,$C91,'Quick Stats Data'!$C:$C,$P$6))</f>
        <v>44.05</v>
      </c>
      <c r="Q91" s="128" t="str">
        <f>IF(SUMIFS('Quick Stats Data'!K:K,'Quick Stats Data'!A:A,$C$88,'Quick Stats Data'!B:B,C91,'Quick Stats Data'!C:C,$P$6)&gt;=50,"**",(IF(SUMIFS('Quick Stats Data'!K:K,'Quick Stats Data'!A:A,$C$88,'Quick Stats Data'!B:B,C91,'Quick Stats Data'!C:C,$P$6)&gt;25,IF(SUMIFS('Quick Stats Data'!K:K,'Quick Stats Data'!A:A,$C$88,'Quick Stats Data'!B:B,C91,'Quick Stats Data'!C:C,$P$6),"*"," ")," ")))</f>
        <v xml:space="preserve"> </v>
      </c>
      <c r="R91" s="128">
        <f>IF(SUMIFS('Quick Stats Data'!E:E,'Quick Stats Data'!A:A,$C$88,'Quick Stats Data'!$B:$B,$C91,'Quick Stats Data'!$C:$C,$P$6)=0," ",SUMIFS('Quick Stats Data'!E:E,'Quick Stats Data'!A:A,$C$88,'Quick Stats Data'!$B:$B,$C91,'Quick Stats Data'!$C:$C,$P$6))</f>
        <v>42.32</v>
      </c>
      <c r="S91" s="128">
        <f>IF(SUMIFS('Quick Stats Data'!F:F,'Quick Stats Data'!A:A,$C$88,'Quick Stats Data'!$B:$B,$C91,'Quick Stats Data'!$C:$C,$P$6)=0," ",SUMIFS('Quick Stats Data'!F:F,'Quick Stats Data'!A:A,$C$88,'Quick Stats Data'!$B:$B,$C91,'Quick Stats Data'!$C:$C,$P$6))</f>
        <v>45.8</v>
      </c>
      <c r="T91" s="127">
        <f>SUMIFS('Quick Stats Data'!D:D,'Quick Stats Data'!$A:$A,$C$88,'Quick Stats Data'!$B:$B,$C91,'Quick Stats Data'!$C:$C,$T$6)</f>
        <v>43.19</v>
      </c>
      <c r="U91" s="127"/>
      <c r="V91" s="128">
        <f>SUMIFS('Quick Stats Data'!E:E,'Quick Stats Data'!$A:$A,$C$88,'Quick Stats Data'!$B:$B,$C91,'Quick Stats Data'!$C:$C,$T$6)</f>
        <v>42.29</v>
      </c>
      <c r="W91" s="128">
        <f>SUMIFS('Quick Stats Data'!F:F,'Quick Stats Data'!$A:$A,$C$88,'Quick Stats Data'!$B:$B,$C91,'Quick Stats Data'!$C:$C,$T$6)</f>
        <v>44.1</v>
      </c>
    </row>
    <row r="92" spans="1:23" ht="15" customHeight="1">
      <c r="C92" s="126" t="s">
        <v>285</v>
      </c>
      <c r="D92" s="127">
        <f>IF(SUMIFS('Quick Stats Data'!D:D,'Quick Stats Data'!A:A,$C$88,'Quick Stats Data'!$B:$B,$C92,'Quick Stats Data'!$C:$C,$D$6)=0," ",SUMIFS('Quick Stats Data'!D:D,'Quick Stats Data'!A:A,$C$88,'Quick Stats Data'!$B:$B,$C92,'Quick Stats Data'!$C:$C,$D$6))</f>
        <v>52.92</v>
      </c>
      <c r="E92" s="128" t="str">
        <f>IF(SUMIFS('Quick Stats Data'!K:K,'Quick Stats Data'!A:A,$C$88,'Quick Stats Data'!B:B,C92,'Quick Stats Data'!C:C,$D$6)&gt;=50,"**",(IF(SUMIFS('Quick Stats Data'!K:K,'Quick Stats Data'!A:A,$C$88,'Quick Stats Data'!B:B,C92,'Quick Stats Data'!C:C,$D$6)&gt;25,IF(SUMIFS('Quick Stats Data'!K:K,'Quick Stats Data'!A:A,$C$88,'Quick Stats Data'!B:B,C92,'Quick Stats Data'!C:C,$D$6),"*"," ")," ")))</f>
        <v xml:space="preserve"> </v>
      </c>
      <c r="F92" s="128">
        <f>IF(SUMIFS('Quick Stats Data'!E:E,'Quick Stats Data'!A:A,$C$88,'Quick Stats Data'!$B:$B,$C92,'Quick Stats Data'!$C:$C,$D$6)=0," ",SUMIFS('Quick Stats Data'!E:E,'Quick Stats Data'!A:A,$C$88,'Quick Stats Data'!$B:$B,$C92,'Quick Stats Data'!$C:$C,$D$6))</f>
        <v>51</v>
      </c>
      <c r="G92" s="128">
        <f>IF(SUMIFS('Quick Stats Data'!F:F,'Quick Stats Data'!A:A,$C$88,'Quick Stats Data'!$B:$B,$C92,'Quick Stats Data'!$C:$C,$D$6)=0," ",SUMIFS('Quick Stats Data'!F:F,'Quick Stats Data'!A:A,$C$88,'Quick Stats Data'!$B:$B,$C92,'Quick Stats Data'!$C:$C,$D$6))</f>
        <v>54.83</v>
      </c>
      <c r="H92" s="127">
        <f>IF(SUMIFS('Quick Stats Data'!D:D,'Quick Stats Data'!A:A,$C$88,'Quick Stats Data'!$B:$B,$C92,'Quick Stats Data'!$C:$C,$H$6)=0," ",SUMIFS('Quick Stats Data'!D:D,'Quick Stats Data'!A:A,$C$88,'Quick Stats Data'!$B:$B,$C92,'Quick Stats Data'!$C:$C,$H$6))</f>
        <v>51.28</v>
      </c>
      <c r="I92" s="128" t="str">
        <f>IF(SUMIFS('Quick Stats Data'!K:K,'Quick Stats Data'!A:A,$C$88,'Quick Stats Data'!B:B,C92,'Quick Stats Data'!C:C,$H$6)&gt;=50,"**",(IF(SUMIFS('Quick Stats Data'!K:K,'Quick Stats Data'!A:A,$C$88,'Quick Stats Data'!B:B,C92,'Quick Stats Data'!C:C,$H$6)&gt;25,IF(SUMIFS('Quick Stats Data'!K:K,'Quick Stats Data'!A:A,$C$88,'Quick Stats Data'!B:B,C92,'Quick Stats Data'!C:C,$H$6),"*"," ")," ")))</f>
        <v xml:space="preserve"> </v>
      </c>
      <c r="J92" s="128">
        <f>IF(SUMIFS('Quick Stats Data'!E:E,'Quick Stats Data'!A:A,$C$88,'Quick Stats Data'!$B:$B,$C92,'Quick Stats Data'!$C:$C,$H$6)=0," ",SUMIFS('Quick Stats Data'!E:E,'Quick Stats Data'!A:A,$C$88,'Quick Stats Data'!$B:$B,$C92,'Quick Stats Data'!$C:$C,$H$6))</f>
        <v>49.47</v>
      </c>
      <c r="K92" s="128">
        <f>IF(SUMIFS('Quick Stats Data'!F:F,'Quick Stats Data'!A:A,$C$88,'Quick Stats Data'!$B:$B,$C92,'Quick Stats Data'!$C:$C,$H$6)=0," ",SUMIFS('Quick Stats Data'!F:F,'Quick Stats Data'!A:A,$C$88,'Quick Stats Data'!$B:$B,$C92,'Quick Stats Data'!$C:$C,$H$6))</f>
        <v>53.09</v>
      </c>
      <c r="L92" s="127">
        <f>IF(SUMIFS('Quick Stats Data'!D:D,'Quick Stats Data'!A:A,$C$88,'Quick Stats Data'!$B:$B,$C92,'Quick Stats Data'!$C:$C,$L$6)=0," ",SUMIFS('Quick Stats Data'!D:D,'Quick Stats Data'!A:A,$C$88,'Quick Stats Data'!$B:$B,$C92,'Quick Stats Data'!$C:$C,$L$6))</f>
        <v>52.15</v>
      </c>
      <c r="M92" s="128" t="str">
        <f>IF(SUMIFS('Quick Stats Data'!K:K,'Quick Stats Data'!A:A,$C$88,'Quick Stats Data'!B:B,C92,'Quick Stats Data'!C:C,$L$6)&gt;=50,"**",(IF(SUMIFS('Quick Stats Data'!K:K,'Quick Stats Data'!A:A,$C$88,'Quick Stats Data'!B:B,C92,'Quick Stats Data'!C:C,$L$6)&gt;25,IF(SUMIFS('Quick Stats Data'!K:K,'Quick Stats Data'!A:A,$C$88,'Quick Stats Data'!B:B,C92,'Quick Stats Data'!C:C,$L$6),"*"," ")," ")))</f>
        <v xml:space="preserve"> </v>
      </c>
      <c r="N92" s="128">
        <f>IF(SUMIFS('Quick Stats Data'!E:E,'Quick Stats Data'!A:A,$C$88,'Quick Stats Data'!$B:$B,$C92,'Quick Stats Data'!$C:$C,$L$6)=0," ",SUMIFS('Quick Stats Data'!E:E,'Quick Stats Data'!A:A,$C$88,'Quick Stats Data'!$B:$B,$C92,'Quick Stats Data'!$C:$C,$L$6))</f>
        <v>50.31</v>
      </c>
      <c r="O92" s="128">
        <f>IF(SUMIFS('Quick Stats Data'!F:F,'Quick Stats Data'!A:A,$C$88,'Quick Stats Data'!$B:$B,$C92,'Quick Stats Data'!$C:$C,$L$6)=0," ",SUMIFS('Quick Stats Data'!F:F,'Quick Stats Data'!A:A,$C$88,'Quick Stats Data'!$B:$B,$C92,'Quick Stats Data'!$C:$C,$L$6))</f>
        <v>53.99</v>
      </c>
      <c r="P92" s="127">
        <f>IF(SUMIFS('Quick Stats Data'!D:D,'Quick Stats Data'!A:A,$C$88,'Quick Stats Data'!$B:$B,$C92,'Quick Stats Data'!$C:$C,$P$6)=0," ",SUMIFS('Quick Stats Data'!D:D,'Quick Stats Data'!A:A,$C$88,'Quick Stats Data'!$B:$B,$C92,'Quick Stats Data'!$C:$C,$P$6))</f>
        <v>50.7</v>
      </c>
      <c r="Q92" s="128" t="str">
        <f>IF(SUMIFS('Quick Stats Data'!K:K,'Quick Stats Data'!A:A,$C$88,'Quick Stats Data'!B:B,C92,'Quick Stats Data'!C:C,$P$6)&gt;=50,"**",(IF(SUMIFS('Quick Stats Data'!K:K,'Quick Stats Data'!A:A,$C$88,'Quick Stats Data'!B:B,C92,'Quick Stats Data'!C:C,$P$6)&gt;25,IF(SUMIFS('Quick Stats Data'!K:K,'Quick Stats Data'!A:A,$C$88,'Quick Stats Data'!B:B,C92,'Quick Stats Data'!C:C,$P$6),"*"," ")," ")))</f>
        <v xml:space="preserve"> </v>
      </c>
      <c r="R92" s="128">
        <f>IF(SUMIFS('Quick Stats Data'!E:E,'Quick Stats Data'!A:A,$C$88,'Quick Stats Data'!$B:$B,$C92,'Quick Stats Data'!$C:$C,$P$6)=0," ",SUMIFS('Quick Stats Data'!E:E,'Quick Stats Data'!A:A,$C$88,'Quick Stats Data'!$B:$B,$C92,'Quick Stats Data'!$C:$C,$P$6))</f>
        <v>48.93</v>
      </c>
      <c r="S92" s="128">
        <f>IF(SUMIFS('Quick Stats Data'!F:F,'Quick Stats Data'!A:A,$C$88,'Quick Stats Data'!$B:$B,$C92,'Quick Stats Data'!$C:$C,$P$6)=0," ",SUMIFS('Quick Stats Data'!F:F,'Quick Stats Data'!A:A,$C$88,'Quick Stats Data'!$B:$B,$C92,'Quick Stats Data'!$C:$C,$P$6))</f>
        <v>52.46</v>
      </c>
      <c r="T92" s="127">
        <f>SUMIFS('Quick Stats Data'!D:D,'Quick Stats Data'!$A:$A,$C$88,'Quick Stats Data'!$B:$B,$C92,'Quick Stats Data'!$C:$C,$T$6)</f>
        <v>51.67</v>
      </c>
      <c r="U92" s="127"/>
      <c r="V92" s="128">
        <f>SUMIFS('Quick Stats Data'!E:E,'Quick Stats Data'!$A:$A,$C$88,'Quick Stats Data'!$B:$B,$C92,'Quick Stats Data'!$C:$C,$T$6)</f>
        <v>50.75</v>
      </c>
      <c r="W92" s="128">
        <f>SUMIFS('Quick Stats Data'!F:F,'Quick Stats Data'!$A:$A,$C$88,'Quick Stats Data'!$B:$B,$C92,'Quick Stats Data'!$C:$C,$T$6)</f>
        <v>52.58</v>
      </c>
    </row>
    <row r="93" spans="1:23" ht="15" customHeight="1">
      <c r="C93" s="63"/>
      <c r="D93" s="68"/>
      <c r="E93" s="68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8"/>
      <c r="U93" s="68"/>
      <c r="V93" s="63"/>
      <c r="W93" s="63"/>
    </row>
    <row r="94" spans="1:23" ht="30.75" customHeight="1">
      <c r="C94" s="131" t="s">
        <v>410</v>
      </c>
      <c r="D94" s="130" t="s">
        <v>91</v>
      </c>
      <c r="E94" s="130"/>
      <c r="F94" s="130" t="s">
        <v>90</v>
      </c>
      <c r="G94" s="130" t="s">
        <v>89</v>
      </c>
      <c r="H94" s="130" t="s">
        <v>91</v>
      </c>
      <c r="I94" s="130"/>
      <c r="J94" s="130" t="s">
        <v>90</v>
      </c>
      <c r="K94" s="130" t="s">
        <v>89</v>
      </c>
      <c r="L94" s="130" t="s">
        <v>91</v>
      </c>
      <c r="M94" s="130"/>
      <c r="N94" s="130" t="s">
        <v>90</v>
      </c>
      <c r="O94" s="130" t="s">
        <v>89</v>
      </c>
      <c r="P94" s="130" t="s">
        <v>91</v>
      </c>
      <c r="Q94" s="130"/>
      <c r="R94" s="130" t="s">
        <v>90</v>
      </c>
      <c r="S94" s="130" t="s">
        <v>89</v>
      </c>
      <c r="T94" s="130" t="s">
        <v>91</v>
      </c>
      <c r="U94" s="130"/>
      <c r="V94" s="130" t="s">
        <v>90</v>
      </c>
      <c r="W94" s="130" t="s">
        <v>89</v>
      </c>
    </row>
    <row r="95" spans="1:23" ht="15" customHeight="1">
      <c r="C95" s="126" t="s">
        <v>304</v>
      </c>
      <c r="D95" s="127">
        <f>IF(SUMIFS('Quick Stats Data'!D:D,'Quick Stats Data'!A:A,$C$94,'Quick Stats Data'!$B:$B,$C95,'Quick Stats Data'!$C:$C,$D$6)=0," ",SUMIFS('Quick Stats Data'!D:D,'Quick Stats Data'!A:A,$C$94,'Quick Stats Data'!$B:$B,$C95,'Quick Stats Data'!$C:$C,$D$6))</f>
        <v>5.95</v>
      </c>
      <c r="E95" s="128" t="str">
        <f>IF(SUMIFS('Quick Stats Data'!K:K,'Quick Stats Data'!A:A,$C$94,'Quick Stats Data'!B:B,C95,'Quick Stats Data'!C:C,$D$6)&gt;=50,"**",(IF(SUMIFS('Quick Stats Data'!K:K,'Quick Stats Data'!A:A,$C$94,'Quick Stats Data'!B:B,C95,'Quick Stats Data'!C:C,$D$6)&gt;25,IF(SUMIFS('Quick Stats Data'!K:K,'Quick Stats Data'!A:A,$C$94,'Quick Stats Data'!B:B,C95,'Quick Stats Data'!C:C,$D$6),"*"," ")," ")))</f>
        <v xml:space="preserve"> </v>
      </c>
      <c r="F95" s="128">
        <f>IF(SUMIFS('Quick Stats Data'!E:E,'Quick Stats Data'!A:A,$C$94,'Quick Stats Data'!$B:$B,$C95,'Quick Stats Data'!$C:$C,$D$6)=0," ",SUMIFS('Quick Stats Data'!E:E,'Quick Stats Data'!A:A,$C$94,'Quick Stats Data'!$B:$B,$C95,'Quick Stats Data'!$C:$C,$D$6))</f>
        <v>5.05</v>
      </c>
      <c r="G95" s="128">
        <f>IF(SUMIFS('Quick Stats Data'!F:F,'Quick Stats Data'!A:A,$C$94,'Quick Stats Data'!$B:$B,$C95,'Quick Stats Data'!$C:$C,$D$6)=0," ",SUMIFS('Quick Stats Data'!F:F,'Quick Stats Data'!A:A,$C$94,'Quick Stats Data'!$B:$B,$C95,'Quick Stats Data'!$C:$C,$D$6))</f>
        <v>7</v>
      </c>
      <c r="H95" s="127">
        <f>IF(SUMIFS('Quick Stats Data'!D:D,'Quick Stats Data'!A:A,$C$94,'Quick Stats Data'!$B:$B,$C95,'Quick Stats Data'!$C:$C,$H$6)=0," ",SUMIFS('Quick Stats Data'!D:D,'Quick Stats Data'!A:A,$C$94,'Quick Stats Data'!$B:$B,$C95,'Quick Stats Data'!$C:$C,$H$6))</f>
        <v>7.22</v>
      </c>
      <c r="I95" s="128" t="str">
        <f>IF(SUMIFS('Quick Stats Data'!K:K,'Quick Stats Data'!A:A,$C$94,'Quick Stats Data'!B:B,C95,'Quick Stats Data'!C:C,$H$6)&gt;=50,"**",(IF(SUMIFS('Quick Stats Data'!K:K,'Quick Stats Data'!A:A,$C$94,'Quick Stats Data'!B:B,C95,'Quick Stats Data'!C:C,$H$6)&gt;25,IF(SUMIFS('Quick Stats Data'!K:K,'Quick Stats Data'!A:A,$C$94,'Quick Stats Data'!B:B,C95,'Quick Stats Data'!C:C,$H$6),"*"," ")," ")))</f>
        <v xml:space="preserve"> </v>
      </c>
      <c r="J95" s="128">
        <f>IF(SUMIFS('Quick Stats Data'!E:E,'Quick Stats Data'!A:A,$C$94,'Quick Stats Data'!$B:$B,$C95,'Quick Stats Data'!$C:$C,$H$6)=0," ",SUMIFS('Quick Stats Data'!E:E,'Quick Stats Data'!A:A,$C$94,'Quick Stats Data'!$B:$B,$C95,'Quick Stats Data'!$C:$C,$H$6))</f>
        <v>6.25</v>
      </c>
      <c r="K95" s="128">
        <f>IF(SUMIFS('Quick Stats Data'!F:F,'Quick Stats Data'!A:A,$C$94,'Quick Stats Data'!$B:$B,$C95,'Quick Stats Data'!$C:$C,$H$6)=0," ",SUMIFS('Quick Stats Data'!F:F,'Quick Stats Data'!A:A,$C$94,'Quick Stats Data'!$B:$B,$C95,'Quick Stats Data'!$C:$C,$H$6))</f>
        <v>8.33</v>
      </c>
      <c r="L95" s="127">
        <f>IF(SUMIFS('Quick Stats Data'!D:D,'Quick Stats Data'!A:A,$C$94,'Quick Stats Data'!$B:$B,$C95,'Quick Stats Data'!$C:$C,$L$6)=0," ",SUMIFS('Quick Stats Data'!D:D,'Quick Stats Data'!A:A,$C$94,'Quick Stats Data'!$B:$B,$C95,'Quick Stats Data'!$C:$C,$L$6))</f>
        <v>7.86</v>
      </c>
      <c r="M95" s="128" t="str">
        <f>IF(SUMIFS('Quick Stats Data'!K:K,'Quick Stats Data'!A:A,$C$94,'Quick Stats Data'!B:B,C95,'Quick Stats Data'!C:C,$L$6)&gt;=50,"**",(IF(SUMIFS('Quick Stats Data'!K:K,'Quick Stats Data'!A:A,$C$94,'Quick Stats Data'!B:B,C95,'Quick Stats Data'!C:C,$L$6)&gt;25,IF(SUMIFS('Quick Stats Data'!K:K,'Quick Stats Data'!A:A,$C$94,'Quick Stats Data'!B:B,C95,'Quick Stats Data'!C:C,$L$6),"*"," ")," ")))</f>
        <v xml:space="preserve"> </v>
      </c>
      <c r="N95" s="128">
        <f>IF(SUMIFS('Quick Stats Data'!E:E,'Quick Stats Data'!A:A,$C$94,'Quick Stats Data'!$B:$B,$C95,'Quick Stats Data'!$C:$C,$L$6)=0," ",SUMIFS('Quick Stats Data'!E:E,'Quick Stats Data'!A:A,$C$94,'Quick Stats Data'!$B:$B,$C95,'Quick Stats Data'!$C:$C,$L$6))</f>
        <v>6.85</v>
      </c>
      <c r="O95" s="128">
        <f>IF(SUMIFS('Quick Stats Data'!F:F,'Quick Stats Data'!A:A,$C$94,'Quick Stats Data'!$B:$B,$C95,'Quick Stats Data'!$C:$C,$L$6)=0," ",SUMIFS('Quick Stats Data'!F:F,'Quick Stats Data'!A:A,$C$94,'Quick Stats Data'!$B:$B,$C95,'Quick Stats Data'!$C:$C,$L$6))</f>
        <v>8.99</v>
      </c>
      <c r="P95" s="127">
        <f>IF(SUMIFS('Quick Stats Data'!D:D,'Quick Stats Data'!A:A,$C$94,'Quick Stats Data'!$B:$B,$C95,'Quick Stats Data'!$C:$C,$P$6)=0," ",SUMIFS('Quick Stats Data'!D:D,'Quick Stats Data'!A:A,$C$94,'Quick Stats Data'!$B:$B,$C95,'Quick Stats Data'!$C:$C,$P$6))</f>
        <v>6.76</v>
      </c>
      <c r="Q95" s="128" t="str">
        <f>IF(SUMIFS('Quick Stats Data'!K:K,'Quick Stats Data'!A:A,$C$94,'Quick Stats Data'!B:B,C95,'Quick Stats Data'!C:C,$P$6)&gt;=50,"**",(IF(SUMIFS('Quick Stats Data'!K:K,'Quick Stats Data'!A:A,$C$94,'Quick Stats Data'!B:B,C95,'Quick Stats Data'!C:C,$P$6)&gt;25,IF(SUMIFS('Quick Stats Data'!K:K,'Quick Stats Data'!A:A,$C$94,'Quick Stats Data'!B:B,C95,'Quick Stats Data'!C:C,$P$6),"*"," ")," ")))</f>
        <v xml:space="preserve"> </v>
      </c>
      <c r="R95" s="128">
        <f>IF(SUMIFS('Quick Stats Data'!E:E,'Quick Stats Data'!A:A,$C$94,'Quick Stats Data'!$B:$B,$C95,'Quick Stats Data'!$C:$C,$P$6)=0," ",SUMIFS('Quick Stats Data'!E:E,'Quick Stats Data'!A:A,$C$94,'Quick Stats Data'!$B:$B,$C95,'Quick Stats Data'!$C:$C,$P$6))</f>
        <v>5.89</v>
      </c>
      <c r="S95" s="128">
        <f>IF(SUMIFS('Quick Stats Data'!F:F,'Quick Stats Data'!A:A,$C$94,'Quick Stats Data'!$B:$B,$C95,'Quick Stats Data'!$C:$C,$P$6)=0," ",SUMIFS('Quick Stats Data'!F:F,'Quick Stats Data'!A:A,$C$94,'Quick Stats Data'!$B:$B,$C95,'Quick Stats Data'!$C:$C,$P$6))</f>
        <v>7.76</v>
      </c>
      <c r="T95" s="127">
        <f>SUMIFS('Quick Stats Data'!D:D,'Quick Stats Data'!$A:$A,$C$94,'Quick Stats Data'!$B:$B,$C95,'Quick Stats Data'!$C:$C,$T$6)</f>
        <v>6.93</v>
      </c>
      <c r="U95" s="127"/>
      <c r="V95" s="128">
        <f>SUMIFS('Quick Stats Data'!E:E,'Quick Stats Data'!$A:$A,$C$94,'Quick Stats Data'!$B:$B,$C95,'Quick Stats Data'!$C:$C,$T$6)</f>
        <v>6.45</v>
      </c>
      <c r="W95" s="128">
        <f>SUMIFS('Quick Stats Data'!F:F,'Quick Stats Data'!$A:$A,$C$94,'Quick Stats Data'!$B:$B,$C95,'Quick Stats Data'!$C:$C,$T$6)</f>
        <v>7.45</v>
      </c>
    </row>
    <row r="96" spans="1:23" ht="15" customHeight="1">
      <c r="C96" s="126" t="s">
        <v>274</v>
      </c>
      <c r="D96" s="127">
        <f>IF(SUMIFS('Quick Stats Data'!D:D,'Quick Stats Data'!A:A,$C$94,'Quick Stats Data'!$B:$B,$C96,'Quick Stats Data'!$C:$C,$D$6)=0," ",SUMIFS('Quick Stats Data'!D:D,'Quick Stats Data'!A:A,$C$94,'Quick Stats Data'!$B:$B,$C96,'Quick Stats Data'!$C:$C,$D$6))</f>
        <v>61.58</v>
      </c>
      <c r="E96" s="128" t="str">
        <f>IF(SUMIFS('Quick Stats Data'!K:K,'Quick Stats Data'!A:A,$C$94,'Quick Stats Data'!B:B,C96,'Quick Stats Data'!C:C,$D$6)&gt;=50,"**",(IF(SUMIFS('Quick Stats Data'!K:K,'Quick Stats Data'!A:A,$C$94,'Quick Stats Data'!B:B,C96,'Quick Stats Data'!C:C,$D$6)&gt;25,IF(SUMIFS('Quick Stats Data'!K:K,'Quick Stats Data'!A:A,$C$94,'Quick Stats Data'!B:B,C96,'Quick Stats Data'!C:C,$D$6),"*"," ")," ")))</f>
        <v xml:space="preserve"> </v>
      </c>
      <c r="F96" s="128">
        <f>IF(SUMIFS('Quick Stats Data'!E:E,'Quick Stats Data'!A:A,$C$94,'Quick Stats Data'!$B:$B,$C96,'Quick Stats Data'!$C:$C,$D$6)=0," ",SUMIFS('Quick Stats Data'!E:E,'Quick Stats Data'!A:A,$C$94,'Quick Stats Data'!$B:$B,$C96,'Quick Stats Data'!$C:$C,$D$6))</f>
        <v>59.74</v>
      </c>
      <c r="G96" s="128">
        <f>IF(SUMIFS('Quick Stats Data'!F:F,'Quick Stats Data'!A:A,$C$94,'Quick Stats Data'!$B:$B,$C96,'Quick Stats Data'!$C:$C,$D$6)=0," ",SUMIFS('Quick Stats Data'!F:F,'Quick Stats Data'!A:A,$C$94,'Quick Stats Data'!$B:$B,$C96,'Quick Stats Data'!$C:$C,$D$6))</f>
        <v>63.39</v>
      </c>
      <c r="H96" s="127">
        <f>IF(SUMIFS('Quick Stats Data'!D:D,'Quick Stats Data'!A:A,$C$94,'Quick Stats Data'!$B:$B,$C96,'Quick Stats Data'!$C:$C,$H$6)=0," ",SUMIFS('Quick Stats Data'!D:D,'Quick Stats Data'!A:A,$C$94,'Quick Stats Data'!$B:$B,$C96,'Quick Stats Data'!$C:$C,$H$6))</f>
        <v>60.22</v>
      </c>
      <c r="I96" s="128" t="str">
        <f>IF(SUMIFS('Quick Stats Data'!K:K,'Quick Stats Data'!A:A,$C$94,'Quick Stats Data'!B:B,C96,'Quick Stats Data'!C:C,$H$6)&gt;=50,"**",(IF(SUMIFS('Quick Stats Data'!K:K,'Quick Stats Data'!A:A,$C$94,'Quick Stats Data'!B:B,C96,'Quick Stats Data'!C:C,$H$6)&gt;25,IF(SUMIFS('Quick Stats Data'!K:K,'Quick Stats Data'!A:A,$C$94,'Quick Stats Data'!B:B,C96,'Quick Stats Data'!C:C,$H$6),"*"," ")," ")))</f>
        <v xml:space="preserve"> </v>
      </c>
      <c r="J96" s="128">
        <f>IF(SUMIFS('Quick Stats Data'!E:E,'Quick Stats Data'!A:A,$C$94,'Quick Stats Data'!$B:$B,$C96,'Quick Stats Data'!$C:$C,$H$6)=0," ",SUMIFS('Quick Stats Data'!E:E,'Quick Stats Data'!A:A,$C$94,'Quick Stats Data'!$B:$B,$C96,'Quick Stats Data'!$C:$C,$H$6))</f>
        <v>58.41</v>
      </c>
      <c r="K96" s="128">
        <f>IF(SUMIFS('Quick Stats Data'!F:F,'Quick Stats Data'!A:A,$C$94,'Quick Stats Data'!$B:$B,$C96,'Quick Stats Data'!$C:$C,$H$6)=0," ",SUMIFS('Quick Stats Data'!F:F,'Quick Stats Data'!A:A,$C$94,'Quick Stats Data'!$B:$B,$C96,'Quick Stats Data'!$C:$C,$H$6))</f>
        <v>62.01</v>
      </c>
      <c r="L96" s="127">
        <f>IF(SUMIFS('Quick Stats Data'!D:D,'Quick Stats Data'!A:A,$C$94,'Quick Stats Data'!$B:$B,$C96,'Quick Stats Data'!$C:$C,$L$6)=0," ",SUMIFS('Quick Stats Data'!D:D,'Quick Stats Data'!A:A,$C$94,'Quick Stats Data'!$B:$B,$C96,'Quick Stats Data'!$C:$C,$L$6))</f>
        <v>58.78</v>
      </c>
      <c r="M96" s="128" t="str">
        <f>IF(SUMIFS('Quick Stats Data'!K:K,'Quick Stats Data'!A:A,$C$94,'Quick Stats Data'!B:B,C96,'Quick Stats Data'!C:C,$L$6)&gt;=50,"**",(IF(SUMIFS('Quick Stats Data'!K:K,'Quick Stats Data'!A:A,$C$94,'Quick Stats Data'!B:B,C96,'Quick Stats Data'!C:C,$L$6)&gt;25,IF(SUMIFS('Quick Stats Data'!K:K,'Quick Stats Data'!A:A,$C$94,'Quick Stats Data'!B:B,C96,'Quick Stats Data'!C:C,$L$6),"*"," ")," ")))</f>
        <v xml:space="preserve"> </v>
      </c>
      <c r="N96" s="128">
        <f>IF(SUMIFS('Quick Stats Data'!E:E,'Quick Stats Data'!A:A,$C$94,'Quick Stats Data'!$B:$B,$C96,'Quick Stats Data'!$C:$C,$L$6)=0," ",SUMIFS('Quick Stats Data'!E:E,'Quick Stats Data'!A:A,$C$94,'Quick Stats Data'!$B:$B,$C96,'Quick Stats Data'!$C:$C,$L$6))</f>
        <v>56.96</v>
      </c>
      <c r="O96" s="128">
        <f>IF(SUMIFS('Quick Stats Data'!F:F,'Quick Stats Data'!A:A,$C$94,'Quick Stats Data'!$B:$B,$C96,'Quick Stats Data'!$C:$C,$L$6)=0," ",SUMIFS('Quick Stats Data'!F:F,'Quick Stats Data'!A:A,$C$94,'Quick Stats Data'!$B:$B,$C96,'Quick Stats Data'!$C:$C,$L$6))</f>
        <v>60.57</v>
      </c>
      <c r="P96" s="127">
        <f>IF(SUMIFS('Quick Stats Data'!D:D,'Quick Stats Data'!A:A,$C$94,'Quick Stats Data'!$B:$B,$C96,'Quick Stats Data'!$C:$C,$P$6)=0," ",SUMIFS('Quick Stats Data'!D:D,'Quick Stats Data'!A:A,$C$94,'Quick Stats Data'!$B:$B,$C96,'Quick Stats Data'!$C:$C,$P$6))</f>
        <v>60.81</v>
      </c>
      <c r="Q96" s="128" t="str">
        <f>IF(SUMIFS('Quick Stats Data'!K:K,'Quick Stats Data'!A:A,$C$94,'Quick Stats Data'!B:B,C96,'Quick Stats Data'!C:C,$P$6)&gt;=50,"**",(IF(SUMIFS('Quick Stats Data'!K:K,'Quick Stats Data'!A:A,$C$94,'Quick Stats Data'!B:B,C96,'Quick Stats Data'!C:C,$P$6)&gt;25,IF(SUMIFS('Quick Stats Data'!K:K,'Quick Stats Data'!A:A,$C$94,'Quick Stats Data'!B:B,C96,'Quick Stats Data'!C:C,$P$6),"*"," ")," ")))</f>
        <v xml:space="preserve"> </v>
      </c>
      <c r="R96" s="128">
        <f>IF(SUMIFS('Quick Stats Data'!E:E,'Quick Stats Data'!A:A,$C$94,'Quick Stats Data'!$B:$B,$C96,'Quick Stats Data'!$C:$C,$P$6)=0," ",SUMIFS('Quick Stats Data'!E:E,'Quick Stats Data'!A:A,$C$94,'Quick Stats Data'!$B:$B,$C96,'Quick Stats Data'!$C:$C,$P$6))</f>
        <v>59.1</v>
      </c>
      <c r="S96" s="128">
        <f>IF(SUMIFS('Quick Stats Data'!F:F,'Quick Stats Data'!A:A,$C$94,'Quick Stats Data'!$B:$B,$C96,'Quick Stats Data'!$C:$C,$P$6)=0," ",SUMIFS('Quick Stats Data'!F:F,'Quick Stats Data'!A:A,$C$94,'Quick Stats Data'!$B:$B,$C96,'Quick Stats Data'!$C:$C,$P$6))</f>
        <v>62.49</v>
      </c>
      <c r="T96" s="127">
        <f>SUMIFS('Quick Stats Data'!D:D,'Quick Stats Data'!$A:$A,$C$94,'Quick Stats Data'!$B:$B,$C96,'Quick Stats Data'!$C:$C,$T$6)</f>
        <v>60.32</v>
      </c>
      <c r="U96" s="127"/>
      <c r="V96" s="128">
        <f>SUMIFS('Quick Stats Data'!E:E,'Quick Stats Data'!$A:$A,$C$94,'Quick Stats Data'!$B:$B,$C96,'Quick Stats Data'!$C:$C,$T$6)</f>
        <v>59.42</v>
      </c>
      <c r="W96" s="128">
        <f>SUMIFS('Quick Stats Data'!F:F,'Quick Stats Data'!$A:$A,$C$94,'Quick Stats Data'!$B:$B,$C96,'Quick Stats Data'!$C:$C,$T$6)</f>
        <v>61.21</v>
      </c>
    </row>
    <row r="97" spans="1:23" ht="15" customHeight="1">
      <c r="C97" s="126" t="s">
        <v>275</v>
      </c>
      <c r="D97" s="127">
        <f>IF(SUMIFS('Quick Stats Data'!D:D,'Quick Stats Data'!A:A,$C$94,'Quick Stats Data'!$B:$B,$C97,'Quick Stats Data'!$C:$C,$D$6)=0," ",SUMIFS('Quick Stats Data'!D:D,'Quick Stats Data'!A:A,$C$94,'Quick Stats Data'!$B:$B,$C97,'Quick Stats Data'!$C:$C,$D$6))</f>
        <v>24.02</v>
      </c>
      <c r="E97" s="128" t="str">
        <f>IF(SUMIFS('Quick Stats Data'!K:K,'Quick Stats Data'!A:A,$C$94,'Quick Stats Data'!B:B,C97,'Quick Stats Data'!C:C,$D$6)&gt;=50,"**",(IF(SUMIFS('Quick Stats Data'!K:K,'Quick Stats Data'!A:A,$C$94,'Quick Stats Data'!B:B,C97,'Quick Stats Data'!C:C,$D$6)&gt;25,IF(SUMIFS('Quick Stats Data'!K:K,'Quick Stats Data'!A:A,$C$94,'Quick Stats Data'!B:B,C97,'Quick Stats Data'!C:C,$D$6),"*"," ")," ")))</f>
        <v xml:space="preserve"> </v>
      </c>
      <c r="F97" s="128">
        <f>IF(SUMIFS('Quick Stats Data'!E:E,'Quick Stats Data'!A:A,$C$94,'Quick Stats Data'!$B:$B,$C97,'Quick Stats Data'!$C:$C,$D$6)=0," ",SUMIFS('Quick Stats Data'!E:E,'Quick Stats Data'!A:A,$C$94,'Quick Stats Data'!$B:$B,$C97,'Quick Stats Data'!$C:$C,$D$6))</f>
        <v>22.51</v>
      </c>
      <c r="G97" s="128">
        <f>IF(SUMIFS('Quick Stats Data'!F:F,'Quick Stats Data'!A:A,$C$94,'Quick Stats Data'!$B:$B,$C97,'Quick Stats Data'!$C:$C,$D$6)=0," ",SUMIFS('Quick Stats Data'!F:F,'Quick Stats Data'!A:A,$C$94,'Quick Stats Data'!$B:$B,$C97,'Quick Stats Data'!$C:$C,$D$6))</f>
        <v>25.6</v>
      </c>
      <c r="H97" s="127">
        <f>IF(SUMIFS('Quick Stats Data'!D:D,'Quick Stats Data'!A:A,$C$94,'Quick Stats Data'!$B:$B,$C97,'Quick Stats Data'!$C:$C,$H$6)=0," ",SUMIFS('Quick Stats Data'!D:D,'Quick Stats Data'!A:A,$C$94,'Quick Stats Data'!$B:$B,$C97,'Quick Stats Data'!$C:$C,$H$6))</f>
        <v>22.7</v>
      </c>
      <c r="I97" s="128" t="str">
        <f>IF(SUMIFS('Quick Stats Data'!K:K,'Quick Stats Data'!A:A,$C$94,'Quick Stats Data'!B:B,C97,'Quick Stats Data'!C:C,$H$6)&gt;=50,"**",(IF(SUMIFS('Quick Stats Data'!K:K,'Quick Stats Data'!A:A,$C$94,'Quick Stats Data'!B:B,C97,'Quick Stats Data'!C:C,$H$6)&gt;25,IF(SUMIFS('Quick Stats Data'!K:K,'Quick Stats Data'!A:A,$C$94,'Quick Stats Data'!B:B,C97,'Quick Stats Data'!C:C,$H$6),"*"," ")," ")))</f>
        <v xml:space="preserve"> </v>
      </c>
      <c r="J97" s="128">
        <f>IF(SUMIFS('Quick Stats Data'!E:E,'Quick Stats Data'!A:A,$C$94,'Quick Stats Data'!$B:$B,$C97,'Quick Stats Data'!$C:$C,$H$6)=0," ",SUMIFS('Quick Stats Data'!E:E,'Quick Stats Data'!A:A,$C$94,'Quick Stats Data'!$B:$B,$C97,'Quick Stats Data'!$C:$C,$H$6))</f>
        <v>21.24</v>
      </c>
      <c r="K97" s="128">
        <f>IF(SUMIFS('Quick Stats Data'!F:F,'Quick Stats Data'!A:A,$C$94,'Quick Stats Data'!$B:$B,$C97,'Quick Stats Data'!$C:$C,$H$6)=0," ",SUMIFS('Quick Stats Data'!F:F,'Quick Stats Data'!A:A,$C$94,'Quick Stats Data'!$B:$B,$C97,'Quick Stats Data'!$C:$C,$H$6))</f>
        <v>24.23</v>
      </c>
      <c r="L97" s="127">
        <f>IF(SUMIFS('Quick Stats Data'!D:D,'Quick Stats Data'!A:A,$C$94,'Quick Stats Data'!$B:$B,$C97,'Quick Stats Data'!$C:$C,$L$6)=0," ",SUMIFS('Quick Stats Data'!D:D,'Quick Stats Data'!A:A,$C$94,'Quick Stats Data'!$B:$B,$C97,'Quick Stats Data'!$C:$C,$L$6))</f>
        <v>23.94</v>
      </c>
      <c r="M97" s="128" t="str">
        <f>IF(SUMIFS('Quick Stats Data'!K:K,'Quick Stats Data'!A:A,$C$94,'Quick Stats Data'!B:B,C97,'Quick Stats Data'!C:C,$L$6)&gt;=50,"**",(IF(SUMIFS('Quick Stats Data'!K:K,'Quick Stats Data'!A:A,$C$94,'Quick Stats Data'!B:B,C97,'Quick Stats Data'!C:C,$L$6)&gt;25,IF(SUMIFS('Quick Stats Data'!K:K,'Quick Stats Data'!A:A,$C$94,'Quick Stats Data'!B:B,C97,'Quick Stats Data'!C:C,$L$6),"*"," ")," ")))</f>
        <v xml:space="preserve"> </v>
      </c>
      <c r="N97" s="128">
        <f>IF(SUMIFS('Quick Stats Data'!E:E,'Quick Stats Data'!A:A,$C$94,'Quick Stats Data'!$B:$B,$C97,'Quick Stats Data'!$C:$C,$L$6)=0," ",SUMIFS('Quick Stats Data'!E:E,'Quick Stats Data'!A:A,$C$94,'Quick Stats Data'!$B:$B,$C97,'Quick Stats Data'!$C:$C,$L$6))</f>
        <v>22.46</v>
      </c>
      <c r="O97" s="128">
        <f>IF(SUMIFS('Quick Stats Data'!F:F,'Quick Stats Data'!A:A,$C$94,'Quick Stats Data'!$B:$B,$C97,'Quick Stats Data'!$C:$C,$L$6)=0," ",SUMIFS('Quick Stats Data'!F:F,'Quick Stats Data'!A:A,$C$94,'Quick Stats Data'!$B:$B,$C97,'Quick Stats Data'!$C:$C,$L$6))</f>
        <v>25.5</v>
      </c>
      <c r="P97" s="127">
        <f>IF(SUMIFS('Quick Stats Data'!D:D,'Quick Stats Data'!A:A,$C$94,'Quick Stats Data'!$B:$B,$C97,'Quick Stats Data'!$C:$C,$P$6)=0," ",SUMIFS('Quick Stats Data'!D:D,'Quick Stats Data'!A:A,$C$94,'Quick Stats Data'!$B:$B,$C97,'Quick Stats Data'!$C:$C,$P$6))</f>
        <v>23.07</v>
      </c>
      <c r="Q97" s="128" t="str">
        <f>IF(SUMIFS('Quick Stats Data'!K:K,'Quick Stats Data'!A:A,$C$94,'Quick Stats Data'!B:B,C97,'Quick Stats Data'!C:C,$P$6)&gt;=50,"**",(IF(SUMIFS('Quick Stats Data'!K:K,'Quick Stats Data'!A:A,$C$94,'Quick Stats Data'!B:B,C97,'Quick Stats Data'!C:C,$P$6)&gt;25,IF(SUMIFS('Quick Stats Data'!K:K,'Quick Stats Data'!A:A,$C$94,'Quick Stats Data'!B:B,C97,'Quick Stats Data'!C:C,$P$6),"*"," ")," ")))</f>
        <v xml:space="preserve"> </v>
      </c>
      <c r="R97" s="128">
        <f>IF(SUMIFS('Quick Stats Data'!E:E,'Quick Stats Data'!A:A,$C$94,'Quick Stats Data'!$B:$B,$C97,'Quick Stats Data'!$C:$C,$P$6)=0," ",SUMIFS('Quick Stats Data'!E:E,'Quick Stats Data'!A:A,$C$94,'Quick Stats Data'!$B:$B,$C97,'Quick Stats Data'!$C:$C,$P$6))</f>
        <v>21.7</v>
      </c>
      <c r="S97" s="128">
        <f>IF(SUMIFS('Quick Stats Data'!F:F,'Quick Stats Data'!A:A,$C$94,'Quick Stats Data'!$B:$B,$C97,'Quick Stats Data'!$C:$C,$P$6)=0," ",SUMIFS('Quick Stats Data'!F:F,'Quick Stats Data'!A:A,$C$94,'Quick Stats Data'!$B:$B,$C97,'Quick Stats Data'!$C:$C,$P$6))</f>
        <v>24.5</v>
      </c>
      <c r="T97" s="127">
        <f>SUMIFS('Quick Stats Data'!D:D,'Quick Stats Data'!$A:$A,$C$94,'Quick Stats Data'!$B:$B,$C97,'Quick Stats Data'!$C:$C,$T$6)</f>
        <v>23.45</v>
      </c>
      <c r="U97" s="127"/>
      <c r="V97" s="128">
        <f>SUMIFS('Quick Stats Data'!E:E,'Quick Stats Data'!$A:$A,$C$94,'Quick Stats Data'!$B:$B,$C97,'Quick Stats Data'!$C:$C,$T$6)</f>
        <v>22.71</v>
      </c>
      <c r="W97" s="128">
        <f>SUMIFS('Quick Stats Data'!F:F,'Quick Stats Data'!$A:$A,$C$94,'Quick Stats Data'!$B:$B,$C97,'Quick Stats Data'!$C:$C,$T$6)</f>
        <v>24.21</v>
      </c>
    </row>
    <row r="98" spans="1:23" ht="15" customHeight="1">
      <c r="C98" s="126" t="s">
        <v>276</v>
      </c>
      <c r="D98" s="127">
        <f>IF(SUMIFS('Quick Stats Data'!D:D,'Quick Stats Data'!A:A,$C$94,'Quick Stats Data'!$B:$B,$C98,'Quick Stats Data'!$C:$C,$D$6)=0," ",SUMIFS('Quick Stats Data'!D:D,'Quick Stats Data'!A:A,$C$94,'Quick Stats Data'!$B:$B,$C98,'Quick Stats Data'!$C:$C,$D$6))</f>
        <v>6.3</v>
      </c>
      <c r="E98" s="128" t="str">
        <f>IF(SUMIFS('Quick Stats Data'!K:K,'Quick Stats Data'!A:A,$C$94,'Quick Stats Data'!B:B,C98,'Quick Stats Data'!C:C,$D$6)&gt;=50,"**",(IF(SUMIFS('Quick Stats Data'!K:K,'Quick Stats Data'!A:A,$C$94,'Quick Stats Data'!B:B,C98,'Quick Stats Data'!C:C,$D$6)&gt;25,IF(SUMIFS('Quick Stats Data'!K:K,'Quick Stats Data'!A:A,$C$94,'Quick Stats Data'!B:B,C98,'Quick Stats Data'!C:C,$D$6),"*"," ")," ")))</f>
        <v xml:space="preserve"> </v>
      </c>
      <c r="F98" s="128">
        <f>IF(SUMIFS('Quick Stats Data'!E:E,'Quick Stats Data'!A:A,$C$94,'Quick Stats Data'!$B:$B,$C98,'Quick Stats Data'!$C:$C,$D$6)=0," ",SUMIFS('Quick Stats Data'!E:E,'Quick Stats Data'!A:A,$C$94,'Quick Stats Data'!$B:$B,$C98,'Quick Stats Data'!$C:$C,$D$6))</f>
        <v>5.52</v>
      </c>
      <c r="G98" s="128">
        <f>IF(SUMIFS('Quick Stats Data'!F:F,'Quick Stats Data'!A:A,$C$94,'Quick Stats Data'!$B:$B,$C98,'Quick Stats Data'!$C:$C,$D$6)=0," ",SUMIFS('Quick Stats Data'!F:F,'Quick Stats Data'!A:A,$C$94,'Quick Stats Data'!$B:$B,$C98,'Quick Stats Data'!$C:$C,$D$6))</f>
        <v>7.19</v>
      </c>
      <c r="H98" s="127">
        <f>IF(SUMIFS('Quick Stats Data'!D:D,'Quick Stats Data'!A:A,$C$94,'Quick Stats Data'!$B:$B,$C98,'Quick Stats Data'!$C:$C,$H$6)=0," ",SUMIFS('Quick Stats Data'!D:D,'Quick Stats Data'!A:A,$C$94,'Quick Stats Data'!$B:$B,$C98,'Quick Stats Data'!$C:$C,$H$6))</f>
        <v>6.03</v>
      </c>
      <c r="I98" s="128" t="str">
        <f>IF(SUMIFS('Quick Stats Data'!K:K,'Quick Stats Data'!A:A,$C$94,'Quick Stats Data'!B:B,C98,'Quick Stats Data'!C:C,$H$6)&gt;=50,"**",(IF(SUMIFS('Quick Stats Data'!K:K,'Quick Stats Data'!A:A,$C$94,'Quick Stats Data'!B:B,C98,'Quick Stats Data'!C:C,$H$6)&gt;25,IF(SUMIFS('Quick Stats Data'!K:K,'Quick Stats Data'!A:A,$C$94,'Quick Stats Data'!B:B,C98,'Quick Stats Data'!C:C,$H$6),"*"," ")," ")))</f>
        <v xml:space="preserve"> </v>
      </c>
      <c r="J98" s="128">
        <f>IF(SUMIFS('Quick Stats Data'!E:E,'Quick Stats Data'!A:A,$C$94,'Quick Stats Data'!$B:$B,$C98,'Quick Stats Data'!$C:$C,$H$6)=0," ",SUMIFS('Quick Stats Data'!E:E,'Quick Stats Data'!A:A,$C$94,'Quick Stats Data'!$B:$B,$C98,'Quick Stats Data'!$C:$C,$H$6))</f>
        <v>5.31</v>
      </c>
      <c r="K98" s="128">
        <f>IF(SUMIFS('Quick Stats Data'!F:F,'Quick Stats Data'!A:A,$C$94,'Quick Stats Data'!$B:$B,$C98,'Quick Stats Data'!$C:$C,$H$6)=0," ",SUMIFS('Quick Stats Data'!F:F,'Quick Stats Data'!A:A,$C$94,'Quick Stats Data'!$B:$B,$C98,'Quick Stats Data'!$C:$C,$H$6))</f>
        <v>6.85</v>
      </c>
      <c r="L98" s="127">
        <f>IF(SUMIFS('Quick Stats Data'!D:D,'Quick Stats Data'!A:A,$C$94,'Quick Stats Data'!$B:$B,$C98,'Quick Stats Data'!$C:$C,$L$6)=0," ",SUMIFS('Quick Stats Data'!D:D,'Quick Stats Data'!A:A,$C$94,'Quick Stats Data'!$B:$B,$C98,'Quick Stats Data'!$C:$C,$L$6))</f>
        <v>6.82</v>
      </c>
      <c r="M98" s="128" t="str">
        <f>IF(SUMIFS('Quick Stats Data'!K:K,'Quick Stats Data'!A:A,$C$94,'Quick Stats Data'!B:B,C98,'Quick Stats Data'!C:C,$L$6)&gt;=50,"**",(IF(SUMIFS('Quick Stats Data'!K:K,'Quick Stats Data'!A:A,$C$94,'Quick Stats Data'!B:B,C98,'Quick Stats Data'!C:C,$L$6)&gt;25,IF(SUMIFS('Quick Stats Data'!K:K,'Quick Stats Data'!A:A,$C$94,'Quick Stats Data'!B:B,C98,'Quick Stats Data'!C:C,$L$6),"*"," ")," ")))</f>
        <v xml:space="preserve"> </v>
      </c>
      <c r="N98" s="128">
        <f>IF(SUMIFS('Quick Stats Data'!E:E,'Quick Stats Data'!A:A,$C$94,'Quick Stats Data'!$B:$B,$C98,'Quick Stats Data'!$C:$C,$L$6)=0," ",SUMIFS('Quick Stats Data'!E:E,'Quick Stats Data'!A:A,$C$94,'Quick Stats Data'!$B:$B,$C98,'Quick Stats Data'!$C:$C,$L$6))</f>
        <v>6</v>
      </c>
      <c r="O98" s="128">
        <f>IF(SUMIFS('Quick Stats Data'!F:F,'Quick Stats Data'!A:A,$C$94,'Quick Stats Data'!$B:$B,$C98,'Quick Stats Data'!$C:$C,$L$6)=0," ",SUMIFS('Quick Stats Data'!F:F,'Quick Stats Data'!A:A,$C$94,'Quick Stats Data'!$B:$B,$C98,'Quick Stats Data'!$C:$C,$L$6))</f>
        <v>7.75</v>
      </c>
      <c r="P98" s="127">
        <f>IF(SUMIFS('Quick Stats Data'!D:D,'Quick Stats Data'!A:A,$C$94,'Quick Stats Data'!$B:$B,$C98,'Quick Stats Data'!$C:$C,$P$6)=0," ",SUMIFS('Quick Stats Data'!D:D,'Quick Stats Data'!A:A,$C$94,'Quick Stats Data'!$B:$B,$C98,'Quick Stats Data'!$C:$C,$P$6))</f>
        <v>6.45</v>
      </c>
      <c r="Q98" s="128" t="str">
        <f>IF(SUMIFS('Quick Stats Data'!K:K,'Quick Stats Data'!A:A,$C$94,'Quick Stats Data'!B:B,C98,'Quick Stats Data'!C:C,$P$6)&gt;=50,"**",(IF(SUMIFS('Quick Stats Data'!K:K,'Quick Stats Data'!A:A,$C$94,'Quick Stats Data'!B:B,C98,'Quick Stats Data'!C:C,$P$6)&gt;25,IF(SUMIFS('Quick Stats Data'!K:K,'Quick Stats Data'!A:A,$C$94,'Quick Stats Data'!B:B,C98,'Quick Stats Data'!C:C,$P$6),"*"," ")," ")))</f>
        <v xml:space="preserve"> </v>
      </c>
      <c r="R98" s="128">
        <f>IF(SUMIFS('Quick Stats Data'!E:E,'Quick Stats Data'!A:A,$C$94,'Quick Stats Data'!$B:$B,$C98,'Quick Stats Data'!$C:$C,$P$6)=0," ",SUMIFS('Quick Stats Data'!E:E,'Quick Stats Data'!A:A,$C$94,'Quick Stats Data'!$B:$B,$C98,'Quick Stats Data'!$C:$C,$P$6))</f>
        <v>5.71</v>
      </c>
      <c r="S98" s="128">
        <f>IF(SUMIFS('Quick Stats Data'!F:F,'Quick Stats Data'!A:A,$C$94,'Quick Stats Data'!$B:$B,$C98,'Quick Stats Data'!$C:$C,$P$6)=0," ",SUMIFS('Quick Stats Data'!F:F,'Quick Stats Data'!A:A,$C$94,'Quick Stats Data'!$B:$B,$C98,'Quick Stats Data'!$C:$C,$P$6))</f>
        <v>7.27</v>
      </c>
      <c r="T98" s="127">
        <f>SUMIFS('Quick Stats Data'!D:D,'Quick Stats Data'!$A:$A,$C$94,'Quick Stats Data'!$B:$B,$C98,'Quick Stats Data'!$C:$C,$T$6)</f>
        <v>6.41</v>
      </c>
      <c r="U98" s="127"/>
      <c r="V98" s="128">
        <f>SUMIFS('Quick Stats Data'!E:E,'Quick Stats Data'!$A:$A,$C$94,'Quick Stats Data'!$B:$B,$C98,'Quick Stats Data'!$C:$C,$T$6)</f>
        <v>6.01</v>
      </c>
      <c r="W98" s="128">
        <f>SUMIFS('Quick Stats Data'!F:F,'Quick Stats Data'!$A:$A,$C$94,'Quick Stats Data'!$B:$B,$C98,'Quick Stats Data'!$C:$C,$T$6)</f>
        <v>6.83</v>
      </c>
    </row>
    <row r="99" spans="1:23" ht="15" customHeight="1">
      <c r="C99" s="63"/>
      <c r="D99" s="68"/>
      <c r="E99" s="68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8"/>
      <c r="U99" s="68"/>
      <c r="V99" s="63"/>
      <c r="W99" s="63"/>
    </row>
    <row r="100" spans="1:23" ht="30" customHeight="1">
      <c r="C100" s="131" t="s">
        <v>413</v>
      </c>
      <c r="D100" s="130" t="s">
        <v>91</v>
      </c>
      <c r="E100" s="130"/>
      <c r="F100" s="130" t="s">
        <v>90</v>
      </c>
      <c r="G100" s="130" t="s">
        <v>89</v>
      </c>
      <c r="H100" s="130" t="s">
        <v>91</v>
      </c>
      <c r="I100" s="130"/>
      <c r="J100" s="130" t="s">
        <v>90</v>
      </c>
      <c r="K100" s="130" t="s">
        <v>89</v>
      </c>
      <c r="L100" s="130" t="s">
        <v>91</v>
      </c>
      <c r="M100" s="130"/>
      <c r="N100" s="130" t="s">
        <v>90</v>
      </c>
      <c r="O100" s="130" t="s">
        <v>89</v>
      </c>
      <c r="P100" s="130" t="s">
        <v>91</v>
      </c>
      <c r="Q100" s="130"/>
      <c r="R100" s="130" t="s">
        <v>90</v>
      </c>
      <c r="S100" s="130" t="s">
        <v>89</v>
      </c>
      <c r="T100" s="130" t="s">
        <v>91</v>
      </c>
      <c r="U100" s="130"/>
      <c r="V100" s="130" t="s">
        <v>90</v>
      </c>
      <c r="W100" s="130" t="s">
        <v>89</v>
      </c>
    </row>
    <row r="101" spans="1:23" ht="15" customHeight="1">
      <c r="C101" s="126" t="s">
        <v>303</v>
      </c>
      <c r="D101" s="127">
        <f>IF(SUMIFS('Quick Stats Data'!D:D,'Quick Stats Data'!A:A,$C$100,'Quick Stats Data'!$B:$B,$C101,'Quick Stats Data'!$C:$C,$D$6)=0," ",SUMIFS('Quick Stats Data'!D:D,'Quick Stats Data'!A:A,$C$100,'Quick Stats Data'!$B:$B,$C101,'Quick Stats Data'!$C:$C,$D$6))</f>
        <v>55.89</v>
      </c>
      <c r="E101" s="128" t="str">
        <f>IF(SUMIFS('Quick Stats Data'!K:K,'Quick Stats Data'!A:A,$C$100,'Quick Stats Data'!B:B,C101,'Quick Stats Data'!C:C,$D$6)&gt;=50,"**",(IF(SUMIFS('Quick Stats Data'!K:K,'Quick Stats Data'!A:A,$C$100,'Quick Stats Data'!B:B,C101,'Quick Stats Data'!C:C,$D$6)&gt;25,IF(SUMIFS('Quick Stats Data'!K:K,'Quick Stats Data'!A:A,$C$100,'Quick Stats Data'!B:B,C101,'Quick Stats Data'!C:C,$D$6),"*"," ")," ")))</f>
        <v xml:space="preserve"> </v>
      </c>
      <c r="F101" s="128">
        <f>IF(SUMIFS('Quick Stats Data'!E:E,'Quick Stats Data'!A:A,$C$100,'Quick Stats Data'!$B:$B,$C101,'Quick Stats Data'!$C:$C,$D$6)=0," ",SUMIFS('Quick Stats Data'!E:E,'Quick Stats Data'!A:A,$C$100,'Quick Stats Data'!$B:$B,$C101,'Quick Stats Data'!$C:$C,$D$6))</f>
        <v>53.99</v>
      </c>
      <c r="G101" s="128">
        <f>IF(SUMIFS('Quick Stats Data'!F:F,'Quick Stats Data'!A:A,$C$100,'Quick Stats Data'!$B:$B,$C101,'Quick Stats Data'!$C:$C,$D$6)=0," ",SUMIFS('Quick Stats Data'!F:F,'Quick Stats Data'!A:A,$C$100,'Quick Stats Data'!$B:$B,$C101,'Quick Stats Data'!$C:$C,$D$6))</f>
        <v>57.78</v>
      </c>
      <c r="H101" s="127">
        <f>IF(SUMIFS('Quick Stats Data'!D:D,'Quick Stats Data'!A:A,$C$100,'Quick Stats Data'!$B:$B,$C101,'Quick Stats Data'!$C:$C,$H$6)=0," ",SUMIFS('Quick Stats Data'!D:D,'Quick Stats Data'!A:A,$C$100,'Quick Stats Data'!$B:$B,$C101,'Quick Stats Data'!$C:$C,$H$6))</f>
        <v>54.73</v>
      </c>
      <c r="I101" s="128" t="str">
        <f>IF(SUMIFS('Quick Stats Data'!K:K,'Quick Stats Data'!A:A,$C$100,'Quick Stats Data'!B:B,C101,'Quick Stats Data'!C:C,$H$6)&gt;=50,"**",(IF(SUMIFS('Quick Stats Data'!K:K,'Quick Stats Data'!A:A,$C$100,'Quick Stats Data'!B:B,C101,'Quick Stats Data'!C:C,$H$6)&gt;25,IF(SUMIFS('Quick Stats Data'!K:K,'Quick Stats Data'!A:A,$C$100,'Quick Stats Data'!B:B,C101,'Quick Stats Data'!C:C,$H$6),"*"," ")," ")))</f>
        <v xml:space="preserve"> </v>
      </c>
      <c r="J101" s="128">
        <f>IF(SUMIFS('Quick Stats Data'!E:E,'Quick Stats Data'!A:A,$C$100,'Quick Stats Data'!$B:$B,$C101,'Quick Stats Data'!$C:$C,$H$6)=0," ",SUMIFS('Quick Stats Data'!E:E,'Quick Stats Data'!A:A,$C$100,'Quick Stats Data'!$B:$B,$C101,'Quick Stats Data'!$C:$C,$H$6))</f>
        <v>52.93</v>
      </c>
      <c r="K101" s="128">
        <f>IF(SUMIFS('Quick Stats Data'!F:F,'Quick Stats Data'!A:A,$C$100,'Quick Stats Data'!$B:$B,$C101,'Quick Stats Data'!$C:$C,$H$6)=0," ",SUMIFS('Quick Stats Data'!F:F,'Quick Stats Data'!A:A,$C$100,'Quick Stats Data'!$B:$B,$C101,'Quick Stats Data'!$C:$C,$H$6))</f>
        <v>56.52</v>
      </c>
      <c r="L101" s="127">
        <f>IF(SUMIFS('Quick Stats Data'!D:D,'Quick Stats Data'!A:A,$C$100,'Quick Stats Data'!$B:$B,$C101,'Quick Stats Data'!$C:$C,$L$6)=0," ",SUMIFS('Quick Stats Data'!D:D,'Quick Stats Data'!A:A,$C$100,'Quick Stats Data'!$B:$B,$C101,'Quick Stats Data'!$C:$C,$L$6))</f>
        <v>54.97</v>
      </c>
      <c r="M101" s="128" t="str">
        <f>IF(SUMIFS('Quick Stats Data'!K:K,'Quick Stats Data'!A:A,$C$100,'Quick Stats Data'!B:B,C101,'Quick Stats Data'!C:C,$L$6)&gt;=50,"**",(IF(SUMIFS('Quick Stats Data'!K:K,'Quick Stats Data'!A:A,$C$100,'Quick Stats Data'!B:B,C101,'Quick Stats Data'!C:C,$L$6)&gt;25,IF(SUMIFS('Quick Stats Data'!K:K,'Quick Stats Data'!A:A,$C$100,'Quick Stats Data'!B:B,C101,'Quick Stats Data'!C:C,$L$6),"*"," ")," ")))</f>
        <v xml:space="preserve"> </v>
      </c>
      <c r="N101" s="128">
        <f>IF(SUMIFS('Quick Stats Data'!E:E,'Quick Stats Data'!A:A,$C$100,'Quick Stats Data'!$B:$B,$C101,'Quick Stats Data'!$C:$C,$L$6)=0," ",SUMIFS('Quick Stats Data'!E:E,'Quick Stats Data'!A:A,$C$100,'Quick Stats Data'!$B:$B,$C101,'Quick Stats Data'!$C:$C,$L$6))</f>
        <v>53.13</v>
      </c>
      <c r="O101" s="128">
        <f>IF(SUMIFS('Quick Stats Data'!F:F,'Quick Stats Data'!A:A,$C$100,'Quick Stats Data'!$B:$B,$C101,'Quick Stats Data'!$C:$C,$L$6)=0," ",SUMIFS('Quick Stats Data'!F:F,'Quick Stats Data'!A:A,$C$100,'Quick Stats Data'!$B:$B,$C101,'Quick Stats Data'!$C:$C,$L$6))</f>
        <v>56.8</v>
      </c>
      <c r="P101" s="127">
        <f>IF(SUMIFS('Quick Stats Data'!D:D,'Quick Stats Data'!A:A,$C$100,'Quick Stats Data'!$B:$B,$C101,'Quick Stats Data'!$C:$C,$P$6)=0," ",SUMIFS('Quick Stats Data'!D:D,'Quick Stats Data'!A:A,$C$100,'Quick Stats Data'!$B:$B,$C101,'Quick Stats Data'!$C:$C,$P$6))</f>
        <v>53.9</v>
      </c>
      <c r="Q101" s="128" t="str">
        <f>IF(SUMIFS('Quick Stats Data'!K:K,'Quick Stats Data'!A:A,$C$100,'Quick Stats Data'!B:B,C101,'Quick Stats Data'!C:C,$P$6)&gt;=50,"**",(IF(SUMIFS('Quick Stats Data'!K:K,'Quick Stats Data'!A:A,$C$100,'Quick Stats Data'!B:B,C101,'Quick Stats Data'!C:C,$P$6)&gt;25,IF(SUMIFS('Quick Stats Data'!K:K,'Quick Stats Data'!A:A,$C$100,'Quick Stats Data'!B:B,C101,'Quick Stats Data'!C:C,$P$6),"*"," ")," ")))</f>
        <v xml:space="preserve"> </v>
      </c>
      <c r="R101" s="128">
        <f>IF(SUMIFS('Quick Stats Data'!E:E,'Quick Stats Data'!A:A,$C$100,'Quick Stats Data'!$B:$B,$C101,'Quick Stats Data'!$C:$C,$P$6)=0," ",SUMIFS('Quick Stats Data'!E:E,'Quick Stats Data'!A:A,$C$100,'Quick Stats Data'!$B:$B,$C101,'Quick Stats Data'!$C:$C,$P$6))</f>
        <v>52.14</v>
      </c>
      <c r="S101" s="128">
        <f>IF(SUMIFS('Quick Stats Data'!F:F,'Quick Stats Data'!A:A,$C$100,'Quick Stats Data'!$B:$B,$C101,'Quick Stats Data'!$C:$C,$P$6)=0," ",SUMIFS('Quick Stats Data'!F:F,'Quick Stats Data'!A:A,$C$100,'Quick Stats Data'!$B:$B,$C101,'Quick Stats Data'!$C:$C,$P$6))</f>
        <v>55.66</v>
      </c>
      <c r="T101" s="127">
        <f>SUMIFS('Quick Stats Data'!D:D,'Quick Stats Data'!$A:$A,$C$100,'Quick Stats Data'!$B:$B,$C101,'Quick Stats Data'!$C:$C,$T$6)</f>
        <v>54.81</v>
      </c>
      <c r="U101" s="127"/>
      <c r="V101" s="128">
        <f>SUMIFS('Quick Stats Data'!E:E,'Quick Stats Data'!$A:$A,$C$100,'Quick Stats Data'!$B:$B,$C101,'Quick Stats Data'!$C:$C,$T$6)</f>
        <v>53.9</v>
      </c>
      <c r="W101" s="128">
        <f>SUMIFS('Quick Stats Data'!F:F,'Quick Stats Data'!$A:$A,$C$100,'Quick Stats Data'!$B:$B,$C101,'Quick Stats Data'!$C:$C,$T$6)</f>
        <v>55.72</v>
      </c>
    </row>
    <row r="102" spans="1:23" ht="15" customHeight="1">
      <c r="C102" s="126" t="s">
        <v>277</v>
      </c>
      <c r="D102" s="127">
        <f>IF(SUMIFS('Quick Stats Data'!D:D,'Quick Stats Data'!A:A,$C$100,'Quick Stats Data'!$B:$B,$C102,'Quick Stats Data'!$C:$C,$D$6)=0," ",SUMIFS('Quick Stats Data'!D:D,'Quick Stats Data'!A:A,$C$100,'Quick Stats Data'!$B:$B,$C102,'Quick Stats Data'!$C:$C,$D$6))</f>
        <v>42.67</v>
      </c>
      <c r="E102" s="128" t="str">
        <f>IF(SUMIFS('Quick Stats Data'!K:K,'Quick Stats Data'!A:A,$C$100,'Quick Stats Data'!B:B,C102,'Quick Stats Data'!C:C,$D$6)&gt;=50,"**",(IF(SUMIFS('Quick Stats Data'!K:K,'Quick Stats Data'!A:A,$C$100,'Quick Stats Data'!B:B,C102,'Quick Stats Data'!C:C,$D$6)&gt;25,IF(SUMIFS('Quick Stats Data'!K:K,'Quick Stats Data'!A:A,$C$100,'Quick Stats Data'!B:B,C102,'Quick Stats Data'!C:C,$D$6),"*"," ")," ")))</f>
        <v xml:space="preserve"> </v>
      </c>
      <c r="F102" s="128">
        <f>IF(SUMIFS('Quick Stats Data'!E:E,'Quick Stats Data'!A:A,$C$100,'Quick Stats Data'!$B:$B,$C102,'Quick Stats Data'!$C:$C,$D$6)=0," ",SUMIFS('Quick Stats Data'!E:E,'Quick Stats Data'!A:A,$C$100,'Quick Stats Data'!$B:$B,$C102,'Quick Stats Data'!$C:$C,$D$6))</f>
        <v>40.799999999999997</v>
      </c>
      <c r="G102" s="128">
        <f>IF(SUMIFS('Quick Stats Data'!F:F,'Quick Stats Data'!A:A,$C$100,'Quick Stats Data'!$B:$B,$C102,'Quick Stats Data'!$C:$C,$D$6)=0," ",SUMIFS('Quick Stats Data'!F:F,'Quick Stats Data'!A:A,$C$100,'Quick Stats Data'!$B:$B,$C102,'Quick Stats Data'!$C:$C,$D$6))</f>
        <v>44.56</v>
      </c>
      <c r="H102" s="127">
        <f>IF(SUMIFS('Quick Stats Data'!D:D,'Quick Stats Data'!A:A,$C$100,'Quick Stats Data'!$B:$B,$C102,'Quick Stats Data'!$C:$C,$H$6)=0," ",SUMIFS('Quick Stats Data'!D:D,'Quick Stats Data'!A:A,$C$100,'Quick Stats Data'!$B:$B,$C102,'Quick Stats Data'!$C:$C,$H$6))</f>
        <v>42.77</v>
      </c>
      <c r="I102" s="128" t="str">
        <f>IF(SUMIFS('Quick Stats Data'!K:K,'Quick Stats Data'!A:A,$C$100,'Quick Stats Data'!B:B,C102,'Quick Stats Data'!C:C,$H$6)&gt;=50,"**",(IF(SUMIFS('Quick Stats Data'!K:K,'Quick Stats Data'!A:A,$C$100,'Quick Stats Data'!B:B,C102,'Quick Stats Data'!C:C,$H$6)&gt;25,IF(SUMIFS('Quick Stats Data'!K:K,'Quick Stats Data'!A:A,$C$100,'Quick Stats Data'!B:B,C102,'Quick Stats Data'!C:C,$H$6),"*"," ")," ")))</f>
        <v xml:space="preserve"> </v>
      </c>
      <c r="J102" s="128">
        <f>IF(SUMIFS('Quick Stats Data'!E:E,'Quick Stats Data'!A:A,$C$100,'Quick Stats Data'!$B:$B,$C102,'Quick Stats Data'!$C:$C,$H$6)=0," ",SUMIFS('Quick Stats Data'!E:E,'Quick Stats Data'!A:A,$C$100,'Quick Stats Data'!$B:$B,$C102,'Quick Stats Data'!$C:$C,$H$6))</f>
        <v>40.99</v>
      </c>
      <c r="K102" s="128">
        <f>IF(SUMIFS('Quick Stats Data'!F:F,'Quick Stats Data'!A:A,$C$100,'Quick Stats Data'!$B:$B,$C102,'Quick Stats Data'!$C:$C,$H$6)=0," ",SUMIFS('Quick Stats Data'!F:F,'Quick Stats Data'!A:A,$C$100,'Quick Stats Data'!$B:$B,$C102,'Quick Stats Data'!$C:$C,$H$6))</f>
        <v>44.58</v>
      </c>
      <c r="L102" s="127">
        <f>IF(SUMIFS('Quick Stats Data'!D:D,'Quick Stats Data'!A:A,$C$100,'Quick Stats Data'!$B:$B,$C102,'Quick Stats Data'!$C:$C,$L$6)=0," ",SUMIFS('Quick Stats Data'!D:D,'Quick Stats Data'!A:A,$C$100,'Quick Stats Data'!$B:$B,$C102,'Quick Stats Data'!$C:$C,$L$6))</f>
        <v>43.08</v>
      </c>
      <c r="M102" s="128" t="str">
        <f>IF(SUMIFS('Quick Stats Data'!K:K,'Quick Stats Data'!A:A,$C$100,'Quick Stats Data'!B:B,C102,'Quick Stats Data'!C:C,$L$6)&gt;=50,"**",(IF(SUMIFS('Quick Stats Data'!K:K,'Quick Stats Data'!A:A,$C$100,'Quick Stats Data'!B:B,C102,'Quick Stats Data'!C:C,$L$6)&gt;25,IF(SUMIFS('Quick Stats Data'!K:K,'Quick Stats Data'!A:A,$C$100,'Quick Stats Data'!B:B,C102,'Quick Stats Data'!C:C,$L$6),"*"," ")," ")))</f>
        <v xml:space="preserve"> </v>
      </c>
      <c r="N102" s="128">
        <f>IF(SUMIFS('Quick Stats Data'!E:E,'Quick Stats Data'!A:A,$C$100,'Quick Stats Data'!$B:$B,$C102,'Quick Stats Data'!$C:$C,$L$6)=0," ",SUMIFS('Quick Stats Data'!E:E,'Quick Stats Data'!A:A,$C$100,'Quick Stats Data'!$B:$B,$C102,'Quick Stats Data'!$C:$C,$L$6))</f>
        <v>41.26</v>
      </c>
      <c r="O102" s="128">
        <f>IF(SUMIFS('Quick Stats Data'!F:F,'Quick Stats Data'!A:A,$C$100,'Quick Stats Data'!$B:$B,$C102,'Quick Stats Data'!$C:$C,$L$6)=0," ",SUMIFS('Quick Stats Data'!F:F,'Quick Stats Data'!A:A,$C$100,'Quick Stats Data'!$B:$B,$C102,'Quick Stats Data'!$C:$C,$L$6))</f>
        <v>44.91</v>
      </c>
      <c r="P102" s="127">
        <f>IF(SUMIFS('Quick Stats Data'!D:D,'Quick Stats Data'!A:A,$C$100,'Quick Stats Data'!$B:$B,$C102,'Quick Stats Data'!$C:$C,$P$6)=0," ",SUMIFS('Quick Stats Data'!D:D,'Quick Stats Data'!A:A,$C$100,'Quick Stats Data'!$B:$B,$C102,'Quick Stats Data'!$C:$C,$P$6))</f>
        <v>44.05</v>
      </c>
      <c r="Q102" s="128" t="str">
        <f>IF(SUMIFS('Quick Stats Data'!K:K,'Quick Stats Data'!A:A,$C$100,'Quick Stats Data'!B:B,C102,'Quick Stats Data'!C:C,$P$6)&gt;=50,"**",(IF(SUMIFS('Quick Stats Data'!K:K,'Quick Stats Data'!A:A,$C$100,'Quick Stats Data'!B:B,C102,'Quick Stats Data'!C:C,$P$6)&gt;25,IF(SUMIFS('Quick Stats Data'!K:K,'Quick Stats Data'!A:A,$C$100,'Quick Stats Data'!B:B,C102,'Quick Stats Data'!C:C,$P$6),"*"," ")," ")))</f>
        <v xml:space="preserve"> </v>
      </c>
      <c r="R102" s="128">
        <f>IF(SUMIFS('Quick Stats Data'!E:E,'Quick Stats Data'!A:A,$C$100,'Quick Stats Data'!$B:$B,$C102,'Quick Stats Data'!$C:$C,$P$6)=0," ",SUMIFS('Quick Stats Data'!E:E,'Quick Stats Data'!A:A,$C$100,'Quick Stats Data'!$B:$B,$C102,'Quick Stats Data'!$C:$C,$P$6))</f>
        <v>42.32</v>
      </c>
      <c r="S102" s="128">
        <f>IF(SUMIFS('Quick Stats Data'!F:F,'Quick Stats Data'!A:A,$C$100,'Quick Stats Data'!$B:$B,$C102,'Quick Stats Data'!$C:$C,$P$6)=0," ",SUMIFS('Quick Stats Data'!F:F,'Quick Stats Data'!A:A,$C$100,'Quick Stats Data'!$B:$B,$C102,'Quick Stats Data'!$C:$C,$P$6))</f>
        <v>45.8</v>
      </c>
      <c r="T102" s="127">
        <f>SUMIFS('Quick Stats Data'!D:D,'Quick Stats Data'!$A:$A,$C$100,'Quick Stats Data'!$B:$B,$C102,'Quick Stats Data'!$C:$C,$T$6)</f>
        <v>43.19</v>
      </c>
      <c r="U102" s="127"/>
      <c r="V102" s="128">
        <f>SUMIFS('Quick Stats Data'!E:E,'Quick Stats Data'!$A:$A,$C$100,'Quick Stats Data'!$B:$B,$C102,'Quick Stats Data'!$C:$C,$T$6)</f>
        <v>42.29</v>
      </c>
      <c r="W102" s="128">
        <f>SUMIFS('Quick Stats Data'!F:F,'Quick Stats Data'!$A:$A,$C$100,'Quick Stats Data'!$B:$B,$C102,'Quick Stats Data'!$C:$C,$T$6)</f>
        <v>44.1</v>
      </c>
    </row>
    <row r="103" spans="1:23" ht="1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</row>
    <row r="104" spans="1:23" s="52" customFormat="1" ht="30" customHeight="1">
      <c r="C104" s="131" t="s">
        <v>406</v>
      </c>
      <c r="D104" s="130" t="s">
        <v>91</v>
      </c>
      <c r="E104" s="130"/>
      <c r="F104" s="130" t="s">
        <v>90</v>
      </c>
      <c r="G104" s="130" t="s">
        <v>89</v>
      </c>
      <c r="H104" s="130" t="s">
        <v>91</v>
      </c>
      <c r="I104" s="130"/>
      <c r="J104" s="130" t="s">
        <v>90</v>
      </c>
      <c r="K104" s="130" t="s">
        <v>89</v>
      </c>
      <c r="L104" s="130" t="s">
        <v>91</v>
      </c>
      <c r="M104" s="130"/>
      <c r="N104" s="130" t="s">
        <v>90</v>
      </c>
      <c r="O104" s="130" t="s">
        <v>89</v>
      </c>
      <c r="P104" s="130" t="s">
        <v>91</v>
      </c>
      <c r="Q104" s="130"/>
      <c r="R104" s="130" t="s">
        <v>90</v>
      </c>
      <c r="S104" s="130" t="s">
        <v>89</v>
      </c>
      <c r="T104" s="130" t="s">
        <v>91</v>
      </c>
      <c r="U104" s="130"/>
      <c r="V104" s="130" t="s">
        <v>90</v>
      </c>
      <c r="W104" s="130" t="s">
        <v>89</v>
      </c>
    </row>
    <row r="105" spans="1:23" ht="15" customHeight="1">
      <c r="C105" s="126" t="s">
        <v>408</v>
      </c>
      <c r="D105" s="127">
        <f>IF(SUMIFS('Quick Stats Data'!D:D,'Quick Stats Data'!A:A,$C$104,'Quick Stats Data'!$B:$B,$C105,'Quick Stats Data'!$C:$C,$D$6)=0," ",SUMIFS('Quick Stats Data'!D:D,'Quick Stats Data'!A:A,$C$104,'Quick Stats Data'!$B:$B,$C105,'Quick Stats Data'!$C:$C,$D$6))</f>
        <v>1.592735</v>
      </c>
      <c r="E105" s="128" t="str">
        <f>IF(SUMIFS('Quick Stats Data'!K:K,'Quick Stats Data'!A:A,$C$104,'Quick Stats Data'!B:B,C105,'Quick Stats Data'!C:C,$D$6)&gt;=50,"**",(IF(SUMIFS('Quick Stats Data'!K:K,'Quick Stats Data'!A:A,$C$104,'Quick Stats Data'!B:B,C105,'Quick Stats Data'!C:C,$D$6)&gt;25,IF(SUMIFS('Quick Stats Data'!K:K,'Quick Stats Data'!A:A,$C$104,'Quick Stats Data'!B:B,C105,'Quick Stats Data'!C:C,$D$6),"*"," ")," ")))</f>
        <v xml:space="preserve"> </v>
      </c>
      <c r="F105" s="128">
        <f>IF(SUMIFS('Quick Stats Data'!E:E,'Quick Stats Data'!A:A,$C$104,'Quick Stats Data'!$B:$B,$C105,'Quick Stats Data'!$C:$C,$D$6)=0," ",SUMIFS('Quick Stats Data'!E:E,'Quick Stats Data'!A:A,$C$104,'Quick Stats Data'!$B:$B,$C105,'Quick Stats Data'!$C:$C,$D$6))</f>
        <v>1.551223</v>
      </c>
      <c r="G105" s="128">
        <f>IF(SUMIFS('Quick Stats Data'!F:F,'Quick Stats Data'!A:A,$C$104,'Quick Stats Data'!$B:$B,$C105,'Quick Stats Data'!$C:$C,$D$6)=0," ",SUMIFS('Quick Stats Data'!F:F,'Quick Stats Data'!A:A,$C$104,'Quick Stats Data'!$B:$B,$C105,'Quick Stats Data'!$C:$C,$D$6))</f>
        <v>1.634247</v>
      </c>
      <c r="H105" s="127">
        <f>IF(SUMIFS('Quick Stats Data'!D:D,'Quick Stats Data'!A:A,$C$104,'Quick Stats Data'!$B:$B,$C105,'Quick Stats Data'!$C:$C,$H$6)=0," ",SUMIFS('Quick Stats Data'!D:D,'Quick Stats Data'!A:A,$C$104,'Quick Stats Data'!$B:$B,$C105,'Quick Stats Data'!$C:$C,$H$6))</f>
        <v>1.579115</v>
      </c>
      <c r="I105" s="128" t="str">
        <f>IF(SUMIFS('Quick Stats Data'!K:K,'Quick Stats Data'!A:A,$C$104,'Quick Stats Data'!B:B,C105,'Quick Stats Data'!C:C,$H$6)&gt;=50,"**",(IF(SUMIFS('Quick Stats Data'!K:K,'Quick Stats Data'!A:A,$C$104,'Quick Stats Data'!B:B,C105,'Quick Stats Data'!C:C,$H$6)&gt;25,IF(SUMIFS('Quick Stats Data'!K:K,'Quick Stats Data'!A:A,$C$104,'Quick Stats Data'!B:B,C105,'Quick Stats Data'!C:C,$H$6),"*"," ")," ")))</f>
        <v xml:space="preserve"> </v>
      </c>
      <c r="J105" s="128">
        <f>IF(SUMIFS('Quick Stats Data'!E:E,'Quick Stats Data'!A:A,$C$104,'Quick Stats Data'!$B:$B,$C105,'Quick Stats Data'!$C:$C,$H$6)=0," ",SUMIFS('Quick Stats Data'!E:E,'Quick Stats Data'!A:A,$C$104,'Quick Stats Data'!$B:$B,$C105,'Quick Stats Data'!$C:$C,$H$6))</f>
        <v>1.5390410000000001</v>
      </c>
      <c r="K105" s="128">
        <f>IF(SUMIFS('Quick Stats Data'!F:F,'Quick Stats Data'!A:A,$C$104,'Quick Stats Data'!$B:$B,$C105,'Quick Stats Data'!$C:$C,$H$6)=0," ",SUMIFS('Quick Stats Data'!F:F,'Quick Stats Data'!A:A,$C$104,'Quick Stats Data'!$B:$B,$C105,'Quick Stats Data'!$C:$C,$H$6))</f>
        <v>1.6191899999999999</v>
      </c>
      <c r="L105" s="127">
        <f>IF(SUMIFS('Quick Stats Data'!D:D,'Quick Stats Data'!A:A,$C$104,'Quick Stats Data'!$B:$B,$C105,'Quick Stats Data'!$C:$C,$L$6)=0," ",SUMIFS('Quick Stats Data'!D:D,'Quick Stats Data'!A:A,$C$104,'Quick Stats Data'!$B:$B,$C105,'Quick Stats Data'!$C:$C,$L$6))</f>
        <v>1.604301</v>
      </c>
      <c r="M105" s="128" t="str">
        <f>IF(SUMIFS('Quick Stats Data'!K:K,'Quick Stats Data'!A:A,$C$104,'Quick Stats Data'!B:B,C105,'Quick Stats Data'!C:C,$L$6)&gt;=50,"**",(IF(SUMIFS('Quick Stats Data'!K:K,'Quick Stats Data'!A:A,$C$104,'Quick Stats Data'!B:B,C105,'Quick Stats Data'!C:C,$L$6)&gt;25,IF(SUMIFS('Quick Stats Data'!K:K,'Quick Stats Data'!A:A,$C$104,'Quick Stats Data'!B:B,C105,'Quick Stats Data'!C:C,$L$6),"*"," ")," ")))</f>
        <v xml:space="preserve"> </v>
      </c>
      <c r="N105" s="128">
        <f>IF(SUMIFS('Quick Stats Data'!E:E,'Quick Stats Data'!A:A,$C$104,'Quick Stats Data'!$B:$B,$C105,'Quick Stats Data'!$C:$C,$L$6)=0," ",SUMIFS('Quick Stats Data'!E:E,'Quick Stats Data'!A:A,$C$104,'Quick Stats Data'!$B:$B,$C105,'Quick Stats Data'!$C:$C,$L$6))</f>
        <v>1.56046</v>
      </c>
      <c r="O105" s="128">
        <f>IF(SUMIFS('Quick Stats Data'!F:F,'Quick Stats Data'!A:A,$C$104,'Quick Stats Data'!$B:$B,$C105,'Quick Stats Data'!$C:$C,$L$6)=0," ",SUMIFS('Quick Stats Data'!F:F,'Quick Stats Data'!A:A,$C$104,'Quick Stats Data'!$B:$B,$C105,'Quick Stats Data'!$C:$C,$L$6))</f>
        <v>1.6481429999999999</v>
      </c>
      <c r="P105" s="127">
        <f>IF(SUMIFS('Quick Stats Data'!D:D,'Quick Stats Data'!A:A,$C$104,'Quick Stats Data'!$B:$B,$C105,'Quick Stats Data'!$C:$C,$P$6)=0," ",SUMIFS('Quick Stats Data'!D:D,'Quick Stats Data'!A:A,$C$104,'Quick Stats Data'!$B:$B,$C105,'Quick Stats Data'!$C:$C,$P$6))</f>
        <v>1.626314</v>
      </c>
      <c r="Q105" s="128" t="str">
        <f>IF(SUMIFS('Quick Stats Data'!K:K,'Quick Stats Data'!A:A,$C$104,'Quick Stats Data'!B:B,C105,'Quick Stats Data'!C:C,$P$6)&gt;=50,"**",(IF(SUMIFS('Quick Stats Data'!K:K,'Quick Stats Data'!A:A,$C$104,'Quick Stats Data'!B:B,C105,'Quick Stats Data'!C:C,$P$6)&gt;25,IF(SUMIFS('Quick Stats Data'!K:K,'Quick Stats Data'!A:A,$C$104,'Quick Stats Data'!B:B,C105,'Quick Stats Data'!C:C,$P$6),"*"," ")," ")))</f>
        <v xml:space="preserve"> </v>
      </c>
      <c r="R105" s="128">
        <f>IF(SUMIFS('Quick Stats Data'!E:E,'Quick Stats Data'!A:A,$C$104,'Quick Stats Data'!$B:$B,$C105,'Quick Stats Data'!$C:$C,$P$6)=0," ",SUMIFS('Quick Stats Data'!E:E,'Quick Stats Data'!A:A,$C$104,'Quick Stats Data'!$B:$B,$C105,'Quick Stats Data'!$C:$C,$P$6))</f>
        <v>1.58308</v>
      </c>
      <c r="S105" s="128">
        <f>IF(SUMIFS('Quick Stats Data'!F:F,'Quick Stats Data'!A:A,$C$104,'Quick Stats Data'!$B:$B,$C105,'Quick Stats Data'!$C:$C,$P$6)=0," ",SUMIFS('Quick Stats Data'!F:F,'Quick Stats Data'!A:A,$C$104,'Quick Stats Data'!$B:$B,$C105,'Quick Stats Data'!$C:$C,$P$6))</f>
        <v>1.669548</v>
      </c>
      <c r="T105" s="127">
        <f>SUMIFS('Quick Stats Data'!D:D,'Quick Stats Data'!$A:$A,$C$104,'Quick Stats Data'!$B:$B,$C105,'Quick Stats Data'!$C:$C,$T$6)</f>
        <v>1.6012690000000001</v>
      </c>
      <c r="U105" s="127"/>
      <c r="V105" s="128">
        <f>SUMIFS('Quick Stats Data'!E:E,'Quick Stats Data'!$A:$A,$C$104,'Quick Stats Data'!$B:$B,$C105,'Quick Stats Data'!$C:$C,$T$6)</f>
        <v>1.5800620000000001</v>
      </c>
      <c r="W105" s="128">
        <f>SUMIFS('Quick Stats Data'!F:F,'Quick Stats Data'!$A:$A,$C$104,'Quick Stats Data'!$B:$B,$C105,'Quick Stats Data'!$C:$C,$T$6)</f>
        <v>1.622476</v>
      </c>
    </row>
    <row r="106" spans="1:23" ht="15" customHeight="1">
      <c r="C106" s="126" t="s">
        <v>407</v>
      </c>
      <c r="D106" s="127">
        <f>IF(SUMIFS('Quick Stats Data'!D:D,'Quick Stats Data'!A:A,$C$104,'Quick Stats Data'!$B:$B,$C106,'Quick Stats Data'!$C:$C,$D$6)=0," ",SUMIFS('Quick Stats Data'!D:D,'Quick Stats Data'!A:A,$C$104,'Quick Stats Data'!$B:$B,$C106,'Quick Stats Data'!$C:$C,$D$6))</f>
        <v>2.1832099999999999</v>
      </c>
      <c r="E106" s="128" t="str">
        <f>IF(SUMIFS('Quick Stats Data'!K:K,'Quick Stats Data'!A:A,$C$104,'Quick Stats Data'!B:B,C106,'Quick Stats Data'!C:C,$D$6)&gt;=50,"**",(IF(SUMIFS('Quick Stats Data'!K:K,'Quick Stats Data'!A:A,$C$104,'Quick Stats Data'!B:B,C106,'Quick Stats Data'!C:C,$D$6)&gt;25,IF(SUMIFS('Quick Stats Data'!K:K,'Quick Stats Data'!A:A,$C$104,'Quick Stats Data'!B:B,C106,'Quick Stats Data'!C:C,$D$6),"*"," ")," ")))</f>
        <v xml:space="preserve"> </v>
      </c>
      <c r="F106" s="128">
        <f>IF(SUMIFS('Quick Stats Data'!E:E,'Quick Stats Data'!A:A,$C$104,'Quick Stats Data'!$B:$B,$C106,'Quick Stats Data'!$C:$C,$D$6)=0," ",SUMIFS('Quick Stats Data'!E:E,'Quick Stats Data'!A:A,$C$104,'Quick Stats Data'!$B:$B,$C106,'Quick Stats Data'!$C:$C,$D$6))</f>
        <v>2.1322920000000001</v>
      </c>
      <c r="G106" s="128">
        <f>IF(SUMIFS('Quick Stats Data'!F:F,'Quick Stats Data'!A:A,$C$104,'Quick Stats Data'!$B:$B,$C106,'Quick Stats Data'!$C:$C,$D$6)=0," ",SUMIFS('Quick Stats Data'!F:F,'Quick Stats Data'!A:A,$C$104,'Quick Stats Data'!$B:$B,$C106,'Quick Stats Data'!$C:$C,$D$6))</f>
        <v>2.234127</v>
      </c>
      <c r="H106" s="127">
        <f>IF(SUMIFS('Quick Stats Data'!D:D,'Quick Stats Data'!A:A,$C$104,'Quick Stats Data'!$B:$B,$C106,'Quick Stats Data'!$C:$C,$H$6)=0," ",SUMIFS('Quick Stats Data'!D:D,'Quick Stats Data'!A:A,$C$104,'Quick Stats Data'!$B:$B,$C106,'Quick Stats Data'!$C:$C,$H$6))</f>
        <v>2.1023640000000001</v>
      </c>
      <c r="I106" s="128" t="str">
        <f>IF(SUMIFS('Quick Stats Data'!K:K,'Quick Stats Data'!A:A,$C$104,'Quick Stats Data'!B:B,C106,'Quick Stats Data'!C:C,$H$6)&gt;=50,"**",(IF(SUMIFS('Quick Stats Data'!K:K,'Quick Stats Data'!A:A,$C$104,'Quick Stats Data'!B:B,C106,'Quick Stats Data'!C:C,$H$6)&gt;25,IF(SUMIFS('Quick Stats Data'!K:K,'Quick Stats Data'!A:A,$C$104,'Quick Stats Data'!B:B,C106,'Quick Stats Data'!C:C,$H$6),"*"," ")," ")))</f>
        <v xml:space="preserve"> </v>
      </c>
      <c r="J106" s="128">
        <f>IF(SUMIFS('Quick Stats Data'!E:E,'Quick Stats Data'!A:A,$C$104,'Quick Stats Data'!$B:$B,$C106,'Quick Stats Data'!$C:$C,$H$6)=0," ",SUMIFS('Quick Stats Data'!E:E,'Quick Stats Data'!A:A,$C$104,'Quick Stats Data'!$B:$B,$C106,'Quick Stats Data'!$C:$C,$H$6))</f>
        <v>2.053604</v>
      </c>
      <c r="K106" s="128">
        <f>IF(SUMIFS('Quick Stats Data'!F:F,'Quick Stats Data'!A:A,$C$104,'Quick Stats Data'!$B:$B,$C106,'Quick Stats Data'!$C:$C,$H$6)=0," ",SUMIFS('Quick Stats Data'!F:F,'Quick Stats Data'!A:A,$C$104,'Quick Stats Data'!$B:$B,$C106,'Quick Stats Data'!$C:$C,$H$6))</f>
        <v>2.1511239999999998</v>
      </c>
      <c r="L106" s="127">
        <f>IF(SUMIFS('Quick Stats Data'!D:D,'Quick Stats Data'!A:A,$C$104,'Quick Stats Data'!$B:$B,$C106,'Quick Stats Data'!$C:$C,$L$6)=0," ",SUMIFS('Quick Stats Data'!D:D,'Quick Stats Data'!A:A,$C$104,'Quick Stats Data'!$B:$B,$C106,'Quick Stats Data'!$C:$C,$L$6))</f>
        <v>2.1864469999999998</v>
      </c>
      <c r="M106" s="128" t="str">
        <f>IF(SUMIFS('Quick Stats Data'!K:K,'Quick Stats Data'!A:A,$C$104,'Quick Stats Data'!B:B,C106,'Quick Stats Data'!C:C,$L$6)&gt;=50,"**",(IF(SUMIFS('Quick Stats Data'!K:K,'Quick Stats Data'!A:A,$C$104,'Quick Stats Data'!B:B,C106,'Quick Stats Data'!C:C,$L$6)&gt;25,IF(SUMIFS('Quick Stats Data'!K:K,'Quick Stats Data'!A:A,$C$104,'Quick Stats Data'!B:B,C106,'Quick Stats Data'!C:C,$L$6),"*"," ")," ")))</f>
        <v xml:space="preserve"> </v>
      </c>
      <c r="N106" s="128">
        <f>IF(SUMIFS('Quick Stats Data'!E:E,'Quick Stats Data'!A:A,$C$104,'Quick Stats Data'!$B:$B,$C106,'Quick Stats Data'!$C:$C,$L$6)=0," ",SUMIFS('Quick Stats Data'!E:E,'Quick Stats Data'!A:A,$C$104,'Quick Stats Data'!$B:$B,$C106,'Quick Stats Data'!$C:$C,$L$6))</f>
        <v>2.1304620000000001</v>
      </c>
      <c r="O106" s="128">
        <f>IF(SUMIFS('Quick Stats Data'!F:F,'Quick Stats Data'!A:A,$C$104,'Quick Stats Data'!$B:$B,$C106,'Quick Stats Data'!$C:$C,$L$6)=0," ",SUMIFS('Quick Stats Data'!F:F,'Quick Stats Data'!A:A,$C$104,'Quick Stats Data'!$B:$B,$C106,'Quick Stats Data'!$C:$C,$L$6))</f>
        <v>2.2424330000000001</v>
      </c>
      <c r="P106" s="127">
        <f>IF(SUMIFS('Quick Stats Data'!D:D,'Quick Stats Data'!A:A,$C$104,'Quick Stats Data'!$B:$B,$C106,'Quick Stats Data'!$C:$C,$P$6)=0," ",SUMIFS('Quick Stats Data'!D:D,'Quick Stats Data'!A:A,$C$104,'Quick Stats Data'!$B:$B,$C106,'Quick Stats Data'!$C:$C,$P$6))</f>
        <v>2.168256</v>
      </c>
      <c r="Q106" s="128" t="str">
        <f>IF(SUMIFS('Quick Stats Data'!K:K,'Quick Stats Data'!A:A,$C$104,'Quick Stats Data'!B:B,C106,'Quick Stats Data'!C:C,$P$6)&gt;=50,"**",(IF(SUMIFS('Quick Stats Data'!K:K,'Quick Stats Data'!A:A,$C$104,'Quick Stats Data'!B:B,C106,'Quick Stats Data'!C:C,$P$6)&gt;25,IF(SUMIFS('Quick Stats Data'!K:K,'Quick Stats Data'!A:A,$C$104,'Quick Stats Data'!B:B,C106,'Quick Stats Data'!C:C,$P$6),"*"," ")," ")))</f>
        <v xml:space="preserve"> </v>
      </c>
      <c r="R106" s="128">
        <f>IF(SUMIFS('Quick Stats Data'!E:E,'Quick Stats Data'!A:A,$C$104,'Quick Stats Data'!$B:$B,$C106,'Quick Stats Data'!$C:$C,$P$6)=0," ",SUMIFS('Quick Stats Data'!E:E,'Quick Stats Data'!A:A,$C$104,'Quick Stats Data'!$B:$B,$C106,'Quick Stats Data'!$C:$C,$P$6))</f>
        <v>2.1217429999999999</v>
      </c>
      <c r="S106" s="128">
        <f>IF(SUMIFS('Quick Stats Data'!F:F,'Quick Stats Data'!A:A,$C$104,'Quick Stats Data'!$B:$B,$C106,'Quick Stats Data'!$C:$C,$P$6)=0," ",SUMIFS('Quick Stats Data'!F:F,'Quick Stats Data'!A:A,$C$104,'Quick Stats Data'!$B:$B,$C106,'Quick Stats Data'!$C:$C,$P$6))</f>
        <v>2.214769</v>
      </c>
      <c r="T106" s="127">
        <f>SUMIFS('Quick Stats Data'!D:D,'Quick Stats Data'!$A:$A,$C$104,'Quick Stats Data'!$B:$B,$C106,'Quick Stats Data'!$C:$C,$T$6)</f>
        <v>2.1580889999999999</v>
      </c>
      <c r="U106" s="127"/>
      <c r="V106" s="128">
        <f>SUMIFS('Quick Stats Data'!E:E,'Quick Stats Data'!$A:$A,$C$104,'Quick Stats Data'!$B:$B,$C106,'Quick Stats Data'!$C:$C,$T$6)</f>
        <v>2.132949</v>
      </c>
      <c r="W106" s="128">
        <f>SUMIFS('Quick Stats Data'!F:F,'Quick Stats Data'!$A:$A,$C$104,'Quick Stats Data'!$B:$B,$C106,'Quick Stats Data'!$C:$C,$T$6)</f>
        <v>2.1832289999999999</v>
      </c>
    </row>
    <row r="107" spans="1:23" ht="7.5" customHeight="1" thickBot="1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</row>
    <row r="108" spans="1:23" s="63" customFormat="1" ht="15" customHeight="1" thickTop="1">
      <c r="A108" s="59"/>
      <c r="B108" s="59"/>
      <c r="C108" s="60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1"/>
      <c r="U108" s="61"/>
      <c r="V108" s="61"/>
      <c r="W108" s="61"/>
    </row>
    <row r="109" spans="1:23" s="141" customFormat="1" ht="30" customHeight="1">
      <c r="C109" s="64" t="s">
        <v>560</v>
      </c>
      <c r="D109" s="65" t="s">
        <v>91</v>
      </c>
      <c r="E109" s="65"/>
      <c r="F109" s="65" t="s">
        <v>90</v>
      </c>
      <c r="G109" s="65" t="s">
        <v>89</v>
      </c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4" t="s">
        <v>91</v>
      </c>
      <c r="U109" s="65"/>
      <c r="V109" s="65" t="s">
        <v>90</v>
      </c>
      <c r="W109" s="65" t="s">
        <v>89</v>
      </c>
    </row>
    <row r="110" spans="1:23" ht="15" customHeight="1">
      <c r="C110" s="126" t="s">
        <v>280</v>
      </c>
      <c r="D110" s="127">
        <f>IF(SUMIFS('Quick Stats Data'!D:D,'Quick Stats Data'!A:A,$C$109,'Quick Stats Data'!$B:$B,$C110,'Quick Stats Data'!$C:$C,$D$6)=0," ",SUMIFS('Quick Stats Data'!D:D,'Quick Stats Data'!A:A,$C$109,'Quick Stats Data'!$B:$B,$C110,'Quick Stats Data'!$C:$C,$D$6))</f>
        <v>14.25</v>
      </c>
      <c r="E110" s="128" t="str">
        <f>IF(SUMIFS('Quick Stats Data'!K:K,'Quick Stats Data'!A:A,$C$109,'Quick Stats Data'!B:B,C110,'Quick Stats Data'!C:C,$D$6)&gt;=50,"**",(IF(SUMIFS('Quick Stats Data'!K:K,'Quick Stats Data'!A:A,$C$109,'Quick Stats Data'!B:B,C110,'Quick Stats Data'!C:C,$D$6)&gt;25,IF(SUMIFS('Quick Stats Data'!K:K,'Quick Stats Data'!A:A,$C$109,'Quick Stats Data'!B:B,C110,'Quick Stats Data'!C:C,$D$6),"*"," ")," ")))</f>
        <v xml:space="preserve"> </v>
      </c>
      <c r="F110" s="128">
        <f>IF(SUMIFS('Quick Stats Data'!E:E,'Quick Stats Data'!A:A,$C$109,'Quick Stats Data'!$B:$B,$C110,'Quick Stats Data'!$C:$C,$D$6)=0," ",SUMIFS('Quick Stats Data'!E:E,'Quick Stats Data'!A:A,$C$109,'Quick Stats Data'!$B:$B,$C110,'Quick Stats Data'!$C:$C,$D$6))</f>
        <v>12.91</v>
      </c>
      <c r="G110" s="128">
        <f>IF(SUMIFS('Quick Stats Data'!F:F,'Quick Stats Data'!A:A,$C$109,'Quick Stats Data'!$B:$B,$C110,'Quick Stats Data'!$C:$C,$D$6)=0," ",SUMIFS('Quick Stats Data'!F:F,'Quick Stats Data'!A:A,$C$109,'Quick Stats Data'!$B:$B,$C110,'Quick Stats Data'!$C:$C,$D$6))</f>
        <v>15.71</v>
      </c>
      <c r="H110" s="127">
        <f>IF(SUMIFS('Quick Stats Data'!D:D,'Quick Stats Data'!A:A,$C$109,'Quick Stats Data'!$B:$B,$C110,'Quick Stats Data'!$C:$C,$H$6)=0," ",SUMIFS('Quick Stats Data'!D:D,'Quick Stats Data'!A:A,$C$109,'Quick Stats Data'!$B:$B,$C110,'Quick Stats Data'!$C:$C,$H$6))</f>
        <v>17.03</v>
      </c>
      <c r="I110" s="128" t="str">
        <f>IF(SUMIFS('Quick Stats Data'!K:K,'Quick Stats Data'!A:A,$C$109,'Quick Stats Data'!B:B,C110,'Quick Stats Data'!C:C,$H$6)&gt;=50,"**",(IF(SUMIFS('Quick Stats Data'!K:K,'Quick Stats Data'!A:A,$C$109,'Quick Stats Data'!B:B,C110,'Quick Stats Data'!C:C,$H$6)&gt;25,IF(SUMIFS('Quick Stats Data'!K:K,'Quick Stats Data'!A:A,$C$109,'Quick Stats Data'!B:B,C110,'Quick Stats Data'!C:C,$H$6),"*"," ")," ")))</f>
        <v xml:space="preserve"> </v>
      </c>
      <c r="J110" s="128">
        <f>IF(SUMIFS('Quick Stats Data'!E:E,'Quick Stats Data'!A:A,$C$109,'Quick Stats Data'!$B:$B,$C110,'Quick Stats Data'!$C:$C,$H$6)=0," ",SUMIFS('Quick Stats Data'!E:E,'Quick Stats Data'!A:A,$C$109,'Quick Stats Data'!$B:$B,$C110,'Quick Stats Data'!$C:$C,$H$6))</f>
        <v>15.66</v>
      </c>
      <c r="K110" s="128">
        <f>IF(SUMIFS('Quick Stats Data'!F:F,'Quick Stats Data'!A:A,$C$109,'Quick Stats Data'!$B:$B,$C110,'Quick Stats Data'!$C:$C,$H$6)=0," ",SUMIFS('Quick Stats Data'!F:F,'Quick Stats Data'!A:A,$C$109,'Quick Stats Data'!$B:$B,$C110,'Quick Stats Data'!$C:$C,$H$6))</f>
        <v>18.489999999999998</v>
      </c>
      <c r="L110" s="127">
        <f>IF(SUMIFS('Quick Stats Data'!D:D,'Quick Stats Data'!A:A,$C$109,'Quick Stats Data'!$B:$B,$C110,'Quick Stats Data'!$C:$C,$L$6)=0," ",SUMIFS('Quick Stats Data'!D:D,'Quick Stats Data'!A:A,$C$109,'Quick Stats Data'!$B:$B,$C110,'Quick Stats Data'!$C:$C,$L$6))</f>
        <v>18.71</v>
      </c>
      <c r="M110" s="128" t="str">
        <f>IF(SUMIFS('Quick Stats Data'!K:K,'Quick Stats Data'!A:A,$C$109,'Quick Stats Data'!B:B,C110,'Quick Stats Data'!C:C,$L$6)&gt;=50,"**",(IF(SUMIFS('Quick Stats Data'!K:K,'Quick Stats Data'!A:A,$C$109,'Quick Stats Data'!B:B,C110,'Quick Stats Data'!C:C,$L$6)&gt;25,IF(SUMIFS('Quick Stats Data'!K:K,'Quick Stats Data'!A:A,$C$109,'Quick Stats Data'!B:B,C110,'Quick Stats Data'!C:C,$L$6),"*"," ")," ")))</f>
        <v xml:space="preserve"> </v>
      </c>
      <c r="N110" s="128">
        <f>IF(SUMIFS('Quick Stats Data'!E:E,'Quick Stats Data'!A:A,$C$109,'Quick Stats Data'!$B:$B,$C110,'Quick Stats Data'!$C:$C,$L$6)=0," ",SUMIFS('Quick Stats Data'!E:E,'Quick Stats Data'!A:A,$C$109,'Quick Stats Data'!$B:$B,$C110,'Quick Stats Data'!$C:$C,$L$6))</f>
        <v>17.25</v>
      </c>
      <c r="O110" s="128">
        <f>IF(SUMIFS('Quick Stats Data'!F:F,'Quick Stats Data'!A:A,$C$109,'Quick Stats Data'!$B:$B,$C110,'Quick Stats Data'!$C:$C,$L$6)=0," ",SUMIFS('Quick Stats Data'!F:F,'Quick Stats Data'!A:A,$C$109,'Quick Stats Data'!$B:$B,$C110,'Quick Stats Data'!$C:$C,$L$6))</f>
        <v>20.260000000000002</v>
      </c>
      <c r="P110" s="127">
        <f>IF(SUMIFS('Quick Stats Data'!D:D,'Quick Stats Data'!A:A,$C$109,'Quick Stats Data'!$B:$B,$C110,'Quick Stats Data'!$C:$C,$P$6)=0," ",SUMIFS('Quick Stats Data'!D:D,'Quick Stats Data'!A:A,$C$109,'Quick Stats Data'!$B:$B,$C110,'Quick Stats Data'!$C:$C,$P$6))</f>
        <v>17.05</v>
      </c>
      <c r="Q110" s="128" t="str">
        <f>IF(SUMIFS('Quick Stats Data'!K:K,'Quick Stats Data'!A:A,$C$109,'Quick Stats Data'!B:B,C110,'Quick Stats Data'!C:C,$P$6)&gt;=50,"**",(IF(SUMIFS('Quick Stats Data'!K:K,'Quick Stats Data'!A:A,$C$109,'Quick Stats Data'!B:B,C110,'Quick Stats Data'!C:C,$P$6)&gt;25,IF(SUMIFS('Quick Stats Data'!K:K,'Quick Stats Data'!A:A,$C$109,'Quick Stats Data'!B:B,C110,'Quick Stats Data'!C:C,$P$6),"*"," ")," ")))</f>
        <v xml:space="preserve"> </v>
      </c>
      <c r="R110" s="128">
        <f>IF(SUMIFS('Quick Stats Data'!E:E,'Quick Stats Data'!A:A,$C$109,'Quick Stats Data'!$B:$B,$C110,'Quick Stats Data'!$C:$C,$P$6)=0," ",SUMIFS('Quick Stats Data'!E:E,'Quick Stats Data'!A:A,$C$109,'Quick Stats Data'!$B:$B,$C110,'Quick Stats Data'!$C:$C,$P$6))</f>
        <v>15.7</v>
      </c>
      <c r="S110" s="128">
        <f>IF(SUMIFS('Quick Stats Data'!F:F,'Quick Stats Data'!A:A,$C$109,'Quick Stats Data'!$B:$B,$C110,'Quick Stats Data'!$C:$C,$P$6)=0," ",SUMIFS('Quick Stats Data'!F:F,'Quick Stats Data'!A:A,$C$109,'Quick Stats Data'!$B:$B,$C110,'Quick Stats Data'!$C:$C,$P$6))</f>
        <v>18.489999999999998</v>
      </c>
      <c r="T110" s="127">
        <f>SUMIFS('Quick Stats Data'!D:D,'Quick Stats Data'!$A:$A,$C$109,'Quick Stats Data'!$B:$B,$C110,'Quick Stats Data'!$C:$C,$T$6)</f>
        <v>16.739999999999998</v>
      </c>
      <c r="U110" s="127"/>
      <c r="V110" s="128">
        <f>SUMIFS('Quick Stats Data'!E:E,'Quick Stats Data'!$A:$A,$C$109,'Quick Stats Data'!$B:$B,$C110,'Quick Stats Data'!$C:$C,$T$6)</f>
        <v>16.04</v>
      </c>
      <c r="W110" s="128">
        <f>SUMIFS('Quick Stats Data'!F:F,'Quick Stats Data'!$A:$A,$C$109,'Quick Stats Data'!$B:$B,$C110,'Quick Stats Data'!$C:$C,$T$6)</f>
        <v>17.47</v>
      </c>
    </row>
    <row r="111" spans="1:23" ht="15" customHeight="1">
      <c r="C111" s="126" t="s">
        <v>281</v>
      </c>
      <c r="D111" s="127">
        <f>IF(SUMIFS('Quick Stats Data'!D:D,'Quick Stats Data'!A:A,$C$109,'Quick Stats Data'!$B:$B,$C111,'Quick Stats Data'!$C:$C,$D$6)=0," ",SUMIFS('Quick Stats Data'!D:D,'Quick Stats Data'!A:A,$C$109,'Quick Stats Data'!$B:$B,$C111,'Quick Stats Data'!$C:$C,$D$6))</f>
        <v>22.43</v>
      </c>
      <c r="E111" s="128" t="str">
        <f>IF(SUMIFS('Quick Stats Data'!K:K,'Quick Stats Data'!A:A,$C$109,'Quick Stats Data'!B:B,C111,'Quick Stats Data'!C:C,$D$6)&gt;=50,"**",(IF(SUMIFS('Quick Stats Data'!K:K,'Quick Stats Data'!A:A,$C$109,'Quick Stats Data'!B:B,C111,'Quick Stats Data'!C:C,$D$6)&gt;25,IF(SUMIFS('Quick Stats Data'!K:K,'Quick Stats Data'!A:A,$C$109,'Quick Stats Data'!B:B,C111,'Quick Stats Data'!C:C,$D$6),"*"," ")," ")))</f>
        <v xml:space="preserve"> </v>
      </c>
      <c r="F111" s="128">
        <f>IF(SUMIFS('Quick Stats Data'!E:E,'Quick Stats Data'!A:A,$C$109,'Quick Stats Data'!$B:$B,$C111,'Quick Stats Data'!$C:$C,$D$6)=0," ",SUMIFS('Quick Stats Data'!E:E,'Quick Stats Data'!A:A,$C$109,'Quick Stats Data'!$B:$B,$C111,'Quick Stats Data'!$C:$C,$D$6))</f>
        <v>21.03</v>
      </c>
      <c r="G111" s="128">
        <f>IF(SUMIFS('Quick Stats Data'!F:F,'Quick Stats Data'!A:A,$C$109,'Quick Stats Data'!$B:$B,$C111,'Quick Stats Data'!$C:$C,$D$6)=0," ",SUMIFS('Quick Stats Data'!F:F,'Quick Stats Data'!A:A,$C$109,'Quick Stats Data'!$B:$B,$C111,'Quick Stats Data'!$C:$C,$D$6))</f>
        <v>23.89</v>
      </c>
      <c r="H111" s="127">
        <f>IF(SUMIFS('Quick Stats Data'!D:D,'Quick Stats Data'!A:A,$C$109,'Quick Stats Data'!$B:$B,$C111,'Quick Stats Data'!$C:$C,$H$6)=0," ",SUMIFS('Quick Stats Data'!D:D,'Quick Stats Data'!A:A,$C$109,'Quick Stats Data'!$B:$B,$C111,'Quick Stats Data'!$C:$C,$H$6))</f>
        <v>23.21</v>
      </c>
      <c r="I111" s="128" t="str">
        <f>IF(SUMIFS('Quick Stats Data'!K:K,'Quick Stats Data'!A:A,$C$109,'Quick Stats Data'!B:B,C111,'Quick Stats Data'!C:C,$H$6)&gt;=50,"**",(IF(SUMIFS('Quick Stats Data'!K:K,'Quick Stats Data'!A:A,$C$109,'Quick Stats Data'!B:B,C111,'Quick Stats Data'!C:C,$H$6)&gt;25,IF(SUMIFS('Quick Stats Data'!K:K,'Quick Stats Data'!A:A,$C$109,'Quick Stats Data'!B:B,C111,'Quick Stats Data'!C:C,$H$6),"*"," ")," ")))</f>
        <v xml:space="preserve"> </v>
      </c>
      <c r="J111" s="128">
        <f>IF(SUMIFS('Quick Stats Data'!E:E,'Quick Stats Data'!A:A,$C$109,'Quick Stats Data'!$B:$B,$C111,'Quick Stats Data'!$C:$C,$H$6)=0," ",SUMIFS('Quick Stats Data'!E:E,'Quick Stats Data'!A:A,$C$109,'Quick Stats Data'!$B:$B,$C111,'Quick Stats Data'!$C:$C,$H$6))</f>
        <v>21.86</v>
      </c>
      <c r="K111" s="128">
        <f>IF(SUMIFS('Quick Stats Data'!F:F,'Quick Stats Data'!A:A,$C$109,'Quick Stats Data'!$B:$B,$C111,'Quick Stats Data'!$C:$C,$H$6)=0," ",SUMIFS('Quick Stats Data'!F:F,'Quick Stats Data'!A:A,$C$109,'Quick Stats Data'!$B:$B,$C111,'Quick Stats Data'!$C:$C,$H$6))</f>
        <v>24.62</v>
      </c>
      <c r="L111" s="127">
        <f>IF(SUMIFS('Quick Stats Data'!D:D,'Quick Stats Data'!A:A,$C$109,'Quick Stats Data'!$B:$B,$C111,'Quick Stats Data'!$C:$C,$L$6)=0," ",SUMIFS('Quick Stats Data'!D:D,'Quick Stats Data'!A:A,$C$109,'Quick Stats Data'!$B:$B,$C111,'Quick Stats Data'!$C:$C,$L$6))</f>
        <v>24.24</v>
      </c>
      <c r="M111" s="128" t="str">
        <f>IF(SUMIFS('Quick Stats Data'!K:K,'Quick Stats Data'!A:A,$C$109,'Quick Stats Data'!B:B,C111,'Quick Stats Data'!C:C,$L$6)&gt;=50,"**",(IF(SUMIFS('Quick Stats Data'!K:K,'Quick Stats Data'!A:A,$C$109,'Quick Stats Data'!B:B,C111,'Quick Stats Data'!C:C,$L$6)&gt;25,IF(SUMIFS('Quick Stats Data'!K:K,'Quick Stats Data'!A:A,$C$109,'Quick Stats Data'!B:B,C111,'Quick Stats Data'!C:C,$L$6),"*"," ")," ")))</f>
        <v xml:space="preserve"> </v>
      </c>
      <c r="N111" s="128">
        <f>IF(SUMIFS('Quick Stats Data'!E:E,'Quick Stats Data'!A:A,$C$109,'Quick Stats Data'!$B:$B,$C111,'Quick Stats Data'!$C:$C,$L$6)=0," ",SUMIFS('Quick Stats Data'!E:E,'Quick Stats Data'!A:A,$C$109,'Quick Stats Data'!$B:$B,$C111,'Quick Stats Data'!$C:$C,$L$6))</f>
        <v>22.78</v>
      </c>
      <c r="O111" s="128">
        <f>IF(SUMIFS('Quick Stats Data'!F:F,'Quick Stats Data'!A:A,$C$109,'Quick Stats Data'!$B:$B,$C111,'Quick Stats Data'!$C:$C,$L$6)=0," ",SUMIFS('Quick Stats Data'!F:F,'Quick Stats Data'!A:A,$C$109,'Quick Stats Data'!$B:$B,$C111,'Quick Stats Data'!$C:$C,$L$6))</f>
        <v>25.76</v>
      </c>
      <c r="P111" s="127">
        <f>IF(SUMIFS('Quick Stats Data'!D:D,'Quick Stats Data'!A:A,$C$109,'Quick Stats Data'!$B:$B,$C111,'Quick Stats Data'!$C:$C,$P$6)=0," ",SUMIFS('Quick Stats Data'!D:D,'Quick Stats Data'!A:A,$C$109,'Quick Stats Data'!$B:$B,$C111,'Quick Stats Data'!$C:$C,$P$6))</f>
        <v>27.02</v>
      </c>
      <c r="Q111" s="128" t="str">
        <f>IF(SUMIFS('Quick Stats Data'!K:K,'Quick Stats Data'!A:A,$C$109,'Quick Stats Data'!B:B,C111,'Quick Stats Data'!C:C,$P$6)&gt;=50,"**",(IF(SUMIFS('Quick Stats Data'!K:K,'Quick Stats Data'!A:A,$C$109,'Quick Stats Data'!B:B,C111,'Quick Stats Data'!C:C,$P$6)&gt;25,IF(SUMIFS('Quick Stats Data'!K:K,'Quick Stats Data'!A:A,$C$109,'Quick Stats Data'!B:B,C111,'Quick Stats Data'!C:C,$P$6),"*"," ")," ")))</f>
        <v xml:space="preserve"> </v>
      </c>
      <c r="R111" s="128">
        <f>IF(SUMIFS('Quick Stats Data'!E:E,'Quick Stats Data'!A:A,$C$109,'Quick Stats Data'!$B:$B,$C111,'Quick Stats Data'!$C:$C,$P$6)=0," ",SUMIFS('Quick Stats Data'!E:E,'Quick Stats Data'!A:A,$C$109,'Quick Stats Data'!$B:$B,$C111,'Quick Stats Data'!$C:$C,$P$6))</f>
        <v>25.58</v>
      </c>
      <c r="S111" s="128">
        <f>IF(SUMIFS('Quick Stats Data'!F:F,'Quick Stats Data'!A:A,$C$109,'Quick Stats Data'!$B:$B,$C111,'Quick Stats Data'!$C:$C,$P$6)=0," ",SUMIFS('Quick Stats Data'!F:F,'Quick Stats Data'!A:A,$C$109,'Quick Stats Data'!$B:$B,$C111,'Quick Stats Data'!$C:$C,$P$6))</f>
        <v>28.51</v>
      </c>
      <c r="T111" s="127">
        <f>SUMIFS('Quick Stats Data'!D:D,'Quick Stats Data'!$A:$A,$C$109,'Quick Stats Data'!$B:$B,$C111,'Quick Stats Data'!$C:$C,$T$6)</f>
        <v>24.39</v>
      </c>
      <c r="U111" s="127"/>
      <c r="V111" s="128">
        <f>SUMIFS('Quick Stats Data'!E:E,'Quick Stats Data'!$A:$A,$C$109,'Quick Stats Data'!$B:$B,$C111,'Quick Stats Data'!$C:$C,$T$6)</f>
        <v>23.67</v>
      </c>
      <c r="W111" s="128">
        <f>SUMIFS('Quick Stats Data'!F:F,'Quick Stats Data'!$A:$A,$C$109,'Quick Stats Data'!$B:$B,$C111,'Quick Stats Data'!$C:$C,$T$6)</f>
        <v>25.13</v>
      </c>
    </row>
    <row r="112" spans="1:23" ht="15" customHeight="1">
      <c r="C112" s="126" t="s">
        <v>282</v>
      </c>
      <c r="D112" s="127">
        <f>IF(SUMIFS('Quick Stats Data'!D:D,'Quick Stats Data'!A:A,$C$109,'Quick Stats Data'!$B:$B,$C112,'Quick Stats Data'!$C:$C,$D$6)=0," ",SUMIFS('Quick Stats Data'!D:D,'Quick Stats Data'!A:A,$C$109,'Quick Stats Data'!$B:$B,$C112,'Quick Stats Data'!$C:$C,$D$6))</f>
        <v>62.34</v>
      </c>
      <c r="E112" s="128" t="str">
        <f>IF(SUMIFS('Quick Stats Data'!K:K,'Quick Stats Data'!A:A,$C$109,'Quick Stats Data'!B:B,C112,'Quick Stats Data'!C:C,$D$6)&gt;=50,"**",(IF(SUMIFS('Quick Stats Data'!K:K,'Quick Stats Data'!A:A,$C$109,'Quick Stats Data'!B:B,C112,'Quick Stats Data'!C:C,$D$6)&gt;25,IF(SUMIFS('Quick Stats Data'!K:K,'Quick Stats Data'!A:A,$C$109,'Quick Stats Data'!B:B,C112,'Quick Stats Data'!C:C,$D$6),"*"," ")," ")))</f>
        <v xml:space="preserve"> </v>
      </c>
      <c r="F112" s="128">
        <f>IF(SUMIFS('Quick Stats Data'!E:E,'Quick Stats Data'!A:A,$C$109,'Quick Stats Data'!$B:$B,$C112,'Quick Stats Data'!$C:$C,$D$6)=0," ",SUMIFS('Quick Stats Data'!E:E,'Quick Stats Data'!A:A,$C$109,'Quick Stats Data'!$B:$B,$C112,'Quick Stats Data'!$C:$C,$D$6))</f>
        <v>60.51</v>
      </c>
      <c r="G112" s="128">
        <f>IF(SUMIFS('Quick Stats Data'!F:F,'Quick Stats Data'!A:A,$C$109,'Quick Stats Data'!$B:$B,$C112,'Quick Stats Data'!$C:$C,$D$6)=0," ",SUMIFS('Quick Stats Data'!F:F,'Quick Stats Data'!A:A,$C$109,'Quick Stats Data'!$B:$B,$C112,'Quick Stats Data'!$C:$C,$D$6))</f>
        <v>64.13</v>
      </c>
      <c r="H112" s="127">
        <f>IF(SUMIFS('Quick Stats Data'!D:D,'Quick Stats Data'!A:A,$C$109,'Quick Stats Data'!$B:$B,$C112,'Quick Stats Data'!$C:$C,$H$6)=0," ",SUMIFS('Quick Stats Data'!D:D,'Quick Stats Data'!A:A,$C$109,'Quick Stats Data'!$B:$B,$C112,'Quick Stats Data'!$C:$C,$H$6))</f>
        <v>59.26</v>
      </c>
      <c r="I112" s="128" t="str">
        <f>IF(SUMIFS('Quick Stats Data'!K:K,'Quick Stats Data'!A:A,$C$109,'Quick Stats Data'!B:B,C112,'Quick Stats Data'!C:C,$H$6)&gt;=50,"**",(IF(SUMIFS('Quick Stats Data'!K:K,'Quick Stats Data'!A:A,$C$109,'Quick Stats Data'!B:B,C112,'Quick Stats Data'!C:C,$H$6)&gt;25,IF(SUMIFS('Quick Stats Data'!K:K,'Quick Stats Data'!A:A,$C$109,'Quick Stats Data'!B:B,C112,'Quick Stats Data'!C:C,$H$6),"*"," ")," ")))</f>
        <v xml:space="preserve"> </v>
      </c>
      <c r="J112" s="128">
        <f>IF(SUMIFS('Quick Stats Data'!E:E,'Quick Stats Data'!A:A,$C$109,'Quick Stats Data'!$B:$B,$C112,'Quick Stats Data'!$C:$C,$H$6)=0," ",SUMIFS('Quick Stats Data'!E:E,'Quick Stats Data'!A:A,$C$109,'Quick Stats Data'!$B:$B,$C112,'Quick Stats Data'!$C:$C,$H$6))</f>
        <v>57.54</v>
      </c>
      <c r="K112" s="128">
        <f>IF(SUMIFS('Quick Stats Data'!F:F,'Quick Stats Data'!A:A,$C$109,'Quick Stats Data'!$B:$B,$C112,'Quick Stats Data'!$C:$C,$H$6)=0," ",SUMIFS('Quick Stats Data'!F:F,'Quick Stats Data'!A:A,$C$109,'Quick Stats Data'!$B:$B,$C112,'Quick Stats Data'!$C:$C,$H$6))</f>
        <v>60.97</v>
      </c>
      <c r="L112" s="127">
        <f>IF(SUMIFS('Quick Stats Data'!D:D,'Quick Stats Data'!A:A,$C$109,'Quick Stats Data'!$B:$B,$C112,'Quick Stats Data'!$C:$C,$L$6)=0," ",SUMIFS('Quick Stats Data'!D:D,'Quick Stats Data'!A:A,$C$109,'Quick Stats Data'!$B:$B,$C112,'Quick Stats Data'!$C:$C,$L$6))</f>
        <v>56.42</v>
      </c>
      <c r="M112" s="128" t="str">
        <f>IF(SUMIFS('Quick Stats Data'!K:K,'Quick Stats Data'!A:A,$C$109,'Quick Stats Data'!B:B,C112,'Quick Stats Data'!C:C,$L$6)&gt;=50,"**",(IF(SUMIFS('Quick Stats Data'!K:K,'Quick Stats Data'!A:A,$C$109,'Quick Stats Data'!B:B,C112,'Quick Stats Data'!C:C,$L$6)&gt;25,IF(SUMIFS('Quick Stats Data'!K:K,'Quick Stats Data'!A:A,$C$109,'Quick Stats Data'!B:B,C112,'Quick Stats Data'!C:C,$L$6),"*"," ")," ")))</f>
        <v xml:space="preserve"> </v>
      </c>
      <c r="N112" s="128">
        <f>IF(SUMIFS('Quick Stats Data'!E:E,'Quick Stats Data'!A:A,$C$109,'Quick Stats Data'!$B:$B,$C112,'Quick Stats Data'!$C:$C,$L$6)=0," ",SUMIFS('Quick Stats Data'!E:E,'Quick Stats Data'!A:A,$C$109,'Quick Stats Data'!$B:$B,$C112,'Quick Stats Data'!$C:$C,$L$6))</f>
        <v>54.58</v>
      </c>
      <c r="O112" s="128">
        <f>IF(SUMIFS('Quick Stats Data'!F:F,'Quick Stats Data'!A:A,$C$109,'Quick Stats Data'!$B:$B,$C112,'Quick Stats Data'!$C:$C,$L$6)=0," ",SUMIFS('Quick Stats Data'!F:F,'Quick Stats Data'!A:A,$C$109,'Quick Stats Data'!$B:$B,$C112,'Quick Stats Data'!$C:$C,$L$6))</f>
        <v>58.24</v>
      </c>
      <c r="P112" s="127">
        <f>IF(SUMIFS('Quick Stats Data'!D:D,'Quick Stats Data'!A:A,$C$109,'Quick Stats Data'!$B:$B,$C112,'Quick Stats Data'!$C:$C,$P$6)=0," ",SUMIFS('Quick Stats Data'!D:D,'Quick Stats Data'!A:A,$C$109,'Quick Stats Data'!$B:$B,$C112,'Quick Stats Data'!$C:$C,$P$6))</f>
        <v>54.98</v>
      </c>
      <c r="Q112" s="128" t="str">
        <f>IF(SUMIFS('Quick Stats Data'!K:K,'Quick Stats Data'!A:A,$C$109,'Quick Stats Data'!B:B,C112,'Quick Stats Data'!C:C,$P$6)&gt;=50,"**",(IF(SUMIFS('Quick Stats Data'!K:K,'Quick Stats Data'!A:A,$C$109,'Quick Stats Data'!B:B,C112,'Quick Stats Data'!C:C,$P$6)&gt;25,IF(SUMIFS('Quick Stats Data'!K:K,'Quick Stats Data'!A:A,$C$109,'Quick Stats Data'!B:B,C112,'Quick Stats Data'!C:C,$P$6),"*"," ")," ")))</f>
        <v xml:space="preserve"> </v>
      </c>
      <c r="R112" s="128">
        <f>IF(SUMIFS('Quick Stats Data'!E:E,'Quick Stats Data'!A:A,$C$109,'Quick Stats Data'!$B:$B,$C112,'Quick Stats Data'!$C:$C,$P$6)=0," ",SUMIFS('Quick Stats Data'!E:E,'Quick Stats Data'!A:A,$C$109,'Quick Stats Data'!$B:$B,$C112,'Quick Stats Data'!$C:$C,$P$6))</f>
        <v>53.23</v>
      </c>
      <c r="S112" s="128">
        <f>IF(SUMIFS('Quick Stats Data'!F:F,'Quick Stats Data'!A:A,$C$109,'Quick Stats Data'!$B:$B,$C112,'Quick Stats Data'!$C:$C,$P$6)=0," ",SUMIFS('Quick Stats Data'!F:F,'Quick Stats Data'!A:A,$C$109,'Quick Stats Data'!$B:$B,$C112,'Quick Stats Data'!$C:$C,$P$6))</f>
        <v>56.71</v>
      </c>
      <c r="T112" s="127">
        <f>SUMIFS('Quick Stats Data'!D:D,'Quick Stats Data'!$A:$A,$C$109,'Quick Stats Data'!$B:$B,$C112,'Quick Stats Data'!$C:$C,$T$6)</f>
        <v>58.09</v>
      </c>
      <c r="U112" s="127"/>
      <c r="V112" s="128">
        <f>SUMIFS('Quick Stats Data'!E:E,'Quick Stats Data'!$A:$A,$C$109,'Quick Stats Data'!$B:$B,$C112,'Quick Stats Data'!$C:$C,$T$6)</f>
        <v>57.19</v>
      </c>
      <c r="W112" s="128">
        <f>SUMIFS('Quick Stats Data'!F:F,'Quick Stats Data'!$A:$A,$C$109,'Quick Stats Data'!$B:$B,$C112,'Quick Stats Data'!$C:$C,$T$6)</f>
        <v>58.98</v>
      </c>
    </row>
    <row r="113" spans="1:23" ht="15" customHeight="1">
      <c r="C113" s="63"/>
      <c r="D113" s="68"/>
      <c r="E113" s="68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8"/>
      <c r="U113" s="68"/>
      <c r="V113" s="63"/>
      <c r="W113" s="63"/>
    </row>
    <row r="114" spans="1:23" ht="30" customHeight="1">
      <c r="C114" s="64" t="s">
        <v>412</v>
      </c>
      <c r="D114" s="65" t="s">
        <v>91</v>
      </c>
      <c r="E114" s="65"/>
      <c r="F114" s="65" t="s">
        <v>90</v>
      </c>
      <c r="G114" s="65" t="s">
        <v>89</v>
      </c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4" t="s">
        <v>91</v>
      </c>
      <c r="U114" s="65"/>
      <c r="V114" s="65" t="s">
        <v>90</v>
      </c>
      <c r="W114" s="65" t="s">
        <v>89</v>
      </c>
    </row>
    <row r="115" spans="1:23" ht="15" customHeight="1">
      <c r="C115" s="126" t="s">
        <v>283</v>
      </c>
      <c r="D115" s="127">
        <f>IF(SUMIFS('Quick Stats Data'!D:D,'Quick Stats Data'!A:A,$C$114,'Quick Stats Data'!$B:$B,$C115,'Quick Stats Data'!$C:$C,$D$6)=0," ",SUMIFS('Quick Stats Data'!D:D,'Quick Stats Data'!A:A,$C$114,'Quick Stats Data'!$B:$B,$C115,'Quick Stats Data'!$C:$C,$D$6))</f>
        <v>10.220000000000001</v>
      </c>
      <c r="E115" s="128" t="str">
        <f>IF(SUMIFS('Quick Stats Data'!K:K,'Quick Stats Data'!A:A,$C$114,'Quick Stats Data'!B:B,C115,'Quick Stats Data'!C:C,$D$6)&gt;=50,"**",(IF(SUMIFS('Quick Stats Data'!K:K,'Quick Stats Data'!A:A,$C$114,'Quick Stats Data'!B:B,C115,'Quick Stats Data'!C:C,$D$6)&gt;25,IF(SUMIFS('Quick Stats Data'!K:K,'Quick Stats Data'!A:A,$C$114,'Quick Stats Data'!B:B,C115,'Quick Stats Data'!C:C,$D$6),"*"," ")," ")))</f>
        <v xml:space="preserve"> </v>
      </c>
      <c r="F115" s="128">
        <f>IF(SUMIFS('Quick Stats Data'!E:E,'Quick Stats Data'!A:A,$C$114,'Quick Stats Data'!$B:$B,$C115,'Quick Stats Data'!$C:$C,$D$6)=0," ",SUMIFS('Quick Stats Data'!E:E,'Quick Stats Data'!A:A,$C$114,'Quick Stats Data'!$B:$B,$C115,'Quick Stats Data'!$C:$C,$D$6))</f>
        <v>9.08</v>
      </c>
      <c r="G115" s="128">
        <f>IF(SUMIFS('Quick Stats Data'!F:F,'Quick Stats Data'!A:A,$C$114,'Quick Stats Data'!$B:$B,$C115,'Quick Stats Data'!$C:$C,$D$6)=0," ",SUMIFS('Quick Stats Data'!F:F,'Quick Stats Data'!A:A,$C$114,'Quick Stats Data'!$B:$B,$C115,'Quick Stats Data'!$C:$C,$D$6))</f>
        <v>11.49</v>
      </c>
      <c r="H115" s="127">
        <f>IF(SUMIFS('Quick Stats Data'!D:D,'Quick Stats Data'!A:A,$C$114,'Quick Stats Data'!$B:$B,$C115,'Quick Stats Data'!$C:$C,$H$6)=0," ",SUMIFS('Quick Stats Data'!D:D,'Quick Stats Data'!A:A,$C$114,'Quick Stats Data'!$B:$B,$C115,'Quick Stats Data'!$C:$C,$H$6))</f>
        <v>12.9</v>
      </c>
      <c r="I115" s="128" t="str">
        <f>IF(SUMIFS('Quick Stats Data'!K:K,'Quick Stats Data'!A:A,$C$114,'Quick Stats Data'!B:B,C115,'Quick Stats Data'!C:C,$H$6)&gt;=50,"**",(IF(SUMIFS('Quick Stats Data'!K:K,'Quick Stats Data'!A:A,$C$114,'Quick Stats Data'!B:B,C115,'Quick Stats Data'!C:C,$H$6)&gt;25,IF(SUMIFS('Quick Stats Data'!K:K,'Quick Stats Data'!A:A,$C$114,'Quick Stats Data'!B:B,C115,'Quick Stats Data'!C:C,$H$6),"*"," ")," ")))</f>
        <v xml:space="preserve"> </v>
      </c>
      <c r="J115" s="128">
        <f>IF(SUMIFS('Quick Stats Data'!E:E,'Quick Stats Data'!A:A,$C$114,'Quick Stats Data'!$B:$B,$C115,'Quick Stats Data'!$C:$C,$H$6)=0," ",SUMIFS('Quick Stats Data'!E:E,'Quick Stats Data'!A:A,$C$114,'Quick Stats Data'!$B:$B,$C115,'Quick Stats Data'!$C:$C,$H$6))</f>
        <v>11.67</v>
      </c>
      <c r="K115" s="128">
        <f>IF(SUMIFS('Quick Stats Data'!F:F,'Quick Stats Data'!A:A,$C$114,'Quick Stats Data'!$B:$B,$C115,'Quick Stats Data'!$C:$C,$H$6)=0," ",SUMIFS('Quick Stats Data'!F:F,'Quick Stats Data'!A:A,$C$114,'Quick Stats Data'!$B:$B,$C115,'Quick Stats Data'!$C:$C,$H$6))</f>
        <v>14.23</v>
      </c>
      <c r="L115" s="127">
        <f>IF(SUMIFS('Quick Stats Data'!D:D,'Quick Stats Data'!A:A,$C$114,'Quick Stats Data'!$B:$B,$C115,'Quick Stats Data'!$C:$C,$L$6)=0," ",SUMIFS('Quick Stats Data'!D:D,'Quick Stats Data'!A:A,$C$114,'Quick Stats Data'!$B:$B,$C115,'Quick Stats Data'!$C:$C,$L$6))</f>
        <v>14.15</v>
      </c>
      <c r="M115" s="128" t="str">
        <f>IF(SUMIFS('Quick Stats Data'!K:K,'Quick Stats Data'!A:A,$C$114,'Quick Stats Data'!B:B,C115,'Quick Stats Data'!C:C,$L$6)&gt;=50,"**",(IF(SUMIFS('Quick Stats Data'!K:K,'Quick Stats Data'!A:A,$C$114,'Quick Stats Data'!B:B,C115,'Quick Stats Data'!C:C,$L$6)&gt;25,IF(SUMIFS('Quick Stats Data'!K:K,'Quick Stats Data'!A:A,$C$114,'Quick Stats Data'!B:B,C115,'Quick Stats Data'!C:C,$L$6),"*"," ")," ")))</f>
        <v xml:space="preserve"> </v>
      </c>
      <c r="N115" s="128">
        <f>IF(SUMIFS('Quick Stats Data'!E:E,'Quick Stats Data'!A:A,$C$114,'Quick Stats Data'!$B:$B,$C115,'Quick Stats Data'!$C:$C,$L$6)=0," ",SUMIFS('Quick Stats Data'!E:E,'Quick Stats Data'!A:A,$C$114,'Quick Stats Data'!$B:$B,$C115,'Quick Stats Data'!$C:$C,$L$6))</f>
        <v>12.84</v>
      </c>
      <c r="O115" s="128">
        <f>IF(SUMIFS('Quick Stats Data'!F:F,'Quick Stats Data'!A:A,$C$114,'Quick Stats Data'!$B:$B,$C115,'Quick Stats Data'!$C:$C,$L$6)=0," ",SUMIFS('Quick Stats Data'!F:F,'Quick Stats Data'!A:A,$C$114,'Quick Stats Data'!$B:$B,$C115,'Quick Stats Data'!$C:$C,$L$6))</f>
        <v>15.58</v>
      </c>
      <c r="P115" s="127">
        <f>IF(SUMIFS('Quick Stats Data'!D:D,'Quick Stats Data'!A:A,$C$114,'Quick Stats Data'!$B:$B,$C115,'Quick Stats Data'!$C:$C,$P$6)=0," ",SUMIFS('Quick Stats Data'!D:D,'Quick Stats Data'!A:A,$C$114,'Quick Stats Data'!$B:$B,$C115,'Quick Stats Data'!$C:$C,$P$6))</f>
        <v>12.43</v>
      </c>
      <c r="Q115" s="128" t="str">
        <f>IF(SUMIFS('Quick Stats Data'!K:K,'Quick Stats Data'!A:A,$C$114,'Quick Stats Data'!B:B,C115,'Quick Stats Data'!C:C,$P$6)&gt;=50,"**",(IF(SUMIFS('Quick Stats Data'!K:K,'Quick Stats Data'!A:A,$C$114,'Quick Stats Data'!B:B,C115,'Quick Stats Data'!C:C,$P$6)&gt;25,IF(SUMIFS('Quick Stats Data'!K:K,'Quick Stats Data'!A:A,$C$114,'Quick Stats Data'!B:B,C115,'Quick Stats Data'!C:C,$P$6),"*"," ")," ")))</f>
        <v xml:space="preserve"> </v>
      </c>
      <c r="R115" s="128">
        <f>IF(SUMIFS('Quick Stats Data'!E:E,'Quick Stats Data'!A:A,$C$114,'Quick Stats Data'!$B:$B,$C115,'Quick Stats Data'!$C:$C,$P$6)=0," ",SUMIFS('Quick Stats Data'!E:E,'Quick Stats Data'!A:A,$C$114,'Quick Stats Data'!$B:$B,$C115,'Quick Stats Data'!$C:$C,$P$6))</f>
        <v>11.27</v>
      </c>
      <c r="S115" s="128">
        <f>IF(SUMIFS('Quick Stats Data'!F:F,'Quick Stats Data'!A:A,$C$114,'Quick Stats Data'!$B:$B,$C115,'Quick Stats Data'!$C:$C,$P$6)=0," ",SUMIFS('Quick Stats Data'!F:F,'Quick Stats Data'!A:A,$C$114,'Quick Stats Data'!$B:$B,$C115,'Quick Stats Data'!$C:$C,$P$6))</f>
        <v>13.69</v>
      </c>
      <c r="T115" s="127">
        <f>SUMIFS('Quick Stats Data'!D:D,'Quick Stats Data'!$A:$A,$C$114,'Quick Stats Data'!$B:$B,$C115,'Quick Stats Data'!$C:$C,$T$6)</f>
        <v>12.43</v>
      </c>
      <c r="U115" s="127"/>
      <c r="V115" s="128">
        <f>SUMIFS('Quick Stats Data'!E:E,'Quick Stats Data'!$A:$A,$C$114,'Quick Stats Data'!$B:$B,$C115,'Quick Stats Data'!$C:$C,$T$6)</f>
        <v>11.8</v>
      </c>
      <c r="W115" s="128">
        <f>SUMIFS('Quick Stats Data'!F:F,'Quick Stats Data'!$A:$A,$C$114,'Quick Stats Data'!$B:$B,$C115,'Quick Stats Data'!$C:$C,$T$6)</f>
        <v>13.08</v>
      </c>
    </row>
    <row r="116" spans="1:23" ht="15" customHeight="1">
      <c r="C116" s="126" t="s">
        <v>284</v>
      </c>
      <c r="D116" s="127">
        <f>IF(SUMIFS('Quick Stats Data'!D:D,'Quick Stats Data'!A:A,$C$114,'Quick Stats Data'!$B:$B,$C116,'Quick Stats Data'!$C:$C,$D$6)=0," ",SUMIFS('Quick Stats Data'!D:D,'Quick Stats Data'!A:A,$C$114,'Quick Stats Data'!$B:$B,$C116,'Quick Stats Data'!$C:$C,$D$6))</f>
        <v>4.03</v>
      </c>
      <c r="E116" s="128" t="str">
        <f>IF(SUMIFS('Quick Stats Data'!K:K,'Quick Stats Data'!A:A,$C$114,'Quick Stats Data'!B:B,C116,'Quick Stats Data'!C:C,$D$6)&gt;=50,"**",(IF(SUMIFS('Quick Stats Data'!K:K,'Quick Stats Data'!A:A,$C$114,'Quick Stats Data'!B:B,C116,'Quick Stats Data'!C:C,$D$6)&gt;25,IF(SUMIFS('Quick Stats Data'!K:K,'Quick Stats Data'!A:A,$C$114,'Quick Stats Data'!B:B,C116,'Quick Stats Data'!C:C,$D$6),"*"," ")," ")))</f>
        <v xml:space="preserve"> </v>
      </c>
      <c r="F116" s="128">
        <f>IF(SUMIFS('Quick Stats Data'!E:E,'Quick Stats Data'!A:A,$C$114,'Quick Stats Data'!$B:$B,$C116,'Quick Stats Data'!$C:$C,$D$6)=0," ",SUMIFS('Quick Stats Data'!E:E,'Quick Stats Data'!A:A,$C$114,'Quick Stats Data'!$B:$B,$C116,'Quick Stats Data'!$C:$C,$D$6))</f>
        <v>3.28</v>
      </c>
      <c r="G116" s="128">
        <f>IF(SUMIFS('Quick Stats Data'!F:F,'Quick Stats Data'!A:A,$C$114,'Quick Stats Data'!$B:$B,$C116,'Quick Stats Data'!$C:$C,$D$6)=0," ",SUMIFS('Quick Stats Data'!F:F,'Quick Stats Data'!A:A,$C$114,'Quick Stats Data'!$B:$B,$C116,'Quick Stats Data'!$C:$C,$D$6))</f>
        <v>4.9400000000000004</v>
      </c>
      <c r="H116" s="127">
        <f>IF(SUMIFS('Quick Stats Data'!D:D,'Quick Stats Data'!A:A,$C$114,'Quick Stats Data'!$B:$B,$C116,'Quick Stats Data'!$C:$C,$H$6)=0," ",SUMIFS('Quick Stats Data'!D:D,'Quick Stats Data'!A:A,$C$114,'Quick Stats Data'!$B:$B,$C116,'Quick Stats Data'!$C:$C,$H$6))</f>
        <v>4.13</v>
      </c>
      <c r="I116" s="128" t="str">
        <f>IF(SUMIFS('Quick Stats Data'!K:K,'Quick Stats Data'!A:A,$C$114,'Quick Stats Data'!B:B,C116,'Quick Stats Data'!C:C,$H$6)&gt;=50,"**",(IF(SUMIFS('Quick Stats Data'!K:K,'Quick Stats Data'!A:A,$C$114,'Quick Stats Data'!B:B,C116,'Quick Stats Data'!C:C,$H$6)&gt;25,IF(SUMIFS('Quick Stats Data'!K:K,'Quick Stats Data'!A:A,$C$114,'Quick Stats Data'!B:B,C116,'Quick Stats Data'!C:C,$H$6),"*"," ")," ")))</f>
        <v xml:space="preserve"> </v>
      </c>
      <c r="J116" s="128">
        <f>IF(SUMIFS('Quick Stats Data'!E:E,'Quick Stats Data'!A:A,$C$114,'Quick Stats Data'!$B:$B,$C116,'Quick Stats Data'!$C:$C,$H$6)=0," ",SUMIFS('Quick Stats Data'!E:E,'Quick Stats Data'!A:A,$C$114,'Quick Stats Data'!$B:$B,$C116,'Quick Stats Data'!$C:$C,$H$6))</f>
        <v>3.46</v>
      </c>
      <c r="K116" s="128">
        <f>IF(SUMIFS('Quick Stats Data'!F:F,'Quick Stats Data'!A:A,$C$114,'Quick Stats Data'!$B:$B,$C116,'Quick Stats Data'!$C:$C,$H$6)=0," ",SUMIFS('Quick Stats Data'!F:F,'Quick Stats Data'!A:A,$C$114,'Quick Stats Data'!$B:$B,$C116,'Quick Stats Data'!$C:$C,$H$6))</f>
        <v>4.92</v>
      </c>
      <c r="L116" s="127">
        <f>IF(SUMIFS('Quick Stats Data'!D:D,'Quick Stats Data'!A:A,$C$114,'Quick Stats Data'!$B:$B,$C116,'Quick Stats Data'!$C:$C,$L$6)=0," ",SUMIFS('Quick Stats Data'!D:D,'Quick Stats Data'!A:A,$C$114,'Quick Stats Data'!$B:$B,$C116,'Quick Stats Data'!$C:$C,$L$6))</f>
        <v>4.55</v>
      </c>
      <c r="M116" s="128" t="str">
        <f>IF(SUMIFS('Quick Stats Data'!K:K,'Quick Stats Data'!A:A,$C$114,'Quick Stats Data'!B:B,C116,'Quick Stats Data'!C:C,$L$6)&gt;=50,"**",(IF(SUMIFS('Quick Stats Data'!K:K,'Quick Stats Data'!A:A,$C$114,'Quick Stats Data'!B:B,C116,'Quick Stats Data'!C:C,$L$6)&gt;25,IF(SUMIFS('Quick Stats Data'!K:K,'Quick Stats Data'!A:A,$C$114,'Quick Stats Data'!B:B,C116,'Quick Stats Data'!C:C,$L$6),"*"," ")," ")))</f>
        <v xml:space="preserve"> </v>
      </c>
      <c r="N116" s="128">
        <f>IF(SUMIFS('Quick Stats Data'!E:E,'Quick Stats Data'!A:A,$C$114,'Quick Stats Data'!$B:$B,$C116,'Quick Stats Data'!$C:$C,$L$6)=0," ",SUMIFS('Quick Stats Data'!E:E,'Quick Stats Data'!A:A,$C$114,'Quick Stats Data'!$B:$B,$C116,'Quick Stats Data'!$C:$C,$L$6))</f>
        <v>3.81</v>
      </c>
      <c r="O116" s="128">
        <f>IF(SUMIFS('Quick Stats Data'!F:F,'Quick Stats Data'!A:A,$C$114,'Quick Stats Data'!$B:$B,$C116,'Quick Stats Data'!$C:$C,$L$6)=0," ",SUMIFS('Quick Stats Data'!F:F,'Quick Stats Data'!A:A,$C$114,'Quick Stats Data'!$B:$B,$C116,'Quick Stats Data'!$C:$C,$L$6))</f>
        <v>5.42</v>
      </c>
      <c r="P116" s="127">
        <f>IF(SUMIFS('Quick Stats Data'!D:D,'Quick Stats Data'!A:A,$C$114,'Quick Stats Data'!$B:$B,$C116,'Quick Stats Data'!$C:$C,$P$6)=0," ",SUMIFS('Quick Stats Data'!D:D,'Quick Stats Data'!A:A,$C$114,'Quick Stats Data'!$B:$B,$C116,'Quick Stats Data'!$C:$C,$P$6))</f>
        <v>4.62</v>
      </c>
      <c r="Q116" s="128" t="str">
        <f>IF(SUMIFS('Quick Stats Data'!K:K,'Quick Stats Data'!A:A,$C$114,'Quick Stats Data'!B:B,C116,'Quick Stats Data'!C:C,$P$6)&gt;=50,"**",(IF(SUMIFS('Quick Stats Data'!K:K,'Quick Stats Data'!A:A,$C$114,'Quick Stats Data'!B:B,C116,'Quick Stats Data'!C:C,$P$6)&gt;25,IF(SUMIFS('Quick Stats Data'!K:K,'Quick Stats Data'!A:A,$C$114,'Quick Stats Data'!B:B,C116,'Quick Stats Data'!C:C,$P$6),"*"," ")," ")))</f>
        <v xml:space="preserve"> </v>
      </c>
      <c r="R116" s="128">
        <f>IF(SUMIFS('Quick Stats Data'!E:E,'Quick Stats Data'!A:A,$C$114,'Quick Stats Data'!$B:$B,$C116,'Quick Stats Data'!$C:$C,$P$6)=0," ",SUMIFS('Quick Stats Data'!E:E,'Quick Stats Data'!A:A,$C$114,'Quick Stats Data'!$B:$B,$C116,'Quick Stats Data'!$C:$C,$P$6))</f>
        <v>3.87</v>
      </c>
      <c r="S116" s="128">
        <f>IF(SUMIFS('Quick Stats Data'!F:F,'Quick Stats Data'!A:A,$C$114,'Quick Stats Data'!$B:$B,$C116,'Quick Stats Data'!$C:$C,$P$6)=0," ",SUMIFS('Quick Stats Data'!F:F,'Quick Stats Data'!A:A,$C$114,'Quick Stats Data'!$B:$B,$C116,'Quick Stats Data'!$C:$C,$P$6))</f>
        <v>5.52</v>
      </c>
      <c r="T116" s="127">
        <f>SUMIFS('Quick Stats Data'!D:D,'Quick Stats Data'!$A:$A,$C$114,'Quick Stats Data'!$B:$B,$C116,'Quick Stats Data'!$C:$C,$T$6)</f>
        <v>4.3099999999999996</v>
      </c>
      <c r="U116" s="127"/>
      <c r="V116" s="128">
        <f>SUMIFS('Quick Stats Data'!E:E,'Quick Stats Data'!$A:$A,$C$114,'Quick Stats Data'!$B:$B,$C116,'Quick Stats Data'!$C:$C,$T$6)</f>
        <v>3.94</v>
      </c>
      <c r="W116" s="128">
        <f>SUMIFS('Quick Stats Data'!F:F,'Quick Stats Data'!$A:$A,$C$114,'Quick Stats Data'!$B:$B,$C116,'Quick Stats Data'!$C:$C,$T$6)</f>
        <v>4.7300000000000004</v>
      </c>
    </row>
    <row r="117" spans="1:23" ht="7.5" customHeight="1" thickBot="1">
      <c r="A117" s="54"/>
      <c r="B117" s="55"/>
      <c r="C117" s="56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</row>
    <row r="118" spans="1:23" ht="15" customHeight="1" thickTop="1"/>
    <row r="119" spans="1:23" ht="30" customHeight="1">
      <c r="C119" s="150" t="s">
        <v>528</v>
      </c>
      <c r="D119" s="148" t="s">
        <v>91</v>
      </c>
      <c r="E119" s="148"/>
      <c r="F119" s="148" t="s">
        <v>90</v>
      </c>
      <c r="G119" s="148" t="s">
        <v>89</v>
      </c>
      <c r="H119" s="148" t="s">
        <v>91</v>
      </c>
      <c r="I119" s="148"/>
      <c r="J119" s="148" t="s">
        <v>90</v>
      </c>
      <c r="K119" s="148" t="s">
        <v>89</v>
      </c>
      <c r="L119" s="148" t="s">
        <v>91</v>
      </c>
      <c r="M119" s="148"/>
      <c r="N119" s="148" t="s">
        <v>90</v>
      </c>
      <c r="O119" s="148" t="s">
        <v>89</v>
      </c>
      <c r="P119" s="148" t="s">
        <v>91</v>
      </c>
      <c r="Q119" s="148"/>
      <c r="R119" s="148" t="s">
        <v>90</v>
      </c>
      <c r="S119" s="148" t="s">
        <v>89</v>
      </c>
      <c r="T119" s="148" t="s">
        <v>91</v>
      </c>
      <c r="U119" s="148"/>
      <c r="V119" s="148" t="s">
        <v>90</v>
      </c>
      <c r="W119" s="148" t="s">
        <v>89</v>
      </c>
    </row>
    <row r="120" spans="1:23" ht="15" customHeight="1">
      <c r="C120" s="126" t="s">
        <v>425</v>
      </c>
      <c r="D120" s="127">
        <f>IF(SUMIFS('Quick Stats Data'!D:D,'Quick Stats Data'!A:A,$C$119,'Quick Stats Data'!$B:$B,$C120,'Quick Stats Data'!$C:$C,$D$6)=0," ",SUMIFS('Quick Stats Data'!D:D,'Quick Stats Data'!A:A,$C$119,'Quick Stats Data'!$B:$B,$C120,'Quick Stats Data'!$C:$C,$D$6))</f>
        <v>20.387720000000002</v>
      </c>
      <c r="E120" s="128" t="str">
        <f>IF(SUMIFS('Quick Stats Data'!K:K,'Quick Stats Data'!A:A,$C$119,'Quick Stats Data'!B:B,C120,'Quick Stats Data'!C:C,$D$6)&gt;=50,"**",(IF(SUMIFS('Quick Stats Data'!K:K,'Quick Stats Data'!A:A,$C$119,'Quick Stats Data'!B:B,C120,'Quick Stats Data'!C:C,$D$6)&gt;25,IF(SUMIFS('Quick Stats Data'!K:K,'Quick Stats Data'!A:A,$C$119,'Quick Stats Data'!B:B,C120,'Quick Stats Data'!C:C,$D$6),"*"," ")," ")))</f>
        <v xml:space="preserve"> </v>
      </c>
      <c r="F120" s="128">
        <f>IF(SUMIFS('Quick Stats Data'!E:E,'Quick Stats Data'!A:A,$C$119,'Quick Stats Data'!$B:$B,$C120,'Quick Stats Data'!$C:$C,$D$6)=0," ",SUMIFS('Quick Stats Data'!E:E,'Quick Stats Data'!A:A,$C$119,'Quick Stats Data'!$B:$B,$C120,'Quick Stats Data'!$C:$C,$D$6))</f>
        <v>18.769559999999998</v>
      </c>
      <c r="G120" s="128">
        <f>IF(SUMIFS('Quick Stats Data'!F:F,'Quick Stats Data'!A:A,$C$119,'Quick Stats Data'!$B:$B,$C120,'Quick Stats Data'!$C:$C,$D$6)=0," ",SUMIFS('Quick Stats Data'!F:F,'Quick Stats Data'!A:A,$C$119,'Quick Stats Data'!$B:$B,$C120,'Quick Stats Data'!$C:$C,$D$6))</f>
        <v>22.107410000000002</v>
      </c>
      <c r="H120" s="127">
        <f>IF(SUMIFS('Quick Stats Data'!D:D,'Quick Stats Data'!A:A,$C$119,'Quick Stats Data'!$B:$B,$C120,'Quick Stats Data'!$C:$C,$H$6)=0," ",SUMIFS('Quick Stats Data'!D:D,'Quick Stats Data'!A:A,$C$119,'Quick Stats Data'!$B:$B,$C120,'Quick Stats Data'!$C:$C,$H$6))</f>
        <v>24.430489999999999</v>
      </c>
      <c r="I120" s="128" t="str">
        <f>IF(SUMIFS('Quick Stats Data'!K:K,'Quick Stats Data'!A:A,$C$119,'Quick Stats Data'!B:B,C120,'Quick Stats Data'!C:C,$H$6)&gt;=50,"**",(IF(SUMIFS('Quick Stats Data'!K:K,'Quick Stats Data'!A:A,$C$119,'Quick Stats Data'!B:B,C120,'Quick Stats Data'!C:C,$H$6)&gt;25,IF(SUMIFS('Quick Stats Data'!K:K,'Quick Stats Data'!A:A,$C$119,'Quick Stats Data'!B:B,C120,'Quick Stats Data'!C:C,$H$6),"*"," ")," ")))</f>
        <v xml:space="preserve"> </v>
      </c>
      <c r="J120" s="128">
        <f>IF(SUMIFS('Quick Stats Data'!E:E,'Quick Stats Data'!A:A,$C$119,'Quick Stats Data'!$B:$B,$C120,'Quick Stats Data'!$C:$C,$H$6)=0," ",SUMIFS('Quick Stats Data'!E:E,'Quick Stats Data'!A:A,$C$119,'Quick Stats Data'!$B:$B,$C120,'Quick Stats Data'!$C:$C,$H$6))</f>
        <v>22.820920000000001</v>
      </c>
      <c r="K120" s="128">
        <f>IF(SUMIFS('Quick Stats Data'!F:F,'Quick Stats Data'!A:A,$C$119,'Quick Stats Data'!$B:$B,$C120,'Quick Stats Data'!$C:$C,$H$6)=0," ",SUMIFS('Quick Stats Data'!F:F,'Quick Stats Data'!A:A,$C$119,'Quick Stats Data'!$B:$B,$C120,'Quick Stats Data'!$C:$C,$H$6))</f>
        <v>26.115169999999999</v>
      </c>
      <c r="L120" s="127">
        <f>IF(SUMIFS('Quick Stats Data'!D:D,'Quick Stats Data'!A:A,$C$119,'Quick Stats Data'!$B:$B,$C120,'Quick Stats Data'!$C:$C,$L$6)=0," ",SUMIFS('Quick Stats Data'!D:D,'Quick Stats Data'!A:A,$C$119,'Quick Stats Data'!$B:$B,$C120,'Quick Stats Data'!$C:$C,$L$6))</f>
        <v>22.763400000000001</v>
      </c>
      <c r="M120" s="128" t="str">
        <f>IF(SUMIFS('Quick Stats Data'!K:K,'Quick Stats Data'!A:A,$C$119,'Quick Stats Data'!B:B,C120,'Quick Stats Data'!C:C,$L$6)&gt;=50,"**",(IF(SUMIFS('Quick Stats Data'!K:K,'Quick Stats Data'!A:A,$C$119,'Quick Stats Data'!B:B,C120,'Quick Stats Data'!C:C,$L$6)&gt;25,IF(SUMIFS('Quick Stats Data'!K:K,'Quick Stats Data'!A:A,$C$119,'Quick Stats Data'!B:B,C120,'Quick Stats Data'!C:C,$L$6),"*"," ")," ")))</f>
        <v xml:space="preserve"> </v>
      </c>
      <c r="N120" s="128">
        <f>IF(SUMIFS('Quick Stats Data'!E:E,'Quick Stats Data'!A:A,$C$119,'Quick Stats Data'!$B:$B,$C120,'Quick Stats Data'!$C:$C,$L$6)=0," ",SUMIFS('Quick Stats Data'!E:E,'Quick Stats Data'!A:A,$C$119,'Quick Stats Data'!$B:$B,$C120,'Quick Stats Data'!$C:$C,$L$6))</f>
        <v>21.179459999999999</v>
      </c>
      <c r="O120" s="128">
        <f>IF(SUMIFS('Quick Stats Data'!F:F,'Quick Stats Data'!A:A,$C$119,'Quick Stats Data'!$B:$B,$C120,'Quick Stats Data'!$C:$C,$L$6)=0," ",SUMIFS('Quick Stats Data'!F:F,'Quick Stats Data'!A:A,$C$119,'Quick Stats Data'!$B:$B,$C120,'Quick Stats Data'!$C:$C,$L$6))</f>
        <v>24.429079999999999</v>
      </c>
      <c r="P120" s="127">
        <f>IF(SUMIFS('Quick Stats Data'!D:D,'Quick Stats Data'!A:A,$C$119,'Quick Stats Data'!$B:$B,$C120,'Quick Stats Data'!$C:$C,$P$6)=0," ",SUMIFS('Quick Stats Data'!D:D,'Quick Stats Data'!A:A,$C$119,'Quick Stats Data'!$B:$B,$C120,'Quick Stats Data'!$C:$C,$P$6))</f>
        <v>19.60116</v>
      </c>
      <c r="Q120" s="128" t="str">
        <f>IF(SUMIFS('Quick Stats Data'!K:K,'Quick Stats Data'!A:A,$C$119,'Quick Stats Data'!B:B,C120,'Quick Stats Data'!C:C,$P$6)&gt;=50,"**",(IF(SUMIFS('Quick Stats Data'!K:K,'Quick Stats Data'!A:A,$C$119,'Quick Stats Data'!B:B,C120,'Quick Stats Data'!C:C,$P$6)&gt;25,IF(SUMIFS('Quick Stats Data'!K:K,'Quick Stats Data'!A:A,$C$119,'Quick Stats Data'!B:B,C120,'Quick Stats Data'!C:C,$P$6),"*"," ")," ")))</f>
        <v xml:space="preserve"> </v>
      </c>
      <c r="R120" s="128">
        <f>IF(SUMIFS('Quick Stats Data'!E:E,'Quick Stats Data'!A:A,$C$119,'Quick Stats Data'!$B:$B,$C120,'Quick Stats Data'!$C:$C,$P$6)=0," ",SUMIFS('Quick Stats Data'!E:E,'Quick Stats Data'!A:A,$C$119,'Quick Stats Data'!$B:$B,$C120,'Quick Stats Data'!$C:$C,$P$6))</f>
        <v>18.208960000000001</v>
      </c>
      <c r="S120" s="128">
        <f>IF(SUMIFS('Quick Stats Data'!F:F,'Quick Stats Data'!A:A,$C$119,'Quick Stats Data'!$B:$B,$C120,'Quick Stats Data'!$C:$C,$P$6)=0," ",SUMIFS('Quick Stats Data'!F:F,'Quick Stats Data'!A:A,$C$119,'Quick Stats Data'!$B:$B,$C120,'Quick Stats Data'!$C:$C,$P$6))</f>
        <v>21.072379999999999</v>
      </c>
      <c r="T120" s="127">
        <f>SUMIFS('Quick Stats Data'!D:D,'Quick Stats Data'!$A:$A,$C$119,'Quick Stats Data'!$B:$B,$C120,'Quick Stats Data'!$C:$C,$T$6)</f>
        <v>21.78744</v>
      </c>
      <c r="U120" s="127"/>
      <c r="V120" s="128">
        <f>SUMIFS('Quick Stats Data'!E:E,'Quick Stats Data'!$A:$A,$C$119,'Quick Stats Data'!$B:$B,$C120,'Quick Stats Data'!$C:$C,$T$6)</f>
        <v>20.99954</v>
      </c>
      <c r="W120" s="128">
        <f>SUMIFS('Quick Stats Data'!F:F,'Quick Stats Data'!$A:$A,$C$119,'Quick Stats Data'!$B:$B,$C120,'Quick Stats Data'!$C:$C,$T$6)</f>
        <v>22.596450000000001</v>
      </c>
    </row>
    <row r="121" spans="1:23" ht="15" customHeight="1">
      <c r="C121" s="126" t="s">
        <v>426</v>
      </c>
      <c r="D121" s="127">
        <f>IF(SUMIFS('Quick Stats Data'!D:D,'Quick Stats Data'!A:A,$C$119,'Quick Stats Data'!$B:$B,$C121,'Quick Stats Data'!$C:$C,$D$6)=0," ",SUMIFS('Quick Stats Data'!D:D,'Quick Stats Data'!A:A,$C$119,'Quick Stats Data'!$B:$B,$C121,'Quick Stats Data'!$C:$C,$D$6))</f>
        <v>17.774809999999999</v>
      </c>
      <c r="E121" s="128" t="str">
        <f>IF(SUMIFS('Quick Stats Data'!K:K,'Quick Stats Data'!A:A,$C$119,'Quick Stats Data'!B:B,C121,'Quick Stats Data'!C:C,$D$6)&gt;=50,"**",(IF(SUMIFS('Quick Stats Data'!K:K,'Quick Stats Data'!A:A,$C$119,'Quick Stats Data'!B:B,C121,'Quick Stats Data'!C:C,$D$6)&gt;25,IF(SUMIFS('Quick Stats Data'!K:K,'Quick Stats Data'!A:A,$C$119,'Quick Stats Data'!B:B,C121,'Quick Stats Data'!C:C,$D$6),"*"," ")," ")))</f>
        <v xml:space="preserve"> </v>
      </c>
      <c r="F121" s="128">
        <f>IF(SUMIFS('Quick Stats Data'!E:E,'Quick Stats Data'!A:A,$C$119,'Quick Stats Data'!$B:$B,$C121,'Quick Stats Data'!$C:$C,$D$6)=0," ",SUMIFS('Quick Stats Data'!E:E,'Quick Stats Data'!A:A,$C$119,'Quick Stats Data'!$B:$B,$C121,'Quick Stats Data'!$C:$C,$D$6))</f>
        <v>16.416149999999998</v>
      </c>
      <c r="G121" s="128">
        <f>IF(SUMIFS('Quick Stats Data'!F:F,'Quick Stats Data'!A:A,$C$119,'Quick Stats Data'!$B:$B,$C121,'Quick Stats Data'!$C:$C,$D$6)=0," ",SUMIFS('Quick Stats Data'!F:F,'Quick Stats Data'!A:A,$C$119,'Quick Stats Data'!$B:$B,$C121,'Quick Stats Data'!$C:$C,$D$6))</f>
        <v>19.22006</v>
      </c>
      <c r="H121" s="127">
        <f>IF(SUMIFS('Quick Stats Data'!D:D,'Quick Stats Data'!A:A,$C$119,'Quick Stats Data'!$B:$B,$C121,'Quick Stats Data'!$C:$C,$H$6)=0," ",SUMIFS('Quick Stats Data'!D:D,'Quick Stats Data'!A:A,$C$119,'Quick Stats Data'!$B:$B,$C121,'Quick Stats Data'!$C:$C,$H$6))</f>
        <v>17.160959999999999</v>
      </c>
      <c r="I121" s="128" t="str">
        <f>IF(SUMIFS('Quick Stats Data'!K:K,'Quick Stats Data'!A:A,$C$119,'Quick Stats Data'!B:B,C121,'Quick Stats Data'!C:C,$H$6)&gt;=50,"**",(IF(SUMIFS('Quick Stats Data'!K:K,'Quick Stats Data'!A:A,$C$119,'Quick Stats Data'!B:B,C121,'Quick Stats Data'!C:C,$H$6)&gt;25,IF(SUMIFS('Quick Stats Data'!K:K,'Quick Stats Data'!A:A,$C$119,'Quick Stats Data'!B:B,C121,'Quick Stats Data'!C:C,$H$6),"*"," ")," ")))</f>
        <v xml:space="preserve"> </v>
      </c>
      <c r="J121" s="128">
        <f>IF(SUMIFS('Quick Stats Data'!E:E,'Quick Stats Data'!A:A,$C$119,'Quick Stats Data'!$B:$B,$C121,'Quick Stats Data'!$C:$C,$H$6)=0," ",SUMIFS('Quick Stats Data'!E:E,'Quick Stats Data'!A:A,$C$119,'Quick Stats Data'!$B:$B,$C121,'Quick Stats Data'!$C:$C,$H$6))</f>
        <v>15.911440000000001</v>
      </c>
      <c r="K121" s="128">
        <f>IF(SUMIFS('Quick Stats Data'!F:F,'Quick Stats Data'!A:A,$C$119,'Quick Stats Data'!$B:$B,$C121,'Quick Stats Data'!$C:$C,$H$6)=0," ",SUMIFS('Quick Stats Data'!F:F,'Quick Stats Data'!A:A,$C$119,'Quick Stats Data'!$B:$B,$C121,'Quick Stats Data'!$C:$C,$H$6))</f>
        <v>18.487030000000001</v>
      </c>
      <c r="L121" s="127">
        <f>IF(SUMIFS('Quick Stats Data'!D:D,'Quick Stats Data'!A:A,$C$119,'Quick Stats Data'!$B:$B,$C121,'Quick Stats Data'!$C:$C,$L$6)=0," ",SUMIFS('Quick Stats Data'!D:D,'Quick Stats Data'!A:A,$C$119,'Quick Stats Data'!$B:$B,$C121,'Quick Stats Data'!$C:$C,$L$6))</f>
        <v>16.034120000000001</v>
      </c>
      <c r="M121" s="128" t="str">
        <f>IF(SUMIFS('Quick Stats Data'!K:K,'Quick Stats Data'!A:A,$C$119,'Quick Stats Data'!B:B,C121,'Quick Stats Data'!C:C,$L$6)&gt;=50,"**",(IF(SUMIFS('Quick Stats Data'!K:K,'Quick Stats Data'!A:A,$C$119,'Quick Stats Data'!B:B,C121,'Quick Stats Data'!C:C,$L$6)&gt;25,IF(SUMIFS('Quick Stats Data'!K:K,'Quick Stats Data'!A:A,$C$119,'Quick Stats Data'!B:B,C121,'Quick Stats Data'!C:C,$L$6),"*"," ")," ")))</f>
        <v xml:space="preserve"> </v>
      </c>
      <c r="N121" s="128">
        <f>IF(SUMIFS('Quick Stats Data'!E:E,'Quick Stats Data'!A:A,$C$119,'Quick Stats Data'!$B:$B,$C121,'Quick Stats Data'!$C:$C,$L$6)=0," ",SUMIFS('Quick Stats Data'!E:E,'Quick Stats Data'!A:A,$C$119,'Quick Stats Data'!$B:$B,$C121,'Quick Stats Data'!$C:$C,$L$6))</f>
        <v>14.785830000000001</v>
      </c>
      <c r="O121" s="128">
        <f>IF(SUMIFS('Quick Stats Data'!F:F,'Quick Stats Data'!A:A,$C$119,'Quick Stats Data'!$B:$B,$C121,'Quick Stats Data'!$C:$C,$L$6)=0," ",SUMIFS('Quick Stats Data'!F:F,'Quick Stats Data'!A:A,$C$119,'Quick Stats Data'!$B:$B,$C121,'Quick Stats Data'!$C:$C,$L$6))</f>
        <v>17.366320000000002</v>
      </c>
      <c r="P121" s="127">
        <f>IF(SUMIFS('Quick Stats Data'!D:D,'Quick Stats Data'!A:A,$C$119,'Quick Stats Data'!$B:$B,$C121,'Quick Stats Data'!$C:$C,$P$6)=0," ",SUMIFS('Quick Stats Data'!D:D,'Quick Stats Data'!A:A,$C$119,'Quick Stats Data'!$B:$B,$C121,'Quick Stats Data'!$C:$C,$P$6))</f>
        <v>15.734209999999999</v>
      </c>
      <c r="Q121" s="128" t="str">
        <f>IF(SUMIFS('Quick Stats Data'!K:K,'Quick Stats Data'!A:A,$C$119,'Quick Stats Data'!B:B,C121,'Quick Stats Data'!C:C,$P$6)&gt;=50,"**",(IF(SUMIFS('Quick Stats Data'!K:K,'Quick Stats Data'!A:A,$C$119,'Quick Stats Data'!B:B,C121,'Quick Stats Data'!C:C,$P$6)&gt;25,IF(SUMIFS('Quick Stats Data'!K:K,'Quick Stats Data'!A:A,$C$119,'Quick Stats Data'!B:B,C121,'Quick Stats Data'!C:C,$P$6),"*"," ")," ")))</f>
        <v xml:space="preserve"> </v>
      </c>
      <c r="R121" s="128">
        <f>IF(SUMIFS('Quick Stats Data'!E:E,'Quick Stats Data'!A:A,$C$119,'Quick Stats Data'!$B:$B,$C121,'Quick Stats Data'!$C:$C,$P$6)=0," ",SUMIFS('Quick Stats Data'!E:E,'Quick Stats Data'!A:A,$C$119,'Quick Stats Data'!$B:$B,$C121,'Quick Stats Data'!$C:$C,$P$6))</f>
        <v>14.58891</v>
      </c>
      <c r="S121" s="128">
        <f>IF(SUMIFS('Quick Stats Data'!F:F,'Quick Stats Data'!A:A,$C$119,'Quick Stats Data'!$B:$B,$C121,'Quick Stats Data'!$C:$C,$P$6)=0," ",SUMIFS('Quick Stats Data'!F:F,'Quick Stats Data'!A:A,$C$119,'Quick Stats Data'!$B:$B,$C121,'Quick Stats Data'!$C:$C,$P$6))</f>
        <v>16.95158</v>
      </c>
      <c r="T121" s="127">
        <f>SUMIFS('Quick Stats Data'!D:D,'Quick Stats Data'!$A:$A,$C$119,'Quick Stats Data'!$B:$B,$C121,'Quick Stats Data'!$C:$C,$T$6)</f>
        <v>16.649519999999999</v>
      </c>
      <c r="U121" s="127"/>
      <c r="V121" s="128">
        <f>SUMIFS('Quick Stats Data'!E:E,'Quick Stats Data'!$A:$A,$C$119,'Quick Stats Data'!$B:$B,$C121,'Quick Stats Data'!$C:$C,$T$6)</f>
        <v>16.011700000000001</v>
      </c>
      <c r="W121" s="128">
        <f>SUMIFS('Quick Stats Data'!F:F,'Quick Stats Data'!$A:$A,$C$119,'Quick Stats Data'!$B:$B,$C121,'Quick Stats Data'!$C:$C,$T$6)</f>
        <v>17.307510000000001</v>
      </c>
    </row>
    <row r="122" spans="1:23" ht="15" customHeight="1">
      <c r="C122" s="126" t="s">
        <v>511</v>
      </c>
      <c r="D122" s="127">
        <f>IF(SUMIFS('Quick Stats Data'!D:D,'Quick Stats Data'!A:A,$C$119,'Quick Stats Data'!$B:$B,$C122,'Quick Stats Data'!$C:$C,$D$6)=0," ",SUMIFS('Quick Stats Data'!D:D,'Quick Stats Data'!A:A,$C$119,'Quick Stats Data'!$B:$B,$C122,'Quick Stats Data'!$C:$C,$D$6))</f>
        <v>18.973140000000001</v>
      </c>
      <c r="E122" s="128" t="str">
        <f>IF(SUMIFS('Quick Stats Data'!K:K,'Quick Stats Data'!A:A,$C$119,'Quick Stats Data'!B:B,C122,'Quick Stats Data'!C:C,$D$6)&gt;=50,"**",(IF(SUMIFS('Quick Stats Data'!K:K,'Quick Stats Data'!A:A,$C$119,'Quick Stats Data'!B:B,C122,'Quick Stats Data'!C:C,$D$6)&gt;25,IF(SUMIFS('Quick Stats Data'!K:K,'Quick Stats Data'!A:A,$C$119,'Quick Stats Data'!B:B,C122,'Quick Stats Data'!C:C,$D$6),"*"," ")," ")))</f>
        <v xml:space="preserve"> </v>
      </c>
      <c r="F122" s="128">
        <f>IF(SUMIFS('Quick Stats Data'!E:E,'Quick Stats Data'!A:A,$C$119,'Quick Stats Data'!$B:$B,$C122,'Quick Stats Data'!$C:$C,$D$6)=0," ",SUMIFS('Quick Stats Data'!E:E,'Quick Stats Data'!A:A,$C$119,'Quick Stats Data'!$B:$B,$C122,'Quick Stats Data'!$C:$C,$D$6))</f>
        <v>17.522030000000001</v>
      </c>
      <c r="G122" s="128">
        <f>IF(SUMIFS('Quick Stats Data'!F:F,'Quick Stats Data'!A:A,$C$119,'Quick Stats Data'!$B:$B,$C122,'Quick Stats Data'!$C:$C,$D$6)=0," ",SUMIFS('Quick Stats Data'!F:F,'Quick Stats Data'!A:A,$C$119,'Quick Stats Data'!$B:$B,$C122,'Quick Stats Data'!$C:$C,$D$6))</f>
        <v>20.51454</v>
      </c>
      <c r="H122" s="127">
        <f>IF(SUMIFS('Quick Stats Data'!D:D,'Quick Stats Data'!A:A,$C$119,'Quick Stats Data'!$B:$B,$C122,'Quick Stats Data'!$C:$C,$H$6)=0," ",SUMIFS('Quick Stats Data'!D:D,'Quick Stats Data'!A:A,$C$119,'Quick Stats Data'!$B:$B,$C122,'Quick Stats Data'!$C:$C,$H$6))</f>
        <v>17.598870000000002</v>
      </c>
      <c r="I122" s="128" t="str">
        <f>IF(SUMIFS('Quick Stats Data'!K:K,'Quick Stats Data'!A:A,$C$119,'Quick Stats Data'!B:B,C122,'Quick Stats Data'!C:C,$H$6)&gt;=50,"**",(IF(SUMIFS('Quick Stats Data'!K:K,'Quick Stats Data'!A:A,$C$119,'Quick Stats Data'!B:B,C122,'Quick Stats Data'!C:C,$H$6)&gt;25,IF(SUMIFS('Quick Stats Data'!K:K,'Quick Stats Data'!A:A,$C$119,'Quick Stats Data'!B:B,C122,'Quick Stats Data'!C:C,$H$6),"*"," ")," ")))</f>
        <v xml:space="preserve"> </v>
      </c>
      <c r="J122" s="128">
        <f>IF(SUMIFS('Quick Stats Data'!E:E,'Quick Stats Data'!A:A,$C$119,'Quick Stats Data'!$B:$B,$C122,'Quick Stats Data'!$C:$C,$H$6)=0," ",SUMIFS('Quick Stats Data'!E:E,'Quick Stats Data'!A:A,$C$119,'Quick Stats Data'!$B:$B,$C122,'Quick Stats Data'!$C:$C,$H$6))</f>
        <v>16.276509999999998</v>
      </c>
      <c r="K122" s="128">
        <f>IF(SUMIFS('Quick Stats Data'!F:F,'Quick Stats Data'!A:A,$C$119,'Quick Stats Data'!$B:$B,$C122,'Quick Stats Data'!$C:$C,$H$6)=0," ",SUMIFS('Quick Stats Data'!F:F,'Quick Stats Data'!A:A,$C$119,'Quick Stats Data'!$B:$B,$C122,'Quick Stats Data'!$C:$C,$H$6))</f>
        <v>19.004280000000001</v>
      </c>
      <c r="L122" s="127">
        <f>IF(SUMIFS('Quick Stats Data'!D:D,'Quick Stats Data'!A:A,$C$119,'Quick Stats Data'!$B:$B,$C122,'Quick Stats Data'!$C:$C,$L$6)=0," ",SUMIFS('Quick Stats Data'!D:D,'Quick Stats Data'!A:A,$C$119,'Quick Stats Data'!$B:$B,$C122,'Quick Stats Data'!$C:$C,$L$6))</f>
        <v>17.646380000000001</v>
      </c>
      <c r="M122" s="128" t="str">
        <f>IF(SUMIFS('Quick Stats Data'!K:K,'Quick Stats Data'!A:A,$C$119,'Quick Stats Data'!B:B,C122,'Quick Stats Data'!C:C,$L$6)&gt;=50,"**",(IF(SUMIFS('Quick Stats Data'!K:K,'Quick Stats Data'!A:A,$C$119,'Quick Stats Data'!B:B,C122,'Quick Stats Data'!C:C,$L$6)&gt;25,IF(SUMIFS('Quick Stats Data'!K:K,'Quick Stats Data'!A:A,$C$119,'Quick Stats Data'!B:B,C122,'Quick Stats Data'!C:C,$L$6),"*"," ")," ")))</f>
        <v xml:space="preserve"> </v>
      </c>
      <c r="N122" s="128">
        <f>IF(SUMIFS('Quick Stats Data'!E:E,'Quick Stats Data'!A:A,$C$119,'Quick Stats Data'!$B:$B,$C122,'Quick Stats Data'!$C:$C,$L$6)=0," ",SUMIFS('Quick Stats Data'!E:E,'Quick Stats Data'!A:A,$C$119,'Quick Stats Data'!$B:$B,$C122,'Quick Stats Data'!$C:$C,$L$6))</f>
        <v>16.286339999999999</v>
      </c>
      <c r="O122" s="128">
        <f>IF(SUMIFS('Quick Stats Data'!F:F,'Quick Stats Data'!A:A,$C$119,'Quick Stats Data'!$B:$B,$C122,'Quick Stats Data'!$C:$C,$L$6)=0," ",SUMIFS('Quick Stats Data'!F:F,'Quick Stats Data'!A:A,$C$119,'Quick Stats Data'!$B:$B,$C122,'Quick Stats Data'!$C:$C,$L$6))</f>
        <v>19.094090000000001</v>
      </c>
      <c r="P122" s="127">
        <f>IF(SUMIFS('Quick Stats Data'!D:D,'Quick Stats Data'!A:A,$C$119,'Quick Stats Data'!$B:$B,$C122,'Quick Stats Data'!$C:$C,$P$6)=0," ",SUMIFS('Quick Stats Data'!D:D,'Quick Stats Data'!A:A,$C$119,'Quick Stats Data'!$B:$B,$C122,'Quick Stats Data'!$C:$C,$P$6))</f>
        <v>18.441990000000001</v>
      </c>
      <c r="Q122" s="128" t="str">
        <f>IF(SUMIFS('Quick Stats Data'!K:K,'Quick Stats Data'!A:A,$C$119,'Quick Stats Data'!B:B,C122,'Quick Stats Data'!C:C,$P$6)&gt;=50,"**",(IF(SUMIFS('Quick Stats Data'!K:K,'Quick Stats Data'!A:A,$C$119,'Quick Stats Data'!B:B,C122,'Quick Stats Data'!C:C,$P$6)&gt;25,IF(SUMIFS('Quick Stats Data'!K:K,'Quick Stats Data'!A:A,$C$119,'Quick Stats Data'!B:B,C122,'Quick Stats Data'!C:C,$P$6),"*"," ")," ")))</f>
        <v xml:space="preserve"> </v>
      </c>
      <c r="R122" s="128">
        <f>IF(SUMIFS('Quick Stats Data'!E:E,'Quick Stats Data'!A:A,$C$119,'Quick Stats Data'!$B:$B,$C122,'Quick Stats Data'!$C:$C,$P$6)=0," ",SUMIFS('Quick Stats Data'!E:E,'Quick Stats Data'!A:A,$C$119,'Quick Stats Data'!$B:$B,$C122,'Quick Stats Data'!$C:$C,$P$6))</f>
        <v>17.083880000000001</v>
      </c>
      <c r="S122" s="128">
        <f>IF(SUMIFS('Quick Stats Data'!F:F,'Quick Stats Data'!A:A,$C$119,'Quick Stats Data'!$B:$B,$C122,'Quick Stats Data'!$C:$C,$P$6)=0," ",SUMIFS('Quick Stats Data'!F:F,'Quick Stats Data'!A:A,$C$119,'Quick Stats Data'!$B:$B,$C122,'Quick Stats Data'!$C:$C,$P$6))</f>
        <v>19.882169999999999</v>
      </c>
      <c r="T122" s="127">
        <f>SUMIFS('Quick Stats Data'!D:D,'Quick Stats Data'!$A:$A,$C$119,'Quick Stats Data'!$B:$B,$C122,'Quick Stats Data'!$C:$C,$T$6)</f>
        <v>18.190449999999998</v>
      </c>
      <c r="U122" s="127"/>
      <c r="V122" s="128">
        <f>SUMIFS('Quick Stats Data'!E:E,'Quick Stats Data'!$A:$A,$C$119,'Quick Stats Data'!$B:$B,$C122,'Quick Stats Data'!$C:$C,$T$6)</f>
        <v>17.487559999999998</v>
      </c>
      <c r="W122" s="128">
        <f>SUMIFS('Quick Stats Data'!F:F,'Quick Stats Data'!$A:$A,$C$119,'Quick Stats Data'!$B:$B,$C122,'Quick Stats Data'!$C:$C,$T$6)</f>
        <v>18.915130000000001</v>
      </c>
    </row>
    <row r="123" spans="1:23" ht="15" customHeight="1">
      <c r="C123" s="126" t="s">
        <v>512</v>
      </c>
      <c r="D123" s="127">
        <f>IF(SUMIFS('Quick Stats Data'!D:D,'Quick Stats Data'!A:A,$C$119,'Quick Stats Data'!$B:$B,$C123,'Quick Stats Data'!$C:$C,$D$6)=0," ",SUMIFS('Quick Stats Data'!D:D,'Quick Stats Data'!A:A,$C$119,'Quick Stats Data'!$B:$B,$C123,'Quick Stats Data'!$C:$C,$D$6))</f>
        <v>17.19406</v>
      </c>
      <c r="E123" s="128" t="str">
        <f>IF(SUMIFS('Quick Stats Data'!K:K,'Quick Stats Data'!A:A,$C$119,'Quick Stats Data'!B:B,C123,'Quick Stats Data'!C:C,$D$6)&gt;=50,"**",(IF(SUMIFS('Quick Stats Data'!K:K,'Quick Stats Data'!A:A,$C$119,'Quick Stats Data'!B:B,C123,'Quick Stats Data'!C:C,$D$6)&gt;25,IF(SUMIFS('Quick Stats Data'!K:K,'Quick Stats Data'!A:A,$C$119,'Quick Stats Data'!B:B,C123,'Quick Stats Data'!C:C,$D$6),"*"," ")," ")))</f>
        <v xml:space="preserve"> </v>
      </c>
      <c r="F123" s="128">
        <f>IF(SUMIFS('Quick Stats Data'!E:E,'Quick Stats Data'!A:A,$C$119,'Quick Stats Data'!$B:$B,$C123,'Quick Stats Data'!$C:$C,$D$6)=0," ",SUMIFS('Quick Stats Data'!E:E,'Quick Stats Data'!A:A,$C$119,'Quick Stats Data'!$B:$B,$C123,'Quick Stats Data'!$C:$C,$D$6))</f>
        <v>15.79514</v>
      </c>
      <c r="G123" s="128">
        <f>IF(SUMIFS('Quick Stats Data'!F:F,'Quick Stats Data'!A:A,$C$119,'Quick Stats Data'!$B:$B,$C123,'Quick Stats Data'!$C:$C,$D$6)=0," ",SUMIFS('Quick Stats Data'!F:F,'Quick Stats Data'!A:A,$C$119,'Quick Stats Data'!$B:$B,$C123,'Quick Stats Data'!$C:$C,$D$6))</f>
        <v>18.68938</v>
      </c>
      <c r="H123" s="127">
        <f>IF(SUMIFS('Quick Stats Data'!D:D,'Quick Stats Data'!A:A,$C$119,'Quick Stats Data'!$B:$B,$C123,'Quick Stats Data'!$C:$C,$H$6)=0," ",SUMIFS('Quick Stats Data'!D:D,'Quick Stats Data'!A:A,$C$119,'Quick Stats Data'!$B:$B,$C123,'Quick Stats Data'!$C:$C,$H$6))</f>
        <v>15.337820000000001</v>
      </c>
      <c r="I123" s="128" t="str">
        <f>IF(SUMIFS('Quick Stats Data'!K:K,'Quick Stats Data'!A:A,$C$119,'Quick Stats Data'!B:B,C123,'Quick Stats Data'!C:C,$H$6)&gt;=50,"**",(IF(SUMIFS('Quick Stats Data'!K:K,'Quick Stats Data'!A:A,$C$119,'Quick Stats Data'!B:B,C123,'Quick Stats Data'!C:C,$H$6)&gt;25,IF(SUMIFS('Quick Stats Data'!K:K,'Quick Stats Data'!A:A,$C$119,'Quick Stats Data'!B:B,C123,'Quick Stats Data'!C:C,$H$6),"*"," ")," ")))</f>
        <v xml:space="preserve"> </v>
      </c>
      <c r="J123" s="128">
        <f>IF(SUMIFS('Quick Stats Data'!E:E,'Quick Stats Data'!A:A,$C$119,'Quick Stats Data'!$B:$B,$C123,'Quick Stats Data'!$C:$C,$H$6)=0," ",SUMIFS('Quick Stats Data'!E:E,'Quick Stats Data'!A:A,$C$119,'Quick Stats Data'!$B:$B,$C123,'Quick Stats Data'!$C:$C,$H$6))</f>
        <v>14.126200000000001</v>
      </c>
      <c r="K123" s="128">
        <f>IF(SUMIFS('Quick Stats Data'!F:F,'Quick Stats Data'!A:A,$C$119,'Quick Stats Data'!$B:$B,$C123,'Quick Stats Data'!$C:$C,$H$6)=0," ",SUMIFS('Quick Stats Data'!F:F,'Quick Stats Data'!A:A,$C$119,'Quick Stats Data'!$B:$B,$C123,'Quick Stats Data'!$C:$C,$H$6))</f>
        <v>16.633230000000001</v>
      </c>
      <c r="L123" s="127">
        <f>IF(SUMIFS('Quick Stats Data'!D:D,'Quick Stats Data'!A:A,$C$119,'Quick Stats Data'!$B:$B,$C123,'Quick Stats Data'!$C:$C,$L$6)=0," ",SUMIFS('Quick Stats Data'!D:D,'Quick Stats Data'!A:A,$C$119,'Quick Stats Data'!$B:$B,$C123,'Quick Stats Data'!$C:$C,$L$6))</f>
        <v>17.59909</v>
      </c>
      <c r="M123" s="128" t="str">
        <f>IF(SUMIFS('Quick Stats Data'!K:K,'Quick Stats Data'!A:A,$C$119,'Quick Stats Data'!B:B,C123,'Quick Stats Data'!C:C,$L$6)&gt;=50,"**",(IF(SUMIFS('Quick Stats Data'!K:K,'Quick Stats Data'!A:A,$C$119,'Quick Stats Data'!B:B,C123,'Quick Stats Data'!C:C,$L$6)&gt;25,IF(SUMIFS('Quick Stats Data'!K:K,'Quick Stats Data'!A:A,$C$119,'Quick Stats Data'!B:B,C123,'Quick Stats Data'!C:C,$L$6),"*"," ")," ")))</f>
        <v xml:space="preserve"> </v>
      </c>
      <c r="N123" s="128">
        <f>IF(SUMIFS('Quick Stats Data'!E:E,'Quick Stats Data'!A:A,$C$119,'Quick Stats Data'!$B:$B,$C123,'Quick Stats Data'!$C:$C,$L$6)=0," ",SUMIFS('Quick Stats Data'!E:E,'Quick Stats Data'!A:A,$C$119,'Quick Stats Data'!$B:$B,$C123,'Quick Stats Data'!$C:$C,$L$6))</f>
        <v>16.226800000000001</v>
      </c>
      <c r="O123" s="128">
        <f>IF(SUMIFS('Quick Stats Data'!F:F,'Quick Stats Data'!A:A,$C$119,'Quick Stats Data'!$B:$B,$C123,'Quick Stats Data'!$C:$C,$L$6)=0," ",SUMIFS('Quick Stats Data'!F:F,'Quick Stats Data'!A:A,$C$119,'Quick Stats Data'!$B:$B,$C123,'Quick Stats Data'!$C:$C,$L$6))</f>
        <v>19.061019999999999</v>
      </c>
      <c r="P123" s="127">
        <f>IF(SUMIFS('Quick Stats Data'!D:D,'Quick Stats Data'!A:A,$C$119,'Quick Stats Data'!$B:$B,$C123,'Quick Stats Data'!$C:$C,$P$6)=0," ",SUMIFS('Quick Stats Data'!D:D,'Quick Stats Data'!A:A,$C$119,'Quick Stats Data'!$B:$B,$C123,'Quick Stats Data'!$C:$C,$P$6))</f>
        <v>16.307130000000001</v>
      </c>
      <c r="Q123" s="128" t="str">
        <f>IF(SUMIFS('Quick Stats Data'!K:K,'Quick Stats Data'!A:A,$C$119,'Quick Stats Data'!B:B,C123,'Quick Stats Data'!C:C,$P$6)&gt;=50,"**",(IF(SUMIFS('Quick Stats Data'!K:K,'Quick Stats Data'!A:A,$C$119,'Quick Stats Data'!B:B,C123,'Quick Stats Data'!C:C,$P$6)&gt;25,IF(SUMIFS('Quick Stats Data'!K:K,'Quick Stats Data'!A:A,$C$119,'Quick Stats Data'!B:B,C123,'Quick Stats Data'!C:C,$P$6),"*"," ")," ")))</f>
        <v xml:space="preserve"> </v>
      </c>
      <c r="R123" s="128">
        <f>IF(SUMIFS('Quick Stats Data'!E:E,'Quick Stats Data'!A:A,$C$119,'Quick Stats Data'!$B:$B,$C123,'Quick Stats Data'!$C:$C,$P$6)=0," ",SUMIFS('Quick Stats Data'!E:E,'Quick Stats Data'!A:A,$C$119,'Quick Stats Data'!$B:$B,$C123,'Quick Stats Data'!$C:$C,$P$6))</f>
        <v>15.056929999999999</v>
      </c>
      <c r="S123" s="128">
        <f>IF(SUMIFS('Quick Stats Data'!F:F,'Quick Stats Data'!A:A,$C$119,'Quick Stats Data'!$B:$B,$C123,'Quick Stats Data'!$C:$C,$P$6)=0," ",SUMIFS('Quick Stats Data'!F:F,'Quick Stats Data'!A:A,$C$119,'Quick Stats Data'!$B:$B,$C123,'Quick Stats Data'!$C:$C,$P$6))</f>
        <v>17.639589999999998</v>
      </c>
      <c r="T123" s="127">
        <f>SUMIFS('Quick Stats Data'!D:D,'Quick Stats Data'!$A:$A,$C$119,'Quick Stats Data'!$B:$B,$C123,'Quick Stats Data'!$C:$C,$T$6)</f>
        <v>16.564219999999999</v>
      </c>
      <c r="U123" s="127"/>
      <c r="V123" s="128">
        <f>SUMIFS('Quick Stats Data'!E:E,'Quick Stats Data'!$A:$A,$C$119,'Quick Stats Data'!$B:$B,$C123,'Quick Stats Data'!$C:$C,$T$6)</f>
        <v>15.899039999999999</v>
      </c>
      <c r="W123" s="128">
        <f>SUMIFS('Quick Stats Data'!F:F,'Quick Stats Data'!$A:$A,$C$119,'Quick Stats Data'!$B:$B,$C123,'Quick Stats Data'!$C:$C,$T$6)</f>
        <v>17.251519999999999</v>
      </c>
    </row>
    <row r="124" spans="1:23" ht="15" customHeight="1">
      <c r="C124" s="126" t="s">
        <v>513</v>
      </c>
      <c r="D124" s="127">
        <f>IF(SUMIFS('Quick Stats Data'!D:D,'Quick Stats Data'!A:A,$C$119,'Quick Stats Data'!$B:$B,$C124,'Quick Stats Data'!$C:$C,$D$6)=0," ",SUMIFS('Quick Stats Data'!D:D,'Quick Stats Data'!A:A,$C$119,'Quick Stats Data'!$B:$B,$C124,'Quick Stats Data'!$C:$C,$D$6))</f>
        <v>23.779879999999999</v>
      </c>
      <c r="E124" s="128" t="str">
        <f>IF(SUMIFS('Quick Stats Data'!K:K,'Quick Stats Data'!A:A,$C$119,'Quick Stats Data'!B:B,C124,'Quick Stats Data'!C:C,$D$6)&gt;=50,"**",(IF(SUMIFS('Quick Stats Data'!K:K,'Quick Stats Data'!A:A,$C$119,'Quick Stats Data'!B:B,C124,'Quick Stats Data'!C:C,$D$6)&gt;25,IF(SUMIFS('Quick Stats Data'!K:K,'Quick Stats Data'!A:A,$C$119,'Quick Stats Data'!B:B,C124,'Quick Stats Data'!C:C,$D$6),"*"," ")," ")))</f>
        <v xml:space="preserve"> </v>
      </c>
      <c r="F124" s="128">
        <f>IF(SUMIFS('Quick Stats Data'!E:E,'Quick Stats Data'!A:A,$C$119,'Quick Stats Data'!$B:$B,$C124,'Quick Stats Data'!$C:$C,$D$6)=0," ",SUMIFS('Quick Stats Data'!E:E,'Quick Stats Data'!A:A,$C$119,'Quick Stats Data'!$B:$B,$C124,'Quick Stats Data'!$C:$C,$D$6))</f>
        <v>22.255140000000001</v>
      </c>
      <c r="G124" s="128">
        <f>IF(SUMIFS('Quick Stats Data'!F:F,'Quick Stats Data'!A:A,$C$119,'Quick Stats Data'!$B:$B,$C124,'Quick Stats Data'!$C:$C,$D$6)=0," ",SUMIFS('Quick Stats Data'!F:F,'Quick Stats Data'!A:A,$C$119,'Quick Stats Data'!$B:$B,$C124,'Quick Stats Data'!$C:$C,$D$6))</f>
        <v>25.37499</v>
      </c>
      <c r="H124" s="127">
        <f>IF(SUMIFS('Quick Stats Data'!D:D,'Quick Stats Data'!A:A,$C$119,'Quick Stats Data'!$B:$B,$C124,'Quick Stats Data'!$C:$C,$H$6)=0," ",SUMIFS('Quick Stats Data'!D:D,'Quick Stats Data'!A:A,$C$119,'Quick Stats Data'!$B:$B,$C124,'Quick Stats Data'!$C:$C,$H$6))</f>
        <v>23.23095</v>
      </c>
      <c r="I124" s="128" t="str">
        <f>IF(SUMIFS('Quick Stats Data'!K:K,'Quick Stats Data'!A:A,$C$119,'Quick Stats Data'!B:B,C124,'Quick Stats Data'!C:C,$H$6)&gt;=50,"**",(IF(SUMIFS('Quick Stats Data'!K:K,'Quick Stats Data'!A:A,$C$119,'Quick Stats Data'!B:B,C124,'Quick Stats Data'!C:C,$H$6)&gt;25,IF(SUMIFS('Quick Stats Data'!K:K,'Quick Stats Data'!A:A,$C$119,'Quick Stats Data'!B:B,C124,'Quick Stats Data'!C:C,$H$6),"*"," ")," ")))</f>
        <v xml:space="preserve"> </v>
      </c>
      <c r="J124" s="128">
        <f>IF(SUMIFS('Quick Stats Data'!E:E,'Quick Stats Data'!A:A,$C$119,'Quick Stats Data'!$B:$B,$C124,'Quick Stats Data'!$C:$C,$H$6)=0," ",SUMIFS('Quick Stats Data'!E:E,'Quick Stats Data'!A:A,$C$119,'Quick Stats Data'!$B:$B,$C124,'Quick Stats Data'!$C:$C,$H$6))</f>
        <v>21.7775</v>
      </c>
      <c r="K124" s="128">
        <f>IF(SUMIFS('Quick Stats Data'!F:F,'Quick Stats Data'!A:A,$C$119,'Quick Stats Data'!$B:$B,$C124,'Quick Stats Data'!$C:$C,$H$6)=0," ",SUMIFS('Quick Stats Data'!F:F,'Quick Stats Data'!A:A,$C$119,'Quick Stats Data'!$B:$B,$C124,'Quick Stats Data'!$C:$C,$H$6))</f>
        <v>24.750710000000002</v>
      </c>
      <c r="L124" s="127">
        <f>IF(SUMIFS('Quick Stats Data'!D:D,'Quick Stats Data'!A:A,$C$119,'Quick Stats Data'!$B:$B,$C124,'Quick Stats Data'!$C:$C,$L$6)=0," ",SUMIFS('Quick Stats Data'!D:D,'Quick Stats Data'!A:A,$C$119,'Quick Stats Data'!$B:$B,$C124,'Quick Stats Data'!$C:$C,$L$6))</f>
        <v>24.19511</v>
      </c>
      <c r="M124" s="128" t="str">
        <f>IF(SUMIFS('Quick Stats Data'!K:K,'Quick Stats Data'!A:A,$C$119,'Quick Stats Data'!B:B,C124,'Quick Stats Data'!C:C,$L$6)&gt;=50,"**",(IF(SUMIFS('Quick Stats Data'!K:K,'Quick Stats Data'!A:A,$C$119,'Quick Stats Data'!B:B,C124,'Quick Stats Data'!C:C,$L$6)&gt;25,IF(SUMIFS('Quick Stats Data'!K:K,'Quick Stats Data'!A:A,$C$119,'Quick Stats Data'!B:B,C124,'Quick Stats Data'!C:C,$L$6),"*"," ")," ")))</f>
        <v xml:space="preserve"> </v>
      </c>
      <c r="N124" s="128">
        <f>IF(SUMIFS('Quick Stats Data'!E:E,'Quick Stats Data'!A:A,$C$119,'Quick Stats Data'!$B:$B,$C124,'Quick Stats Data'!$C:$C,$L$6)=0," ",SUMIFS('Quick Stats Data'!E:E,'Quick Stats Data'!A:A,$C$119,'Quick Stats Data'!$B:$B,$C124,'Quick Stats Data'!$C:$C,$L$6))</f>
        <v>22.728210000000001</v>
      </c>
      <c r="O124" s="128">
        <f>IF(SUMIFS('Quick Stats Data'!F:F,'Quick Stats Data'!A:A,$C$119,'Quick Stats Data'!$B:$B,$C124,'Quick Stats Data'!$C:$C,$L$6)=0," ",SUMIFS('Quick Stats Data'!F:F,'Quick Stats Data'!A:A,$C$119,'Quick Stats Data'!$B:$B,$C124,'Quick Stats Data'!$C:$C,$L$6))</f>
        <v>25.725169999999999</v>
      </c>
      <c r="P124" s="127">
        <f>IF(SUMIFS('Quick Stats Data'!D:D,'Quick Stats Data'!A:A,$C$119,'Quick Stats Data'!$B:$B,$C124,'Quick Stats Data'!$C:$C,$P$6)=0," ",SUMIFS('Quick Stats Data'!D:D,'Quick Stats Data'!A:A,$C$119,'Quick Stats Data'!$B:$B,$C124,'Quick Stats Data'!$C:$C,$P$6))</f>
        <v>27.560500000000001</v>
      </c>
      <c r="Q124" s="128" t="str">
        <f>IF(SUMIFS('Quick Stats Data'!K:K,'Quick Stats Data'!A:A,$C$119,'Quick Stats Data'!B:B,C124,'Quick Stats Data'!C:C,$P$6)&gt;=50,"**",(IF(SUMIFS('Quick Stats Data'!K:K,'Quick Stats Data'!A:A,$C$119,'Quick Stats Data'!B:B,C124,'Quick Stats Data'!C:C,$P$6)&gt;25,IF(SUMIFS('Quick Stats Data'!K:K,'Quick Stats Data'!A:A,$C$119,'Quick Stats Data'!B:B,C124,'Quick Stats Data'!C:C,$P$6),"*"," ")," ")))</f>
        <v xml:space="preserve"> </v>
      </c>
      <c r="R124" s="128">
        <f>IF(SUMIFS('Quick Stats Data'!E:E,'Quick Stats Data'!A:A,$C$119,'Quick Stats Data'!$B:$B,$C124,'Quick Stats Data'!$C:$C,$P$6)=0," ",SUMIFS('Quick Stats Data'!E:E,'Quick Stats Data'!A:A,$C$119,'Quick Stats Data'!$B:$B,$C124,'Quick Stats Data'!$C:$C,$P$6))</f>
        <v>26.03783</v>
      </c>
      <c r="S124" s="128">
        <f>IF(SUMIFS('Quick Stats Data'!F:F,'Quick Stats Data'!A:A,$C$119,'Quick Stats Data'!$B:$B,$C124,'Quick Stats Data'!$C:$C,$P$6)=0," ",SUMIFS('Quick Stats Data'!F:F,'Quick Stats Data'!A:A,$C$119,'Quick Stats Data'!$B:$B,$C124,'Quick Stats Data'!$C:$C,$P$6))</f>
        <v>29.137129999999999</v>
      </c>
      <c r="T124" s="127">
        <f>SUMIFS('Quick Stats Data'!D:D,'Quick Stats Data'!$A:$A,$C$119,'Quick Stats Data'!$B:$B,$C124,'Quick Stats Data'!$C:$C,$T$6)</f>
        <v>24.734400000000001</v>
      </c>
      <c r="U124" s="127"/>
      <c r="V124" s="128">
        <f>SUMIFS('Quick Stats Data'!E:E,'Quick Stats Data'!$A:$A,$C$119,'Quick Stats Data'!$B:$B,$C124,'Quick Stats Data'!$C:$C,$T$6)</f>
        <v>23.97662</v>
      </c>
      <c r="W124" s="128">
        <f>SUMIFS('Quick Stats Data'!F:F,'Quick Stats Data'!$A:$A,$C$119,'Quick Stats Data'!$B:$B,$C124,'Quick Stats Data'!$C:$C,$T$6)</f>
        <v>25.508099999999999</v>
      </c>
    </row>
    <row r="125" spans="1:23" ht="15" customHeight="1">
      <c r="C125" s="63"/>
      <c r="D125" s="68"/>
      <c r="E125" s="68"/>
      <c r="F125" s="63"/>
      <c r="G125" s="63"/>
      <c r="H125" s="68"/>
      <c r="I125" s="68"/>
      <c r="J125" s="63"/>
      <c r="K125" s="63"/>
      <c r="L125" s="68"/>
      <c r="M125" s="68"/>
      <c r="N125" s="63"/>
      <c r="O125" s="63"/>
      <c r="P125" s="68"/>
      <c r="Q125" s="68"/>
      <c r="R125" s="63"/>
      <c r="S125" s="63"/>
      <c r="T125" s="68"/>
      <c r="U125" s="68"/>
      <c r="V125" s="63"/>
      <c r="W125" s="63"/>
    </row>
    <row r="126" spans="1:23" ht="30.75" customHeight="1">
      <c r="C126" s="149" t="s">
        <v>460</v>
      </c>
      <c r="D126" s="148" t="s">
        <v>91</v>
      </c>
      <c r="E126" s="148"/>
      <c r="F126" s="148" t="s">
        <v>90</v>
      </c>
      <c r="G126" s="148" t="s">
        <v>89</v>
      </c>
      <c r="H126" s="148" t="s">
        <v>91</v>
      </c>
      <c r="I126" s="148"/>
      <c r="J126" s="148" t="s">
        <v>90</v>
      </c>
      <c r="K126" s="148" t="s">
        <v>89</v>
      </c>
      <c r="L126" s="148" t="s">
        <v>91</v>
      </c>
      <c r="M126" s="148"/>
      <c r="N126" s="148" t="s">
        <v>90</v>
      </c>
      <c r="O126" s="148" t="s">
        <v>89</v>
      </c>
      <c r="P126" s="148" t="s">
        <v>91</v>
      </c>
      <c r="Q126" s="148"/>
      <c r="R126" s="148" t="s">
        <v>90</v>
      </c>
      <c r="S126" s="148" t="s">
        <v>89</v>
      </c>
      <c r="T126" s="148" t="s">
        <v>91</v>
      </c>
      <c r="U126" s="148"/>
      <c r="V126" s="148" t="s">
        <v>90</v>
      </c>
      <c r="W126" s="148" t="s">
        <v>89</v>
      </c>
    </row>
    <row r="127" spans="1:23" ht="15" customHeight="1">
      <c r="C127" s="126" t="s">
        <v>430</v>
      </c>
      <c r="D127" s="127">
        <f>IF(SUMIFS('Quick Stats Data'!D:D,'Quick Stats Data'!A:A,$C$126,'Quick Stats Data'!$B:$B,$C127,'Quick Stats Data'!$C:$C,$D$6)=0," ",SUMIFS('Quick Stats Data'!D:D,'Quick Stats Data'!A:A,$C$126,'Quick Stats Data'!$B:$B,$C127,'Quick Stats Data'!$C:$C,$D$6))</f>
        <v>59.09</v>
      </c>
      <c r="E127" s="128" t="str">
        <f>IF(SUMIFS('Quick Stats Data'!K:K,'Quick Stats Data'!A:A,$C$126,'Quick Stats Data'!B:B,C127,'Quick Stats Data'!C:C,$D$6)&gt;=50,"**",(IF(SUMIFS('Quick Stats Data'!K:K,'Quick Stats Data'!A:A,$C$126,'Quick Stats Data'!B:B,C127,'Quick Stats Data'!C:C,$D$6)&gt;25,IF(SUMIFS('Quick Stats Data'!K:K,'Quick Stats Data'!A:A,$C$126,'Quick Stats Data'!B:B,C127,'Quick Stats Data'!C:C,$D$6),"*"," ")," ")))</f>
        <v xml:space="preserve"> </v>
      </c>
      <c r="F127" s="128">
        <f>IF(SUMIFS('Quick Stats Data'!E:E,'Quick Stats Data'!A:A,$C$126,'Quick Stats Data'!$B:$B,$C127,'Quick Stats Data'!$C:$C,$D$6)=0," ",SUMIFS('Quick Stats Data'!E:E,'Quick Stats Data'!A:A,$C$126,'Quick Stats Data'!$B:$B,$C127,'Quick Stats Data'!$C:$C,$D$6))</f>
        <v>55.64</v>
      </c>
      <c r="G127" s="128">
        <f>IF(SUMIFS('Quick Stats Data'!F:F,'Quick Stats Data'!A:A,$C$126,'Quick Stats Data'!$B:$B,$C127,'Quick Stats Data'!$C:$C,$D$6)=0," ",SUMIFS('Quick Stats Data'!F:F,'Quick Stats Data'!A:A,$C$126,'Quick Stats Data'!$B:$B,$C127,'Quick Stats Data'!$C:$C,$D$6))</f>
        <v>62.46</v>
      </c>
      <c r="H127" s="127">
        <f>IF(SUMIFS('Quick Stats Data'!D:D,'Quick Stats Data'!A:A,$C$126,'Quick Stats Data'!$B:$B,$C127,'Quick Stats Data'!$C:$C,$H$6)=0," ",SUMIFS('Quick Stats Data'!D:D,'Quick Stats Data'!A:A,$C$126,'Quick Stats Data'!$B:$B,$C127,'Quick Stats Data'!$C:$C,$H$6))</f>
        <v>55.53</v>
      </c>
      <c r="I127" s="128" t="str">
        <f>IF(SUMIFS('Quick Stats Data'!K:K,'Quick Stats Data'!A:A,$C$126,'Quick Stats Data'!B:B,C127,'Quick Stats Data'!C:C,$H$6)&gt;=50,"**",(IF(SUMIFS('Quick Stats Data'!K:K,'Quick Stats Data'!A:A,$C$126,'Quick Stats Data'!B:B,C127,'Quick Stats Data'!C:C,$H$6)&gt;25,IF(SUMIFS('Quick Stats Data'!K:K,'Quick Stats Data'!A:A,$C$126,'Quick Stats Data'!B:B,C127,'Quick Stats Data'!C:C,$H$6),"*"," ")," ")))</f>
        <v xml:space="preserve"> </v>
      </c>
      <c r="J127" s="128">
        <f>IF(SUMIFS('Quick Stats Data'!E:E,'Quick Stats Data'!A:A,$C$126,'Quick Stats Data'!$B:$B,$C127,'Quick Stats Data'!$C:$C,$H$6)=0," ",SUMIFS('Quick Stats Data'!E:E,'Quick Stats Data'!A:A,$C$126,'Quick Stats Data'!$B:$B,$C127,'Quick Stats Data'!$C:$C,$H$6))</f>
        <v>52.12</v>
      </c>
      <c r="K127" s="128">
        <f>IF(SUMIFS('Quick Stats Data'!F:F,'Quick Stats Data'!A:A,$C$126,'Quick Stats Data'!$B:$B,$C127,'Quick Stats Data'!$C:$C,$H$6)=0," ",SUMIFS('Quick Stats Data'!F:F,'Quick Stats Data'!A:A,$C$126,'Quick Stats Data'!$B:$B,$C127,'Quick Stats Data'!$C:$C,$H$6))</f>
        <v>58.89</v>
      </c>
      <c r="L127" s="127">
        <f>IF(SUMIFS('Quick Stats Data'!D:D,'Quick Stats Data'!A:A,$C$126,'Quick Stats Data'!$B:$B,$C127,'Quick Stats Data'!$C:$C,$L$6)=0," ",SUMIFS('Quick Stats Data'!D:D,'Quick Stats Data'!A:A,$C$126,'Quick Stats Data'!$B:$B,$C127,'Quick Stats Data'!$C:$C,$L$6))</f>
        <v>53.05</v>
      </c>
      <c r="M127" s="128" t="str">
        <f>IF(SUMIFS('Quick Stats Data'!K:K,'Quick Stats Data'!A:A,$C$126,'Quick Stats Data'!B:B,C127,'Quick Stats Data'!C:C,$L$6)&gt;=50,"**",(IF(SUMIFS('Quick Stats Data'!K:K,'Quick Stats Data'!A:A,$C$126,'Quick Stats Data'!B:B,C127,'Quick Stats Data'!C:C,$L$6)&gt;25,IF(SUMIFS('Quick Stats Data'!K:K,'Quick Stats Data'!A:A,$C$126,'Quick Stats Data'!B:B,C127,'Quick Stats Data'!C:C,$L$6),"*"," ")," ")))</f>
        <v xml:space="preserve"> </v>
      </c>
      <c r="N127" s="128">
        <f>IF(SUMIFS('Quick Stats Data'!E:E,'Quick Stats Data'!A:A,$C$126,'Quick Stats Data'!$B:$B,$C127,'Quick Stats Data'!$C:$C,$L$6)=0," ",SUMIFS('Quick Stats Data'!E:E,'Quick Stats Data'!A:A,$C$126,'Quick Stats Data'!$B:$B,$C127,'Quick Stats Data'!$C:$C,$L$6))</f>
        <v>49.85</v>
      </c>
      <c r="O127" s="128">
        <f>IF(SUMIFS('Quick Stats Data'!F:F,'Quick Stats Data'!A:A,$C$126,'Quick Stats Data'!$B:$B,$C127,'Quick Stats Data'!$C:$C,$L$6)=0," ",SUMIFS('Quick Stats Data'!F:F,'Quick Stats Data'!A:A,$C$126,'Quick Stats Data'!$B:$B,$C127,'Quick Stats Data'!$C:$C,$L$6))</f>
        <v>56.23</v>
      </c>
      <c r="P127" s="127">
        <f>IF(SUMIFS('Quick Stats Data'!D:D,'Quick Stats Data'!A:A,$C$126,'Quick Stats Data'!$B:$B,$C127,'Quick Stats Data'!$C:$C,$P$6)=0," ",SUMIFS('Quick Stats Data'!D:D,'Quick Stats Data'!A:A,$C$126,'Quick Stats Data'!$B:$B,$C127,'Quick Stats Data'!$C:$C,$P$6))</f>
        <v>59.09</v>
      </c>
      <c r="Q127" s="128" t="str">
        <f>IF(SUMIFS('Quick Stats Data'!K:K,'Quick Stats Data'!A:A,$C$126,'Quick Stats Data'!B:B,C127,'Quick Stats Data'!C:C,$P$6)&gt;=50,"**",(IF(SUMIFS('Quick Stats Data'!K:K,'Quick Stats Data'!A:A,$C$126,'Quick Stats Data'!B:B,C127,'Quick Stats Data'!C:C,$P$6)&gt;25,IF(SUMIFS('Quick Stats Data'!K:K,'Quick Stats Data'!A:A,$C$126,'Quick Stats Data'!B:B,C127,'Quick Stats Data'!C:C,$P$6),"*"," ")," ")))</f>
        <v xml:space="preserve"> </v>
      </c>
      <c r="R127" s="128">
        <f>IF(SUMIFS('Quick Stats Data'!E:E,'Quick Stats Data'!A:A,$C$126,'Quick Stats Data'!$B:$B,$C127,'Quick Stats Data'!$C:$C,$P$6)=0," ",SUMIFS('Quick Stats Data'!E:E,'Quick Stats Data'!A:A,$C$126,'Quick Stats Data'!$B:$B,$C127,'Quick Stats Data'!$C:$C,$P$6))</f>
        <v>56.24</v>
      </c>
      <c r="S127" s="128">
        <f>IF(SUMIFS('Quick Stats Data'!F:F,'Quick Stats Data'!A:A,$C$126,'Quick Stats Data'!$B:$B,$C127,'Quick Stats Data'!$C:$C,$P$6)=0," ",SUMIFS('Quick Stats Data'!F:F,'Quick Stats Data'!A:A,$C$126,'Quick Stats Data'!$B:$B,$C127,'Quick Stats Data'!$C:$C,$P$6))</f>
        <v>61.89</v>
      </c>
      <c r="T127" s="127">
        <f>SUMIFS('Quick Stats Data'!D:D,'Quick Stats Data'!$A:$A,$C$126,'Quick Stats Data'!$B:$B,$C127,'Quick Stats Data'!$C:$C,$T$6)</f>
        <v>56.88</v>
      </c>
      <c r="U127" s="127"/>
      <c r="V127" s="128">
        <f>SUMIFS('Quick Stats Data'!E:E,'Quick Stats Data'!$A:$A,$C$126,'Quick Stats Data'!$B:$B,$C127,'Quick Stats Data'!$C:$C,$T$6)</f>
        <v>55.25</v>
      </c>
      <c r="W127" s="128">
        <f>SUMIFS('Quick Stats Data'!F:F,'Quick Stats Data'!$A:$A,$C$126,'Quick Stats Data'!$B:$B,$C127,'Quick Stats Data'!$C:$C,$T$6)</f>
        <v>58.5</v>
      </c>
    </row>
    <row r="128" spans="1:23" ht="15" customHeight="1">
      <c r="C128" s="126" t="s">
        <v>431</v>
      </c>
      <c r="D128" s="127">
        <f>IF(SUMIFS('Quick Stats Data'!D:D,'Quick Stats Data'!A:A,$C$126,'Quick Stats Data'!$B:$B,$C128,'Quick Stats Data'!$C:$C,$D$6)=0," ",SUMIFS('Quick Stats Data'!D:D,'Quick Stats Data'!A:A,$C$126,'Quick Stats Data'!$B:$B,$C128,'Quick Stats Data'!$C:$C,$D$6))</f>
        <v>18.05</v>
      </c>
      <c r="E128" s="128" t="str">
        <f>IF(SUMIFS('Quick Stats Data'!K:K,'Quick Stats Data'!A:A,$C$126,'Quick Stats Data'!B:B,C128,'Quick Stats Data'!C:C,$D$6)&gt;=50,"**",(IF(SUMIFS('Quick Stats Data'!K:K,'Quick Stats Data'!A:A,$C$126,'Quick Stats Data'!B:B,C128,'Quick Stats Data'!C:C,$D$6)&gt;25,IF(SUMIFS('Quick Stats Data'!K:K,'Quick Stats Data'!A:A,$C$126,'Quick Stats Data'!B:B,C128,'Quick Stats Data'!C:C,$D$6),"*"," ")," ")))</f>
        <v xml:space="preserve"> </v>
      </c>
      <c r="F128" s="128">
        <f>IF(SUMIFS('Quick Stats Data'!E:E,'Quick Stats Data'!A:A,$C$126,'Quick Stats Data'!$B:$B,$C128,'Quick Stats Data'!$C:$C,$D$6)=0," ",SUMIFS('Quick Stats Data'!E:E,'Quick Stats Data'!A:A,$C$126,'Quick Stats Data'!$B:$B,$C128,'Quick Stats Data'!$C:$C,$D$6))</f>
        <v>15.53</v>
      </c>
      <c r="G128" s="128">
        <f>IF(SUMIFS('Quick Stats Data'!F:F,'Quick Stats Data'!A:A,$C$126,'Quick Stats Data'!$B:$B,$C128,'Quick Stats Data'!$C:$C,$D$6)=0," ",SUMIFS('Quick Stats Data'!F:F,'Quick Stats Data'!A:A,$C$126,'Quick Stats Data'!$B:$B,$C128,'Quick Stats Data'!$C:$C,$D$6))</f>
        <v>20.89</v>
      </c>
      <c r="H128" s="127">
        <f>IF(SUMIFS('Quick Stats Data'!D:D,'Quick Stats Data'!A:A,$C$126,'Quick Stats Data'!$B:$B,$C128,'Quick Stats Data'!$C:$C,$H$6)=0," ",SUMIFS('Quick Stats Data'!D:D,'Quick Stats Data'!A:A,$C$126,'Quick Stats Data'!$B:$B,$C128,'Quick Stats Data'!$C:$C,$H$6))</f>
        <v>17.100000000000001</v>
      </c>
      <c r="I128" s="128" t="str">
        <f>IF(SUMIFS('Quick Stats Data'!K:K,'Quick Stats Data'!A:A,$C$126,'Quick Stats Data'!B:B,C128,'Quick Stats Data'!C:C,$H$6)&gt;=50,"**",(IF(SUMIFS('Quick Stats Data'!K:K,'Quick Stats Data'!A:A,$C$126,'Quick Stats Data'!B:B,C128,'Quick Stats Data'!C:C,$H$6)&gt;25,IF(SUMIFS('Quick Stats Data'!K:K,'Quick Stats Data'!A:A,$C$126,'Quick Stats Data'!B:B,C128,'Quick Stats Data'!C:C,$H$6),"*"," ")," ")))</f>
        <v xml:space="preserve"> </v>
      </c>
      <c r="J128" s="128">
        <f>IF(SUMIFS('Quick Stats Data'!E:E,'Quick Stats Data'!A:A,$C$126,'Quick Stats Data'!$B:$B,$C128,'Quick Stats Data'!$C:$C,$H$6)=0," ",SUMIFS('Quick Stats Data'!E:E,'Quick Stats Data'!A:A,$C$126,'Quick Stats Data'!$B:$B,$C128,'Quick Stats Data'!$C:$C,$H$6))</f>
        <v>14.37</v>
      </c>
      <c r="K128" s="128">
        <f>IF(SUMIFS('Quick Stats Data'!F:F,'Quick Stats Data'!A:A,$C$126,'Quick Stats Data'!$B:$B,$C128,'Quick Stats Data'!$C:$C,$H$6)=0," ",SUMIFS('Quick Stats Data'!F:F,'Quick Stats Data'!A:A,$C$126,'Quick Stats Data'!$B:$B,$C128,'Quick Stats Data'!$C:$C,$H$6))</f>
        <v>20.239999999999998</v>
      </c>
      <c r="L128" s="127">
        <f>IF(SUMIFS('Quick Stats Data'!D:D,'Quick Stats Data'!A:A,$C$126,'Quick Stats Data'!$B:$B,$C128,'Quick Stats Data'!$C:$C,$L$6)=0," ",SUMIFS('Quick Stats Data'!D:D,'Quick Stats Data'!A:A,$C$126,'Quick Stats Data'!$B:$B,$C128,'Quick Stats Data'!$C:$C,$L$6))</f>
        <v>22.09</v>
      </c>
      <c r="M128" s="128" t="str">
        <f>IF(SUMIFS('Quick Stats Data'!K:K,'Quick Stats Data'!A:A,$C$126,'Quick Stats Data'!B:B,C128,'Quick Stats Data'!C:C,$L$6)&gt;=50,"**",(IF(SUMIFS('Quick Stats Data'!K:K,'Quick Stats Data'!A:A,$C$126,'Quick Stats Data'!B:B,C128,'Quick Stats Data'!C:C,$L$6)&gt;25,IF(SUMIFS('Quick Stats Data'!K:K,'Quick Stats Data'!A:A,$C$126,'Quick Stats Data'!B:B,C128,'Quick Stats Data'!C:C,$L$6),"*"," ")," ")))</f>
        <v xml:space="preserve"> </v>
      </c>
      <c r="N128" s="128">
        <f>IF(SUMIFS('Quick Stats Data'!E:E,'Quick Stats Data'!A:A,$C$126,'Quick Stats Data'!$B:$B,$C128,'Quick Stats Data'!$C:$C,$L$6)=0," ",SUMIFS('Quick Stats Data'!E:E,'Quick Stats Data'!A:A,$C$126,'Quick Stats Data'!$B:$B,$C128,'Quick Stats Data'!$C:$C,$L$6))</f>
        <v>19.440000000000001</v>
      </c>
      <c r="O128" s="128">
        <f>IF(SUMIFS('Quick Stats Data'!F:F,'Quick Stats Data'!A:A,$C$126,'Quick Stats Data'!$B:$B,$C128,'Quick Stats Data'!$C:$C,$L$6)=0," ",SUMIFS('Quick Stats Data'!F:F,'Quick Stats Data'!A:A,$C$126,'Quick Stats Data'!$B:$B,$C128,'Quick Stats Data'!$C:$C,$L$6))</f>
        <v>24.99</v>
      </c>
      <c r="P128" s="127">
        <f>IF(SUMIFS('Quick Stats Data'!D:D,'Quick Stats Data'!A:A,$C$126,'Quick Stats Data'!$B:$B,$C128,'Quick Stats Data'!$C:$C,$P$6)=0," ",SUMIFS('Quick Stats Data'!D:D,'Quick Stats Data'!A:A,$C$126,'Quick Stats Data'!$B:$B,$C128,'Quick Stats Data'!$C:$C,$P$6))</f>
        <v>17.5</v>
      </c>
      <c r="Q128" s="128" t="str">
        <f>IF(SUMIFS('Quick Stats Data'!K:K,'Quick Stats Data'!A:A,$C$126,'Quick Stats Data'!B:B,C128,'Quick Stats Data'!C:C,$P$6)&gt;=50,"**",(IF(SUMIFS('Quick Stats Data'!K:K,'Quick Stats Data'!A:A,$C$126,'Quick Stats Data'!B:B,C128,'Quick Stats Data'!C:C,$P$6)&gt;25,IF(SUMIFS('Quick Stats Data'!K:K,'Quick Stats Data'!A:A,$C$126,'Quick Stats Data'!B:B,C128,'Quick Stats Data'!C:C,$P$6),"*"," ")," ")))</f>
        <v xml:space="preserve"> </v>
      </c>
      <c r="R128" s="128">
        <f>IF(SUMIFS('Quick Stats Data'!E:E,'Quick Stats Data'!A:A,$C$126,'Quick Stats Data'!$B:$B,$C128,'Quick Stats Data'!$C:$C,$P$6)=0," ",SUMIFS('Quick Stats Data'!E:E,'Quick Stats Data'!A:A,$C$126,'Quick Stats Data'!$B:$B,$C128,'Quick Stats Data'!$C:$C,$P$6))</f>
        <v>15.34</v>
      </c>
      <c r="S128" s="128">
        <f>IF(SUMIFS('Quick Stats Data'!F:F,'Quick Stats Data'!A:A,$C$126,'Quick Stats Data'!$B:$B,$C128,'Quick Stats Data'!$C:$C,$P$6)=0," ",SUMIFS('Quick Stats Data'!F:F,'Quick Stats Data'!A:A,$C$126,'Quick Stats Data'!$B:$B,$C128,'Quick Stats Data'!$C:$C,$P$6))</f>
        <v>19.899999999999999</v>
      </c>
      <c r="T128" s="127">
        <f>SUMIFS('Quick Stats Data'!D:D,'Quick Stats Data'!$A:$A,$C$126,'Quick Stats Data'!$B:$B,$C128,'Quick Stats Data'!$C:$C,$T$6)</f>
        <v>18.600000000000001</v>
      </c>
      <c r="U128" s="127"/>
      <c r="V128" s="128">
        <f>SUMIFS('Quick Stats Data'!E:E,'Quick Stats Data'!$A:$A,$C$126,'Quick Stats Data'!$B:$B,$C128,'Quick Stats Data'!$C:$C,$T$6)</f>
        <v>17.239999999999998</v>
      </c>
      <c r="W128" s="128">
        <f>SUMIFS('Quick Stats Data'!F:F,'Quick Stats Data'!$A:$A,$C$126,'Quick Stats Data'!$B:$B,$C128,'Quick Stats Data'!$C:$C,$T$6)</f>
        <v>20.03</v>
      </c>
    </row>
    <row r="129" spans="1:23" ht="15" customHeight="1">
      <c r="C129" s="126" t="s">
        <v>432</v>
      </c>
      <c r="D129" s="127">
        <f>IF(SUMIFS('Quick Stats Data'!D:D,'Quick Stats Data'!A:A,$C$126,'Quick Stats Data'!$B:$B,$C129,'Quick Stats Data'!$C:$C,$D$6)=0," ",SUMIFS('Quick Stats Data'!D:D,'Quick Stats Data'!A:A,$C$126,'Quick Stats Data'!$B:$B,$C129,'Quick Stats Data'!$C:$C,$D$6))</f>
        <v>16.97</v>
      </c>
      <c r="E129" s="128" t="str">
        <f>IF(SUMIFS('Quick Stats Data'!K:K,'Quick Stats Data'!A:A,$C$126,'Quick Stats Data'!B:B,C129,'Quick Stats Data'!C:C,$D$6)&gt;=50,"**",(IF(SUMIFS('Quick Stats Data'!K:K,'Quick Stats Data'!A:A,$C$126,'Quick Stats Data'!B:B,C129,'Quick Stats Data'!C:C,$D$6)&gt;25,IF(SUMIFS('Quick Stats Data'!K:K,'Quick Stats Data'!A:A,$C$126,'Quick Stats Data'!B:B,C129,'Quick Stats Data'!C:C,$D$6),"*"," ")," ")))</f>
        <v xml:space="preserve"> </v>
      </c>
      <c r="F129" s="128">
        <f>IF(SUMIFS('Quick Stats Data'!E:E,'Quick Stats Data'!A:A,$C$126,'Quick Stats Data'!$B:$B,$C129,'Quick Stats Data'!$C:$C,$D$6)=0," ",SUMIFS('Quick Stats Data'!E:E,'Quick Stats Data'!A:A,$C$126,'Quick Stats Data'!$B:$B,$C129,'Quick Stats Data'!$C:$C,$D$6))</f>
        <v>14.5</v>
      </c>
      <c r="G129" s="128">
        <f>IF(SUMIFS('Quick Stats Data'!F:F,'Quick Stats Data'!A:A,$C$126,'Quick Stats Data'!$B:$B,$C129,'Quick Stats Data'!$C:$C,$D$6)=0," ",SUMIFS('Quick Stats Data'!F:F,'Quick Stats Data'!A:A,$C$126,'Quick Stats Data'!$B:$B,$C129,'Quick Stats Data'!$C:$C,$D$6))</f>
        <v>19.760000000000002</v>
      </c>
      <c r="H129" s="127">
        <f>IF(SUMIFS('Quick Stats Data'!D:D,'Quick Stats Data'!A:A,$C$126,'Quick Stats Data'!$B:$B,$C129,'Quick Stats Data'!$C:$C,$H$6)=0," ",SUMIFS('Quick Stats Data'!D:D,'Quick Stats Data'!A:A,$C$126,'Quick Stats Data'!$B:$B,$C129,'Quick Stats Data'!$C:$C,$H$6))</f>
        <v>19.670000000000002</v>
      </c>
      <c r="I129" s="128" t="str">
        <f>IF(SUMIFS('Quick Stats Data'!K:K,'Quick Stats Data'!A:A,$C$126,'Quick Stats Data'!B:B,C129,'Quick Stats Data'!C:C,$H$6)&gt;=50,"**",(IF(SUMIFS('Quick Stats Data'!K:K,'Quick Stats Data'!A:A,$C$126,'Quick Stats Data'!B:B,C129,'Quick Stats Data'!C:C,$H$6)&gt;25,IF(SUMIFS('Quick Stats Data'!K:K,'Quick Stats Data'!A:A,$C$126,'Quick Stats Data'!B:B,C129,'Quick Stats Data'!C:C,$H$6),"*"," ")," ")))</f>
        <v xml:space="preserve"> </v>
      </c>
      <c r="J129" s="128">
        <f>IF(SUMIFS('Quick Stats Data'!E:E,'Quick Stats Data'!A:A,$C$126,'Quick Stats Data'!$B:$B,$C129,'Quick Stats Data'!$C:$C,$H$6)=0," ",SUMIFS('Quick Stats Data'!E:E,'Quick Stats Data'!A:A,$C$126,'Quick Stats Data'!$B:$B,$C129,'Quick Stats Data'!$C:$C,$H$6))</f>
        <v>17.04</v>
      </c>
      <c r="K129" s="128">
        <f>IF(SUMIFS('Quick Stats Data'!F:F,'Quick Stats Data'!A:A,$C$126,'Quick Stats Data'!$B:$B,$C129,'Quick Stats Data'!$C:$C,$H$6)=0," ",SUMIFS('Quick Stats Data'!F:F,'Quick Stats Data'!A:A,$C$126,'Quick Stats Data'!$B:$B,$C129,'Quick Stats Data'!$C:$C,$H$6))</f>
        <v>22.61</v>
      </c>
      <c r="L129" s="127">
        <f>IF(SUMIFS('Quick Stats Data'!D:D,'Quick Stats Data'!A:A,$C$126,'Quick Stats Data'!$B:$B,$C129,'Quick Stats Data'!$C:$C,$L$6)=0," ",SUMIFS('Quick Stats Data'!D:D,'Quick Stats Data'!A:A,$C$126,'Quick Stats Data'!$B:$B,$C129,'Quick Stats Data'!$C:$C,$L$6))</f>
        <v>19.28</v>
      </c>
      <c r="M129" s="128" t="str">
        <f>IF(SUMIFS('Quick Stats Data'!K:K,'Quick Stats Data'!A:A,$C$126,'Quick Stats Data'!B:B,C129,'Quick Stats Data'!C:C,$L$6)&gt;=50,"**",(IF(SUMIFS('Quick Stats Data'!K:K,'Quick Stats Data'!A:A,$C$126,'Quick Stats Data'!B:B,C129,'Quick Stats Data'!C:C,$L$6)&gt;25,IF(SUMIFS('Quick Stats Data'!K:K,'Quick Stats Data'!A:A,$C$126,'Quick Stats Data'!B:B,C129,'Quick Stats Data'!C:C,$L$6),"*"," ")," ")))</f>
        <v xml:space="preserve"> </v>
      </c>
      <c r="N129" s="128">
        <f>IF(SUMIFS('Quick Stats Data'!E:E,'Quick Stats Data'!A:A,$C$126,'Quick Stats Data'!$B:$B,$C129,'Quick Stats Data'!$C:$C,$L$6)=0," ",SUMIFS('Quick Stats Data'!E:E,'Quick Stats Data'!A:A,$C$126,'Quick Stats Data'!$B:$B,$C129,'Quick Stats Data'!$C:$C,$L$6))</f>
        <v>16.91</v>
      </c>
      <c r="O129" s="128">
        <f>IF(SUMIFS('Quick Stats Data'!F:F,'Quick Stats Data'!A:A,$C$126,'Quick Stats Data'!$B:$B,$C129,'Quick Stats Data'!$C:$C,$L$6)=0," ",SUMIFS('Quick Stats Data'!F:F,'Quick Stats Data'!A:A,$C$126,'Quick Stats Data'!$B:$B,$C129,'Quick Stats Data'!$C:$C,$L$6))</f>
        <v>21.89</v>
      </c>
      <c r="P129" s="127">
        <f>IF(SUMIFS('Quick Stats Data'!D:D,'Quick Stats Data'!A:A,$C$126,'Quick Stats Data'!$B:$B,$C129,'Quick Stats Data'!$C:$C,$P$6)=0," ",SUMIFS('Quick Stats Data'!D:D,'Quick Stats Data'!A:A,$C$126,'Quick Stats Data'!$B:$B,$C129,'Quick Stats Data'!$C:$C,$P$6))</f>
        <v>17.09</v>
      </c>
      <c r="Q129" s="128" t="str">
        <f>IF(SUMIFS('Quick Stats Data'!K:K,'Quick Stats Data'!A:A,$C$126,'Quick Stats Data'!B:B,C129,'Quick Stats Data'!C:C,$P$6)&gt;=50,"**",(IF(SUMIFS('Quick Stats Data'!K:K,'Quick Stats Data'!A:A,$C$126,'Quick Stats Data'!B:B,C129,'Quick Stats Data'!C:C,$P$6)&gt;25,IF(SUMIFS('Quick Stats Data'!K:K,'Quick Stats Data'!A:A,$C$126,'Quick Stats Data'!B:B,C129,'Quick Stats Data'!C:C,$P$6),"*"," ")," ")))</f>
        <v xml:space="preserve"> </v>
      </c>
      <c r="R129" s="128">
        <f>IF(SUMIFS('Quick Stats Data'!E:E,'Quick Stats Data'!A:A,$C$126,'Quick Stats Data'!$B:$B,$C129,'Quick Stats Data'!$C:$C,$P$6)=0," ",SUMIFS('Quick Stats Data'!E:E,'Quick Stats Data'!A:A,$C$126,'Quick Stats Data'!$B:$B,$C129,'Quick Stats Data'!$C:$C,$P$6))</f>
        <v>15.29</v>
      </c>
      <c r="S129" s="128">
        <f>IF(SUMIFS('Quick Stats Data'!F:F,'Quick Stats Data'!A:A,$C$126,'Quick Stats Data'!$B:$B,$C129,'Quick Stats Data'!$C:$C,$P$6)=0," ",SUMIFS('Quick Stats Data'!F:F,'Quick Stats Data'!A:A,$C$126,'Quick Stats Data'!$B:$B,$C129,'Quick Stats Data'!$C:$C,$P$6))</f>
        <v>19.059999999999999</v>
      </c>
      <c r="T129" s="127">
        <f>SUMIFS('Quick Stats Data'!D:D,'Quick Stats Data'!$A:$A,$C$126,'Quick Stats Data'!$B:$B,$C129,'Quick Stats Data'!$C:$C,$T$6)</f>
        <v>18.05</v>
      </c>
      <c r="U129" s="127"/>
      <c r="V129" s="128">
        <f>SUMIFS('Quick Stats Data'!E:E,'Quick Stats Data'!$A:$A,$C$126,'Quick Stats Data'!$B:$B,$C129,'Quick Stats Data'!$C:$C,$T$6)</f>
        <v>16.79</v>
      </c>
      <c r="W129" s="128">
        <f>SUMIFS('Quick Stats Data'!F:F,'Quick Stats Data'!$A:$A,$C$126,'Quick Stats Data'!$B:$B,$C129,'Quick Stats Data'!$C:$C,$T$6)</f>
        <v>19.38</v>
      </c>
    </row>
    <row r="130" spans="1:23" ht="1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</row>
    <row r="131" spans="1:23" s="52" customFormat="1" ht="30.75" customHeight="1">
      <c r="C131" s="149" t="s">
        <v>529</v>
      </c>
      <c r="D131" s="148" t="s">
        <v>91</v>
      </c>
      <c r="E131" s="148"/>
      <c r="F131" s="148" t="s">
        <v>90</v>
      </c>
      <c r="G131" s="148" t="s">
        <v>89</v>
      </c>
      <c r="H131" s="148" t="s">
        <v>91</v>
      </c>
      <c r="I131" s="148"/>
      <c r="J131" s="148" t="s">
        <v>90</v>
      </c>
      <c r="K131" s="148" t="s">
        <v>89</v>
      </c>
      <c r="L131" s="148" t="s">
        <v>91</v>
      </c>
      <c r="M131" s="148"/>
      <c r="N131" s="148" t="s">
        <v>90</v>
      </c>
      <c r="O131" s="148" t="s">
        <v>89</v>
      </c>
      <c r="P131" s="148" t="s">
        <v>91</v>
      </c>
      <c r="Q131" s="148"/>
      <c r="R131" s="148" t="s">
        <v>90</v>
      </c>
      <c r="S131" s="148" t="s">
        <v>89</v>
      </c>
      <c r="T131" s="148" t="s">
        <v>91</v>
      </c>
      <c r="U131" s="148"/>
      <c r="V131" s="148" t="s">
        <v>90</v>
      </c>
      <c r="W131" s="148" t="s">
        <v>89</v>
      </c>
    </row>
    <row r="132" spans="1:23" ht="15" customHeight="1">
      <c r="C132" s="126" t="s">
        <v>425</v>
      </c>
      <c r="D132" s="127">
        <f>IF(SUMIFS('Quick Stats Data'!D:D,'Quick Stats Data'!A:A,$C$131,'Quick Stats Data'!$B:$B,$C132,'Quick Stats Data'!$C:$C,$D$6)=0," ",SUMIFS('Quick Stats Data'!D:D,'Quick Stats Data'!A:A,$C$131,'Quick Stats Data'!$B:$B,$C132,'Quick Stats Data'!$C:$C,$D$6))</f>
        <v>20.387720000000002</v>
      </c>
      <c r="E132" s="128" t="str">
        <f>IF(SUMIFS('Quick Stats Data'!K:K,'Quick Stats Data'!A:A,$C$131,'Quick Stats Data'!B:B,C132,'Quick Stats Data'!C:C,$D$6)&gt;=50,"**",(IF(SUMIFS('Quick Stats Data'!K:K,'Quick Stats Data'!A:A,$C$131,'Quick Stats Data'!B:B,C132,'Quick Stats Data'!C:C,$D$6)&gt;25,IF(SUMIFS('Quick Stats Data'!K:K,'Quick Stats Data'!A:A,$C$131,'Quick Stats Data'!B:B,C132,'Quick Stats Data'!C:C,$D$6),"*"," ")," ")))</f>
        <v xml:space="preserve"> </v>
      </c>
      <c r="F132" s="128">
        <f>IF(SUMIFS('Quick Stats Data'!E:E,'Quick Stats Data'!A:A,$C$131,'Quick Stats Data'!$B:$B,$C132,'Quick Stats Data'!$C:$C,$D$6)=0," ",SUMIFS('Quick Stats Data'!E:E,'Quick Stats Data'!A:A,$C$131,'Quick Stats Data'!$B:$B,$C132,'Quick Stats Data'!$C:$C,$D$6))</f>
        <v>18.769559999999998</v>
      </c>
      <c r="G132" s="128">
        <f>IF(SUMIFS('Quick Stats Data'!F:F,'Quick Stats Data'!A:A,$C$131,'Quick Stats Data'!$B:$B,$C132,'Quick Stats Data'!$C:$C,$D$6)=0," ",SUMIFS('Quick Stats Data'!F:F,'Quick Stats Data'!A:A,$C$131,'Quick Stats Data'!$B:$B,$C132,'Quick Stats Data'!$C:$C,$D$6))</f>
        <v>22.107410000000002</v>
      </c>
      <c r="H132" s="127">
        <f>IF(SUMIFS('Quick Stats Data'!D:D,'Quick Stats Data'!A:A,$C$131,'Quick Stats Data'!$B:$B,$C132,'Quick Stats Data'!$C:$C,$H$6)=0," ",SUMIFS('Quick Stats Data'!D:D,'Quick Stats Data'!A:A,$C$131,'Quick Stats Data'!$B:$B,$C132,'Quick Stats Data'!$C:$C,$H$6))</f>
        <v>24.430489999999999</v>
      </c>
      <c r="I132" s="128" t="str">
        <f>IF(SUMIFS('Quick Stats Data'!K:K,'Quick Stats Data'!A:A,$C$131,'Quick Stats Data'!B:B,C132,'Quick Stats Data'!C:C,$H$6)&gt;=50,"**",(IF(SUMIFS('Quick Stats Data'!K:K,'Quick Stats Data'!A:A,$C$131,'Quick Stats Data'!B:B,C132,'Quick Stats Data'!C:C,$H$6)&gt;25,IF(SUMIFS('Quick Stats Data'!K:K,'Quick Stats Data'!A:A,$C$131,'Quick Stats Data'!B:B,C132,'Quick Stats Data'!C:C,$H$6),"*"," ")," ")))</f>
        <v xml:space="preserve"> </v>
      </c>
      <c r="J132" s="128">
        <f>IF(SUMIFS('Quick Stats Data'!E:E,'Quick Stats Data'!A:A,$C$131,'Quick Stats Data'!$B:$B,$C132,'Quick Stats Data'!$C:$C,$H$6)=0," ",SUMIFS('Quick Stats Data'!E:E,'Quick Stats Data'!A:A,$C$131,'Quick Stats Data'!$B:$B,$C132,'Quick Stats Data'!$C:$C,$H$6))</f>
        <v>22.820920000000001</v>
      </c>
      <c r="K132" s="128">
        <f>IF(SUMIFS('Quick Stats Data'!F:F,'Quick Stats Data'!A:A,$C$131,'Quick Stats Data'!$B:$B,$C132,'Quick Stats Data'!$C:$C,$H$6)=0," ",SUMIFS('Quick Stats Data'!F:F,'Quick Stats Data'!A:A,$C$131,'Quick Stats Data'!$B:$B,$C132,'Quick Stats Data'!$C:$C,$H$6))</f>
        <v>26.115169999999999</v>
      </c>
      <c r="L132" s="127">
        <f>IF(SUMIFS('Quick Stats Data'!D:D,'Quick Stats Data'!A:A,$C$131,'Quick Stats Data'!$B:$B,$C132,'Quick Stats Data'!$C:$C,$L$6)=0," ",SUMIFS('Quick Stats Data'!D:D,'Quick Stats Data'!A:A,$C$131,'Quick Stats Data'!$B:$B,$C132,'Quick Stats Data'!$C:$C,$L$6))</f>
        <v>22.763400000000001</v>
      </c>
      <c r="M132" s="128" t="str">
        <f>IF(SUMIFS('Quick Stats Data'!K:K,'Quick Stats Data'!A:A,$C$131,'Quick Stats Data'!B:B,C132,'Quick Stats Data'!C:C,$L$6)&gt;=50,"**",(IF(SUMIFS('Quick Stats Data'!K:K,'Quick Stats Data'!A:A,$C$131,'Quick Stats Data'!B:B,C132,'Quick Stats Data'!C:C,$L$6)&gt;25,IF(SUMIFS('Quick Stats Data'!K:K,'Quick Stats Data'!A:A,$C$131,'Quick Stats Data'!B:B,C132,'Quick Stats Data'!C:C,$L$6),"*"," ")," ")))</f>
        <v xml:space="preserve"> </v>
      </c>
      <c r="N132" s="128">
        <f>IF(SUMIFS('Quick Stats Data'!E:E,'Quick Stats Data'!A:A,$C$131,'Quick Stats Data'!$B:$B,$C132,'Quick Stats Data'!$C:$C,$L$6)=0," ",SUMIFS('Quick Stats Data'!E:E,'Quick Stats Data'!A:A,$C$131,'Quick Stats Data'!$B:$B,$C132,'Quick Stats Data'!$C:$C,$L$6))</f>
        <v>21.179459999999999</v>
      </c>
      <c r="O132" s="128">
        <f>IF(SUMIFS('Quick Stats Data'!F:F,'Quick Stats Data'!A:A,$C$131,'Quick Stats Data'!$B:$B,$C132,'Quick Stats Data'!$C:$C,$L$6)=0," ",SUMIFS('Quick Stats Data'!F:F,'Quick Stats Data'!A:A,$C$131,'Quick Stats Data'!$B:$B,$C132,'Quick Stats Data'!$C:$C,$L$6))</f>
        <v>24.429079999999999</v>
      </c>
      <c r="P132" s="127">
        <f>IF(SUMIFS('Quick Stats Data'!D:D,'Quick Stats Data'!A:A,$C$131,'Quick Stats Data'!$B:$B,$C132,'Quick Stats Data'!$C:$C,$P$6)=0," ",SUMIFS('Quick Stats Data'!D:D,'Quick Stats Data'!A:A,$C$131,'Quick Stats Data'!$B:$B,$C132,'Quick Stats Data'!$C:$C,$P$6))</f>
        <v>19.60116</v>
      </c>
      <c r="Q132" s="128" t="str">
        <f>IF(SUMIFS('Quick Stats Data'!K:K,'Quick Stats Data'!A:A,$C$131,'Quick Stats Data'!B:B,C132,'Quick Stats Data'!C:C,$P$6)&gt;=50,"**",(IF(SUMIFS('Quick Stats Data'!K:K,'Quick Stats Data'!A:A,$C$131,'Quick Stats Data'!B:B,C132,'Quick Stats Data'!C:C,$P$6)&gt;25,IF(SUMIFS('Quick Stats Data'!K:K,'Quick Stats Data'!A:A,$C$131,'Quick Stats Data'!B:B,C132,'Quick Stats Data'!C:C,$P$6),"*"," ")," ")))</f>
        <v xml:space="preserve"> </v>
      </c>
      <c r="R132" s="128">
        <f>IF(SUMIFS('Quick Stats Data'!E:E,'Quick Stats Data'!A:A,$C$131,'Quick Stats Data'!$B:$B,$C132,'Quick Stats Data'!$C:$C,$P$6)=0," ",SUMIFS('Quick Stats Data'!E:E,'Quick Stats Data'!A:A,$C$131,'Quick Stats Data'!$B:$B,$C132,'Quick Stats Data'!$C:$C,$P$6))</f>
        <v>18.208960000000001</v>
      </c>
      <c r="S132" s="128">
        <f>IF(SUMIFS('Quick Stats Data'!F:F,'Quick Stats Data'!A:A,$C$131,'Quick Stats Data'!$B:$B,$C132,'Quick Stats Data'!$C:$C,$P$6)=0," ",SUMIFS('Quick Stats Data'!F:F,'Quick Stats Data'!A:A,$C$131,'Quick Stats Data'!$B:$B,$C132,'Quick Stats Data'!$C:$C,$P$6))</f>
        <v>21.072379999999999</v>
      </c>
      <c r="T132" s="127">
        <f>SUMIFS('Quick Stats Data'!D:D,'Quick Stats Data'!$A:$A,$C$131,'Quick Stats Data'!$B:$B,$C132,'Quick Stats Data'!$C:$C,$T$6)</f>
        <v>21.78744</v>
      </c>
      <c r="U132" s="127"/>
      <c r="V132" s="128">
        <f>SUMIFS('Quick Stats Data'!E:E,'Quick Stats Data'!$A:$A,$C$131,'Quick Stats Data'!$B:$B,$C132,'Quick Stats Data'!$C:$C,$T$6)</f>
        <v>20.99954</v>
      </c>
      <c r="W132" s="128">
        <f>SUMIFS('Quick Stats Data'!F:F,'Quick Stats Data'!$A:$A,$C$131,'Quick Stats Data'!$B:$B,$C132,'Quick Stats Data'!$C:$C,$T$6)</f>
        <v>22.596450000000001</v>
      </c>
    </row>
    <row r="133" spans="1:23" ht="15" customHeight="1">
      <c r="C133" s="126" t="s">
        <v>426</v>
      </c>
      <c r="D133" s="127">
        <f>IF(SUMIFS('Quick Stats Data'!D:D,'Quick Stats Data'!A:A,$C$131,'Quick Stats Data'!$B:$B,$C133,'Quick Stats Data'!$C:$C,$D$6)=0," ",SUMIFS('Quick Stats Data'!D:D,'Quick Stats Data'!A:A,$C$131,'Quick Stats Data'!$B:$B,$C133,'Quick Stats Data'!$C:$C,$D$6))</f>
        <v>35.384900000000002</v>
      </c>
      <c r="E133" s="128" t="str">
        <f>IF(SUMIFS('Quick Stats Data'!K:K,'Quick Stats Data'!A:A,$C$131,'Quick Stats Data'!B:B,C133,'Quick Stats Data'!C:C,$D$6)&gt;=50,"**",(IF(SUMIFS('Quick Stats Data'!K:K,'Quick Stats Data'!A:A,$C$131,'Quick Stats Data'!B:B,C133,'Quick Stats Data'!C:C,$D$6)&gt;25,IF(SUMIFS('Quick Stats Data'!K:K,'Quick Stats Data'!A:A,$C$131,'Quick Stats Data'!B:B,C133,'Quick Stats Data'!C:C,$D$6),"*"," ")," ")))</f>
        <v xml:space="preserve"> </v>
      </c>
      <c r="F133" s="128">
        <f>IF(SUMIFS('Quick Stats Data'!E:E,'Quick Stats Data'!A:A,$C$131,'Quick Stats Data'!$B:$B,$C133,'Quick Stats Data'!$C:$C,$D$6)=0," ",SUMIFS('Quick Stats Data'!E:E,'Quick Stats Data'!A:A,$C$131,'Quick Stats Data'!$B:$B,$C133,'Quick Stats Data'!$C:$C,$D$6))</f>
        <v>33.666730000000001</v>
      </c>
      <c r="G133" s="128">
        <f>IF(SUMIFS('Quick Stats Data'!F:F,'Quick Stats Data'!A:A,$C$131,'Quick Stats Data'!$B:$B,$C133,'Quick Stats Data'!$C:$C,$D$6)=0," ",SUMIFS('Quick Stats Data'!F:F,'Quick Stats Data'!A:A,$C$131,'Quick Stats Data'!$B:$B,$C133,'Quick Stats Data'!$C:$C,$D$6))</f>
        <v>37.141669999999998</v>
      </c>
      <c r="H133" s="127">
        <f>IF(SUMIFS('Quick Stats Data'!D:D,'Quick Stats Data'!A:A,$C$131,'Quick Stats Data'!$B:$B,$C133,'Quick Stats Data'!$C:$C,$H$6)=0," ",SUMIFS('Quick Stats Data'!D:D,'Quick Stats Data'!A:A,$C$131,'Quick Stats Data'!$B:$B,$C133,'Quick Stats Data'!$C:$C,$H$6))</f>
        <v>33.253799999999998</v>
      </c>
      <c r="I133" s="128" t="str">
        <f>IF(SUMIFS('Quick Stats Data'!K:K,'Quick Stats Data'!A:A,$C$131,'Quick Stats Data'!B:B,C133,'Quick Stats Data'!C:C,$H$6)&gt;=50,"**",(IF(SUMIFS('Quick Stats Data'!K:K,'Quick Stats Data'!A:A,$C$131,'Quick Stats Data'!B:B,C133,'Quick Stats Data'!C:C,$H$6)&gt;25,IF(SUMIFS('Quick Stats Data'!K:K,'Quick Stats Data'!A:A,$C$131,'Quick Stats Data'!B:B,C133,'Quick Stats Data'!C:C,$H$6),"*"," ")," ")))</f>
        <v xml:space="preserve"> </v>
      </c>
      <c r="J133" s="128">
        <f>IF(SUMIFS('Quick Stats Data'!E:E,'Quick Stats Data'!A:A,$C$131,'Quick Stats Data'!$B:$B,$C133,'Quick Stats Data'!$C:$C,$H$6)=0," ",SUMIFS('Quick Stats Data'!E:E,'Quick Stats Data'!A:A,$C$131,'Quick Stats Data'!$B:$B,$C133,'Quick Stats Data'!$C:$C,$H$6))</f>
        <v>31.62</v>
      </c>
      <c r="K133" s="128">
        <f>IF(SUMIFS('Quick Stats Data'!F:F,'Quick Stats Data'!A:A,$C$131,'Quick Stats Data'!$B:$B,$C133,'Quick Stats Data'!$C:$C,$H$6)=0," ",SUMIFS('Quick Stats Data'!F:F,'Quick Stats Data'!A:A,$C$131,'Quick Stats Data'!$B:$B,$C133,'Quick Stats Data'!$C:$C,$H$6))</f>
        <v>34.928890000000003</v>
      </c>
      <c r="L133" s="127">
        <f>IF(SUMIFS('Quick Stats Data'!D:D,'Quick Stats Data'!A:A,$C$131,'Quick Stats Data'!$B:$B,$C133,'Quick Stats Data'!$C:$C,$L$6)=0," ",SUMIFS('Quick Stats Data'!D:D,'Quick Stats Data'!A:A,$C$131,'Quick Stats Data'!$B:$B,$C133,'Quick Stats Data'!$C:$C,$L$6))</f>
        <v>32.425190000000001</v>
      </c>
      <c r="M133" s="128" t="str">
        <f>IF(SUMIFS('Quick Stats Data'!K:K,'Quick Stats Data'!A:A,$C$131,'Quick Stats Data'!B:B,C133,'Quick Stats Data'!C:C,$L$6)&gt;=50,"**",(IF(SUMIFS('Quick Stats Data'!K:K,'Quick Stats Data'!A:A,$C$131,'Quick Stats Data'!B:B,C133,'Quick Stats Data'!C:C,$L$6)&gt;25,IF(SUMIFS('Quick Stats Data'!K:K,'Quick Stats Data'!A:A,$C$131,'Quick Stats Data'!B:B,C133,'Quick Stats Data'!C:C,$L$6),"*"," ")," ")))</f>
        <v xml:space="preserve"> </v>
      </c>
      <c r="N133" s="128">
        <f>IF(SUMIFS('Quick Stats Data'!E:E,'Quick Stats Data'!A:A,$C$131,'Quick Stats Data'!$B:$B,$C133,'Quick Stats Data'!$C:$C,$L$6)=0," ",SUMIFS('Quick Stats Data'!E:E,'Quick Stats Data'!A:A,$C$131,'Quick Stats Data'!$B:$B,$C133,'Quick Stats Data'!$C:$C,$L$6))</f>
        <v>30.8032</v>
      </c>
      <c r="O133" s="128">
        <f>IF(SUMIFS('Quick Stats Data'!F:F,'Quick Stats Data'!A:A,$C$131,'Quick Stats Data'!$B:$B,$C133,'Quick Stats Data'!$C:$C,$L$6)=0," ",SUMIFS('Quick Stats Data'!F:F,'Quick Stats Data'!A:A,$C$131,'Quick Stats Data'!$B:$B,$C133,'Quick Stats Data'!$C:$C,$L$6))</f>
        <v>34.090510000000002</v>
      </c>
      <c r="P133" s="127">
        <f>IF(SUMIFS('Quick Stats Data'!D:D,'Quick Stats Data'!A:A,$C$131,'Quick Stats Data'!$B:$B,$C133,'Quick Stats Data'!$C:$C,$P$6)=0," ",SUMIFS('Quick Stats Data'!D:D,'Quick Stats Data'!A:A,$C$131,'Quick Stats Data'!$B:$B,$C133,'Quick Stats Data'!$C:$C,$P$6))</f>
        <v>33.848329999999997</v>
      </c>
      <c r="Q133" s="128" t="str">
        <f>IF(SUMIFS('Quick Stats Data'!K:K,'Quick Stats Data'!A:A,$C$131,'Quick Stats Data'!B:B,C133,'Quick Stats Data'!C:C,$P$6)&gt;=50,"**",(IF(SUMIFS('Quick Stats Data'!K:K,'Quick Stats Data'!A:A,$C$131,'Quick Stats Data'!B:B,C133,'Quick Stats Data'!C:C,$P$6)&gt;25,IF(SUMIFS('Quick Stats Data'!K:K,'Quick Stats Data'!A:A,$C$131,'Quick Stats Data'!B:B,C133,'Quick Stats Data'!C:C,$P$6),"*"," ")," ")))</f>
        <v xml:space="preserve"> </v>
      </c>
      <c r="R133" s="128">
        <f>IF(SUMIFS('Quick Stats Data'!E:E,'Quick Stats Data'!A:A,$C$131,'Quick Stats Data'!$B:$B,$C133,'Quick Stats Data'!$C:$C,$P$6)=0," ",SUMIFS('Quick Stats Data'!E:E,'Quick Stats Data'!A:A,$C$131,'Quick Stats Data'!$B:$B,$C133,'Quick Stats Data'!$C:$C,$P$6))</f>
        <v>32.308889999999998</v>
      </c>
      <c r="S133" s="128">
        <f>IF(SUMIFS('Quick Stats Data'!F:F,'Quick Stats Data'!A:A,$C$131,'Quick Stats Data'!$B:$B,$C133,'Quick Stats Data'!$C:$C,$P$6)=0," ",SUMIFS('Quick Stats Data'!F:F,'Quick Stats Data'!A:A,$C$131,'Quick Stats Data'!$B:$B,$C133,'Quick Stats Data'!$C:$C,$P$6))</f>
        <v>35.422730000000001</v>
      </c>
      <c r="T133" s="127">
        <f>SUMIFS('Quick Stats Data'!D:D,'Quick Stats Data'!$A:$A,$C$131,'Quick Stats Data'!$B:$B,$C133,'Quick Stats Data'!$C:$C,$T$6)</f>
        <v>33.745489999999997</v>
      </c>
      <c r="U133" s="127"/>
      <c r="V133" s="128">
        <f>SUMIFS('Quick Stats Data'!E:E,'Quick Stats Data'!$A:$A,$C$131,'Quick Stats Data'!$B:$B,$C133,'Quick Stats Data'!$C:$C,$T$6)</f>
        <v>32.919730000000001</v>
      </c>
      <c r="W133" s="128">
        <f>SUMIFS('Quick Stats Data'!F:F,'Quick Stats Data'!$A:$A,$C$131,'Quick Stats Data'!$B:$B,$C133,'Quick Stats Data'!$C:$C,$T$6)</f>
        <v>34.58128</v>
      </c>
    </row>
    <row r="134" spans="1:23" ht="15" customHeight="1">
      <c r="C134" s="126" t="s">
        <v>511</v>
      </c>
      <c r="D134" s="127">
        <f>IF(SUMIFS('Quick Stats Data'!D:D,'Quick Stats Data'!A:A,$C$131,'Quick Stats Data'!$B:$B,$C134,'Quick Stats Data'!$C:$C,$D$6)=0," ",SUMIFS('Quick Stats Data'!D:D,'Quick Stats Data'!A:A,$C$131,'Quick Stats Data'!$B:$B,$C134,'Quick Stats Data'!$C:$C,$D$6))</f>
        <v>19.482309999999998</v>
      </c>
      <c r="E134" s="128" t="str">
        <f>IF(SUMIFS('Quick Stats Data'!K:K,'Quick Stats Data'!A:A,$C$131,'Quick Stats Data'!B:B,C134,'Quick Stats Data'!C:C,$D$6)&gt;=50,"**",(IF(SUMIFS('Quick Stats Data'!K:K,'Quick Stats Data'!A:A,$C$131,'Quick Stats Data'!B:B,C134,'Quick Stats Data'!C:C,$D$6)&gt;25,IF(SUMIFS('Quick Stats Data'!K:K,'Quick Stats Data'!A:A,$C$131,'Quick Stats Data'!B:B,C134,'Quick Stats Data'!C:C,$D$6),"*"," ")," ")))</f>
        <v xml:space="preserve"> </v>
      </c>
      <c r="F134" s="128">
        <f>IF(SUMIFS('Quick Stats Data'!E:E,'Quick Stats Data'!A:A,$C$131,'Quick Stats Data'!$B:$B,$C134,'Quick Stats Data'!$C:$C,$D$6)=0," ",SUMIFS('Quick Stats Data'!E:E,'Quick Stats Data'!A:A,$C$131,'Quick Stats Data'!$B:$B,$C134,'Quick Stats Data'!$C:$C,$D$6))</f>
        <v>18.014600000000002</v>
      </c>
      <c r="G134" s="128">
        <f>IF(SUMIFS('Quick Stats Data'!F:F,'Quick Stats Data'!A:A,$C$131,'Quick Stats Data'!$B:$B,$C134,'Quick Stats Data'!$C:$C,$D$6)=0," ",SUMIFS('Quick Stats Data'!F:F,'Quick Stats Data'!A:A,$C$131,'Quick Stats Data'!$B:$B,$C134,'Quick Stats Data'!$C:$C,$D$6))</f>
        <v>21.038920000000001</v>
      </c>
      <c r="H134" s="127">
        <f>IF(SUMIFS('Quick Stats Data'!D:D,'Quick Stats Data'!A:A,$C$131,'Quick Stats Data'!$B:$B,$C134,'Quick Stats Data'!$C:$C,$H$6)=0," ",SUMIFS('Quick Stats Data'!D:D,'Quick Stats Data'!A:A,$C$131,'Quick Stats Data'!$B:$B,$C134,'Quick Stats Data'!$C:$C,$H$6))</f>
        <v>18.094950000000001</v>
      </c>
      <c r="I134" s="128" t="str">
        <f>IF(SUMIFS('Quick Stats Data'!K:K,'Quick Stats Data'!A:A,$C$131,'Quick Stats Data'!B:B,C134,'Quick Stats Data'!C:C,$H$6)&gt;=50,"**",(IF(SUMIFS('Quick Stats Data'!K:K,'Quick Stats Data'!A:A,$C$131,'Quick Stats Data'!B:B,C134,'Quick Stats Data'!C:C,$H$6)&gt;25,IF(SUMIFS('Quick Stats Data'!K:K,'Quick Stats Data'!A:A,$C$131,'Quick Stats Data'!B:B,C134,'Quick Stats Data'!C:C,$H$6),"*"," ")," ")))</f>
        <v xml:space="preserve"> </v>
      </c>
      <c r="J134" s="128">
        <f>IF(SUMIFS('Quick Stats Data'!E:E,'Quick Stats Data'!A:A,$C$131,'Quick Stats Data'!$B:$B,$C134,'Quick Stats Data'!$C:$C,$H$6)=0," ",SUMIFS('Quick Stats Data'!E:E,'Quick Stats Data'!A:A,$C$131,'Quick Stats Data'!$B:$B,$C134,'Quick Stats Data'!$C:$C,$H$6))</f>
        <v>16.76107</v>
      </c>
      <c r="K134" s="128">
        <f>IF(SUMIFS('Quick Stats Data'!F:F,'Quick Stats Data'!A:A,$C$131,'Quick Stats Data'!$B:$B,$C134,'Quick Stats Data'!$C:$C,$H$6)=0," ",SUMIFS('Quick Stats Data'!F:F,'Quick Stats Data'!A:A,$C$131,'Quick Stats Data'!$B:$B,$C134,'Quick Stats Data'!$C:$C,$H$6))</f>
        <v>19.510110000000001</v>
      </c>
      <c r="L134" s="127">
        <f>IF(SUMIFS('Quick Stats Data'!D:D,'Quick Stats Data'!A:A,$C$131,'Quick Stats Data'!$B:$B,$C134,'Quick Stats Data'!$C:$C,$L$6)=0," ",SUMIFS('Quick Stats Data'!D:D,'Quick Stats Data'!A:A,$C$131,'Quick Stats Data'!$B:$B,$C134,'Quick Stats Data'!$C:$C,$L$6))</f>
        <v>18.301590000000001</v>
      </c>
      <c r="M134" s="128" t="str">
        <f>IF(SUMIFS('Quick Stats Data'!K:K,'Quick Stats Data'!A:A,$C$131,'Quick Stats Data'!B:B,C134,'Quick Stats Data'!C:C,$L$6)&gt;=50,"**",(IF(SUMIFS('Quick Stats Data'!K:K,'Quick Stats Data'!A:A,$C$131,'Quick Stats Data'!B:B,C134,'Quick Stats Data'!C:C,$L$6)&gt;25,IF(SUMIFS('Quick Stats Data'!K:K,'Quick Stats Data'!A:A,$C$131,'Quick Stats Data'!B:B,C134,'Quick Stats Data'!C:C,$L$6),"*"," ")," ")))</f>
        <v xml:space="preserve"> </v>
      </c>
      <c r="N134" s="128">
        <f>IF(SUMIFS('Quick Stats Data'!E:E,'Quick Stats Data'!A:A,$C$131,'Quick Stats Data'!$B:$B,$C134,'Quick Stats Data'!$C:$C,$L$6)=0," ",SUMIFS('Quick Stats Data'!E:E,'Quick Stats Data'!A:A,$C$131,'Quick Stats Data'!$B:$B,$C134,'Quick Stats Data'!$C:$C,$L$6))</f>
        <v>16.938089999999999</v>
      </c>
      <c r="O134" s="128">
        <f>IF(SUMIFS('Quick Stats Data'!F:F,'Quick Stats Data'!A:A,$C$131,'Quick Stats Data'!$B:$B,$C134,'Quick Stats Data'!$C:$C,$L$6)=0," ",SUMIFS('Quick Stats Data'!F:F,'Quick Stats Data'!A:A,$C$131,'Quick Stats Data'!$B:$B,$C134,'Quick Stats Data'!$C:$C,$L$6))</f>
        <v>19.748750000000001</v>
      </c>
      <c r="P134" s="127">
        <f>IF(SUMIFS('Quick Stats Data'!D:D,'Quick Stats Data'!A:A,$C$131,'Quick Stats Data'!$B:$B,$C134,'Quick Stats Data'!$C:$C,$P$6)=0," ",SUMIFS('Quick Stats Data'!D:D,'Quick Stats Data'!A:A,$C$131,'Quick Stats Data'!$B:$B,$C134,'Quick Stats Data'!$C:$C,$P$6))</f>
        <v>18.706040000000002</v>
      </c>
      <c r="Q134" s="128" t="str">
        <f>IF(SUMIFS('Quick Stats Data'!K:K,'Quick Stats Data'!A:A,$C$131,'Quick Stats Data'!B:B,C134,'Quick Stats Data'!C:C,$P$6)&gt;=50,"**",(IF(SUMIFS('Quick Stats Data'!K:K,'Quick Stats Data'!A:A,$C$131,'Quick Stats Data'!B:B,C134,'Quick Stats Data'!C:C,$P$6)&gt;25,IF(SUMIFS('Quick Stats Data'!K:K,'Quick Stats Data'!A:A,$C$131,'Quick Stats Data'!B:B,C134,'Quick Stats Data'!C:C,$P$6),"*"," ")," ")))</f>
        <v xml:space="preserve"> </v>
      </c>
      <c r="R134" s="128">
        <f>IF(SUMIFS('Quick Stats Data'!E:E,'Quick Stats Data'!A:A,$C$131,'Quick Stats Data'!$B:$B,$C134,'Quick Stats Data'!$C:$C,$P$6)=0," ",SUMIFS('Quick Stats Data'!E:E,'Quick Stats Data'!A:A,$C$131,'Quick Stats Data'!$B:$B,$C134,'Quick Stats Data'!$C:$C,$P$6))</f>
        <v>17.372420000000002</v>
      </c>
      <c r="S134" s="128">
        <f>IF(SUMIFS('Quick Stats Data'!F:F,'Quick Stats Data'!A:A,$C$131,'Quick Stats Data'!$B:$B,$C134,'Quick Stats Data'!$C:$C,$P$6)=0," ",SUMIFS('Quick Stats Data'!F:F,'Quick Stats Data'!A:A,$C$131,'Quick Stats Data'!$B:$B,$C134,'Quick Stats Data'!$C:$C,$P$6))</f>
        <v>20.11712</v>
      </c>
      <c r="T134" s="127">
        <f>SUMIFS('Quick Stats Data'!D:D,'Quick Stats Data'!$A:$A,$C$131,'Quick Stats Data'!$B:$B,$C134,'Quick Stats Data'!$C:$C,$T$6)</f>
        <v>18.657599999999999</v>
      </c>
      <c r="U134" s="127"/>
      <c r="V134" s="128">
        <f>SUMIFS('Quick Stats Data'!E:E,'Quick Stats Data'!$A:$A,$C$131,'Quick Stats Data'!$B:$B,$C134,'Quick Stats Data'!$C:$C,$T$6)</f>
        <v>17.958749999999998</v>
      </c>
      <c r="W134" s="128">
        <f>SUMIFS('Quick Stats Data'!F:F,'Quick Stats Data'!$A:$A,$C$131,'Quick Stats Data'!$B:$B,$C134,'Quick Stats Data'!$C:$C,$T$6)</f>
        <v>19.377230000000001</v>
      </c>
    </row>
    <row r="135" spans="1:23" ht="15" customHeight="1">
      <c r="C135" s="126" t="s">
        <v>512</v>
      </c>
      <c r="D135" s="127">
        <f>IF(SUMIFS('Quick Stats Data'!D:D,'Quick Stats Data'!A:A,$C$131,'Quick Stats Data'!$B:$B,$C135,'Quick Stats Data'!$C:$C,$D$6)=0," ",SUMIFS('Quick Stats Data'!D:D,'Quick Stats Data'!A:A,$C$131,'Quick Stats Data'!$B:$B,$C135,'Quick Stats Data'!$C:$C,$D$6))</f>
        <v>12.766080000000001</v>
      </c>
      <c r="E135" s="128" t="str">
        <f>IF(SUMIFS('Quick Stats Data'!K:K,'Quick Stats Data'!A:A,$C$131,'Quick Stats Data'!B:B,C135,'Quick Stats Data'!C:C,$D$6)&gt;=50,"**",(IF(SUMIFS('Quick Stats Data'!K:K,'Quick Stats Data'!A:A,$C$131,'Quick Stats Data'!B:B,C135,'Quick Stats Data'!C:C,$D$6)&gt;25,IF(SUMIFS('Quick Stats Data'!K:K,'Quick Stats Data'!A:A,$C$131,'Quick Stats Data'!B:B,C135,'Quick Stats Data'!C:C,$D$6),"*"," ")," ")))</f>
        <v xml:space="preserve"> </v>
      </c>
      <c r="F135" s="128">
        <f>IF(SUMIFS('Quick Stats Data'!E:E,'Quick Stats Data'!A:A,$C$131,'Quick Stats Data'!$B:$B,$C135,'Quick Stats Data'!$C:$C,$D$6)=0," ",SUMIFS('Quick Stats Data'!E:E,'Quick Stats Data'!A:A,$C$131,'Quick Stats Data'!$B:$B,$C135,'Quick Stats Data'!$C:$C,$D$6))</f>
        <v>11.55475</v>
      </c>
      <c r="G135" s="128">
        <f>IF(SUMIFS('Quick Stats Data'!F:F,'Quick Stats Data'!A:A,$C$131,'Quick Stats Data'!$B:$B,$C135,'Quick Stats Data'!$C:$C,$D$6)=0," ",SUMIFS('Quick Stats Data'!F:F,'Quick Stats Data'!A:A,$C$131,'Quick Stats Data'!$B:$B,$C135,'Quick Stats Data'!$C:$C,$D$6))</f>
        <v>14.08417</v>
      </c>
      <c r="H135" s="127">
        <f>IF(SUMIFS('Quick Stats Data'!D:D,'Quick Stats Data'!A:A,$C$131,'Quick Stats Data'!$B:$B,$C135,'Quick Stats Data'!$C:$C,$H$6)=0," ",SUMIFS('Quick Stats Data'!D:D,'Quick Stats Data'!A:A,$C$131,'Quick Stats Data'!$B:$B,$C135,'Quick Stats Data'!$C:$C,$H$6))</f>
        <v>11.73034</v>
      </c>
      <c r="I135" s="128" t="str">
        <f>IF(SUMIFS('Quick Stats Data'!K:K,'Quick Stats Data'!A:A,$C$131,'Quick Stats Data'!B:B,C135,'Quick Stats Data'!C:C,$H$6)&gt;=50,"**",(IF(SUMIFS('Quick Stats Data'!K:K,'Quick Stats Data'!A:A,$C$131,'Quick Stats Data'!B:B,C135,'Quick Stats Data'!C:C,$H$6)&gt;25,IF(SUMIFS('Quick Stats Data'!K:K,'Quick Stats Data'!A:A,$C$131,'Quick Stats Data'!B:B,C135,'Quick Stats Data'!C:C,$H$6),"*"," ")," ")))</f>
        <v xml:space="preserve"> </v>
      </c>
      <c r="J135" s="128">
        <f>IF(SUMIFS('Quick Stats Data'!E:E,'Quick Stats Data'!A:A,$C$131,'Quick Stats Data'!$B:$B,$C135,'Quick Stats Data'!$C:$C,$H$6)=0," ",SUMIFS('Quick Stats Data'!E:E,'Quick Stats Data'!A:A,$C$131,'Quick Stats Data'!$B:$B,$C135,'Quick Stats Data'!$C:$C,$H$6))</f>
        <v>10.641159999999999</v>
      </c>
      <c r="K135" s="128">
        <f>IF(SUMIFS('Quick Stats Data'!F:F,'Quick Stats Data'!A:A,$C$131,'Quick Stats Data'!$B:$B,$C135,'Quick Stats Data'!$C:$C,$H$6)=0," ",SUMIFS('Quick Stats Data'!F:F,'Quick Stats Data'!A:A,$C$131,'Quick Stats Data'!$B:$B,$C135,'Quick Stats Data'!$C:$C,$H$6))</f>
        <v>12.914899999999999</v>
      </c>
      <c r="L135" s="127">
        <f>IF(SUMIFS('Quick Stats Data'!D:D,'Quick Stats Data'!A:A,$C$131,'Quick Stats Data'!$B:$B,$C135,'Quick Stats Data'!$C:$C,$L$6)=0," ",SUMIFS('Quick Stats Data'!D:D,'Quick Stats Data'!A:A,$C$131,'Quick Stats Data'!$B:$B,$C135,'Quick Stats Data'!$C:$C,$L$6))</f>
        <v>13.55233</v>
      </c>
      <c r="M135" s="128" t="str">
        <f>IF(SUMIFS('Quick Stats Data'!K:K,'Quick Stats Data'!A:A,$C$131,'Quick Stats Data'!B:B,C135,'Quick Stats Data'!C:C,$L$6)&gt;=50,"**",(IF(SUMIFS('Quick Stats Data'!K:K,'Quick Stats Data'!A:A,$C$131,'Quick Stats Data'!B:B,C135,'Quick Stats Data'!C:C,$L$6)&gt;25,IF(SUMIFS('Quick Stats Data'!K:K,'Quick Stats Data'!A:A,$C$131,'Quick Stats Data'!B:B,C135,'Quick Stats Data'!C:C,$L$6),"*"," ")," ")))</f>
        <v xml:space="preserve"> </v>
      </c>
      <c r="N135" s="128">
        <f>IF(SUMIFS('Quick Stats Data'!E:E,'Quick Stats Data'!A:A,$C$131,'Quick Stats Data'!$B:$B,$C135,'Quick Stats Data'!$C:$C,$L$6)=0," ",SUMIFS('Quick Stats Data'!E:E,'Quick Stats Data'!A:A,$C$131,'Quick Stats Data'!$B:$B,$C135,'Quick Stats Data'!$C:$C,$L$6))</f>
        <v>12.316689999999999</v>
      </c>
      <c r="O135" s="128">
        <f>IF(SUMIFS('Quick Stats Data'!F:F,'Quick Stats Data'!A:A,$C$131,'Quick Stats Data'!$B:$B,$C135,'Quick Stats Data'!$C:$C,$L$6)=0," ",SUMIFS('Quick Stats Data'!F:F,'Quick Stats Data'!A:A,$C$131,'Quick Stats Data'!$B:$B,$C135,'Quick Stats Data'!$C:$C,$L$6))</f>
        <v>14.890879999999999</v>
      </c>
      <c r="P135" s="127">
        <f>IF(SUMIFS('Quick Stats Data'!D:D,'Quick Stats Data'!A:A,$C$131,'Quick Stats Data'!$B:$B,$C135,'Quick Stats Data'!$C:$C,$P$6)=0," ",SUMIFS('Quick Stats Data'!D:D,'Quick Stats Data'!A:A,$C$131,'Quick Stats Data'!$B:$B,$C135,'Quick Stats Data'!$C:$C,$P$6))</f>
        <v>13.258699999999999</v>
      </c>
      <c r="Q135" s="128" t="str">
        <f>IF(SUMIFS('Quick Stats Data'!K:K,'Quick Stats Data'!A:A,$C$131,'Quick Stats Data'!B:B,C135,'Quick Stats Data'!C:C,$P$6)&gt;=50,"**",(IF(SUMIFS('Quick Stats Data'!K:K,'Quick Stats Data'!A:A,$C$131,'Quick Stats Data'!B:B,C135,'Quick Stats Data'!C:C,$P$6)&gt;25,IF(SUMIFS('Quick Stats Data'!K:K,'Quick Stats Data'!A:A,$C$131,'Quick Stats Data'!B:B,C135,'Quick Stats Data'!C:C,$P$6),"*"," ")," ")))</f>
        <v xml:space="preserve"> </v>
      </c>
      <c r="R135" s="128">
        <f>IF(SUMIFS('Quick Stats Data'!E:E,'Quick Stats Data'!A:A,$C$131,'Quick Stats Data'!$B:$B,$C135,'Quick Stats Data'!$C:$C,$P$6)=0," ",SUMIFS('Quick Stats Data'!E:E,'Quick Stats Data'!A:A,$C$131,'Quick Stats Data'!$B:$B,$C135,'Quick Stats Data'!$C:$C,$P$6))</f>
        <v>12.07892</v>
      </c>
      <c r="S135" s="128">
        <f>IF(SUMIFS('Quick Stats Data'!F:F,'Quick Stats Data'!A:A,$C$131,'Quick Stats Data'!$B:$B,$C135,'Quick Stats Data'!$C:$C,$P$6)=0," ",SUMIFS('Quick Stats Data'!F:F,'Quick Stats Data'!A:A,$C$131,'Quick Stats Data'!$B:$B,$C135,'Quick Stats Data'!$C:$C,$P$6))</f>
        <v>14.534660000000001</v>
      </c>
      <c r="T135" s="127">
        <f>SUMIFS('Quick Stats Data'!D:D,'Quick Stats Data'!$A:$A,$C$131,'Quick Stats Data'!$B:$B,$C135,'Quick Stats Data'!$C:$C,$T$6)</f>
        <v>12.79641</v>
      </c>
      <c r="U135" s="127"/>
      <c r="V135" s="128">
        <f>SUMIFS('Quick Stats Data'!E:E,'Quick Stats Data'!$A:$A,$C$131,'Quick Stats Data'!$B:$B,$C135,'Quick Stats Data'!$C:$C,$T$6)</f>
        <v>12.19483</v>
      </c>
      <c r="W135" s="128">
        <f>SUMIFS('Quick Stats Data'!F:F,'Quick Stats Data'!$A:$A,$C$131,'Quick Stats Data'!$B:$B,$C135,'Quick Stats Data'!$C:$C,$T$6)</f>
        <v>13.42313</v>
      </c>
    </row>
    <row r="136" spans="1:23" ht="15" customHeight="1">
      <c r="C136" s="126" t="s">
        <v>513</v>
      </c>
      <c r="D136" s="127">
        <f>IF(SUMIFS('Quick Stats Data'!D:D,'Quick Stats Data'!A:A,$C$131,'Quick Stats Data'!$B:$B,$C136,'Quick Stats Data'!$C:$C,$D$6)=0," ",SUMIFS('Quick Stats Data'!D:D,'Quick Stats Data'!A:A,$C$131,'Quick Stats Data'!$B:$B,$C136,'Quick Stats Data'!$C:$C,$D$6))</f>
        <v>10.60824</v>
      </c>
      <c r="E136" s="128" t="str">
        <f>IF(SUMIFS('Quick Stats Data'!K:K,'Quick Stats Data'!A:A,$C$131,'Quick Stats Data'!B:B,C136,'Quick Stats Data'!C:C,$D$6)&gt;=50,"**",(IF(SUMIFS('Quick Stats Data'!K:K,'Quick Stats Data'!A:A,$C$131,'Quick Stats Data'!B:B,C136,'Quick Stats Data'!C:C,$D$6)&gt;25,IF(SUMIFS('Quick Stats Data'!K:K,'Quick Stats Data'!A:A,$C$131,'Quick Stats Data'!B:B,C136,'Quick Stats Data'!C:C,$D$6),"*"," ")," ")))</f>
        <v xml:space="preserve"> </v>
      </c>
      <c r="F136" s="128">
        <f>IF(SUMIFS('Quick Stats Data'!E:E,'Quick Stats Data'!A:A,$C$131,'Quick Stats Data'!$B:$B,$C136,'Quick Stats Data'!$C:$C,$D$6)=0," ",SUMIFS('Quick Stats Data'!E:E,'Quick Stats Data'!A:A,$C$131,'Quick Stats Data'!$B:$B,$C136,'Quick Stats Data'!$C:$C,$D$6))</f>
        <v>9.4810440000000007</v>
      </c>
      <c r="G136" s="128">
        <f>IF(SUMIFS('Quick Stats Data'!F:F,'Quick Stats Data'!A:A,$C$131,'Quick Stats Data'!$B:$B,$C136,'Quick Stats Data'!$C:$C,$D$6)=0," ",SUMIFS('Quick Stats Data'!F:F,'Quick Stats Data'!A:A,$C$131,'Quick Stats Data'!$B:$B,$C136,'Quick Stats Data'!$C:$C,$D$6))</f>
        <v>11.85191</v>
      </c>
      <c r="H136" s="127">
        <f>IF(SUMIFS('Quick Stats Data'!D:D,'Quick Stats Data'!A:A,$C$131,'Quick Stats Data'!$B:$B,$C136,'Quick Stats Data'!$C:$C,$H$6)=0," ",SUMIFS('Quick Stats Data'!D:D,'Quick Stats Data'!A:A,$C$131,'Quick Stats Data'!$B:$B,$C136,'Quick Stats Data'!$C:$C,$H$6))</f>
        <v>10.992369999999999</v>
      </c>
      <c r="I136" s="128" t="str">
        <f>IF(SUMIFS('Quick Stats Data'!K:K,'Quick Stats Data'!A:A,$C$131,'Quick Stats Data'!B:B,C136,'Quick Stats Data'!C:C,$H$6)&gt;=50,"**",(IF(SUMIFS('Quick Stats Data'!K:K,'Quick Stats Data'!A:A,$C$131,'Quick Stats Data'!B:B,C136,'Quick Stats Data'!C:C,$H$6)&gt;25,IF(SUMIFS('Quick Stats Data'!K:K,'Quick Stats Data'!A:A,$C$131,'Quick Stats Data'!B:B,C136,'Quick Stats Data'!C:C,$H$6),"*"," ")," ")))</f>
        <v xml:space="preserve"> </v>
      </c>
      <c r="J136" s="128">
        <f>IF(SUMIFS('Quick Stats Data'!E:E,'Quick Stats Data'!A:A,$C$131,'Quick Stats Data'!$B:$B,$C136,'Quick Stats Data'!$C:$C,$H$6)=0," ",SUMIFS('Quick Stats Data'!E:E,'Quick Stats Data'!A:A,$C$131,'Quick Stats Data'!$B:$B,$C136,'Quick Stats Data'!$C:$C,$H$6))</f>
        <v>9.8650660000000006</v>
      </c>
      <c r="K136" s="128">
        <f>IF(SUMIFS('Quick Stats Data'!F:F,'Quick Stats Data'!A:A,$C$131,'Quick Stats Data'!$B:$B,$C136,'Quick Stats Data'!$C:$C,$H$6)=0," ",SUMIFS('Quick Stats Data'!F:F,'Quick Stats Data'!A:A,$C$131,'Quick Stats Data'!$B:$B,$C136,'Quick Stats Data'!$C:$C,$H$6))</f>
        <v>12.231009999999999</v>
      </c>
      <c r="L136" s="127">
        <f>IF(SUMIFS('Quick Stats Data'!D:D,'Quick Stats Data'!A:A,$C$131,'Quick Stats Data'!$B:$B,$C136,'Quick Stats Data'!$C:$C,$L$6)=0," ",SUMIFS('Quick Stats Data'!D:D,'Quick Stats Data'!A:A,$C$131,'Quick Stats Data'!$B:$B,$C136,'Quick Stats Data'!$C:$C,$L$6))</f>
        <v>11.78126</v>
      </c>
      <c r="M136" s="128" t="str">
        <f>IF(SUMIFS('Quick Stats Data'!K:K,'Quick Stats Data'!A:A,$C$131,'Quick Stats Data'!B:B,C136,'Quick Stats Data'!C:C,$L$6)&gt;=50,"**",(IF(SUMIFS('Quick Stats Data'!K:K,'Quick Stats Data'!A:A,$C$131,'Quick Stats Data'!B:B,C136,'Quick Stats Data'!C:C,$L$6)&gt;25,IF(SUMIFS('Quick Stats Data'!K:K,'Quick Stats Data'!A:A,$C$131,'Quick Stats Data'!B:B,C136,'Quick Stats Data'!C:C,$L$6),"*"," ")," ")))</f>
        <v xml:space="preserve"> </v>
      </c>
      <c r="N136" s="128">
        <f>IF(SUMIFS('Quick Stats Data'!E:E,'Quick Stats Data'!A:A,$C$131,'Quick Stats Data'!$B:$B,$C136,'Quick Stats Data'!$C:$C,$L$6)=0," ",SUMIFS('Quick Stats Data'!E:E,'Quick Stats Data'!A:A,$C$131,'Quick Stats Data'!$B:$B,$C136,'Quick Stats Data'!$C:$C,$L$6))</f>
        <v>10.689410000000001</v>
      </c>
      <c r="O136" s="128">
        <f>IF(SUMIFS('Quick Stats Data'!F:F,'Quick Stats Data'!A:A,$C$131,'Quick Stats Data'!$B:$B,$C136,'Quick Stats Data'!$C:$C,$L$6)=0," ",SUMIFS('Quick Stats Data'!F:F,'Quick Stats Data'!A:A,$C$131,'Quick Stats Data'!$B:$B,$C136,'Quick Stats Data'!$C:$C,$L$6))</f>
        <v>12.968450000000001</v>
      </c>
      <c r="P136" s="127">
        <f>IF(SUMIFS('Quick Stats Data'!D:D,'Quick Stats Data'!A:A,$C$131,'Quick Stats Data'!$B:$B,$C136,'Quick Stats Data'!$C:$C,$P$6)=0," ",SUMIFS('Quick Stats Data'!D:D,'Quick Stats Data'!A:A,$C$131,'Quick Stats Data'!$B:$B,$C136,'Quick Stats Data'!$C:$C,$P$6))</f>
        <v>12.756629999999999</v>
      </c>
      <c r="Q136" s="128" t="str">
        <f>IF(SUMIFS('Quick Stats Data'!K:K,'Quick Stats Data'!A:A,$C$131,'Quick Stats Data'!B:B,C136,'Quick Stats Data'!C:C,$P$6)&gt;=50,"**",(IF(SUMIFS('Quick Stats Data'!K:K,'Quick Stats Data'!A:A,$C$131,'Quick Stats Data'!B:B,C136,'Quick Stats Data'!C:C,$P$6)&gt;25,IF(SUMIFS('Quick Stats Data'!K:K,'Quick Stats Data'!A:A,$C$131,'Quick Stats Data'!B:B,C136,'Quick Stats Data'!C:C,$P$6),"*"," ")," ")))</f>
        <v xml:space="preserve"> </v>
      </c>
      <c r="R136" s="128">
        <f>IF(SUMIFS('Quick Stats Data'!E:E,'Quick Stats Data'!A:A,$C$131,'Quick Stats Data'!$B:$B,$C136,'Quick Stats Data'!$C:$C,$P$6)=0," ",SUMIFS('Quick Stats Data'!E:E,'Quick Stats Data'!A:A,$C$131,'Quick Stats Data'!$B:$B,$C136,'Quick Stats Data'!$C:$C,$P$6))</f>
        <v>11.605549999999999</v>
      </c>
      <c r="S136" s="128">
        <f>IF(SUMIFS('Quick Stats Data'!F:F,'Quick Stats Data'!A:A,$C$131,'Quick Stats Data'!$B:$B,$C136,'Quick Stats Data'!$C:$C,$P$6)=0," ",SUMIFS('Quick Stats Data'!F:F,'Quick Stats Data'!A:A,$C$131,'Quick Stats Data'!$B:$B,$C136,'Quick Stats Data'!$C:$C,$P$6))</f>
        <v>14.00379</v>
      </c>
      <c r="T136" s="127">
        <f>SUMIFS('Quick Stats Data'!D:D,'Quick Stats Data'!$A:$A,$C$131,'Quick Stats Data'!$B:$B,$C136,'Quick Stats Data'!$C:$C,$T$6)</f>
        <v>11.531470000000001</v>
      </c>
      <c r="U136" s="127"/>
      <c r="V136" s="128">
        <f>SUMIFS('Quick Stats Data'!E:E,'Quick Stats Data'!$A:$A,$C$131,'Quick Stats Data'!$B:$B,$C136,'Quick Stats Data'!$C:$C,$T$6)</f>
        <v>10.95473</v>
      </c>
      <c r="W136" s="128">
        <f>SUMIFS('Quick Stats Data'!F:F,'Quick Stats Data'!$A:$A,$C$131,'Quick Stats Data'!$B:$B,$C136,'Quick Stats Data'!$C:$C,$T$6)</f>
        <v>12.134449999999999</v>
      </c>
    </row>
    <row r="137" spans="1:23" ht="15" customHeight="1">
      <c r="C137" s="126"/>
      <c r="D137" s="127"/>
      <c r="E137" s="128"/>
      <c r="F137" s="128"/>
      <c r="G137" s="128"/>
      <c r="H137" s="127"/>
      <c r="I137" s="128"/>
      <c r="J137" s="128"/>
      <c r="K137" s="128"/>
      <c r="L137" s="127"/>
      <c r="M137" s="128"/>
      <c r="N137" s="128"/>
      <c r="O137" s="128"/>
      <c r="P137" s="127"/>
      <c r="Q137" s="127"/>
      <c r="R137" s="128"/>
      <c r="S137" s="128"/>
      <c r="T137" s="127"/>
      <c r="U137" s="127"/>
      <c r="V137" s="128"/>
      <c r="W137" s="128"/>
    </row>
    <row r="138" spans="1:23" s="52" customFormat="1" ht="30" customHeight="1">
      <c r="C138" s="149" t="s">
        <v>462</v>
      </c>
      <c r="D138" s="148" t="s">
        <v>91</v>
      </c>
      <c r="E138" s="148"/>
      <c r="F138" s="148" t="s">
        <v>90</v>
      </c>
      <c r="G138" s="148" t="s">
        <v>89</v>
      </c>
      <c r="H138" s="148" t="s">
        <v>91</v>
      </c>
      <c r="I138" s="148"/>
      <c r="J138" s="148" t="s">
        <v>90</v>
      </c>
      <c r="K138" s="148" t="s">
        <v>89</v>
      </c>
      <c r="L138" s="148" t="s">
        <v>91</v>
      </c>
      <c r="M138" s="148"/>
      <c r="N138" s="148" t="s">
        <v>90</v>
      </c>
      <c r="O138" s="148" t="s">
        <v>89</v>
      </c>
      <c r="P138" s="148" t="s">
        <v>91</v>
      </c>
      <c r="Q138" s="148"/>
      <c r="R138" s="148" t="s">
        <v>90</v>
      </c>
      <c r="S138" s="148" t="s">
        <v>89</v>
      </c>
      <c r="T138" s="148" t="s">
        <v>91</v>
      </c>
      <c r="U138" s="148"/>
      <c r="V138" s="148" t="s">
        <v>90</v>
      </c>
      <c r="W138" s="148" t="s">
        <v>89</v>
      </c>
    </row>
    <row r="139" spans="1:23" ht="15" customHeight="1">
      <c r="C139" s="126" t="s">
        <v>430</v>
      </c>
      <c r="D139" s="127">
        <f>IF(SUMIFS('Quick Stats Data'!D:D,'Quick Stats Data'!A:A,$C$138,'Quick Stats Data'!$B:$B,$C139,'Quick Stats Data'!$C:$C,$D$6)=0," ",SUMIFS('Quick Stats Data'!D:D,'Quick Stats Data'!A:A,$C$138,'Quick Stats Data'!$B:$B,$C139,'Quick Stats Data'!$C:$C,$D$6))</f>
        <v>59.74</v>
      </c>
      <c r="E139" s="128" t="str">
        <f>IF(SUMIFS('Quick Stats Data'!K:K,'Quick Stats Data'!A:A,$C$138,'Quick Stats Data'!B:B,C139,'Quick Stats Data'!C:C,$D$6)&gt;=50,"**",(IF(SUMIFS('Quick Stats Data'!K:K,'Quick Stats Data'!A:A,$C$138,'Quick Stats Data'!B:B,C139,'Quick Stats Data'!C:C,$D$6)&gt;25,IF(SUMIFS('Quick Stats Data'!K:K,'Quick Stats Data'!A:A,$C$138,'Quick Stats Data'!B:B,C139,'Quick Stats Data'!C:C,$D$6),"*"," ")," ")))</f>
        <v xml:space="preserve"> </v>
      </c>
      <c r="F139" s="128">
        <f>IF(SUMIFS('Quick Stats Data'!E:E,'Quick Stats Data'!A:A,$C$138,'Quick Stats Data'!$B:$B,$C139,'Quick Stats Data'!$C:$C,$D$6)=0," ",SUMIFS('Quick Stats Data'!E:E,'Quick Stats Data'!A:A,$C$138,'Quick Stats Data'!$B:$B,$C139,'Quick Stats Data'!$C:$C,$D$6))</f>
        <v>54.65</v>
      </c>
      <c r="G139" s="128">
        <f>IF(SUMIFS('Quick Stats Data'!F:F,'Quick Stats Data'!A:A,$C$138,'Quick Stats Data'!$B:$B,$C139,'Quick Stats Data'!$C:$C,$D$6)=0," ",SUMIFS('Quick Stats Data'!F:F,'Quick Stats Data'!A:A,$C$138,'Quick Stats Data'!$B:$B,$C139,'Quick Stats Data'!$C:$C,$D$6))</f>
        <v>64.64</v>
      </c>
      <c r="H139" s="127">
        <f>IF(SUMIFS('Quick Stats Data'!D:D,'Quick Stats Data'!A:A,$C$138,'Quick Stats Data'!$B:$B,$C139,'Quick Stats Data'!$C:$C,$H$6)=0," ",SUMIFS('Quick Stats Data'!D:D,'Quick Stats Data'!A:A,$C$138,'Quick Stats Data'!$B:$B,$C139,'Quick Stats Data'!$C:$C,$H$6))</f>
        <v>60.48</v>
      </c>
      <c r="I139" s="128" t="str">
        <f>IF(SUMIFS('Quick Stats Data'!K:K,'Quick Stats Data'!A:A,$C$138,'Quick Stats Data'!B:B,C139,'Quick Stats Data'!C:C,$H$6)&gt;=50,"**",(IF(SUMIFS('Quick Stats Data'!K:K,'Quick Stats Data'!A:A,$C$138,'Quick Stats Data'!B:B,C139,'Quick Stats Data'!C:C,$H$6)&gt;25,IF(SUMIFS('Quick Stats Data'!K:K,'Quick Stats Data'!A:A,$C$138,'Quick Stats Data'!B:B,C139,'Quick Stats Data'!C:C,$H$6),"*"," ")," ")))</f>
        <v xml:space="preserve"> </v>
      </c>
      <c r="J139" s="128">
        <f>IF(SUMIFS('Quick Stats Data'!E:E,'Quick Stats Data'!A:A,$C$138,'Quick Stats Data'!$B:$B,$C139,'Quick Stats Data'!$C:$C,$H$6)=0," ",SUMIFS('Quick Stats Data'!E:E,'Quick Stats Data'!A:A,$C$138,'Quick Stats Data'!$B:$B,$C139,'Quick Stats Data'!$C:$C,$H$6))</f>
        <v>55.82</v>
      </c>
      <c r="K139" s="128">
        <f>IF(SUMIFS('Quick Stats Data'!F:F,'Quick Stats Data'!A:A,$C$138,'Quick Stats Data'!$B:$B,$C139,'Quick Stats Data'!$C:$C,$H$6)=0," ",SUMIFS('Quick Stats Data'!F:F,'Quick Stats Data'!A:A,$C$138,'Quick Stats Data'!$B:$B,$C139,'Quick Stats Data'!$C:$C,$H$6))</f>
        <v>64.959999999999994</v>
      </c>
      <c r="L139" s="127">
        <f>IF(SUMIFS('Quick Stats Data'!D:D,'Quick Stats Data'!A:A,$C$138,'Quick Stats Data'!$B:$B,$C139,'Quick Stats Data'!$C:$C,$L$6)=0," ",SUMIFS('Quick Stats Data'!D:D,'Quick Stats Data'!A:A,$C$138,'Quick Stats Data'!$B:$B,$C139,'Quick Stats Data'!$C:$C,$L$6))</f>
        <v>62.1</v>
      </c>
      <c r="M139" s="128" t="str">
        <f>IF(SUMIFS('Quick Stats Data'!K:K,'Quick Stats Data'!A:A,$C$138,'Quick Stats Data'!B:B,C139,'Quick Stats Data'!C:C,$L$6)&gt;=50,"**",(IF(SUMIFS('Quick Stats Data'!K:K,'Quick Stats Data'!A:A,$C$138,'Quick Stats Data'!B:B,C139,'Quick Stats Data'!C:C,$L$6)&gt;25,IF(SUMIFS('Quick Stats Data'!K:K,'Quick Stats Data'!A:A,$C$138,'Quick Stats Data'!B:B,C139,'Quick Stats Data'!C:C,$L$6),"*"," ")," ")))</f>
        <v xml:space="preserve"> </v>
      </c>
      <c r="N139" s="128">
        <f>IF(SUMIFS('Quick Stats Data'!E:E,'Quick Stats Data'!A:A,$C$138,'Quick Stats Data'!$B:$B,$C139,'Quick Stats Data'!$C:$C,$L$6)=0," ",SUMIFS('Quick Stats Data'!E:E,'Quick Stats Data'!A:A,$C$138,'Quick Stats Data'!$B:$B,$C139,'Quick Stats Data'!$C:$C,$L$6))</f>
        <v>57.6</v>
      </c>
      <c r="O139" s="128">
        <f>IF(SUMIFS('Quick Stats Data'!F:F,'Quick Stats Data'!A:A,$C$138,'Quick Stats Data'!$B:$B,$C139,'Quick Stats Data'!$C:$C,$L$6)=0," ",SUMIFS('Quick Stats Data'!F:F,'Quick Stats Data'!A:A,$C$138,'Quick Stats Data'!$B:$B,$C139,'Quick Stats Data'!$C:$C,$L$6))</f>
        <v>66.41</v>
      </c>
      <c r="P139" s="127">
        <f>IF(SUMIFS('Quick Stats Data'!D:D,'Quick Stats Data'!A:A,$C$138,'Quick Stats Data'!$B:$B,$C139,'Quick Stats Data'!$C:$C,$P$6)=0," ",SUMIFS('Quick Stats Data'!D:D,'Quick Stats Data'!A:A,$C$138,'Quick Stats Data'!$B:$B,$C139,'Quick Stats Data'!$C:$C,$P$6))</f>
        <v>59.9</v>
      </c>
      <c r="Q139" s="128" t="str">
        <f>IF(SUMIFS('Quick Stats Data'!K:K,'Quick Stats Data'!A:A,$C$138,'Quick Stats Data'!B:B,C139,'Quick Stats Data'!C:C,$P$6)&gt;=50,"**",(IF(SUMIFS('Quick Stats Data'!K:K,'Quick Stats Data'!A:A,$C$138,'Quick Stats Data'!B:B,C139,'Quick Stats Data'!C:C,$P$6)&gt;25,IF(SUMIFS('Quick Stats Data'!K:K,'Quick Stats Data'!A:A,$C$138,'Quick Stats Data'!B:B,C139,'Quick Stats Data'!C:C,$P$6),"*"," ")," ")))</f>
        <v xml:space="preserve"> </v>
      </c>
      <c r="R139" s="128">
        <f>IF(SUMIFS('Quick Stats Data'!E:E,'Quick Stats Data'!A:A,$C$138,'Quick Stats Data'!$B:$B,$C139,'Quick Stats Data'!$C:$C,$P$6)=0," ",SUMIFS('Quick Stats Data'!E:E,'Quick Stats Data'!A:A,$C$138,'Quick Stats Data'!$B:$B,$C139,'Quick Stats Data'!$C:$C,$P$6))</f>
        <v>55.66</v>
      </c>
      <c r="S139" s="128">
        <f>IF(SUMIFS('Quick Stats Data'!F:F,'Quick Stats Data'!A:A,$C$138,'Quick Stats Data'!$B:$B,$C139,'Quick Stats Data'!$C:$C,$P$6)=0," ",SUMIFS('Quick Stats Data'!F:F,'Quick Stats Data'!A:A,$C$138,'Quick Stats Data'!$B:$B,$C139,'Quick Stats Data'!$C:$C,$P$6))</f>
        <v>64</v>
      </c>
      <c r="T139" s="127">
        <f>SUMIFS('Quick Stats Data'!D:D,'Quick Stats Data'!$A:$A,$C$138,'Quick Stats Data'!$B:$B,$C139,'Quick Stats Data'!$C:$C,$T$6)</f>
        <v>60.2</v>
      </c>
      <c r="U139" s="127"/>
      <c r="V139" s="128">
        <f>SUMIFS('Quick Stats Data'!E:E,'Quick Stats Data'!$A:$A,$C$138,'Quick Stats Data'!$B:$B,$C139,'Quick Stats Data'!$C:$C,$T$6)</f>
        <v>57.86</v>
      </c>
      <c r="W139" s="128">
        <f>SUMIFS('Quick Stats Data'!F:F,'Quick Stats Data'!$A:$A,$C$138,'Quick Stats Data'!$B:$B,$C139,'Quick Stats Data'!$C:$C,$T$6)</f>
        <v>62.5</v>
      </c>
    </row>
    <row r="140" spans="1:23" ht="15" customHeight="1">
      <c r="C140" s="126" t="s">
        <v>431</v>
      </c>
      <c r="D140" s="127">
        <f>IF(SUMIFS('Quick Stats Data'!D:D,'Quick Stats Data'!A:A,$C$138,'Quick Stats Data'!$B:$B,$C140,'Quick Stats Data'!$C:$C,$D$6)=0," ",SUMIFS('Quick Stats Data'!D:D,'Quick Stats Data'!A:A,$C$138,'Quick Stats Data'!$B:$B,$C140,'Quick Stats Data'!$C:$C,$D$6))</f>
        <v>10.49</v>
      </c>
      <c r="E140" s="128" t="str">
        <f>IF(SUMIFS('Quick Stats Data'!K:K,'Quick Stats Data'!A:A,$C$138,'Quick Stats Data'!B:B,C140,'Quick Stats Data'!C:C,$D$6)&gt;=50,"**",(IF(SUMIFS('Quick Stats Data'!K:K,'Quick Stats Data'!A:A,$C$138,'Quick Stats Data'!B:B,C140,'Quick Stats Data'!C:C,$D$6)&gt;25,IF(SUMIFS('Quick Stats Data'!K:K,'Quick Stats Data'!A:A,$C$138,'Quick Stats Data'!B:B,C140,'Quick Stats Data'!C:C,$D$6),"*"," ")," ")))</f>
        <v xml:space="preserve"> </v>
      </c>
      <c r="F140" s="128">
        <f>IF(SUMIFS('Quick Stats Data'!E:E,'Quick Stats Data'!A:A,$C$138,'Quick Stats Data'!$B:$B,$C140,'Quick Stats Data'!$C:$C,$D$6)=0," ",SUMIFS('Quick Stats Data'!E:E,'Quick Stats Data'!A:A,$C$138,'Quick Stats Data'!$B:$B,$C140,'Quick Stats Data'!$C:$C,$D$6))</f>
        <v>7.76</v>
      </c>
      <c r="G140" s="128">
        <f>IF(SUMIFS('Quick Stats Data'!F:F,'Quick Stats Data'!A:A,$C$138,'Quick Stats Data'!$B:$B,$C140,'Quick Stats Data'!$C:$C,$D$6)=0," ",SUMIFS('Quick Stats Data'!F:F,'Quick Stats Data'!A:A,$C$138,'Quick Stats Data'!$B:$B,$C140,'Quick Stats Data'!$C:$C,$D$6))</f>
        <v>14.03</v>
      </c>
      <c r="H140" s="127">
        <f>IF(SUMIFS('Quick Stats Data'!D:D,'Quick Stats Data'!A:A,$C$138,'Quick Stats Data'!$B:$B,$C140,'Quick Stats Data'!$C:$C,$H$6)=0," ",SUMIFS('Quick Stats Data'!D:D,'Quick Stats Data'!A:A,$C$138,'Quick Stats Data'!$B:$B,$C140,'Quick Stats Data'!$C:$C,$H$6))</f>
        <v>13.49</v>
      </c>
      <c r="I140" s="128" t="str">
        <f>IF(SUMIFS('Quick Stats Data'!K:K,'Quick Stats Data'!A:A,$C$138,'Quick Stats Data'!B:B,C140,'Quick Stats Data'!C:C,$H$6)&gt;=50,"**",(IF(SUMIFS('Quick Stats Data'!K:K,'Quick Stats Data'!A:A,$C$138,'Quick Stats Data'!B:B,C140,'Quick Stats Data'!C:C,$H$6)&gt;25,IF(SUMIFS('Quick Stats Data'!K:K,'Quick Stats Data'!A:A,$C$138,'Quick Stats Data'!B:B,C140,'Quick Stats Data'!C:C,$H$6),"*"," ")," ")))</f>
        <v xml:space="preserve"> </v>
      </c>
      <c r="J140" s="128">
        <f>IF(SUMIFS('Quick Stats Data'!E:E,'Quick Stats Data'!A:A,$C$138,'Quick Stats Data'!$B:$B,$C140,'Quick Stats Data'!$C:$C,$H$6)=0," ",SUMIFS('Quick Stats Data'!E:E,'Quick Stats Data'!A:A,$C$138,'Quick Stats Data'!$B:$B,$C140,'Quick Stats Data'!$C:$C,$H$6))</f>
        <v>10.130000000000001</v>
      </c>
      <c r="K140" s="128">
        <f>IF(SUMIFS('Quick Stats Data'!F:F,'Quick Stats Data'!A:A,$C$138,'Quick Stats Data'!$B:$B,$C140,'Quick Stats Data'!$C:$C,$H$6)=0," ",SUMIFS('Quick Stats Data'!F:F,'Quick Stats Data'!A:A,$C$138,'Quick Stats Data'!$B:$B,$C140,'Quick Stats Data'!$C:$C,$H$6))</f>
        <v>17.739999999999998</v>
      </c>
      <c r="L140" s="127">
        <f>IF(SUMIFS('Quick Stats Data'!D:D,'Quick Stats Data'!A:A,$C$138,'Quick Stats Data'!$B:$B,$C140,'Quick Stats Data'!$C:$C,$L$6)=0," ",SUMIFS('Quick Stats Data'!D:D,'Quick Stats Data'!A:A,$C$138,'Quick Stats Data'!$B:$B,$C140,'Quick Stats Data'!$C:$C,$L$6))</f>
        <v>12.81</v>
      </c>
      <c r="M140" s="128" t="str">
        <f>IF(SUMIFS('Quick Stats Data'!K:K,'Quick Stats Data'!A:A,$C$138,'Quick Stats Data'!B:B,C140,'Quick Stats Data'!C:C,$L$6)&gt;=50,"**",(IF(SUMIFS('Quick Stats Data'!K:K,'Quick Stats Data'!A:A,$C$138,'Quick Stats Data'!B:B,C140,'Quick Stats Data'!C:C,$L$6)&gt;25,IF(SUMIFS('Quick Stats Data'!K:K,'Quick Stats Data'!A:A,$C$138,'Quick Stats Data'!B:B,C140,'Quick Stats Data'!C:C,$L$6),"*"," ")," ")))</f>
        <v xml:space="preserve"> </v>
      </c>
      <c r="N140" s="128">
        <f>IF(SUMIFS('Quick Stats Data'!E:E,'Quick Stats Data'!A:A,$C$138,'Quick Stats Data'!$B:$B,$C140,'Quick Stats Data'!$C:$C,$L$6)=0," ",SUMIFS('Quick Stats Data'!E:E,'Quick Stats Data'!A:A,$C$138,'Quick Stats Data'!$B:$B,$C140,'Quick Stats Data'!$C:$C,$L$6))</f>
        <v>10.09</v>
      </c>
      <c r="O140" s="128">
        <f>IF(SUMIFS('Quick Stats Data'!F:F,'Quick Stats Data'!A:A,$C$138,'Quick Stats Data'!$B:$B,$C140,'Quick Stats Data'!$C:$C,$L$6)=0," ",SUMIFS('Quick Stats Data'!F:F,'Quick Stats Data'!A:A,$C$138,'Quick Stats Data'!$B:$B,$C140,'Quick Stats Data'!$C:$C,$L$6))</f>
        <v>16.12</v>
      </c>
      <c r="P140" s="127">
        <f>IF(SUMIFS('Quick Stats Data'!D:D,'Quick Stats Data'!A:A,$C$138,'Quick Stats Data'!$B:$B,$C140,'Quick Stats Data'!$C:$C,$P$6)=0," ",SUMIFS('Quick Stats Data'!D:D,'Quick Stats Data'!A:A,$C$138,'Quick Stats Data'!$B:$B,$C140,'Quick Stats Data'!$C:$C,$P$6))</f>
        <v>11.43</v>
      </c>
      <c r="Q140" s="128" t="str">
        <f>IF(SUMIFS('Quick Stats Data'!K:K,'Quick Stats Data'!A:A,$C$138,'Quick Stats Data'!B:B,C140,'Quick Stats Data'!C:C,$P$6)&gt;=50,"**",(IF(SUMIFS('Quick Stats Data'!K:K,'Quick Stats Data'!A:A,$C$138,'Quick Stats Data'!B:B,C140,'Quick Stats Data'!C:C,$P$6)&gt;25,IF(SUMIFS('Quick Stats Data'!K:K,'Quick Stats Data'!A:A,$C$138,'Quick Stats Data'!B:B,C140,'Quick Stats Data'!C:C,$P$6),"*"," ")," ")))</f>
        <v xml:space="preserve"> </v>
      </c>
      <c r="R140" s="128">
        <f>IF(SUMIFS('Quick Stats Data'!E:E,'Quick Stats Data'!A:A,$C$138,'Quick Stats Data'!$B:$B,$C140,'Quick Stats Data'!$C:$C,$P$6)=0," ",SUMIFS('Quick Stats Data'!E:E,'Quick Stats Data'!A:A,$C$138,'Quick Stats Data'!$B:$B,$C140,'Quick Stats Data'!$C:$C,$P$6))</f>
        <v>9.1</v>
      </c>
      <c r="S140" s="128">
        <f>IF(SUMIFS('Quick Stats Data'!F:F,'Quick Stats Data'!A:A,$C$138,'Quick Stats Data'!$B:$B,$C140,'Quick Stats Data'!$C:$C,$P$6)=0," ",SUMIFS('Quick Stats Data'!F:F,'Quick Stats Data'!A:A,$C$138,'Quick Stats Data'!$B:$B,$C140,'Quick Stats Data'!$C:$C,$P$6))</f>
        <v>14.26</v>
      </c>
      <c r="T140" s="127">
        <f>SUMIFS('Quick Stats Data'!D:D,'Quick Stats Data'!$A:$A,$C$138,'Quick Stats Data'!$B:$B,$C140,'Quick Stats Data'!$C:$C,$T$6)</f>
        <v>12.37</v>
      </c>
      <c r="U140" s="127"/>
      <c r="V140" s="128">
        <f>SUMIFS('Quick Stats Data'!E:E,'Quick Stats Data'!$A:$A,$C$138,'Quick Stats Data'!$B:$B,$C140,'Quick Stats Data'!$C:$C,$T$6)</f>
        <v>10.62</v>
      </c>
      <c r="W140" s="128">
        <f>SUMIFS('Quick Stats Data'!F:F,'Quick Stats Data'!$A:$A,$C$138,'Quick Stats Data'!$B:$B,$C140,'Quick Stats Data'!$C:$C,$T$6)</f>
        <v>14.35</v>
      </c>
    </row>
    <row r="141" spans="1:23" ht="15" customHeight="1">
      <c r="C141" s="126" t="s">
        <v>432</v>
      </c>
      <c r="D141" s="127">
        <f>IF(SUMIFS('Quick Stats Data'!D:D,'Quick Stats Data'!A:A,$C$138,'Quick Stats Data'!$B:$B,$C141,'Quick Stats Data'!$C:$C,$D$6)=0," ",SUMIFS('Quick Stats Data'!D:D,'Quick Stats Data'!A:A,$C$138,'Quick Stats Data'!$B:$B,$C141,'Quick Stats Data'!$C:$C,$D$6))</f>
        <v>16.14</v>
      </c>
      <c r="E141" s="128" t="str">
        <f>IF(SUMIFS('Quick Stats Data'!K:K,'Quick Stats Data'!A:A,$C$138,'Quick Stats Data'!B:B,C141,'Quick Stats Data'!C:C,$D$6)&gt;=50,"**",(IF(SUMIFS('Quick Stats Data'!K:K,'Quick Stats Data'!A:A,$C$138,'Quick Stats Data'!B:B,C141,'Quick Stats Data'!C:C,$D$6)&gt;25,IF(SUMIFS('Quick Stats Data'!K:K,'Quick Stats Data'!A:A,$C$138,'Quick Stats Data'!B:B,C141,'Quick Stats Data'!C:C,$D$6),"*"," ")," ")))</f>
        <v xml:space="preserve"> </v>
      </c>
      <c r="F141" s="128">
        <f>IF(SUMIFS('Quick Stats Data'!E:E,'Quick Stats Data'!A:A,$C$138,'Quick Stats Data'!$B:$B,$C141,'Quick Stats Data'!$C:$C,$D$6)=0," ",SUMIFS('Quick Stats Data'!E:E,'Quick Stats Data'!A:A,$C$138,'Quick Stats Data'!$B:$B,$C141,'Quick Stats Data'!$C:$C,$D$6))</f>
        <v>12.52</v>
      </c>
      <c r="G141" s="128">
        <f>IF(SUMIFS('Quick Stats Data'!F:F,'Quick Stats Data'!A:A,$C$138,'Quick Stats Data'!$B:$B,$C141,'Quick Stats Data'!$C:$C,$D$6)=0," ",SUMIFS('Quick Stats Data'!F:F,'Quick Stats Data'!A:A,$C$138,'Quick Stats Data'!$B:$B,$C141,'Quick Stats Data'!$C:$C,$D$6))</f>
        <v>20.56</v>
      </c>
      <c r="H141" s="127">
        <f>IF(SUMIFS('Quick Stats Data'!D:D,'Quick Stats Data'!A:A,$C$138,'Quick Stats Data'!$B:$B,$C141,'Quick Stats Data'!$C:$C,$H$6)=0," ",SUMIFS('Quick Stats Data'!D:D,'Quick Stats Data'!A:A,$C$138,'Quick Stats Data'!$B:$B,$C141,'Quick Stats Data'!$C:$C,$H$6))</f>
        <v>15.17</v>
      </c>
      <c r="I141" s="128" t="str">
        <f>IF(SUMIFS('Quick Stats Data'!K:K,'Quick Stats Data'!A:A,$C$138,'Quick Stats Data'!B:B,C141,'Quick Stats Data'!C:C,$H$6)&gt;=50,"**",(IF(SUMIFS('Quick Stats Data'!K:K,'Quick Stats Data'!A:A,$C$138,'Quick Stats Data'!B:B,C141,'Quick Stats Data'!C:C,$H$6)&gt;25,IF(SUMIFS('Quick Stats Data'!K:K,'Quick Stats Data'!A:A,$C$138,'Quick Stats Data'!B:B,C141,'Quick Stats Data'!C:C,$H$6),"*"," ")," ")))</f>
        <v xml:space="preserve"> </v>
      </c>
      <c r="J141" s="128">
        <f>IF(SUMIFS('Quick Stats Data'!E:E,'Quick Stats Data'!A:A,$C$138,'Quick Stats Data'!$B:$B,$C141,'Quick Stats Data'!$C:$C,$H$6)=0," ",SUMIFS('Quick Stats Data'!E:E,'Quick Stats Data'!A:A,$C$138,'Quick Stats Data'!$B:$B,$C141,'Quick Stats Data'!$C:$C,$H$6))</f>
        <v>11.91</v>
      </c>
      <c r="K141" s="128">
        <f>IF(SUMIFS('Quick Stats Data'!F:F,'Quick Stats Data'!A:A,$C$138,'Quick Stats Data'!$B:$B,$C141,'Quick Stats Data'!$C:$C,$H$6)=0," ",SUMIFS('Quick Stats Data'!F:F,'Quick Stats Data'!A:A,$C$138,'Quick Stats Data'!$B:$B,$C141,'Quick Stats Data'!$C:$C,$H$6))</f>
        <v>19.13</v>
      </c>
      <c r="L141" s="127">
        <f>IF(SUMIFS('Quick Stats Data'!D:D,'Quick Stats Data'!A:A,$C$138,'Quick Stats Data'!$B:$B,$C141,'Quick Stats Data'!$C:$C,$L$6)=0," ",SUMIFS('Quick Stats Data'!D:D,'Quick Stats Data'!A:A,$C$138,'Quick Stats Data'!$B:$B,$C141,'Quick Stats Data'!$C:$C,$L$6))</f>
        <v>13.41</v>
      </c>
      <c r="M141" s="128" t="str">
        <f>IF(SUMIFS('Quick Stats Data'!K:K,'Quick Stats Data'!A:A,$C$138,'Quick Stats Data'!B:B,C141,'Quick Stats Data'!C:C,$L$6)&gt;=50,"**",(IF(SUMIFS('Quick Stats Data'!K:K,'Quick Stats Data'!A:A,$C$138,'Quick Stats Data'!B:B,C141,'Quick Stats Data'!C:C,$L$6)&gt;25,IF(SUMIFS('Quick Stats Data'!K:K,'Quick Stats Data'!A:A,$C$138,'Quick Stats Data'!B:B,C141,'Quick Stats Data'!C:C,$L$6),"*"," ")," ")))</f>
        <v xml:space="preserve"> </v>
      </c>
      <c r="N141" s="128">
        <f>IF(SUMIFS('Quick Stats Data'!E:E,'Quick Stats Data'!A:A,$C$138,'Quick Stats Data'!$B:$B,$C141,'Quick Stats Data'!$C:$C,$L$6)=0," ",SUMIFS('Quick Stats Data'!E:E,'Quick Stats Data'!A:A,$C$138,'Quick Stats Data'!$B:$B,$C141,'Quick Stats Data'!$C:$C,$L$6))</f>
        <v>10.58</v>
      </c>
      <c r="O141" s="128">
        <f>IF(SUMIFS('Quick Stats Data'!F:F,'Quick Stats Data'!A:A,$C$138,'Quick Stats Data'!$B:$B,$C141,'Quick Stats Data'!$C:$C,$L$6)=0," ",SUMIFS('Quick Stats Data'!F:F,'Quick Stats Data'!A:A,$C$138,'Quick Stats Data'!$B:$B,$C141,'Quick Stats Data'!$C:$C,$L$6))</f>
        <v>16.86</v>
      </c>
      <c r="P141" s="127">
        <f>IF(SUMIFS('Quick Stats Data'!D:D,'Quick Stats Data'!A:A,$C$138,'Quick Stats Data'!$B:$B,$C141,'Quick Stats Data'!$C:$C,$P$6)=0," ",SUMIFS('Quick Stats Data'!D:D,'Quick Stats Data'!A:A,$C$138,'Quick Stats Data'!$B:$B,$C141,'Quick Stats Data'!$C:$C,$P$6))</f>
        <v>12.15</v>
      </c>
      <c r="Q141" s="128" t="str">
        <f>IF(SUMIFS('Quick Stats Data'!K:K,'Quick Stats Data'!A:A,$C$138,'Quick Stats Data'!B:B,C141,'Quick Stats Data'!C:C,$P$6)&gt;=50,"**",(IF(SUMIFS('Quick Stats Data'!K:K,'Quick Stats Data'!A:A,$C$138,'Quick Stats Data'!B:B,C141,'Quick Stats Data'!C:C,$P$6)&gt;25,IF(SUMIFS('Quick Stats Data'!K:K,'Quick Stats Data'!A:A,$C$138,'Quick Stats Data'!B:B,C141,'Quick Stats Data'!C:C,$P$6),"*"," ")," ")))</f>
        <v xml:space="preserve"> </v>
      </c>
      <c r="R141" s="128">
        <f>IF(SUMIFS('Quick Stats Data'!E:E,'Quick Stats Data'!A:A,$C$138,'Quick Stats Data'!$B:$B,$C141,'Quick Stats Data'!$C:$C,$P$6)=0," ",SUMIFS('Quick Stats Data'!E:E,'Quick Stats Data'!A:A,$C$138,'Quick Stats Data'!$B:$B,$C141,'Quick Stats Data'!$C:$C,$P$6))</f>
        <v>9.77</v>
      </c>
      <c r="S141" s="128">
        <f>IF(SUMIFS('Quick Stats Data'!F:F,'Quick Stats Data'!A:A,$C$138,'Quick Stats Data'!$B:$B,$C141,'Quick Stats Data'!$C:$C,$P$6)=0," ",SUMIFS('Quick Stats Data'!F:F,'Quick Stats Data'!A:A,$C$138,'Quick Stats Data'!$B:$B,$C141,'Quick Stats Data'!$C:$C,$P$6))</f>
        <v>15.01</v>
      </c>
      <c r="T141" s="127">
        <f>SUMIFS('Quick Stats Data'!D:D,'Quick Stats Data'!$A:$A,$C$138,'Quick Stats Data'!$B:$B,$C141,'Quick Stats Data'!$C:$C,$T$6)</f>
        <v>13.76</v>
      </c>
      <c r="U141" s="127"/>
      <c r="V141" s="128">
        <f>SUMIFS('Quick Stats Data'!E:E,'Quick Stats Data'!$A:$A,$C$138,'Quick Stats Data'!$B:$B,$C141,'Quick Stats Data'!$C:$C,$T$6)</f>
        <v>12.05</v>
      </c>
      <c r="W141" s="128">
        <f>SUMIFS('Quick Stats Data'!F:F,'Quick Stats Data'!$A:$A,$C$138,'Quick Stats Data'!$B:$B,$C141,'Quick Stats Data'!$C:$C,$T$6)</f>
        <v>15.68</v>
      </c>
    </row>
    <row r="142" spans="1:23" ht="7.5" customHeight="1" thickBot="1">
      <c r="A142" s="54"/>
      <c r="B142" s="55"/>
      <c r="C142" s="56"/>
      <c r="D142" s="57"/>
      <c r="E142" s="57"/>
      <c r="F142" s="57"/>
      <c r="G142" s="57"/>
      <c r="H142" s="58"/>
      <c r="I142" s="58"/>
      <c r="J142" s="58"/>
      <c r="K142" s="58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</row>
    <row r="143" spans="1:23" ht="15" customHeight="1" thickTop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</row>
    <row r="144" spans="1:23" s="141" customFormat="1" ht="28">
      <c r="C144" s="152" t="s">
        <v>531</v>
      </c>
      <c r="D144" s="153" t="s">
        <v>91</v>
      </c>
      <c r="E144" s="153"/>
      <c r="F144" s="153" t="s">
        <v>90</v>
      </c>
      <c r="G144" s="153" t="s">
        <v>89</v>
      </c>
      <c r="H144" s="153" t="s">
        <v>91</v>
      </c>
      <c r="I144" s="153"/>
      <c r="J144" s="153" t="s">
        <v>90</v>
      </c>
      <c r="K144" s="153" t="s">
        <v>89</v>
      </c>
      <c r="L144" s="153" t="s">
        <v>91</v>
      </c>
      <c r="M144" s="153"/>
      <c r="N144" s="153" t="s">
        <v>90</v>
      </c>
      <c r="O144" s="153" t="s">
        <v>89</v>
      </c>
      <c r="P144" s="153" t="s">
        <v>91</v>
      </c>
      <c r="Q144" s="153"/>
      <c r="R144" s="153" t="s">
        <v>90</v>
      </c>
      <c r="S144" s="153" t="s">
        <v>89</v>
      </c>
      <c r="T144" s="153" t="s">
        <v>91</v>
      </c>
      <c r="U144" s="153"/>
      <c r="V144" s="153" t="s">
        <v>90</v>
      </c>
      <c r="W144" s="153" t="s">
        <v>89</v>
      </c>
    </row>
    <row r="145" spans="1:24" ht="15" customHeight="1">
      <c r="C145" s="126" t="s">
        <v>532</v>
      </c>
      <c r="D145" s="127">
        <f>IF(SUMIFS('Quick Stats Data'!D:D,'Quick Stats Data'!A:A,$C$144,'Quick Stats Data'!$B:$B,$C145,'Quick Stats Data'!$C:$C,$D$6)=0," ",SUMIFS('Quick Stats Data'!D:D,'Quick Stats Data'!A:A,$C$144,'Quick Stats Data'!$B:$B,$C145,'Quick Stats Data'!$C:$C,$D$6))</f>
        <v>19.850000000000001</v>
      </c>
      <c r="E145" s="128" t="str">
        <f>IF(SUMIFS('Quick Stats Data'!K:K,'Quick Stats Data'!A:A,$C$144,'Quick Stats Data'!B:B,C145,'Quick Stats Data'!C:C,$D$6)&gt;=50,"**",(IF(SUMIFS('Quick Stats Data'!K:K,'Quick Stats Data'!A:A,$C$144,'Quick Stats Data'!B:B,C145,'Quick Stats Data'!C:C,$D$6)&gt;25,IF(SUMIFS('Quick Stats Data'!K:K,'Quick Stats Data'!A:A,$C$144,'Quick Stats Data'!B:B,C145,'Quick Stats Data'!C:C,$D$6),"*"," ")," ")))</f>
        <v xml:space="preserve"> </v>
      </c>
      <c r="F145" s="128">
        <f>IF(SUMIFS('Quick Stats Data'!E:E,'Quick Stats Data'!A:A,$C$144,'Quick Stats Data'!$B:$B,$C145,'Quick Stats Data'!$C:$C,$D$6)=0," ",SUMIFS('Quick Stats Data'!E:E,'Quick Stats Data'!A:A,$C$144,'Quick Stats Data'!$B:$B,$C145,'Quick Stats Data'!$C:$C,$D$6))</f>
        <v>18.38</v>
      </c>
      <c r="G145" s="128">
        <f>IF(SUMIFS('Quick Stats Data'!F:F,'Quick Stats Data'!A:A,$C$144,'Quick Stats Data'!$B:$B,$C145,'Quick Stats Data'!$C:$C,$D$6)=0," ",SUMIFS('Quick Stats Data'!F:F,'Quick Stats Data'!A:A,$C$144,'Quick Stats Data'!$B:$B,$C145,'Quick Stats Data'!$C:$C,$D$6))</f>
        <v>21.41</v>
      </c>
      <c r="H145" s="127">
        <f>IF(SUMIFS('Quick Stats Data'!D:D,'Quick Stats Data'!A:A,$C$144,'Quick Stats Data'!$B:$B,$C145,'Quick Stats Data'!$C:$C,$H$6)=0," ",SUMIFS('Quick Stats Data'!D:D,'Quick Stats Data'!A:A,$C$144,'Quick Stats Data'!$B:$B,$C145,'Quick Stats Data'!$C:$C,$H$6))</f>
        <v>19.84</v>
      </c>
      <c r="I145" s="128" t="str">
        <f>IF(SUMIFS('Quick Stats Data'!K:K,'Quick Stats Data'!A:A,$C$144,'Quick Stats Data'!B:B,C145,'Quick Stats Data'!C:C,$H$6)&gt;=50,"**",(IF(SUMIFS('Quick Stats Data'!K:K,'Quick Stats Data'!A:A,$C$144,'Quick Stats Data'!B:B,C145,'Quick Stats Data'!C:C,$H$6)&gt;25,IF(SUMIFS('Quick Stats Data'!K:K,'Quick Stats Data'!A:A,$C$144,'Quick Stats Data'!B:B,C145,'Quick Stats Data'!C:C,$H$6),"*"," ")," ")))</f>
        <v xml:space="preserve"> </v>
      </c>
      <c r="J145" s="128">
        <f>IF(SUMIFS('Quick Stats Data'!E:E,'Quick Stats Data'!A:A,$C$144,'Quick Stats Data'!$B:$B,$C145,'Quick Stats Data'!$C:$C,$H$6)=0," ",SUMIFS('Quick Stats Data'!E:E,'Quick Stats Data'!A:A,$C$144,'Quick Stats Data'!$B:$B,$C145,'Quick Stats Data'!$C:$C,$H$6))</f>
        <v>18.48</v>
      </c>
      <c r="K145" s="128">
        <f>IF(SUMIFS('Quick Stats Data'!F:F,'Quick Stats Data'!A:A,$C$144,'Quick Stats Data'!$B:$B,$C145,'Quick Stats Data'!$C:$C,$H$6)=0," ",SUMIFS('Quick Stats Data'!F:F,'Quick Stats Data'!A:A,$C$144,'Quick Stats Data'!$B:$B,$C145,'Quick Stats Data'!$C:$C,$H$6))</f>
        <v>21.27</v>
      </c>
      <c r="L145" s="127">
        <f>IF(SUMIFS('Quick Stats Data'!D:D,'Quick Stats Data'!A:A,$C$144,'Quick Stats Data'!$B:$B,$C145,'Quick Stats Data'!$C:$C,$L$6)=0," ",SUMIFS('Quick Stats Data'!D:D,'Quick Stats Data'!A:A,$C$144,'Quick Stats Data'!$B:$B,$C145,'Quick Stats Data'!$C:$C,$L$6))</f>
        <v>20.55</v>
      </c>
      <c r="M145" s="128" t="str">
        <f>IF(SUMIFS('Quick Stats Data'!K:K,'Quick Stats Data'!A:A,$C$144,'Quick Stats Data'!B:B,C145,'Quick Stats Data'!C:C,$L$6)&gt;=50,"**",(IF(SUMIFS('Quick Stats Data'!K:K,'Quick Stats Data'!A:A,$C$144,'Quick Stats Data'!B:B,C145,'Quick Stats Data'!C:C,$L$6)&gt;25,IF(SUMIFS('Quick Stats Data'!K:K,'Quick Stats Data'!A:A,$C$144,'Quick Stats Data'!B:B,C145,'Quick Stats Data'!C:C,$L$6),"*"," ")," ")))</f>
        <v xml:space="preserve"> </v>
      </c>
      <c r="N145" s="128">
        <f>IF(SUMIFS('Quick Stats Data'!E:E,'Quick Stats Data'!A:A,$C$144,'Quick Stats Data'!$B:$B,$C145,'Quick Stats Data'!$C:$C,$L$6)=0," ",SUMIFS('Quick Stats Data'!E:E,'Quick Stats Data'!A:A,$C$144,'Quick Stats Data'!$B:$B,$C145,'Quick Stats Data'!$C:$C,$L$6))</f>
        <v>19.12</v>
      </c>
      <c r="O145" s="128">
        <f>IF(SUMIFS('Quick Stats Data'!F:F,'Quick Stats Data'!A:A,$C$144,'Quick Stats Data'!$B:$B,$C145,'Quick Stats Data'!$C:$C,$L$6)=0," ",SUMIFS('Quick Stats Data'!F:F,'Quick Stats Data'!A:A,$C$144,'Quick Stats Data'!$B:$B,$C145,'Quick Stats Data'!$C:$C,$L$6))</f>
        <v>22.06</v>
      </c>
      <c r="P145" s="127">
        <f>IF(SUMIFS('Quick Stats Data'!D:D,'Quick Stats Data'!A:A,$C$144,'Quick Stats Data'!$B:$B,$C145,'Quick Stats Data'!$C:$C,$P$6)=0," ",SUMIFS('Quick Stats Data'!D:D,'Quick Stats Data'!A:A,$C$144,'Quick Stats Data'!$B:$B,$C145,'Quick Stats Data'!$C:$C,$P$6))</f>
        <v>19.62</v>
      </c>
      <c r="Q145" s="128" t="str">
        <f>IF(SUMIFS('Quick Stats Data'!K:K,'Quick Stats Data'!A:A,$C$144,'Quick Stats Data'!B:B,C145,'Quick Stats Data'!C:C,$P$6)&gt;=50,"**",(IF(SUMIFS('Quick Stats Data'!K:K,'Quick Stats Data'!A:A,$C$144,'Quick Stats Data'!B:B,C145,'Quick Stats Data'!C:C,$P$6)&gt;25,IF(SUMIFS('Quick Stats Data'!K:K,'Quick Stats Data'!A:A,$C$144,'Quick Stats Data'!B:B,C145,'Quick Stats Data'!C:C,$P$6),"*"," ")," ")))</f>
        <v xml:space="preserve"> </v>
      </c>
      <c r="R145" s="128">
        <f>IF(SUMIFS('Quick Stats Data'!E:E,'Quick Stats Data'!A:A,$C$144,'Quick Stats Data'!$B:$B,$C145,'Quick Stats Data'!$C:$C,$P$6)=0," ",SUMIFS('Quick Stats Data'!E:E,'Quick Stats Data'!A:A,$C$144,'Quick Stats Data'!$B:$B,$C145,'Quick Stats Data'!$C:$C,$P$6))</f>
        <v>18.23</v>
      </c>
      <c r="S145" s="128">
        <f>IF(SUMIFS('Quick Stats Data'!F:F,'Quick Stats Data'!A:A,$C$144,'Quick Stats Data'!$B:$B,$C145,'Quick Stats Data'!$C:$C,$P$6)=0," ",SUMIFS('Quick Stats Data'!F:F,'Quick Stats Data'!A:A,$C$144,'Quick Stats Data'!$B:$B,$C145,'Quick Stats Data'!$C:$C,$P$6))</f>
        <v>21.08</v>
      </c>
      <c r="T145" s="127">
        <f>SUMIFS('Quick Stats Data'!D:D,'Quick Stats Data'!$A:$A,$C$144,'Quick Stats Data'!$B:$B,$C145,'Quick Stats Data'!$C:$C,$T$6)</f>
        <v>19.96</v>
      </c>
      <c r="U145" s="127"/>
      <c r="V145" s="128">
        <f>SUMIFS('Quick Stats Data'!E:E,'Quick Stats Data'!$A:$A,$C$144,'Quick Stats Data'!$B:$B,$C145,'Quick Stats Data'!$C:$C,$T$6)</f>
        <v>19.239999999999998</v>
      </c>
      <c r="W145" s="128">
        <f>SUMIFS('Quick Stats Data'!F:F,'Quick Stats Data'!$A:$A,$C$144,'Quick Stats Data'!$B:$B,$C145,'Quick Stats Data'!$C:$C,$T$6)</f>
        <v>20.69</v>
      </c>
    </row>
    <row r="146" spans="1:24" ht="15" customHeight="1">
      <c r="C146" s="126" t="s">
        <v>540</v>
      </c>
      <c r="D146" s="127">
        <f>IF(SUMIFS('Quick Stats Data'!D:D,'Quick Stats Data'!A:A,$C$144,'Quick Stats Data'!$B:$B,$C146,'Quick Stats Data'!$C:$C,$D$6)=0," ",SUMIFS('Quick Stats Data'!D:D,'Quick Stats Data'!A:A,$C$144,'Quick Stats Data'!$B:$B,$C146,'Quick Stats Data'!$C:$C,$D$6))</f>
        <v>0.6</v>
      </c>
      <c r="E146" s="128" t="str">
        <f>IF(SUMIFS('Quick Stats Data'!K:K,'Quick Stats Data'!A:A,$C$144,'Quick Stats Data'!B:B,C146,'Quick Stats Data'!C:C,$D$6)&gt;=50,"**",(IF(SUMIFS('Quick Stats Data'!K:K,'Quick Stats Data'!A:A,$C$144,'Quick Stats Data'!B:B,C146,'Quick Stats Data'!C:C,$D$6)&gt;25,IF(SUMIFS('Quick Stats Data'!K:K,'Quick Stats Data'!A:A,$C$144,'Quick Stats Data'!B:B,C146,'Quick Stats Data'!C:C,$D$6),"*"," ")," ")))</f>
        <v xml:space="preserve"> </v>
      </c>
      <c r="F146" s="128">
        <f>IF(SUMIFS('Quick Stats Data'!E:E,'Quick Stats Data'!A:A,$C$144,'Quick Stats Data'!$B:$B,$C146,'Quick Stats Data'!$C:$C,$D$6)=0," ",SUMIFS('Quick Stats Data'!E:E,'Quick Stats Data'!A:A,$C$144,'Quick Stats Data'!$B:$B,$C146,'Quick Stats Data'!$C:$C,$D$6))</f>
        <v>0.4</v>
      </c>
      <c r="G146" s="128">
        <f>IF(SUMIFS('Quick Stats Data'!F:F,'Quick Stats Data'!A:A,$C$144,'Quick Stats Data'!$B:$B,$C146,'Quick Stats Data'!$C:$C,$D$6)=0," ",SUMIFS('Quick Stats Data'!F:F,'Quick Stats Data'!A:A,$C$144,'Quick Stats Data'!$B:$B,$C146,'Quick Stats Data'!$C:$C,$D$6))</f>
        <v>0.91</v>
      </c>
      <c r="H146" s="127">
        <f>IF(SUMIFS('Quick Stats Data'!D:D,'Quick Stats Data'!A:A,$C$144,'Quick Stats Data'!$B:$B,$C146,'Quick Stats Data'!$C:$C,$H$6)=0," ",SUMIFS('Quick Stats Data'!D:D,'Quick Stats Data'!A:A,$C$144,'Quick Stats Data'!$B:$B,$C146,'Quick Stats Data'!$C:$C,$H$6))</f>
        <v>0.73</v>
      </c>
      <c r="I146" s="128" t="str">
        <f>IF(SUMIFS('Quick Stats Data'!K:K,'Quick Stats Data'!A:A,$C$144,'Quick Stats Data'!B:B,C146,'Quick Stats Data'!C:C,$H$6)&gt;=50,"**",(IF(SUMIFS('Quick Stats Data'!K:K,'Quick Stats Data'!A:A,$C$144,'Quick Stats Data'!B:B,C146,'Quick Stats Data'!C:C,$H$6)&gt;25,IF(SUMIFS('Quick Stats Data'!K:K,'Quick Stats Data'!A:A,$C$144,'Quick Stats Data'!B:B,C146,'Quick Stats Data'!C:C,$H$6),"*"," ")," ")))</f>
        <v xml:space="preserve"> </v>
      </c>
      <c r="J146" s="128">
        <f>IF(SUMIFS('Quick Stats Data'!E:E,'Quick Stats Data'!A:A,$C$144,'Quick Stats Data'!$B:$B,$C146,'Quick Stats Data'!$C:$C,$H$6)=0," ",SUMIFS('Quick Stats Data'!E:E,'Quick Stats Data'!A:A,$C$144,'Quick Stats Data'!$B:$B,$C146,'Quick Stats Data'!$C:$C,$H$6))</f>
        <v>0.52</v>
      </c>
      <c r="K146" s="128">
        <f>IF(SUMIFS('Quick Stats Data'!F:F,'Quick Stats Data'!A:A,$C$144,'Quick Stats Data'!$B:$B,$C146,'Quick Stats Data'!$C:$C,$H$6)=0," ",SUMIFS('Quick Stats Data'!F:F,'Quick Stats Data'!A:A,$C$144,'Quick Stats Data'!$B:$B,$C146,'Quick Stats Data'!$C:$C,$H$6))</f>
        <v>1.03</v>
      </c>
      <c r="L146" s="127">
        <f>IF(SUMIFS('Quick Stats Data'!D:D,'Quick Stats Data'!A:A,$C$144,'Quick Stats Data'!$B:$B,$C146,'Quick Stats Data'!$C:$C,$L$6)=0," ",SUMIFS('Quick Stats Data'!D:D,'Quick Stats Data'!A:A,$C$144,'Quick Stats Data'!$B:$B,$C146,'Quick Stats Data'!$C:$C,$L$6))</f>
        <v>0.88</v>
      </c>
      <c r="M146" s="128" t="str">
        <f>IF(SUMIFS('Quick Stats Data'!K:K,'Quick Stats Data'!A:A,$C$144,'Quick Stats Data'!B:B,C146,'Quick Stats Data'!C:C,$L$6)&gt;=50,"**",(IF(SUMIFS('Quick Stats Data'!K:K,'Quick Stats Data'!A:A,$C$144,'Quick Stats Data'!B:B,C146,'Quick Stats Data'!C:C,$L$6)&gt;25,IF(SUMIFS('Quick Stats Data'!K:K,'Quick Stats Data'!A:A,$C$144,'Quick Stats Data'!B:B,C146,'Quick Stats Data'!C:C,$L$6),"*"," ")," ")))</f>
        <v xml:space="preserve"> </v>
      </c>
      <c r="N146" s="128">
        <f>IF(SUMIFS('Quick Stats Data'!E:E,'Quick Stats Data'!A:A,$C$144,'Quick Stats Data'!$B:$B,$C146,'Quick Stats Data'!$C:$C,$L$6)=0," ",SUMIFS('Quick Stats Data'!E:E,'Quick Stats Data'!A:A,$C$144,'Quick Stats Data'!$B:$B,$C146,'Quick Stats Data'!$C:$C,$L$6))</f>
        <v>0.59</v>
      </c>
      <c r="O146" s="128">
        <f>IF(SUMIFS('Quick Stats Data'!F:F,'Quick Stats Data'!A:A,$C$144,'Quick Stats Data'!$B:$B,$C146,'Quick Stats Data'!$C:$C,$L$6)=0," ",SUMIFS('Quick Stats Data'!F:F,'Quick Stats Data'!A:A,$C$144,'Quick Stats Data'!$B:$B,$C146,'Quick Stats Data'!$C:$C,$L$6))</f>
        <v>1.32</v>
      </c>
      <c r="P146" s="127">
        <f>IF(SUMIFS('Quick Stats Data'!D:D,'Quick Stats Data'!A:A,$C$144,'Quick Stats Data'!$B:$B,$C146,'Quick Stats Data'!$C:$C,$P$6)=0," ",SUMIFS('Quick Stats Data'!D:D,'Quick Stats Data'!A:A,$C$144,'Quick Stats Data'!$B:$B,$C146,'Quick Stats Data'!$C:$C,$P$6))</f>
        <v>0.86</v>
      </c>
      <c r="Q146" s="128" t="str">
        <f>IF(SUMIFS('Quick Stats Data'!K:K,'Quick Stats Data'!A:A,$C$144,'Quick Stats Data'!B:B,C146,'Quick Stats Data'!C:C,$P$6)&gt;=50,"**",(IF(SUMIFS('Quick Stats Data'!K:K,'Quick Stats Data'!A:A,$C$144,'Quick Stats Data'!B:B,C146,'Quick Stats Data'!C:C,$P$6)&gt;25,IF(SUMIFS('Quick Stats Data'!K:K,'Quick Stats Data'!A:A,$C$144,'Quick Stats Data'!B:B,C146,'Quick Stats Data'!C:C,$P$6),"*"," ")," ")))</f>
        <v xml:space="preserve"> </v>
      </c>
      <c r="R146" s="128">
        <f>IF(SUMIFS('Quick Stats Data'!E:E,'Quick Stats Data'!A:A,$C$144,'Quick Stats Data'!$B:$B,$C146,'Quick Stats Data'!$C:$C,$P$6)=0," ",SUMIFS('Quick Stats Data'!E:E,'Quick Stats Data'!A:A,$C$144,'Quick Stats Data'!$B:$B,$C146,'Quick Stats Data'!$C:$C,$P$6))</f>
        <v>0.6</v>
      </c>
      <c r="S146" s="128">
        <f>IF(SUMIFS('Quick Stats Data'!F:F,'Quick Stats Data'!A:A,$C$144,'Quick Stats Data'!$B:$B,$C146,'Quick Stats Data'!$C:$C,$P$6)=0," ",SUMIFS('Quick Stats Data'!F:F,'Quick Stats Data'!A:A,$C$144,'Quick Stats Data'!$B:$B,$C146,'Quick Stats Data'!$C:$C,$P$6))</f>
        <v>1.23</v>
      </c>
      <c r="T146" s="127">
        <f>SUMIFS('Quick Stats Data'!D:D,'Quick Stats Data'!$A:$A,$C$144,'Quick Stats Data'!$B:$B,$C146,'Quick Stats Data'!$C:$C,$T$6)</f>
        <v>0.77</v>
      </c>
      <c r="U146" s="127"/>
      <c r="V146" s="128">
        <f>SUMIFS('Quick Stats Data'!E:E,'Quick Stats Data'!$A:$A,$C$144,'Quick Stats Data'!$B:$B,$C146,'Quick Stats Data'!$C:$C,$T$6)</f>
        <v>0.63</v>
      </c>
      <c r="W146" s="128">
        <f>SUMIFS('Quick Stats Data'!F:F,'Quick Stats Data'!$A:$A,$C$144,'Quick Stats Data'!$B:$B,$C146,'Quick Stats Data'!$C:$C,$T$6)</f>
        <v>0.93</v>
      </c>
    </row>
    <row r="147" spans="1:24" ht="15" customHeight="1">
      <c r="C147" s="126" t="s">
        <v>541</v>
      </c>
      <c r="D147" s="127">
        <f>IF(SUMIFS('Quick Stats Data'!D:D,'Quick Stats Data'!A:A,$C$144,'Quick Stats Data'!$B:$B,$C147,'Quick Stats Data'!$C:$C,$D$6)=0," ",SUMIFS('Quick Stats Data'!D:D,'Quick Stats Data'!A:A,$C$144,'Quick Stats Data'!$B:$B,$C147,'Quick Stats Data'!$C:$C,$D$6))</f>
        <v>5.05</v>
      </c>
      <c r="E147" s="128" t="str">
        <f>IF(SUMIFS('Quick Stats Data'!K:K,'Quick Stats Data'!A:A,$C$144,'Quick Stats Data'!B:B,C147,'Quick Stats Data'!C:C,$D$6)&gt;=50,"**",(IF(SUMIFS('Quick Stats Data'!K:K,'Quick Stats Data'!A:A,$C$144,'Quick Stats Data'!B:B,C147,'Quick Stats Data'!C:C,$D$6)&gt;25,IF(SUMIFS('Quick Stats Data'!K:K,'Quick Stats Data'!A:A,$C$144,'Quick Stats Data'!B:B,C147,'Quick Stats Data'!C:C,$D$6),"*"," ")," ")))</f>
        <v xml:space="preserve"> </v>
      </c>
      <c r="F147" s="128">
        <f>IF(SUMIFS('Quick Stats Data'!E:E,'Quick Stats Data'!A:A,$C$144,'Quick Stats Data'!$B:$B,$C147,'Quick Stats Data'!$C:$C,$D$6)=0," ",SUMIFS('Quick Stats Data'!E:E,'Quick Stats Data'!A:A,$C$144,'Quick Stats Data'!$B:$B,$C147,'Quick Stats Data'!$C:$C,$D$6))</f>
        <v>4.41</v>
      </c>
      <c r="G147" s="128">
        <f>IF(SUMIFS('Quick Stats Data'!F:F,'Quick Stats Data'!A:A,$C$144,'Quick Stats Data'!$B:$B,$C147,'Quick Stats Data'!$C:$C,$D$6)=0," ",SUMIFS('Quick Stats Data'!F:F,'Quick Stats Data'!A:A,$C$144,'Quick Stats Data'!$B:$B,$C147,'Quick Stats Data'!$C:$C,$D$6))</f>
        <v>5.79</v>
      </c>
      <c r="H147" s="127">
        <f>IF(SUMIFS('Quick Stats Data'!D:D,'Quick Stats Data'!A:A,$C$144,'Quick Stats Data'!$B:$B,$C147,'Quick Stats Data'!$C:$C,$H$6)=0," ",SUMIFS('Quick Stats Data'!D:D,'Quick Stats Data'!A:A,$C$144,'Quick Stats Data'!$B:$B,$C147,'Quick Stats Data'!$C:$C,$H$6))</f>
        <v>5.45</v>
      </c>
      <c r="I147" s="128" t="str">
        <f>IF(SUMIFS('Quick Stats Data'!K:K,'Quick Stats Data'!A:A,$C$144,'Quick Stats Data'!B:B,C147,'Quick Stats Data'!C:C,$H$6)&gt;=50,"**",(IF(SUMIFS('Quick Stats Data'!K:K,'Quick Stats Data'!A:A,$C$144,'Quick Stats Data'!B:B,C147,'Quick Stats Data'!C:C,$H$6)&gt;25,IF(SUMIFS('Quick Stats Data'!K:K,'Quick Stats Data'!A:A,$C$144,'Quick Stats Data'!B:B,C147,'Quick Stats Data'!C:C,$H$6),"*"," ")," ")))</f>
        <v xml:space="preserve"> </v>
      </c>
      <c r="J147" s="128">
        <f>IF(SUMIFS('Quick Stats Data'!E:E,'Quick Stats Data'!A:A,$C$144,'Quick Stats Data'!$B:$B,$C147,'Quick Stats Data'!$C:$C,$H$6)=0," ",SUMIFS('Quick Stats Data'!E:E,'Quick Stats Data'!A:A,$C$144,'Quick Stats Data'!$B:$B,$C147,'Quick Stats Data'!$C:$C,$H$6))</f>
        <v>4.8099999999999996</v>
      </c>
      <c r="K147" s="128">
        <f>IF(SUMIFS('Quick Stats Data'!F:F,'Quick Stats Data'!A:A,$C$144,'Quick Stats Data'!$B:$B,$C147,'Quick Stats Data'!$C:$C,$H$6)=0," ",SUMIFS('Quick Stats Data'!F:F,'Quick Stats Data'!A:A,$C$144,'Quick Stats Data'!$B:$B,$C147,'Quick Stats Data'!$C:$C,$H$6))</f>
        <v>6.17</v>
      </c>
      <c r="L147" s="127">
        <f>IF(SUMIFS('Quick Stats Data'!D:D,'Quick Stats Data'!A:A,$C$144,'Quick Stats Data'!$B:$B,$C147,'Quick Stats Data'!$C:$C,$L$6)=0," ",SUMIFS('Quick Stats Data'!D:D,'Quick Stats Data'!A:A,$C$144,'Quick Stats Data'!$B:$B,$C147,'Quick Stats Data'!$C:$C,$L$6))</f>
        <v>5.61</v>
      </c>
      <c r="M147" s="128" t="str">
        <f>IF(SUMIFS('Quick Stats Data'!K:K,'Quick Stats Data'!A:A,$C$144,'Quick Stats Data'!B:B,C147,'Quick Stats Data'!C:C,$L$6)&gt;=50,"**",(IF(SUMIFS('Quick Stats Data'!K:K,'Quick Stats Data'!A:A,$C$144,'Quick Stats Data'!B:B,C147,'Quick Stats Data'!C:C,$L$6)&gt;25,IF(SUMIFS('Quick Stats Data'!K:K,'Quick Stats Data'!A:A,$C$144,'Quick Stats Data'!B:B,C147,'Quick Stats Data'!C:C,$L$6),"*"," ")," ")))</f>
        <v xml:space="preserve"> </v>
      </c>
      <c r="N147" s="128">
        <f>IF(SUMIFS('Quick Stats Data'!E:E,'Quick Stats Data'!A:A,$C$144,'Quick Stats Data'!$B:$B,$C147,'Quick Stats Data'!$C:$C,$L$6)=0," ",SUMIFS('Quick Stats Data'!E:E,'Quick Stats Data'!A:A,$C$144,'Quick Stats Data'!$B:$B,$C147,'Quick Stats Data'!$C:$C,$L$6))</f>
        <v>4.9400000000000004</v>
      </c>
      <c r="O147" s="128">
        <f>IF(SUMIFS('Quick Stats Data'!F:F,'Quick Stats Data'!A:A,$C$144,'Quick Stats Data'!$B:$B,$C147,'Quick Stats Data'!$C:$C,$L$6)=0," ",SUMIFS('Quick Stats Data'!F:F,'Quick Stats Data'!A:A,$C$144,'Quick Stats Data'!$B:$B,$C147,'Quick Stats Data'!$C:$C,$L$6))</f>
        <v>6.37</v>
      </c>
      <c r="P147" s="127">
        <f>IF(SUMIFS('Quick Stats Data'!D:D,'Quick Stats Data'!A:A,$C$144,'Quick Stats Data'!$B:$B,$C147,'Quick Stats Data'!$C:$C,$P$6)=0," ",SUMIFS('Quick Stats Data'!D:D,'Quick Stats Data'!A:A,$C$144,'Quick Stats Data'!$B:$B,$C147,'Quick Stats Data'!$C:$C,$P$6))</f>
        <v>5.57</v>
      </c>
      <c r="Q147" s="128" t="str">
        <f>IF(SUMIFS('Quick Stats Data'!K:K,'Quick Stats Data'!A:A,$C$144,'Quick Stats Data'!B:B,C147,'Quick Stats Data'!C:C,$P$6)&gt;=50,"**",(IF(SUMIFS('Quick Stats Data'!K:K,'Quick Stats Data'!A:A,$C$144,'Quick Stats Data'!B:B,C147,'Quick Stats Data'!C:C,$P$6)&gt;25,IF(SUMIFS('Quick Stats Data'!K:K,'Quick Stats Data'!A:A,$C$144,'Quick Stats Data'!B:B,C147,'Quick Stats Data'!C:C,$P$6),"*"," ")," ")))</f>
        <v xml:space="preserve"> </v>
      </c>
      <c r="R147" s="128">
        <f>IF(SUMIFS('Quick Stats Data'!E:E,'Quick Stats Data'!A:A,$C$144,'Quick Stats Data'!$B:$B,$C147,'Quick Stats Data'!$C:$C,$P$6)=0," ",SUMIFS('Quick Stats Data'!E:E,'Quick Stats Data'!A:A,$C$144,'Quick Stats Data'!$B:$B,$C147,'Quick Stats Data'!$C:$C,$P$6))</f>
        <v>4.95</v>
      </c>
      <c r="S147" s="128">
        <f>IF(SUMIFS('Quick Stats Data'!F:F,'Quick Stats Data'!A:A,$C$144,'Quick Stats Data'!$B:$B,$C147,'Quick Stats Data'!$C:$C,$P$6)=0," ",SUMIFS('Quick Stats Data'!F:F,'Quick Stats Data'!A:A,$C$144,'Quick Stats Data'!$B:$B,$C147,'Quick Stats Data'!$C:$C,$P$6))</f>
        <v>6.27</v>
      </c>
      <c r="T147" s="127">
        <f>SUMIFS('Quick Stats Data'!D:D,'Quick Stats Data'!$A:$A,$C$144,'Quick Stats Data'!$B:$B,$C147,'Quick Stats Data'!$C:$C,$T$6)</f>
        <v>5.45</v>
      </c>
      <c r="U147" s="127"/>
      <c r="V147" s="128">
        <f>SUMIFS('Quick Stats Data'!E:E,'Quick Stats Data'!$A:$A,$C$144,'Quick Stats Data'!$B:$B,$C147,'Quick Stats Data'!$C:$C,$T$6)</f>
        <v>5.1100000000000003</v>
      </c>
      <c r="W147" s="128">
        <f>SUMIFS('Quick Stats Data'!F:F,'Quick Stats Data'!$A:$A,$C$144,'Quick Stats Data'!$B:$B,$C147,'Quick Stats Data'!$C:$C,$T$6)</f>
        <v>5.81</v>
      </c>
    </row>
    <row r="148" spans="1:24" ht="15" customHeight="1">
      <c r="A148" s="52"/>
      <c r="B148" s="52"/>
      <c r="C148" s="126" t="s">
        <v>535</v>
      </c>
      <c r="D148" s="127">
        <f>IF(SUMIFS('Quick Stats Data'!D:D,'Quick Stats Data'!A:A,$C$144,'Quick Stats Data'!$B:$B,$C148,'Quick Stats Data'!$C:$C,$D$6)=0," ",SUMIFS('Quick Stats Data'!D:D,'Quick Stats Data'!A:A,$C$144,'Quick Stats Data'!$B:$B,$C148,'Quick Stats Data'!$C:$C,$D$6))</f>
        <v>5.92</v>
      </c>
      <c r="E148" s="128" t="str">
        <f>IF(SUMIFS('Quick Stats Data'!K:K,'Quick Stats Data'!A:A,$C$144,'Quick Stats Data'!B:B,C148,'Quick Stats Data'!C:C,$D$6)&gt;=50,"**",(IF(SUMIFS('Quick Stats Data'!K:K,'Quick Stats Data'!A:A,$C$144,'Quick Stats Data'!B:B,C148,'Quick Stats Data'!C:C,$D$6)&gt;25,IF(SUMIFS('Quick Stats Data'!K:K,'Quick Stats Data'!A:A,$C$144,'Quick Stats Data'!B:B,C148,'Quick Stats Data'!C:C,$D$6),"*"," ")," ")))</f>
        <v xml:space="preserve"> </v>
      </c>
      <c r="F148" s="128">
        <f>IF(SUMIFS('Quick Stats Data'!E:E,'Quick Stats Data'!A:A,$C$144,'Quick Stats Data'!$B:$B,$C148,'Quick Stats Data'!$C:$C,$D$6)=0," ",SUMIFS('Quick Stats Data'!E:E,'Quick Stats Data'!A:A,$C$144,'Quick Stats Data'!$B:$B,$C148,'Quick Stats Data'!$C:$C,$D$6))</f>
        <v>5.29</v>
      </c>
      <c r="G148" s="128">
        <f>IF(SUMIFS('Quick Stats Data'!F:F,'Quick Stats Data'!A:A,$C$144,'Quick Stats Data'!$B:$B,$C148,'Quick Stats Data'!$C:$C,$D$6)=0," ",SUMIFS('Quick Stats Data'!F:F,'Quick Stats Data'!A:A,$C$144,'Quick Stats Data'!$B:$B,$C148,'Quick Stats Data'!$C:$C,$D$6))</f>
        <v>6.62</v>
      </c>
      <c r="H148" s="127">
        <f>IF(SUMIFS('Quick Stats Data'!D:D,'Quick Stats Data'!A:A,$C$144,'Quick Stats Data'!$B:$B,$C148,'Quick Stats Data'!$C:$C,$H$6)=0," ",SUMIFS('Quick Stats Data'!D:D,'Quick Stats Data'!A:A,$C$144,'Quick Stats Data'!$B:$B,$C148,'Quick Stats Data'!$C:$C,$H$6))</f>
        <v>7.33</v>
      </c>
      <c r="I148" s="128" t="str">
        <f>IF(SUMIFS('Quick Stats Data'!K:K,'Quick Stats Data'!A:A,$C$144,'Quick Stats Data'!B:B,C148,'Quick Stats Data'!C:C,$H$6)&gt;=50,"**",(IF(SUMIFS('Quick Stats Data'!K:K,'Quick Stats Data'!A:A,$C$144,'Quick Stats Data'!B:B,C148,'Quick Stats Data'!C:C,$H$6)&gt;25,IF(SUMIFS('Quick Stats Data'!K:K,'Quick Stats Data'!A:A,$C$144,'Quick Stats Data'!B:B,C148,'Quick Stats Data'!C:C,$H$6),"*"," ")," ")))</f>
        <v xml:space="preserve"> </v>
      </c>
      <c r="J148" s="128">
        <f>IF(SUMIFS('Quick Stats Data'!E:E,'Quick Stats Data'!A:A,$C$144,'Quick Stats Data'!$B:$B,$C148,'Quick Stats Data'!$C:$C,$H$6)=0," ",SUMIFS('Quick Stats Data'!E:E,'Quick Stats Data'!A:A,$C$144,'Quick Stats Data'!$B:$B,$C148,'Quick Stats Data'!$C:$C,$H$6))</f>
        <v>6.56</v>
      </c>
      <c r="K148" s="128">
        <f>IF(SUMIFS('Quick Stats Data'!F:F,'Quick Stats Data'!A:A,$C$144,'Quick Stats Data'!$B:$B,$C148,'Quick Stats Data'!$C:$C,$H$6)=0," ",SUMIFS('Quick Stats Data'!F:F,'Quick Stats Data'!A:A,$C$144,'Quick Stats Data'!$B:$B,$C148,'Quick Stats Data'!$C:$C,$H$6))</f>
        <v>8.17</v>
      </c>
      <c r="L148" s="127">
        <f>IF(SUMIFS('Quick Stats Data'!D:D,'Quick Stats Data'!A:A,$C$144,'Quick Stats Data'!$B:$B,$C148,'Quick Stats Data'!$C:$C,$L$6)=0," ",SUMIFS('Quick Stats Data'!D:D,'Quick Stats Data'!A:A,$C$144,'Quick Stats Data'!$B:$B,$C148,'Quick Stats Data'!$C:$C,$L$6))</f>
        <v>6.89</v>
      </c>
      <c r="M148" s="128" t="str">
        <f>IF(SUMIFS('Quick Stats Data'!K:K,'Quick Stats Data'!A:A,$C$144,'Quick Stats Data'!B:B,C148,'Quick Stats Data'!C:C,$L$6)&gt;=50,"**",(IF(SUMIFS('Quick Stats Data'!K:K,'Quick Stats Data'!A:A,$C$144,'Quick Stats Data'!B:B,C148,'Quick Stats Data'!C:C,$L$6)&gt;25,IF(SUMIFS('Quick Stats Data'!K:K,'Quick Stats Data'!A:A,$C$144,'Quick Stats Data'!B:B,C148,'Quick Stats Data'!C:C,$L$6),"*"," ")," ")))</f>
        <v xml:space="preserve"> </v>
      </c>
      <c r="N148" s="128">
        <f>IF(SUMIFS('Quick Stats Data'!E:E,'Quick Stats Data'!A:A,$C$144,'Quick Stats Data'!$B:$B,$C148,'Quick Stats Data'!$C:$C,$L$6)=0," ",SUMIFS('Quick Stats Data'!E:E,'Quick Stats Data'!A:A,$C$144,'Quick Stats Data'!$B:$B,$C148,'Quick Stats Data'!$C:$C,$L$6))</f>
        <v>6.15</v>
      </c>
      <c r="O148" s="128">
        <f>IF(SUMIFS('Quick Stats Data'!F:F,'Quick Stats Data'!A:A,$C$144,'Quick Stats Data'!$B:$B,$C148,'Quick Stats Data'!$C:$C,$L$6)=0," ",SUMIFS('Quick Stats Data'!F:F,'Quick Stats Data'!A:A,$C$144,'Quick Stats Data'!$B:$B,$C148,'Quick Stats Data'!$C:$C,$L$6))</f>
        <v>7.71</v>
      </c>
      <c r="P148" s="127">
        <f>IF(SUMIFS('Quick Stats Data'!D:D,'Quick Stats Data'!A:A,$C$144,'Quick Stats Data'!$B:$B,$C148,'Quick Stats Data'!$C:$C,$P$6)=0," ",SUMIFS('Quick Stats Data'!D:D,'Quick Stats Data'!A:A,$C$144,'Quick Stats Data'!$B:$B,$C148,'Quick Stats Data'!$C:$C,$P$6))</f>
        <v>6.87</v>
      </c>
      <c r="Q148" s="128" t="str">
        <f>IF(SUMIFS('Quick Stats Data'!K:K,'Quick Stats Data'!A:A,$C$144,'Quick Stats Data'!B:B,C148,'Quick Stats Data'!C:C,$P$6)&gt;=50,"**",(IF(SUMIFS('Quick Stats Data'!K:K,'Quick Stats Data'!A:A,$C$144,'Quick Stats Data'!B:B,C148,'Quick Stats Data'!C:C,$P$6)&gt;25,IF(SUMIFS('Quick Stats Data'!K:K,'Quick Stats Data'!A:A,$C$144,'Quick Stats Data'!B:B,C148,'Quick Stats Data'!C:C,$P$6),"*"," ")," ")))</f>
        <v xml:space="preserve"> </v>
      </c>
      <c r="R148" s="128">
        <f>IF(SUMIFS('Quick Stats Data'!E:E,'Quick Stats Data'!A:A,$C$144,'Quick Stats Data'!$B:$B,$C148,'Quick Stats Data'!$C:$C,$P$6)=0," ",SUMIFS('Quick Stats Data'!E:E,'Quick Stats Data'!A:A,$C$144,'Quick Stats Data'!$B:$B,$C148,'Quick Stats Data'!$C:$C,$P$6))</f>
        <v>6.2</v>
      </c>
      <c r="S148" s="128">
        <f>IF(SUMIFS('Quick Stats Data'!F:F,'Quick Stats Data'!A:A,$C$144,'Quick Stats Data'!$B:$B,$C148,'Quick Stats Data'!$C:$C,$P$6)=0," ",SUMIFS('Quick Stats Data'!F:F,'Quick Stats Data'!A:A,$C$144,'Quick Stats Data'!$B:$B,$C148,'Quick Stats Data'!$C:$C,$P$6))</f>
        <v>7.6</v>
      </c>
      <c r="T148" s="127">
        <f>SUMIFS('Quick Stats Data'!D:D,'Quick Stats Data'!$A:$A,$C$144,'Quick Stats Data'!$B:$B,$C148,'Quick Stats Data'!$C:$C,$T$6)</f>
        <v>6.74</v>
      </c>
      <c r="U148" s="127"/>
      <c r="V148" s="128">
        <f>SUMIFS('Quick Stats Data'!E:E,'Quick Stats Data'!$A:$A,$C$144,'Quick Stats Data'!$B:$B,$C148,'Quick Stats Data'!$C:$C,$T$6)</f>
        <v>6.38</v>
      </c>
      <c r="W148" s="128">
        <f>SUMIFS('Quick Stats Data'!F:F,'Quick Stats Data'!$A:$A,$C$144,'Quick Stats Data'!$B:$B,$C148,'Quick Stats Data'!$C:$C,$T$6)</f>
        <v>7.13</v>
      </c>
    </row>
    <row r="149" spans="1:24" ht="15" customHeight="1">
      <c r="A149" s="52"/>
      <c r="B149" s="52"/>
      <c r="C149" s="126" t="s">
        <v>536</v>
      </c>
      <c r="D149" s="127">
        <f>IF(SUMIFS('Quick Stats Data'!D:D,'Quick Stats Data'!A:A,$C$144,'Quick Stats Data'!$B:$B,$C149,'Quick Stats Data'!$C:$C,$D$6)=0," ",SUMIFS('Quick Stats Data'!D:D,'Quick Stats Data'!A:A,$C$144,'Quick Stats Data'!$B:$B,$C149,'Quick Stats Data'!$C:$C,$D$6))</f>
        <v>1.88</v>
      </c>
      <c r="E149" s="128" t="str">
        <f>IF(SUMIFS('Quick Stats Data'!K:K,'Quick Stats Data'!A:A,$C$144,'Quick Stats Data'!B:B,C149,'Quick Stats Data'!C:C,$D$6)&gt;=50,"**",(IF(SUMIFS('Quick Stats Data'!K:K,'Quick Stats Data'!A:A,$C$144,'Quick Stats Data'!B:B,C149,'Quick Stats Data'!C:C,$D$6)&gt;25,IF(SUMIFS('Quick Stats Data'!K:K,'Quick Stats Data'!A:A,$C$144,'Quick Stats Data'!B:B,C149,'Quick Stats Data'!C:C,$D$6),"*"," ")," ")))</f>
        <v xml:space="preserve"> </v>
      </c>
      <c r="F149" s="128">
        <f>IF(SUMIFS('Quick Stats Data'!E:E,'Quick Stats Data'!A:A,$C$144,'Quick Stats Data'!$B:$B,$C149,'Quick Stats Data'!$C:$C,$D$6)=0," ",SUMIFS('Quick Stats Data'!E:E,'Quick Stats Data'!A:A,$C$144,'Quick Stats Data'!$B:$B,$C149,'Quick Stats Data'!$C:$C,$D$6))</f>
        <v>1.52</v>
      </c>
      <c r="G149" s="128">
        <f>IF(SUMIFS('Quick Stats Data'!F:F,'Quick Stats Data'!A:A,$C$144,'Quick Stats Data'!$B:$B,$C149,'Quick Stats Data'!$C:$C,$D$6)=0," ",SUMIFS('Quick Stats Data'!F:F,'Quick Stats Data'!A:A,$C$144,'Quick Stats Data'!$B:$B,$C149,'Quick Stats Data'!$C:$C,$D$6))</f>
        <v>2.33</v>
      </c>
      <c r="H149" s="127">
        <f>IF(SUMIFS('Quick Stats Data'!D:D,'Quick Stats Data'!A:A,$C$144,'Quick Stats Data'!$B:$B,$C149,'Quick Stats Data'!$C:$C,$H$6)=0," ",SUMIFS('Quick Stats Data'!D:D,'Quick Stats Data'!A:A,$C$144,'Quick Stats Data'!$B:$B,$C149,'Quick Stats Data'!$C:$C,$H$6))</f>
        <v>2.62</v>
      </c>
      <c r="I149" s="128" t="str">
        <f>IF(SUMIFS('Quick Stats Data'!K:K,'Quick Stats Data'!A:A,$C$144,'Quick Stats Data'!B:B,C149,'Quick Stats Data'!C:C,$H$6)&gt;=50,"**",(IF(SUMIFS('Quick Stats Data'!K:K,'Quick Stats Data'!A:A,$C$144,'Quick Stats Data'!B:B,C149,'Quick Stats Data'!C:C,$H$6)&gt;25,IF(SUMIFS('Quick Stats Data'!K:K,'Quick Stats Data'!A:A,$C$144,'Quick Stats Data'!B:B,C149,'Quick Stats Data'!C:C,$H$6),"*"," ")," ")))</f>
        <v xml:space="preserve"> </v>
      </c>
      <c r="J149" s="128">
        <f>IF(SUMIFS('Quick Stats Data'!E:E,'Quick Stats Data'!A:A,$C$144,'Quick Stats Data'!$B:$B,$C149,'Quick Stats Data'!$C:$C,$H$6)=0," ",SUMIFS('Quick Stats Data'!E:E,'Quick Stats Data'!A:A,$C$144,'Quick Stats Data'!$B:$B,$C149,'Quick Stats Data'!$C:$C,$H$6))</f>
        <v>2.1800000000000002</v>
      </c>
      <c r="K149" s="128">
        <f>IF(SUMIFS('Quick Stats Data'!F:F,'Quick Stats Data'!A:A,$C$144,'Quick Stats Data'!$B:$B,$C149,'Quick Stats Data'!$C:$C,$H$6)=0," ",SUMIFS('Quick Stats Data'!F:F,'Quick Stats Data'!A:A,$C$144,'Quick Stats Data'!$B:$B,$C149,'Quick Stats Data'!$C:$C,$H$6))</f>
        <v>3.15</v>
      </c>
      <c r="L149" s="127">
        <f>IF(SUMIFS('Quick Stats Data'!D:D,'Quick Stats Data'!A:A,$C$144,'Quick Stats Data'!$B:$B,$C149,'Quick Stats Data'!$C:$C,$L$6)=0," ",SUMIFS('Quick Stats Data'!D:D,'Quick Stats Data'!A:A,$C$144,'Quick Stats Data'!$B:$B,$C149,'Quick Stats Data'!$C:$C,$L$6))</f>
        <v>2.4300000000000002</v>
      </c>
      <c r="M149" s="128" t="str">
        <f>IF(SUMIFS('Quick Stats Data'!K:K,'Quick Stats Data'!A:A,$C$144,'Quick Stats Data'!B:B,C149,'Quick Stats Data'!C:C,$L$6)&gt;=50,"**",(IF(SUMIFS('Quick Stats Data'!K:K,'Quick Stats Data'!A:A,$C$144,'Quick Stats Data'!B:B,C149,'Quick Stats Data'!C:C,$L$6)&gt;25,IF(SUMIFS('Quick Stats Data'!K:K,'Quick Stats Data'!A:A,$C$144,'Quick Stats Data'!B:B,C149,'Quick Stats Data'!C:C,$L$6),"*"," ")," ")))</f>
        <v xml:space="preserve"> </v>
      </c>
      <c r="N149" s="128">
        <f>IF(SUMIFS('Quick Stats Data'!E:E,'Quick Stats Data'!A:A,$C$144,'Quick Stats Data'!$B:$B,$C149,'Quick Stats Data'!$C:$C,$L$6)=0," ",SUMIFS('Quick Stats Data'!E:E,'Quick Stats Data'!A:A,$C$144,'Quick Stats Data'!$B:$B,$C149,'Quick Stats Data'!$C:$C,$L$6))</f>
        <v>1.97</v>
      </c>
      <c r="O149" s="128">
        <f>IF(SUMIFS('Quick Stats Data'!F:F,'Quick Stats Data'!A:A,$C$144,'Quick Stats Data'!$B:$B,$C149,'Quick Stats Data'!$C:$C,$L$6)=0," ",SUMIFS('Quick Stats Data'!F:F,'Quick Stats Data'!A:A,$C$144,'Quick Stats Data'!$B:$B,$C149,'Quick Stats Data'!$C:$C,$L$6))</f>
        <v>2.99</v>
      </c>
      <c r="P149" s="127">
        <f>IF(SUMIFS('Quick Stats Data'!D:D,'Quick Stats Data'!A:A,$C$144,'Quick Stats Data'!$B:$B,$C149,'Quick Stats Data'!$C:$C,$P$6)=0," ",SUMIFS('Quick Stats Data'!D:D,'Quick Stats Data'!A:A,$C$144,'Quick Stats Data'!$B:$B,$C149,'Quick Stats Data'!$C:$C,$P$6))</f>
        <v>2.5299999999999998</v>
      </c>
      <c r="Q149" s="128" t="str">
        <f>IF(SUMIFS('Quick Stats Data'!K:K,'Quick Stats Data'!A:A,$C$144,'Quick Stats Data'!B:B,C149,'Quick Stats Data'!C:C,$P$6)&gt;=50,"**",(IF(SUMIFS('Quick Stats Data'!K:K,'Quick Stats Data'!A:A,$C$144,'Quick Stats Data'!B:B,C149,'Quick Stats Data'!C:C,$P$6)&gt;25,IF(SUMIFS('Quick Stats Data'!K:K,'Quick Stats Data'!A:A,$C$144,'Quick Stats Data'!B:B,C149,'Quick Stats Data'!C:C,$P$6),"*"," ")," ")))</f>
        <v xml:space="preserve"> </v>
      </c>
      <c r="R149" s="128">
        <f>IF(SUMIFS('Quick Stats Data'!E:E,'Quick Stats Data'!A:A,$C$144,'Quick Stats Data'!$B:$B,$C149,'Quick Stats Data'!$C:$C,$P$6)=0," ",SUMIFS('Quick Stats Data'!E:E,'Quick Stats Data'!A:A,$C$144,'Quick Stats Data'!$B:$B,$C149,'Quick Stats Data'!$C:$C,$P$6))</f>
        <v>2.1</v>
      </c>
      <c r="S149" s="128">
        <f>IF(SUMIFS('Quick Stats Data'!F:F,'Quick Stats Data'!A:A,$C$144,'Quick Stats Data'!$B:$B,$C149,'Quick Stats Data'!$C:$C,$P$6)=0," ",SUMIFS('Quick Stats Data'!F:F,'Quick Stats Data'!A:A,$C$144,'Quick Stats Data'!$B:$B,$C149,'Quick Stats Data'!$C:$C,$P$6))</f>
        <v>3.05</v>
      </c>
      <c r="T149" s="127">
        <f>SUMIFS('Quick Stats Data'!D:D,'Quick Stats Data'!$A:$A,$C$144,'Quick Stats Data'!$B:$B,$C149,'Quick Stats Data'!$C:$C,$T$6)</f>
        <v>2.36</v>
      </c>
      <c r="U149" s="127"/>
      <c r="V149" s="128">
        <f>SUMIFS('Quick Stats Data'!E:E,'Quick Stats Data'!$A:$A,$C$144,'Quick Stats Data'!$B:$B,$C149,'Quick Stats Data'!$C:$C,$T$6)</f>
        <v>2.14</v>
      </c>
      <c r="W149" s="128">
        <f>SUMIFS('Quick Stats Data'!F:F,'Quick Stats Data'!$A:$A,$C$144,'Quick Stats Data'!$B:$B,$C149,'Quick Stats Data'!$C:$C,$T$6)</f>
        <v>2.61</v>
      </c>
    </row>
    <row r="150" spans="1:24" ht="15" customHeight="1">
      <c r="A150" s="52"/>
      <c r="B150" s="52"/>
      <c r="C150" s="126" t="s">
        <v>537</v>
      </c>
      <c r="D150" s="127">
        <f>IF(SUMIFS('Quick Stats Data'!D:D,'Quick Stats Data'!A:A,$C$144,'Quick Stats Data'!$B:$B,$C150,'Quick Stats Data'!$C:$C,$D$6)=0," ",SUMIFS('Quick Stats Data'!D:D,'Quick Stats Data'!A:A,$C$144,'Quick Stats Data'!$B:$B,$C150,'Quick Stats Data'!$C:$C,$D$6))</f>
        <v>8.5</v>
      </c>
      <c r="E150" s="128" t="str">
        <f>IF(SUMIFS('Quick Stats Data'!K:K,'Quick Stats Data'!A:A,$C$144,'Quick Stats Data'!B:B,C150,'Quick Stats Data'!C:C,$D$6)&gt;=50,"**",(IF(SUMIFS('Quick Stats Data'!K:K,'Quick Stats Data'!A:A,$C$144,'Quick Stats Data'!B:B,C150,'Quick Stats Data'!C:C,$D$6)&gt;25,IF(SUMIFS('Quick Stats Data'!K:K,'Quick Stats Data'!A:A,$C$144,'Quick Stats Data'!B:B,C150,'Quick Stats Data'!C:C,$D$6),"*"," ")," ")))</f>
        <v xml:space="preserve"> </v>
      </c>
      <c r="F150" s="128">
        <f>IF(SUMIFS('Quick Stats Data'!E:E,'Quick Stats Data'!A:A,$C$144,'Quick Stats Data'!$B:$B,$C150,'Quick Stats Data'!$C:$C,$D$6)=0," ",SUMIFS('Quick Stats Data'!E:E,'Quick Stats Data'!A:A,$C$144,'Quick Stats Data'!$B:$B,$C150,'Quick Stats Data'!$C:$C,$D$6))</f>
        <v>7.67</v>
      </c>
      <c r="G150" s="128">
        <f>IF(SUMIFS('Quick Stats Data'!F:F,'Quick Stats Data'!A:A,$C$144,'Quick Stats Data'!$B:$B,$C150,'Quick Stats Data'!$C:$C,$D$6)=0," ",SUMIFS('Quick Stats Data'!F:F,'Quick Stats Data'!A:A,$C$144,'Quick Stats Data'!$B:$B,$C150,'Quick Stats Data'!$C:$C,$D$6))</f>
        <v>9.42</v>
      </c>
      <c r="H150" s="127">
        <f>IF(SUMIFS('Quick Stats Data'!D:D,'Quick Stats Data'!A:A,$C$144,'Quick Stats Data'!$B:$B,$C150,'Quick Stats Data'!$C:$C,$H$6)=0," ",SUMIFS('Quick Stats Data'!D:D,'Quick Stats Data'!A:A,$C$144,'Quick Stats Data'!$B:$B,$C150,'Quick Stats Data'!$C:$C,$H$6))</f>
        <v>7.41</v>
      </c>
      <c r="I150" s="128" t="str">
        <f>IF(SUMIFS('Quick Stats Data'!K:K,'Quick Stats Data'!A:A,$C$144,'Quick Stats Data'!B:B,C150,'Quick Stats Data'!C:C,$H$6)&gt;=50,"**",(IF(SUMIFS('Quick Stats Data'!K:K,'Quick Stats Data'!A:A,$C$144,'Quick Stats Data'!B:B,C150,'Quick Stats Data'!C:C,$H$6)&gt;25,IF(SUMIFS('Quick Stats Data'!K:K,'Quick Stats Data'!A:A,$C$144,'Quick Stats Data'!B:B,C150,'Quick Stats Data'!C:C,$H$6),"*"," ")," ")))</f>
        <v xml:space="preserve"> </v>
      </c>
      <c r="J150" s="128">
        <f>IF(SUMIFS('Quick Stats Data'!E:E,'Quick Stats Data'!A:A,$C$144,'Quick Stats Data'!$B:$B,$C150,'Quick Stats Data'!$C:$C,$H$6)=0," ",SUMIFS('Quick Stats Data'!E:E,'Quick Stats Data'!A:A,$C$144,'Quick Stats Data'!$B:$B,$C150,'Quick Stats Data'!$C:$C,$H$6))</f>
        <v>6.75</v>
      </c>
      <c r="K150" s="128">
        <f>IF(SUMIFS('Quick Stats Data'!F:F,'Quick Stats Data'!A:A,$C$144,'Quick Stats Data'!$B:$B,$C150,'Quick Stats Data'!$C:$C,$H$6)=0," ",SUMIFS('Quick Stats Data'!F:F,'Quick Stats Data'!A:A,$C$144,'Quick Stats Data'!$B:$B,$C150,'Quick Stats Data'!$C:$C,$H$6))</f>
        <v>8.1300000000000008</v>
      </c>
      <c r="L150" s="127">
        <f>IF(SUMIFS('Quick Stats Data'!D:D,'Quick Stats Data'!A:A,$C$144,'Quick Stats Data'!$B:$B,$C150,'Quick Stats Data'!$C:$C,$L$6)=0," ",SUMIFS('Quick Stats Data'!D:D,'Quick Stats Data'!A:A,$C$144,'Quick Stats Data'!$B:$B,$C150,'Quick Stats Data'!$C:$C,$L$6))</f>
        <v>7.29</v>
      </c>
      <c r="M150" s="128" t="str">
        <f>IF(SUMIFS('Quick Stats Data'!K:K,'Quick Stats Data'!A:A,$C$144,'Quick Stats Data'!B:B,C150,'Quick Stats Data'!C:C,$L$6)&gt;=50,"**",(IF(SUMIFS('Quick Stats Data'!K:K,'Quick Stats Data'!A:A,$C$144,'Quick Stats Data'!B:B,C150,'Quick Stats Data'!C:C,$L$6)&gt;25,IF(SUMIFS('Quick Stats Data'!K:K,'Quick Stats Data'!A:A,$C$144,'Quick Stats Data'!B:B,C150,'Quick Stats Data'!C:C,$L$6),"*"," ")," ")))</f>
        <v xml:space="preserve"> </v>
      </c>
      <c r="N150" s="128">
        <f>IF(SUMIFS('Quick Stats Data'!E:E,'Quick Stats Data'!A:A,$C$144,'Quick Stats Data'!$B:$B,$C150,'Quick Stats Data'!$C:$C,$L$6)=0," ",SUMIFS('Quick Stats Data'!E:E,'Quick Stats Data'!A:A,$C$144,'Quick Stats Data'!$B:$B,$C150,'Quick Stats Data'!$C:$C,$L$6))</f>
        <v>6.57</v>
      </c>
      <c r="O150" s="128">
        <f>IF(SUMIFS('Quick Stats Data'!F:F,'Quick Stats Data'!A:A,$C$144,'Quick Stats Data'!$B:$B,$C150,'Quick Stats Data'!$C:$C,$L$6)=0," ",SUMIFS('Quick Stats Data'!F:F,'Quick Stats Data'!A:A,$C$144,'Quick Stats Data'!$B:$B,$C150,'Quick Stats Data'!$C:$C,$L$6))</f>
        <v>8.07</v>
      </c>
      <c r="P150" s="127">
        <f>IF(SUMIFS('Quick Stats Data'!D:D,'Quick Stats Data'!A:A,$C$144,'Quick Stats Data'!$B:$B,$C150,'Quick Stats Data'!$C:$C,$P$6)=0," ",SUMIFS('Quick Stats Data'!D:D,'Quick Stats Data'!A:A,$C$144,'Quick Stats Data'!$B:$B,$C150,'Quick Stats Data'!$C:$C,$P$6))</f>
        <v>8.74</v>
      </c>
      <c r="Q150" s="128" t="str">
        <f>IF(SUMIFS('Quick Stats Data'!K:K,'Quick Stats Data'!A:A,$C$144,'Quick Stats Data'!B:B,C150,'Quick Stats Data'!C:C,$P$6)&gt;=50,"**",(IF(SUMIFS('Quick Stats Data'!K:K,'Quick Stats Data'!A:A,$C$144,'Quick Stats Data'!B:B,C150,'Quick Stats Data'!C:C,$P$6)&gt;25,IF(SUMIFS('Quick Stats Data'!K:K,'Quick Stats Data'!A:A,$C$144,'Quick Stats Data'!B:B,C150,'Quick Stats Data'!C:C,$P$6),"*"," ")," ")))</f>
        <v xml:space="preserve"> </v>
      </c>
      <c r="R150" s="128">
        <f>IF(SUMIFS('Quick Stats Data'!E:E,'Quick Stats Data'!A:A,$C$144,'Quick Stats Data'!$B:$B,$C150,'Quick Stats Data'!$C:$C,$P$6)=0," ",SUMIFS('Quick Stats Data'!E:E,'Quick Stats Data'!A:A,$C$144,'Quick Stats Data'!$B:$B,$C150,'Quick Stats Data'!$C:$C,$P$6))</f>
        <v>7.89</v>
      </c>
      <c r="S150" s="128">
        <f>IF(SUMIFS('Quick Stats Data'!F:F,'Quick Stats Data'!A:A,$C$144,'Quick Stats Data'!$B:$B,$C150,'Quick Stats Data'!$C:$C,$P$6)=0," ",SUMIFS('Quick Stats Data'!F:F,'Quick Stats Data'!A:A,$C$144,'Quick Stats Data'!$B:$B,$C150,'Quick Stats Data'!$C:$C,$P$6))</f>
        <v>9.66</v>
      </c>
      <c r="T150" s="127">
        <f>SUMIFS('Quick Stats Data'!D:D,'Quick Stats Data'!$A:$A,$C$144,'Quick Stats Data'!$B:$B,$C150,'Quick Stats Data'!$C:$C,$T$6)</f>
        <v>8.06</v>
      </c>
      <c r="U150" s="127"/>
      <c r="V150" s="128">
        <f>SUMIFS('Quick Stats Data'!E:E,'Quick Stats Data'!$A:$A,$C$144,'Quick Stats Data'!$B:$B,$C150,'Quick Stats Data'!$C:$C,$T$6)</f>
        <v>7.65</v>
      </c>
      <c r="W150" s="128">
        <f>SUMIFS('Quick Stats Data'!F:F,'Quick Stats Data'!$A:$A,$C$144,'Quick Stats Data'!$B:$B,$C150,'Quick Stats Data'!$C:$C,$T$6)</f>
        <v>8.48</v>
      </c>
    </row>
    <row r="151" spans="1:24" ht="15" customHeight="1">
      <c r="A151" s="52"/>
      <c r="B151" s="52"/>
      <c r="C151" s="126" t="s">
        <v>538</v>
      </c>
      <c r="D151" s="127">
        <f>IF(SUMIFS('Quick Stats Data'!D:D,'Quick Stats Data'!A:A,$C$144,'Quick Stats Data'!$B:$B,$C151,'Quick Stats Data'!$C:$C,$D$6)=0," ",SUMIFS('Quick Stats Data'!D:D,'Quick Stats Data'!A:A,$C$144,'Quick Stats Data'!$B:$B,$C151,'Quick Stats Data'!$C:$C,$D$6))</f>
        <v>5.32</v>
      </c>
      <c r="E151" s="128" t="str">
        <f>IF(SUMIFS('Quick Stats Data'!K:K,'Quick Stats Data'!A:A,$C$144,'Quick Stats Data'!B:B,C151,'Quick Stats Data'!C:C,$D$6)&gt;=50,"**",(IF(SUMIFS('Quick Stats Data'!K:K,'Quick Stats Data'!A:A,$C$144,'Quick Stats Data'!B:B,C151,'Quick Stats Data'!C:C,$D$6)&gt;25,IF(SUMIFS('Quick Stats Data'!K:K,'Quick Stats Data'!A:A,$C$144,'Quick Stats Data'!B:B,C151,'Quick Stats Data'!C:C,$D$6),"*"," ")," ")))</f>
        <v xml:space="preserve"> </v>
      </c>
      <c r="F151" s="128">
        <f>IF(SUMIFS('Quick Stats Data'!E:E,'Quick Stats Data'!A:A,$C$144,'Quick Stats Data'!$B:$B,$C151,'Quick Stats Data'!$C:$C,$D$6)=0," ",SUMIFS('Quick Stats Data'!E:E,'Quick Stats Data'!A:A,$C$144,'Quick Stats Data'!$B:$B,$C151,'Quick Stats Data'!$C:$C,$D$6))</f>
        <v>4.68</v>
      </c>
      <c r="G151" s="128">
        <f>IF(SUMIFS('Quick Stats Data'!F:F,'Quick Stats Data'!A:A,$C$144,'Quick Stats Data'!$B:$B,$C151,'Quick Stats Data'!$C:$C,$D$6)=0," ",SUMIFS('Quick Stats Data'!F:F,'Quick Stats Data'!A:A,$C$144,'Quick Stats Data'!$B:$B,$C151,'Quick Stats Data'!$C:$C,$D$6))</f>
        <v>6.04</v>
      </c>
      <c r="H151" s="127">
        <f>IF(SUMIFS('Quick Stats Data'!D:D,'Quick Stats Data'!A:A,$C$144,'Quick Stats Data'!$B:$B,$C151,'Quick Stats Data'!$C:$C,$H$6)=0," ",SUMIFS('Quick Stats Data'!D:D,'Quick Stats Data'!A:A,$C$144,'Quick Stats Data'!$B:$B,$C151,'Quick Stats Data'!$C:$C,$H$6))</f>
        <v>4.88</v>
      </c>
      <c r="I151" s="128" t="str">
        <f>IF(SUMIFS('Quick Stats Data'!K:K,'Quick Stats Data'!A:A,$C$144,'Quick Stats Data'!B:B,C151,'Quick Stats Data'!C:C,$H$6)&gt;=50,"**",(IF(SUMIFS('Quick Stats Data'!K:K,'Quick Stats Data'!A:A,$C$144,'Quick Stats Data'!B:B,C151,'Quick Stats Data'!C:C,$H$6)&gt;25,IF(SUMIFS('Quick Stats Data'!K:K,'Quick Stats Data'!A:A,$C$144,'Quick Stats Data'!B:B,C151,'Quick Stats Data'!C:C,$H$6),"*"," ")," ")))</f>
        <v xml:space="preserve"> </v>
      </c>
      <c r="J151" s="128">
        <f>IF(SUMIFS('Quick Stats Data'!E:E,'Quick Stats Data'!A:A,$C$144,'Quick Stats Data'!$B:$B,$C151,'Quick Stats Data'!$C:$C,$H$6)=0," ",SUMIFS('Quick Stats Data'!E:E,'Quick Stats Data'!A:A,$C$144,'Quick Stats Data'!$B:$B,$C151,'Quick Stats Data'!$C:$C,$H$6))</f>
        <v>4.3499999999999996</v>
      </c>
      <c r="K151" s="128">
        <f>IF(SUMIFS('Quick Stats Data'!F:F,'Quick Stats Data'!A:A,$C$144,'Quick Stats Data'!$B:$B,$C151,'Quick Stats Data'!$C:$C,$H$6)=0," ",SUMIFS('Quick Stats Data'!F:F,'Quick Stats Data'!A:A,$C$144,'Quick Stats Data'!$B:$B,$C151,'Quick Stats Data'!$C:$C,$H$6))</f>
        <v>5.46</v>
      </c>
      <c r="L151" s="127">
        <f>IF(SUMIFS('Quick Stats Data'!D:D,'Quick Stats Data'!A:A,$C$144,'Quick Stats Data'!$B:$B,$C151,'Quick Stats Data'!$C:$C,$L$6)=0," ",SUMIFS('Quick Stats Data'!D:D,'Quick Stats Data'!A:A,$C$144,'Quick Stats Data'!$B:$B,$C151,'Quick Stats Data'!$C:$C,$L$6))</f>
        <v>6.84</v>
      </c>
      <c r="M151" s="128" t="str">
        <f>IF(SUMIFS('Quick Stats Data'!K:K,'Quick Stats Data'!A:A,$C$144,'Quick Stats Data'!B:B,C151,'Quick Stats Data'!C:C,$L$6)&gt;=50,"**",(IF(SUMIFS('Quick Stats Data'!K:K,'Quick Stats Data'!A:A,$C$144,'Quick Stats Data'!B:B,C151,'Quick Stats Data'!C:C,$L$6)&gt;25,IF(SUMIFS('Quick Stats Data'!K:K,'Quick Stats Data'!A:A,$C$144,'Quick Stats Data'!B:B,C151,'Quick Stats Data'!C:C,$L$6),"*"," ")," ")))</f>
        <v xml:space="preserve"> </v>
      </c>
      <c r="N151" s="128">
        <f>IF(SUMIFS('Quick Stats Data'!E:E,'Quick Stats Data'!A:A,$C$144,'Quick Stats Data'!$B:$B,$C151,'Quick Stats Data'!$C:$C,$L$6)=0," ",SUMIFS('Quick Stats Data'!E:E,'Quick Stats Data'!A:A,$C$144,'Quick Stats Data'!$B:$B,$C151,'Quick Stats Data'!$C:$C,$L$6))</f>
        <v>6.06</v>
      </c>
      <c r="O151" s="128">
        <f>IF(SUMIFS('Quick Stats Data'!F:F,'Quick Stats Data'!A:A,$C$144,'Quick Stats Data'!$B:$B,$C151,'Quick Stats Data'!$C:$C,$L$6)=0," ",SUMIFS('Quick Stats Data'!F:F,'Quick Stats Data'!A:A,$C$144,'Quick Stats Data'!$B:$B,$C151,'Quick Stats Data'!$C:$C,$L$6))</f>
        <v>7.71</v>
      </c>
      <c r="P151" s="127">
        <f>IF(SUMIFS('Quick Stats Data'!D:D,'Quick Stats Data'!A:A,$C$144,'Quick Stats Data'!$B:$B,$C151,'Quick Stats Data'!$C:$C,$P$6)=0," ",SUMIFS('Quick Stats Data'!D:D,'Quick Stats Data'!A:A,$C$144,'Quick Stats Data'!$B:$B,$C151,'Quick Stats Data'!$C:$C,$P$6))</f>
        <v>5.88</v>
      </c>
      <c r="Q151" s="128" t="str">
        <f>IF(SUMIFS('Quick Stats Data'!K:K,'Quick Stats Data'!A:A,$C$144,'Quick Stats Data'!B:B,C151,'Quick Stats Data'!C:C,$P$6)&gt;=50,"**",(IF(SUMIFS('Quick Stats Data'!K:K,'Quick Stats Data'!A:A,$C$144,'Quick Stats Data'!B:B,C151,'Quick Stats Data'!C:C,$P$6)&gt;25,IF(SUMIFS('Quick Stats Data'!K:K,'Quick Stats Data'!A:A,$C$144,'Quick Stats Data'!B:B,C151,'Quick Stats Data'!C:C,$P$6),"*"," ")," ")))</f>
        <v xml:space="preserve"> </v>
      </c>
      <c r="R151" s="128">
        <f>IF(SUMIFS('Quick Stats Data'!E:E,'Quick Stats Data'!A:A,$C$144,'Quick Stats Data'!$B:$B,$C151,'Quick Stats Data'!$C:$C,$P$6)=0," ",SUMIFS('Quick Stats Data'!E:E,'Quick Stats Data'!A:A,$C$144,'Quick Stats Data'!$B:$B,$C151,'Quick Stats Data'!$C:$C,$P$6))</f>
        <v>5.2</v>
      </c>
      <c r="S151" s="128">
        <f>IF(SUMIFS('Quick Stats Data'!F:F,'Quick Stats Data'!A:A,$C$144,'Quick Stats Data'!$B:$B,$C151,'Quick Stats Data'!$C:$C,$P$6)=0," ",SUMIFS('Quick Stats Data'!F:F,'Quick Stats Data'!A:A,$C$144,'Quick Stats Data'!$B:$B,$C151,'Quick Stats Data'!$C:$C,$P$6))</f>
        <v>6.63</v>
      </c>
      <c r="T151" s="127">
        <f>SUMIFS('Quick Stats Data'!D:D,'Quick Stats Data'!$A:$A,$C$144,'Quick Stats Data'!$B:$B,$C151,'Quick Stats Data'!$C:$C,$T$6)</f>
        <v>5.67</v>
      </c>
      <c r="U151" s="127"/>
      <c r="V151" s="128">
        <f>SUMIFS('Quick Stats Data'!E:E,'Quick Stats Data'!$A:$A,$C$144,'Quick Stats Data'!$B:$B,$C151,'Quick Stats Data'!$C:$C,$T$6)</f>
        <v>5.33</v>
      </c>
      <c r="W151" s="128">
        <f>SUMIFS('Quick Stats Data'!F:F,'Quick Stats Data'!$A:$A,$C$144,'Quick Stats Data'!$B:$B,$C151,'Quick Stats Data'!$C:$C,$T$6)</f>
        <v>6.03</v>
      </c>
    </row>
    <row r="152" spans="1:24" ht="15" customHeight="1">
      <c r="A152" s="52"/>
      <c r="B152" s="52"/>
      <c r="C152" s="126" t="s">
        <v>297</v>
      </c>
      <c r="D152" s="127">
        <f>IF(SUMIFS('Quick Stats Data'!D:D,'Quick Stats Data'!A:A,$C$144,'Quick Stats Data'!$B:$B,$C152,'Quick Stats Data'!$C:$C,$D$6)=0," ",SUMIFS('Quick Stats Data'!D:D,'Quick Stats Data'!A:A,$C$144,'Quick Stats Data'!$B:$B,$C152,'Quick Stats Data'!$C:$C,$D$6))</f>
        <v>25.42</v>
      </c>
      <c r="E152" s="128" t="str">
        <f>IF(SUMIFS('Quick Stats Data'!K:K,'Quick Stats Data'!A:A,$C$144,'Quick Stats Data'!B:B,C152,'Quick Stats Data'!C:C,$D$6)&gt;=50,"**",(IF(SUMIFS('Quick Stats Data'!K:K,'Quick Stats Data'!A:A,$C$144,'Quick Stats Data'!B:B,C152,'Quick Stats Data'!C:C,$D$6)&gt;25,IF(SUMIFS('Quick Stats Data'!K:K,'Quick Stats Data'!A:A,$C$144,'Quick Stats Data'!B:B,C152,'Quick Stats Data'!C:C,$D$6),"*"," ")," ")))</f>
        <v xml:space="preserve"> </v>
      </c>
      <c r="F152" s="128">
        <f>IF(SUMIFS('Quick Stats Data'!E:E,'Quick Stats Data'!A:A,$C$144,'Quick Stats Data'!$B:$B,$C152,'Quick Stats Data'!$C:$C,$D$6)=0," ",SUMIFS('Quick Stats Data'!E:E,'Quick Stats Data'!A:A,$C$144,'Quick Stats Data'!$B:$B,$C152,'Quick Stats Data'!$C:$C,$D$6))</f>
        <v>23.82</v>
      </c>
      <c r="G152" s="128">
        <f>IF(SUMIFS('Quick Stats Data'!F:F,'Quick Stats Data'!A:A,$C$144,'Quick Stats Data'!$B:$B,$C152,'Quick Stats Data'!$C:$C,$D$6)=0," ",SUMIFS('Quick Stats Data'!F:F,'Quick Stats Data'!A:A,$C$144,'Quick Stats Data'!$B:$B,$C152,'Quick Stats Data'!$C:$C,$D$6))</f>
        <v>27.08</v>
      </c>
      <c r="H152" s="127">
        <f>IF(SUMIFS('Quick Stats Data'!D:D,'Quick Stats Data'!A:A,$C$144,'Quick Stats Data'!$B:$B,$C152,'Quick Stats Data'!$C:$C,$H$6)=0," ",SUMIFS('Quick Stats Data'!D:D,'Quick Stats Data'!A:A,$C$144,'Quick Stats Data'!$B:$B,$C152,'Quick Stats Data'!$C:$C,$H$6))</f>
        <v>27.72</v>
      </c>
      <c r="I152" s="128" t="str">
        <f>IF(SUMIFS('Quick Stats Data'!K:K,'Quick Stats Data'!A:A,$C$144,'Quick Stats Data'!B:B,C152,'Quick Stats Data'!C:C,$H$6)&gt;=50,"**",(IF(SUMIFS('Quick Stats Data'!K:K,'Quick Stats Data'!A:A,$C$144,'Quick Stats Data'!B:B,C152,'Quick Stats Data'!C:C,$H$6)&gt;25,IF(SUMIFS('Quick Stats Data'!K:K,'Quick Stats Data'!A:A,$C$144,'Quick Stats Data'!B:B,C152,'Quick Stats Data'!C:C,$H$6),"*"," ")," ")))</f>
        <v xml:space="preserve"> </v>
      </c>
      <c r="J152" s="128">
        <f>IF(SUMIFS('Quick Stats Data'!E:E,'Quick Stats Data'!A:A,$C$144,'Quick Stats Data'!$B:$B,$C152,'Quick Stats Data'!$C:$C,$H$6)=0," ",SUMIFS('Quick Stats Data'!E:E,'Quick Stats Data'!A:A,$C$144,'Quick Stats Data'!$B:$B,$C152,'Quick Stats Data'!$C:$C,$H$6))</f>
        <v>26.19</v>
      </c>
      <c r="K152" s="128">
        <f>IF(SUMIFS('Quick Stats Data'!F:F,'Quick Stats Data'!A:A,$C$144,'Quick Stats Data'!$B:$B,$C152,'Quick Stats Data'!$C:$C,$H$6)=0," ",SUMIFS('Quick Stats Data'!F:F,'Quick Stats Data'!A:A,$C$144,'Quick Stats Data'!$B:$B,$C152,'Quick Stats Data'!$C:$C,$H$6))</f>
        <v>29.31</v>
      </c>
      <c r="L152" s="127">
        <f>IF(SUMIFS('Quick Stats Data'!D:D,'Quick Stats Data'!A:A,$C$144,'Quick Stats Data'!$B:$B,$C152,'Quick Stats Data'!$C:$C,$L$6)=0," ",SUMIFS('Quick Stats Data'!D:D,'Quick Stats Data'!A:A,$C$144,'Quick Stats Data'!$B:$B,$C152,'Quick Stats Data'!$C:$C,$L$6))</f>
        <v>30.29</v>
      </c>
      <c r="M152" s="128" t="str">
        <f>IF(SUMIFS('Quick Stats Data'!K:K,'Quick Stats Data'!A:A,$C$144,'Quick Stats Data'!B:B,C152,'Quick Stats Data'!C:C,$L$6)&gt;=50,"**",(IF(SUMIFS('Quick Stats Data'!K:K,'Quick Stats Data'!A:A,$C$144,'Quick Stats Data'!B:B,C152,'Quick Stats Data'!C:C,$L$6)&gt;25,IF(SUMIFS('Quick Stats Data'!K:K,'Quick Stats Data'!A:A,$C$144,'Quick Stats Data'!B:B,C152,'Quick Stats Data'!C:C,$L$6),"*"," ")," ")))</f>
        <v xml:space="preserve"> </v>
      </c>
      <c r="N152" s="128">
        <f>IF(SUMIFS('Quick Stats Data'!E:E,'Quick Stats Data'!A:A,$C$144,'Quick Stats Data'!$B:$B,$C152,'Quick Stats Data'!$C:$C,$L$6)=0," ",SUMIFS('Quick Stats Data'!E:E,'Quick Stats Data'!A:A,$C$144,'Quick Stats Data'!$B:$B,$C152,'Quick Stats Data'!$C:$C,$L$6))</f>
        <v>28.61</v>
      </c>
      <c r="O152" s="128">
        <f>IF(SUMIFS('Quick Stats Data'!F:F,'Quick Stats Data'!A:A,$C$144,'Quick Stats Data'!$B:$B,$C152,'Quick Stats Data'!$C:$C,$L$6)=0," ",SUMIFS('Quick Stats Data'!F:F,'Quick Stats Data'!A:A,$C$144,'Quick Stats Data'!$B:$B,$C152,'Quick Stats Data'!$C:$C,$L$6))</f>
        <v>32.020000000000003</v>
      </c>
      <c r="P152" s="127">
        <f>IF(SUMIFS('Quick Stats Data'!D:D,'Quick Stats Data'!A:A,$C$144,'Quick Stats Data'!$B:$B,$C152,'Quick Stats Data'!$C:$C,$P$6)=0," ",SUMIFS('Quick Stats Data'!D:D,'Quick Stats Data'!A:A,$C$144,'Quick Stats Data'!$B:$B,$C152,'Quick Stats Data'!$C:$C,$P$6))</f>
        <v>26.59</v>
      </c>
      <c r="Q152" s="128" t="str">
        <f>IF(SUMIFS('Quick Stats Data'!K:K,'Quick Stats Data'!A:A,$C$144,'Quick Stats Data'!B:B,C152,'Quick Stats Data'!C:C,$P$6)&gt;=50,"**",(IF(SUMIFS('Quick Stats Data'!K:K,'Quick Stats Data'!A:A,$C$144,'Quick Stats Data'!B:B,C152,'Quick Stats Data'!C:C,$P$6)&gt;25,IF(SUMIFS('Quick Stats Data'!K:K,'Quick Stats Data'!A:A,$C$144,'Quick Stats Data'!B:B,C152,'Quick Stats Data'!C:C,$P$6),"*"," ")," ")))</f>
        <v xml:space="preserve"> </v>
      </c>
      <c r="R152" s="128">
        <f>IF(SUMIFS('Quick Stats Data'!E:E,'Quick Stats Data'!A:A,$C$144,'Quick Stats Data'!$B:$B,$C152,'Quick Stats Data'!$C:$C,$P$6)=0," ",SUMIFS('Quick Stats Data'!E:E,'Quick Stats Data'!A:A,$C$144,'Quick Stats Data'!$B:$B,$C152,'Quick Stats Data'!$C:$C,$P$6))</f>
        <v>25.06</v>
      </c>
      <c r="S152" s="128">
        <f>IF(SUMIFS('Quick Stats Data'!F:F,'Quick Stats Data'!A:A,$C$144,'Quick Stats Data'!$B:$B,$C152,'Quick Stats Data'!$C:$C,$P$6)=0," ",SUMIFS('Quick Stats Data'!F:F,'Quick Stats Data'!A:A,$C$144,'Quick Stats Data'!$B:$B,$C152,'Quick Stats Data'!$C:$C,$P$6))</f>
        <v>28.17</v>
      </c>
      <c r="T152" s="127">
        <f>SUMIFS('Quick Stats Data'!D:D,'Quick Stats Data'!$A:$A,$C$144,'Quick Stats Data'!$B:$B,$C152,'Quick Stats Data'!$C:$C,$T$6)</f>
        <v>27.36</v>
      </c>
      <c r="U152" s="127"/>
      <c r="V152" s="128">
        <f>SUMIFS('Quick Stats Data'!E:E,'Quick Stats Data'!$A:$A,$C$144,'Quick Stats Data'!$B:$B,$C152,'Quick Stats Data'!$C:$C,$T$6)</f>
        <v>26.57</v>
      </c>
      <c r="W152" s="128">
        <f>SUMIFS('Quick Stats Data'!F:F,'Quick Stats Data'!$A:$A,$C$144,'Quick Stats Data'!$B:$B,$C152,'Quick Stats Data'!$C:$C,$T$6)</f>
        <v>28.18</v>
      </c>
    </row>
    <row r="153" spans="1:24" ht="15" customHeight="1">
      <c r="A153" s="52"/>
      <c r="B153" s="52"/>
      <c r="C153" s="126" t="s">
        <v>539</v>
      </c>
      <c r="D153" s="127">
        <f>IF(SUMIFS('Quick Stats Data'!D:D,'Quick Stats Data'!A:A,$C$144,'Quick Stats Data'!$B:$B,$C153,'Quick Stats Data'!$C:$C,$D$6)=0," ",SUMIFS('Quick Stats Data'!D:D,'Quick Stats Data'!A:A,$C$144,'Quick Stats Data'!$B:$B,$C153,'Quick Stats Data'!$C:$C,$D$6))</f>
        <v>20.41</v>
      </c>
      <c r="E153" s="128" t="str">
        <f>IF(SUMIFS('Quick Stats Data'!K:K,'Quick Stats Data'!A:A,$C$144,'Quick Stats Data'!B:B,C153,'Quick Stats Data'!C:C,$D$6)&gt;=50,"**",(IF(SUMIFS('Quick Stats Data'!K:K,'Quick Stats Data'!A:A,$C$144,'Quick Stats Data'!B:B,C153,'Quick Stats Data'!C:C,$D$6)&gt;25,IF(SUMIFS('Quick Stats Data'!K:K,'Quick Stats Data'!A:A,$C$144,'Quick Stats Data'!B:B,C153,'Quick Stats Data'!C:C,$D$6),"*"," ")," ")))</f>
        <v xml:space="preserve"> </v>
      </c>
      <c r="F153" s="128">
        <f>IF(SUMIFS('Quick Stats Data'!E:E,'Quick Stats Data'!A:A,$C$144,'Quick Stats Data'!$B:$B,$C153,'Quick Stats Data'!$C:$C,$D$6)=0," ",SUMIFS('Quick Stats Data'!E:E,'Quick Stats Data'!A:A,$C$144,'Quick Stats Data'!$B:$B,$C153,'Quick Stats Data'!$C:$C,$D$6))</f>
        <v>19.260000000000002</v>
      </c>
      <c r="G153" s="128">
        <f>IF(SUMIFS('Quick Stats Data'!F:F,'Quick Stats Data'!A:A,$C$144,'Quick Stats Data'!$B:$B,$C153,'Quick Stats Data'!$C:$C,$D$6)=0," ",SUMIFS('Quick Stats Data'!F:F,'Quick Stats Data'!A:A,$C$144,'Quick Stats Data'!$B:$B,$C153,'Quick Stats Data'!$C:$C,$D$6))</f>
        <v>21.62</v>
      </c>
      <c r="H153" s="127">
        <f>IF(SUMIFS('Quick Stats Data'!D:D,'Quick Stats Data'!A:A,$C$144,'Quick Stats Data'!$B:$B,$C153,'Quick Stats Data'!$C:$C,$H$6)=0," ",SUMIFS('Quick Stats Data'!D:D,'Quick Stats Data'!A:A,$C$144,'Quick Stats Data'!$B:$B,$C153,'Quick Stats Data'!$C:$C,$H$6))</f>
        <v>19.78</v>
      </c>
      <c r="I153" s="128" t="str">
        <f>IF(SUMIFS('Quick Stats Data'!K:K,'Quick Stats Data'!A:A,$C$144,'Quick Stats Data'!B:B,C153,'Quick Stats Data'!C:C,$H$6)&gt;=50,"**",(IF(SUMIFS('Quick Stats Data'!K:K,'Quick Stats Data'!A:A,$C$144,'Quick Stats Data'!B:B,C153,'Quick Stats Data'!C:C,$H$6)&gt;25,IF(SUMIFS('Quick Stats Data'!K:K,'Quick Stats Data'!A:A,$C$144,'Quick Stats Data'!B:B,C153,'Quick Stats Data'!C:C,$H$6),"*"," ")," ")))</f>
        <v xml:space="preserve"> </v>
      </c>
      <c r="J153" s="128">
        <f>IF(SUMIFS('Quick Stats Data'!E:E,'Quick Stats Data'!A:A,$C$144,'Quick Stats Data'!$B:$B,$C153,'Quick Stats Data'!$C:$C,$H$6)=0," ",SUMIFS('Quick Stats Data'!E:E,'Quick Stats Data'!A:A,$C$144,'Quick Stats Data'!$B:$B,$C153,'Quick Stats Data'!$C:$C,$H$6))</f>
        <v>18.72</v>
      </c>
      <c r="K153" s="128">
        <f>IF(SUMIFS('Quick Stats Data'!F:F,'Quick Stats Data'!A:A,$C$144,'Quick Stats Data'!$B:$B,$C153,'Quick Stats Data'!$C:$C,$H$6)=0," ",SUMIFS('Quick Stats Data'!F:F,'Quick Stats Data'!A:A,$C$144,'Quick Stats Data'!$B:$B,$C153,'Quick Stats Data'!$C:$C,$H$6))</f>
        <v>20.88</v>
      </c>
      <c r="L153" s="127">
        <f>IF(SUMIFS('Quick Stats Data'!D:D,'Quick Stats Data'!A:A,$C$144,'Quick Stats Data'!$B:$B,$C153,'Quick Stats Data'!$C:$C,$L$6)=0," ",SUMIFS('Quick Stats Data'!D:D,'Quick Stats Data'!A:A,$C$144,'Quick Stats Data'!$B:$B,$C153,'Quick Stats Data'!$C:$C,$L$6))</f>
        <v>22.01</v>
      </c>
      <c r="M153" s="128" t="str">
        <f>IF(SUMIFS('Quick Stats Data'!K:K,'Quick Stats Data'!A:A,$C$144,'Quick Stats Data'!B:B,C153,'Quick Stats Data'!C:C,$L$6)&gt;=50,"**",(IF(SUMIFS('Quick Stats Data'!K:K,'Quick Stats Data'!A:A,$C$144,'Quick Stats Data'!B:B,C153,'Quick Stats Data'!C:C,$L$6)&gt;25,IF(SUMIFS('Quick Stats Data'!K:K,'Quick Stats Data'!A:A,$C$144,'Quick Stats Data'!B:B,C153,'Quick Stats Data'!C:C,$L$6),"*"," ")," ")))</f>
        <v xml:space="preserve"> </v>
      </c>
      <c r="N153" s="128">
        <f>IF(SUMIFS('Quick Stats Data'!E:E,'Quick Stats Data'!A:A,$C$144,'Quick Stats Data'!$B:$B,$C153,'Quick Stats Data'!$C:$C,$L$6)=0," ",SUMIFS('Quick Stats Data'!E:E,'Quick Stats Data'!A:A,$C$144,'Quick Stats Data'!$B:$B,$C153,'Quick Stats Data'!$C:$C,$L$6))</f>
        <v>20.8</v>
      </c>
      <c r="O153" s="128">
        <f>IF(SUMIFS('Quick Stats Data'!F:F,'Quick Stats Data'!A:A,$C$144,'Quick Stats Data'!$B:$B,$C153,'Quick Stats Data'!$C:$C,$L$6)=0," ",SUMIFS('Quick Stats Data'!F:F,'Quick Stats Data'!A:A,$C$144,'Quick Stats Data'!$B:$B,$C153,'Quick Stats Data'!$C:$C,$L$6))</f>
        <v>23.27</v>
      </c>
      <c r="P153" s="127">
        <f>IF(SUMIFS('Quick Stats Data'!D:D,'Quick Stats Data'!A:A,$C$144,'Quick Stats Data'!$B:$B,$C153,'Quick Stats Data'!$C:$C,$P$6)=0," ",SUMIFS('Quick Stats Data'!D:D,'Quick Stats Data'!A:A,$C$144,'Quick Stats Data'!$B:$B,$C153,'Quick Stats Data'!$C:$C,$P$6))</f>
        <v>20.3</v>
      </c>
      <c r="Q153" s="128" t="str">
        <f>IF(SUMIFS('Quick Stats Data'!K:K,'Quick Stats Data'!A:A,$C$144,'Quick Stats Data'!B:B,C153,'Quick Stats Data'!C:C,$P$6)&gt;=50,"**",(IF(SUMIFS('Quick Stats Data'!K:K,'Quick Stats Data'!A:A,$C$144,'Quick Stats Data'!B:B,C153,'Quick Stats Data'!C:C,$P$6)&gt;25,IF(SUMIFS('Quick Stats Data'!K:K,'Quick Stats Data'!A:A,$C$144,'Quick Stats Data'!B:B,C153,'Quick Stats Data'!C:C,$P$6),"*"," ")," ")))</f>
        <v xml:space="preserve"> </v>
      </c>
      <c r="R153" s="128">
        <f>IF(SUMIFS('Quick Stats Data'!E:E,'Quick Stats Data'!A:A,$C$144,'Quick Stats Data'!$B:$B,$C153,'Quick Stats Data'!$C:$C,$P$6)=0," ",SUMIFS('Quick Stats Data'!E:E,'Quick Stats Data'!A:A,$C$144,'Quick Stats Data'!$B:$B,$C153,'Quick Stats Data'!$C:$C,$P$6))</f>
        <v>19.22</v>
      </c>
      <c r="S153" s="128">
        <f>IF(SUMIFS('Quick Stats Data'!F:F,'Quick Stats Data'!A:A,$C$144,'Quick Stats Data'!$B:$B,$C153,'Quick Stats Data'!$C:$C,$P$6)=0," ",SUMIFS('Quick Stats Data'!F:F,'Quick Stats Data'!A:A,$C$144,'Quick Stats Data'!$B:$B,$C153,'Quick Stats Data'!$C:$C,$P$6))</f>
        <v>21.43</v>
      </c>
      <c r="T153" s="127">
        <f>SUMIFS('Quick Stats Data'!D:D,'Quick Stats Data'!$A:$A,$C$144,'Quick Stats Data'!$B:$B,$C153,'Quick Stats Data'!$C:$C,$T$6)</f>
        <v>20.55</v>
      </c>
      <c r="U153" s="127"/>
      <c r="V153" s="128">
        <f>SUMIFS('Quick Stats Data'!E:E,'Quick Stats Data'!$A:$A,$C$144,'Quick Stats Data'!$B:$B,$C153,'Quick Stats Data'!$C:$C,$T$6)</f>
        <v>19.98</v>
      </c>
      <c r="W153" s="128">
        <f>SUMIFS('Quick Stats Data'!F:F,'Quick Stats Data'!$A:$A,$C$144,'Quick Stats Data'!$B:$B,$C153,'Quick Stats Data'!$C:$C,$T$6)</f>
        <v>21.13</v>
      </c>
    </row>
    <row r="154" spans="1:24" ht="15" customHeight="1">
      <c r="A154" s="52"/>
      <c r="B154" s="52"/>
      <c r="C154" s="126"/>
      <c r="D154" s="127"/>
      <c r="E154" s="128"/>
      <c r="F154" s="128"/>
      <c r="G154" s="128"/>
      <c r="H154" s="127"/>
      <c r="I154" s="128"/>
      <c r="J154" s="128"/>
      <c r="K154" s="128"/>
      <c r="L154" s="127"/>
      <c r="M154" s="128"/>
      <c r="N154" s="128"/>
      <c r="O154" s="128"/>
      <c r="P154" s="127"/>
      <c r="Q154" s="128"/>
      <c r="R154" s="128"/>
      <c r="S154" s="128"/>
      <c r="T154" s="127"/>
      <c r="U154" s="127"/>
      <c r="V154" s="128"/>
      <c r="W154" s="128"/>
    </row>
    <row r="155" spans="1:24" s="141" customFormat="1" ht="16">
      <c r="C155" s="152" t="s">
        <v>569</v>
      </c>
      <c r="D155" s="153" t="s">
        <v>91</v>
      </c>
      <c r="E155" s="153"/>
      <c r="F155" s="153" t="s">
        <v>90</v>
      </c>
      <c r="G155" s="153" t="s">
        <v>89</v>
      </c>
      <c r="H155" s="153" t="s">
        <v>91</v>
      </c>
      <c r="I155" s="153"/>
      <c r="J155" s="153" t="s">
        <v>90</v>
      </c>
      <c r="K155" s="153" t="s">
        <v>89</v>
      </c>
      <c r="L155" s="153" t="s">
        <v>91</v>
      </c>
      <c r="M155" s="153"/>
      <c r="N155" s="153" t="s">
        <v>90</v>
      </c>
      <c r="O155" s="153" t="s">
        <v>89</v>
      </c>
      <c r="P155" s="153" t="s">
        <v>91</v>
      </c>
      <c r="Q155" s="153"/>
      <c r="R155" s="153" t="s">
        <v>90</v>
      </c>
      <c r="S155" s="153" t="s">
        <v>89</v>
      </c>
      <c r="T155" s="153" t="s">
        <v>91</v>
      </c>
      <c r="U155" s="153"/>
      <c r="V155" s="153" t="s">
        <v>90</v>
      </c>
      <c r="W155" s="153" t="s">
        <v>89</v>
      </c>
    </row>
    <row r="156" spans="1:24" ht="15" customHeight="1">
      <c r="C156" s="126" t="s">
        <v>542</v>
      </c>
      <c r="D156" s="127">
        <f>IF(SUMIFS('Quick Stats Data'!D:D,'Quick Stats Data'!A:A,$C$155,'Quick Stats Data'!$B:$B,$C156,'Quick Stats Data'!$C:$C,$D$6)=0," ",SUMIFS('Quick Stats Data'!D:D,'Quick Stats Data'!A:A,$C$155,'Quick Stats Data'!$B:$B,$C156,'Quick Stats Data'!$C:$C,$D$6))</f>
        <v>43.78</v>
      </c>
      <c r="E156" s="128" t="str">
        <f>IF(SUMIFS('Quick Stats Data'!K:K,'Quick Stats Data'!A:A,$C$155,'Quick Stats Data'!B:B,C156,'Quick Stats Data'!C:C,$D$6)&gt;=50,"**",(IF(SUMIFS('Quick Stats Data'!K:K,'Quick Stats Data'!A:A,$C$155,'Quick Stats Data'!B:B,C156,'Quick Stats Data'!C:C,$D$6)&gt;25,IF(SUMIFS('Quick Stats Data'!K:K,'Quick Stats Data'!A:A,$C$160,'Quick Stats Data'!B:B,C156,'Quick Stats Data'!C:C,$D$6),"*"," ")," ")))</f>
        <v xml:space="preserve"> </v>
      </c>
      <c r="F156" s="128">
        <f>IF(SUMIFS('Quick Stats Data'!E:E,'Quick Stats Data'!A:A,$C$155,'Quick Stats Data'!$B:$B,$C156,'Quick Stats Data'!$C:$C,$D$6)=0," ",SUMIFS('Quick Stats Data'!E:E,'Quick Stats Data'!A:A,$C$155,'Quick Stats Data'!$B:$B,$C156,'Quick Stats Data'!$C:$C,$D$6))</f>
        <v>41.93</v>
      </c>
      <c r="G156" s="128">
        <f>IF(SUMIFS('Quick Stats Data'!F:F,'Quick Stats Data'!A:A,$C$155,'Quick Stats Data'!$B:$B,$C156,'Quick Stats Data'!$C:$C,$D$6)=0," ",SUMIFS('Quick Stats Data'!F:F,'Quick Stats Data'!A:A,$C$155,'Quick Stats Data'!$B:$B,$C156,'Quick Stats Data'!$C:$C,$D$6))</f>
        <v>45.65</v>
      </c>
      <c r="H156" s="127">
        <f>IF(SUMIFS('Quick Stats Data'!D:D,'Quick Stats Data'!A:A,$C$155,'Quick Stats Data'!$B:$B,$C156,'Quick Stats Data'!$C:$C,$H$6)=0," ",SUMIFS('Quick Stats Data'!D:D,'Quick Stats Data'!A:A,$C$155,'Quick Stats Data'!$B:$B,$C156,'Quick Stats Data'!$C:$C,$H$6))</f>
        <v>42.74</v>
      </c>
      <c r="I156" s="128" t="str">
        <f>IF(SUMIFS('Quick Stats Data'!K:K,'Quick Stats Data'!A:A,$C$155,'Quick Stats Data'!B:B,C156,'Quick Stats Data'!C:C,$H$6)&gt;=50,"**",(IF(SUMIFS('Quick Stats Data'!K:K,'Quick Stats Data'!A:A,$C$155,'Quick Stats Data'!B:B,C156,'Quick Stats Data'!C:C,$H$6)&gt;25,IF(SUMIFS('Quick Stats Data'!K:K,'Quick Stats Data'!A:A,$C$155,'Quick Stats Data'!B:B,C156,'Quick Stats Data'!C:C,$H$6),"*"," ")," ")))</f>
        <v xml:space="preserve"> </v>
      </c>
      <c r="J156" s="128">
        <f>IF(SUMIFS('Quick Stats Data'!E:E,'Quick Stats Data'!A:A,$C$155,'Quick Stats Data'!$B:$B,$C156,'Quick Stats Data'!$C:$C,$H$6)=0," ",SUMIFS('Quick Stats Data'!E:E,'Quick Stats Data'!A:A,$C$155,'Quick Stats Data'!$B:$B,$C156,'Quick Stats Data'!$C:$C,$H$6))</f>
        <v>41.02</v>
      </c>
      <c r="K156" s="128">
        <f>IF(SUMIFS('Quick Stats Data'!F:F,'Quick Stats Data'!A:A,$C$155,'Quick Stats Data'!$B:$B,$C156,'Quick Stats Data'!$C:$C,$H$6)=0," ",SUMIFS('Quick Stats Data'!F:F,'Quick Stats Data'!A:A,$C$155,'Quick Stats Data'!$B:$B,$C156,'Quick Stats Data'!$C:$C,$H$6))</f>
        <v>44.48</v>
      </c>
      <c r="L156" s="127">
        <f>IF(SUMIFS('Quick Stats Data'!D:D,'Quick Stats Data'!A:A,$C$155,'Quick Stats Data'!$B:$B,$C156,'Quick Stats Data'!$C:$C,$L$6)=0," ",SUMIFS('Quick Stats Data'!D:D,'Quick Stats Data'!A:A,$C$155,'Quick Stats Data'!$B:$B,$C156,'Quick Stats Data'!$C:$C,$L$6))</f>
        <v>40.04</v>
      </c>
      <c r="M156" s="128" t="str">
        <f>IF(SUMIFS('Quick Stats Data'!K:K,'Quick Stats Data'!A:A,$C$155,'Quick Stats Data'!B:B,C156,'Quick Stats Data'!C:C,$L$6)&gt;=50,"**",(IF(SUMIFS('Quick Stats Data'!K:K,'Quick Stats Data'!A:A,$C$155,'Quick Stats Data'!B:B,C156,'Quick Stats Data'!C:C,$L$6)&gt;25,IF(SUMIFS('Quick Stats Data'!K:K,'Quick Stats Data'!A:A,$C$155,'Quick Stats Data'!B:B,C156,'Quick Stats Data'!C:C,$L$6),"*"," ")," ")))</f>
        <v xml:space="preserve"> </v>
      </c>
      <c r="N156" s="128">
        <f>IF(SUMIFS('Quick Stats Data'!E:E,'Quick Stats Data'!A:A,$C$155,'Quick Stats Data'!$B:$B,$C156,'Quick Stats Data'!$C:$C,$L$6)=0," ",SUMIFS('Quick Stats Data'!E:E,'Quick Stats Data'!A:A,$C$155,'Quick Stats Data'!$B:$B,$C156,'Quick Stats Data'!$C:$C,$L$6))</f>
        <v>38.28</v>
      </c>
      <c r="O156" s="128">
        <f>IF(SUMIFS('Quick Stats Data'!F:F,'Quick Stats Data'!A:A,$C$155,'Quick Stats Data'!$B:$B,$C156,'Quick Stats Data'!$C:$C,$L$6)=0," ",SUMIFS('Quick Stats Data'!F:F,'Quick Stats Data'!A:A,$C$155,'Quick Stats Data'!$B:$B,$C156,'Quick Stats Data'!$C:$C,$L$6))</f>
        <v>41.82</v>
      </c>
      <c r="P156" s="127">
        <f>IF(SUMIFS('Quick Stats Data'!D:D,'Quick Stats Data'!A:A,$C$155,'Quick Stats Data'!$B:$B,$C156,'Quick Stats Data'!$C:$C,$P$6)=0," ",SUMIFS('Quick Stats Data'!D:D,'Quick Stats Data'!A:A,$C$155,'Quick Stats Data'!$B:$B,$C156,'Quick Stats Data'!$C:$C,$P$6))</f>
        <v>42.2</v>
      </c>
      <c r="Q156" s="128" t="str">
        <f>IF(SUMIFS('Quick Stats Data'!K:K,'Quick Stats Data'!A:A,$C$155,'Quick Stats Data'!B:B,C156,'Quick Stats Data'!C:C,$P$6)&gt;=50,"**",(IF(SUMIFS('Quick Stats Data'!K:K,'Quick Stats Data'!A:A,$C$155,'Quick Stats Data'!B:B,C156,'Quick Stats Data'!C:C,$P$6)&gt;25,IF(SUMIFS('Quick Stats Data'!K:K,'Quick Stats Data'!A:A,$C$155,'Quick Stats Data'!B:B,C156,'Quick Stats Data'!C:C,$P$6),"*"," ")," ")))</f>
        <v xml:space="preserve"> </v>
      </c>
      <c r="R156" s="128">
        <f>IF(SUMIFS('Quick Stats Data'!E:E,'Quick Stats Data'!A:A,$C$155,'Quick Stats Data'!$B:$B,$C156,'Quick Stats Data'!$C:$C,$P$6)=0," ",SUMIFS('Quick Stats Data'!E:E,'Quick Stats Data'!A:A,$C$155,'Quick Stats Data'!$B:$B,$C156,'Quick Stats Data'!$C:$C,$P$6))</f>
        <v>40.53</v>
      </c>
      <c r="S156" s="128">
        <f>IF(SUMIFS('Quick Stats Data'!F:F,'Quick Stats Data'!A:A,$C$155,'Quick Stats Data'!$B:$B,$C156,'Quick Stats Data'!$C:$C,$P$6)=0," ",SUMIFS('Quick Stats Data'!F:F,'Quick Stats Data'!A:A,$C$155,'Quick Stats Data'!$B:$B,$C156,'Quick Stats Data'!$C:$C,$P$6))</f>
        <v>43.9</v>
      </c>
      <c r="T156" s="127">
        <f>SUMIFS('Quick Stats Data'!D:D,'Quick Stats Data'!$A:$A,$C$155,'Quick Stats Data'!$B:$B,$C156,'Quick Stats Data'!$C:$C,$T$6)</f>
        <v>42.24</v>
      </c>
      <c r="U156" s="127"/>
      <c r="V156" s="128">
        <f>SUMIFS('Quick Stats Data'!E:E,'Quick Stats Data'!$A:$A,$C$155,'Quick Stats Data'!$B:$B,$C156,'Quick Stats Data'!$C:$C,$T$6)</f>
        <v>41.36</v>
      </c>
      <c r="W156" s="128">
        <f>SUMIFS('Quick Stats Data'!F:F,'Quick Stats Data'!$A:$A,$C$155,'Quick Stats Data'!$B:$B,$C156,'Quick Stats Data'!$C:$C,$T$6)</f>
        <v>43.13</v>
      </c>
    </row>
    <row r="157" spans="1:24" ht="15" customHeight="1">
      <c r="C157" s="126" t="s">
        <v>568</v>
      </c>
      <c r="D157" s="127">
        <f>IF(SUMIFS('Quick Stats Data'!D:D,'Quick Stats Data'!A:A,$C$155,'Quick Stats Data'!$B:$B,$C157,'Quick Stats Data'!$C:$C,$D$6)=0," ",SUMIFS('Quick Stats Data'!D:D,'Quick Stats Data'!A:A,$C$155,'Quick Stats Data'!$B:$B,$C157,'Quick Stats Data'!$C:$C,$D$6))</f>
        <v>32.01</v>
      </c>
      <c r="E157" s="128" t="str">
        <f>IF(SUMIFS('Quick Stats Data'!K:K,'Quick Stats Data'!A:A,$C$155,'Quick Stats Data'!B:B,C157,'Quick Stats Data'!C:C,$D$6)&gt;=50,"**",(IF(SUMIFS('Quick Stats Data'!K:K,'Quick Stats Data'!A:A,$C$155,'Quick Stats Data'!B:B,C157,'Quick Stats Data'!C:C,$D$6)&gt;25,IF(SUMIFS('Quick Stats Data'!K:K,'Quick Stats Data'!A:A,$C$160,'Quick Stats Data'!B:B,C157,'Quick Stats Data'!C:C,$D$6),"*"," ")," ")))</f>
        <v xml:space="preserve"> </v>
      </c>
      <c r="F157" s="128">
        <f>IF(SUMIFS('Quick Stats Data'!E:E,'Quick Stats Data'!A:A,$C$155,'Quick Stats Data'!$B:$B,$C157,'Quick Stats Data'!$C:$C,$D$6)=0," ",SUMIFS('Quick Stats Data'!E:E,'Quick Stats Data'!A:A,$C$155,'Quick Stats Data'!$B:$B,$C157,'Quick Stats Data'!$C:$C,$D$6))</f>
        <v>30.27</v>
      </c>
      <c r="G157" s="128">
        <f>IF(SUMIFS('Quick Stats Data'!F:F,'Quick Stats Data'!A:A,$C$155,'Quick Stats Data'!$B:$B,$C157,'Quick Stats Data'!$C:$C,$D$6)=0," ",SUMIFS('Quick Stats Data'!F:F,'Quick Stats Data'!A:A,$C$155,'Quick Stats Data'!$B:$B,$C157,'Quick Stats Data'!$C:$C,$D$6))</f>
        <v>33.79</v>
      </c>
      <c r="H157" s="127">
        <f>IF(SUMIFS('Quick Stats Data'!D:D,'Quick Stats Data'!A:A,$C$155,'Quick Stats Data'!$B:$B,$C157,'Quick Stats Data'!$C:$C,$H$6)=0," ",SUMIFS('Quick Stats Data'!D:D,'Quick Stats Data'!A:A,$C$155,'Quick Stats Data'!$B:$B,$C157,'Quick Stats Data'!$C:$C,$H$6))</f>
        <v>31.86</v>
      </c>
      <c r="I157" s="128" t="str">
        <f>IF(SUMIFS('Quick Stats Data'!K:K,'Quick Stats Data'!A:A,$C$155,'Quick Stats Data'!B:B,C157,'Quick Stats Data'!C:C,$H$6)&gt;=50,"**",(IF(SUMIFS('Quick Stats Data'!K:K,'Quick Stats Data'!A:A,$C$155,'Quick Stats Data'!B:B,C157,'Quick Stats Data'!C:C,$H$6)&gt;25,IF(SUMIFS('Quick Stats Data'!K:K,'Quick Stats Data'!A:A,$C$155,'Quick Stats Data'!B:B,C157,'Quick Stats Data'!C:C,$H$6),"*"," ")," ")))</f>
        <v xml:space="preserve"> </v>
      </c>
      <c r="J157" s="128">
        <f>IF(SUMIFS('Quick Stats Data'!E:E,'Quick Stats Data'!A:A,$C$155,'Quick Stats Data'!$B:$B,$C157,'Quick Stats Data'!$C:$C,$H$6)=0," ",SUMIFS('Quick Stats Data'!E:E,'Quick Stats Data'!A:A,$C$155,'Quick Stats Data'!$B:$B,$C157,'Quick Stats Data'!$C:$C,$H$6))</f>
        <v>30.22</v>
      </c>
      <c r="K157" s="128">
        <f>IF(SUMIFS('Quick Stats Data'!F:F,'Quick Stats Data'!A:A,$C$155,'Quick Stats Data'!$B:$B,$C157,'Quick Stats Data'!$C:$C,$H$6)=0," ",SUMIFS('Quick Stats Data'!F:F,'Quick Stats Data'!A:A,$C$155,'Quick Stats Data'!$B:$B,$C157,'Quick Stats Data'!$C:$C,$H$6))</f>
        <v>33.549999999999997</v>
      </c>
      <c r="L157" s="127">
        <f>IF(SUMIFS('Quick Stats Data'!D:D,'Quick Stats Data'!A:A,$C$155,'Quick Stats Data'!$B:$B,$C157,'Quick Stats Data'!$C:$C,$L$6)=0," ",SUMIFS('Quick Stats Data'!D:D,'Quick Stats Data'!A:A,$C$155,'Quick Stats Data'!$B:$B,$C157,'Quick Stats Data'!$C:$C,$L$6))</f>
        <v>32.67</v>
      </c>
      <c r="M157" s="128" t="str">
        <f>IF(SUMIFS('Quick Stats Data'!K:K,'Quick Stats Data'!A:A,$C$155,'Quick Stats Data'!B:B,C157,'Quick Stats Data'!C:C,$L$6)&gt;=50,"**",(IF(SUMIFS('Quick Stats Data'!K:K,'Quick Stats Data'!A:A,$C$155,'Quick Stats Data'!B:B,C157,'Quick Stats Data'!C:C,$L$6)&gt;25,IF(SUMIFS('Quick Stats Data'!K:K,'Quick Stats Data'!A:A,$C$155,'Quick Stats Data'!B:B,C157,'Quick Stats Data'!C:C,$L$6),"*"," ")," ")))</f>
        <v xml:space="preserve"> </v>
      </c>
      <c r="N157" s="128">
        <f>IF(SUMIFS('Quick Stats Data'!E:E,'Quick Stats Data'!A:A,$C$155,'Quick Stats Data'!$B:$B,$C157,'Quick Stats Data'!$C:$C,$L$6)=0," ",SUMIFS('Quick Stats Data'!E:E,'Quick Stats Data'!A:A,$C$155,'Quick Stats Data'!$B:$B,$C157,'Quick Stats Data'!$C:$C,$L$6))</f>
        <v>30.99</v>
      </c>
      <c r="O157" s="128">
        <f>IF(SUMIFS('Quick Stats Data'!F:F,'Quick Stats Data'!A:A,$C$155,'Quick Stats Data'!$B:$B,$C157,'Quick Stats Data'!$C:$C,$L$6)=0," ",SUMIFS('Quick Stats Data'!F:F,'Quick Stats Data'!A:A,$C$155,'Quick Stats Data'!$B:$B,$C157,'Quick Stats Data'!$C:$C,$L$6))</f>
        <v>34.4</v>
      </c>
      <c r="P157" s="127">
        <f>IF(SUMIFS('Quick Stats Data'!D:D,'Quick Stats Data'!A:A,$C$155,'Quick Stats Data'!$B:$B,$C157,'Quick Stats Data'!$C:$C,$P$6)=0," ",SUMIFS('Quick Stats Data'!D:D,'Quick Stats Data'!A:A,$C$155,'Quick Stats Data'!$B:$B,$C157,'Quick Stats Data'!$C:$C,$P$6))</f>
        <v>32.58</v>
      </c>
      <c r="Q157" s="128" t="str">
        <f>IF(SUMIFS('Quick Stats Data'!K:K,'Quick Stats Data'!A:A,$C$155,'Quick Stats Data'!B:B,C157,'Quick Stats Data'!C:C,$P$6)&gt;=50,"**",(IF(SUMIFS('Quick Stats Data'!K:K,'Quick Stats Data'!A:A,$C$155,'Quick Stats Data'!B:B,C157,'Quick Stats Data'!C:C,$P$6)&gt;25,IF(SUMIFS('Quick Stats Data'!K:K,'Quick Stats Data'!A:A,$C$155,'Quick Stats Data'!B:B,C157,'Quick Stats Data'!C:C,$P$6),"*"," ")," ")))</f>
        <v xml:space="preserve"> </v>
      </c>
      <c r="R157" s="128">
        <f>IF(SUMIFS('Quick Stats Data'!E:E,'Quick Stats Data'!A:A,$C$155,'Quick Stats Data'!$B:$B,$C157,'Quick Stats Data'!$C:$C,$P$6)=0," ",SUMIFS('Quick Stats Data'!E:E,'Quick Stats Data'!A:A,$C$155,'Quick Stats Data'!$B:$B,$C157,'Quick Stats Data'!$C:$C,$P$6))</f>
        <v>30.95</v>
      </c>
      <c r="S157" s="128">
        <f>IF(SUMIFS('Quick Stats Data'!F:F,'Quick Stats Data'!A:A,$C$155,'Quick Stats Data'!$B:$B,$C157,'Quick Stats Data'!$C:$C,$P$6)=0," ",SUMIFS('Quick Stats Data'!F:F,'Quick Stats Data'!A:A,$C$155,'Quick Stats Data'!$B:$B,$C157,'Quick Stats Data'!$C:$C,$P$6))</f>
        <v>34.25</v>
      </c>
      <c r="T157" s="127">
        <f>SUMIFS('Quick Stats Data'!D:D,'Quick Stats Data'!$A:$A,$C$155,'Quick Stats Data'!$B:$B,$C157,'Quick Stats Data'!$C:$C,$T$6)</f>
        <v>32.270000000000003</v>
      </c>
      <c r="U157" s="127"/>
      <c r="V157" s="128">
        <f>SUMIFS('Quick Stats Data'!E:E,'Quick Stats Data'!$A:$A,$C$155,'Quick Stats Data'!$B:$B,$C157,'Quick Stats Data'!$C:$C,$T$6)</f>
        <v>31.42</v>
      </c>
      <c r="W157" s="128">
        <f>SUMIFS('Quick Stats Data'!F:F,'Quick Stats Data'!$A:$A,$C$155,'Quick Stats Data'!$B:$B,$C157,'Quick Stats Data'!$C:$C,$T$6)</f>
        <v>33.119999999999997</v>
      </c>
    </row>
    <row r="158" spans="1:24" ht="15" customHeight="1">
      <c r="C158" s="126" t="s">
        <v>570</v>
      </c>
      <c r="D158" s="127">
        <f>IF(SUMIFS('Quick Stats Data'!D:D,'Quick Stats Data'!A:A,$C$155,'Quick Stats Data'!$B:$B,$C158,'Quick Stats Data'!$C:$C,$D$6)=0," ",SUMIFS('Quick Stats Data'!D:D,'Quick Stats Data'!A:A,$C$155,'Quick Stats Data'!$B:$B,$C158,'Quick Stats Data'!$C:$C,$D$6))</f>
        <v>24.21</v>
      </c>
      <c r="E158" s="128" t="str">
        <f>IF(SUMIFS('Quick Stats Data'!K:K,'Quick Stats Data'!A:A,$C$155,'Quick Stats Data'!B:B,C158,'Quick Stats Data'!C:C,$D$6)&gt;=50,"**",(IF(SUMIFS('Quick Stats Data'!K:K,'Quick Stats Data'!A:A,$C$155,'Quick Stats Data'!B:B,C158,'Quick Stats Data'!C:C,$D$6)&gt;25,IF(SUMIFS('Quick Stats Data'!K:K,'Quick Stats Data'!A:A,$C$160,'Quick Stats Data'!B:B,C158,'Quick Stats Data'!C:C,$D$6),"*"," ")," ")))</f>
        <v xml:space="preserve"> </v>
      </c>
      <c r="F158" s="128">
        <f>IF(SUMIFS('Quick Stats Data'!E:E,'Quick Stats Data'!A:A,$C$155,'Quick Stats Data'!$B:$B,$C158,'Quick Stats Data'!$C:$C,$D$6)=0," ",SUMIFS('Quick Stats Data'!E:E,'Quick Stats Data'!A:A,$C$155,'Quick Stats Data'!$B:$B,$C158,'Quick Stats Data'!$C:$C,$D$6))</f>
        <v>22.86</v>
      </c>
      <c r="G158" s="128">
        <f>IF(SUMIFS('Quick Stats Data'!F:F,'Quick Stats Data'!A:A,$C$155,'Quick Stats Data'!$B:$B,$C158,'Quick Stats Data'!$C:$C,$D$6)=0," ",SUMIFS('Quick Stats Data'!F:F,'Quick Stats Data'!A:A,$C$155,'Quick Stats Data'!$B:$B,$C158,'Quick Stats Data'!$C:$C,$D$6))</f>
        <v>25.63</v>
      </c>
      <c r="H158" s="127">
        <f>IF(SUMIFS('Quick Stats Data'!D:D,'Quick Stats Data'!A:A,$C$155,'Quick Stats Data'!$B:$B,$C158,'Quick Stats Data'!$C:$C,$H$6)=0," ",SUMIFS('Quick Stats Data'!D:D,'Quick Stats Data'!A:A,$C$155,'Quick Stats Data'!$B:$B,$C158,'Quick Stats Data'!$C:$C,$H$6))</f>
        <v>25.4</v>
      </c>
      <c r="I158" s="128" t="str">
        <f>IF(SUMIFS('Quick Stats Data'!K:K,'Quick Stats Data'!A:A,$C$155,'Quick Stats Data'!B:B,C158,'Quick Stats Data'!C:C,$H$6)&gt;=50,"**",(IF(SUMIFS('Quick Stats Data'!K:K,'Quick Stats Data'!A:A,$C$155,'Quick Stats Data'!B:B,C158,'Quick Stats Data'!C:C,$H$6)&gt;25,IF(SUMIFS('Quick Stats Data'!K:K,'Quick Stats Data'!A:A,$C$155,'Quick Stats Data'!B:B,C158,'Quick Stats Data'!C:C,$H$6),"*"," ")," ")))</f>
        <v xml:space="preserve"> </v>
      </c>
      <c r="J158" s="128">
        <f>IF(SUMIFS('Quick Stats Data'!E:E,'Quick Stats Data'!A:A,$C$155,'Quick Stats Data'!$B:$B,$C158,'Quick Stats Data'!$C:$C,$H$6)=0," ",SUMIFS('Quick Stats Data'!E:E,'Quick Stats Data'!A:A,$C$155,'Quick Stats Data'!$B:$B,$C158,'Quick Stats Data'!$C:$C,$H$6))</f>
        <v>24.07</v>
      </c>
      <c r="K158" s="128">
        <f>IF(SUMIFS('Quick Stats Data'!F:F,'Quick Stats Data'!A:A,$C$155,'Quick Stats Data'!$B:$B,$C158,'Quick Stats Data'!$C:$C,$H$6)=0," ",SUMIFS('Quick Stats Data'!F:F,'Quick Stats Data'!A:A,$C$155,'Quick Stats Data'!$B:$B,$C158,'Quick Stats Data'!$C:$C,$H$6))</f>
        <v>26.77</v>
      </c>
      <c r="L158" s="127">
        <f>IF(SUMIFS('Quick Stats Data'!D:D,'Quick Stats Data'!A:A,$C$155,'Quick Stats Data'!$B:$B,$C158,'Quick Stats Data'!$C:$C,$L$6)=0," ",SUMIFS('Quick Stats Data'!D:D,'Quick Stats Data'!A:A,$C$155,'Quick Stats Data'!$B:$B,$C158,'Quick Stats Data'!$C:$C,$L$6))</f>
        <v>27.29</v>
      </c>
      <c r="M158" s="128" t="str">
        <f>IF(SUMIFS('Quick Stats Data'!K:K,'Quick Stats Data'!A:A,$C$155,'Quick Stats Data'!B:B,C158,'Quick Stats Data'!C:C,$L$6)&gt;=50,"**",(IF(SUMIFS('Quick Stats Data'!K:K,'Quick Stats Data'!A:A,$C$155,'Quick Stats Data'!B:B,C158,'Quick Stats Data'!C:C,$L$6)&gt;25,IF(SUMIFS('Quick Stats Data'!K:K,'Quick Stats Data'!A:A,$C$155,'Quick Stats Data'!B:B,C158,'Quick Stats Data'!C:C,$L$6),"*"," ")," ")))</f>
        <v xml:space="preserve"> </v>
      </c>
      <c r="N158" s="128">
        <f>IF(SUMIFS('Quick Stats Data'!E:E,'Quick Stats Data'!A:A,$C$155,'Quick Stats Data'!$B:$B,$C158,'Quick Stats Data'!$C:$C,$L$6)=0," ",SUMIFS('Quick Stats Data'!E:E,'Quick Stats Data'!A:A,$C$155,'Quick Stats Data'!$B:$B,$C158,'Quick Stats Data'!$C:$C,$L$6))</f>
        <v>25.85</v>
      </c>
      <c r="O158" s="128">
        <f>IF(SUMIFS('Quick Stats Data'!F:F,'Quick Stats Data'!A:A,$C$155,'Quick Stats Data'!$B:$B,$C158,'Quick Stats Data'!$C:$C,$L$6)=0," ",SUMIFS('Quick Stats Data'!F:F,'Quick Stats Data'!A:A,$C$155,'Quick Stats Data'!$B:$B,$C158,'Quick Stats Data'!$C:$C,$L$6))</f>
        <v>28.78</v>
      </c>
      <c r="P158" s="127">
        <f>IF(SUMIFS('Quick Stats Data'!D:D,'Quick Stats Data'!A:A,$C$155,'Quick Stats Data'!$B:$B,$C158,'Quick Stats Data'!$C:$C,$P$6)=0," ",SUMIFS('Quick Stats Data'!D:D,'Quick Stats Data'!A:A,$C$155,'Quick Stats Data'!$B:$B,$C158,'Quick Stats Data'!$C:$C,$P$6))</f>
        <v>25.22</v>
      </c>
      <c r="Q158" s="128" t="str">
        <f>IF(SUMIFS('Quick Stats Data'!K:K,'Quick Stats Data'!A:A,$C$155,'Quick Stats Data'!B:B,C158,'Quick Stats Data'!C:C,$P$6)&gt;=50,"**",(IF(SUMIFS('Quick Stats Data'!K:K,'Quick Stats Data'!A:A,$C$155,'Quick Stats Data'!B:B,C158,'Quick Stats Data'!C:C,$P$6)&gt;25,IF(SUMIFS('Quick Stats Data'!K:K,'Quick Stats Data'!A:A,$C$155,'Quick Stats Data'!B:B,C158,'Quick Stats Data'!C:C,$P$6),"*"," ")," ")))</f>
        <v xml:space="preserve"> </v>
      </c>
      <c r="R158" s="128">
        <f>IF(SUMIFS('Quick Stats Data'!E:E,'Quick Stats Data'!A:A,$C$155,'Quick Stats Data'!$B:$B,$C158,'Quick Stats Data'!$C:$C,$P$6)=0," ",SUMIFS('Quick Stats Data'!E:E,'Quick Stats Data'!A:A,$C$155,'Quick Stats Data'!$B:$B,$C158,'Quick Stats Data'!$C:$C,$P$6))</f>
        <v>23.9</v>
      </c>
      <c r="S158" s="128">
        <f>IF(SUMIFS('Quick Stats Data'!F:F,'Quick Stats Data'!A:A,$C$155,'Quick Stats Data'!$B:$B,$C158,'Quick Stats Data'!$C:$C,$P$6)=0," ",SUMIFS('Quick Stats Data'!F:F,'Quick Stats Data'!A:A,$C$155,'Quick Stats Data'!$B:$B,$C158,'Quick Stats Data'!$C:$C,$P$6))</f>
        <v>26.58</v>
      </c>
      <c r="T158" s="127">
        <f>SUMIFS('Quick Stats Data'!D:D,'Quick Stats Data'!$A:$A,$C$155,'Quick Stats Data'!$B:$B,$C158,'Quick Stats Data'!$C:$C,$T$6)</f>
        <v>25.49</v>
      </c>
      <c r="U158" s="127"/>
      <c r="V158" s="128">
        <f>SUMIFS('Quick Stats Data'!E:E,'Quick Stats Data'!$A:$A,$C$155,'Quick Stats Data'!$B:$B,$C158,'Quick Stats Data'!$C:$C,$T$6)</f>
        <v>24.8</v>
      </c>
      <c r="W158" s="128">
        <f>SUMIFS('Quick Stats Data'!F:F,'Quick Stats Data'!$A:$A,$C$155,'Quick Stats Data'!$B:$B,$C158,'Quick Stats Data'!$C:$C,$T$6)</f>
        <v>26.19</v>
      </c>
    </row>
    <row r="159" spans="1:24" ht="15" customHeight="1">
      <c r="C159" s="63"/>
      <c r="D159" s="68"/>
      <c r="E159" s="68"/>
      <c r="F159" s="63"/>
      <c r="G159" s="63"/>
      <c r="H159" s="68"/>
      <c r="I159" s="68"/>
      <c r="J159" s="63"/>
      <c r="K159" s="63"/>
      <c r="L159" s="68"/>
      <c r="M159" s="68"/>
      <c r="N159" s="63"/>
      <c r="O159" s="63"/>
      <c r="P159" s="68"/>
      <c r="Q159" s="68"/>
      <c r="R159" s="63"/>
      <c r="S159" s="63"/>
      <c r="T159" s="68"/>
      <c r="U159" s="68"/>
      <c r="V159" s="63"/>
      <c r="W159" s="63"/>
      <c r="X159" s="52"/>
    </row>
    <row r="160" spans="1:24" s="141" customFormat="1" ht="45" customHeight="1">
      <c r="C160" s="152" t="s">
        <v>463</v>
      </c>
      <c r="D160" s="153" t="s">
        <v>91</v>
      </c>
      <c r="E160" s="153"/>
      <c r="F160" s="153" t="s">
        <v>90</v>
      </c>
      <c r="G160" s="153" t="s">
        <v>89</v>
      </c>
      <c r="H160" s="153" t="s">
        <v>91</v>
      </c>
      <c r="I160" s="153"/>
      <c r="J160" s="153" t="s">
        <v>90</v>
      </c>
      <c r="K160" s="153" t="s">
        <v>89</v>
      </c>
      <c r="L160" s="153" t="s">
        <v>91</v>
      </c>
      <c r="M160" s="153"/>
      <c r="N160" s="153" t="s">
        <v>90</v>
      </c>
      <c r="O160" s="153" t="s">
        <v>89</v>
      </c>
      <c r="P160" s="153" t="s">
        <v>91</v>
      </c>
      <c r="Q160" s="153"/>
      <c r="R160" s="153" t="s">
        <v>90</v>
      </c>
      <c r="S160" s="153" t="s">
        <v>89</v>
      </c>
      <c r="T160" s="153" t="s">
        <v>91</v>
      </c>
      <c r="U160" s="153"/>
      <c r="V160" s="153" t="s">
        <v>90</v>
      </c>
      <c r="W160" s="153" t="s">
        <v>89</v>
      </c>
    </row>
    <row r="161" spans="1:24" ht="15" customHeight="1">
      <c r="C161" s="126" t="s">
        <v>433</v>
      </c>
      <c r="D161" s="127">
        <f>IF(SUMIFS('Quick Stats Data'!D:D,'Quick Stats Data'!A:A,$C$160,'Quick Stats Data'!$B:$B,$C161,'Quick Stats Data'!$C:$C,$D$6)=0," ",SUMIFS('Quick Stats Data'!D:D,'Quick Stats Data'!A:A,$C$160,'Quick Stats Data'!$B:$B,$C161,'Quick Stats Data'!$C:$C,$D$6))</f>
        <v>78.77</v>
      </c>
      <c r="E161" s="128" t="str">
        <f>IF(SUMIFS('Quick Stats Data'!K:K,'Quick Stats Data'!A:A,$C$160,'Quick Stats Data'!B:B,C161,'Quick Stats Data'!C:C,$D$6)&gt;=50,"**",(IF(SUMIFS('Quick Stats Data'!K:K,'Quick Stats Data'!A:A,$C$160,'Quick Stats Data'!B:B,C161,'Quick Stats Data'!C:C,$D$6)&gt;25,IF(SUMIFS('Quick Stats Data'!K:K,'Quick Stats Data'!A:A,$C$160,'Quick Stats Data'!B:B,C161,'Quick Stats Data'!C:C,$D$6),"*"," ")," ")))</f>
        <v xml:space="preserve"> </v>
      </c>
      <c r="F161" s="128">
        <f>IF(SUMIFS('Quick Stats Data'!E:E,'Quick Stats Data'!A:A,$C$160,'Quick Stats Data'!$B:$B,$C161,'Quick Stats Data'!$C:$C,$D$6)=0," ",SUMIFS('Quick Stats Data'!E:E,'Quick Stats Data'!A:A,$C$160,'Quick Stats Data'!$B:$B,$C161,'Quick Stats Data'!$C:$C,$D$6))</f>
        <v>77.03</v>
      </c>
      <c r="G161" s="128">
        <f>IF(SUMIFS('Quick Stats Data'!F:F,'Quick Stats Data'!A:A,$C$160,'Quick Stats Data'!$B:$B,$C161,'Quick Stats Data'!$C:$C,$D$6)=0," ",SUMIFS('Quick Stats Data'!F:F,'Quick Stats Data'!A:A,$C$160,'Quick Stats Data'!$B:$B,$C161,'Quick Stats Data'!$C:$C,$D$6))</f>
        <v>80.41</v>
      </c>
      <c r="H161" s="127">
        <f>IF(SUMIFS('Quick Stats Data'!D:D,'Quick Stats Data'!A:A,$C$160,'Quick Stats Data'!$B:$B,$C161,'Quick Stats Data'!$C:$C,$H$6)=0," ",SUMIFS('Quick Stats Data'!D:D,'Quick Stats Data'!A:A,$C$160,'Quick Stats Data'!$B:$B,$C161,'Quick Stats Data'!$C:$C,$H$6))</f>
        <v>77.930000000000007</v>
      </c>
      <c r="I161" s="128" t="str">
        <f>IF(SUMIFS('Quick Stats Data'!K:K,'Quick Stats Data'!A:A,$C$160,'Quick Stats Data'!B:B,C161,'Quick Stats Data'!C:C,$H$6)&gt;=50,"**",(IF(SUMIFS('Quick Stats Data'!K:K,'Quick Stats Data'!A:A,$C$160,'Quick Stats Data'!B:B,C161,'Quick Stats Data'!C:C,$H$6)&gt;25,IF(SUMIFS('Quick Stats Data'!K:K,'Quick Stats Data'!A:A,$C$160,'Quick Stats Data'!B:B,C161,'Quick Stats Data'!C:C,$H$6),"*"," ")," ")))</f>
        <v xml:space="preserve"> </v>
      </c>
      <c r="J161" s="128">
        <f>IF(SUMIFS('Quick Stats Data'!E:E,'Quick Stats Data'!A:A,$C$160,'Quick Stats Data'!$B:$B,$C161,'Quick Stats Data'!$C:$C,$H$6)=0," ",SUMIFS('Quick Stats Data'!E:E,'Quick Stats Data'!A:A,$C$160,'Quick Stats Data'!$B:$B,$C161,'Quick Stats Data'!$C:$C,$H$6))</f>
        <v>76.31</v>
      </c>
      <c r="K161" s="128">
        <f>IF(SUMIFS('Quick Stats Data'!F:F,'Quick Stats Data'!A:A,$C$160,'Quick Stats Data'!$B:$B,$C161,'Quick Stats Data'!$C:$C,$H$6)=0," ",SUMIFS('Quick Stats Data'!F:F,'Quick Stats Data'!A:A,$C$160,'Quick Stats Data'!$B:$B,$C161,'Quick Stats Data'!$C:$C,$H$6))</f>
        <v>79.47</v>
      </c>
      <c r="L161" s="127">
        <f>IF(SUMIFS('Quick Stats Data'!D:D,'Quick Stats Data'!A:A,$C$160,'Quick Stats Data'!$B:$B,$C161,'Quick Stats Data'!$C:$C,$L$6)=0," ",SUMIFS('Quick Stats Data'!D:D,'Quick Stats Data'!A:A,$C$160,'Quick Stats Data'!$B:$B,$C161,'Quick Stats Data'!$C:$C,$L$6))</f>
        <v>80.95</v>
      </c>
      <c r="M161" s="128" t="str">
        <f>IF(SUMIFS('Quick Stats Data'!K:K,'Quick Stats Data'!A:A,$C$160,'Quick Stats Data'!B:B,C161,'Quick Stats Data'!C:C,$L$6)&gt;=50,"**",(IF(SUMIFS('Quick Stats Data'!K:K,'Quick Stats Data'!A:A,$C$160,'Quick Stats Data'!B:B,C161,'Quick Stats Data'!C:C,$L$6)&gt;25,IF(SUMIFS('Quick Stats Data'!K:K,'Quick Stats Data'!A:A,$C$160,'Quick Stats Data'!B:B,C161,'Quick Stats Data'!C:C,$L$6),"*"," ")," ")))</f>
        <v xml:space="preserve"> </v>
      </c>
      <c r="N161" s="128">
        <f>IF(SUMIFS('Quick Stats Data'!E:E,'Quick Stats Data'!A:A,$C$160,'Quick Stats Data'!$B:$B,$C161,'Quick Stats Data'!$C:$C,$L$6)=0," ",SUMIFS('Quick Stats Data'!E:E,'Quick Stats Data'!A:A,$C$160,'Quick Stats Data'!$B:$B,$C161,'Quick Stats Data'!$C:$C,$L$6))</f>
        <v>79.42</v>
      </c>
      <c r="O161" s="128">
        <f>IF(SUMIFS('Quick Stats Data'!F:F,'Quick Stats Data'!A:A,$C$160,'Quick Stats Data'!$B:$B,$C161,'Quick Stats Data'!$C:$C,$L$6)=0," ",SUMIFS('Quick Stats Data'!F:F,'Quick Stats Data'!A:A,$C$160,'Quick Stats Data'!$B:$B,$C161,'Quick Stats Data'!$C:$C,$L$6))</f>
        <v>82.4</v>
      </c>
      <c r="P161" s="127">
        <f>IF(SUMIFS('Quick Stats Data'!D:D,'Quick Stats Data'!A:A,$C$160,'Quick Stats Data'!$B:$B,$C161,'Quick Stats Data'!$C:$C,$P$6)=0," ",SUMIFS('Quick Stats Data'!D:D,'Quick Stats Data'!A:A,$C$160,'Quick Stats Data'!$B:$B,$C161,'Quick Stats Data'!$C:$C,$P$6))</f>
        <v>80.81</v>
      </c>
      <c r="Q161" s="128" t="str">
        <f>IF(SUMIFS('Quick Stats Data'!K:K,'Quick Stats Data'!A:A,$C$160,'Quick Stats Data'!B:B,C161,'Quick Stats Data'!C:C,$P$6)&gt;=50,"**",(IF(SUMIFS('Quick Stats Data'!K:K,'Quick Stats Data'!A:A,$C$160,'Quick Stats Data'!B:B,C161,'Quick Stats Data'!C:C,$P$6)&gt;25,IF(SUMIFS('Quick Stats Data'!K:K,'Quick Stats Data'!A:A,$C$160,'Quick Stats Data'!B:B,C161,'Quick Stats Data'!C:C,$P$6),"*"," ")," ")))</f>
        <v xml:space="preserve"> </v>
      </c>
      <c r="R161" s="128">
        <f>IF(SUMIFS('Quick Stats Data'!E:E,'Quick Stats Data'!A:A,$C$160,'Quick Stats Data'!$B:$B,$C161,'Quick Stats Data'!$C:$C,$P$6)=0," ",SUMIFS('Quick Stats Data'!E:E,'Quick Stats Data'!A:A,$C$160,'Quick Stats Data'!$B:$B,$C161,'Quick Stats Data'!$C:$C,$P$6))</f>
        <v>79.319999999999993</v>
      </c>
      <c r="S161" s="128">
        <f>IF(SUMIFS('Quick Stats Data'!F:F,'Quick Stats Data'!A:A,$C$160,'Quick Stats Data'!$B:$B,$C161,'Quick Stats Data'!$C:$C,$P$6)=0," ",SUMIFS('Quick Stats Data'!F:F,'Quick Stats Data'!A:A,$C$160,'Quick Stats Data'!$B:$B,$C161,'Quick Stats Data'!$C:$C,$P$6))</f>
        <v>82.22</v>
      </c>
      <c r="T161" s="127">
        <f>SUMIFS('Quick Stats Data'!D:D,'Quick Stats Data'!$A:$A,$C$160,'Quick Stats Data'!$B:$B,$C161,'Quick Stats Data'!$C:$C,$T$6)</f>
        <v>79.599999999999994</v>
      </c>
      <c r="U161" s="127"/>
      <c r="V161" s="128">
        <f>SUMIFS('Quick Stats Data'!E:E,'Quick Stats Data'!$A:$A,$C$160,'Quick Stats Data'!$B:$B,$C161,'Quick Stats Data'!$C:$C,$T$6)</f>
        <v>78.8</v>
      </c>
      <c r="W161" s="128">
        <f>SUMIFS('Quick Stats Data'!F:F,'Quick Stats Data'!$A:$A,$C$160,'Quick Stats Data'!$B:$B,$C161,'Quick Stats Data'!$C:$C,$T$6)</f>
        <v>80.37</v>
      </c>
    </row>
    <row r="162" spans="1:24" ht="15" customHeight="1">
      <c r="C162" s="126" t="s">
        <v>434</v>
      </c>
      <c r="D162" s="127">
        <f>IF(SUMIFS('Quick Stats Data'!D:D,'Quick Stats Data'!A:A,$C$160,'Quick Stats Data'!$B:$B,$C162,'Quick Stats Data'!$C:$C,$D$6)=0," ",SUMIFS('Quick Stats Data'!D:D,'Quick Stats Data'!A:A,$C$160,'Quick Stats Data'!$B:$B,$C162,'Quick Stats Data'!$C:$C,$D$6))</f>
        <v>56.17</v>
      </c>
      <c r="E162" s="128" t="str">
        <f>IF(SUMIFS('Quick Stats Data'!K:K,'Quick Stats Data'!A:A,$C$160,'Quick Stats Data'!B:B,C162,'Quick Stats Data'!C:C,$D$6)&gt;=50,"**",(IF(SUMIFS('Quick Stats Data'!K:K,'Quick Stats Data'!A:A,$C$160,'Quick Stats Data'!B:B,C162,'Quick Stats Data'!C:C,$D$6)&gt;25,IF(SUMIFS('Quick Stats Data'!K:K,'Quick Stats Data'!A:A,$C$160,'Quick Stats Data'!B:B,C162,'Quick Stats Data'!C:C,$D$6),"*"," ")," ")))</f>
        <v xml:space="preserve"> </v>
      </c>
      <c r="F162" s="128">
        <f>IF(SUMIFS('Quick Stats Data'!E:E,'Quick Stats Data'!A:A,$C$160,'Quick Stats Data'!$B:$B,$C162,'Quick Stats Data'!$C:$C,$D$6)=0," ",SUMIFS('Quick Stats Data'!E:E,'Quick Stats Data'!A:A,$C$160,'Quick Stats Data'!$B:$B,$C162,'Quick Stats Data'!$C:$C,$D$6))</f>
        <v>54.41</v>
      </c>
      <c r="G162" s="128">
        <f>IF(SUMIFS('Quick Stats Data'!F:F,'Quick Stats Data'!A:A,$C$160,'Quick Stats Data'!$B:$B,$C162,'Quick Stats Data'!$C:$C,$D$6)=0," ",SUMIFS('Quick Stats Data'!F:F,'Quick Stats Data'!A:A,$C$160,'Quick Stats Data'!$B:$B,$C162,'Quick Stats Data'!$C:$C,$D$6))</f>
        <v>57.92</v>
      </c>
      <c r="H162" s="127">
        <f>IF(SUMIFS('Quick Stats Data'!D:D,'Quick Stats Data'!A:A,$C$160,'Quick Stats Data'!$B:$B,$C162,'Quick Stats Data'!$C:$C,$H$6)=0," ",SUMIFS('Quick Stats Data'!D:D,'Quick Stats Data'!A:A,$C$160,'Quick Stats Data'!$B:$B,$C162,'Quick Stats Data'!$C:$C,$H$6))</f>
        <v>55.5</v>
      </c>
      <c r="I162" s="128" t="str">
        <f>IF(SUMIFS('Quick Stats Data'!K:K,'Quick Stats Data'!A:A,$C$160,'Quick Stats Data'!B:B,C162,'Quick Stats Data'!C:C,$H$6)&gt;=50,"**",(IF(SUMIFS('Quick Stats Data'!K:K,'Quick Stats Data'!A:A,$C$160,'Quick Stats Data'!B:B,C162,'Quick Stats Data'!C:C,$H$6)&gt;25,IF(SUMIFS('Quick Stats Data'!K:K,'Quick Stats Data'!A:A,$C$160,'Quick Stats Data'!B:B,C162,'Quick Stats Data'!C:C,$H$6),"*"," ")," ")))</f>
        <v xml:space="preserve"> </v>
      </c>
      <c r="J162" s="128">
        <f>IF(SUMIFS('Quick Stats Data'!E:E,'Quick Stats Data'!A:A,$C$160,'Quick Stats Data'!$B:$B,$C162,'Quick Stats Data'!$C:$C,$H$6)=0," ",SUMIFS('Quick Stats Data'!E:E,'Quick Stats Data'!A:A,$C$160,'Quick Stats Data'!$B:$B,$C162,'Quick Stats Data'!$C:$C,$H$6))</f>
        <v>53.79</v>
      </c>
      <c r="K162" s="128">
        <f>IF(SUMIFS('Quick Stats Data'!F:F,'Quick Stats Data'!A:A,$C$160,'Quick Stats Data'!$B:$B,$C162,'Quick Stats Data'!$C:$C,$H$6)=0," ",SUMIFS('Quick Stats Data'!F:F,'Quick Stats Data'!A:A,$C$160,'Quick Stats Data'!$B:$B,$C162,'Quick Stats Data'!$C:$C,$H$6))</f>
        <v>57.21</v>
      </c>
      <c r="L162" s="127">
        <f>IF(SUMIFS('Quick Stats Data'!D:D,'Quick Stats Data'!A:A,$C$160,'Quick Stats Data'!$B:$B,$C162,'Quick Stats Data'!$C:$C,$L$6)=0," ",SUMIFS('Quick Stats Data'!D:D,'Quick Stats Data'!A:A,$C$160,'Quick Stats Data'!$B:$B,$C162,'Quick Stats Data'!$C:$C,$L$6))</f>
        <v>58.33</v>
      </c>
      <c r="M162" s="128" t="str">
        <f>IF(SUMIFS('Quick Stats Data'!K:K,'Quick Stats Data'!A:A,$C$160,'Quick Stats Data'!B:B,C162,'Quick Stats Data'!C:C,$L$6)&gt;=50,"**",(IF(SUMIFS('Quick Stats Data'!K:K,'Quick Stats Data'!A:A,$C$160,'Quick Stats Data'!B:B,C162,'Quick Stats Data'!C:C,$L$6)&gt;25,IF(SUMIFS('Quick Stats Data'!K:K,'Quick Stats Data'!A:A,$C$160,'Quick Stats Data'!B:B,C162,'Quick Stats Data'!C:C,$L$6),"*"," ")," ")))</f>
        <v xml:space="preserve"> </v>
      </c>
      <c r="N162" s="128">
        <f>IF(SUMIFS('Quick Stats Data'!E:E,'Quick Stats Data'!A:A,$C$160,'Quick Stats Data'!$B:$B,$C162,'Quick Stats Data'!$C:$C,$L$6)=0," ",SUMIFS('Quick Stats Data'!E:E,'Quick Stats Data'!A:A,$C$160,'Quick Stats Data'!$B:$B,$C162,'Quick Stats Data'!$C:$C,$L$6))</f>
        <v>56.71</v>
      </c>
      <c r="O162" s="128">
        <f>IF(SUMIFS('Quick Stats Data'!F:F,'Quick Stats Data'!A:A,$C$160,'Quick Stats Data'!$B:$B,$C162,'Quick Stats Data'!$C:$C,$L$6)=0," ",SUMIFS('Quick Stats Data'!F:F,'Quick Stats Data'!A:A,$C$160,'Quick Stats Data'!$B:$B,$C162,'Quick Stats Data'!$C:$C,$L$6))</f>
        <v>59.93</v>
      </c>
      <c r="P162" s="127">
        <f>IF(SUMIFS('Quick Stats Data'!D:D,'Quick Stats Data'!A:A,$C$160,'Quick Stats Data'!$B:$B,$C162,'Quick Stats Data'!$C:$C,$P$6)=0," ",SUMIFS('Quick Stats Data'!D:D,'Quick Stats Data'!A:A,$C$160,'Quick Stats Data'!$B:$B,$C162,'Quick Stats Data'!$C:$C,$P$6))</f>
        <v>57.14</v>
      </c>
      <c r="Q162" s="128" t="str">
        <f>IF(SUMIFS('Quick Stats Data'!K:K,'Quick Stats Data'!A:A,$C$160,'Quick Stats Data'!B:B,C162,'Quick Stats Data'!C:C,$P$6)&gt;=50,"**",(IF(SUMIFS('Quick Stats Data'!K:K,'Quick Stats Data'!A:A,$C$160,'Quick Stats Data'!B:B,C162,'Quick Stats Data'!C:C,$P$6)&gt;25,IF(SUMIFS('Quick Stats Data'!K:K,'Quick Stats Data'!A:A,$C$160,'Quick Stats Data'!B:B,C162,'Quick Stats Data'!C:C,$P$6),"*"," ")," ")))</f>
        <v xml:space="preserve"> </v>
      </c>
      <c r="R162" s="128">
        <f>IF(SUMIFS('Quick Stats Data'!E:E,'Quick Stats Data'!A:A,$C$160,'Quick Stats Data'!$B:$B,$C162,'Quick Stats Data'!$C:$C,$P$6)=0," ",SUMIFS('Quick Stats Data'!E:E,'Quick Stats Data'!A:A,$C$160,'Quick Stats Data'!$B:$B,$C162,'Quick Stats Data'!$C:$C,$P$6))</f>
        <v>55.59</v>
      </c>
      <c r="S162" s="128">
        <f>IF(SUMIFS('Quick Stats Data'!F:F,'Quick Stats Data'!A:A,$C$160,'Quick Stats Data'!$B:$B,$C162,'Quick Stats Data'!$C:$C,$P$6)=0," ",SUMIFS('Quick Stats Data'!F:F,'Quick Stats Data'!A:A,$C$160,'Quick Stats Data'!$B:$B,$C162,'Quick Stats Data'!$C:$C,$P$6))</f>
        <v>58.69</v>
      </c>
      <c r="T162" s="127">
        <f>SUMIFS('Quick Stats Data'!D:D,'Quick Stats Data'!$A:$A,$C$160,'Quick Stats Data'!$B:$B,$C162,'Quick Stats Data'!$C:$C,$T$6)</f>
        <v>56.79</v>
      </c>
      <c r="U162" s="127"/>
      <c r="V162" s="128">
        <f>SUMIFS('Quick Stats Data'!E:E,'Quick Stats Data'!$A:$A,$C$160,'Quick Stats Data'!$B:$B,$C162,'Quick Stats Data'!$C:$C,$T$6)</f>
        <v>55.95</v>
      </c>
      <c r="W162" s="128">
        <f>SUMIFS('Quick Stats Data'!F:F,'Quick Stats Data'!$A:$A,$C$160,'Quick Stats Data'!$B:$B,$C162,'Quick Stats Data'!$C:$C,$T$6)</f>
        <v>57.62</v>
      </c>
    </row>
    <row r="163" spans="1:24" ht="15" customHeight="1">
      <c r="C163" s="126" t="s">
        <v>435</v>
      </c>
      <c r="D163" s="127">
        <f>IF(SUMIFS('Quick Stats Data'!D:D,'Quick Stats Data'!A:A,$C$160,'Quick Stats Data'!$B:$B,$C163,'Quick Stats Data'!$C:$C,$D$6)=0," ",SUMIFS('Quick Stats Data'!D:D,'Quick Stats Data'!A:A,$C$160,'Quick Stats Data'!$B:$B,$C163,'Quick Stats Data'!$C:$C,$D$6))</f>
        <v>50.05</v>
      </c>
      <c r="E163" s="128" t="str">
        <f>IF(SUMIFS('Quick Stats Data'!K:K,'Quick Stats Data'!A:A,$C$160,'Quick Stats Data'!B:B,C163,'Quick Stats Data'!C:C,$D$6)&gt;=50,"**",(IF(SUMIFS('Quick Stats Data'!K:K,'Quick Stats Data'!A:A,$C$160,'Quick Stats Data'!B:B,C163,'Quick Stats Data'!C:C,$D$6)&gt;25,IF(SUMIFS('Quick Stats Data'!K:K,'Quick Stats Data'!A:A,$C$160,'Quick Stats Data'!B:B,C163,'Quick Stats Data'!C:C,$D$6),"*"," ")," ")))</f>
        <v xml:space="preserve"> </v>
      </c>
      <c r="F163" s="128">
        <f>IF(SUMIFS('Quick Stats Data'!E:E,'Quick Stats Data'!A:A,$C$160,'Quick Stats Data'!$B:$B,$C163,'Quick Stats Data'!$C:$C,$D$6)=0," ",SUMIFS('Quick Stats Data'!E:E,'Quick Stats Data'!A:A,$C$160,'Quick Stats Data'!$B:$B,$C163,'Quick Stats Data'!$C:$C,$D$6))</f>
        <v>48.27</v>
      </c>
      <c r="G163" s="128">
        <f>IF(SUMIFS('Quick Stats Data'!F:F,'Quick Stats Data'!A:A,$C$160,'Quick Stats Data'!$B:$B,$C163,'Quick Stats Data'!$C:$C,$D$6)=0," ",SUMIFS('Quick Stats Data'!F:F,'Quick Stats Data'!A:A,$C$160,'Quick Stats Data'!$B:$B,$C163,'Quick Stats Data'!$C:$C,$D$6))</f>
        <v>51.82</v>
      </c>
      <c r="H163" s="127">
        <f>IF(SUMIFS('Quick Stats Data'!D:D,'Quick Stats Data'!A:A,$C$160,'Quick Stats Data'!$B:$B,$C163,'Quick Stats Data'!$C:$C,$H$6)=0," ",SUMIFS('Quick Stats Data'!D:D,'Quick Stats Data'!A:A,$C$160,'Quick Stats Data'!$B:$B,$C163,'Quick Stats Data'!$C:$C,$H$6))</f>
        <v>49.86</v>
      </c>
      <c r="I163" s="128" t="str">
        <f>IF(SUMIFS('Quick Stats Data'!K:K,'Quick Stats Data'!A:A,$C$160,'Quick Stats Data'!B:B,C163,'Quick Stats Data'!C:C,$H$6)&gt;=50,"**",(IF(SUMIFS('Quick Stats Data'!K:K,'Quick Stats Data'!A:A,$C$160,'Quick Stats Data'!B:B,C163,'Quick Stats Data'!C:C,$H$6)&gt;25,IF(SUMIFS('Quick Stats Data'!K:K,'Quick Stats Data'!A:A,$C$160,'Quick Stats Data'!B:B,C163,'Quick Stats Data'!C:C,$H$6),"*"," ")," ")))</f>
        <v xml:space="preserve"> </v>
      </c>
      <c r="J163" s="128">
        <f>IF(SUMIFS('Quick Stats Data'!E:E,'Quick Stats Data'!A:A,$C$160,'Quick Stats Data'!$B:$B,$C163,'Quick Stats Data'!$C:$C,$H$6)=0," ",SUMIFS('Quick Stats Data'!E:E,'Quick Stats Data'!A:A,$C$160,'Quick Stats Data'!$B:$B,$C163,'Quick Stats Data'!$C:$C,$H$6))</f>
        <v>48.16</v>
      </c>
      <c r="K163" s="128">
        <f>IF(SUMIFS('Quick Stats Data'!F:F,'Quick Stats Data'!A:A,$C$160,'Quick Stats Data'!$B:$B,$C163,'Quick Stats Data'!$C:$C,$H$6)=0," ",SUMIFS('Quick Stats Data'!F:F,'Quick Stats Data'!A:A,$C$160,'Quick Stats Data'!$B:$B,$C163,'Quick Stats Data'!$C:$C,$H$6))</f>
        <v>51.55</v>
      </c>
      <c r="L163" s="127">
        <f>IF(SUMIFS('Quick Stats Data'!D:D,'Quick Stats Data'!A:A,$C$160,'Quick Stats Data'!$B:$B,$C163,'Quick Stats Data'!$C:$C,$L$6)=0," ",SUMIFS('Quick Stats Data'!D:D,'Quick Stats Data'!A:A,$C$160,'Quick Stats Data'!$B:$B,$C163,'Quick Stats Data'!$C:$C,$L$6))</f>
        <v>52.48</v>
      </c>
      <c r="M163" s="128" t="str">
        <f>IF(SUMIFS('Quick Stats Data'!K:K,'Quick Stats Data'!A:A,$C$160,'Quick Stats Data'!B:B,C163,'Quick Stats Data'!C:C,$L$6)&gt;=50,"**",(IF(SUMIFS('Quick Stats Data'!K:K,'Quick Stats Data'!A:A,$C$160,'Quick Stats Data'!B:B,C163,'Quick Stats Data'!C:C,$L$6)&gt;25,IF(SUMIFS('Quick Stats Data'!K:K,'Quick Stats Data'!A:A,$C$160,'Quick Stats Data'!B:B,C163,'Quick Stats Data'!C:C,$L$6),"*"," ")," ")))</f>
        <v xml:space="preserve"> </v>
      </c>
      <c r="N163" s="128">
        <f>IF(SUMIFS('Quick Stats Data'!E:E,'Quick Stats Data'!A:A,$C$160,'Quick Stats Data'!$B:$B,$C163,'Quick Stats Data'!$C:$C,$L$6)=0," ",SUMIFS('Quick Stats Data'!E:E,'Quick Stats Data'!A:A,$C$160,'Quick Stats Data'!$B:$B,$C163,'Quick Stats Data'!$C:$C,$L$6))</f>
        <v>50.76</v>
      </c>
      <c r="O163" s="128">
        <f>IF(SUMIFS('Quick Stats Data'!F:F,'Quick Stats Data'!A:A,$C$160,'Quick Stats Data'!$B:$B,$C163,'Quick Stats Data'!$C:$C,$L$6)=0," ",SUMIFS('Quick Stats Data'!F:F,'Quick Stats Data'!A:A,$C$160,'Quick Stats Data'!$B:$B,$C163,'Quick Stats Data'!$C:$C,$L$6))</f>
        <v>54.21</v>
      </c>
      <c r="P163" s="127">
        <f>IF(SUMIFS('Quick Stats Data'!D:D,'Quick Stats Data'!A:A,$C$160,'Quick Stats Data'!$B:$B,$C163,'Quick Stats Data'!$C:$C,$P$6)=0," ",SUMIFS('Quick Stats Data'!D:D,'Quick Stats Data'!A:A,$C$160,'Quick Stats Data'!$B:$B,$C163,'Quick Stats Data'!$C:$C,$P$6))</f>
        <v>50.69</v>
      </c>
      <c r="Q163" s="128" t="str">
        <f>IF(SUMIFS('Quick Stats Data'!K:K,'Quick Stats Data'!A:A,$C$160,'Quick Stats Data'!B:B,C163,'Quick Stats Data'!C:C,$P$6)&gt;=50,"**",(IF(SUMIFS('Quick Stats Data'!K:K,'Quick Stats Data'!A:A,$C$160,'Quick Stats Data'!B:B,C163,'Quick Stats Data'!C:C,$P$6)&gt;25,IF(SUMIFS('Quick Stats Data'!K:K,'Quick Stats Data'!A:A,$C$160,'Quick Stats Data'!B:B,C163,'Quick Stats Data'!C:C,$P$6),"*"," ")," ")))</f>
        <v xml:space="preserve"> </v>
      </c>
      <c r="R163" s="128">
        <f>IF(SUMIFS('Quick Stats Data'!E:E,'Quick Stats Data'!A:A,$C$160,'Quick Stats Data'!$B:$B,$C163,'Quick Stats Data'!$C:$C,$P$6)=0," ",SUMIFS('Quick Stats Data'!E:E,'Quick Stats Data'!A:A,$C$160,'Quick Stats Data'!$B:$B,$C163,'Quick Stats Data'!$C:$C,$P$6))</f>
        <v>49.03</v>
      </c>
      <c r="S163" s="128">
        <f>IF(SUMIFS('Quick Stats Data'!F:F,'Quick Stats Data'!A:A,$C$160,'Quick Stats Data'!$B:$B,$C163,'Quick Stats Data'!$C:$C,$P$6)=0," ",SUMIFS('Quick Stats Data'!F:F,'Quick Stats Data'!A:A,$C$160,'Quick Stats Data'!$B:$B,$C163,'Quick Stats Data'!$C:$C,$P$6))</f>
        <v>52.36</v>
      </c>
      <c r="T163" s="127">
        <f>SUMIFS('Quick Stats Data'!D:D,'Quick Stats Data'!$A:$A,$C$160,'Quick Stats Data'!$B:$B,$C163,'Quick Stats Data'!$C:$C,$T$6)</f>
        <v>50.72</v>
      </c>
      <c r="U163" s="127"/>
      <c r="V163" s="128">
        <f>SUMIFS('Quick Stats Data'!E:E,'Quick Stats Data'!$A:$A,$C$160,'Quick Stats Data'!$B:$B,$C163,'Quick Stats Data'!$C:$C,$T$6)</f>
        <v>49.86</v>
      </c>
      <c r="W163" s="128">
        <f>SUMIFS('Quick Stats Data'!F:F,'Quick Stats Data'!$A:$A,$C$160,'Quick Stats Data'!$B:$B,$C163,'Quick Stats Data'!$C:$C,$T$6)</f>
        <v>51.58</v>
      </c>
    </row>
    <row r="164" spans="1:24" ht="15" customHeight="1">
      <c r="C164" s="63"/>
      <c r="D164" s="68"/>
      <c r="E164" s="68"/>
      <c r="F164" s="63"/>
      <c r="G164" s="63"/>
      <c r="H164" s="68"/>
      <c r="I164" s="68"/>
      <c r="J164" s="63"/>
      <c r="K164" s="63"/>
      <c r="L164" s="68"/>
      <c r="M164" s="68"/>
      <c r="N164" s="63"/>
      <c r="O164" s="63"/>
      <c r="P164" s="68"/>
      <c r="Q164" s="68"/>
      <c r="R164" s="63"/>
      <c r="S164" s="63"/>
      <c r="T164" s="68"/>
      <c r="U164" s="68"/>
      <c r="V164" s="63"/>
      <c r="W164" s="63"/>
      <c r="X164" s="52"/>
    </row>
    <row r="165" spans="1:24" ht="45" customHeight="1">
      <c r="C165" s="152" t="s">
        <v>464</v>
      </c>
      <c r="D165" s="153" t="s">
        <v>91</v>
      </c>
      <c r="E165" s="153"/>
      <c r="F165" s="153" t="s">
        <v>90</v>
      </c>
      <c r="G165" s="153" t="s">
        <v>89</v>
      </c>
      <c r="H165" s="153" t="s">
        <v>91</v>
      </c>
      <c r="I165" s="153"/>
      <c r="J165" s="153" t="s">
        <v>90</v>
      </c>
      <c r="K165" s="153" t="s">
        <v>89</v>
      </c>
      <c r="L165" s="153" t="s">
        <v>91</v>
      </c>
      <c r="M165" s="153"/>
      <c r="N165" s="153" t="s">
        <v>90</v>
      </c>
      <c r="O165" s="153" t="s">
        <v>89</v>
      </c>
      <c r="P165" s="153" t="s">
        <v>91</v>
      </c>
      <c r="Q165" s="153"/>
      <c r="R165" s="153" t="s">
        <v>90</v>
      </c>
      <c r="S165" s="153" t="s">
        <v>89</v>
      </c>
      <c r="T165" s="153" t="s">
        <v>91</v>
      </c>
      <c r="U165" s="153"/>
      <c r="V165" s="153" t="s">
        <v>90</v>
      </c>
      <c r="W165" s="153" t="s">
        <v>89</v>
      </c>
      <c r="X165" s="52"/>
    </row>
    <row r="166" spans="1:24" ht="15" customHeight="1">
      <c r="C166" s="126" t="s">
        <v>436</v>
      </c>
      <c r="D166" s="127">
        <f>IF(SUMIFS('Quick Stats Data'!D:D,'Quick Stats Data'!A:A,$C$165,'Quick Stats Data'!$B:$B,$C166,'Quick Stats Data'!$C:$C,$D$6)=0," ",SUMIFS('Quick Stats Data'!D:D,'Quick Stats Data'!A:A,$C$165,'Quick Stats Data'!$B:$B,$C166,'Quick Stats Data'!$C:$C,$D$6))</f>
        <v>66.599999999999994</v>
      </c>
      <c r="E166" s="128" t="str">
        <f>IF(SUMIFS('Quick Stats Data'!K:K,'Quick Stats Data'!A:A,$C$165,'Quick Stats Data'!B:B,C166,'Quick Stats Data'!C:C,$D$6)&gt;=50,"**",(IF(SUMIFS('Quick Stats Data'!K:K,'Quick Stats Data'!A:A,$C$165,'Quick Stats Data'!B:B,C166,'Quick Stats Data'!C:C,$D$6)&gt;25,IF(SUMIFS('Quick Stats Data'!K:K,'Quick Stats Data'!A:A,$C$165,'Quick Stats Data'!B:B,C166,'Quick Stats Data'!C:C,$D$6),"*"," ")," ")))</f>
        <v xml:space="preserve"> </v>
      </c>
      <c r="F166" s="128">
        <f>IF(SUMIFS('Quick Stats Data'!E:E,'Quick Stats Data'!A:A,$C$165,'Quick Stats Data'!$B:$B,$C166,'Quick Stats Data'!$C:$C,$D$6)=0," ",SUMIFS('Quick Stats Data'!E:E,'Quick Stats Data'!A:A,$C$165,'Quick Stats Data'!$B:$B,$C166,'Quick Stats Data'!$C:$C,$D$6))</f>
        <v>64.28</v>
      </c>
      <c r="G166" s="128">
        <f>IF(SUMIFS('Quick Stats Data'!F:F,'Quick Stats Data'!A:A,$C$165,'Quick Stats Data'!$B:$B,$C166,'Quick Stats Data'!$C:$C,$D$6)=0," ",SUMIFS('Quick Stats Data'!F:F,'Quick Stats Data'!A:A,$C$165,'Quick Stats Data'!$B:$B,$C166,'Quick Stats Data'!$C:$C,$D$6))</f>
        <v>68.849999999999994</v>
      </c>
      <c r="H166" s="127">
        <f>IF(SUMIFS('Quick Stats Data'!D:D,'Quick Stats Data'!A:A,$C$165,'Quick Stats Data'!$B:$B,$C166,'Quick Stats Data'!$C:$C,$H$6)=0," ",SUMIFS('Quick Stats Data'!D:D,'Quick Stats Data'!A:A,$C$165,'Quick Stats Data'!$B:$B,$C166,'Quick Stats Data'!$C:$C,$H$6))</f>
        <v>67.790000000000006</v>
      </c>
      <c r="I166" s="128" t="str">
        <f>IF(SUMIFS('Quick Stats Data'!K:K,'Quick Stats Data'!A:A,$C$165,'Quick Stats Data'!B:B,C166,'Quick Stats Data'!C:C,$H$6)&gt;=50,"**",(IF(SUMIFS('Quick Stats Data'!K:K,'Quick Stats Data'!A:A,$C$165,'Quick Stats Data'!B:B,C166,'Quick Stats Data'!C:C,$H$6)&gt;25,IF(SUMIFS('Quick Stats Data'!K:K,'Quick Stats Data'!A:A,$C$165,'Quick Stats Data'!B:B,C166,'Quick Stats Data'!C:C,$H$6),"*"," ")," ")))</f>
        <v xml:space="preserve"> </v>
      </c>
      <c r="J166" s="128">
        <f>IF(SUMIFS('Quick Stats Data'!E:E,'Quick Stats Data'!A:A,$C$165,'Quick Stats Data'!$B:$B,$C166,'Quick Stats Data'!$C:$C,$H$6)=0," ",SUMIFS('Quick Stats Data'!E:E,'Quick Stats Data'!A:A,$C$165,'Quick Stats Data'!$B:$B,$C166,'Quick Stats Data'!$C:$C,$H$6))</f>
        <v>65.3</v>
      </c>
      <c r="K166" s="128">
        <f>IF(SUMIFS('Quick Stats Data'!F:F,'Quick Stats Data'!A:A,$C$165,'Quick Stats Data'!$B:$B,$C166,'Quick Stats Data'!$C:$C,$H$6)=0," ",SUMIFS('Quick Stats Data'!F:F,'Quick Stats Data'!A:A,$C$165,'Quick Stats Data'!$B:$B,$C166,'Quick Stats Data'!$C:$C,$H$6))</f>
        <v>70.17</v>
      </c>
      <c r="L166" s="127">
        <f>IF(SUMIFS('Quick Stats Data'!D:D,'Quick Stats Data'!A:A,$C$165,'Quick Stats Data'!$B:$B,$C166,'Quick Stats Data'!$C:$C,$L$6)=0," ",SUMIFS('Quick Stats Data'!D:D,'Quick Stats Data'!A:A,$C$165,'Quick Stats Data'!$B:$B,$C166,'Quick Stats Data'!$C:$C,$L$6))</f>
        <v>67.099999999999994</v>
      </c>
      <c r="M166" s="128" t="str">
        <f>IF(SUMIFS('Quick Stats Data'!K:K,'Quick Stats Data'!A:A,$C$165,'Quick Stats Data'!B:B,C166,'Quick Stats Data'!C:C,$L$6)&gt;=50,"**",(IF(SUMIFS('Quick Stats Data'!K:K,'Quick Stats Data'!A:A,$C$165,'Quick Stats Data'!B:B,C166,'Quick Stats Data'!C:C,$L$6)&gt;25,IF(SUMIFS('Quick Stats Data'!K:K,'Quick Stats Data'!A:A,$C$165,'Quick Stats Data'!B:B,C166,'Quick Stats Data'!C:C,$L$6),"*"," ")," ")))</f>
        <v xml:space="preserve"> </v>
      </c>
      <c r="N166" s="128">
        <f>IF(SUMIFS('Quick Stats Data'!E:E,'Quick Stats Data'!A:A,$C$165,'Quick Stats Data'!$B:$B,$C166,'Quick Stats Data'!$C:$C,$L$6)=0," ",SUMIFS('Quick Stats Data'!E:E,'Quick Stats Data'!A:A,$C$165,'Quick Stats Data'!$B:$B,$C166,'Quick Stats Data'!$C:$C,$L$6))</f>
        <v>64.78</v>
      </c>
      <c r="O166" s="128">
        <f>IF(SUMIFS('Quick Stats Data'!F:F,'Quick Stats Data'!A:A,$C$165,'Quick Stats Data'!$B:$B,$C166,'Quick Stats Data'!$C:$C,$L$6)=0," ",SUMIFS('Quick Stats Data'!F:F,'Quick Stats Data'!A:A,$C$165,'Quick Stats Data'!$B:$B,$C166,'Quick Stats Data'!$C:$C,$L$6))</f>
        <v>69.34</v>
      </c>
      <c r="P166" s="127">
        <f>IF(SUMIFS('Quick Stats Data'!D:D,'Quick Stats Data'!A:A,$C$165,'Quick Stats Data'!$B:$B,$C166,'Quick Stats Data'!$C:$C,$P$6)=0," ",SUMIFS('Quick Stats Data'!D:D,'Quick Stats Data'!A:A,$C$165,'Quick Stats Data'!$B:$B,$C166,'Quick Stats Data'!$C:$C,$P$6))</f>
        <v>65.400000000000006</v>
      </c>
      <c r="Q166" s="128" t="str">
        <f>IF(SUMIFS('Quick Stats Data'!K:K,'Quick Stats Data'!A:A,$C$165,'Quick Stats Data'!B:B,C166,'Quick Stats Data'!C:C,$P$6)&gt;=50,"**",(IF(SUMIFS('Quick Stats Data'!K:K,'Quick Stats Data'!A:A,$C$165,'Quick Stats Data'!B:B,C166,'Quick Stats Data'!C:C,$P$6)&gt;25,IF(SUMIFS('Quick Stats Data'!K:K,'Quick Stats Data'!A:A,$C$165,'Quick Stats Data'!B:B,C166,'Quick Stats Data'!C:C,$P$6),"*"," ")," ")))</f>
        <v xml:space="preserve"> </v>
      </c>
      <c r="R166" s="128">
        <f>IF(SUMIFS('Quick Stats Data'!E:E,'Quick Stats Data'!A:A,$C$165,'Quick Stats Data'!$B:$B,$C166,'Quick Stats Data'!$C:$C,$P$6)=0," ",SUMIFS('Quick Stats Data'!E:E,'Quick Stats Data'!A:A,$C$165,'Quick Stats Data'!$B:$B,$C166,'Quick Stats Data'!$C:$C,$P$6))</f>
        <v>63.23</v>
      </c>
      <c r="S166" s="128">
        <f>IF(SUMIFS('Quick Stats Data'!F:F,'Quick Stats Data'!A:A,$C$165,'Quick Stats Data'!$B:$B,$C166,'Quick Stats Data'!$C:$C,$P$6)=0," ",SUMIFS('Quick Stats Data'!F:F,'Quick Stats Data'!A:A,$C$165,'Quick Stats Data'!$B:$B,$C166,'Quick Stats Data'!$C:$C,$P$6))</f>
        <v>67.510000000000005</v>
      </c>
      <c r="T166" s="127">
        <f>SUMIFS('Quick Stats Data'!D:D,'Quick Stats Data'!$A:$A,$C$165,'Quick Stats Data'!$B:$B,$C166,'Quick Stats Data'!$C:$C,$T$6)</f>
        <v>66.650000000000006</v>
      </c>
      <c r="U166" s="127"/>
      <c r="V166" s="128">
        <f>SUMIFS('Quick Stats Data'!E:E,'Quick Stats Data'!$A:$A,$C$165,'Quick Stats Data'!$B:$B,$C166,'Quick Stats Data'!$C:$C,$T$6)</f>
        <v>65.489999999999995</v>
      </c>
      <c r="W166" s="128">
        <f>SUMIFS('Quick Stats Data'!F:F,'Quick Stats Data'!$A:$A,$C$165,'Quick Stats Data'!$B:$B,$C166,'Quick Stats Data'!$C:$C,$T$6)</f>
        <v>67.78</v>
      </c>
      <c r="X166" s="52"/>
    </row>
    <row r="167" spans="1:24" ht="15" customHeight="1">
      <c r="C167" s="126" t="s">
        <v>437</v>
      </c>
      <c r="D167" s="127">
        <f>IF(SUMIFS('Quick Stats Data'!D:D,'Quick Stats Data'!A:A,$C$165,'Quick Stats Data'!$B:$B,$C167,'Quick Stats Data'!$C:$C,$D$6)=0," ",SUMIFS('Quick Stats Data'!D:D,'Quick Stats Data'!A:A,$C$165,'Quick Stats Data'!$B:$B,$C167,'Quick Stats Data'!$C:$C,$D$6))</f>
        <v>60.66</v>
      </c>
      <c r="E167" s="128" t="str">
        <f>IF(SUMIFS('Quick Stats Data'!K:K,'Quick Stats Data'!A:A,$C$165,'Quick Stats Data'!B:B,C167,'Quick Stats Data'!C:C,$D$6)&gt;=50,"**",(IF(SUMIFS('Quick Stats Data'!K:K,'Quick Stats Data'!A:A,$C$165,'Quick Stats Data'!B:B,C167,'Quick Stats Data'!C:C,$D$6)&gt;25,IF(SUMIFS('Quick Stats Data'!K:K,'Quick Stats Data'!A:A,$C$165,'Quick Stats Data'!B:B,C167,'Quick Stats Data'!C:C,$D$6),"*"," ")," ")))</f>
        <v xml:space="preserve"> </v>
      </c>
      <c r="F167" s="128">
        <f>IF(SUMIFS('Quick Stats Data'!E:E,'Quick Stats Data'!A:A,$C$165,'Quick Stats Data'!$B:$B,$C167,'Quick Stats Data'!$C:$C,$D$6)=0," ",SUMIFS('Quick Stats Data'!E:E,'Quick Stats Data'!A:A,$C$165,'Quick Stats Data'!$B:$B,$C167,'Quick Stats Data'!$C:$C,$D$6))</f>
        <v>57.79</v>
      </c>
      <c r="G167" s="128">
        <f>IF(SUMIFS('Quick Stats Data'!F:F,'Quick Stats Data'!A:A,$C$165,'Quick Stats Data'!$B:$B,$C167,'Quick Stats Data'!$C:$C,$D$6)=0," ",SUMIFS('Quick Stats Data'!F:F,'Quick Stats Data'!A:A,$C$165,'Quick Stats Data'!$B:$B,$C167,'Quick Stats Data'!$C:$C,$D$6))</f>
        <v>63.46</v>
      </c>
      <c r="H167" s="127">
        <f>IF(SUMIFS('Quick Stats Data'!D:D,'Quick Stats Data'!A:A,$C$165,'Quick Stats Data'!$B:$B,$C167,'Quick Stats Data'!$C:$C,$H$6)=0," ",SUMIFS('Quick Stats Data'!D:D,'Quick Stats Data'!A:A,$C$165,'Quick Stats Data'!$B:$B,$C167,'Quick Stats Data'!$C:$C,$H$6))</f>
        <v>59.98</v>
      </c>
      <c r="I167" s="128" t="str">
        <f>IF(SUMIFS('Quick Stats Data'!K:K,'Quick Stats Data'!A:A,$C$165,'Quick Stats Data'!B:B,C167,'Quick Stats Data'!C:C,$H$6)&gt;=50,"**",(IF(SUMIFS('Quick Stats Data'!K:K,'Quick Stats Data'!A:A,$C$165,'Quick Stats Data'!B:B,C167,'Quick Stats Data'!C:C,$H$6)&gt;25,IF(SUMIFS('Quick Stats Data'!K:K,'Quick Stats Data'!A:A,$C$165,'Quick Stats Data'!B:B,C167,'Quick Stats Data'!C:C,$H$6),"*"," ")," ")))</f>
        <v xml:space="preserve"> </v>
      </c>
      <c r="J167" s="128">
        <f>IF(SUMIFS('Quick Stats Data'!E:E,'Quick Stats Data'!A:A,$C$165,'Quick Stats Data'!$B:$B,$C167,'Quick Stats Data'!$C:$C,$H$6)=0," ",SUMIFS('Quick Stats Data'!E:E,'Quick Stats Data'!A:A,$C$165,'Quick Stats Data'!$B:$B,$C167,'Quick Stats Data'!$C:$C,$H$6))</f>
        <v>57.24</v>
      </c>
      <c r="K167" s="128">
        <f>IF(SUMIFS('Quick Stats Data'!F:F,'Quick Stats Data'!A:A,$C$165,'Quick Stats Data'!$B:$B,$C167,'Quick Stats Data'!$C:$C,$H$6)=0," ",SUMIFS('Quick Stats Data'!F:F,'Quick Stats Data'!A:A,$C$165,'Quick Stats Data'!$B:$B,$C167,'Quick Stats Data'!$C:$C,$H$6))</f>
        <v>62.65</v>
      </c>
      <c r="L167" s="127">
        <f>IF(SUMIFS('Quick Stats Data'!D:D,'Quick Stats Data'!A:A,$C$165,'Quick Stats Data'!$B:$B,$C167,'Quick Stats Data'!$C:$C,$L$6)=0," ",SUMIFS('Quick Stats Data'!D:D,'Quick Stats Data'!A:A,$C$165,'Quick Stats Data'!$B:$B,$C167,'Quick Stats Data'!$C:$C,$L$6))</f>
        <v>61.55</v>
      </c>
      <c r="M167" s="128" t="str">
        <f>IF(SUMIFS('Quick Stats Data'!K:K,'Quick Stats Data'!A:A,$C$165,'Quick Stats Data'!B:B,C167,'Quick Stats Data'!C:C,$L$6)&gt;=50,"**",(IF(SUMIFS('Quick Stats Data'!K:K,'Quick Stats Data'!A:A,$C$165,'Quick Stats Data'!B:B,C167,'Quick Stats Data'!C:C,$L$6)&gt;25,IF(SUMIFS('Quick Stats Data'!K:K,'Quick Stats Data'!A:A,$C$165,'Quick Stats Data'!B:B,C167,'Quick Stats Data'!C:C,$L$6),"*"," ")," ")))</f>
        <v xml:space="preserve"> </v>
      </c>
      <c r="N167" s="128">
        <f>IF(SUMIFS('Quick Stats Data'!E:E,'Quick Stats Data'!A:A,$C$165,'Quick Stats Data'!$B:$B,$C167,'Quick Stats Data'!$C:$C,$L$6)=0," ",SUMIFS('Quick Stats Data'!E:E,'Quick Stats Data'!A:A,$C$165,'Quick Stats Data'!$B:$B,$C167,'Quick Stats Data'!$C:$C,$L$6))</f>
        <v>58.74</v>
      </c>
      <c r="O167" s="128">
        <f>IF(SUMIFS('Quick Stats Data'!F:F,'Quick Stats Data'!A:A,$C$165,'Quick Stats Data'!$B:$B,$C167,'Quick Stats Data'!$C:$C,$L$6)=0," ",SUMIFS('Quick Stats Data'!F:F,'Quick Stats Data'!A:A,$C$165,'Quick Stats Data'!$B:$B,$C167,'Quick Stats Data'!$C:$C,$L$6))</f>
        <v>64.28</v>
      </c>
      <c r="P167" s="127">
        <f>IF(SUMIFS('Quick Stats Data'!D:D,'Quick Stats Data'!A:A,$C$165,'Quick Stats Data'!$B:$B,$C167,'Quick Stats Data'!$C:$C,$P$6)=0," ",SUMIFS('Quick Stats Data'!D:D,'Quick Stats Data'!A:A,$C$165,'Quick Stats Data'!$B:$B,$C167,'Quick Stats Data'!$C:$C,$P$6))</f>
        <v>58.85</v>
      </c>
      <c r="Q167" s="128" t="str">
        <f>IF(SUMIFS('Quick Stats Data'!K:K,'Quick Stats Data'!A:A,$C$165,'Quick Stats Data'!B:B,C167,'Quick Stats Data'!C:C,$P$6)&gt;=50,"**",(IF(SUMIFS('Quick Stats Data'!K:K,'Quick Stats Data'!A:A,$C$165,'Quick Stats Data'!B:B,C167,'Quick Stats Data'!C:C,$P$6)&gt;25,IF(SUMIFS('Quick Stats Data'!K:K,'Quick Stats Data'!A:A,$C$165,'Quick Stats Data'!B:B,C167,'Quick Stats Data'!C:C,$P$6),"*"," ")," ")))</f>
        <v xml:space="preserve"> </v>
      </c>
      <c r="R167" s="128">
        <f>IF(SUMIFS('Quick Stats Data'!E:E,'Quick Stats Data'!A:A,$C$165,'Quick Stats Data'!$B:$B,$C167,'Quick Stats Data'!$C:$C,$P$6)=0," ",SUMIFS('Quick Stats Data'!E:E,'Quick Stats Data'!A:A,$C$165,'Quick Stats Data'!$B:$B,$C167,'Quick Stats Data'!$C:$C,$P$6))</f>
        <v>56.22</v>
      </c>
      <c r="S167" s="128">
        <f>IF(SUMIFS('Quick Stats Data'!F:F,'Quick Stats Data'!A:A,$C$165,'Quick Stats Data'!$B:$B,$C167,'Quick Stats Data'!$C:$C,$P$6)=0," ",SUMIFS('Quick Stats Data'!F:F,'Quick Stats Data'!A:A,$C$165,'Quick Stats Data'!$B:$B,$C167,'Quick Stats Data'!$C:$C,$P$6))</f>
        <v>61.43</v>
      </c>
      <c r="T167" s="127">
        <f>SUMIFS('Quick Stats Data'!D:D,'Quick Stats Data'!$A:$A,$C$165,'Quick Stats Data'!$B:$B,$C167,'Quick Stats Data'!$C:$C,$T$6)</f>
        <v>60.14</v>
      </c>
      <c r="U167" s="127"/>
      <c r="V167" s="128">
        <f>SUMIFS('Quick Stats Data'!E:E,'Quick Stats Data'!$A:$A,$C$165,'Quick Stats Data'!$B:$B,$C167,'Quick Stats Data'!$C:$C,$T$6)</f>
        <v>58.77</v>
      </c>
      <c r="W167" s="128">
        <f>SUMIFS('Quick Stats Data'!F:F,'Quick Stats Data'!$A:$A,$C$165,'Quick Stats Data'!$B:$B,$C167,'Quick Stats Data'!$C:$C,$T$6)</f>
        <v>61.5</v>
      </c>
      <c r="X167" s="52"/>
    </row>
    <row r="168" spans="1:24" ht="15" customHeight="1">
      <c r="C168" s="63"/>
      <c r="D168" s="68"/>
      <c r="E168" s="68"/>
      <c r="F168" s="63"/>
      <c r="G168" s="63"/>
      <c r="H168" s="68"/>
      <c r="I168" s="68"/>
      <c r="J168" s="63"/>
      <c r="K168" s="63"/>
      <c r="L168" s="68"/>
      <c r="M168" s="68"/>
      <c r="N168" s="63"/>
      <c r="O168" s="63"/>
      <c r="P168" s="68"/>
      <c r="Q168" s="68"/>
      <c r="R168" s="63"/>
      <c r="S168" s="63"/>
      <c r="T168" s="68"/>
      <c r="U168" s="68"/>
      <c r="V168" s="63"/>
      <c r="W168" s="63"/>
    </row>
    <row r="169" spans="1:24" ht="30" customHeight="1">
      <c r="C169" s="152" t="s">
        <v>465</v>
      </c>
      <c r="D169" s="153" t="s">
        <v>91</v>
      </c>
      <c r="E169" s="153"/>
      <c r="F169" s="153" t="s">
        <v>90</v>
      </c>
      <c r="G169" s="153" t="s">
        <v>89</v>
      </c>
      <c r="H169" s="153" t="s">
        <v>91</v>
      </c>
      <c r="I169" s="153"/>
      <c r="J169" s="153" t="s">
        <v>90</v>
      </c>
      <c r="K169" s="153" t="s">
        <v>89</v>
      </c>
      <c r="L169" s="153" t="s">
        <v>91</v>
      </c>
      <c r="M169" s="153"/>
      <c r="N169" s="153" t="s">
        <v>90</v>
      </c>
      <c r="O169" s="153" t="s">
        <v>89</v>
      </c>
      <c r="P169" s="153" t="s">
        <v>91</v>
      </c>
      <c r="Q169" s="153"/>
      <c r="R169" s="153" t="s">
        <v>90</v>
      </c>
      <c r="S169" s="153" t="s">
        <v>89</v>
      </c>
      <c r="T169" s="153" t="s">
        <v>91</v>
      </c>
      <c r="U169" s="153"/>
      <c r="V169" s="153" t="s">
        <v>90</v>
      </c>
      <c r="W169" s="153" t="s">
        <v>89</v>
      </c>
    </row>
    <row r="170" spans="1:24" ht="15" customHeight="1">
      <c r="C170" s="126" t="s">
        <v>438</v>
      </c>
      <c r="D170" s="127">
        <f>IF(SUMIFS('Quick Stats Data'!D:D,'Quick Stats Data'!A:A,$C$169,'Quick Stats Data'!$B:$B,$C170,'Quick Stats Data'!$C:$C,$D$6)=0," ",SUMIFS('Quick Stats Data'!D:D,'Quick Stats Data'!A:A,$C$169,'Quick Stats Data'!$B:$B,$C170,'Quick Stats Data'!$C:$C,$D$6))</f>
        <v>51.47</v>
      </c>
      <c r="E170" s="128" t="str">
        <f>IF(SUMIFS('Quick Stats Data'!K:K,'Quick Stats Data'!A:A,$C$169,'Quick Stats Data'!B:B,C170,'Quick Stats Data'!C:C,$D$6)&gt;=50,"**",(IF(SUMIFS('Quick Stats Data'!K:K,'Quick Stats Data'!A:A,$C$169,'Quick Stats Data'!B:B,C170,'Quick Stats Data'!C:C,$D$6)&gt;25,IF(SUMIFS('Quick Stats Data'!K:K,'Quick Stats Data'!A:A,$C$169,'Quick Stats Data'!B:B,C170,'Quick Stats Data'!C:C,$D$6),"*"," ")," ")))</f>
        <v xml:space="preserve"> </v>
      </c>
      <c r="F170" s="128">
        <f>IF(SUMIFS('Quick Stats Data'!E:E,'Quick Stats Data'!A:A,$C$169,'Quick Stats Data'!$B:$B,$C170,'Quick Stats Data'!$C:$C,$D$6)=0," ",SUMIFS('Quick Stats Data'!E:E,'Quick Stats Data'!A:A,$C$169,'Quick Stats Data'!$B:$B,$C170,'Quick Stats Data'!$C:$C,$D$6))</f>
        <v>48.07</v>
      </c>
      <c r="G170" s="128">
        <f>IF(SUMIFS('Quick Stats Data'!F:F,'Quick Stats Data'!A:A,$C$169,'Quick Stats Data'!$B:$B,$C170,'Quick Stats Data'!$C:$C,$D$6)=0," ",SUMIFS('Quick Stats Data'!F:F,'Quick Stats Data'!A:A,$C$169,'Quick Stats Data'!$B:$B,$C170,'Quick Stats Data'!$C:$C,$D$6))</f>
        <v>54.85</v>
      </c>
      <c r="H170" s="127">
        <f>IF(SUMIFS('Quick Stats Data'!D:D,'Quick Stats Data'!A:A,$C$169,'Quick Stats Data'!$B:$B,$C170,'Quick Stats Data'!$C:$C,$H$6)=0," ",SUMIFS('Quick Stats Data'!D:D,'Quick Stats Data'!A:A,$C$169,'Quick Stats Data'!$B:$B,$C170,'Quick Stats Data'!$C:$C,$H$6))</f>
        <v>46.26</v>
      </c>
      <c r="I170" s="128" t="str">
        <f>IF(SUMIFS('Quick Stats Data'!K:K,'Quick Stats Data'!A:A,$C$169,'Quick Stats Data'!B:B,C170,'Quick Stats Data'!C:C,$H$6)&gt;=50,"**",(IF(SUMIFS('Quick Stats Data'!K:K,'Quick Stats Data'!A:A,$C$169,'Quick Stats Data'!B:B,C170,'Quick Stats Data'!C:C,$H$6)&gt;25,IF(SUMIFS('Quick Stats Data'!K:K,'Quick Stats Data'!A:A,$C$169,'Quick Stats Data'!B:B,C170,'Quick Stats Data'!C:C,$H$6),"*"," ")," ")))</f>
        <v xml:space="preserve"> </v>
      </c>
      <c r="J170" s="128">
        <f>IF(SUMIFS('Quick Stats Data'!E:E,'Quick Stats Data'!A:A,$C$169,'Quick Stats Data'!$B:$B,$C170,'Quick Stats Data'!$C:$C,$H$6)=0," ",SUMIFS('Quick Stats Data'!E:E,'Quick Stats Data'!A:A,$C$169,'Quick Stats Data'!$B:$B,$C170,'Quick Stats Data'!$C:$C,$H$6))</f>
        <v>42.82</v>
      </c>
      <c r="K170" s="128">
        <f>IF(SUMIFS('Quick Stats Data'!F:F,'Quick Stats Data'!A:A,$C$169,'Quick Stats Data'!$B:$B,$C170,'Quick Stats Data'!$C:$C,$H$6)=0," ",SUMIFS('Quick Stats Data'!F:F,'Quick Stats Data'!A:A,$C$169,'Quick Stats Data'!$B:$B,$C170,'Quick Stats Data'!$C:$C,$H$6))</f>
        <v>49.74</v>
      </c>
      <c r="L170" s="127">
        <f>IF(SUMIFS('Quick Stats Data'!D:D,'Quick Stats Data'!A:A,$C$169,'Quick Stats Data'!$B:$B,$C170,'Quick Stats Data'!$C:$C,$L$6)=0," ",SUMIFS('Quick Stats Data'!D:D,'Quick Stats Data'!A:A,$C$169,'Quick Stats Data'!$B:$B,$C170,'Quick Stats Data'!$C:$C,$L$6))</f>
        <v>48.18</v>
      </c>
      <c r="M170" s="128" t="str">
        <f>IF(SUMIFS('Quick Stats Data'!K:K,'Quick Stats Data'!A:A,$C$169,'Quick Stats Data'!B:B,C170,'Quick Stats Data'!C:C,$L$6)&gt;=50,"**",(IF(SUMIFS('Quick Stats Data'!K:K,'Quick Stats Data'!A:A,$C$169,'Quick Stats Data'!B:B,C170,'Quick Stats Data'!C:C,$L$6)&gt;25,IF(SUMIFS('Quick Stats Data'!K:K,'Quick Stats Data'!A:A,$C$169,'Quick Stats Data'!B:B,C170,'Quick Stats Data'!C:C,$L$6),"*"," ")," ")))</f>
        <v xml:space="preserve"> </v>
      </c>
      <c r="N170" s="128">
        <f>IF(SUMIFS('Quick Stats Data'!E:E,'Quick Stats Data'!A:A,$C$169,'Quick Stats Data'!$B:$B,$C170,'Quick Stats Data'!$C:$C,$L$6)=0," ",SUMIFS('Quick Stats Data'!E:E,'Quick Stats Data'!A:A,$C$169,'Quick Stats Data'!$B:$B,$C170,'Quick Stats Data'!$C:$C,$L$6))</f>
        <v>44.72</v>
      </c>
      <c r="O170" s="128">
        <f>IF(SUMIFS('Quick Stats Data'!F:F,'Quick Stats Data'!A:A,$C$169,'Quick Stats Data'!$B:$B,$C170,'Quick Stats Data'!$C:$C,$L$6)=0," ",SUMIFS('Quick Stats Data'!F:F,'Quick Stats Data'!A:A,$C$169,'Quick Stats Data'!$B:$B,$C170,'Quick Stats Data'!$C:$C,$L$6))</f>
        <v>51.66</v>
      </c>
      <c r="P170" s="127">
        <f>IF(SUMIFS('Quick Stats Data'!D:D,'Quick Stats Data'!A:A,$C$169,'Quick Stats Data'!$B:$B,$C170,'Quick Stats Data'!$C:$C,$P$6)=0," ",SUMIFS('Quick Stats Data'!D:D,'Quick Stats Data'!A:A,$C$169,'Quick Stats Data'!$B:$B,$C170,'Quick Stats Data'!$C:$C,$P$6))</f>
        <v>49.36</v>
      </c>
      <c r="Q170" s="128" t="str">
        <f>IF(SUMIFS('Quick Stats Data'!K:K,'Quick Stats Data'!A:A,$C$169,'Quick Stats Data'!B:B,C170,'Quick Stats Data'!C:C,$P$6)&gt;=50,"**",(IF(SUMIFS('Quick Stats Data'!K:K,'Quick Stats Data'!A:A,$C$169,'Quick Stats Data'!B:B,C170,'Quick Stats Data'!C:C,$P$6)&gt;25,IF(SUMIFS('Quick Stats Data'!K:K,'Quick Stats Data'!A:A,$C$169,'Quick Stats Data'!B:B,C170,'Quick Stats Data'!C:C,$P$6),"*"," ")," ")))</f>
        <v xml:space="preserve"> </v>
      </c>
      <c r="R170" s="128">
        <f>IF(SUMIFS('Quick Stats Data'!E:E,'Quick Stats Data'!A:A,$C$169,'Quick Stats Data'!$B:$B,$C170,'Quick Stats Data'!$C:$C,$P$6)=0," ",SUMIFS('Quick Stats Data'!E:E,'Quick Stats Data'!A:A,$C$169,'Quick Stats Data'!$B:$B,$C170,'Quick Stats Data'!$C:$C,$P$6))</f>
        <v>46.05</v>
      </c>
      <c r="S170" s="128">
        <f>IF(SUMIFS('Quick Stats Data'!F:F,'Quick Stats Data'!A:A,$C$169,'Quick Stats Data'!$B:$B,$C170,'Quick Stats Data'!$C:$C,$P$6)=0," ",SUMIFS('Quick Stats Data'!F:F,'Quick Stats Data'!A:A,$C$169,'Quick Stats Data'!$B:$B,$C170,'Quick Stats Data'!$C:$C,$P$6))</f>
        <v>52.69</v>
      </c>
      <c r="T170" s="127">
        <f>SUMIFS('Quick Stats Data'!D:D,'Quick Stats Data'!$A:$A,$C$169,'Quick Stats Data'!$B:$B,$C170,'Quick Stats Data'!$C:$C,$T$6)</f>
        <v>48.83</v>
      </c>
      <c r="U170" s="127"/>
      <c r="V170" s="128">
        <f>SUMIFS('Quick Stats Data'!E:E,'Quick Stats Data'!$A:$A,$C$169,'Quick Stats Data'!$B:$B,$C170,'Quick Stats Data'!$C:$C,$T$6)</f>
        <v>47.11</v>
      </c>
      <c r="W170" s="128">
        <f>SUMIFS('Quick Stats Data'!F:F,'Quick Stats Data'!$A:$A,$C$169,'Quick Stats Data'!$B:$B,$C170,'Quick Stats Data'!$C:$C,$T$6)</f>
        <v>50.55</v>
      </c>
    </row>
    <row r="171" spans="1:24" ht="15" customHeight="1">
      <c r="C171" s="126" t="s">
        <v>439</v>
      </c>
      <c r="D171" s="127">
        <f>IF(SUMIFS('Quick Stats Data'!D:D,'Quick Stats Data'!A:A,$C$169,'Quick Stats Data'!$B:$B,$C171,'Quick Stats Data'!$C:$C,$D$6)=0," ",SUMIFS('Quick Stats Data'!D:D,'Quick Stats Data'!A:A,$C$169,'Quick Stats Data'!$B:$B,$C171,'Quick Stats Data'!$C:$C,$D$6))</f>
        <v>46.35</v>
      </c>
      <c r="E171" s="128" t="str">
        <f>IF(SUMIFS('Quick Stats Data'!K:K,'Quick Stats Data'!A:A,$C$169,'Quick Stats Data'!B:B,C171,'Quick Stats Data'!C:C,$D$6)&gt;=50,"**",(IF(SUMIFS('Quick Stats Data'!K:K,'Quick Stats Data'!A:A,$C$169,'Quick Stats Data'!B:B,C171,'Quick Stats Data'!C:C,$D$6)&gt;25,IF(SUMIFS('Quick Stats Data'!K:K,'Quick Stats Data'!A:A,$C$169,'Quick Stats Data'!B:B,C171,'Quick Stats Data'!C:C,$D$6),"*"," ")," ")))</f>
        <v xml:space="preserve"> </v>
      </c>
      <c r="F171" s="128">
        <f>IF(SUMIFS('Quick Stats Data'!E:E,'Quick Stats Data'!A:A,$C$169,'Quick Stats Data'!$B:$B,$C171,'Quick Stats Data'!$C:$C,$D$6)=0," ",SUMIFS('Quick Stats Data'!E:E,'Quick Stats Data'!A:A,$C$169,'Quick Stats Data'!$B:$B,$C171,'Quick Stats Data'!$C:$C,$D$6))</f>
        <v>43.06</v>
      </c>
      <c r="G171" s="128">
        <f>IF(SUMIFS('Quick Stats Data'!F:F,'Quick Stats Data'!A:A,$C$169,'Quick Stats Data'!$B:$B,$C171,'Quick Stats Data'!$C:$C,$D$6)=0," ",SUMIFS('Quick Stats Data'!F:F,'Quick Stats Data'!A:A,$C$169,'Quick Stats Data'!$B:$B,$C171,'Quick Stats Data'!$C:$C,$D$6))</f>
        <v>49.67</v>
      </c>
      <c r="H171" s="127">
        <f>IF(SUMIFS('Quick Stats Data'!D:D,'Quick Stats Data'!A:A,$C$169,'Quick Stats Data'!$B:$B,$C171,'Quick Stats Data'!$C:$C,$H$6)=0," ",SUMIFS('Quick Stats Data'!D:D,'Quick Stats Data'!A:A,$C$169,'Quick Stats Data'!$B:$B,$C171,'Quick Stats Data'!$C:$C,$H$6))</f>
        <v>44.25</v>
      </c>
      <c r="I171" s="128" t="str">
        <f>IF(SUMIFS('Quick Stats Data'!K:K,'Quick Stats Data'!A:A,$C$169,'Quick Stats Data'!B:B,C171,'Quick Stats Data'!C:C,$H$6)&gt;=50,"**",(IF(SUMIFS('Quick Stats Data'!K:K,'Quick Stats Data'!A:A,$C$169,'Quick Stats Data'!B:B,C171,'Quick Stats Data'!C:C,$H$6)&gt;25,IF(SUMIFS('Quick Stats Data'!K:K,'Quick Stats Data'!A:A,$C$169,'Quick Stats Data'!B:B,C171,'Quick Stats Data'!C:C,$H$6),"*"," ")," ")))</f>
        <v xml:space="preserve"> </v>
      </c>
      <c r="J171" s="128">
        <f>IF(SUMIFS('Quick Stats Data'!E:E,'Quick Stats Data'!A:A,$C$169,'Quick Stats Data'!$B:$B,$C171,'Quick Stats Data'!$C:$C,$H$6)=0," ",SUMIFS('Quick Stats Data'!E:E,'Quick Stats Data'!A:A,$C$169,'Quick Stats Data'!$B:$B,$C171,'Quick Stats Data'!$C:$C,$H$6))</f>
        <v>41.07</v>
      </c>
      <c r="K171" s="128">
        <f>IF(SUMIFS('Quick Stats Data'!F:F,'Quick Stats Data'!A:A,$C$169,'Quick Stats Data'!$B:$B,$C171,'Quick Stats Data'!$C:$C,$H$6)=0," ",SUMIFS('Quick Stats Data'!F:F,'Quick Stats Data'!A:A,$C$169,'Quick Stats Data'!$B:$B,$C171,'Quick Stats Data'!$C:$C,$H$6))</f>
        <v>47.48</v>
      </c>
      <c r="L171" s="127">
        <f>IF(SUMIFS('Quick Stats Data'!D:D,'Quick Stats Data'!A:A,$C$169,'Quick Stats Data'!$B:$B,$C171,'Quick Stats Data'!$C:$C,$L$6)=0," ",SUMIFS('Quick Stats Data'!D:D,'Quick Stats Data'!A:A,$C$169,'Quick Stats Data'!$B:$B,$C171,'Quick Stats Data'!$C:$C,$L$6))</f>
        <v>43.35</v>
      </c>
      <c r="M171" s="128" t="str">
        <f>IF(SUMIFS('Quick Stats Data'!K:K,'Quick Stats Data'!A:A,$C$169,'Quick Stats Data'!B:B,C171,'Quick Stats Data'!C:C,$L$6)&gt;=50,"**",(IF(SUMIFS('Quick Stats Data'!K:K,'Quick Stats Data'!A:A,$C$169,'Quick Stats Data'!B:B,C171,'Quick Stats Data'!C:C,$L$6)&gt;25,IF(SUMIFS('Quick Stats Data'!K:K,'Quick Stats Data'!A:A,$C$169,'Quick Stats Data'!B:B,C171,'Quick Stats Data'!C:C,$L$6),"*"," ")," ")))</f>
        <v xml:space="preserve"> </v>
      </c>
      <c r="N171" s="128">
        <f>IF(SUMIFS('Quick Stats Data'!E:E,'Quick Stats Data'!A:A,$C$169,'Quick Stats Data'!$B:$B,$C171,'Quick Stats Data'!$C:$C,$L$6)=0," ",SUMIFS('Quick Stats Data'!E:E,'Quick Stats Data'!A:A,$C$169,'Quick Stats Data'!$B:$B,$C171,'Quick Stats Data'!$C:$C,$L$6))</f>
        <v>40.26</v>
      </c>
      <c r="O171" s="128">
        <f>IF(SUMIFS('Quick Stats Data'!F:F,'Quick Stats Data'!A:A,$C$169,'Quick Stats Data'!$B:$B,$C171,'Quick Stats Data'!$C:$C,$L$6)=0," ",SUMIFS('Quick Stats Data'!F:F,'Quick Stats Data'!A:A,$C$169,'Quick Stats Data'!$B:$B,$C171,'Quick Stats Data'!$C:$C,$L$6))</f>
        <v>46.51</v>
      </c>
      <c r="P171" s="127">
        <f>IF(SUMIFS('Quick Stats Data'!D:D,'Quick Stats Data'!A:A,$C$169,'Quick Stats Data'!$B:$B,$C171,'Quick Stats Data'!$C:$C,$P$6)=0," ",SUMIFS('Quick Stats Data'!D:D,'Quick Stats Data'!A:A,$C$169,'Quick Stats Data'!$B:$B,$C171,'Quick Stats Data'!$C:$C,$P$6))</f>
        <v>45.21</v>
      </c>
      <c r="Q171" s="128" t="str">
        <f>IF(SUMIFS('Quick Stats Data'!K:K,'Quick Stats Data'!A:A,$C$169,'Quick Stats Data'!B:B,C171,'Quick Stats Data'!C:C,$P$6)&gt;=50,"**",(IF(SUMIFS('Quick Stats Data'!K:K,'Quick Stats Data'!A:A,$C$169,'Quick Stats Data'!B:B,C171,'Quick Stats Data'!C:C,$P$6)&gt;25,IF(SUMIFS('Quick Stats Data'!K:K,'Quick Stats Data'!A:A,$C$169,'Quick Stats Data'!B:B,C171,'Quick Stats Data'!C:C,$P$6),"*"," ")," ")))</f>
        <v xml:space="preserve"> </v>
      </c>
      <c r="R171" s="128">
        <f>IF(SUMIFS('Quick Stats Data'!E:E,'Quick Stats Data'!A:A,$C$169,'Quick Stats Data'!$B:$B,$C171,'Quick Stats Data'!$C:$C,$P$6)=0," ",SUMIFS('Quick Stats Data'!E:E,'Quick Stats Data'!A:A,$C$169,'Quick Stats Data'!$B:$B,$C171,'Quick Stats Data'!$C:$C,$P$6))</f>
        <v>42.35</v>
      </c>
      <c r="S171" s="128">
        <f>IF(SUMIFS('Quick Stats Data'!F:F,'Quick Stats Data'!A:A,$C$169,'Quick Stats Data'!$B:$B,$C171,'Quick Stats Data'!$C:$C,$P$6)=0," ",SUMIFS('Quick Stats Data'!F:F,'Quick Stats Data'!A:A,$C$169,'Quick Stats Data'!$B:$B,$C171,'Quick Stats Data'!$C:$C,$P$6))</f>
        <v>48.1</v>
      </c>
      <c r="T171" s="127">
        <f>SUMIFS('Quick Stats Data'!D:D,'Quick Stats Data'!$A:$A,$C$169,'Quick Stats Data'!$B:$B,$C171,'Quick Stats Data'!$C:$C,$T$6)</f>
        <v>44.87</v>
      </c>
      <c r="U171" s="127"/>
      <c r="V171" s="128">
        <f>SUMIFS('Quick Stats Data'!E:E,'Quick Stats Data'!$A:$A,$C$169,'Quick Stats Data'!$B:$B,$C171,'Quick Stats Data'!$C:$C,$T$6)</f>
        <v>43.3</v>
      </c>
      <c r="W171" s="128">
        <f>SUMIFS('Quick Stats Data'!F:F,'Quick Stats Data'!$A:$A,$C$169,'Quick Stats Data'!$B:$B,$C171,'Quick Stats Data'!$C:$C,$T$6)</f>
        <v>46.44</v>
      </c>
    </row>
    <row r="172" spans="1:24" ht="15" customHeight="1">
      <c r="C172" s="126" t="s">
        <v>440</v>
      </c>
      <c r="D172" s="127">
        <f>IF(SUMIFS('Quick Stats Data'!D:D,'Quick Stats Data'!A:A,$C$169,'Quick Stats Data'!$B:$B,$C172,'Quick Stats Data'!$C:$C,$D$6)=0," ",SUMIFS('Quick Stats Data'!D:D,'Quick Stats Data'!A:A,$C$169,'Quick Stats Data'!$B:$B,$C172,'Quick Stats Data'!$C:$C,$D$6))</f>
        <v>48.76</v>
      </c>
      <c r="E172" s="128" t="str">
        <f>IF(SUMIFS('Quick Stats Data'!K:K,'Quick Stats Data'!A:A,$C$169,'Quick Stats Data'!B:B,C172,'Quick Stats Data'!C:C,$D$6)&gt;=50,"**",(IF(SUMIFS('Quick Stats Data'!K:K,'Quick Stats Data'!A:A,$C$169,'Quick Stats Data'!B:B,C172,'Quick Stats Data'!C:C,$D$6)&gt;25,IF(SUMIFS('Quick Stats Data'!K:K,'Quick Stats Data'!A:A,$C$169,'Quick Stats Data'!B:B,C172,'Quick Stats Data'!C:C,$D$6),"*"," ")," ")))</f>
        <v xml:space="preserve"> </v>
      </c>
      <c r="F172" s="128">
        <f>IF(SUMIFS('Quick Stats Data'!E:E,'Quick Stats Data'!A:A,$C$169,'Quick Stats Data'!$B:$B,$C172,'Quick Stats Data'!$C:$C,$D$6)=0," ",SUMIFS('Quick Stats Data'!E:E,'Quick Stats Data'!A:A,$C$169,'Quick Stats Data'!$B:$B,$C172,'Quick Stats Data'!$C:$C,$D$6))</f>
        <v>46.39</v>
      </c>
      <c r="G172" s="128">
        <f>IF(SUMIFS('Quick Stats Data'!F:F,'Quick Stats Data'!A:A,$C$169,'Quick Stats Data'!$B:$B,$C172,'Quick Stats Data'!$C:$C,$D$6)=0," ",SUMIFS('Quick Stats Data'!F:F,'Quick Stats Data'!A:A,$C$169,'Quick Stats Data'!$B:$B,$C172,'Quick Stats Data'!$C:$C,$D$6))</f>
        <v>51.13</v>
      </c>
      <c r="H172" s="127">
        <f>IF(SUMIFS('Quick Stats Data'!D:D,'Quick Stats Data'!A:A,$C$169,'Quick Stats Data'!$B:$B,$C172,'Quick Stats Data'!$C:$C,$H$6)=0," ",SUMIFS('Quick Stats Data'!D:D,'Quick Stats Data'!A:A,$C$169,'Quick Stats Data'!$B:$B,$C172,'Quick Stats Data'!$C:$C,$H$6))</f>
        <v>45.22</v>
      </c>
      <c r="I172" s="128" t="str">
        <f>IF(SUMIFS('Quick Stats Data'!K:K,'Quick Stats Data'!A:A,$C$169,'Quick Stats Data'!B:B,C172,'Quick Stats Data'!C:C,$H$6)&gt;=50,"**",(IF(SUMIFS('Quick Stats Data'!K:K,'Quick Stats Data'!A:A,$C$169,'Quick Stats Data'!B:B,C172,'Quick Stats Data'!C:C,$H$6)&gt;25,IF(SUMIFS('Quick Stats Data'!K:K,'Quick Stats Data'!A:A,$C$169,'Quick Stats Data'!B:B,C172,'Quick Stats Data'!C:C,$H$6),"*"," ")," ")))</f>
        <v xml:space="preserve"> </v>
      </c>
      <c r="J172" s="128">
        <f>IF(SUMIFS('Quick Stats Data'!E:E,'Quick Stats Data'!A:A,$C$169,'Quick Stats Data'!$B:$B,$C172,'Quick Stats Data'!$C:$C,$H$6)=0," ",SUMIFS('Quick Stats Data'!E:E,'Quick Stats Data'!A:A,$C$169,'Quick Stats Data'!$B:$B,$C172,'Quick Stats Data'!$C:$C,$H$6))</f>
        <v>42.88</v>
      </c>
      <c r="K172" s="128">
        <f>IF(SUMIFS('Quick Stats Data'!F:F,'Quick Stats Data'!A:A,$C$169,'Quick Stats Data'!$B:$B,$C172,'Quick Stats Data'!$C:$C,$H$6)=0," ",SUMIFS('Quick Stats Data'!F:F,'Quick Stats Data'!A:A,$C$169,'Quick Stats Data'!$B:$B,$C172,'Quick Stats Data'!$C:$C,$H$6))</f>
        <v>47.58</v>
      </c>
      <c r="L172" s="127">
        <f>IF(SUMIFS('Quick Stats Data'!D:D,'Quick Stats Data'!A:A,$C$169,'Quick Stats Data'!$B:$B,$C172,'Quick Stats Data'!$C:$C,$L$6)=0," ",SUMIFS('Quick Stats Data'!D:D,'Quick Stats Data'!A:A,$C$169,'Quick Stats Data'!$B:$B,$C172,'Quick Stats Data'!$C:$C,$L$6))</f>
        <v>45.67</v>
      </c>
      <c r="M172" s="128" t="str">
        <f>IF(SUMIFS('Quick Stats Data'!K:K,'Quick Stats Data'!A:A,$C$169,'Quick Stats Data'!B:B,C172,'Quick Stats Data'!C:C,$L$6)&gt;=50,"**",(IF(SUMIFS('Quick Stats Data'!K:K,'Quick Stats Data'!A:A,$C$169,'Quick Stats Data'!B:B,C172,'Quick Stats Data'!C:C,$L$6)&gt;25,IF(SUMIFS('Quick Stats Data'!K:K,'Quick Stats Data'!A:A,$C$169,'Quick Stats Data'!B:B,C172,'Quick Stats Data'!C:C,$L$6),"*"," ")," ")))</f>
        <v xml:space="preserve"> </v>
      </c>
      <c r="N172" s="128">
        <f>IF(SUMIFS('Quick Stats Data'!E:E,'Quick Stats Data'!A:A,$C$169,'Quick Stats Data'!$B:$B,$C172,'Quick Stats Data'!$C:$C,$L$6)=0," ",SUMIFS('Quick Stats Data'!E:E,'Quick Stats Data'!A:A,$C$169,'Quick Stats Data'!$B:$B,$C172,'Quick Stats Data'!$C:$C,$L$6))</f>
        <v>43.35</v>
      </c>
      <c r="O172" s="128">
        <f>IF(SUMIFS('Quick Stats Data'!F:F,'Quick Stats Data'!A:A,$C$169,'Quick Stats Data'!$B:$B,$C172,'Quick Stats Data'!$C:$C,$L$6)=0," ",SUMIFS('Quick Stats Data'!F:F,'Quick Stats Data'!A:A,$C$169,'Quick Stats Data'!$B:$B,$C172,'Quick Stats Data'!$C:$C,$L$6))</f>
        <v>48</v>
      </c>
      <c r="P172" s="127">
        <f>IF(SUMIFS('Quick Stats Data'!D:D,'Quick Stats Data'!A:A,$C$169,'Quick Stats Data'!$B:$B,$C172,'Quick Stats Data'!$C:$C,$P$6)=0," ",SUMIFS('Quick Stats Data'!D:D,'Quick Stats Data'!A:A,$C$169,'Quick Stats Data'!$B:$B,$C172,'Quick Stats Data'!$C:$C,$P$6))</f>
        <v>47.17</v>
      </c>
      <c r="Q172" s="128" t="str">
        <f>IF(SUMIFS('Quick Stats Data'!K:K,'Quick Stats Data'!A:A,$C$169,'Quick Stats Data'!B:B,C172,'Quick Stats Data'!C:C,$P$6)&gt;=50,"**",(IF(SUMIFS('Quick Stats Data'!K:K,'Quick Stats Data'!A:A,$C$169,'Quick Stats Data'!B:B,C172,'Quick Stats Data'!C:C,$P$6)&gt;25,IF(SUMIFS('Quick Stats Data'!K:K,'Quick Stats Data'!A:A,$C$169,'Quick Stats Data'!B:B,C172,'Quick Stats Data'!C:C,$P$6),"*"," ")," ")))</f>
        <v xml:space="preserve"> </v>
      </c>
      <c r="R172" s="128">
        <f>IF(SUMIFS('Quick Stats Data'!E:E,'Quick Stats Data'!A:A,$C$169,'Quick Stats Data'!$B:$B,$C172,'Quick Stats Data'!$C:$C,$P$6)=0," ",SUMIFS('Quick Stats Data'!E:E,'Quick Stats Data'!A:A,$C$169,'Quick Stats Data'!$B:$B,$C172,'Quick Stats Data'!$C:$C,$P$6))</f>
        <v>45</v>
      </c>
      <c r="S172" s="128">
        <f>IF(SUMIFS('Quick Stats Data'!F:F,'Quick Stats Data'!A:A,$C$169,'Quick Stats Data'!$B:$B,$C172,'Quick Stats Data'!$C:$C,$P$6)=0," ",SUMIFS('Quick Stats Data'!F:F,'Quick Stats Data'!A:A,$C$169,'Quick Stats Data'!$B:$B,$C172,'Quick Stats Data'!$C:$C,$P$6))</f>
        <v>49.36</v>
      </c>
      <c r="T172" s="127">
        <f>SUMIFS('Quick Stats Data'!D:D,'Quick Stats Data'!$A:$A,$C$169,'Quick Stats Data'!$B:$B,$C172,'Quick Stats Data'!$C:$C,$T$6)</f>
        <v>46.75</v>
      </c>
      <c r="U172" s="127"/>
      <c r="V172" s="128">
        <f>SUMIFS('Quick Stats Data'!E:E,'Quick Stats Data'!$A:$A,$C$169,'Quick Stats Data'!$B:$B,$C172,'Quick Stats Data'!$C:$C,$T$6)</f>
        <v>45.6</v>
      </c>
      <c r="W172" s="128">
        <f>SUMIFS('Quick Stats Data'!F:F,'Quick Stats Data'!$A:$A,$C$169,'Quick Stats Data'!$B:$B,$C172,'Quick Stats Data'!$C:$C,$T$6)</f>
        <v>47.91</v>
      </c>
    </row>
    <row r="173" spans="1:24" ht="1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</row>
    <row r="174" spans="1:24" s="52" customFormat="1" ht="30" customHeight="1">
      <c r="C174" s="152" t="s">
        <v>471</v>
      </c>
      <c r="D174" s="153" t="s">
        <v>91</v>
      </c>
      <c r="E174" s="153"/>
      <c r="F174" s="153" t="s">
        <v>90</v>
      </c>
      <c r="G174" s="153" t="s">
        <v>89</v>
      </c>
      <c r="H174" s="153" t="s">
        <v>91</v>
      </c>
      <c r="I174" s="153"/>
      <c r="J174" s="153" t="s">
        <v>90</v>
      </c>
      <c r="K174" s="153" t="s">
        <v>89</v>
      </c>
      <c r="L174" s="153" t="s">
        <v>91</v>
      </c>
      <c r="M174" s="153"/>
      <c r="N174" s="153" t="s">
        <v>90</v>
      </c>
      <c r="O174" s="153" t="s">
        <v>89</v>
      </c>
      <c r="P174" s="153" t="s">
        <v>91</v>
      </c>
      <c r="Q174" s="153"/>
      <c r="R174" s="153" t="s">
        <v>90</v>
      </c>
      <c r="S174" s="153" t="s">
        <v>89</v>
      </c>
      <c r="T174" s="153" t="s">
        <v>91</v>
      </c>
      <c r="U174" s="153"/>
      <c r="V174" s="153" t="s">
        <v>90</v>
      </c>
      <c r="W174" s="153" t="s">
        <v>89</v>
      </c>
    </row>
    <row r="175" spans="1:24" ht="15" customHeight="1">
      <c r="C175" s="126" t="s">
        <v>441</v>
      </c>
      <c r="D175" s="127">
        <f>IF(SUMIFS('Quick Stats Data'!D:D,'Quick Stats Data'!A:A,$C$174,'Quick Stats Data'!$B:$B,$C175,'Quick Stats Data'!$C:$C,$D$6)=0," ",SUMIFS('Quick Stats Data'!D:D,'Quick Stats Data'!A:A,$C$174,'Quick Stats Data'!$B:$B,$C175,'Quick Stats Data'!$C:$C,$D$6))</f>
        <v>89.829300000000003</v>
      </c>
      <c r="E175" s="128" t="str">
        <f>IF(SUMIFS('Quick Stats Data'!K:K,'Quick Stats Data'!A:A,$C$174,'Quick Stats Data'!B:B,C175,'Quick Stats Data'!C:C,$D$6)&gt;=50,"**",(IF(SUMIFS('Quick Stats Data'!K:K,'Quick Stats Data'!A:A,$C$174,'Quick Stats Data'!B:B,C175,'Quick Stats Data'!C:C,$D$6)&gt;25,IF(SUMIFS('Quick Stats Data'!K:K,'Quick Stats Data'!A:A,$C$174,'Quick Stats Data'!B:B,C175,'Quick Stats Data'!C:C,$D$6),"*"," ")," ")))</f>
        <v xml:space="preserve"> </v>
      </c>
      <c r="F175" s="128">
        <f>IF(SUMIFS('Quick Stats Data'!E:E,'Quick Stats Data'!A:A,$C$174,'Quick Stats Data'!$B:$B,$C175,'Quick Stats Data'!$C:$C,$D$6)=0," ",SUMIFS('Quick Stats Data'!E:E,'Quick Stats Data'!A:A,$C$174,'Quick Stats Data'!$B:$B,$C175,'Quick Stats Data'!$C:$C,$D$6))</f>
        <v>87.405850000000001</v>
      </c>
      <c r="G175" s="128">
        <f>IF(SUMIFS('Quick Stats Data'!F:F,'Quick Stats Data'!A:A,$C$174,'Quick Stats Data'!$B:$B,$C175,'Quick Stats Data'!$C:$C,$D$6)=0," ",SUMIFS('Quick Stats Data'!F:F,'Quick Stats Data'!A:A,$C$174,'Quick Stats Data'!$B:$B,$C175,'Quick Stats Data'!$C:$C,$D$6))</f>
        <v>91.83</v>
      </c>
      <c r="H175" s="127">
        <f>IF(SUMIFS('Quick Stats Data'!D:D,'Quick Stats Data'!A:A,$C$174,'Quick Stats Data'!$B:$B,$C175,'Quick Stats Data'!$C:$C,$H$6)=0," ",SUMIFS('Quick Stats Data'!D:D,'Quick Stats Data'!A:A,$C$174,'Quick Stats Data'!$B:$B,$C175,'Quick Stats Data'!$C:$C,$H$6))</f>
        <v>86.568010000000001</v>
      </c>
      <c r="I175" s="128" t="str">
        <f>IF(SUMIFS('Quick Stats Data'!K:K,'Quick Stats Data'!A:A,$C$174,'Quick Stats Data'!B:B,C175,'Quick Stats Data'!C:C,$H$6)&gt;=50,"**",(IF(SUMIFS('Quick Stats Data'!K:K,'Quick Stats Data'!A:A,$C$174,'Quick Stats Data'!B:B,C175,'Quick Stats Data'!C:C,$H$6)&gt;25,IF(SUMIFS('Quick Stats Data'!K:K,'Quick Stats Data'!A:A,$C$174,'Quick Stats Data'!B:B,C175,'Quick Stats Data'!C:C,$H$6),"*"," ")," ")))</f>
        <v xml:space="preserve"> </v>
      </c>
      <c r="J175" s="128">
        <f>IF(SUMIFS('Quick Stats Data'!E:E,'Quick Stats Data'!A:A,$C$174,'Quick Stats Data'!$B:$B,$C175,'Quick Stats Data'!$C:$C,$H$6)=0," ",SUMIFS('Quick Stats Data'!E:E,'Quick Stats Data'!A:A,$C$174,'Quick Stats Data'!$B:$B,$C175,'Quick Stats Data'!$C:$C,$H$6))</f>
        <v>83.319730000000007</v>
      </c>
      <c r="K175" s="128">
        <f>IF(SUMIFS('Quick Stats Data'!F:F,'Quick Stats Data'!A:A,$C$174,'Quick Stats Data'!$B:$B,$C175,'Quick Stats Data'!$C:$C,$H$6)=0," ",SUMIFS('Quick Stats Data'!F:F,'Quick Stats Data'!A:A,$C$174,'Quick Stats Data'!$B:$B,$C175,'Quick Stats Data'!$C:$C,$H$6))</f>
        <v>89.265219999999999</v>
      </c>
      <c r="L175" s="127">
        <f>IF(SUMIFS('Quick Stats Data'!D:D,'Quick Stats Data'!A:A,$C$174,'Quick Stats Data'!$B:$B,$C175,'Quick Stats Data'!$C:$C,$L$6)=0," ",SUMIFS('Quick Stats Data'!D:D,'Quick Stats Data'!A:A,$C$174,'Quick Stats Data'!$B:$B,$C175,'Quick Stats Data'!$C:$C,$L$6))</f>
        <v>88.840360000000004</v>
      </c>
      <c r="M175" s="128" t="str">
        <f>IF(SUMIFS('Quick Stats Data'!K:K,'Quick Stats Data'!A:A,$C$174,'Quick Stats Data'!B:B,C175,'Quick Stats Data'!C:C,$L$6)&gt;=50,"**",(IF(SUMIFS('Quick Stats Data'!K:K,'Quick Stats Data'!A:A,$C$174,'Quick Stats Data'!B:B,C175,'Quick Stats Data'!C:C,$L$6)&gt;25,IF(SUMIFS('Quick Stats Data'!K:K,'Quick Stats Data'!A:A,$C$174,'Quick Stats Data'!B:B,C175,'Quick Stats Data'!C:C,$L$6),"*"," ")," ")))</f>
        <v xml:space="preserve"> </v>
      </c>
      <c r="N175" s="128">
        <f>IF(SUMIFS('Quick Stats Data'!E:E,'Quick Stats Data'!A:A,$C$174,'Quick Stats Data'!$B:$B,$C175,'Quick Stats Data'!$C:$C,$L$6)=0," ",SUMIFS('Quick Stats Data'!E:E,'Quick Stats Data'!A:A,$C$174,'Quick Stats Data'!$B:$B,$C175,'Quick Stats Data'!$C:$C,$L$6))</f>
        <v>86.326629999999994</v>
      </c>
      <c r="O175" s="128">
        <f>IF(SUMIFS('Quick Stats Data'!F:F,'Quick Stats Data'!A:A,$C$174,'Quick Stats Data'!$B:$B,$C175,'Quick Stats Data'!$C:$C,$L$6)=0," ",SUMIFS('Quick Stats Data'!F:F,'Quick Stats Data'!A:A,$C$174,'Quick Stats Data'!$B:$B,$C175,'Quick Stats Data'!$C:$C,$L$6))</f>
        <v>90.940460000000002</v>
      </c>
      <c r="P175" s="127">
        <f>IF(SUMIFS('Quick Stats Data'!D:D,'Quick Stats Data'!A:A,$C$174,'Quick Stats Data'!$B:$B,$C175,'Quick Stats Data'!$C:$C,$P$6)=0," ",SUMIFS('Quick Stats Data'!D:D,'Quick Stats Data'!A:A,$C$174,'Quick Stats Data'!$B:$B,$C175,'Quick Stats Data'!$C:$C,$P$6))</f>
        <v>87.106859999999998</v>
      </c>
      <c r="Q175" s="128" t="str">
        <f>IF(SUMIFS('Quick Stats Data'!K:K,'Quick Stats Data'!A:A,$C$174,'Quick Stats Data'!B:B,C175,'Quick Stats Data'!C:C,$P$6)&gt;=50,"**",(IF(SUMIFS('Quick Stats Data'!K:K,'Quick Stats Data'!A:A,$C$174,'Quick Stats Data'!B:B,C175,'Quick Stats Data'!C:C,$P$6)&gt;25,IF(SUMIFS('Quick Stats Data'!K:K,'Quick Stats Data'!A:A,$C$174,'Quick Stats Data'!B:B,C175,'Quick Stats Data'!C:C,$P$6),"*"," ")," ")))</f>
        <v xml:space="preserve"> </v>
      </c>
      <c r="R175" s="128">
        <f>IF(SUMIFS('Quick Stats Data'!E:E,'Quick Stats Data'!A:A,$C$174,'Quick Stats Data'!$B:$B,$C175,'Quick Stats Data'!$C:$C,$P$6)=0," ",SUMIFS('Quick Stats Data'!E:E,'Quick Stats Data'!A:A,$C$174,'Quick Stats Data'!$B:$B,$C175,'Quick Stats Data'!$C:$C,$P$6))</f>
        <v>84.61636</v>
      </c>
      <c r="S175" s="128">
        <f>IF(SUMIFS('Quick Stats Data'!F:F,'Quick Stats Data'!A:A,$C$174,'Quick Stats Data'!$B:$B,$C175,'Quick Stats Data'!$C:$C,$P$6)=0," ",SUMIFS('Quick Stats Data'!F:F,'Quick Stats Data'!A:A,$C$174,'Quick Stats Data'!$B:$B,$C175,'Quick Stats Data'!$C:$C,$P$6))</f>
        <v>89.245410000000007</v>
      </c>
      <c r="T175" s="127">
        <f>SUMIFS('Quick Stats Data'!D:D,'Quick Stats Data'!$A:$A,$C$174,'Quick Stats Data'!$B:$B,$C175,'Quick Stats Data'!$C:$C,$T$6)</f>
        <v>87.98</v>
      </c>
      <c r="U175" s="127"/>
      <c r="V175" s="128">
        <f>SUMIFS('Quick Stats Data'!E:E,'Quick Stats Data'!$A:$A,$C$174,'Quick Stats Data'!$B:$B,$C175,'Quick Stats Data'!$C:$C,$T$6)</f>
        <v>86.67</v>
      </c>
      <c r="W175" s="128">
        <f>SUMIFS('Quick Stats Data'!F:F,'Quick Stats Data'!$A:$A,$C$174,'Quick Stats Data'!$B:$B,$C175,'Quick Stats Data'!$C:$C,$T$6)</f>
        <v>89.17</v>
      </c>
    </row>
    <row r="176" spans="1:24" ht="15" customHeight="1">
      <c r="C176" s="126" t="s">
        <v>442</v>
      </c>
      <c r="D176" s="127">
        <f>IF(SUMIFS('Quick Stats Data'!D:D,'Quick Stats Data'!A:A,$C$174,'Quick Stats Data'!$B:$B,$C176,'Quick Stats Data'!$C:$C,$D$6)=0," ",SUMIFS('Quick Stats Data'!D:D,'Quick Stats Data'!A:A,$C$174,'Quick Stats Data'!$B:$B,$C176,'Quick Stats Data'!$C:$C,$D$6))</f>
        <v>81.87</v>
      </c>
      <c r="E176" s="128" t="str">
        <f>IF(SUMIFS('Quick Stats Data'!K:K,'Quick Stats Data'!A:A,$C$174,'Quick Stats Data'!B:B,C176,'Quick Stats Data'!C:C,$D$6)&gt;=50,"**",(IF(SUMIFS('Quick Stats Data'!K:K,'Quick Stats Data'!A:A,$C$174,'Quick Stats Data'!B:B,C176,'Quick Stats Data'!C:C,$D$6)&gt;25,IF(SUMIFS('Quick Stats Data'!K:K,'Quick Stats Data'!A:A,$C$174,'Quick Stats Data'!B:B,C176,'Quick Stats Data'!C:C,$D$6),"*"," ")," ")))</f>
        <v xml:space="preserve"> </v>
      </c>
      <c r="F176" s="128">
        <f>IF(SUMIFS('Quick Stats Data'!E:E,'Quick Stats Data'!A:A,$C$174,'Quick Stats Data'!$B:$B,$C176,'Quick Stats Data'!$C:$C,$D$6)=0," ",SUMIFS('Quick Stats Data'!E:E,'Quick Stats Data'!A:A,$C$174,'Quick Stats Data'!$B:$B,$C176,'Quick Stats Data'!$C:$C,$D$6))</f>
        <v>78.73</v>
      </c>
      <c r="G176" s="128">
        <f>IF(SUMIFS('Quick Stats Data'!F:F,'Quick Stats Data'!A:A,$C$174,'Quick Stats Data'!$B:$B,$C176,'Quick Stats Data'!$C:$C,$D$6)=0," ",SUMIFS('Quick Stats Data'!F:F,'Quick Stats Data'!A:A,$C$174,'Quick Stats Data'!$B:$B,$C176,'Quick Stats Data'!$C:$C,$D$6))</f>
        <v>84.64</v>
      </c>
      <c r="H176" s="127">
        <f>IF(SUMIFS('Quick Stats Data'!D:D,'Quick Stats Data'!A:A,$C$174,'Quick Stats Data'!$B:$B,$C176,'Quick Stats Data'!$C:$C,$H$6)=0," ",SUMIFS('Quick Stats Data'!D:D,'Quick Stats Data'!A:A,$C$174,'Quick Stats Data'!$B:$B,$C176,'Quick Stats Data'!$C:$C,$H$6))</f>
        <v>79.930000000000007</v>
      </c>
      <c r="I176" s="128" t="str">
        <f>IF(SUMIFS('Quick Stats Data'!K:K,'Quick Stats Data'!A:A,$C$174,'Quick Stats Data'!B:B,C176,'Quick Stats Data'!C:C,$H$6)&gt;=50,"**",(IF(SUMIFS('Quick Stats Data'!K:K,'Quick Stats Data'!A:A,$C$174,'Quick Stats Data'!B:B,C176,'Quick Stats Data'!C:C,$H$6)&gt;25,IF(SUMIFS('Quick Stats Data'!K:K,'Quick Stats Data'!A:A,$C$174,'Quick Stats Data'!B:B,C176,'Quick Stats Data'!C:C,$H$6),"*"," ")," ")))</f>
        <v xml:space="preserve"> </v>
      </c>
      <c r="J176" s="128">
        <f>IF(SUMIFS('Quick Stats Data'!E:E,'Quick Stats Data'!A:A,$C$174,'Quick Stats Data'!$B:$B,$C176,'Quick Stats Data'!$C:$C,$H$6)=0," ",SUMIFS('Quick Stats Data'!E:E,'Quick Stats Data'!A:A,$C$174,'Quick Stats Data'!$B:$B,$C176,'Quick Stats Data'!$C:$C,$H$6))</f>
        <v>77.069999999999993</v>
      </c>
      <c r="K176" s="128">
        <f>IF(SUMIFS('Quick Stats Data'!F:F,'Quick Stats Data'!A:A,$C$174,'Quick Stats Data'!$B:$B,$C176,'Quick Stats Data'!$C:$C,$H$6)=0," ",SUMIFS('Quick Stats Data'!F:F,'Quick Stats Data'!A:A,$C$174,'Quick Stats Data'!$B:$B,$C176,'Quick Stats Data'!$C:$C,$H$6))</f>
        <v>82.52</v>
      </c>
      <c r="L176" s="127">
        <f>IF(SUMIFS('Quick Stats Data'!D:D,'Quick Stats Data'!A:A,$C$174,'Quick Stats Data'!$B:$B,$C176,'Quick Stats Data'!$C:$C,$L$6)=0," ",SUMIFS('Quick Stats Data'!D:D,'Quick Stats Data'!A:A,$C$174,'Quick Stats Data'!$B:$B,$C176,'Quick Stats Data'!$C:$C,$L$6))</f>
        <v>78.95</v>
      </c>
      <c r="M176" s="128" t="str">
        <f>IF(SUMIFS('Quick Stats Data'!K:K,'Quick Stats Data'!A:A,$C$174,'Quick Stats Data'!B:B,C176,'Quick Stats Data'!C:C,$L$6)&gt;=50,"**",(IF(SUMIFS('Quick Stats Data'!K:K,'Quick Stats Data'!A:A,$C$174,'Quick Stats Data'!B:B,C176,'Quick Stats Data'!C:C,$L$6)&gt;25,IF(SUMIFS('Quick Stats Data'!K:K,'Quick Stats Data'!A:A,$C$174,'Quick Stats Data'!B:B,C176,'Quick Stats Data'!C:C,$L$6),"*"," ")," ")))</f>
        <v xml:space="preserve"> </v>
      </c>
      <c r="N176" s="128">
        <f>IF(SUMIFS('Quick Stats Data'!E:E,'Quick Stats Data'!A:A,$C$174,'Quick Stats Data'!$B:$B,$C176,'Quick Stats Data'!$C:$C,$L$6)=0," ",SUMIFS('Quick Stats Data'!E:E,'Quick Stats Data'!A:A,$C$174,'Quick Stats Data'!$B:$B,$C176,'Quick Stats Data'!$C:$C,$L$6))</f>
        <v>75.36</v>
      </c>
      <c r="O176" s="128">
        <f>IF(SUMIFS('Quick Stats Data'!F:F,'Quick Stats Data'!A:A,$C$174,'Quick Stats Data'!$B:$B,$C176,'Quick Stats Data'!$C:$C,$L$6)=0," ",SUMIFS('Quick Stats Data'!F:F,'Quick Stats Data'!A:A,$C$174,'Quick Stats Data'!$B:$B,$C176,'Quick Stats Data'!$C:$C,$L$6))</f>
        <v>82.13</v>
      </c>
      <c r="P176" s="127">
        <f>IF(SUMIFS('Quick Stats Data'!D:D,'Quick Stats Data'!A:A,$C$174,'Quick Stats Data'!$B:$B,$C176,'Quick Stats Data'!$C:$C,$P$6)=0," ",SUMIFS('Quick Stats Data'!D:D,'Quick Stats Data'!A:A,$C$174,'Quick Stats Data'!$B:$B,$C176,'Quick Stats Data'!$C:$C,$P$6))</f>
        <v>76.67</v>
      </c>
      <c r="Q176" s="128" t="str">
        <f>IF(SUMIFS('Quick Stats Data'!K:K,'Quick Stats Data'!A:A,$C$174,'Quick Stats Data'!B:B,C176,'Quick Stats Data'!C:C,$P$6)&gt;=50,"**",(IF(SUMIFS('Quick Stats Data'!K:K,'Quick Stats Data'!A:A,$C$174,'Quick Stats Data'!B:B,C176,'Quick Stats Data'!C:C,$P$6)&gt;25,IF(SUMIFS('Quick Stats Data'!K:K,'Quick Stats Data'!A:A,$C$174,'Quick Stats Data'!B:B,C176,'Quick Stats Data'!C:C,$P$6),"*"," ")," ")))</f>
        <v xml:space="preserve"> </v>
      </c>
      <c r="R176" s="128">
        <f>IF(SUMIFS('Quick Stats Data'!E:E,'Quick Stats Data'!A:A,$C$174,'Quick Stats Data'!$B:$B,$C176,'Quick Stats Data'!$C:$C,$P$6)=0," ",SUMIFS('Quick Stats Data'!E:E,'Quick Stats Data'!A:A,$C$174,'Quick Stats Data'!$B:$B,$C176,'Quick Stats Data'!$C:$C,$P$6))</f>
        <v>73.48</v>
      </c>
      <c r="S176" s="128">
        <f>IF(SUMIFS('Quick Stats Data'!F:F,'Quick Stats Data'!A:A,$C$174,'Quick Stats Data'!$B:$B,$C176,'Quick Stats Data'!$C:$C,$P$6)=0," ",SUMIFS('Quick Stats Data'!F:F,'Quick Stats Data'!A:A,$C$174,'Quick Stats Data'!$B:$B,$C176,'Quick Stats Data'!$C:$C,$P$6))</f>
        <v>79.59</v>
      </c>
      <c r="T176" s="127">
        <f>SUMIFS('Quick Stats Data'!D:D,'Quick Stats Data'!$A:$A,$C$174,'Quick Stats Data'!$B:$B,$C176,'Quick Stats Data'!$C:$C,$T$6)</f>
        <v>79.23</v>
      </c>
      <c r="U176" s="127"/>
      <c r="V176" s="128">
        <f>SUMIFS('Quick Stats Data'!E:E,'Quick Stats Data'!$A:$A,$C$174,'Quick Stats Data'!$B:$B,$C176,'Quick Stats Data'!$C:$C,$T$6)</f>
        <v>77.66</v>
      </c>
      <c r="W176" s="128">
        <f>SUMIFS('Quick Stats Data'!F:F,'Quick Stats Data'!$A:$A,$C$174,'Quick Stats Data'!$B:$B,$C176,'Quick Stats Data'!$C:$C,$T$6)</f>
        <v>80.709999999999994</v>
      </c>
    </row>
    <row r="177" spans="1:26" ht="7.5" customHeight="1" thickBot="1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</row>
    <row r="178" spans="1:26" ht="15" customHeight="1" thickTop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</row>
    <row r="179" spans="1:26" s="141" customFormat="1" ht="30" customHeight="1">
      <c r="C179" s="155" t="s">
        <v>466</v>
      </c>
      <c r="D179" s="156" t="s">
        <v>91</v>
      </c>
      <c r="E179" s="156"/>
      <c r="F179" s="156" t="s">
        <v>90</v>
      </c>
      <c r="G179" s="156" t="s">
        <v>89</v>
      </c>
      <c r="H179" s="156" t="s">
        <v>91</v>
      </c>
      <c r="I179" s="156"/>
      <c r="J179" s="156" t="s">
        <v>90</v>
      </c>
      <c r="K179" s="156" t="s">
        <v>89</v>
      </c>
      <c r="L179" s="156" t="s">
        <v>91</v>
      </c>
      <c r="M179" s="156"/>
      <c r="N179" s="156" t="s">
        <v>90</v>
      </c>
      <c r="O179" s="156" t="s">
        <v>89</v>
      </c>
      <c r="P179" s="156" t="s">
        <v>91</v>
      </c>
      <c r="Q179" s="156"/>
      <c r="R179" s="156" t="s">
        <v>90</v>
      </c>
      <c r="S179" s="156" t="s">
        <v>89</v>
      </c>
      <c r="T179" s="156" t="s">
        <v>91</v>
      </c>
      <c r="U179" s="156"/>
      <c r="V179" s="156" t="s">
        <v>90</v>
      </c>
      <c r="W179" s="156" t="s">
        <v>89</v>
      </c>
    </row>
    <row r="180" spans="1:26" ht="15" customHeight="1">
      <c r="C180" s="126" t="s">
        <v>443</v>
      </c>
      <c r="D180" s="127">
        <f>IF(SUMIFS('Quick Stats Data'!D:D,'Quick Stats Data'!A:A,$C$179,'Quick Stats Data'!$B:$B,$C180,'Quick Stats Data'!$C:$C,$D$6)=0," ",SUMIFS('Quick Stats Data'!D:D,'Quick Stats Data'!A:A,$C$179,'Quick Stats Data'!$B:$B,$C180,'Quick Stats Data'!$C:$C,$D$6))</f>
        <v>38.57</v>
      </c>
      <c r="E180" s="128" t="str">
        <f>IF(SUMIFS('Quick Stats Data'!K:K,'Quick Stats Data'!A:A,$C$179,'Quick Stats Data'!B:B,C180,'Quick Stats Data'!C:C,$D$6)&gt;=50,"**",(IF(SUMIFS('Quick Stats Data'!K:K,'Quick Stats Data'!A:A,$C$179,'Quick Stats Data'!B:B,C180,'Quick Stats Data'!C:C,$D$6)&gt;25,IF(SUMIFS('Quick Stats Data'!K:K,'Quick Stats Data'!A:A,$C$179,'Quick Stats Data'!B:B,C180,'Quick Stats Data'!C:C,$D$6),"*"," ")," ")))</f>
        <v xml:space="preserve"> </v>
      </c>
      <c r="F180" s="128">
        <f>IF(SUMIFS('Quick Stats Data'!E:E,'Quick Stats Data'!A:A,$C$179,'Quick Stats Data'!$B:$B,$C180,'Quick Stats Data'!$C:$C,$D$6)=0," ",SUMIFS('Quick Stats Data'!E:E,'Quick Stats Data'!A:A,$C$179,'Quick Stats Data'!$B:$B,$C180,'Quick Stats Data'!$C:$C,$D$6))</f>
        <v>36.74</v>
      </c>
      <c r="G180" s="128">
        <f>IF(SUMIFS('Quick Stats Data'!F:F,'Quick Stats Data'!A:A,$C$179,'Quick Stats Data'!$B:$B,$C180,'Quick Stats Data'!$C:$C,$D$6)=0," ",SUMIFS('Quick Stats Data'!F:F,'Quick Stats Data'!A:A,$C$179,'Quick Stats Data'!$B:$B,$C180,'Quick Stats Data'!$C:$C,$D$6))</f>
        <v>40.44</v>
      </c>
      <c r="H180" s="127">
        <f>IF(SUMIFS('Quick Stats Data'!D:D,'Quick Stats Data'!A:A,$C$179,'Quick Stats Data'!$B:$B,$C180,'Quick Stats Data'!$C:$C,$H$6)=0," ",SUMIFS('Quick Stats Data'!D:D,'Quick Stats Data'!A:A,$C$179,'Quick Stats Data'!$B:$B,$C180,'Quick Stats Data'!$C:$C,$H$6))</f>
        <v>36.119999999999997</v>
      </c>
      <c r="I180" s="128" t="str">
        <f>IF(SUMIFS('Quick Stats Data'!K:K,'Quick Stats Data'!A:A,$C$179,'Quick Stats Data'!B:B,C180,'Quick Stats Data'!C:C,$H$6)&gt;=50,"**",(IF(SUMIFS('Quick Stats Data'!K:K,'Quick Stats Data'!A:A,$C$179,'Quick Stats Data'!B:B,C180,'Quick Stats Data'!C:C,$H$6)&gt;25,IF(SUMIFS('Quick Stats Data'!K:K,'Quick Stats Data'!A:A,$C$179,'Quick Stats Data'!B:B,C180,'Quick Stats Data'!C:C,$H$6),"*"," ")," ")))</f>
        <v xml:space="preserve"> </v>
      </c>
      <c r="J180" s="128">
        <f>IF(SUMIFS('Quick Stats Data'!E:E,'Quick Stats Data'!A:A,$C$179,'Quick Stats Data'!$B:$B,$C180,'Quick Stats Data'!$C:$C,$H$6)=0," ",SUMIFS('Quick Stats Data'!E:E,'Quick Stats Data'!A:A,$C$179,'Quick Stats Data'!$B:$B,$C180,'Quick Stats Data'!$C:$C,$H$6))</f>
        <v>34.43</v>
      </c>
      <c r="K180" s="128">
        <f>IF(SUMIFS('Quick Stats Data'!F:F,'Quick Stats Data'!A:A,$C$179,'Quick Stats Data'!$B:$B,$C180,'Quick Stats Data'!$C:$C,$H$6)=0," ",SUMIFS('Quick Stats Data'!F:F,'Quick Stats Data'!A:A,$C$179,'Quick Stats Data'!$B:$B,$C180,'Quick Stats Data'!$C:$C,$H$6))</f>
        <v>37.85</v>
      </c>
      <c r="L180" s="127">
        <f>IF(SUMIFS('Quick Stats Data'!D:D,'Quick Stats Data'!A:A,$C$179,'Quick Stats Data'!$B:$B,$C180,'Quick Stats Data'!$C:$C,$L$6)=0," ",SUMIFS('Quick Stats Data'!D:D,'Quick Stats Data'!A:A,$C$179,'Quick Stats Data'!$B:$B,$C180,'Quick Stats Data'!$C:$C,$L$6))</f>
        <v>36.270000000000003</v>
      </c>
      <c r="M180" s="128" t="str">
        <f>IF(SUMIFS('Quick Stats Data'!K:K,'Quick Stats Data'!A:A,$C$179,'Quick Stats Data'!B:B,C180,'Quick Stats Data'!C:C,$L$6)&gt;=50,"**",(IF(SUMIFS('Quick Stats Data'!K:K,'Quick Stats Data'!A:A,$C$179,'Quick Stats Data'!B:B,C180,'Quick Stats Data'!C:C,$L$6)&gt;25,IF(SUMIFS('Quick Stats Data'!K:K,'Quick Stats Data'!A:A,$C$179,'Quick Stats Data'!B:B,C180,'Quick Stats Data'!C:C,$L$6),"*"," ")," ")))</f>
        <v xml:space="preserve"> </v>
      </c>
      <c r="N180" s="128">
        <f>IF(SUMIFS('Quick Stats Data'!E:E,'Quick Stats Data'!A:A,$C$179,'Quick Stats Data'!$B:$B,$C180,'Quick Stats Data'!$C:$C,$L$6)=0," ",SUMIFS('Quick Stats Data'!E:E,'Quick Stats Data'!A:A,$C$179,'Quick Stats Data'!$B:$B,$C180,'Quick Stats Data'!$C:$C,$L$6))</f>
        <v>34.54</v>
      </c>
      <c r="O180" s="128">
        <f>IF(SUMIFS('Quick Stats Data'!F:F,'Quick Stats Data'!A:A,$C$179,'Quick Stats Data'!$B:$B,$C180,'Quick Stats Data'!$C:$C,$L$6)=0," ",SUMIFS('Quick Stats Data'!F:F,'Quick Stats Data'!A:A,$C$179,'Quick Stats Data'!$B:$B,$C180,'Quick Stats Data'!$C:$C,$L$6))</f>
        <v>38.049999999999997</v>
      </c>
      <c r="P180" s="127">
        <f>IF(SUMIFS('Quick Stats Data'!D:D,'Quick Stats Data'!A:A,$C$179,'Quick Stats Data'!$B:$B,$C180,'Quick Stats Data'!$C:$C,$P$6)=0," ",SUMIFS('Quick Stats Data'!D:D,'Quick Stats Data'!A:A,$C$179,'Quick Stats Data'!$B:$B,$C180,'Quick Stats Data'!$C:$C,$P$6))</f>
        <v>37.69</v>
      </c>
      <c r="Q180" s="128" t="str">
        <f>IF(SUMIFS('Quick Stats Data'!K:K,'Quick Stats Data'!A:A,$C$179,'Quick Stats Data'!B:B,C180,'Quick Stats Data'!C:C,$P$6)&gt;=50,"**",(IF(SUMIFS('Quick Stats Data'!K:K,'Quick Stats Data'!A:A,$C$179,'Quick Stats Data'!B:B,C180,'Quick Stats Data'!C:C,$P$6)&gt;25,IF(SUMIFS('Quick Stats Data'!K:K,'Quick Stats Data'!A:A,$C$179,'Quick Stats Data'!B:B,C180,'Quick Stats Data'!C:C,$P$6),"*"," ")," ")))</f>
        <v xml:space="preserve"> </v>
      </c>
      <c r="R180" s="128">
        <f>IF(SUMIFS('Quick Stats Data'!E:E,'Quick Stats Data'!A:A,$C$179,'Quick Stats Data'!$B:$B,$C180,'Quick Stats Data'!$C:$C,$P$6)=0," ",SUMIFS('Quick Stats Data'!E:E,'Quick Stats Data'!A:A,$C$179,'Quick Stats Data'!$B:$B,$C180,'Quick Stats Data'!$C:$C,$P$6))</f>
        <v>36.020000000000003</v>
      </c>
      <c r="S180" s="128">
        <f>IF(SUMIFS('Quick Stats Data'!F:F,'Quick Stats Data'!A:A,$C$179,'Quick Stats Data'!$B:$B,$C180,'Quick Stats Data'!$C:$C,$P$6)=0," ",SUMIFS('Quick Stats Data'!F:F,'Quick Stats Data'!A:A,$C$179,'Quick Stats Data'!$B:$B,$C180,'Quick Stats Data'!$C:$C,$P$6))</f>
        <v>39.39</v>
      </c>
      <c r="T180" s="127">
        <f>SUMIFS('Quick Stats Data'!D:D,'Quick Stats Data'!$A:$A,$C$179,'Quick Stats Data'!$B:$B,$C180,'Quick Stats Data'!$C:$C,$T$6)</f>
        <v>37.21</v>
      </c>
      <c r="U180" s="127"/>
      <c r="V180" s="128">
        <f>SUMIFS('Quick Stats Data'!E:E,'Quick Stats Data'!$A:$A,$C$179,'Quick Stats Data'!$B:$B,$C180,'Quick Stats Data'!$C:$C,$T$6)</f>
        <v>36.33</v>
      </c>
      <c r="W180" s="128">
        <f>SUMIFS('Quick Stats Data'!F:F,'Quick Stats Data'!$A:$A,$C$179,'Quick Stats Data'!$B:$B,$C180,'Quick Stats Data'!$C:$C,$T$6)</f>
        <v>38.090000000000003</v>
      </c>
    </row>
    <row r="181" spans="1:26" ht="15" customHeight="1">
      <c r="C181" s="126" t="s">
        <v>295</v>
      </c>
      <c r="D181" s="127">
        <f>IF(SUMIFS('Quick Stats Data'!D:D,'Quick Stats Data'!A:A,$C$179,'Quick Stats Data'!$B:$B,$C181,'Quick Stats Data'!$C:$C,$D$6)=0," ",SUMIFS('Quick Stats Data'!D:D,'Quick Stats Data'!A:A,$C$179,'Quick Stats Data'!$B:$B,$C181,'Quick Stats Data'!$C:$C,$D$6))</f>
        <v>34.5</v>
      </c>
      <c r="E181" s="128" t="str">
        <f>IF(SUMIFS('Quick Stats Data'!K:K,'Quick Stats Data'!A:A,$C$179,'Quick Stats Data'!B:B,C181,'Quick Stats Data'!C:C,$D$6)&gt;=50,"**",(IF(SUMIFS('Quick Stats Data'!K:K,'Quick Stats Data'!A:A,$C$179,'Quick Stats Data'!B:B,C181,'Quick Stats Data'!C:C,$D$6)&gt;25,IF(SUMIFS('Quick Stats Data'!K:K,'Quick Stats Data'!A:A,$C$179,'Quick Stats Data'!B:B,C181,'Quick Stats Data'!C:C,$D$6),"*"," ")," ")))</f>
        <v xml:space="preserve"> </v>
      </c>
      <c r="F181" s="128">
        <f>IF(SUMIFS('Quick Stats Data'!E:E,'Quick Stats Data'!A:A,$C$179,'Quick Stats Data'!$B:$B,$C181,'Quick Stats Data'!$C:$C,$D$6)=0," ",SUMIFS('Quick Stats Data'!E:E,'Quick Stats Data'!A:A,$C$179,'Quick Stats Data'!$B:$B,$C181,'Quick Stats Data'!$C:$C,$D$6))</f>
        <v>32.67</v>
      </c>
      <c r="G181" s="128">
        <f>IF(SUMIFS('Quick Stats Data'!F:F,'Quick Stats Data'!A:A,$C$179,'Quick Stats Data'!$B:$B,$C181,'Quick Stats Data'!$C:$C,$D$6)=0," ",SUMIFS('Quick Stats Data'!F:F,'Quick Stats Data'!A:A,$C$179,'Quick Stats Data'!$B:$B,$C181,'Quick Stats Data'!$C:$C,$D$6))</f>
        <v>36.369999999999997</v>
      </c>
      <c r="H181" s="127">
        <f>IF(SUMIFS('Quick Stats Data'!D:D,'Quick Stats Data'!A:A,$C$179,'Quick Stats Data'!$B:$B,$C181,'Quick Stats Data'!$C:$C,$H$6)=0," ",SUMIFS('Quick Stats Data'!D:D,'Quick Stats Data'!A:A,$C$179,'Quick Stats Data'!$B:$B,$C181,'Quick Stats Data'!$C:$C,$H$6))</f>
        <v>34.51</v>
      </c>
      <c r="I181" s="128" t="str">
        <f>IF(SUMIFS('Quick Stats Data'!K:K,'Quick Stats Data'!A:A,$C$179,'Quick Stats Data'!B:B,C181,'Quick Stats Data'!C:C,$H$6)&gt;=50,"**",(IF(SUMIFS('Quick Stats Data'!K:K,'Quick Stats Data'!A:A,$C$179,'Quick Stats Data'!B:B,C181,'Quick Stats Data'!C:C,$H$6)&gt;25,IF(SUMIFS('Quick Stats Data'!K:K,'Quick Stats Data'!A:A,$C$179,'Quick Stats Data'!B:B,C181,'Quick Stats Data'!C:C,$H$6),"*"," ")," ")))</f>
        <v xml:space="preserve"> </v>
      </c>
      <c r="J181" s="128">
        <f>IF(SUMIFS('Quick Stats Data'!E:E,'Quick Stats Data'!A:A,$C$179,'Quick Stats Data'!$B:$B,$C181,'Quick Stats Data'!$C:$C,$H$6)=0," ",SUMIFS('Quick Stats Data'!E:E,'Quick Stats Data'!A:A,$C$179,'Quick Stats Data'!$B:$B,$C181,'Quick Stats Data'!$C:$C,$H$6))</f>
        <v>32.799999999999997</v>
      </c>
      <c r="K181" s="128">
        <f>IF(SUMIFS('Quick Stats Data'!F:F,'Quick Stats Data'!A:A,$C$179,'Quick Stats Data'!$B:$B,$C181,'Quick Stats Data'!$C:$C,$H$6)=0," ",SUMIFS('Quick Stats Data'!F:F,'Quick Stats Data'!A:A,$C$179,'Quick Stats Data'!$B:$B,$C181,'Quick Stats Data'!$C:$C,$H$6))</f>
        <v>36.26</v>
      </c>
      <c r="L181" s="127">
        <f>IF(SUMIFS('Quick Stats Data'!D:D,'Quick Stats Data'!A:A,$C$179,'Quick Stats Data'!$B:$B,$C181,'Quick Stats Data'!$C:$C,$L$6)=0," ",SUMIFS('Quick Stats Data'!D:D,'Quick Stats Data'!A:A,$C$179,'Quick Stats Data'!$B:$B,$C181,'Quick Stats Data'!$C:$C,$L$6))</f>
        <v>34.119999999999997</v>
      </c>
      <c r="M181" s="128" t="str">
        <f>IF(SUMIFS('Quick Stats Data'!K:K,'Quick Stats Data'!A:A,$C$179,'Quick Stats Data'!B:B,C181,'Quick Stats Data'!C:C,$L$6)&gt;=50,"**",(IF(SUMIFS('Quick Stats Data'!K:K,'Quick Stats Data'!A:A,$C$179,'Quick Stats Data'!B:B,C181,'Quick Stats Data'!C:C,$L$6)&gt;25,IF(SUMIFS('Quick Stats Data'!K:K,'Quick Stats Data'!A:A,$C$179,'Quick Stats Data'!B:B,C181,'Quick Stats Data'!C:C,$L$6),"*"," ")," ")))</f>
        <v xml:space="preserve"> </v>
      </c>
      <c r="N181" s="128">
        <f>IF(SUMIFS('Quick Stats Data'!E:E,'Quick Stats Data'!A:A,$C$179,'Quick Stats Data'!$B:$B,$C181,'Quick Stats Data'!$C:$C,$L$6)=0," ",SUMIFS('Quick Stats Data'!E:E,'Quick Stats Data'!A:A,$C$179,'Quick Stats Data'!$B:$B,$C181,'Quick Stats Data'!$C:$C,$L$6))</f>
        <v>32.380000000000003</v>
      </c>
      <c r="O181" s="128">
        <f>IF(SUMIFS('Quick Stats Data'!F:F,'Quick Stats Data'!A:A,$C$179,'Quick Stats Data'!$B:$B,$C181,'Quick Stats Data'!$C:$C,$L$6)=0," ",SUMIFS('Quick Stats Data'!F:F,'Quick Stats Data'!A:A,$C$179,'Quick Stats Data'!$B:$B,$C181,'Quick Stats Data'!$C:$C,$L$6))</f>
        <v>35.89</v>
      </c>
      <c r="P181" s="127">
        <f>IF(SUMIFS('Quick Stats Data'!D:D,'Quick Stats Data'!A:A,$C$179,'Quick Stats Data'!$B:$B,$C181,'Quick Stats Data'!$C:$C,$P$6)=0," ",SUMIFS('Quick Stats Data'!D:D,'Quick Stats Data'!A:A,$C$179,'Quick Stats Data'!$B:$B,$C181,'Quick Stats Data'!$C:$C,$P$6))</f>
        <v>32.99</v>
      </c>
      <c r="Q181" s="128" t="str">
        <f>IF(SUMIFS('Quick Stats Data'!K:K,'Quick Stats Data'!A:A,$C$179,'Quick Stats Data'!B:B,C181,'Quick Stats Data'!C:C,$P$6)&gt;=50,"**",(IF(SUMIFS('Quick Stats Data'!K:K,'Quick Stats Data'!A:A,$C$179,'Quick Stats Data'!B:B,C181,'Quick Stats Data'!C:C,$P$6)&gt;25,IF(SUMIFS('Quick Stats Data'!K:K,'Quick Stats Data'!A:A,$C$179,'Quick Stats Data'!B:B,C181,'Quick Stats Data'!C:C,$P$6),"*"," ")," ")))</f>
        <v xml:space="preserve"> </v>
      </c>
      <c r="R181" s="128">
        <f>IF(SUMIFS('Quick Stats Data'!E:E,'Quick Stats Data'!A:A,$C$179,'Quick Stats Data'!$B:$B,$C181,'Quick Stats Data'!$C:$C,$P$6)=0," ",SUMIFS('Quick Stats Data'!E:E,'Quick Stats Data'!A:A,$C$179,'Quick Stats Data'!$B:$B,$C181,'Quick Stats Data'!$C:$C,$P$6))</f>
        <v>31.35</v>
      </c>
      <c r="S181" s="128">
        <f>IF(SUMIFS('Quick Stats Data'!F:F,'Quick Stats Data'!A:A,$C$179,'Quick Stats Data'!$B:$B,$C181,'Quick Stats Data'!$C:$C,$P$6)=0," ",SUMIFS('Quick Stats Data'!F:F,'Quick Stats Data'!A:A,$C$179,'Quick Stats Data'!$B:$B,$C181,'Quick Stats Data'!$C:$C,$P$6))</f>
        <v>34.67</v>
      </c>
      <c r="T181" s="127">
        <f>SUMIFS('Quick Stats Data'!D:D,'Quick Stats Data'!$A:$A,$C$179,'Quick Stats Data'!$B:$B,$C181,'Quick Stats Data'!$C:$C,$T$6)</f>
        <v>34.020000000000003</v>
      </c>
      <c r="U181" s="127"/>
      <c r="V181" s="128">
        <f>SUMIFS('Quick Stats Data'!E:E,'Quick Stats Data'!$A:$A,$C$179,'Quick Stats Data'!$B:$B,$C181,'Quick Stats Data'!$C:$C,$T$6)</f>
        <v>33.15</v>
      </c>
      <c r="W181" s="128">
        <f>SUMIFS('Quick Stats Data'!F:F,'Quick Stats Data'!$A:$A,$C$179,'Quick Stats Data'!$B:$B,$C181,'Quick Stats Data'!$C:$C,$T$6)</f>
        <v>34.9</v>
      </c>
    </row>
    <row r="182" spans="1:26" ht="15" customHeight="1">
      <c r="C182" s="126" t="s">
        <v>444</v>
      </c>
      <c r="D182" s="127">
        <f>IF(SUMIFS('Quick Stats Data'!D:D,'Quick Stats Data'!A:A,$C$179,'Quick Stats Data'!$B:$B,$C182,'Quick Stats Data'!$C:$C,$D$6)=0," ",SUMIFS('Quick Stats Data'!D:D,'Quick Stats Data'!A:A,$C$179,'Quick Stats Data'!$B:$B,$C182,'Quick Stats Data'!$C:$C,$D$6))</f>
        <v>23.43</v>
      </c>
      <c r="E182" s="128" t="str">
        <f>IF(SUMIFS('Quick Stats Data'!K:K,'Quick Stats Data'!A:A,$C$179,'Quick Stats Data'!B:B,C182,'Quick Stats Data'!C:C,$D$6)&gt;=50,"**",(IF(SUMIFS('Quick Stats Data'!K:K,'Quick Stats Data'!A:A,$C$179,'Quick Stats Data'!B:B,C182,'Quick Stats Data'!C:C,$D$6)&gt;25,IF(SUMIFS('Quick Stats Data'!K:K,'Quick Stats Data'!A:A,$C$179,'Quick Stats Data'!B:B,C182,'Quick Stats Data'!C:C,$D$6),"*"," ")," ")))</f>
        <v xml:space="preserve"> </v>
      </c>
      <c r="F182" s="128">
        <f>IF(SUMIFS('Quick Stats Data'!E:E,'Quick Stats Data'!A:A,$C$179,'Quick Stats Data'!$B:$B,$C182,'Quick Stats Data'!$C:$C,$D$6)=0," ",SUMIFS('Quick Stats Data'!E:E,'Quick Stats Data'!A:A,$C$179,'Quick Stats Data'!$B:$B,$C182,'Quick Stats Data'!$C:$C,$D$6))</f>
        <v>21.84</v>
      </c>
      <c r="G182" s="128">
        <f>IF(SUMIFS('Quick Stats Data'!F:F,'Quick Stats Data'!A:A,$C$179,'Quick Stats Data'!$B:$B,$C182,'Quick Stats Data'!$C:$C,$D$6)=0," ",SUMIFS('Quick Stats Data'!F:F,'Quick Stats Data'!A:A,$C$179,'Quick Stats Data'!$B:$B,$C182,'Quick Stats Data'!$C:$C,$D$6))</f>
        <v>25.1</v>
      </c>
      <c r="H182" s="127">
        <f>IF(SUMIFS('Quick Stats Data'!D:D,'Quick Stats Data'!A:A,$C$179,'Quick Stats Data'!$B:$B,$C182,'Quick Stats Data'!$C:$C,$H$6)=0," ",SUMIFS('Quick Stats Data'!D:D,'Quick Stats Data'!A:A,$C$179,'Quick Stats Data'!$B:$B,$C182,'Quick Stats Data'!$C:$C,$H$6))</f>
        <v>24.25</v>
      </c>
      <c r="I182" s="128" t="str">
        <f>IF(SUMIFS('Quick Stats Data'!K:K,'Quick Stats Data'!A:A,$C$179,'Quick Stats Data'!B:B,C182,'Quick Stats Data'!C:C,$H$6)&gt;=50,"**",(IF(SUMIFS('Quick Stats Data'!K:K,'Quick Stats Data'!A:A,$C$179,'Quick Stats Data'!B:B,C182,'Quick Stats Data'!C:C,$H$6)&gt;25,IF(SUMIFS('Quick Stats Data'!K:K,'Quick Stats Data'!A:A,$C$179,'Quick Stats Data'!B:B,C182,'Quick Stats Data'!C:C,$H$6),"*"," ")," ")))</f>
        <v xml:space="preserve"> </v>
      </c>
      <c r="J182" s="128">
        <f>IF(SUMIFS('Quick Stats Data'!E:E,'Quick Stats Data'!A:A,$C$179,'Quick Stats Data'!$B:$B,$C182,'Quick Stats Data'!$C:$C,$H$6)=0," ",SUMIFS('Quick Stats Data'!E:E,'Quick Stats Data'!A:A,$C$179,'Quick Stats Data'!$B:$B,$C182,'Quick Stats Data'!$C:$C,$H$6))</f>
        <v>22.69</v>
      </c>
      <c r="K182" s="128">
        <f>IF(SUMIFS('Quick Stats Data'!F:F,'Quick Stats Data'!A:A,$C$179,'Quick Stats Data'!$B:$B,$C182,'Quick Stats Data'!$C:$C,$H$6)=0," ",SUMIFS('Quick Stats Data'!F:F,'Quick Stats Data'!A:A,$C$179,'Quick Stats Data'!$B:$B,$C182,'Quick Stats Data'!$C:$C,$H$6))</f>
        <v>25.89</v>
      </c>
      <c r="L182" s="127">
        <f>IF(SUMIFS('Quick Stats Data'!D:D,'Quick Stats Data'!A:A,$C$179,'Quick Stats Data'!$B:$B,$C182,'Quick Stats Data'!$C:$C,$L$6)=0," ",SUMIFS('Quick Stats Data'!D:D,'Quick Stats Data'!A:A,$C$179,'Quick Stats Data'!$B:$B,$C182,'Quick Stats Data'!$C:$C,$L$6))</f>
        <v>24.93</v>
      </c>
      <c r="M182" s="128" t="str">
        <f>IF(SUMIFS('Quick Stats Data'!K:K,'Quick Stats Data'!A:A,$C$179,'Quick Stats Data'!B:B,C182,'Quick Stats Data'!C:C,$L$6)&gt;=50,"**",(IF(SUMIFS('Quick Stats Data'!K:K,'Quick Stats Data'!A:A,$C$179,'Quick Stats Data'!B:B,C182,'Quick Stats Data'!C:C,$L$6)&gt;25,IF(SUMIFS('Quick Stats Data'!K:K,'Quick Stats Data'!A:A,$C$179,'Quick Stats Data'!B:B,C182,'Quick Stats Data'!C:C,$L$6),"*"," ")," ")))</f>
        <v xml:space="preserve"> </v>
      </c>
      <c r="N182" s="128">
        <f>IF(SUMIFS('Quick Stats Data'!E:E,'Quick Stats Data'!A:A,$C$179,'Quick Stats Data'!$B:$B,$C182,'Quick Stats Data'!$C:$C,$L$6)=0," ",SUMIFS('Quick Stats Data'!E:E,'Quick Stats Data'!A:A,$C$179,'Quick Stats Data'!$B:$B,$C182,'Quick Stats Data'!$C:$C,$L$6))</f>
        <v>23.34</v>
      </c>
      <c r="O182" s="128">
        <f>IF(SUMIFS('Quick Stats Data'!F:F,'Quick Stats Data'!A:A,$C$179,'Quick Stats Data'!$B:$B,$C182,'Quick Stats Data'!$C:$C,$L$6)=0," ",SUMIFS('Quick Stats Data'!F:F,'Quick Stats Data'!A:A,$C$179,'Quick Stats Data'!$B:$B,$C182,'Quick Stats Data'!$C:$C,$L$6))</f>
        <v>26.59</v>
      </c>
      <c r="P182" s="127">
        <f>IF(SUMIFS('Quick Stats Data'!D:D,'Quick Stats Data'!A:A,$C$179,'Quick Stats Data'!$B:$B,$C182,'Quick Stats Data'!$C:$C,$P$6)=0," ",SUMIFS('Quick Stats Data'!D:D,'Quick Stats Data'!A:A,$C$179,'Quick Stats Data'!$B:$B,$C182,'Quick Stats Data'!$C:$C,$P$6))</f>
        <v>25.05</v>
      </c>
      <c r="Q182" s="128" t="str">
        <f>IF(SUMIFS('Quick Stats Data'!K:K,'Quick Stats Data'!A:A,$C$179,'Quick Stats Data'!B:B,C182,'Quick Stats Data'!C:C,$P$6)&gt;=50,"**",(IF(SUMIFS('Quick Stats Data'!K:K,'Quick Stats Data'!A:A,$C$179,'Quick Stats Data'!B:B,C182,'Quick Stats Data'!C:C,$P$6)&gt;25,IF(SUMIFS('Quick Stats Data'!K:K,'Quick Stats Data'!A:A,$C$179,'Quick Stats Data'!B:B,C182,'Quick Stats Data'!C:C,$P$6),"*"," ")," ")))</f>
        <v xml:space="preserve"> </v>
      </c>
      <c r="R182" s="128">
        <f>IF(SUMIFS('Quick Stats Data'!E:E,'Quick Stats Data'!A:A,$C$179,'Quick Stats Data'!$B:$B,$C182,'Quick Stats Data'!$C:$C,$P$6)=0," ",SUMIFS('Quick Stats Data'!E:E,'Quick Stats Data'!A:A,$C$179,'Quick Stats Data'!$B:$B,$C182,'Quick Stats Data'!$C:$C,$P$6))</f>
        <v>23.53</v>
      </c>
      <c r="S182" s="128">
        <f>IF(SUMIFS('Quick Stats Data'!F:F,'Quick Stats Data'!A:A,$C$179,'Quick Stats Data'!$B:$B,$C182,'Quick Stats Data'!$C:$C,$P$6)=0," ",SUMIFS('Quick Stats Data'!F:F,'Quick Stats Data'!A:A,$C$179,'Quick Stats Data'!$B:$B,$C182,'Quick Stats Data'!$C:$C,$P$6))</f>
        <v>26.62</v>
      </c>
      <c r="T182" s="127">
        <f>SUMIFS('Quick Stats Data'!D:D,'Quick Stats Data'!$A:$A,$C$179,'Quick Stats Data'!$B:$B,$C182,'Quick Stats Data'!$C:$C,$T$6)</f>
        <v>24.41</v>
      </c>
      <c r="U182" s="127"/>
      <c r="V182" s="128">
        <f>SUMIFS('Quick Stats Data'!E:E,'Quick Stats Data'!$A:$A,$C$179,'Quick Stats Data'!$B:$B,$C182,'Quick Stats Data'!$C:$C,$T$6)</f>
        <v>23.62</v>
      </c>
      <c r="W182" s="128">
        <f>SUMIFS('Quick Stats Data'!F:F,'Quick Stats Data'!$A:$A,$C$179,'Quick Stats Data'!$B:$B,$C182,'Quick Stats Data'!$C:$C,$T$6)</f>
        <v>25.22</v>
      </c>
    </row>
    <row r="183" spans="1:26" ht="15" customHeight="1">
      <c r="C183" s="126" t="s">
        <v>300</v>
      </c>
      <c r="D183" s="127">
        <f>IF(SUMIFS('Quick Stats Data'!D:D,'Quick Stats Data'!A:A,$C$179,'Quick Stats Data'!$B:$B,$C183,'Quick Stats Data'!$C:$C,$D$6)=0," ",SUMIFS('Quick Stats Data'!D:D,'Quick Stats Data'!A:A,$C$179,'Quick Stats Data'!$B:$B,$C183,'Quick Stats Data'!$C:$C,$D$6))</f>
        <v>3.07</v>
      </c>
      <c r="E183" s="128" t="str">
        <f>IF(SUMIFS('Quick Stats Data'!K:K,'Quick Stats Data'!A:A,$C$179,'Quick Stats Data'!B:B,C183,'Quick Stats Data'!C:C,$D$6)&gt;=50,"**",(IF(SUMIFS('Quick Stats Data'!K:K,'Quick Stats Data'!A:A,$C$179,'Quick Stats Data'!B:B,C183,'Quick Stats Data'!C:C,$D$6)&gt;25,IF(SUMIFS('Quick Stats Data'!K:K,'Quick Stats Data'!A:A,$C$179,'Quick Stats Data'!B:B,C183,'Quick Stats Data'!C:C,$D$6),"*"," ")," ")))</f>
        <v xml:space="preserve"> </v>
      </c>
      <c r="F183" s="128">
        <f>IF(SUMIFS('Quick Stats Data'!E:E,'Quick Stats Data'!A:A,$C$179,'Quick Stats Data'!$B:$B,$C183,'Quick Stats Data'!$C:$C,$D$6)=0," ",SUMIFS('Quick Stats Data'!E:E,'Quick Stats Data'!A:A,$C$179,'Quick Stats Data'!$B:$B,$C183,'Quick Stats Data'!$C:$C,$D$6))</f>
        <v>2.62</v>
      </c>
      <c r="G183" s="128">
        <f>IF(SUMIFS('Quick Stats Data'!F:F,'Quick Stats Data'!A:A,$C$179,'Quick Stats Data'!$B:$B,$C183,'Quick Stats Data'!$C:$C,$D$6)=0," ",SUMIFS('Quick Stats Data'!F:F,'Quick Stats Data'!A:A,$C$179,'Quick Stats Data'!$B:$B,$C183,'Quick Stats Data'!$C:$C,$D$6))</f>
        <v>3.6</v>
      </c>
      <c r="H183" s="127">
        <f>IF(SUMIFS('Quick Stats Data'!D:D,'Quick Stats Data'!A:A,$C$179,'Quick Stats Data'!$B:$B,$C183,'Quick Stats Data'!$C:$C,$H$6)=0," ",SUMIFS('Quick Stats Data'!D:D,'Quick Stats Data'!A:A,$C$179,'Quick Stats Data'!$B:$B,$C183,'Quick Stats Data'!$C:$C,$H$6))</f>
        <v>4.7300000000000004</v>
      </c>
      <c r="I183" s="128" t="str">
        <f>IF(SUMIFS('Quick Stats Data'!K:K,'Quick Stats Data'!A:A,$C$179,'Quick Stats Data'!B:B,C183,'Quick Stats Data'!C:C,$H$6)&gt;=50,"**",(IF(SUMIFS('Quick Stats Data'!K:K,'Quick Stats Data'!A:A,$C$179,'Quick Stats Data'!B:B,C183,'Quick Stats Data'!C:C,$H$6)&gt;25,IF(SUMIFS('Quick Stats Data'!K:K,'Quick Stats Data'!A:A,$C$179,'Quick Stats Data'!B:B,C183,'Quick Stats Data'!C:C,$H$6),"*"," ")," ")))</f>
        <v xml:space="preserve"> </v>
      </c>
      <c r="J183" s="128">
        <f>IF(SUMIFS('Quick Stats Data'!E:E,'Quick Stats Data'!A:A,$C$179,'Quick Stats Data'!$B:$B,$C183,'Quick Stats Data'!$C:$C,$H$6)=0," ",SUMIFS('Quick Stats Data'!E:E,'Quick Stats Data'!A:A,$C$179,'Quick Stats Data'!$B:$B,$C183,'Quick Stats Data'!$C:$C,$H$6))</f>
        <v>4.09</v>
      </c>
      <c r="K183" s="128">
        <f>IF(SUMIFS('Quick Stats Data'!F:F,'Quick Stats Data'!A:A,$C$179,'Quick Stats Data'!$B:$B,$C183,'Quick Stats Data'!$C:$C,$H$6)=0," ",SUMIFS('Quick Stats Data'!F:F,'Quick Stats Data'!A:A,$C$179,'Quick Stats Data'!$B:$B,$C183,'Quick Stats Data'!$C:$C,$H$6))</f>
        <v>5.46</v>
      </c>
      <c r="L183" s="127">
        <f>IF(SUMIFS('Quick Stats Data'!D:D,'Quick Stats Data'!A:A,$C$179,'Quick Stats Data'!$B:$B,$C183,'Quick Stats Data'!$C:$C,$L$6)=0," ",SUMIFS('Quick Stats Data'!D:D,'Quick Stats Data'!A:A,$C$179,'Quick Stats Data'!$B:$B,$C183,'Quick Stats Data'!$C:$C,$L$6))</f>
        <v>4.32</v>
      </c>
      <c r="M183" s="128" t="str">
        <f>IF(SUMIFS('Quick Stats Data'!K:K,'Quick Stats Data'!A:A,$C$179,'Quick Stats Data'!B:B,C183,'Quick Stats Data'!C:C,$L$6)&gt;=50,"**",(IF(SUMIFS('Quick Stats Data'!K:K,'Quick Stats Data'!A:A,$C$179,'Quick Stats Data'!B:B,C183,'Quick Stats Data'!C:C,$L$6)&gt;25,IF(SUMIFS('Quick Stats Data'!K:K,'Quick Stats Data'!A:A,$C$179,'Quick Stats Data'!B:B,C183,'Quick Stats Data'!C:C,$L$6),"*"," ")," ")))</f>
        <v xml:space="preserve"> </v>
      </c>
      <c r="N183" s="128">
        <f>IF(SUMIFS('Quick Stats Data'!E:E,'Quick Stats Data'!A:A,$C$179,'Quick Stats Data'!$B:$B,$C183,'Quick Stats Data'!$C:$C,$L$6)=0," ",SUMIFS('Quick Stats Data'!E:E,'Quick Stats Data'!A:A,$C$179,'Quick Stats Data'!$B:$B,$C183,'Quick Stats Data'!$C:$C,$L$6))</f>
        <v>3.72</v>
      </c>
      <c r="O183" s="128">
        <f>IF(SUMIFS('Quick Stats Data'!F:F,'Quick Stats Data'!A:A,$C$179,'Quick Stats Data'!$B:$B,$C183,'Quick Stats Data'!$C:$C,$L$6)=0," ",SUMIFS('Quick Stats Data'!F:F,'Quick Stats Data'!A:A,$C$179,'Quick Stats Data'!$B:$B,$C183,'Quick Stats Data'!$C:$C,$L$6))</f>
        <v>5.01</v>
      </c>
      <c r="P183" s="127">
        <f>IF(SUMIFS('Quick Stats Data'!D:D,'Quick Stats Data'!A:A,$C$179,'Quick Stats Data'!$B:$B,$C183,'Quick Stats Data'!$C:$C,$P$6)=0," ",SUMIFS('Quick Stats Data'!D:D,'Quick Stats Data'!A:A,$C$179,'Quick Stats Data'!$B:$B,$C183,'Quick Stats Data'!$C:$C,$P$6))</f>
        <v>3.82</v>
      </c>
      <c r="Q183" s="128" t="str">
        <f>IF(SUMIFS('Quick Stats Data'!K:K,'Quick Stats Data'!A:A,$C$179,'Quick Stats Data'!B:B,C183,'Quick Stats Data'!C:C,$P$6)&gt;=50,"**",(IF(SUMIFS('Quick Stats Data'!K:K,'Quick Stats Data'!A:A,$C$179,'Quick Stats Data'!B:B,C183,'Quick Stats Data'!C:C,$P$6)&gt;25,IF(SUMIFS('Quick Stats Data'!K:K,'Quick Stats Data'!A:A,$C$179,'Quick Stats Data'!B:B,C183,'Quick Stats Data'!C:C,$P$6),"*"," ")," ")))</f>
        <v xml:space="preserve"> </v>
      </c>
      <c r="R183" s="128">
        <f>IF(SUMIFS('Quick Stats Data'!E:E,'Quick Stats Data'!A:A,$C$179,'Quick Stats Data'!$B:$B,$C183,'Quick Stats Data'!$C:$C,$P$6)=0," ",SUMIFS('Quick Stats Data'!E:E,'Quick Stats Data'!A:A,$C$179,'Quick Stats Data'!$B:$B,$C183,'Quick Stats Data'!$C:$C,$P$6))</f>
        <v>3.25</v>
      </c>
      <c r="S183" s="128">
        <f>IF(SUMIFS('Quick Stats Data'!F:F,'Quick Stats Data'!A:A,$C$179,'Quick Stats Data'!$B:$B,$C183,'Quick Stats Data'!$C:$C,$P$6)=0," ",SUMIFS('Quick Stats Data'!F:F,'Quick Stats Data'!A:A,$C$179,'Quick Stats Data'!$B:$B,$C183,'Quick Stats Data'!$C:$C,$P$6))</f>
        <v>4.4800000000000004</v>
      </c>
      <c r="T183" s="127">
        <f>SUMIFS('Quick Stats Data'!D:D,'Quick Stats Data'!$A:$A,$C$179,'Quick Stats Data'!$B:$B,$C183,'Quick Stats Data'!$C:$C,$T$6)</f>
        <v>3.95</v>
      </c>
      <c r="U183" s="127"/>
      <c r="V183" s="128">
        <f>SUMIFS('Quick Stats Data'!E:E,'Quick Stats Data'!$A:$A,$C$179,'Quick Stats Data'!$B:$B,$C183,'Quick Stats Data'!$C:$C,$T$6)</f>
        <v>3.65</v>
      </c>
      <c r="W183" s="128">
        <f>SUMIFS('Quick Stats Data'!F:F,'Quick Stats Data'!$A:$A,$C$179,'Quick Stats Data'!$B:$B,$C183,'Quick Stats Data'!$C:$C,$T$6)</f>
        <v>4.28</v>
      </c>
    </row>
    <row r="184" spans="1:26" ht="15" customHeight="1">
      <c r="C184" s="63"/>
      <c r="D184" s="68"/>
      <c r="E184" s="68"/>
      <c r="F184" s="63"/>
      <c r="G184" s="63"/>
      <c r="H184" s="68"/>
      <c r="I184" s="68"/>
      <c r="J184" s="63"/>
      <c r="K184" s="63"/>
      <c r="L184" s="68"/>
      <c r="M184" s="68"/>
      <c r="N184" s="63"/>
      <c r="O184" s="63"/>
      <c r="P184" s="68"/>
      <c r="Q184" s="68"/>
      <c r="R184" s="63"/>
      <c r="S184" s="63"/>
      <c r="T184" s="68"/>
      <c r="U184" s="68"/>
      <c r="V184" s="63"/>
      <c r="W184" s="63"/>
      <c r="X184" s="52"/>
    </row>
    <row r="185" spans="1:26" ht="30" customHeight="1">
      <c r="C185" s="155" t="s">
        <v>467</v>
      </c>
      <c r="D185" s="156" t="s">
        <v>91</v>
      </c>
      <c r="E185" s="156"/>
      <c r="F185" s="156" t="s">
        <v>90</v>
      </c>
      <c r="G185" s="156" t="s">
        <v>89</v>
      </c>
      <c r="H185" s="156" t="s">
        <v>91</v>
      </c>
      <c r="I185" s="156"/>
      <c r="J185" s="156" t="s">
        <v>90</v>
      </c>
      <c r="K185" s="156" t="s">
        <v>89</v>
      </c>
      <c r="L185" s="156" t="s">
        <v>91</v>
      </c>
      <c r="M185" s="156"/>
      <c r="N185" s="156" t="s">
        <v>90</v>
      </c>
      <c r="O185" s="156" t="s">
        <v>89</v>
      </c>
      <c r="P185" s="156" t="s">
        <v>91</v>
      </c>
      <c r="Q185" s="156"/>
      <c r="R185" s="156" t="s">
        <v>90</v>
      </c>
      <c r="S185" s="156" t="s">
        <v>89</v>
      </c>
      <c r="T185" s="156" t="s">
        <v>91</v>
      </c>
      <c r="U185" s="156"/>
      <c r="V185" s="156" t="s">
        <v>90</v>
      </c>
      <c r="W185" s="156" t="s">
        <v>89</v>
      </c>
      <c r="X185" s="52"/>
    </row>
    <row r="186" spans="1:26" ht="15" customHeight="1">
      <c r="C186" s="126" t="s">
        <v>298</v>
      </c>
      <c r="D186" s="127">
        <f>IF(SUMIFS('Quick Stats Data'!D:D,'Quick Stats Data'!A:A,$C$185,'Quick Stats Data'!$B:$B,$C186,'Quick Stats Data'!$C:$C,$D$6)=0," ",SUMIFS('Quick Stats Data'!D:D,'Quick Stats Data'!A:A,$C$185,'Quick Stats Data'!$B:$B,$C186,'Quick Stats Data'!$C:$C,$D$6))</f>
        <v>10.9</v>
      </c>
      <c r="E186" s="128" t="str">
        <f>IF(SUMIFS('Quick Stats Data'!K:K,'Quick Stats Data'!A:A,$C$185,'Quick Stats Data'!B:B,C186,'Quick Stats Data'!C:C,$D$6)&gt;=50,"**",(IF(SUMIFS('Quick Stats Data'!K:K,'Quick Stats Data'!A:A,$C$185,'Quick Stats Data'!B:B,C186,'Quick Stats Data'!C:C,$D$6)&gt;25,IF(SUMIFS('Quick Stats Data'!K:K,'Quick Stats Data'!A:A,$C$185,'Quick Stats Data'!B:B,C186,'Quick Stats Data'!C:C,$D$6),"*"," ")," ")))</f>
        <v xml:space="preserve"> </v>
      </c>
      <c r="F186" s="128">
        <f>IF(SUMIFS('Quick Stats Data'!E:E,'Quick Stats Data'!A:A,$C$185,'Quick Stats Data'!$B:$B,$C186,'Quick Stats Data'!$C:$C,$D$6)=0," ",SUMIFS('Quick Stats Data'!E:E,'Quick Stats Data'!A:A,$C$185,'Quick Stats Data'!$B:$B,$C186,'Quick Stats Data'!$C:$C,$D$6))</f>
        <v>9.76</v>
      </c>
      <c r="G186" s="128">
        <f>IF(SUMIFS('Quick Stats Data'!F:F,'Quick Stats Data'!A:A,$C$185,'Quick Stats Data'!$B:$B,$C186,'Quick Stats Data'!$C:$C,$D$6)=0," ",SUMIFS('Quick Stats Data'!F:F,'Quick Stats Data'!A:A,$C$185,'Quick Stats Data'!$B:$B,$C186,'Quick Stats Data'!$C:$C,$D$6))</f>
        <v>12.16</v>
      </c>
      <c r="H186" s="127">
        <f>IF(SUMIFS('Quick Stats Data'!D:D,'Quick Stats Data'!A:A,$C$185,'Quick Stats Data'!$B:$B,$C186,'Quick Stats Data'!$C:$C,$H$6)=0," ",SUMIFS('Quick Stats Data'!D:D,'Quick Stats Data'!A:A,$C$185,'Quick Stats Data'!$B:$B,$C186,'Quick Stats Data'!$C:$C,$H$6))</f>
        <v>10.48</v>
      </c>
      <c r="I186" s="128" t="str">
        <f>IF(SUMIFS('Quick Stats Data'!K:K,'Quick Stats Data'!A:A,$C$185,'Quick Stats Data'!B:B,C186,'Quick Stats Data'!C:C,$H$6)&gt;=50,"**",(IF(SUMIFS('Quick Stats Data'!K:K,'Quick Stats Data'!A:A,$C$185,'Quick Stats Data'!B:B,C186,'Quick Stats Data'!C:C,$H$6)&gt;25,IF(SUMIFS('Quick Stats Data'!K:K,'Quick Stats Data'!A:A,$C$185,'Quick Stats Data'!B:B,C186,'Quick Stats Data'!C:C,$H$6),"*"," ")," ")))</f>
        <v xml:space="preserve"> </v>
      </c>
      <c r="J186" s="128">
        <f>IF(SUMIFS('Quick Stats Data'!E:E,'Quick Stats Data'!A:A,$C$185,'Quick Stats Data'!$B:$B,$C186,'Quick Stats Data'!$C:$C,$H$6)=0," ",SUMIFS('Quick Stats Data'!E:E,'Quick Stats Data'!A:A,$C$185,'Quick Stats Data'!$B:$B,$C186,'Quick Stats Data'!$C:$C,$H$6))</f>
        <v>9.44</v>
      </c>
      <c r="K186" s="128">
        <f>IF(SUMIFS('Quick Stats Data'!F:F,'Quick Stats Data'!A:A,$C$185,'Quick Stats Data'!$B:$B,$C186,'Quick Stats Data'!$C:$C,$H$6)=0," ",SUMIFS('Quick Stats Data'!F:F,'Quick Stats Data'!A:A,$C$185,'Quick Stats Data'!$B:$B,$C186,'Quick Stats Data'!$C:$C,$H$6))</f>
        <v>11.63</v>
      </c>
      <c r="L186" s="127">
        <f>IF(SUMIFS('Quick Stats Data'!D:D,'Quick Stats Data'!A:A,$C$185,'Quick Stats Data'!$B:$B,$C186,'Quick Stats Data'!$C:$C,$L$6)=0," ",SUMIFS('Quick Stats Data'!D:D,'Quick Stats Data'!A:A,$C$185,'Quick Stats Data'!$B:$B,$C186,'Quick Stats Data'!$C:$C,$L$6))</f>
        <v>11.25</v>
      </c>
      <c r="M186" s="128" t="str">
        <f>IF(SUMIFS('Quick Stats Data'!K:K,'Quick Stats Data'!A:A,$C$185,'Quick Stats Data'!B:B,C186,'Quick Stats Data'!C:C,$L$6)&gt;=50,"**",(IF(SUMIFS('Quick Stats Data'!K:K,'Quick Stats Data'!A:A,$C$185,'Quick Stats Data'!B:B,C186,'Quick Stats Data'!C:C,$L$6)&gt;25,IF(SUMIFS('Quick Stats Data'!K:K,'Quick Stats Data'!A:A,$C$185,'Quick Stats Data'!B:B,C186,'Quick Stats Data'!C:C,$L$6),"*"," ")," ")))</f>
        <v xml:space="preserve"> </v>
      </c>
      <c r="N186" s="128">
        <f>IF(SUMIFS('Quick Stats Data'!E:E,'Quick Stats Data'!A:A,$C$185,'Quick Stats Data'!$B:$B,$C186,'Quick Stats Data'!$C:$C,$L$6)=0," ",SUMIFS('Quick Stats Data'!E:E,'Quick Stats Data'!A:A,$C$185,'Quick Stats Data'!$B:$B,$C186,'Quick Stats Data'!$C:$C,$L$6))</f>
        <v>10.1</v>
      </c>
      <c r="O186" s="128">
        <f>IF(SUMIFS('Quick Stats Data'!F:F,'Quick Stats Data'!A:A,$C$185,'Quick Stats Data'!$B:$B,$C186,'Quick Stats Data'!$C:$C,$L$6)=0," ",SUMIFS('Quick Stats Data'!F:F,'Quick Stats Data'!A:A,$C$185,'Quick Stats Data'!$B:$B,$C186,'Quick Stats Data'!$C:$C,$L$6))</f>
        <v>12.52</v>
      </c>
      <c r="P186" s="127">
        <f>IF(SUMIFS('Quick Stats Data'!D:D,'Quick Stats Data'!A:A,$C$185,'Quick Stats Data'!$B:$B,$C186,'Quick Stats Data'!$C:$C,$P$6)=0," ",SUMIFS('Quick Stats Data'!D:D,'Quick Stats Data'!A:A,$C$185,'Quick Stats Data'!$B:$B,$C186,'Quick Stats Data'!$C:$C,$P$6))</f>
        <v>10.87</v>
      </c>
      <c r="Q186" s="128" t="str">
        <f>IF(SUMIFS('Quick Stats Data'!K:K,'Quick Stats Data'!A:A,$C$185,'Quick Stats Data'!B:B,C186,'Quick Stats Data'!C:C,$P$6)&gt;=50,"**",(IF(SUMIFS('Quick Stats Data'!K:K,'Quick Stats Data'!A:A,$C$185,'Quick Stats Data'!B:B,C186,'Quick Stats Data'!C:C,$P$6)&gt;25,IF(SUMIFS('Quick Stats Data'!K:K,'Quick Stats Data'!A:A,$C$185,'Quick Stats Data'!B:B,C186,'Quick Stats Data'!C:C,$P$6),"*"," ")," ")))</f>
        <v xml:space="preserve"> </v>
      </c>
      <c r="R186" s="128">
        <f>IF(SUMIFS('Quick Stats Data'!E:E,'Quick Stats Data'!A:A,$C$185,'Quick Stats Data'!$B:$B,$C186,'Quick Stats Data'!$C:$C,$P$6)=0," ",SUMIFS('Quick Stats Data'!E:E,'Quick Stats Data'!A:A,$C$185,'Quick Stats Data'!$B:$B,$C186,'Quick Stats Data'!$C:$C,$P$6))</f>
        <v>9.83</v>
      </c>
      <c r="S186" s="128">
        <f>IF(SUMIFS('Quick Stats Data'!F:F,'Quick Stats Data'!A:A,$C$185,'Quick Stats Data'!$B:$B,$C186,'Quick Stats Data'!$C:$C,$P$6)=0," ",SUMIFS('Quick Stats Data'!F:F,'Quick Stats Data'!A:A,$C$185,'Quick Stats Data'!$B:$B,$C186,'Quick Stats Data'!$C:$C,$P$6))</f>
        <v>12</v>
      </c>
      <c r="T186" s="127">
        <f>SUMIFS('Quick Stats Data'!D:D,'Quick Stats Data'!$A:$A,$C$185,'Quick Stats Data'!$B:$B,$C186,'Quick Stats Data'!$C:$C,$T$6)</f>
        <v>10.82</v>
      </c>
      <c r="U186" s="127"/>
      <c r="V186" s="128">
        <f>SUMIFS('Quick Stats Data'!E:E,'Quick Stats Data'!$A:$A,$C$185,'Quick Stats Data'!$B:$B,$C186,'Quick Stats Data'!$C:$C,$T$6)</f>
        <v>10.27</v>
      </c>
      <c r="W186" s="128">
        <f>SUMIFS('Quick Stats Data'!F:F,'Quick Stats Data'!$A:$A,$C$185,'Quick Stats Data'!$B:$B,$C186,'Quick Stats Data'!$C:$C,$T$6)</f>
        <v>11.4</v>
      </c>
      <c r="X186" s="52"/>
    </row>
    <row r="187" spans="1:26" ht="15" customHeight="1">
      <c r="C187" s="126" t="s">
        <v>299</v>
      </c>
      <c r="D187" s="127">
        <f>IF(SUMIFS('Quick Stats Data'!D:D,'Quick Stats Data'!A:A,$C$185,'Quick Stats Data'!$B:$B,$C187,'Quick Stats Data'!$C:$C,$D$6)=0," ",SUMIFS('Quick Stats Data'!D:D,'Quick Stats Data'!A:A,$C$185,'Quick Stats Data'!$B:$B,$C187,'Quick Stats Data'!$C:$C,$D$6))</f>
        <v>86.89</v>
      </c>
      <c r="E187" s="128" t="str">
        <f>IF(SUMIFS('Quick Stats Data'!K:K,'Quick Stats Data'!A:A,$C$185,'Quick Stats Data'!B:B,C187,'Quick Stats Data'!C:C,$D$6)&gt;=50,"**",(IF(SUMIFS('Quick Stats Data'!K:K,'Quick Stats Data'!A:A,$C$185,'Quick Stats Data'!B:B,C187,'Quick Stats Data'!C:C,$D$6)&gt;25,IF(SUMIFS('Quick Stats Data'!K:K,'Quick Stats Data'!A:A,$C$185,'Quick Stats Data'!B:B,C187,'Quick Stats Data'!C:C,$D$6),"*"," ")," ")))</f>
        <v xml:space="preserve"> </v>
      </c>
      <c r="F187" s="128">
        <f>IF(SUMIFS('Quick Stats Data'!E:E,'Quick Stats Data'!A:A,$C$185,'Quick Stats Data'!$B:$B,$C187,'Quick Stats Data'!$C:$C,$D$6)=0," ",SUMIFS('Quick Stats Data'!E:E,'Quick Stats Data'!A:A,$C$185,'Quick Stats Data'!$B:$B,$C187,'Quick Stats Data'!$C:$C,$D$6))</f>
        <v>85.54</v>
      </c>
      <c r="G187" s="128">
        <f>IF(SUMIFS('Quick Stats Data'!F:F,'Quick Stats Data'!A:A,$C$185,'Quick Stats Data'!$B:$B,$C187,'Quick Stats Data'!$C:$C,$D$6)=0," ",SUMIFS('Quick Stats Data'!F:F,'Quick Stats Data'!A:A,$C$185,'Quick Stats Data'!$B:$B,$C187,'Quick Stats Data'!$C:$C,$D$6))</f>
        <v>88.13</v>
      </c>
      <c r="H187" s="127">
        <f>IF(SUMIFS('Quick Stats Data'!D:D,'Quick Stats Data'!A:A,$C$185,'Quick Stats Data'!$B:$B,$C187,'Quick Stats Data'!$C:$C,$H$6)=0," ",SUMIFS('Quick Stats Data'!D:D,'Quick Stats Data'!A:A,$C$185,'Quick Stats Data'!$B:$B,$C187,'Quick Stats Data'!$C:$C,$H$6))</f>
        <v>86.74</v>
      </c>
      <c r="I187" s="128" t="str">
        <f>IF(SUMIFS('Quick Stats Data'!K:K,'Quick Stats Data'!A:A,$C$185,'Quick Stats Data'!B:B,C187,'Quick Stats Data'!C:C,$H$6)&gt;=50,"**",(IF(SUMIFS('Quick Stats Data'!K:K,'Quick Stats Data'!A:A,$C$185,'Quick Stats Data'!B:B,C187,'Quick Stats Data'!C:C,$H$6)&gt;25,IF(SUMIFS('Quick Stats Data'!K:K,'Quick Stats Data'!A:A,$C$185,'Quick Stats Data'!B:B,C187,'Quick Stats Data'!C:C,$H$6),"*"," ")," ")))</f>
        <v xml:space="preserve"> </v>
      </c>
      <c r="J187" s="128">
        <f>IF(SUMIFS('Quick Stats Data'!E:E,'Quick Stats Data'!A:A,$C$185,'Quick Stats Data'!$B:$B,$C187,'Quick Stats Data'!$C:$C,$H$6)=0," ",SUMIFS('Quick Stats Data'!E:E,'Quick Stats Data'!A:A,$C$185,'Quick Stats Data'!$B:$B,$C187,'Quick Stats Data'!$C:$C,$H$6))</f>
        <v>85.47</v>
      </c>
      <c r="K187" s="128">
        <f>IF(SUMIFS('Quick Stats Data'!F:F,'Quick Stats Data'!A:A,$C$185,'Quick Stats Data'!$B:$B,$C187,'Quick Stats Data'!$C:$C,$H$6)=0," ",SUMIFS('Quick Stats Data'!F:F,'Quick Stats Data'!A:A,$C$185,'Quick Stats Data'!$B:$B,$C187,'Quick Stats Data'!$C:$C,$H$6))</f>
        <v>87.91</v>
      </c>
      <c r="L187" s="127">
        <f>IF(SUMIFS('Quick Stats Data'!D:D,'Quick Stats Data'!A:A,$C$185,'Quick Stats Data'!$B:$B,$C187,'Quick Stats Data'!$C:$C,$L$6)=0," ",SUMIFS('Quick Stats Data'!D:D,'Quick Stats Data'!A:A,$C$185,'Quick Stats Data'!$B:$B,$C187,'Quick Stats Data'!$C:$C,$L$6))</f>
        <v>86.13</v>
      </c>
      <c r="M187" s="128" t="str">
        <f>IF(SUMIFS('Quick Stats Data'!K:K,'Quick Stats Data'!A:A,$C$185,'Quick Stats Data'!B:B,C187,'Quick Stats Data'!C:C,$L$6)&gt;=50,"**",(IF(SUMIFS('Quick Stats Data'!K:K,'Quick Stats Data'!A:A,$C$185,'Quick Stats Data'!B:B,C187,'Quick Stats Data'!C:C,$L$6)&gt;25,IF(SUMIFS('Quick Stats Data'!K:K,'Quick Stats Data'!A:A,$C$185,'Quick Stats Data'!B:B,C187,'Quick Stats Data'!C:C,$L$6),"*"," ")," ")))</f>
        <v xml:space="preserve"> </v>
      </c>
      <c r="N187" s="128">
        <f>IF(SUMIFS('Quick Stats Data'!E:E,'Quick Stats Data'!A:A,$C$185,'Quick Stats Data'!$B:$B,$C187,'Quick Stats Data'!$C:$C,$L$6)=0," ",SUMIFS('Quick Stats Data'!E:E,'Quick Stats Data'!A:A,$C$185,'Quick Stats Data'!$B:$B,$C187,'Quick Stats Data'!$C:$C,$L$6))</f>
        <v>84.74</v>
      </c>
      <c r="O187" s="128">
        <f>IF(SUMIFS('Quick Stats Data'!F:F,'Quick Stats Data'!A:A,$C$185,'Quick Stats Data'!$B:$B,$C187,'Quick Stats Data'!$C:$C,$L$6)=0," ",SUMIFS('Quick Stats Data'!F:F,'Quick Stats Data'!A:A,$C$185,'Quick Stats Data'!$B:$B,$C187,'Quick Stats Data'!$C:$C,$L$6))</f>
        <v>87.42</v>
      </c>
      <c r="P187" s="127">
        <f>IF(SUMIFS('Quick Stats Data'!D:D,'Quick Stats Data'!A:A,$C$185,'Quick Stats Data'!$B:$B,$C187,'Quick Stats Data'!$C:$C,$P$6)=0," ",SUMIFS('Quick Stats Data'!D:D,'Quick Stats Data'!A:A,$C$185,'Quick Stats Data'!$B:$B,$C187,'Quick Stats Data'!$C:$C,$P$6))</f>
        <v>86.85</v>
      </c>
      <c r="Q187" s="128" t="str">
        <f>IF(SUMIFS('Quick Stats Data'!K:K,'Quick Stats Data'!A:A,$C$185,'Quick Stats Data'!B:B,C187,'Quick Stats Data'!C:C,$P$6)&gt;=50,"**",(IF(SUMIFS('Quick Stats Data'!K:K,'Quick Stats Data'!A:A,$C$185,'Quick Stats Data'!B:B,C187,'Quick Stats Data'!C:C,$P$6)&gt;25,IF(SUMIFS('Quick Stats Data'!K:K,'Quick Stats Data'!A:A,$C$185,'Quick Stats Data'!B:B,C187,'Quick Stats Data'!C:C,$P$6),"*"," ")," ")))</f>
        <v xml:space="preserve"> </v>
      </c>
      <c r="R187" s="128">
        <f>IF(SUMIFS('Quick Stats Data'!E:E,'Quick Stats Data'!A:A,$C$185,'Quick Stats Data'!$B:$B,$C187,'Quick Stats Data'!$C:$C,$P$6)=0," ",SUMIFS('Quick Stats Data'!E:E,'Quick Stats Data'!A:A,$C$185,'Quick Stats Data'!$B:$B,$C187,'Quick Stats Data'!$C:$C,$P$6))</f>
        <v>85.59</v>
      </c>
      <c r="S187" s="128">
        <f>IF(SUMIFS('Quick Stats Data'!F:F,'Quick Stats Data'!A:A,$C$185,'Quick Stats Data'!$B:$B,$C187,'Quick Stats Data'!$C:$C,$P$6)=0," ",SUMIFS('Quick Stats Data'!F:F,'Quick Stats Data'!A:A,$C$185,'Quick Stats Data'!$B:$B,$C187,'Quick Stats Data'!$C:$C,$P$6))</f>
        <v>88.01</v>
      </c>
      <c r="T187" s="127">
        <f>SUMIFS('Quick Stats Data'!D:D,'Quick Stats Data'!$A:$A,$C$185,'Quick Stats Data'!$B:$B,$C187,'Quick Stats Data'!$C:$C,$T$6)</f>
        <v>86.7</v>
      </c>
      <c r="U187" s="127"/>
      <c r="V187" s="128">
        <f>SUMIFS('Quick Stats Data'!E:E,'Quick Stats Data'!$A:$A,$C$185,'Quick Stats Data'!$B:$B,$C187,'Quick Stats Data'!$C:$C,$T$6)</f>
        <v>86.06</v>
      </c>
      <c r="W187" s="128">
        <f>SUMIFS('Quick Stats Data'!F:F,'Quick Stats Data'!$A:$A,$C$185,'Quick Stats Data'!$B:$B,$C187,'Quick Stats Data'!$C:$C,$T$6)</f>
        <v>87.32</v>
      </c>
      <c r="X187" s="52"/>
      <c r="Z187" s="128"/>
    </row>
    <row r="188" spans="1:26" ht="15" customHeight="1">
      <c r="C188" s="63"/>
      <c r="D188" s="68"/>
      <c r="E188" s="68"/>
      <c r="F188" s="63"/>
      <c r="G188" s="63"/>
      <c r="H188" s="68"/>
      <c r="I188" s="68"/>
      <c r="J188" s="63"/>
      <c r="K188" s="63"/>
      <c r="L188" s="68"/>
      <c r="M188" s="68"/>
      <c r="N188" s="63"/>
      <c r="O188" s="63"/>
      <c r="P188" s="68"/>
      <c r="Q188" s="68"/>
      <c r="R188" s="63"/>
      <c r="S188" s="63"/>
      <c r="T188" s="68"/>
      <c r="U188" s="68"/>
      <c r="V188" s="63"/>
      <c r="W188" s="63"/>
    </row>
    <row r="189" spans="1:26" ht="30" customHeight="1">
      <c r="C189" s="155" t="s">
        <v>468</v>
      </c>
      <c r="D189" s="156" t="s">
        <v>91</v>
      </c>
      <c r="E189" s="156"/>
      <c r="F189" s="156" t="s">
        <v>90</v>
      </c>
      <c r="G189" s="156" t="s">
        <v>89</v>
      </c>
      <c r="H189" s="156" t="s">
        <v>91</v>
      </c>
      <c r="I189" s="156"/>
      <c r="J189" s="156" t="s">
        <v>90</v>
      </c>
      <c r="K189" s="156" t="s">
        <v>89</v>
      </c>
      <c r="L189" s="156" t="s">
        <v>91</v>
      </c>
      <c r="M189" s="156"/>
      <c r="N189" s="156" t="s">
        <v>90</v>
      </c>
      <c r="O189" s="156" t="s">
        <v>89</v>
      </c>
      <c r="P189" s="156" t="s">
        <v>91</v>
      </c>
      <c r="Q189" s="156"/>
      <c r="R189" s="156" t="s">
        <v>90</v>
      </c>
      <c r="S189" s="156" t="s">
        <v>89</v>
      </c>
      <c r="T189" s="156" t="s">
        <v>91</v>
      </c>
      <c r="U189" s="156"/>
      <c r="V189" s="156" t="s">
        <v>90</v>
      </c>
      <c r="W189" s="156" t="s">
        <v>89</v>
      </c>
    </row>
    <row r="190" spans="1:26" ht="15" customHeight="1">
      <c r="C190" s="126" t="s">
        <v>298</v>
      </c>
      <c r="D190" s="127">
        <f>IF(SUMIFS('Quick Stats Data'!D:D,'Quick Stats Data'!A:A,$C$189,'Quick Stats Data'!$B:$B,$C190,'Quick Stats Data'!$C:$C,$D$6)=0," ",SUMIFS('Quick Stats Data'!D:D,'Quick Stats Data'!A:A,$C$189,'Quick Stats Data'!$B:$B,$C190,'Quick Stats Data'!$C:$C,$D$6))</f>
        <v>30.23</v>
      </c>
      <c r="E190" s="128" t="str">
        <f>IF(SUMIFS('Quick Stats Data'!K:K,'Quick Stats Data'!A:A,$C$189,'Quick Stats Data'!B:B,C190,'Quick Stats Data'!C:C,$D$6)&gt;=50,"**",(IF(SUMIFS('Quick Stats Data'!K:K,'Quick Stats Data'!A:A,$C$189,'Quick Stats Data'!B:B,C190,'Quick Stats Data'!C:C,$D$6)&gt;25,IF(SUMIFS('Quick Stats Data'!K:K,'Quick Stats Data'!A:A,$C$189,'Quick Stats Data'!B:B,C190,'Quick Stats Data'!C:C,$D$6),"*"," ")," ")))</f>
        <v xml:space="preserve"> </v>
      </c>
      <c r="F190" s="128">
        <f>IF(SUMIFS('Quick Stats Data'!E:E,'Quick Stats Data'!A:A,$C$189,'Quick Stats Data'!$B:$B,$C190,'Quick Stats Data'!$C:$C,$D$6)=0," ",SUMIFS('Quick Stats Data'!E:E,'Quick Stats Data'!A:A,$C$189,'Quick Stats Data'!$B:$B,$C190,'Quick Stats Data'!$C:$C,$D$6))</f>
        <v>28.52</v>
      </c>
      <c r="G190" s="128">
        <f>IF(SUMIFS('Quick Stats Data'!F:F,'Quick Stats Data'!A:A,$C$189,'Quick Stats Data'!$B:$B,$C190,'Quick Stats Data'!$C:$C,$D$6)=0," ",SUMIFS('Quick Stats Data'!F:F,'Quick Stats Data'!A:A,$C$189,'Quick Stats Data'!$B:$B,$C190,'Quick Stats Data'!$C:$C,$D$6))</f>
        <v>32</v>
      </c>
      <c r="H190" s="127">
        <f>IF(SUMIFS('Quick Stats Data'!D:D,'Quick Stats Data'!A:A,$C$189,'Quick Stats Data'!$B:$B,$C190,'Quick Stats Data'!$C:$C,$H$6)=0," ",SUMIFS('Quick Stats Data'!D:D,'Quick Stats Data'!A:A,$C$189,'Quick Stats Data'!$B:$B,$C190,'Quick Stats Data'!$C:$C,$H$6))</f>
        <v>35.380000000000003</v>
      </c>
      <c r="I190" s="128" t="str">
        <f>IF(SUMIFS('Quick Stats Data'!K:K,'Quick Stats Data'!A:A,$C$189,'Quick Stats Data'!B:B,C190,'Quick Stats Data'!C:C,$H$6)&gt;=50,"**",(IF(SUMIFS('Quick Stats Data'!K:K,'Quick Stats Data'!A:A,$C$189,'Quick Stats Data'!B:B,C190,'Quick Stats Data'!C:C,$H$6)&gt;25,IF(SUMIFS('Quick Stats Data'!K:K,'Quick Stats Data'!A:A,$C$189,'Quick Stats Data'!B:B,C190,'Quick Stats Data'!C:C,$H$6),"*"," ")," ")))</f>
        <v xml:space="preserve"> </v>
      </c>
      <c r="J190" s="128">
        <f>IF(SUMIFS('Quick Stats Data'!E:E,'Quick Stats Data'!A:A,$C$189,'Quick Stats Data'!$B:$B,$C190,'Quick Stats Data'!$C:$C,$H$6)=0," ",SUMIFS('Quick Stats Data'!E:E,'Quick Stats Data'!A:A,$C$189,'Quick Stats Data'!$B:$B,$C190,'Quick Stats Data'!$C:$C,$H$6))</f>
        <v>33.68</v>
      </c>
      <c r="K190" s="128">
        <f>IF(SUMIFS('Quick Stats Data'!F:F,'Quick Stats Data'!A:A,$C$189,'Quick Stats Data'!$B:$B,$C190,'Quick Stats Data'!$C:$C,$H$6)=0," ",SUMIFS('Quick Stats Data'!F:F,'Quick Stats Data'!A:A,$C$189,'Quick Stats Data'!$B:$B,$C190,'Quick Stats Data'!$C:$C,$H$6))</f>
        <v>37.119999999999997</v>
      </c>
      <c r="L190" s="127">
        <f>IF(SUMIFS('Quick Stats Data'!D:D,'Quick Stats Data'!A:A,$C$189,'Quick Stats Data'!$B:$B,$C190,'Quick Stats Data'!$C:$C,$L$6)=0," ",SUMIFS('Quick Stats Data'!D:D,'Quick Stats Data'!A:A,$C$189,'Quick Stats Data'!$B:$B,$C190,'Quick Stats Data'!$C:$C,$L$6))</f>
        <v>34.99</v>
      </c>
      <c r="M190" s="128" t="str">
        <f>IF(SUMIFS('Quick Stats Data'!K:K,'Quick Stats Data'!A:A,$C$189,'Quick Stats Data'!B:B,C190,'Quick Stats Data'!C:C,$L$6)&gt;=50,"**",(IF(SUMIFS('Quick Stats Data'!K:K,'Quick Stats Data'!A:A,$C$189,'Quick Stats Data'!B:B,C190,'Quick Stats Data'!C:C,$L$6)&gt;25,IF(SUMIFS('Quick Stats Data'!K:K,'Quick Stats Data'!A:A,$C$189,'Quick Stats Data'!B:B,C190,'Quick Stats Data'!C:C,$L$6),"*"," ")," ")))</f>
        <v xml:space="preserve"> </v>
      </c>
      <c r="N190" s="128">
        <f>IF(SUMIFS('Quick Stats Data'!E:E,'Quick Stats Data'!A:A,$C$189,'Quick Stats Data'!$B:$B,$C190,'Quick Stats Data'!$C:$C,$L$6)=0," ",SUMIFS('Quick Stats Data'!E:E,'Quick Stats Data'!A:A,$C$189,'Quick Stats Data'!$B:$B,$C190,'Quick Stats Data'!$C:$C,$L$6))</f>
        <v>33.24</v>
      </c>
      <c r="O190" s="128">
        <f>IF(SUMIFS('Quick Stats Data'!F:F,'Quick Stats Data'!A:A,$C$189,'Quick Stats Data'!$B:$B,$C190,'Quick Stats Data'!$C:$C,$L$6)=0," ",SUMIFS('Quick Stats Data'!F:F,'Quick Stats Data'!A:A,$C$189,'Quick Stats Data'!$B:$B,$C190,'Quick Stats Data'!$C:$C,$L$6))</f>
        <v>36.79</v>
      </c>
      <c r="P190" s="127">
        <f>IF(SUMIFS('Quick Stats Data'!D:D,'Quick Stats Data'!A:A,$C$189,'Quick Stats Data'!$B:$B,$C190,'Quick Stats Data'!$C:$C,$P$6)=0," ",SUMIFS('Quick Stats Data'!D:D,'Quick Stats Data'!A:A,$C$189,'Quick Stats Data'!$B:$B,$C190,'Quick Stats Data'!$C:$C,$P$6))</f>
        <v>34.53</v>
      </c>
      <c r="Q190" s="128" t="str">
        <f>IF(SUMIFS('Quick Stats Data'!K:K,'Quick Stats Data'!A:A,$C$189,'Quick Stats Data'!B:B,C190,'Quick Stats Data'!C:C,$P$6)&gt;=50,"**",(IF(SUMIFS('Quick Stats Data'!K:K,'Quick Stats Data'!A:A,$C$189,'Quick Stats Data'!B:B,C190,'Quick Stats Data'!C:C,$P$6)&gt;25,IF(SUMIFS('Quick Stats Data'!K:K,'Quick Stats Data'!A:A,$C$189,'Quick Stats Data'!B:B,C190,'Quick Stats Data'!C:C,$P$6),"*"," ")," ")))</f>
        <v xml:space="preserve"> </v>
      </c>
      <c r="R190" s="128">
        <f>IF(SUMIFS('Quick Stats Data'!E:E,'Quick Stats Data'!A:A,$C$189,'Quick Stats Data'!$B:$B,$C190,'Quick Stats Data'!$C:$C,$P$6)=0," ",SUMIFS('Quick Stats Data'!E:E,'Quick Stats Data'!A:A,$C$189,'Quick Stats Data'!$B:$B,$C190,'Quick Stats Data'!$C:$C,$P$6))</f>
        <v>32.869999999999997</v>
      </c>
      <c r="S190" s="128">
        <f>IF(SUMIFS('Quick Stats Data'!F:F,'Quick Stats Data'!A:A,$C$189,'Quick Stats Data'!$B:$B,$C190,'Quick Stats Data'!$C:$C,$P$6)=0," ",SUMIFS('Quick Stats Data'!F:F,'Quick Stats Data'!A:A,$C$189,'Quick Stats Data'!$B:$B,$C190,'Quick Stats Data'!$C:$C,$P$6))</f>
        <v>36.24</v>
      </c>
      <c r="T190" s="127">
        <f>SUMIFS('Quick Stats Data'!D:D,'Quick Stats Data'!$A:$A,$C$189,'Quick Stats Data'!$B:$B,$C190,'Quick Stats Data'!$C:$C,$T$6)</f>
        <v>33.909999999999997</v>
      </c>
      <c r="U190" s="127"/>
      <c r="V190" s="128">
        <f>SUMIFS('Quick Stats Data'!E:E,'Quick Stats Data'!$A:$A,$C$189,'Quick Stats Data'!$B:$B,$C190,'Quick Stats Data'!$C:$C,$T$6)</f>
        <v>33.049999999999997</v>
      </c>
      <c r="W190" s="128">
        <f>SUMIFS('Quick Stats Data'!F:F,'Quick Stats Data'!$A:$A,$C$189,'Quick Stats Data'!$B:$B,$C190,'Quick Stats Data'!$C:$C,$T$6)</f>
        <v>34.79</v>
      </c>
    </row>
    <row r="191" spans="1:26" ht="15" customHeight="1">
      <c r="C191" s="126" t="s">
        <v>299</v>
      </c>
      <c r="D191" s="127">
        <f>IF(SUMIFS('Quick Stats Data'!D:D,'Quick Stats Data'!A:A,$C$189,'Quick Stats Data'!$B:$B,$C191,'Quick Stats Data'!$C:$C,$D$6)=0," ",SUMIFS('Quick Stats Data'!D:D,'Quick Stats Data'!A:A,$C$189,'Quick Stats Data'!$B:$B,$C191,'Quick Stats Data'!$C:$C,$D$6))</f>
        <v>69.290000000000006</v>
      </c>
      <c r="E191" s="128" t="str">
        <f>IF(SUMIFS('Quick Stats Data'!K:K,'Quick Stats Data'!A:A,$C$189,'Quick Stats Data'!B:B,C191,'Quick Stats Data'!C:C,$D$6)&gt;=50,"**",(IF(SUMIFS('Quick Stats Data'!K:K,'Quick Stats Data'!A:A,$C$189,'Quick Stats Data'!B:B,C191,'Quick Stats Data'!C:C,$D$6)&gt;25,IF(SUMIFS('Quick Stats Data'!K:K,'Quick Stats Data'!A:A,$C$189,'Quick Stats Data'!B:B,C191,'Quick Stats Data'!C:C,$D$6),"*"," ")," ")))</f>
        <v xml:space="preserve"> </v>
      </c>
      <c r="F191" s="128">
        <f>IF(SUMIFS('Quick Stats Data'!E:E,'Quick Stats Data'!A:A,$C$189,'Quick Stats Data'!$B:$B,$C191,'Quick Stats Data'!$C:$C,$D$6)=0," ",SUMIFS('Quick Stats Data'!E:E,'Quick Stats Data'!A:A,$C$189,'Quick Stats Data'!$B:$B,$C191,'Quick Stats Data'!$C:$C,$D$6))</f>
        <v>67.52</v>
      </c>
      <c r="G191" s="128">
        <f>IF(SUMIFS('Quick Stats Data'!F:F,'Quick Stats Data'!A:A,$C$189,'Quick Stats Data'!$B:$B,$C191,'Quick Stats Data'!$C:$C,$D$6)=0," ",SUMIFS('Quick Stats Data'!F:F,'Quick Stats Data'!A:A,$C$189,'Quick Stats Data'!$B:$B,$C191,'Quick Stats Data'!$C:$C,$D$6))</f>
        <v>71.010000000000005</v>
      </c>
      <c r="H191" s="127">
        <f>IF(SUMIFS('Quick Stats Data'!D:D,'Quick Stats Data'!A:A,$C$189,'Quick Stats Data'!$B:$B,$C191,'Quick Stats Data'!$C:$C,$H$6)=0," ",SUMIFS('Quick Stats Data'!D:D,'Quick Stats Data'!A:A,$C$189,'Quick Stats Data'!$B:$B,$C191,'Quick Stats Data'!$C:$C,$H$6))</f>
        <v>64.2</v>
      </c>
      <c r="I191" s="128" t="str">
        <f>IF(SUMIFS('Quick Stats Data'!K:K,'Quick Stats Data'!A:A,$C$189,'Quick Stats Data'!B:B,C191,'Quick Stats Data'!C:C,$H$6)&gt;=50,"**",(IF(SUMIFS('Quick Stats Data'!K:K,'Quick Stats Data'!A:A,$C$189,'Quick Stats Data'!B:B,C191,'Quick Stats Data'!C:C,$H$6)&gt;25,IF(SUMIFS('Quick Stats Data'!K:K,'Quick Stats Data'!A:A,$C$189,'Quick Stats Data'!B:B,C191,'Quick Stats Data'!C:C,$H$6),"*"," ")," ")))</f>
        <v xml:space="preserve"> </v>
      </c>
      <c r="J191" s="128">
        <f>IF(SUMIFS('Quick Stats Data'!E:E,'Quick Stats Data'!A:A,$C$189,'Quick Stats Data'!$B:$B,$C191,'Quick Stats Data'!$C:$C,$H$6)=0," ",SUMIFS('Quick Stats Data'!E:E,'Quick Stats Data'!A:A,$C$189,'Quick Stats Data'!$B:$B,$C191,'Quick Stats Data'!$C:$C,$H$6))</f>
        <v>62.46</v>
      </c>
      <c r="K191" s="128">
        <f>IF(SUMIFS('Quick Stats Data'!F:F,'Quick Stats Data'!A:A,$C$189,'Quick Stats Data'!$B:$B,$C191,'Quick Stats Data'!$C:$C,$H$6)=0," ",SUMIFS('Quick Stats Data'!F:F,'Quick Stats Data'!A:A,$C$189,'Quick Stats Data'!$B:$B,$C191,'Quick Stats Data'!$C:$C,$H$6))</f>
        <v>65.91</v>
      </c>
      <c r="L191" s="127">
        <f>IF(SUMIFS('Quick Stats Data'!D:D,'Quick Stats Data'!A:A,$C$189,'Quick Stats Data'!$B:$B,$C191,'Quick Stats Data'!$C:$C,$L$6)=0," ",SUMIFS('Quick Stats Data'!D:D,'Quick Stats Data'!A:A,$C$189,'Quick Stats Data'!$B:$B,$C191,'Quick Stats Data'!$C:$C,$L$6))</f>
        <v>64.28</v>
      </c>
      <c r="M191" s="128" t="str">
        <f>IF(SUMIFS('Quick Stats Data'!K:K,'Quick Stats Data'!A:A,$C$189,'Quick Stats Data'!B:B,C191,'Quick Stats Data'!C:C,$L$6)&gt;=50,"**",(IF(SUMIFS('Quick Stats Data'!K:K,'Quick Stats Data'!A:A,$C$189,'Quick Stats Data'!B:B,C191,'Quick Stats Data'!C:C,$L$6)&gt;25,IF(SUMIFS('Quick Stats Data'!K:K,'Quick Stats Data'!A:A,$C$189,'Quick Stats Data'!B:B,C191,'Quick Stats Data'!C:C,$L$6),"*"," ")," ")))</f>
        <v xml:space="preserve"> </v>
      </c>
      <c r="N191" s="128">
        <f>IF(SUMIFS('Quick Stats Data'!E:E,'Quick Stats Data'!A:A,$C$189,'Quick Stats Data'!$B:$B,$C191,'Quick Stats Data'!$C:$C,$L$6)=0," ",SUMIFS('Quick Stats Data'!E:E,'Quick Stats Data'!A:A,$C$189,'Quick Stats Data'!$B:$B,$C191,'Quick Stats Data'!$C:$C,$L$6))</f>
        <v>62.47</v>
      </c>
      <c r="O191" s="128">
        <f>IF(SUMIFS('Quick Stats Data'!F:F,'Quick Stats Data'!A:A,$C$189,'Quick Stats Data'!$B:$B,$C191,'Quick Stats Data'!$C:$C,$L$6)=0," ",SUMIFS('Quick Stats Data'!F:F,'Quick Stats Data'!A:A,$C$189,'Quick Stats Data'!$B:$B,$C191,'Quick Stats Data'!$C:$C,$L$6))</f>
        <v>66.040000000000006</v>
      </c>
      <c r="P191" s="127">
        <f>IF(SUMIFS('Quick Stats Data'!D:D,'Quick Stats Data'!A:A,$C$189,'Quick Stats Data'!$B:$B,$C191,'Quick Stats Data'!$C:$C,$P$6)=0," ",SUMIFS('Quick Stats Data'!D:D,'Quick Stats Data'!A:A,$C$189,'Quick Stats Data'!$B:$B,$C191,'Quick Stats Data'!$C:$C,$P$6))</f>
        <v>64.87</v>
      </c>
      <c r="Q191" s="128" t="str">
        <f>IF(SUMIFS('Quick Stats Data'!K:K,'Quick Stats Data'!A:A,$C$189,'Quick Stats Data'!B:B,C191,'Quick Stats Data'!C:C,$P$6)&gt;=50,"**",(IF(SUMIFS('Quick Stats Data'!K:K,'Quick Stats Data'!A:A,$C$189,'Quick Stats Data'!B:B,C191,'Quick Stats Data'!C:C,$P$6)&gt;25,IF(SUMIFS('Quick Stats Data'!K:K,'Quick Stats Data'!A:A,$C$189,'Quick Stats Data'!B:B,C191,'Quick Stats Data'!C:C,$P$6),"*"," ")," ")))</f>
        <v xml:space="preserve"> </v>
      </c>
      <c r="R191" s="128">
        <f>IF(SUMIFS('Quick Stats Data'!E:E,'Quick Stats Data'!A:A,$C$189,'Quick Stats Data'!$B:$B,$C191,'Quick Stats Data'!$C:$C,$P$6)=0," ",SUMIFS('Quick Stats Data'!E:E,'Quick Stats Data'!A:A,$C$189,'Quick Stats Data'!$B:$B,$C191,'Quick Stats Data'!$C:$C,$P$6))</f>
        <v>63.16</v>
      </c>
      <c r="S191" s="128">
        <f>IF(SUMIFS('Quick Stats Data'!F:F,'Quick Stats Data'!A:A,$C$189,'Quick Stats Data'!$B:$B,$C191,'Quick Stats Data'!$C:$C,$P$6)=0," ",SUMIFS('Quick Stats Data'!F:F,'Quick Stats Data'!A:A,$C$189,'Quick Stats Data'!$B:$B,$C191,'Quick Stats Data'!$C:$C,$P$6))</f>
        <v>66.540000000000006</v>
      </c>
      <c r="T191" s="127">
        <f>SUMIFS('Quick Stats Data'!D:D,'Quick Stats Data'!$A:$A,$C$189,'Quick Stats Data'!$B:$B,$C191,'Quick Stats Data'!$C:$C,$T$6)</f>
        <v>65.53</v>
      </c>
      <c r="U191" s="127"/>
      <c r="V191" s="128">
        <f>SUMIFS('Quick Stats Data'!E:E,'Quick Stats Data'!$A:$A,$C$189,'Quick Stats Data'!$B:$B,$C191,'Quick Stats Data'!$C:$C,$T$6)</f>
        <v>64.650000000000006</v>
      </c>
      <c r="W191" s="128">
        <f>SUMIFS('Quick Stats Data'!F:F,'Quick Stats Data'!$A:$A,$C$189,'Quick Stats Data'!$B:$B,$C191,'Quick Stats Data'!$C:$C,$T$6)</f>
        <v>66.400000000000006</v>
      </c>
    </row>
    <row r="192" spans="1:26" ht="15" customHeight="1" thickBot="1">
      <c r="A192" s="158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</row>
    <row r="193" spans="1:23" ht="9.75" customHeight="1" thickTop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</row>
    <row r="194" spans="1:23" ht="15" customHeight="1">
      <c r="F194" s="70"/>
      <c r="S194" s="135"/>
      <c r="W194" s="135" t="s">
        <v>387</v>
      </c>
    </row>
    <row r="195" spans="1:23" ht="15" customHeight="1">
      <c r="B195" s="109" t="s">
        <v>212</v>
      </c>
      <c r="C195" s="110"/>
      <c r="D195" s="111"/>
      <c r="E195" s="111"/>
      <c r="F195" s="112"/>
      <c r="G195" s="111"/>
      <c r="H195" s="111"/>
      <c r="I195" s="111"/>
      <c r="J195" s="136"/>
      <c r="K195" s="136"/>
      <c r="L195" s="111"/>
      <c r="M195" s="111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</row>
    <row r="196" spans="1:23" ht="15" customHeight="1">
      <c r="B196" s="113" t="s">
        <v>213</v>
      </c>
      <c r="C196" s="114"/>
      <c r="D196" s="111"/>
      <c r="E196" s="111"/>
      <c r="F196" s="112"/>
      <c r="G196" s="111"/>
      <c r="H196" s="111"/>
      <c r="I196" s="111"/>
      <c r="J196" s="136"/>
      <c r="K196" s="136"/>
      <c r="L196" s="111"/>
      <c r="M196" s="111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</row>
    <row r="197" spans="1:23" ht="15" customHeight="1">
      <c r="B197" s="115" t="s">
        <v>214</v>
      </c>
      <c r="C197" s="114"/>
      <c r="D197" s="111"/>
      <c r="E197" s="111"/>
      <c r="F197" s="112"/>
      <c r="G197" s="111"/>
      <c r="H197" s="111"/>
      <c r="I197" s="111"/>
      <c r="J197" s="136"/>
      <c r="K197" s="136"/>
      <c r="L197" s="111"/>
      <c r="M197" s="111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</row>
    <row r="198" spans="1:23" ht="15" customHeight="1">
      <c r="B198" s="114" t="s">
        <v>395</v>
      </c>
      <c r="C198" s="114"/>
      <c r="D198" s="111"/>
      <c r="E198" s="111"/>
      <c r="F198" s="112"/>
      <c r="G198" s="111"/>
      <c r="H198" s="111"/>
      <c r="I198" s="111"/>
      <c r="J198" s="136"/>
      <c r="K198" s="136"/>
      <c r="L198" s="111"/>
      <c r="M198" s="111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</row>
    <row r="199" spans="1:23" ht="15" customHeight="1">
      <c r="B199" s="115" t="s">
        <v>215</v>
      </c>
      <c r="C199" s="114"/>
      <c r="D199" s="111"/>
      <c r="E199" s="111"/>
      <c r="F199" s="112"/>
      <c r="G199" s="111"/>
      <c r="H199" s="111"/>
      <c r="I199" s="111"/>
      <c r="J199" s="136"/>
      <c r="K199" s="136"/>
      <c r="L199" s="111"/>
      <c r="M199" s="111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</row>
    <row r="200" spans="1:23" ht="15" customHeight="1">
      <c r="B200" s="116" t="s">
        <v>216</v>
      </c>
      <c r="C200" s="114"/>
      <c r="D200" s="111"/>
      <c r="E200" s="111"/>
      <c r="F200" s="112"/>
      <c r="G200" s="111"/>
      <c r="H200" s="111"/>
      <c r="I200" s="111"/>
      <c r="J200" s="136"/>
      <c r="K200" s="136"/>
      <c r="L200" s="111"/>
      <c r="M200" s="111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</row>
    <row r="201" spans="1:23" ht="15" customHeight="1">
      <c r="B201" s="117" t="s">
        <v>15</v>
      </c>
      <c r="C201" s="114" t="s">
        <v>217</v>
      </c>
      <c r="D201" s="111"/>
      <c r="E201" s="111"/>
      <c r="F201" s="112"/>
      <c r="G201" s="111"/>
      <c r="H201" s="111"/>
      <c r="I201" s="111"/>
      <c r="J201" s="136"/>
      <c r="K201" s="136"/>
      <c r="L201" s="111"/>
      <c r="M201" s="111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</row>
    <row r="202" spans="1:23" ht="15" customHeight="1">
      <c r="B202" s="118" t="s">
        <v>218</v>
      </c>
      <c r="C202" s="114" t="s">
        <v>219</v>
      </c>
      <c r="D202" s="111"/>
      <c r="E202" s="111"/>
      <c r="F202" s="112"/>
      <c r="G202" s="111"/>
      <c r="H202" s="111"/>
      <c r="I202" s="111"/>
      <c r="J202" s="136"/>
      <c r="K202" s="136"/>
      <c r="L202" s="111"/>
      <c r="M202" s="111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</row>
    <row r="203" spans="1:23" ht="15" customHeight="1">
      <c r="B203" s="110" t="s">
        <v>510</v>
      </c>
      <c r="C203" s="114"/>
      <c r="D203" s="111"/>
      <c r="E203" s="111"/>
      <c r="F203" s="112"/>
      <c r="G203" s="111"/>
      <c r="H203" s="111"/>
      <c r="I203" s="111"/>
      <c r="J203" s="136"/>
      <c r="K203" s="136"/>
      <c r="L203" s="111"/>
      <c r="M203" s="111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</row>
    <row r="204" spans="1:23" ht="15" customHeight="1">
      <c r="B204" s="110" t="s">
        <v>565</v>
      </c>
      <c r="C204" s="114"/>
      <c r="D204" s="111"/>
      <c r="E204" s="111"/>
      <c r="F204" s="112"/>
      <c r="G204" s="111"/>
      <c r="H204" s="111"/>
      <c r="I204" s="111"/>
      <c r="J204" s="136"/>
      <c r="K204" s="136"/>
      <c r="L204" s="111"/>
      <c r="M204" s="111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</row>
    <row r="205" spans="1:23" ht="15" customHeight="1">
      <c r="B205" s="115" t="s">
        <v>561</v>
      </c>
      <c r="C205" s="114"/>
      <c r="D205" s="111"/>
      <c r="E205" s="111"/>
      <c r="F205" s="112"/>
      <c r="G205" s="111"/>
      <c r="H205" s="111"/>
      <c r="I205" s="111"/>
      <c r="J205" s="136"/>
      <c r="K205" s="136"/>
      <c r="L205" s="111"/>
      <c r="M205" s="111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</row>
    <row r="206" spans="1:23" ht="15" customHeight="1">
      <c r="B206" s="110" t="s">
        <v>575</v>
      </c>
      <c r="C206" s="114"/>
      <c r="D206" s="111"/>
      <c r="E206" s="111"/>
      <c r="F206" s="112"/>
      <c r="G206" s="111"/>
      <c r="H206" s="111"/>
      <c r="I206" s="111"/>
      <c r="J206" s="136"/>
      <c r="K206" s="136"/>
      <c r="L206" s="111"/>
      <c r="M206" s="111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</row>
    <row r="207" spans="1:23" ht="15" customHeight="1">
      <c r="B207" s="110" t="s">
        <v>571</v>
      </c>
      <c r="C207" s="114"/>
      <c r="D207" s="111"/>
      <c r="E207" s="111"/>
      <c r="F207" s="112"/>
      <c r="G207" s="111"/>
      <c r="H207" s="111"/>
      <c r="I207" s="111"/>
      <c r="J207" s="136"/>
      <c r="K207" s="136"/>
      <c r="L207" s="111"/>
      <c r="M207" s="111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</row>
    <row r="208" spans="1:23" ht="15" customHeight="1">
      <c r="B208" s="110" t="s">
        <v>530</v>
      </c>
      <c r="C208" s="114"/>
      <c r="D208" s="111"/>
      <c r="E208" s="111"/>
      <c r="F208" s="112"/>
      <c r="G208" s="111"/>
      <c r="H208" s="111"/>
      <c r="I208" s="111"/>
      <c r="J208" s="136"/>
      <c r="K208" s="136"/>
      <c r="L208" s="111"/>
      <c r="M208" s="111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</row>
    <row r="209" spans="2:23" ht="15" customHeight="1">
      <c r="B209" s="110"/>
      <c r="C209" s="114"/>
      <c r="D209" s="111"/>
      <c r="E209" s="111"/>
      <c r="F209" s="112"/>
      <c r="G209" s="111"/>
      <c r="H209" s="111"/>
      <c r="I209" s="111"/>
      <c r="J209" s="136"/>
      <c r="K209" s="136"/>
      <c r="L209" s="111"/>
      <c r="M209" s="111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</row>
    <row r="210" spans="2:23" ht="15" customHeight="1">
      <c r="B210" s="119" t="s">
        <v>388</v>
      </c>
      <c r="C210" s="120"/>
      <c r="D210" s="121"/>
      <c r="E210" s="121"/>
      <c r="F210" s="122"/>
      <c r="G210" s="121"/>
      <c r="H210" s="121"/>
      <c r="I210" s="121"/>
      <c r="J210" s="137"/>
      <c r="K210" s="137"/>
      <c r="L210" s="121"/>
      <c r="M210" s="121"/>
      <c r="N210" s="137"/>
      <c r="O210" s="137"/>
      <c r="P210" s="137"/>
      <c r="Q210" s="137"/>
      <c r="R210" s="137"/>
      <c r="S210" s="137"/>
      <c r="T210" s="71"/>
      <c r="U210" s="71"/>
      <c r="V210" s="71"/>
      <c r="W210" s="71"/>
    </row>
    <row r="211" spans="2:23" ht="15" customHeight="1">
      <c r="B211" s="193" t="s">
        <v>527</v>
      </c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</row>
    <row r="212" spans="2:23" ht="15" customHeight="1">
      <c r="B212" s="197"/>
      <c r="C212" s="197"/>
      <c r="D212" s="197"/>
      <c r="E212" s="19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71"/>
      <c r="U212" s="71"/>
      <c r="V212" s="71"/>
      <c r="W212" s="71"/>
    </row>
  </sheetData>
  <sheetProtection algorithmName="SHA-512" hashValue="qso7hVkXLRf+QwLsCI3sQ6yqCT4JqKK3RnU9o39XNnOdeSE6vVzFzGqT4x/dOtRvo5csOlI2Y7JU6ofRjwkhTA==" saltValue="8WpXWD/cscTSN5q7bMs9hQ==" spinCount="100000" sheet="1" objects="1" scenarios="1"/>
  <mergeCells count="6">
    <mergeCell ref="B212:S212"/>
    <mergeCell ref="D6:G6"/>
    <mergeCell ref="T6:W6"/>
    <mergeCell ref="H6:K6"/>
    <mergeCell ref="L6:O6"/>
    <mergeCell ref="P6:S6"/>
  </mergeCells>
  <conditionalFormatting sqref="D9:D12 D115:D116 D56:D58 H56:H58 D61:D62 H61:H62 D65 H65 D68:D70 H68:H70 D73:D75 H73:H75 D78:D80 H78:H80 D83:D85 H83:H85">
    <cfRule type="expression" dxfId="921" priority="1107">
      <formula>$G9&lt;$V9</formula>
    </cfRule>
    <cfRule type="expression" dxfId="920" priority="1108">
      <formula>$F9&gt;$W9</formula>
    </cfRule>
  </conditionalFormatting>
  <conditionalFormatting sqref="H9:H12">
    <cfRule type="expression" dxfId="919" priority="1083">
      <formula>$G9&lt;$V9</formula>
    </cfRule>
    <cfRule type="expression" dxfId="918" priority="1084">
      <formula>$F9&gt;$W9</formula>
    </cfRule>
  </conditionalFormatting>
  <conditionalFormatting sqref="D15">
    <cfRule type="expression" dxfId="917" priority="1080">
      <formula>$G15&lt;$V15</formula>
    </cfRule>
    <cfRule type="expression" dxfId="916" priority="1081">
      <formula>$F15&gt;$W15</formula>
    </cfRule>
  </conditionalFormatting>
  <conditionalFormatting sqref="H15">
    <cfRule type="expression" dxfId="915" priority="1077">
      <formula>$G15&lt;$V15</formula>
    </cfRule>
    <cfRule type="expression" dxfId="914" priority="1078">
      <formula>$F15&gt;$W15</formula>
    </cfRule>
  </conditionalFormatting>
  <conditionalFormatting sqref="D18:D20">
    <cfRule type="expression" dxfId="913" priority="1074">
      <formula>$G18&lt;$V18</formula>
    </cfRule>
    <cfRule type="expression" dxfId="912" priority="1075">
      <formula>$F18&gt;$W18</formula>
    </cfRule>
  </conditionalFormatting>
  <conditionalFormatting sqref="H18:H20">
    <cfRule type="expression" dxfId="911" priority="1071">
      <formula>$G18&lt;$V18</formula>
    </cfRule>
    <cfRule type="expression" dxfId="910" priority="1072">
      <formula>$F18&gt;$W18</formula>
    </cfRule>
  </conditionalFormatting>
  <conditionalFormatting sqref="D23:D25">
    <cfRule type="expression" dxfId="909" priority="1068">
      <formula>$G23&lt;$V23</formula>
    </cfRule>
    <cfRule type="expression" dxfId="908" priority="1069">
      <formula>$F23&gt;$W23</formula>
    </cfRule>
  </conditionalFormatting>
  <conditionalFormatting sqref="H23:H25">
    <cfRule type="expression" dxfId="907" priority="1065">
      <formula>$G23&lt;$V23</formula>
    </cfRule>
    <cfRule type="expression" dxfId="906" priority="1066">
      <formula>$F23&gt;$W23</formula>
    </cfRule>
  </conditionalFormatting>
  <conditionalFormatting sqref="D28">
    <cfRule type="expression" dxfId="905" priority="1056">
      <formula>$G28&lt;$V28</formula>
    </cfRule>
    <cfRule type="expression" dxfId="904" priority="1057">
      <formula>$F28&gt;$W28</formula>
    </cfRule>
  </conditionalFormatting>
  <conditionalFormatting sqref="H28">
    <cfRule type="expression" dxfId="903" priority="1053">
      <formula>$G28&lt;$V28</formula>
    </cfRule>
    <cfRule type="expression" dxfId="902" priority="1054">
      <formula>$F28&gt;$W28</formula>
    </cfRule>
  </conditionalFormatting>
  <conditionalFormatting sqref="D89:D92">
    <cfRule type="expression" dxfId="901" priority="1050">
      <formula>$G89&lt;$V89</formula>
    </cfRule>
    <cfRule type="expression" dxfId="900" priority="1051">
      <formula>$F89&gt;$W89</formula>
    </cfRule>
  </conditionalFormatting>
  <conditionalFormatting sqref="H89:H92">
    <cfRule type="expression" dxfId="899" priority="1047">
      <formula>$G89&lt;$V89</formula>
    </cfRule>
    <cfRule type="expression" dxfId="898" priority="1048">
      <formula>$F89&gt;$W89</formula>
    </cfRule>
  </conditionalFormatting>
  <conditionalFormatting sqref="D95:D98">
    <cfRule type="expression" dxfId="897" priority="1044">
      <formula>$G95&lt;$V95</formula>
    </cfRule>
    <cfRule type="expression" dxfId="896" priority="1045">
      <formula>$F95&gt;$W95</formula>
    </cfRule>
  </conditionalFormatting>
  <conditionalFormatting sqref="H95:H98">
    <cfRule type="expression" dxfId="895" priority="1041">
      <formula>$G95&lt;$V95</formula>
    </cfRule>
    <cfRule type="expression" dxfId="894" priority="1042">
      <formula>$F95&gt;$W95</formula>
    </cfRule>
  </conditionalFormatting>
  <conditionalFormatting sqref="D101:D102">
    <cfRule type="expression" dxfId="893" priority="1038">
      <formula>$G101&lt;$V101</formula>
    </cfRule>
    <cfRule type="expression" dxfId="892" priority="1039">
      <formula>$F101&gt;$W101</formula>
    </cfRule>
  </conditionalFormatting>
  <conditionalFormatting sqref="H101:H102">
    <cfRule type="expression" dxfId="891" priority="1035">
      <formula>$G101&lt;$V101</formula>
    </cfRule>
    <cfRule type="expression" dxfId="890" priority="1036">
      <formula>$F101&gt;$W101</formula>
    </cfRule>
  </conditionalFormatting>
  <conditionalFormatting sqref="D105:D106">
    <cfRule type="expression" dxfId="889" priority="1032">
      <formula>$G105&lt;$V105</formula>
    </cfRule>
    <cfRule type="expression" dxfId="888" priority="1033">
      <formula>$F105&gt;$W105</formula>
    </cfRule>
  </conditionalFormatting>
  <conditionalFormatting sqref="H105:H106">
    <cfRule type="expression" dxfId="887" priority="1029">
      <formula>$G105&lt;$V105</formula>
    </cfRule>
    <cfRule type="expression" dxfId="886" priority="1030">
      <formula>$F105&gt;$W105</formula>
    </cfRule>
  </conditionalFormatting>
  <conditionalFormatting sqref="D110:D112">
    <cfRule type="expression" dxfId="885" priority="1026">
      <formula>$G110&lt;$V110</formula>
    </cfRule>
    <cfRule type="expression" dxfId="884" priority="1027">
      <formula>$F110&gt;$W110</formula>
    </cfRule>
  </conditionalFormatting>
  <conditionalFormatting sqref="H110:H112">
    <cfRule type="expression" dxfId="883" priority="1023">
      <formula>$G110&lt;$V110</formula>
    </cfRule>
    <cfRule type="expression" dxfId="882" priority="1024">
      <formula>$F110&gt;$W110</formula>
    </cfRule>
  </conditionalFormatting>
  <conditionalFormatting sqref="H115:H116">
    <cfRule type="expression" dxfId="881" priority="1020">
      <formula>$G115&lt;$V115</formula>
    </cfRule>
    <cfRule type="expression" dxfId="880" priority="1021">
      <formula>$F115&gt;$W115</formula>
    </cfRule>
  </conditionalFormatting>
  <conditionalFormatting sqref="H76 H66">
    <cfRule type="expression" dxfId="879" priority="1015">
      <formula>$K66&lt;$R66</formula>
    </cfRule>
    <cfRule type="expression" dxfId="878" priority="1016">
      <formula>$J66&gt;$S66</formula>
    </cfRule>
  </conditionalFormatting>
  <conditionalFormatting sqref="D76 D66">
    <cfRule type="expression" dxfId="877" priority="1017">
      <formula>$G66&lt;$R66</formula>
    </cfRule>
    <cfRule type="expression" dxfId="876" priority="1018">
      <formula>$F66&gt;$S66</formula>
    </cfRule>
  </conditionalFormatting>
  <conditionalFormatting sqref="L76 L66">
    <cfRule type="expression" dxfId="875" priority="1013">
      <formula>$O66&lt;$R66</formula>
    </cfRule>
    <cfRule type="expression" dxfId="874" priority="1014">
      <formula>$N66&gt;$S66</formula>
    </cfRule>
  </conditionalFormatting>
  <conditionalFormatting sqref="E76">
    <cfRule type="expression" dxfId="873" priority="1000">
      <formula>$E$90="**"</formula>
    </cfRule>
  </conditionalFormatting>
  <conditionalFormatting sqref="I76">
    <cfRule type="expression" dxfId="872" priority="999">
      <formula>$I$90="**"</formula>
    </cfRule>
  </conditionalFormatting>
  <conditionalFormatting sqref="M76">
    <cfRule type="expression" dxfId="871" priority="998">
      <formula>$M$90="**"</formula>
    </cfRule>
  </conditionalFormatting>
  <conditionalFormatting sqref="E66">
    <cfRule type="expression" dxfId="870" priority="987">
      <formula>$E$18="**"</formula>
    </cfRule>
  </conditionalFormatting>
  <conditionalFormatting sqref="I66">
    <cfRule type="expression" dxfId="869" priority="986">
      <formula>$I$18="**"</formula>
    </cfRule>
  </conditionalFormatting>
  <conditionalFormatting sqref="M66">
    <cfRule type="expression" dxfId="868" priority="985">
      <formula>$M$18="**"</formula>
    </cfRule>
  </conditionalFormatting>
  <conditionalFormatting sqref="H137">
    <cfRule type="expression" dxfId="867" priority="759">
      <formula>$K137&lt;$R137</formula>
    </cfRule>
    <cfRule type="expression" dxfId="866" priority="760">
      <formula>$J137&gt;$S137</formula>
    </cfRule>
  </conditionalFormatting>
  <conditionalFormatting sqref="D137">
    <cfRule type="expression" dxfId="865" priority="761">
      <formula>$G137&lt;$R137</formula>
    </cfRule>
    <cfRule type="expression" dxfId="864" priority="762">
      <formula>$F137&gt;$S137</formula>
    </cfRule>
  </conditionalFormatting>
  <conditionalFormatting sqref="L137">
    <cfRule type="expression" dxfId="863" priority="757">
      <formula>$O137&lt;$R137</formula>
    </cfRule>
    <cfRule type="expression" dxfId="862" priority="758">
      <formula>$N137&gt;$S137</formula>
    </cfRule>
  </conditionalFormatting>
  <conditionalFormatting sqref="E137">
    <cfRule type="expression" dxfId="861" priority="743">
      <formula>$E$27="**"</formula>
    </cfRule>
  </conditionalFormatting>
  <conditionalFormatting sqref="I137">
    <cfRule type="expression" dxfId="860" priority="741">
      <formula>$I$27="**"</formula>
    </cfRule>
  </conditionalFormatting>
  <conditionalFormatting sqref="M137">
    <cfRule type="expression" dxfId="859" priority="739">
      <formula>$M$27="**"</formula>
    </cfRule>
  </conditionalFormatting>
  <conditionalFormatting sqref="D120:D124">
    <cfRule type="expression" dxfId="858" priority="677">
      <formula>$G120&lt;$V120</formula>
    </cfRule>
    <cfRule type="expression" dxfId="857" priority="678">
      <formula>$F120&gt;$W120</formula>
    </cfRule>
  </conditionalFormatting>
  <conditionalFormatting sqref="H120:H124">
    <cfRule type="expression" dxfId="856" priority="674">
      <formula>$G120&lt;$V120</formula>
    </cfRule>
    <cfRule type="expression" dxfId="855" priority="675">
      <formula>$F120&gt;$W120</formula>
    </cfRule>
  </conditionalFormatting>
  <conditionalFormatting sqref="D127:D129">
    <cfRule type="expression" dxfId="854" priority="665">
      <formula>$G127&lt;$V127</formula>
    </cfRule>
    <cfRule type="expression" dxfId="853" priority="666">
      <formula>$F127&gt;$W127</formula>
    </cfRule>
  </conditionalFormatting>
  <conditionalFormatting sqref="H127:H129">
    <cfRule type="expression" dxfId="852" priority="662">
      <formula>$G127&lt;$V127</formula>
    </cfRule>
    <cfRule type="expression" dxfId="851" priority="663">
      <formula>$F127&gt;$W127</formula>
    </cfRule>
  </conditionalFormatting>
  <conditionalFormatting sqref="D132:D136">
    <cfRule type="expression" dxfId="850" priority="659">
      <formula>$G132&lt;$V132</formula>
    </cfRule>
    <cfRule type="expression" dxfId="849" priority="660">
      <formula>$F132&gt;$W132</formula>
    </cfRule>
  </conditionalFormatting>
  <conditionalFormatting sqref="H132:H136">
    <cfRule type="expression" dxfId="848" priority="656">
      <formula>$G132&lt;$V132</formula>
    </cfRule>
    <cfRule type="expression" dxfId="847" priority="657">
      <formula>$F132&gt;$W132</formula>
    </cfRule>
  </conditionalFormatting>
  <conditionalFormatting sqref="D139:D141">
    <cfRule type="expression" dxfId="846" priority="647">
      <formula>$G139&lt;$V139</formula>
    </cfRule>
    <cfRule type="expression" dxfId="845" priority="648">
      <formula>$F139&gt;$W139</formula>
    </cfRule>
  </conditionalFormatting>
  <conditionalFormatting sqref="H139:H141">
    <cfRule type="expression" dxfId="844" priority="644">
      <formula>$G139&lt;$V139</formula>
    </cfRule>
    <cfRule type="expression" dxfId="843" priority="645">
      <formula>$F139&gt;$W139</formula>
    </cfRule>
  </conditionalFormatting>
  <conditionalFormatting sqref="D161:D163">
    <cfRule type="expression" dxfId="842" priority="604">
      <formula>$G161&lt;$V161</formula>
    </cfRule>
    <cfRule type="expression" dxfId="841" priority="605">
      <formula>$F161&gt;$W161</formula>
    </cfRule>
  </conditionalFormatting>
  <conditionalFormatting sqref="H161:H163">
    <cfRule type="expression" dxfId="840" priority="601">
      <formula>$G161&lt;$V161</formula>
    </cfRule>
    <cfRule type="expression" dxfId="839" priority="602">
      <formula>$F161&gt;$W161</formula>
    </cfRule>
  </conditionalFormatting>
  <conditionalFormatting sqref="D166:D167">
    <cfRule type="expression" dxfId="838" priority="598">
      <formula>$G166&lt;$V166</formula>
    </cfRule>
    <cfRule type="expression" dxfId="837" priority="599">
      <formula>$F166&gt;$W166</formula>
    </cfRule>
  </conditionalFormatting>
  <conditionalFormatting sqref="H166:H167">
    <cfRule type="expression" dxfId="836" priority="595">
      <formula>$G166&lt;$V166</formula>
    </cfRule>
    <cfRule type="expression" dxfId="835" priority="596">
      <formula>$F166&gt;$W166</formula>
    </cfRule>
  </conditionalFormatting>
  <conditionalFormatting sqref="D170:D172">
    <cfRule type="expression" dxfId="834" priority="592">
      <formula>$G170&lt;$V170</formula>
    </cfRule>
    <cfRule type="expression" dxfId="833" priority="593">
      <formula>$F170&gt;$W170</formula>
    </cfRule>
  </conditionalFormatting>
  <conditionalFormatting sqref="H170:H172">
    <cfRule type="expression" dxfId="832" priority="589">
      <formula>$G170&lt;$V170</formula>
    </cfRule>
    <cfRule type="expression" dxfId="831" priority="590">
      <formula>$F170&gt;$W170</formula>
    </cfRule>
  </conditionalFormatting>
  <conditionalFormatting sqref="D180:D183">
    <cfRule type="expression" dxfId="830" priority="544">
      <formula>$G180&lt;$V180</formula>
    </cfRule>
    <cfRule type="expression" dxfId="829" priority="545">
      <formula>$F180&gt;$W180</formula>
    </cfRule>
  </conditionalFormatting>
  <conditionalFormatting sqref="H180:H183">
    <cfRule type="expression" dxfId="828" priority="541">
      <formula>$G180&lt;$V180</formula>
    </cfRule>
    <cfRule type="expression" dxfId="827" priority="542">
      <formula>$F180&gt;$W180</formula>
    </cfRule>
  </conditionalFormatting>
  <conditionalFormatting sqref="D175:D176">
    <cfRule type="expression" dxfId="826" priority="580">
      <formula>$G175&lt;$V175</formula>
    </cfRule>
    <cfRule type="expression" dxfId="825" priority="581">
      <formula>$F175&gt;$W175</formula>
    </cfRule>
  </conditionalFormatting>
  <conditionalFormatting sqref="H175:H176">
    <cfRule type="expression" dxfId="824" priority="577">
      <formula>$G175&lt;$V175</formula>
    </cfRule>
    <cfRule type="expression" dxfId="823" priority="578">
      <formula>$F175&gt;$W175</formula>
    </cfRule>
  </conditionalFormatting>
  <conditionalFormatting sqref="D186:D187">
    <cfRule type="expression" dxfId="822" priority="538">
      <formula>$G186&lt;$V186</formula>
    </cfRule>
    <cfRule type="expression" dxfId="821" priority="539">
      <formula>$F186&gt;$W186</formula>
    </cfRule>
  </conditionalFormatting>
  <conditionalFormatting sqref="H186:H187">
    <cfRule type="expression" dxfId="820" priority="535">
      <formula>$G186&lt;$V186</formula>
    </cfRule>
    <cfRule type="expression" dxfId="819" priority="536">
      <formula>$F186&gt;$W186</formula>
    </cfRule>
  </conditionalFormatting>
  <conditionalFormatting sqref="D190:D191">
    <cfRule type="expression" dxfId="818" priority="532">
      <formula>$G190&lt;$V190</formula>
    </cfRule>
    <cfRule type="expression" dxfId="817" priority="533">
      <formula>$F190&gt;$W190</formula>
    </cfRule>
  </conditionalFormatting>
  <conditionalFormatting sqref="H190:H191">
    <cfRule type="expression" dxfId="816" priority="529">
      <formula>$G190&lt;$V190</formula>
    </cfRule>
    <cfRule type="expression" dxfId="815" priority="530">
      <formula>$F190&gt;$W190</formula>
    </cfRule>
  </conditionalFormatting>
  <conditionalFormatting sqref="E9">
    <cfRule type="expression" dxfId="814" priority="527">
      <formula>E9="**"</formula>
    </cfRule>
  </conditionalFormatting>
  <conditionalFormatting sqref="E10">
    <cfRule type="expression" dxfId="813" priority="526">
      <formula>E10="**"</formula>
    </cfRule>
  </conditionalFormatting>
  <conditionalFormatting sqref="E11">
    <cfRule type="expression" dxfId="812" priority="525">
      <formula>E11="**"</formula>
    </cfRule>
  </conditionalFormatting>
  <conditionalFormatting sqref="E12">
    <cfRule type="expression" dxfId="811" priority="524">
      <formula>E12="**"</formula>
    </cfRule>
  </conditionalFormatting>
  <conditionalFormatting sqref="E15">
    <cfRule type="expression" dxfId="810" priority="523">
      <formula>E15="**"</formula>
    </cfRule>
  </conditionalFormatting>
  <conditionalFormatting sqref="E18">
    <cfRule type="expression" dxfId="809" priority="522">
      <formula>E18="**"</formula>
    </cfRule>
  </conditionalFormatting>
  <conditionalFormatting sqref="E19">
    <cfRule type="expression" dxfId="808" priority="521">
      <formula>E19="**"</formula>
    </cfRule>
  </conditionalFormatting>
  <conditionalFormatting sqref="E20">
    <cfRule type="expression" dxfId="807" priority="520">
      <formula>E20="**"</formula>
    </cfRule>
  </conditionalFormatting>
  <conditionalFormatting sqref="E23">
    <cfRule type="expression" dxfId="806" priority="519">
      <formula>E23="**"</formula>
    </cfRule>
  </conditionalFormatting>
  <conditionalFormatting sqref="E24">
    <cfRule type="expression" dxfId="805" priority="518">
      <formula>E24="**"</formula>
    </cfRule>
  </conditionalFormatting>
  <conditionalFormatting sqref="E25">
    <cfRule type="expression" dxfId="804" priority="517">
      <formula>E25="**"</formula>
    </cfRule>
  </conditionalFormatting>
  <conditionalFormatting sqref="E28">
    <cfRule type="expression" dxfId="803" priority="516">
      <formula>E28="**"</formula>
    </cfRule>
  </conditionalFormatting>
  <conditionalFormatting sqref="I9">
    <cfRule type="expression" dxfId="802" priority="515">
      <formula>I9="**"</formula>
    </cfRule>
  </conditionalFormatting>
  <conditionalFormatting sqref="I10">
    <cfRule type="expression" dxfId="801" priority="514">
      <formula>I10="**"</formula>
    </cfRule>
  </conditionalFormatting>
  <conditionalFormatting sqref="I11">
    <cfRule type="expression" dxfId="800" priority="513">
      <formula>I11="**"</formula>
    </cfRule>
  </conditionalFormatting>
  <conditionalFormatting sqref="I12">
    <cfRule type="expression" dxfId="799" priority="512">
      <formula>I12="**"</formula>
    </cfRule>
  </conditionalFormatting>
  <conditionalFormatting sqref="I15">
    <cfRule type="expression" dxfId="798" priority="511">
      <formula>I15="**"</formula>
    </cfRule>
  </conditionalFormatting>
  <conditionalFormatting sqref="I18">
    <cfRule type="expression" dxfId="797" priority="510">
      <formula>I18="**"</formula>
    </cfRule>
  </conditionalFormatting>
  <conditionalFormatting sqref="I19">
    <cfRule type="expression" dxfId="796" priority="509">
      <formula>I19="**"</formula>
    </cfRule>
  </conditionalFormatting>
  <conditionalFormatting sqref="I20">
    <cfRule type="expression" dxfId="795" priority="508">
      <formula>I20="**"</formula>
    </cfRule>
  </conditionalFormatting>
  <conditionalFormatting sqref="I23">
    <cfRule type="expression" dxfId="794" priority="507">
      <formula>I23="**"</formula>
    </cfRule>
  </conditionalFormatting>
  <conditionalFormatting sqref="I24">
    <cfRule type="expression" dxfId="793" priority="506">
      <formula>I24="**"</formula>
    </cfRule>
  </conditionalFormatting>
  <conditionalFormatting sqref="I25">
    <cfRule type="expression" dxfId="792" priority="505">
      <formula>I25="**"</formula>
    </cfRule>
  </conditionalFormatting>
  <conditionalFormatting sqref="I28">
    <cfRule type="expression" dxfId="791" priority="504">
      <formula>I28="**"</formula>
    </cfRule>
  </conditionalFormatting>
  <conditionalFormatting sqref="M9">
    <cfRule type="expression" dxfId="790" priority="503">
      <formula>M9="**"</formula>
    </cfRule>
  </conditionalFormatting>
  <conditionalFormatting sqref="M10">
    <cfRule type="expression" dxfId="789" priority="502">
      <formula>M10="**"</formula>
    </cfRule>
  </conditionalFormatting>
  <conditionalFormatting sqref="M11">
    <cfRule type="expression" dxfId="788" priority="501">
      <formula>M11="**"</formula>
    </cfRule>
  </conditionalFormatting>
  <conditionalFormatting sqref="M12">
    <cfRule type="expression" dxfId="787" priority="500">
      <formula>M12="**"</formula>
    </cfRule>
  </conditionalFormatting>
  <conditionalFormatting sqref="M15">
    <cfRule type="expression" dxfId="786" priority="499">
      <formula>M15="**"</formula>
    </cfRule>
  </conditionalFormatting>
  <conditionalFormatting sqref="M18">
    <cfRule type="expression" dxfId="785" priority="498">
      <formula>M18="**"</formula>
    </cfRule>
  </conditionalFormatting>
  <conditionalFormatting sqref="M19">
    <cfRule type="expression" dxfId="784" priority="497">
      <formula>M19="**"</formula>
    </cfRule>
  </conditionalFormatting>
  <conditionalFormatting sqref="M20">
    <cfRule type="expression" dxfId="783" priority="496">
      <formula>M20="**"</formula>
    </cfRule>
  </conditionalFormatting>
  <conditionalFormatting sqref="M23">
    <cfRule type="expression" dxfId="782" priority="495">
      <formula>M23="**"</formula>
    </cfRule>
  </conditionalFormatting>
  <conditionalFormatting sqref="M24">
    <cfRule type="expression" dxfId="781" priority="494">
      <formula>M24="**"</formula>
    </cfRule>
  </conditionalFormatting>
  <conditionalFormatting sqref="M25">
    <cfRule type="expression" dxfId="780" priority="493">
      <formula>M25="**"</formula>
    </cfRule>
  </conditionalFormatting>
  <conditionalFormatting sqref="M28">
    <cfRule type="expression" dxfId="779" priority="492">
      <formula>M28="**"</formula>
    </cfRule>
  </conditionalFormatting>
  <conditionalFormatting sqref="Q9">
    <cfRule type="expression" dxfId="778" priority="491">
      <formula>Q9="**"</formula>
    </cfRule>
  </conditionalFormatting>
  <conditionalFormatting sqref="Q10">
    <cfRule type="expression" dxfId="777" priority="490">
      <formula>Q10="**"</formula>
    </cfRule>
  </conditionalFormatting>
  <conditionalFormatting sqref="Q11">
    <cfRule type="expression" dxfId="776" priority="489">
      <formula>Q11="**"</formula>
    </cfRule>
  </conditionalFormatting>
  <conditionalFormatting sqref="Q12">
    <cfRule type="expression" dxfId="775" priority="488">
      <formula>Q12="**"</formula>
    </cfRule>
  </conditionalFormatting>
  <conditionalFormatting sqref="Q15">
    <cfRule type="expression" dxfId="774" priority="487">
      <formula>Q15="**"</formula>
    </cfRule>
  </conditionalFormatting>
  <conditionalFormatting sqref="Q18">
    <cfRule type="expression" dxfId="773" priority="486">
      <formula>Q18="**"</formula>
    </cfRule>
  </conditionalFormatting>
  <conditionalFormatting sqref="Q19">
    <cfRule type="expression" dxfId="772" priority="485">
      <formula>Q19="**"</formula>
    </cfRule>
  </conditionalFormatting>
  <conditionalFormatting sqref="Q20">
    <cfRule type="expression" dxfId="771" priority="484">
      <formula>Q20="**"</formula>
    </cfRule>
  </conditionalFormatting>
  <conditionalFormatting sqref="Q23">
    <cfRule type="expression" dxfId="770" priority="483">
      <formula>Q23="**"</formula>
    </cfRule>
  </conditionalFormatting>
  <conditionalFormatting sqref="Q24">
    <cfRule type="expression" dxfId="769" priority="482">
      <formula>Q24="**"</formula>
    </cfRule>
  </conditionalFormatting>
  <conditionalFormatting sqref="Q25">
    <cfRule type="expression" dxfId="768" priority="481">
      <formula>Q25="**"</formula>
    </cfRule>
  </conditionalFormatting>
  <conditionalFormatting sqref="Q28">
    <cfRule type="expression" dxfId="767" priority="480">
      <formula>Q28="**"</formula>
    </cfRule>
  </conditionalFormatting>
  <conditionalFormatting sqref="E89">
    <cfRule type="expression" dxfId="766" priority="479">
      <formula>E89="**"</formula>
    </cfRule>
  </conditionalFormatting>
  <conditionalFormatting sqref="E90">
    <cfRule type="expression" dxfId="765" priority="478">
      <formula>E90="**"</formula>
    </cfRule>
  </conditionalFormatting>
  <conditionalFormatting sqref="E91">
    <cfRule type="expression" dxfId="764" priority="477">
      <formula>E91="**"</formula>
    </cfRule>
  </conditionalFormatting>
  <conditionalFormatting sqref="E92">
    <cfRule type="expression" dxfId="763" priority="476">
      <formula>E92="**"</formula>
    </cfRule>
  </conditionalFormatting>
  <conditionalFormatting sqref="E95">
    <cfRule type="expression" dxfId="762" priority="475">
      <formula>E95="**"</formula>
    </cfRule>
  </conditionalFormatting>
  <conditionalFormatting sqref="E96">
    <cfRule type="expression" dxfId="761" priority="474">
      <formula>E96="**"</formula>
    </cfRule>
  </conditionalFormatting>
  <conditionalFormatting sqref="E97">
    <cfRule type="expression" dxfId="760" priority="473">
      <formula>E97="**"</formula>
    </cfRule>
  </conditionalFormatting>
  <conditionalFormatting sqref="E98">
    <cfRule type="expression" dxfId="759" priority="472">
      <formula>E98="**"</formula>
    </cfRule>
  </conditionalFormatting>
  <conditionalFormatting sqref="E101">
    <cfRule type="expression" dxfId="758" priority="471">
      <formula>E101="**"</formula>
    </cfRule>
  </conditionalFormatting>
  <conditionalFormatting sqref="E102">
    <cfRule type="expression" dxfId="757" priority="470">
      <formula>E102="**"</formula>
    </cfRule>
  </conditionalFormatting>
  <conditionalFormatting sqref="E105">
    <cfRule type="expression" dxfId="756" priority="469">
      <formula>E105="**"</formula>
    </cfRule>
  </conditionalFormatting>
  <conditionalFormatting sqref="E106">
    <cfRule type="expression" dxfId="755" priority="468">
      <formula>E106="**"</formula>
    </cfRule>
  </conditionalFormatting>
  <conditionalFormatting sqref="I89">
    <cfRule type="expression" dxfId="754" priority="467">
      <formula>I89="**"</formula>
    </cfRule>
  </conditionalFormatting>
  <conditionalFormatting sqref="I90">
    <cfRule type="expression" dxfId="753" priority="466">
      <formula>I90="**"</formula>
    </cfRule>
  </conditionalFormatting>
  <conditionalFormatting sqref="I91">
    <cfRule type="expression" dxfId="752" priority="465">
      <formula>I91="**"</formula>
    </cfRule>
  </conditionalFormatting>
  <conditionalFormatting sqref="I92">
    <cfRule type="expression" dxfId="751" priority="464">
      <formula>I92="**"</formula>
    </cfRule>
  </conditionalFormatting>
  <conditionalFormatting sqref="I95">
    <cfRule type="expression" dxfId="750" priority="463">
      <formula>I95="**"</formula>
    </cfRule>
  </conditionalFormatting>
  <conditionalFormatting sqref="I96">
    <cfRule type="expression" dxfId="749" priority="462">
      <formula>I96="**"</formula>
    </cfRule>
  </conditionalFormatting>
  <conditionalFormatting sqref="I97">
    <cfRule type="expression" dxfId="748" priority="461">
      <formula>I97="**"</formula>
    </cfRule>
  </conditionalFormatting>
  <conditionalFormatting sqref="I98">
    <cfRule type="expression" dxfId="747" priority="460">
      <formula>I98="**"</formula>
    </cfRule>
  </conditionalFormatting>
  <conditionalFormatting sqref="I101">
    <cfRule type="expression" dxfId="746" priority="459">
      <formula>I101="**"</formula>
    </cfRule>
  </conditionalFormatting>
  <conditionalFormatting sqref="I102">
    <cfRule type="expression" dxfId="745" priority="458">
      <formula>I102="**"</formula>
    </cfRule>
  </conditionalFormatting>
  <conditionalFormatting sqref="I105">
    <cfRule type="expression" dxfId="744" priority="457">
      <formula>I105="**"</formula>
    </cfRule>
  </conditionalFormatting>
  <conditionalFormatting sqref="I106">
    <cfRule type="expression" dxfId="743" priority="456">
      <formula>I106="**"</formula>
    </cfRule>
  </conditionalFormatting>
  <conditionalFormatting sqref="M89">
    <cfRule type="expression" dxfId="742" priority="455">
      <formula>M89="**"</formula>
    </cfRule>
  </conditionalFormatting>
  <conditionalFormatting sqref="M90">
    <cfRule type="expression" dxfId="741" priority="454">
      <formula>M90="**"</formula>
    </cfRule>
  </conditionalFormatting>
  <conditionalFormatting sqref="M91">
    <cfRule type="expression" dxfId="740" priority="453">
      <formula>M91="**"</formula>
    </cfRule>
  </conditionalFormatting>
  <conditionalFormatting sqref="M92">
    <cfRule type="expression" dxfId="739" priority="452">
      <formula>M92="**"</formula>
    </cfRule>
  </conditionalFormatting>
  <conditionalFormatting sqref="M95">
    <cfRule type="expression" dxfId="738" priority="451">
      <formula>M95="**"</formula>
    </cfRule>
  </conditionalFormatting>
  <conditionalFormatting sqref="M96">
    <cfRule type="expression" dxfId="737" priority="450">
      <formula>M96="**"</formula>
    </cfRule>
  </conditionalFormatting>
  <conditionalFormatting sqref="M97">
    <cfRule type="expression" dxfId="736" priority="449">
      <formula>M97="**"</formula>
    </cfRule>
  </conditionalFormatting>
  <conditionalFormatting sqref="M98">
    <cfRule type="expression" dxfId="735" priority="448">
      <formula>M98="**"</formula>
    </cfRule>
  </conditionalFormatting>
  <conditionalFormatting sqref="M101">
    <cfRule type="expression" dxfId="734" priority="447">
      <formula>M101="**"</formula>
    </cfRule>
  </conditionalFormatting>
  <conditionalFormatting sqref="M102">
    <cfRule type="expression" dxfId="733" priority="446">
      <formula>M102="**"</formula>
    </cfRule>
  </conditionalFormatting>
  <conditionalFormatting sqref="M105">
    <cfRule type="expression" dxfId="732" priority="445">
      <formula>M105="**"</formula>
    </cfRule>
  </conditionalFormatting>
  <conditionalFormatting sqref="M106">
    <cfRule type="expression" dxfId="731" priority="444">
      <formula>M106="**"</formula>
    </cfRule>
  </conditionalFormatting>
  <conditionalFormatting sqref="Q89">
    <cfRule type="expression" dxfId="730" priority="443">
      <formula>Q89="**"</formula>
    </cfRule>
  </conditionalFormatting>
  <conditionalFormatting sqref="Q90">
    <cfRule type="expression" dxfId="729" priority="442">
      <formula>Q90="**"</formula>
    </cfRule>
  </conditionalFormatting>
  <conditionalFormatting sqref="Q91">
    <cfRule type="expression" dxfId="728" priority="441">
      <formula>Q91="**"</formula>
    </cfRule>
  </conditionalFormatting>
  <conditionalFormatting sqref="Q92">
    <cfRule type="expression" dxfId="727" priority="440">
      <formula>Q92="**"</formula>
    </cfRule>
  </conditionalFormatting>
  <conditionalFormatting sqref="Q95">
    <cfRule type="expression" dxfId="726" priority="439">
      <formula>Q95="**"</formula>
    </cfRule>
  </conditionalFormatting>
  <conditionalFormatting sqref="Q96">
    <cfRule type="expression" dxfId="725" priority="438">
      <formula>Q96="**"</formula>
    </cfRule>
  </conditionalFormatting>
  <conditionalFormatting sqref="Q97">
    <cfRule type="expression" dxfId="724" priority="437">
      <formula>Q97="**"</formula>
    </cfRule>
  </conditionalFormatting>
  <conditionalFormatting sqref="Q98">
    <cfRule type="expression" dxfId="723" priority="436">
      <formula>Q98="**"</formula>
    </cfRule>
  </conditionalFormatting>
  <conditionalFormatting sqref="Q101">
    <cfRule type="expression" dxfId="722" priority="435">
      <formula>Q101="**"</formula>
    </cfRule>
  </conditionalFormatting>
  <conditionalFormatting sqref="Q102">
    <cfRule type="expression" dxfId="721" priority="434">
      <formula>Q102="**"</formula>
    </cfRule>
  </conditionalFormatting>
  <conditionalFormatting sqref="Q105">
    <cfRule type="expression" dxfId="720" priority="433">
      <formula>Q105="**"</formula>
    </cfRule>
  </conditionalFormatting>
  <conditionalFormatting sqref="Q106">
    <cfRule type="expression" dxfId="719" priority="432">
      <formula>Q106="**"</formula>
    </cfRule>
  </conditionalFormatting>
  <conditionalFormatting sqref="E110">
    <cfRule type="expression" dxfId="718" priority="431">
      <formula>E110="**"</formula>
    </cfRule>
  </conditionalFormatting>
  <conditionalFormatting sqref="E111">
    <cfRule type="expression" dxfId="717" priority="430">
      <formula>E111="**"</formula>
    </cfRule>
  </conditionalFormatting>
  <conditionalFormatting sqref="E112">
    <cfRule type="expression" dxfId="716" priority="429">
      <formula>E112="**"</formula>
    </cfRule>
  </conditionalFormatting>
  <conditionalFormatting sqref="E115">
    <cfRule type="expression" dxfId="715" priority="428">
      <formula>E115="**"</formula>
    </cfRule>
  </conditionalFormatting>
  <conditionalFormatting sqref="E116">
    <cfRule type="expression" dxfId="714" priority="427">
      <formula>E116="**"</formula>
    </cfRule>
  </conditionalFormatting>
  <conditionalFormatting sqref="I110">
    <cfRule type="expression" dxfId="713" priority="426">
      <formula>I110="**"</formula>
    </cfRule>
  </conditionalFormatting>
  <conditionalFormatting sqref="I111">
    <cfRule type="expression" dxfId="712" priority="425">
      <formula>I111="**"</formula>
    </cfRule>
  </conditionalFormatting>
  <conditionalFormatting sqref="I112">
    <cfRule type="expression" dxfId="711" priority="424">
      <formula>I112="**"</formula>
    </cfRule>
  </conditionalFormatting>
  <conditionalFormatting sqref="I115">
    <cfRule type="expression" dxfId="710" priority="423">
      <formula>I115="**"</formula>
    </cfRule>
  </conditionalFormatting>
  <conditionalFormatting sqref="I116">
    <cfRule type="expression" dxfId="709" priority="422">
      <formula>I116="**"</formula>
    </cfRule>
  </conditionalFormatting>
  <conditionalFormatting sqref="M110">
    <cfRule type="expression" dxfId="708" priority="421">
      <formula>M110="**"</formula>
    </cfRule>
  </conditionalFormatting>
  <conditionalFormatting sqref="M111">
    <cfRule type="expression" dxfId="707" priority="420">
      <formula>M111="**"</formula>
    </cfRule>
  </conditionalFormatting>
  <conditionalFormatting sqref="M112">
    <cfRule type="expression" dxfId="706" priority="419">
      <formula>M112="**"</formula>
    </cfRule>
  </conditionalFormatting>
  <conditionalFormatting sqref="M115">
    <cfRule type="expression" dxfId="705" priority="418">
      <formula>M115="**"</formula>
    </cfRule>
  </conditionalFormatting>
  <conditionalFormatting sqref="M116">
    <cfRule type="expression" dxfId="704" priority="417">
      <formula>M116="**"</formula>
    </cfRule>
  </conditionalFormatting>
  <conditionalFormatting sqref="Q110">
    <cfRule type="expression" dxfId="703" priority="416">
      <formula>Q110="**"</formula>
    </cfRule>
  </conditionalFormatting>
  <conditionalFormatting sqref="Q111">
    <cfRule type="expression" dxfId="702" priority="415">
      <formula>Q111="**"</formula>
    </cfRule>
  </conditionalFormatting>
  <conditionalFormatting sqref="Q112">
    <cfRule type="expression" dxfId="701" priority="414">
      <formula>Q112="**"</formula>
    </cfRule>
  </conditionalFormatting>
  <conditionalFormatting sqref="Q115">
    <cfRule type="expression" dxfId="700" priority="413">
      <formula>Q115="**"</formula>
    </cfRule>
  </conditionalFormatting>
  <conditionalFormatting sqref="Q116">
    <cfRule type="expression" dxfId="699" priority="412">
      <formula>Q116="**"</formula>
    </cfRule>
  </conditionalFormatting>
  <conditionalFormatting sqref="E56">
    <cfRule type="expression" dxfId="698" priority="411">
      <formula>E56="**"</formula>
    </cfRule>
  </conditionalFormatting>
  <conditionalFormatting sqref="E57">
    <cfRule type="expression" dxfId="697" priority="410">
      <formula>E57="**"</formula>
    </cfRule>
  </conditionalFormatting>
  <conditionalFormatting sqref="E58">
    <cfRule type="expression" dxfId="696" priority="409">
      <formula>E58="**"</formula>
    </cfRule>
  </conditionalFormatting>
  <conditionalFormatting sqref="E61">
    <cfRule type="expression" dxfId="695" priority="408">
      <formula>E61="**"</formula>
    </cfRule>
  </conditionalFormatting>
  <conditionalFormatting sqref="E62">
    <cfRule type="expression" dxfId="694" priority="407">
      <formula>E62="**"</formula>
    </cfRule>
  </conditionalFormatting>
  <conditionalFormatting sqref="E65">
    <cfRule type="expression" dxfId="693" priority="406">
      <formula>E65="**"</formula>
    </cfRule>
  </conditionalFormatting>
  <conditionalFormatting sqref="E68">
    <cfRule type="expression" dxfId="692" priority="405">
      <formula>E68="**"</formula>
    </cfRule>
  </conditionalFormatting>
  <conditionalFormatting sqref="E69">
    <cfRule type="expression" dxfId="691" priority="404">
      <formula>E69="**"</formula>
    </cfRule>
  </conditionalFormatting>
  <conditionalFormatting sqref="E70">
    <cfRule type="expression" dxfId="690" priority="403">
      <formula>E70="**"</formula>
    </cfRule>
  </conditionalFormatting>
  <conditionalFormatting sqref="E73">
    <cfRule type="expression" dxfId="689" priority="402">
      <formula>E73="**"</formula>
    </cfRule>
  </conditionalFormatting>
  <conditionalFormatting sqref="E74">
    <cfRule type="expression" dxfId="688" priority="401">
      <formula>E74="**"</formula>
    </cfRule>
  </conditionalFormatting>
  <conditionalFormatting sqref="E75">
    <cfRule type="expression" dxfId="687" priority="400">
      <formula>E75="**"</formula>
    </cfRule>
  </conditionalFormatting>
  <conditionalFormatting sqref="E78">
    <cfRule type="expression" dxfId="686" priority="399">
      <formula>E78="**"</formula>
    </cfRule>
  </conditionalFormatting>
  <conditionalFormatting sqref="E79">
    <cfRule type="expression" dxfId="685" priority="398">
      <formula>E79="**"</formula>
    </cfRule>
  </conditionalFormatting>
  <conditionalFormatting sqref="E80">
    <cfRule type="expression" dxfId="684" priority="397">
      <formula>E80="**"</formula>
    </cfRule>
  </conditionalFormatting>
  <conditionalFormatting sqref="E83">
    <cfRule type="expression" dxfId="683" priority="396">
      <formula>E83="**"</formula>
    </cfRule>
  </conditionalFormatting>
  <conditionalFormatting sqref="E84">
    <cfRule type="expression" dxfId="682" priority="395">
      <formula>E84="**"</formula>
    </cfRule>
  </conditionalFormatting>
  <conditionalFormatting sqref="E85">
    <cfRule type="expression" dxfId="681" priority="394">
      <formula>E85="**"</formula>
    </cfRule>
  </conditionalFormatting>
  <conditionalFormatting sqref="I56">
    <cfRule type="expression" dxfId="680" priority="393">
      <formula>I56="**"</formula>
    </cfRule>
  </conditionalFormatting>
  <conditionalFormatting sqref="I57">
    <cfRule type="expression" dxfId="679" priority="392">
      <formula>I57="**"</formula>
    </cfRule>
  </conditionalFormatting>
  <conditionalFormatting sqref="I58">
    <cfRule type="expression" dxfId="678" priority="391">
      <formula>I58="**"</formula>
    </cfRule>
  </conditionalFormatting>
  <conditionalFormatting sqref="I61">
    <cfRule type="expression" dxfId="677" priority="390">
      <formula>I61="**"</formula>
    </cfRule>
  </conditionalFormatting>
  <conditionalFormatting sqref="I62">
    <cfRule type="expression" dxfId="676" priority="389">
      <formula>I62="**"</formula>
    </cfRule>
  </conditionalFormatting>
  <conditionalFormatting sqref="I65">
    <cfRule type="expression" dxfId="675" priority="388">
      <formula>I65="**"</formula>
    </cfRule>
  </conditionalFormatting>
  <conditionalFormatting sqref="I68">
    <cfRule type="expression" dxfId="674" priority="387">
      <formula>I68="**"</formula>
    </cfRule>
  </conditionalFormatting>
  <conditionalFormatting sqref="I69">
    <cfRule type="expression" dxfId="673" priority="386">
      <formula>I69="**"</formula>
    </cfRule>
  </conditionalFormatting>
  <conditionalFormatting sqref="I70">
    <cfRule type="expression" dxfId="672" priority="385">
      <formula>I70="**"</formula>
    </cfRule>
  </conditionalFormatting>
  <conditionalFormatting sqref="I73">
    <cfRule type="expression" dxfId="671" priority="384">
      <formula>I73="**"</formula>
    </cfRule>
  </conditionalFormatting>
  <conditionalFormatting sqref="I74">
    <cfRule type="expression" dxfId="670" priority="383">
      <formula>I74="**"</formula>
    </cfRule>
  </conditionalFormatting>
  <conditionalFormatting sqref="I75">
    <cfRule type="expression" dxfId="669" priority="382">
      <formula>I75="**"</formula>
    </cfRule>
  </conditionalFormatting>
  <conditionalFormatting sqref="I78">
    <cfRule type="expression" dxfId="668" priority="381">
      <formula>I78="**"</formula>
    </cfRule>
  </conditionalFormatting>
  <conditionalFormatting sqref="I79">
    <cfRule type="expression" dxfId="667" priority="380">
      <formula>I79="**"</formula>
    </cfRule>
  </conditionalFormatting>
  <conditionalFormatting sqref="I80">
    <cfRule type="expression" dxfId="666" priority="379">
      <formula>I80="**"</formula>
    </cfRule>
  </conditionalFormatting>
  <conditionalFormatting sqref="I83">
    <cfRule type="expression" dxfId="665" priority="378">
      <formula>I83="**"</formula>
    </cfRule>
  </conditionalFormatting>
  <conditionalFormatting sqref="I84">
    <cfRule type="expression" dxfId="664" priority="377">
      <formula>I84="**"</formula>
    </cfRule>
  </conditionalFormatting>
  <conditionalFormatting sqref="I85">
    <cfRule type="expression" dxfId="663" priority="376">
      <formula>I85="**"</formula>
    </cfRule>
  </conditionalFormatting>
  <conditionalFormatting sqref="M56">
    <cfRule type="expression" dxfId="662" priority="375">
      <formula>M56="**"</formula>
    </cfRule>
  </conditionalFormatting>
  <conditionalFormatting sqref="M57">
    <cfRule type="expression" dxfId="661" priority="374">
      <formula>M57="**"</formula>
    </cfRule>
  </conditionalFormatting>
  <conditionalFormatting sqref="M58">
    <cfRule type="expression" dxfId="660" priority="373">
      <formula>M58="**"</formula>
    </cfRule>
  </conditionalFormatting>
  <conditionalFormatting sqref="M61">
    <cfRule type="expression" dxfId="659" priority="372">
      <formula>M61="**"</formula>
    </cfRule>
  </conditionalFormatting>
  <conditionalFormatting sqref="M62">
    <cfRule type="expression" dxfId="658" priority="371">
      <formula>M62="**"</formula>
    </cfRule>
  </conditionalFormatting>
  <conditionalFormatting sqref="M65">
    <cfRule type="expression" dxfId="657" priority="370">
      <formula>M65="**"</formula>
    </cfRule>
  </conditionalFormatting>
  <conditionalFormatting sqref="M68">
    <cfRule type="expression" dxfId="656" priority="369">
      <formula>M68="**"</formula>
    </cfRule>
  </conditionalFormatting>
  <conditionalFormatting sqref="M69">
    <cfRule type="expression" dxfId="655" priority="368">
      <formula>M69="**"</formula>
    </cfRule>
  </conditionalFormatting>
  <conditionalFormatting sqref="M70">
    <cfRule type="expression" dxfId="654" priority="367">
      <formula>M70="**"</formula>
    </cfRule>
  </conditionalFormatting>
  <conditionalFormatting sqref="M73">
    <cfRule type="expression" dxfId="653" priority="366">
      <formula>M73="**"</formula>
    </cfRule>
  </conditionalFormatting>
  <conditionalFormatting sqref="M74">
    <cfRule type="expression" dxfId="652" priority="365">
      <formula>M74="**"</formula>
    </cfRule>
  </conditionalFormatting>
  <conditionalFormatting sqref="M75">
    <cfRule type="expression" dxfId="651" priority="364">
      <formula>M75="**"</formula>
    </cfRule>
  </conditionalFormatting>
  <conditionalFormatting sqref="M78">
    <cfRule type="expression" dxfId="650" priority="363">
      <formula>M78="**"</formula>
    </cfRule>
  </conditionalFormatting>
  <conditionalFormatting sqref="M79">
    <cfRule type="expression" dxfId="649" priority="362">
      <formula>M79="**"</formula>
    </cfRule>
  </conditionalFormatting>
  <conditionalFormatting sqref="M80">
    <cfRule type="expression" dxfId="648" priority="361">
      <formula>M80="**"</formula>
    </cfRule>
  </conditionalFormatting>
  <conditionalFormatting sqref="M83">
    <cfRule type="expression" dxfId="647" priority="360">
      <formula>M83="**"</formula>
    </cfRule>
  </conditionalFormatting>
  <conditionalFormatting sqref="M84">
    <cfRule type="expression" dxfId="646" priority="359">
      <formula>M84="**"</formula>
    </cfRule>
  </conditionalFormatting>
  <conditionalFormatting sqref="M85">
    <cfRule type="expression" dxfId="645" priority="358">
      <formula>M85="**"</formula>
    </cfRule>
  </conditionalFormatting>
  <conditionalFormatting sqref="Q56">
    <cfRule type="expression" dxfId="644" priority="357">
      <formula>Q56="**"</formula>
    </cfRule>
  </conditionalFormatting>
  <conditionalFormatting sqref="Q57">
    <cfRule type="expression" dxfId="643" priority="356">
      <formula>Q57="**"</formula>
    </cfRule>
  </conditionalFormatting>
  <conditionalFormatting sqref="Q58">
    <cfRule type="expression" dxfId="642" priority="355">
      <formula>Q58="**"</formula>
    </cfRule>
  </conditionalFormatting>
  <conditionalFormatting sqref="Q61">
    <cfRule type="expression" dxfId="641" priority="354">
      <formula>Q61="**"</formula>
    </cfRule>
  </conditionalFormatting>
  <conditionalFormatting sqref="Q62">
    <cfRule type="expression" dxfId="640" priority="353">
      <formula>Q62="**"</formula>
    </cfRule>
  </conditionalFormatting>
  <conditionalFormatting sqref="Q65">
    <cfRule type="expression" dxfId="639" priority="352">
      <formula>Q65="**"</formula>
    </cfRule>
  </conditionalFormatting>
  <conditionalFormatting sqref="Q68">
    <cfRule type="expression" dxfId="638" priority="351">
      <formula>Q68="**"</formula>
    </cfRule>
  </conditionalFormatting>
  <conditionalFormatting sqref="Q69">
    <cfRule type="expression" dxfId="637" priority="350">
      <formula>Q69="**"</formula>
    </cfRule>
  </conditionalFormatting>
  <conditionalFormatting sqref="Q70">
    <cfRule type="expression" dxfId="636" priority="349">
      <formula>Q70="**"</formula>
    </cfRule>
  </conditionalFormatting>
  <conditionalFormatting sqref="Q73">
    <cfRule type="expression" dxfId="635" priority="348">
      <formula>Q73="**"</formula>
    </cfRule>
  </conditionalFormatting>
  <conditionalFormatting sqref="Q74">
    <cfRule type="expression" dxfId="634" priority="347">
      <formula>Q74="**"</formula>
    </cfRule>
  </conditionalFormatting>
  <conditionalFormatting sqref="Q75">
    <cfRule type="expression" dxfId="633" priority="346">
      <formula>Q75="**"</formula>
    </cfRule>
  </conditionalFormatting>
  <conditionalFormatting sqref="Q78">
    <cfRule type="expression" dxfId="632" priority="345">
      <formula>Q78="**"</formula>
    </cfRule>
  </conditionalFormatting>
  <conditionalFormatting sqref="Q79">
    <cfRule type="expression" dxfId="631" priority="344">
      <formula>Q79="**"</formula>
    </cfRule>
  </conditionalFormatting>
  <conditionalFormatting sqref="Q80">
    <cfRule type="expression" dxfId="630" priority="343">
      <formula>Q80="**"</formula>
    </cfRule>
  </conditionalFormatting>
  <conditionalFormatting sqref="Q83">
    <cfRule type="expression" dxfId="629" priority="342">
      <formula>Q83="**"</formula>
    </cfRule>
  </conditionalFormatting>
  <conditionalFormatting sqref="Q84">
    <cfRule type="expression" dxfId="628" priority="341">
      <formula>Q84="**"</formula>
    </cfRule>
  </conditionalFormatting>
  <conditionalFormatting sqref="Q85">
    <cfRule type="expression" dxfId="627" priority="340">
      <formula>Q85="**"</formula>
    </cfRule>
  </conditionalFormatting>
  <conditionalFormatting sqref="E120">
    <cfRule type="expression" dxfId="626" priority="339">
      <formula>E120="**"</formula>
    </cfRule>
  </conditionalFormatting>
  <conditionalFormatting sqref="E121:E123">
    <cfRule type="expression" dxfId="625" priority="338">
      <formula>E121="**"</formula>
    </cfRule>
  </conditionalFormatting>
  <conditionalFormatting sqref="E124">
    <cfRule type="expression" dxfId="624" priority="337">
      <formula>E124="**"</formula>
    </cfRule>
  </conditionalFormatting>
  <conditionalFormatting sqref="E127">
    <cfRule type="expression" dxfId="623" priority="333">
      <formula>E127="**"</formula>
    </cfRule>
  </conditionalFormatting>
  <conditionalFormatting sqref="E128">
    <cfRule type="expression" dxfId="622" priority="332">
      <formula>E128="**"</formula>
    </cfRule>
  </conditionalFormatting>
  <conditionalFormatting sqref="E129">
    <cfRule type="expression" dxfId="621" priority="331">
      <formula>E129="**"</formula>
    </cfRule>
  </conditionalFormatting>
  <conditionalFormatting sqref="E132">
    <cfRule type="expression" dxfId="620" priority="330">
      <formula>E132="**"</formula>
    </cfRule>
  </conditionalFormatting>
  <conditionalFormatting sqref="E133:E136">
    <cfRule type="expression" dxfId="619" priority="329">
      <formula>E133="**"</formula>
    </cfRule>
  </conditionalFormatting>
  <conditionalFormatting sqref="E139">
    <cfRule type="expression" dxfId="618" priority="324">
      <formula>E139="**"</formula>
    </cfRule>
  </conditionalFormatting>
  <conditionalFormatting sqref="E140">
    <cfRule type="expression" dxfId="617" priority="323">
      <formula>E140="**"</formula>
    </cfRule>
  </conditionalFormatting>
  <conditionalFormatting sqref="E141">
    <cfRule type="expression" dxfId="616" priority="322">
      <formula>E141="**"</formula>
    </cfRule>
  </conditionalFormatting>
  <conditionalFormatting sqref="I120">
    <cfRule type="expression" dxfId="615" priority="321">
      <formula>I120="**"</formula>
    </cfRule>
  </conditionalFormatting>
  <conditionalFormatting sqref="I121:I123">
    <cfRule type="expression" dxfId="614" priority="320">
      <formula>I121="**"</formula>
    </cfRule>
  </conditionalFormatting>
  <conditionalFormatting sqref="I124">
    <cfRule type="expression" dxfId="613" priority="319">
      <formula>I124="**"</formula>
    </cfRule>
  </conditionalFormatting>
  <conditionalFormatting sqref="I127">
    <cfRule type="expression" dxfId="612" priority="315">
      <formula>I127="**"</formula>
    </cfRule>
  </conditionalFormatting>
  <conditionalFormatting sqref="I128">
    <cfRule type="expression" dxfId="611" priority="314">
      <formula>I128="**"</formula>
    </cfRule>
  </conditionalFormatting>
  <conditionalFormatting sqref="I129">
    <cfRule type="expression" dxfId="610" priority="313">
      <formula>I129="**"</formula>
    </cfRule>
  </conditionalFormatting>
  <conditionalFormatting sqref="I132">
    <cfRule type="expression" dxfId="609" priority="312">
      <formula>I132="**"</formula>
    </cfRule>
  </conditionalFormatting>
  <conditionalFormatting sqref="I133:I136">
    <cfRule type="expression" dxfId="608" priority="311">
      <formula>I133="**"</formula>
    </cfRule>
  </conditionalFormatting>
  <conditionalFormatting sqref="I139">
    <cfRule type="expression" dxfId="607" priority="306">
      <formula>I139="**"</formula>
    </cfRule>
  </conditionalFormatting>
  <conditionalFormatting sqref="I140">
    <cfRule type="expression" dxfId="606" priority="305">
      <formula>I140="**"</formula>
    </cfRule>
  </conditionalFormatting>
  <conditionalFormatting sqref="I141">
    <cfRule type="expression" dxfId="605" priority="304">
      <formula>I141="**"</formula>
    </cfRule>
  </conditionalFormatting>
  <conditionalFormatting sqref="M120">
    <cfRule type="expression" dxfId="604" priority="303">
      <formula>M120="**"</formula>
    </cfRule>
  </conditionalFormatting>
  <conditionalFormatting sqref="M121:M123">
    <cfRule type="expression" dxfId="603" priority="302">
      <formula>M121="**"</formula>
    </cfRule>
  </conditionalFormatting>
  <conditionalFormatting sqref="M124">
    <cfRule type="expression" dxfId="602" priority="301">
      <formula>M124="**"</formula>
    </cfRule>
  </conditionalFormatting>
  <conditionalFormatting sqref="M127">
    <cfRule type="expression" dxfId="601" priority="297">
      <formula>M127="**"</formula>
    </cfRule>
  </conditionalFormatting>
  <conditionalFormatting sqref="M128">
    <cfRule type="expression" dxfId="600" priority="296">
      <formula>M128="**"</formula>
    </cfRule>
  </conditionalFormatting>
  <conditionalFormatting sqref="M129">
    <cfRule type="expression" dxfId="599" priority="295">
      <formula>M129="**"</formula>
    </cfRule>
  </conditionalFormatting>
  <conditionalFormatting sqref="M132">
    <cfRule type="expression" dxfId="598" priority="294">
      <formula>M132="**"</formula>
    </cfRule>
  </conditionalFormatting>
  <conditionalFormatting sqref="M133:M136">
    <cfRule type="expression" dxfId="597" priority="293">
      <formula>M133="**"</formula>
    </cfRule>
  </conditionalFormatting>
  <conditionalFormatting sqref="M139">
    <cfRule type="expression" dxfId="596" priority="287">
      <formula>M139="**"</formula>
    </cfRule>
  </conditionalFormatting>
  <conditionalFormatting sqref="M140">
    <cfRule type="expression" dxfId="595" priority="286">
      <formula>M140="**"</formula>
    </cfRule>
  </conditionalFormatting>
  <conditionalFormatting sqref="M141">
    <cfRule type="expression" dxfId="594" priority="285">
      <formula>M141="**"</formula>
    </cfRule>
  </conditionalFormatting>
  <conditionalFormatting sqref="Q120">
    <cfRule type="expression" dxfId="593" priority="284">
      <formula>Q120="**"</formula>
    </cfRule>
  </conditionalFormatting>
  <conditionalFormatting sqref="Q121:Q123">
    <cfRule type="expression" dxfId="592" priority="283">
      <formula>Q121="**"</formula>
    </cfRule>
  </conditionalFormatting>
  <conditionalFormatting sqref="Q124">
    <cfRule type="expression" dxfId="591" priority="282">
      <formula>Q124="**"</formula>
    </cfRule>
  </conditionalFormatting>
  <conditionalFormatting sqref="Q127">
    <cfRule type="expression" dxfId="590" priority="278">
      <formula>Q127="**"</formula>
    </cfRule>
  </conditionalFormatting>
  <conditionalFormatting sqref="Q128">
    <cfRule type="expression" dxfId="589" priority="277">
      <formula>Q128="**"</formula>
    </cfRule>
  </conditionalFormatting>
  <conditionalFormatting sqref="Q129">
    <cfRule type="expression" dxfId="588" priority="276">
      <formula>Q129="**"</formula>
    </cfRule>
  </conditionalFormatting>
  <conditionalFormatting sqref="Q132">
    <cfRule type="expression" dxfId="587" priority="275">
      <formula>Q132="**"</formula>
    </cfRule>
  </conditionalFormatting>
  <conditionalFormatting sqref="Q133:Q136">
    <cfRule type="expression" dxfId="586" priority="274">
      <formula>Q133="**"</formula>
    </cfRule>
  </conditionalFormatting>
  <conditionalFormatting sqref="Q139">
    <cfRule type="expression" dxfId="585" priority="269">
      <formula>Q139="**"</formula>
    </cfRule>
  </conditionalFormatting>
  <conditionalFormatting sqref="Q140">
    <cfRule type="expression" dxfId="584" priority="268">
      <formula>Q140="**"</formula>
    </cfRule>
  </conditionalFormatting>
  <conditionalFormatting sqref="Q141">
    <cfRule type="expression" dxfId="583" priority="267">
      <formula>Q141="**"</formula>
    </cfRule>
  </conditionalFormatting>
  <conditionalFormatting sqref="E161">
    <cfRule type="expression" dxfId="582" priority="266">
      <formula>E161="**"</formula>
    </cfRule>
  </conditionalFormatting>
  <conditionalFormatting sqref="E162">
    <cfRule type="expression" dxfId="581" priority="265">
      <formula>E162="**"</formula>
    </cfRule>
  </conditionalFormatting>
  <conditionalFormatting sqref="E163">
    <cfRule type="expression" dxfId="580" priority="264">
      <formula>E163="**"</formula>
    </cfRule>
  </conditionalFormatting>
  <conditionalFormatting sqref="E166">
    <cfRule type="expression" dxfId="579" priority="263">
      <formula>E166="**"</formula>
    </cfRule>
  </conditionalFormatting>
  <conditionalFormatting sqref="E167">
    <cfRule type="expression" dxfId="578" priority="262">
      <formula>E167="**"</formula>
    </cfRule>
  </conditionalFormatting>
  <conditionalFormatting sqref="E170">
    <cfRule type="expression" dxfId="577" priority="261">
      <formula>E170="**"</formula>
    </cfRule>
  </conditionalFormatting>
  <conditionalFormatting sqref="E171">
    <cfRule type="expression" dxfId="576" priority="260">
      <formula>E171="**"</formula>
    </cfRule>
  </conditionalFormatting>
  <conditionalFormatting sqref="E172">
    <cfRule type="expression" dxfId="575" priority="259">
      <formula>E172="**"</formula>
    </cfRule>
  </conditionalFormatting>
  <conditionalFormatting sqref="E175">
    <cfRule type="expression" dxfId="574" priority="258">
      <formula>E175="**"</formula>
    </cfRule>
  </conditionalFormatting>
  <conditionalFormatting sqref="E176">
    <cfRule type="expression" dxfId="573" priority="257">
      <formula>E176="**"</formula>
    </cfRule>
  </conditionalFormatting>
  <conditionalFormatting sqref="I161">
    <cfRule type="expression" dxfId="572" priority="256">
      <formula>I161="**"</formula>
    </cfRule>
  </conditionalFormatting>
  <conditionalFormatting sqref="I162">
    <cfRule type="expression" dxfId="571" priority="255">
      <formula>I162="**"</formula>
    </cfRule>
  </conditionalFormatting>
  <conditionalFormatting sqref="I163">
    <cfRule type="expression" dxfId="570" priority="254">
      <formula>I163="**"</formula>
    </cfRule>
  </conditionalFormatting>
  <conditionalFormatting sqref="I166">
    <cfRule type="expression" dxfId="569" priority="253">
      <formula>I166="**"</formula>
    </cfRule>
  </conditionalFormatting>
  <conditionalFormatting sqref="I167">
    <cfRule type="expression" dxfId="568" priority="252">
      <formula>I167="**"</formula>
    </cfRule>
  </conditionalFormatting>
  <conditionalFormatting sqref="I170">
    <cfRule type="expression" dxfId="567" priority="251">
      <formula>I170="**"</formula>
    </cfRule>
  </conditionalFormatting>
  <conditionalFormatting sqref="I171">
    <cfRule type="expression" dxfId="566" priority="250">
      <formula>I171="**"</formula>
    </cfRule>
  </conditionalFormatting>
  <conditionalFormatting sqref="I172">
    <cfRule type="expression" dxfId="565" priority="249">
      <formula>I172="**"</formula>
    </cfRule>
  </conditionalFormatting>
  <conditionalFormatting sqref="I175">
    <cfRule type="expression" dxfId="564" priority="248">
      <formula>I175="**"</formula>
    </cfRule>
  </conditionalFormatting>
  <conditionalFormatting sqref="I176">
    <cfRule type="expression" dxfId="563" priority="247">
      <formula>I176="**"</formula>
    </cfRule>
  </conditionalFormatting>
  <conditionalFormatting sqref="M161">
    <cfRule type="expression" dxfId="562" priority="246">
      <formula>M161="**"</formula>
    </cfRule>
  </conditionalFormatting>
  <conditionalFormatting sqref="M162">
    <cfRule type="expression" dxfId="561" priority="245">
      <formula>M162="**"</formula>
    </cfRule>
  </conditionalFormatting>
  <conditionalFormatting sqref="M163">
    <cfRule type="expression" dxfId="560" priority="244">
      <formula>M163="**"</formula>
    </cfRule>
  </conditionalFormatting>
  <conditionalFormatting sqref="M166">
    <cfRule type="expression" dxfId="559" priority="243">
      <formula>M166="**"</formula>
    </cfRule>
  </conditionalFormatting>
  <conditionalFormatting sqref="M167">
    <cfRule type="expression" dxfId="558" priority="242">
      <formula>M167="**"</formula>
    </cfRule>
  </conditionalFormatting>
  <conditionalFormatting sqref="M170">
    <cfRule type="expression" dxfId="557" priority="241">
      <formula>M170="**"</formula>
    </cfRule>
  </conditionalFormatting>
  <conditionalFormatting sqref="M171">
    <cfRule type="expression" dxfId="556" priority="240">
      <formula>M171="**"</formula>
    </cfRule>
  </conditionalFormatting>
  <conditionalFormatting sqref="M172">
    <cfRule type="expression" dxfId="555" priority="239">
      <formula>M172="**"</formula>
    </cfRule>
  </conditionalFormatting>
  <conditionalFormatting sqref="M175">
    <cfRule type="expression" dxfId="554" priority="238">
      <formula>M175="**"</formula>
    </cfRule>
  </conditionalFormatting>
  <conditionalFormatting sqref="M176">
    <cfRule type="expression" dxfId="553" priority="237">
      <formula>M176="**"</formula>
    </cfRule>
  </conditionalFormatting>
  <conditionalFormatting sqref="Q161">
    <cfRule type="expression" dxfId="552" priority="236">
      <formula>Q161="**"</formula>
    </cfRule>
  </conditionalFormatting>
  <conditionalFormatting sqref="Q162">
    <cfRule type="expression" dxfId="551" priority="235">
      <formula>Q162="**"</formula>
    </cfRule>
  </conditionalFormatting>
  <conditionalFormatting sqref="Q163">
    <cfRule type="expression" dxfId="550" priority="234">
      <formula>Q163="**"</formula>
    </cfRule>
  </conditionalFormatting>
  <conditionalFormatting sqref="Q166">
    <cfRule type="expression" dxfId="549" priority="233">
      <formula>Q166="**"</formula>
    </cfRule>
  </conditionalFormatting>
  <conditionalFormatting sqref="Q167">
    <cfRule type="expression" dxfId="548" priority="232">
      <formula>Q167="**"</formula>
    </cfRule>
  </conditionalFormatting>
  <conditionalFormatting sqref="Q170">
    <cfRule type="expression" dxfId="547" priority="231">
      <formula>Q170="**"</formula>
    </cfRule>
  </conditionalFormatting>
  <conditionalFormatting sqref="Q171">
    <cfRule type="expression" dxfId="546" priority="230">
      <formula>Q171="**"</formula>
    </cfRule>
  </conditionalFormatting>
  <conditionalFormatting sqref="Q172">
    <cfRule type="expression" dxfId="545" priority="229">
      <formula>Q172="**"</formula>
    </cfRule>
  </conditionalFormatting>
  <conditionalFormatting sqref="Q175">
    <cfRule type="expression" dxfId="544" priority="228">
      <formula>Q175="**"</formula>
    </cfRule>
  </conditionalFormatting>
  <conditionalFormatting sqref="Q176">
    <cfRule type="expression" dxfId="543" priority="227">
      <formula>Q176="**"</formula>
    </cfRule>
  </conditionalFormatting>
  <conditionalFormatting sqref="E180">
    <cfRule type="expression" dxfId="542" priority="226">
      <formula>E180="**"</formula>
    </cfRule>
  </conditionalFormatting>
  <conditionalFormatting sqref="E181">
    <cfRule type="expression" dxfId="541" priority="225">
      <formula>E181="**"</formula>
    </cfRule>
  </conditionalFormatting>
  <conditionalFormatting sqref="E182">
    <cfRule type="expression" dxfId="540" priority="224">
      <formula>E182="**"</formula>
    </cfRule>
  </conditionalFormatting>
  <conditionalFormatting sqref="E183">
    <cfRule type="expression" dxfId="539" priority="223">
      <formula>E183="**"</formula>
    </cfRule>
  </conditionalFormatting>
  <conditionalFormatting sqref="E186">
    <cfRule type="expression" dxfId="538" priority="222">
      <formula>E186="**"</formula>
    </cfRule>
  </conditionalFormatting>
  <conditionalFormatting sqref="E187">
    <cfRule type="expression" dxfId="537" priority="221">
      <formula>E187="**"</formula>
    </cfRule>
  </conditionalFormatting>
  <conditionalFormatting sqref="E190">
    <cfRule type="expression" dxfId="536" priority="220">
      <formula>E190="**"</formula>
    </cfRule>
  </conditionalFormatting>
  <conditionalFormatting sqref="E191">
    <cfRule type="expression" dxfId="535" priority="219">
      <formula>E191="**"</formula>
    </cfRule>
  </conditionalFormatting>
  <conditionalFormatting sqref="I180">
    <cfRule type="expression" dxfId="534" priority="218">
      <formula>I180="**"</formula>
    </cfRule>
  </conditionalFormatting>
  <conditionalFormatting sqref="I181">
    <cfRule type="expression" dxfId="533" priority="217">
      <formula>I181="**"</formula>
    </cfRule>
  </conditionalFormatting>
  <conditionalFormatting sqref="I182">
    <cfRule type="expression" dxfId="532" priority="216">
      <formula>I182="**"</formula>
    </cfRule>
  </conditionalFormatting>
  <conditionalFormatting sqref="I183">
    <cfRule type="expression" dxfId="531" priority="215">
      <formula>I183="**"</formula>
    </cfRule>
  </conditionalFormatting>
  <conditionalFormatting sqref="I186">
    <cfRule type="expression" dxfId="530" priority="214">
      <formula>I186="**"</formula>
    </cfRule>
  </conditionalFormatting>
  <conditionalFormatting sqref="I187">
    <cfRule type="expression" dxfId="529" priority="213">
      <formula>I187="**"</formula>
    </cfRule>
  </conditionalFormatting>
  <conditionalFormatting sqref="I190">
    <cfRule type="expression" dxfId="528" priority="212">
      <formula>I190="**"</formula>
    </cfRule>
  </conditionalFormatting>
  <conditionalFormatting sqref="I191">
    <cfRule type="expression" dxfId="527" priority="211">
      <formula>I191="**"</formula>
    </cfRule>
  </conditionalFormatting>
  <conditionalFormatting sqref="M180">
    <cfRule type="expression" dxfId="526" priority="210">
      <formula>M180="**"</formula>
    </cfRule>
  </conditionalFormatting>
  <conditionalFormatting sqref="M181">
    <cfRule type="expression" dxfId="525" priority="209">
      <formula>M181="**"</formula>
    </cfRule>
  </conditionalFormatting>
  <conditionalFormatting sqref="M182">
    <cfRule type="expression" dxfId="524" priority="208">
      <formula>M182="**"</formula>
    </cfRule>
  </conditionalFormatting>
  <conditionalFormatting sqref="M183">
    <cfRule type="expression" dxfId="523" priority="207">
      <formula>M183="**"</formula>
    </cfRule>
  </conditionalFormatting>
  <conditionalFormatting sqref="M186">
    <cfRule type="expression" dxfId="522" priority="206">
      <formula>M186="**"</formula>
    </cfRule>
  </conditionalFormatting>
  <conditionalFormatting sqref="M187">
    <cfRule type="expression" dxfId="521" priority="205">
      <formula>M187="**"</formula>
    </cfRule>
  </conditionalFormatting>
  <conditionalFormatting sqref="M190">
    <cfRule type="expression" dxfId="520" priority="204">
      <formula>M190="**"</formula>
    </cfRule>
  </conditionalFormatting>
  <conditionalFormatting sqref="M191">
    <cfRule type="expression" dxfId="519" priority="203">
      <formula>M191="**"</formula>
    </cfRule>
  </conditionalFormatting>
  <conditionalFormatting sqref="Q180">
    <cfRule type="expression" dxfId="518" priority="202">
      <formula>Q180="**"</formula>
    </cfRule>
  </conditionalFormatting>
  <conditionalFormatting sqref="Q181">
    <cfRule type="expression" dxfId="517" priority="201">
      <formula>Q181="**"</formula>
    </cfRule>
  </conditionalFormatting>
  <conditionalFormatting sqref="Q182">
    <cfRule type="expression" dxfId="516" priority="200">
      <formula>Q182="**"</formula>
    </cfRule>
  </conditionalFormatting>
  <conditionalFormatting sqref="Q183">
    <cfRule type="expression" dxfId="515" priority="199">
      <formula>Q183="**"</formula>
    </cfRule>
  </conditionalFormatting>
  <conditionalFormatting sqref="Q186">
    <cfRule type="expression" dxfId="514" priority="198">
      <formula>Q186="**"</formula>
    </cfRule>
  </conditionalFormatting>
  <conditionalFormatting sqref="Q187">
    <cfRule type="expression" dxfId="513" priority="197">
      <formula>Q187="**"</formula>
    </cfRule>
  </conditionalFormatting>
  <conditionalFormatting sqref="Q190">
    <cfRule type="expression" dxfId="512" priority="196">
      <formula>Q190="**"</formula>
    </cfRule>
  </conditionalFormatting>
  <conditionalFormatting sqref="Q191">
    <cfRule type="expression" dxfId="511" priority="195">
      <formula>Q191="**"</formula>
    </cfRule>
  </conditionalFormatting>
  <conditionalFormatting sqref="I47">
    <cfRule type="expression" dxfId="510" priority="89">
      <formula>I47="**"</formula>
    </cfRule>
  </conditionalFormatting>
  <conditionalFormatting sqref="E47">
    <cfRule type="expression" dxfId="509" priority="94">
      <formula>E47="**"</formula>
    </cfRule>
  </conditionalFormatting>
  <conditionalFormatting sqref="I48">
    <cfRule type="expression" dxfId="508" priority="88">
      <formula>I48="**"</formula>
    </cfRule>
  </conditionalFormatting>
  <conditionalFormatting sqref="I51">
    <cfRule type="expression" dxfId="507" priority="87">
      <formula>I51="**"</formula>
    </cfRule>
  </conditionalFormatting>
  <conditionalFormatting sqref="M51">
    <cfRule type="expression" dxfId="506" priority="80">
      <formula>M51="**"</formula>
    </cfRule>
  </conditionalFormatting>
  <conditionalFormatting sqref="E46">
    <cfRule type="expression" dxfId="505" priority="95">
      <formula>E46="**"</formula>
    </cfRule>
  </conditionalFormatting>
  <conditionalFormatting sqref="M46">
    <cfRule type="expression" dxfId="504" priority="83">
      <formula>M46="**"</formula>
    </cfRule>
  </conditionalFormatting>
  <conditionalFormatting sqref="I46">
    <cfRule type="expression" dxfId="503" priority="90">
      <formula>I46="**"</formula>
    </cfRule>
  </conditionalFormatting>
  <conditionalFormatting sqref="I52">
    <cfRule type="expression" dxfId="502" priority="86">
      <formula>I52="**"</formula>
    </cfRule>
  </conditionalFormatting>
  <conditionalFormatting sqref="M44">
    <cfRule type="expression" dxfId="501" priority="85">
      <formula>M44="**"</formula>
    </cfRule>
  </conditionalFormatting>
  <conditionalFormatting sqref="M45">
    <cfRule type="expression" dxfId="500" priority="84">
      <formula>M45="**"</formula>
    </cfRule>
  </conditionalFormatting>
  <conditionalFormatting sqref="Q47">
    <cfRule type="expression" dxfId="499" priority="75">
      <formula>Q47="**"</formula>
    </cfRule>
  </conditionalFormatting>
  <conditionalFormatting sqref="M47">
    <cfRule type="expression" dxfId="498" priority="82">
      <formula>M47="**"</formula>
    </cfRule>
  </conditionalFormatting>
  <conditionalFormatting sqref="M48">
    <cfRule type="expression" dxfId="497" priority="81">
      <formula>M48="**"</formula>
    </cfRule>
  </conditionalFormatting>
  <conditionalFormatting sqref="M52">
    <cfRule type="expression" dxfId="496" priority="79">
      <formula>M52="**"</formula>
    </cfRule>
  </conditionalFormatting>
  <conditionalFormatting sqref="U45">
    <cfRule type="expression" dxfId="495" priority="70">
      <formula>U45="**"</formula>
    </cfRule>
  </conditionalFormatting>
  <conditionalFormatting sqref="Q45">
    <cfRule type="expression" dxfId="494" priority="77">
      <formula>Q45="**"</formula>
    </cfRule>
  </conditionalFormatting>
  <conditionalFormatting sqref="Q46">
    <cfRule type="expression" dxfId="493" priority="76">
      <formula>Q46="**"</formula>
    </cfRule>
  </conditionalFormatting>
  <conditionalFormatting sqref="Q48">
    <cfRule type="expression" dxfId="492" priority="74">
      <formula>Q48="**"</formula>
    </cfRule>
  </conditionalFormatting>
  <conditionalFormatting sqref="Q51">
    <cfRule type="expression" dxfId="491" priority="73">
      <formula>Q51="**"</formula>
    </cfRule>
  </conditionalFormatting>
  <conditionalFormatting sqref="Q44">
    <cfRule type="expression" dxfId="490" priority="78">
      <formula>Q44="**"</formula>
    </cfRule>
  </conditionalFormatting>
  <conditionalFormatting sqref="U47">
    <cfRule type="expression" dxfId="489" priority="68">
      <formula>U47="**"</formula>
    </cfRule>
  </conditionalFormatting>
  <conditionalFormatting sqref="Q52">
    <cfRule type="expression" dxfId="488" priority="72">
      <formula>Q52="**"</formula>
    </cfRule>
  </conditionalFormatting>
  <conditionalFormatting sqref="E33">
    <cfRule type="expression" dxfId="487" priority="63">
      <formula>E33="**"</formula>
    </cfRule>
  </conditionalFormatting>
  <conditionalFormatting sqref="U46">
    <cfRule type="expression" dxfId="486" priority="69">
      <formula>U46="**"</formula>
    </cfRule>
  </conditionalFormatting>
  <conditionalFormatting sqref="U48">
    <cfRule type="expression" dxfId="485" priority="67">
      <formula>U48="**"</formula>
    </cfRule>
  </conditionalFormatting>
  <conditionalFormatting sqref="E40">
    <cfRule type="expression" dxfId="484" priority="58">
      <formula>E40="**"</formula>
    </cfRule>
  </conditionalFormatting>
  <conditionalFormatting sqref="U52">
    <cfRule type="expression" dxfId="483" priority="65">
      <formula>U52="**"</formula>
    </cfRule>
  </conditionalFormatting>
  <conditionalFormatting sqref="E32">
    <cfRule type="expression" dxfId="482" priority="64">
      <formula>E32="**"</formula>
    </cfRule>
  </conditionalFormatting>
  <conditionalFormatting sqref="E34">
    <cfRule type="expression" dxfId="481" priority="62">
      <formula>E34="**"</formula>
    </cfRule>
  </conditionalFormatting>
  <conditionalFormatting sqref="I37">
    <cfRule type="expression" dxfId="480" priority="53">
      <formula>I37="**"</formula>
    </cfRule>
  </conditionalFormatting>
  <conditionalFormatting sqref="E38">
    <cfRule type="expression" dxfId="479" priority="60">
      <formula>E38="**"</formula>
    </cfRule>
  </conditionalFormatting>
  <conditionalFormatting sqref="E39">
    <cfRule type="expression" dxfId="478" priority="59">
      <formula>E39="**"</formula>
    </cfRule>
  </conditionalFormatting>
  <conditionalFormatting sqref="E41">
    <cfRule type="expression" dxfId="477" priority="57">
      <formula>E41="**"</formula>
    </cfRule>
  </conditionalFormatting>
  <conditionalFormatting sqref="D32:D34">
    <cfRule type="expression" dxfId="476" priority="130">
      <formula>$G32&lt;$V32</formula>
    </cfRule>
    <cfRule type="expression" dxfId="475" priority="131">
      <formula>$F32&gt;$W32</formula>
    </cfRule>
  </conditionalFormatting>
  <conditionalFormatting sqref="H32:H34">
    <cfRule type="expression" dxfId="474" priority="128">
      <formula>$G32&lt;$V32</formula>
    </cfRule>
    <cfRule type="expression" dxfId="473" priority="129">
      <formula>$F32&gt;$W32</formula>
    </cfRule>
  </conditionalFormatting>
  <conditionalFormatting sqref="E44">
    <cfRule type="expression" dxfId="472" priority="97">
      <formula>E44="**"</formula>
    </cfRule>
  </conditionalFormatting>
  <conditionalFormatting sqref="D37:D41">
    <cfRule type="expression" dxfId="471" priority="122">
      <formula>$G37&lt;$V37</formula>
    </cfRule>
    <cfRule type="expression" dxfId="470" priority="123">
      <formula>$F37&gt;$W37</formula>
    </cfRule>
  </conditionalFormatting>
  <conditionalFormatting sqref="H37:H41">
    <cfRule type="expression" dxfId="469" priority="120">
      <formula>$G37&lt;$V37</formula>
    </cfRule>
    <cfRule type="expression" dxfId="468" priority="121">
      <formula>$F37&gt;$W37</formula>
    </cfRule>
  </conditionalFormatting>
  <conditionalFormatting sqref="D44:D48">
    <cfRule type="expression" dxfId="467" priority="114">
      <formula>$G44&lt;$V44</formula>
    </cfRule>
    <cfRule type="expression" dxfId="466" priority="115">
      <formula>$F44&gt;$W44</formula>
    </cfRule>
  </conditionalFormatting>
  <conditionalFormatting sqref="H44:H48">
    <cfRule type="expression" dxfId="465" priority="112">
      <formula>$G44&lt;$V44</formula>
    </cfRule>
    <cfRule type="expression" dxfId="464" priority="113">
      <formula>$F44&gt;$W44</formula>
    </cfRule>
  </conditionalFormatting>
  <conditionalFormatting sqref="I40">
    <cfRule type="expression" dxfId="463" priority="50">
      <formula>I40="**"</formula>
    </cfRule>
  </conditionalFormatting>
  <conditionalFormatting sqref="I34">
    <cfRule type="expression" dxfId="462" priority="54">
      <formula>I34="**"</formula>
    </cfRule>
  </conditionalFormatting>
  <conditionalFormatting sqref="U51">
    <cfRule type="expression" dxfId="461" priority="66">
      <formula>U51="**"</formula>
    </cfRule>
  </conditionalFormatting>
  <conditionalFormatting sqref="D51:D52">
    <cfRule type="expression" dxfId="460" priority="106">
      <formula>$G51&lt;$V51</formula>
    </cfRule>
    <cfRule type="expression" dxfId="459" priority="107">
      <formula>$F51&gt;$W51</formula>
    </cfRule>
  </conditionalFormatting>
  <conditionalFormatting sqref="H51:H52">
    <cfRule type="expression" dxfId="458" priority="104">
      <formula>$G51&lt;$V51</formula>
    </cfRule>
    <cfRule type="expression" dxfId="457" priority="105">
      <formula>$F51&gt;$W51</formula>
    </cfRule>
  </conditionalFormatting>
  <conditionalFormatting sqref="Q37">
    <cfRule type="expression" dxfId="456" priority="37">
      <formula>Q37="**"</formula>
    </cfRule>
  </conditionalFormatting>
  <conditionalFormatting sqref="M32">
    <cfRule type="expression" dxfId="455" priority="48">
      <formula>M32="**"</formula>
    </cfRule>
  </conditionalFormatting>
  <conditionalFormatting sqref="E51">
    <cfRule type="expression" dxfId="454" priority="99">
      <formula>E51="**"</formula>
    </cfRule>
  </conditionalFormatting>
  <conditionalFormatting sqref="E52">
    <cfRule type="expression" dxfId="453" priority="98">
      <formula>E52="**"</formula>
    </cfRule>
  </conditionalFormatting>
  <conditionalFormatting sqref="E45">
    <cfRule type="expression" dxfId="452" priority="96">
      <formula>E45="**"</formula>
    </cfRule>
  </conditionalFormatting>
  <conditionalFormatting sqref="E48">
    <cfRule type="expression" dxfId="451" priority="93">
      <formula>E48="**"</formula>
    </cfRule>
  </conditionalFormatting>
  <conditionalFormatting sqref="I44">
    <cfRule type="expression" dxfId="450" priority="92">
      <formula>I44="**"</formula>
    </cfRule>
  </conditionalFormatting>
  <conditionalFormatting sqref="I45">
    <cfRule type="expression" dxfId="449" priority="91">
      <formula>I45="**"</formula>
    </cfRule>
  </conditionalFormatting>
  <conditionalFormatting sqref="U44">
    <cfRule type="expression" dxfId="448" priority="71">
      <formula>U44="**"</formula>
    </cfRule>
  </conditionalFormatting>
  <conditionalFormatting sqref="E37">
    <cfRule type="expression" dxfId="447" priority="61">
      <formula>E37="**"</formula>
    </cfRule>
  </conditionalFormatting>
  <conditionalFormatting sqref="I32">
    <cfRule type="expression" dxfId="446" priority="56">
      <formula>I32="**"</formula>
    </cfRule>
  </conditionalFormatting>
  <conditionalFormatting sqref="I33">
    <cfRule type="expression" dxfId="445" priority="55">
      <formula>I33="**"</formula>
    </cfRule>
  </conditionalFormatting>
  <conditionalFormatting sqref="I38">
    <cfRule type="expression" dxfId="444" priority="52">
      <formula>I38="**"</formula>
    </cfRule>
  </conditionalFormatting>
  <conditionalFormatting sqref="I39">
    <cfRule type="expression" dxfId="443" priority="51">
      <formula>I39="**"</formula>
    </cfRule>
  </conditionalFormatting>
  <conditionalFormatting sqref="I41">
    <cfRule type="expression" dxfId="442" priority="49">
      <formula>I41="**"</formula>
    </cfRule>
  </conditionalFormatting>
  <conditionalFormatting sqref="M33">
    <cfRule type="expression" dxfId="441" priority="47">
      <formula>M33="**"</formula>
    </cfRule>
  </conditionalFormatting>
  <conditionalFormatting sqref="M34">
    <cfRule type="expression" dxfId="440" priority="46">
      <formula>M34="**"</formula>
    </cfRule>
  </conditionalFormatting>
  <conditionalFormatting sqref="M37">
    <cfRule type="expression" dxfId="439" priority="45">
      <formula>M37="**"</formula>
    </cfRule>
  </conditionalFormatting>
  <conditionalFormatting sqref="M38">
    <cfRule type="expression" dxfId="438" priority="44">
      <formula>M38="**"</formula>
    </cfRule>
  </conditionalFormatting>
  <conditionalFormatting sqref="M39">
    <cfRule type="expression" dxfId="437" priority="43">
      <formula>M39="**"</formula>
    </cfRule>
  </conditionalFormatting>
  <conditionalFormatting sqref="M40">
    <cfRule type="expression" dxfId="436" priority="42">
      <formula>M40="**"</formula>
    </cfRule>
  </conditionalFormatting>
  <conditionalFormatting sqref="M41">
    <cfRule type="expression" dxfId="435" priority="41">
      <formula>M41="**"</formula>
    </cfRule>
  </conditionalFormatting>
  <conditionalFormatting sqref="Q32">
    <cfRule type="expression" dxfId="434" priority="40">
      <formula>Q32="**"</formula>
    </cfRule>
  </conditionalFormatting>
  <conditionalFormatting sqref="Q33">
    <cfRule type="expression" dxfId="433" priority="39">
      <formula>Q33="**"</formula>
    </cfRule>
  </conditionalFormatting>
  <conditionalFormatting sqref="Q34">
    <cfRule type="expression" dxfId="432" priority="38">
      <formula>Q34="**"</formula>
    </cfRule>
  </conditionalFormatting>
  <conditionalFormatting sqref="Q38">
    <cfRule type="expression" dxfId="431" priority="36">
      <formula>Q38="**"</formula>
    </cfRule>
  </conditionalFormatting>
  <conditionalFormatting sqref="Q39">
    <cfRule type="expression" dxfId="430" priority="35">
      <formula>Q39="**"</formula>
    </cfRule>
  </conditionalFormatting>
  <conditionalFormatting sqref="Q40">
    <cfRule type="expression" dxfId="429" priority="34">
      <formula>Q40="**"</formula>
    </cfRule>
  </conditionalFormatting>
  <conditionalFormatting sqref="Q41">
    <cfRule type="expression" dxfId="428" priority="33">
      <formula>Q41="**"</formula>
    </cfRule>
  </conditionalFormatting>
  <conditionalFormatting sqref="D145:D154">
    <cfRule type="expression" dxfId="427" priority="31">
      <formula>$G145&lt;$V145</formula>
    </cfRule>
    <cfRule type="expression" dxfId="426" priority="32">
      <formula>$F145&gt;$W145</formula>
    </cfRule>
  </conditionalFormatting>
  <conditionalFormatting sqref="H145:H154">
    <cfRule type="expression" dxfId="425" priority="29">
      <formula>$G145&lt;$V145</formula>
    </cfRule>
    <cfRule type="expression" dxfId="424" priority="30">
      <formula>$F145&gt;$W145</formula>
    </cfRule>
  </conditionalFormatting>
  <conditionalFormatting sqref="E145:E154">
    <cfRule type="expression" dxfId="423" priority="28">
      <formula>E145="**"</formula>
    </cfRule>
  </conditionalFormatting>
  <conditionalFormatting sqref="I145:I154">
    <cfRule type="expression" dxfId="422" priority="25">
      <formula>I145="**"</formula>
    </cfRule>
  </conditionalFormatting>
  <conditionalFormatting sqref="M145:M154">
    <cfRule type="expression" dxfId="421" priority="22">
      <formula>M145="**"</formula>
    </cfRule>
  </conditionalFormatting>
  <conditionalFormatting sqref="Q145:Q154">
    <cfRule type="expression" dxfId="420" priority="19">
      <formula>Q145="**"</formula>
    </cfRule>
  </conditionalFormatting>
  <conditionalFormatting sqref="D156:D158">
    <cfRule type="expression" dxfId="419" priority="15">
      <formula>$G156&lt;$V156</formula>
    </cfRule>
    <cfRule type="expression" dxfId="418" priority="16">
      <formula>$F156&gt;$W156</formula>
    </cfRule>
  </conditionalFormatting>
  <conditionalFormatting sqref="H156:H158">
    <cfRule type="expression" dxfId="417" priority="13">
      <formula>$G156&lt;$V156</formula>
    </cfRule>
    <cfRule type="expression" dxfId="416" priority="14">
      <formula>$F156&gt;$W156</formula>
    </cfRule>
  </conditionalFormatting>
  <conditionalFormatting sqref="E156:E158">
    <cfRule type="expression" dxfId="415" priority="12">
      <formula>E156="**"</formula>
    </cfRule>
  </conditionalFormatting>
  <conditionalFormatting sqref="I156:I158">
    <cfRule type="expression" dxfId="414" priority="9">
      <formula>I156="**"</formula>
    </cfRule>
  </conditionalFormatting>
  <conditionalFormatting sqref="M156:M158">
    <cfRule type="expression" dxfId="413" priority="6">
      <formula>M156="**"</formula>
    </cfRule>
  </conditionalFormatting>
  <conditionalFormatting sqref="Q156:Q158">
    <cfRule type="expression" dxfId="412" priority="3">
      <formula>Q156="**"</formula>
    </cfRule>
  </conditionalFormatting>
  <hyperlinks>
    <hyperlink ref="B211" r:id="rId1" xr:uid="{A2225B23-A531-4E6E-85BD-D92BF7FCF5D2}"/>
  </hyperlinks>
  <pageMargins left="0.25" right="0.25" top="0.75" bottom="0.75" header="0.3" footer="0.3"/>
  <pageSetup paperSize="8" scale="91" fitToHeight="0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1">
    <tabColor rgb="FF92D050"/>
  </sheetPr>
  <dimension ref="A1:AR114"/>
  <sheetViews>
    <sheetView workbookViewId="0">
      <selection activeCell="I14" sqref="I14"/>
    </sheetView>
  </sheetViews>
  <sheetFormatPr defaultColWidth="9.1796875" defaultRowHeight="12.5"/>
  <cols>
    <col min="1" max="1" width="3.26953125" style="39" customWidth="1"/>
    <col min="2" max="2" width="26.7265625" style="39" bestFit="1" customWidth="1"/>
    <col min="3" max="3" width="23.453125" style="39" bestFit="1" customWidth="1"/>
    <col min="4" max="4" width="10.1796875" style="39" bestFit="1" customWidth="1"/>
    <col min="5" max="5" width="4.81640625" style="39" customWidth="1"/>
    <col min="6" max="7" width="9.1796875" style="39"/>
    <col min="8" max="8" width="25.26953125" style="39" customWidth="1"/>
    <col min="9" max="11" width="9.1796875" style="39"/>
    <col min="12" max="12" width="13.54296875" style="39" customWidth="1"/>
    <col min="13" max="13" width="14" style="39" customWidth="1"/>
    <col min="14" max="14" width="10.7265625" style="39" customWidth="1"/>
    <col min="15" max="15" width="4.81640625" style="39" customWidth="1"/>
    <col min="16" max="16" width="3.7265625" style="39" customWidth="1"/>
    <col min="17" max="18" width="9.1796875" style="39"/>
    <col min="19" max="19" width="23.453125" style="39" bestFit="1" customWidth="1"/>
    <col min="20" max="24" width="9.1796875" style="39"/>
    <col min="25" max="25" width="5.81640625" style="39" customWidth="1"/>
    <col min="26" max="26" width="2.54296875" style="39" bestFit="1" customWidth="1"/>
    <col min="27" max="27" width="12.54296875" style="39" bestFit="1" customWidth="1"/>
    <col min="28" max="28" width="19.1796875" style="39" bestFit="1" customWidth="1"/>
    <col min="29" max="29" width="9.1796875" style="39"/>
    <col min="30" max="30" width="12.54296875" style="39" customWidth="1"/>
    <col min="31" max="31" width="9.1796875" style="39"/>
    <col min="32" max="32" width="17.453125" style="39" bestFit="1" customWidth="1"/>
    <col min="33" max="36" width="9.1796875" style="39"/>
    <col min="37" max="37" width="10.453125" style="39" bestFit="1" customWidth="1"/>
    <col min="38" max="38" width="12.54296875" style="39" bestFit="1" customWidth="1"/>
    <col min="39" max="39" width="9.1796875" style="39"/>
    <col min="40" max="40" width="19.1796875" style="39" bestFit="1" customWidth="1"/>
    <col min="41" max="41" width="8.81640625" style="39" bestFit="1" customWidth="1"/>
    <col min="42" max="16384" width="9.1796875" style="39"/>
  </cols>
  <sheetData>
    <row r="1" spans="1:44" ht="15.5">
      <c r="Z1" s="11">
        <v>4</v>
      </c>
      <c r="AA1" s="11"/>
      <c r="AB1" s="11" t="s">
        <v>200</v>
      </c>
      <c r="AC1" s="38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R1" s="39" t="s">
        <v>205</v>
      </c>
    </row>
    <row r="2" spans="1:44" ht="15.5">
      <c r="A2" s="11">
        <v>1</v>
      </c>
      <c r="B2" s="11" t="s">
        <v>185</v>
      </c>
      <c r="C2" s="12"/>
      <c r="L2" s="39" t="s">
        <v>189</v>
      </c>
    </row>
    <row r="3" spans="1:44" ht="13">
      <c r="B3" s="39" t="s">
        <v>92</v>
      </c>
      <c r="C3" s="39" t="str">
        <f>'Selected Results'!D7</f>
        <v>Latrobe</v>
      </c>
      <c r="L3" s="10" t="s">
        <v>190</v>
      </c>
      <c r="AA3" s="98" t="s">
        <v>202</v>
      </c>
      <c r="AB3" s="37" t="s">
        <v>97</v>
      </c>
      <c r="AC3" s="37" t="s">
        <v>95</v>
      </c>
      <c r="AE3" s="42" t="s">
        <v>393</v>
      </c>
      <c r="AF3" s="42" t="s">
        <v>92</v>
      </c>
      <c r="AG3" s="41" t="s">
        <v>203</v>
      </c>
      <c r="AH3" s="41" t="s">
        <v>204</v>
      </c>
      <c r="AK3" s="41" t="s">
        <v>201</v>
      </c>
      <c r="AL3" s="41" t="s">
        <v>202</v>
      </c>
      <c r="AN3" s="42" t="s">
        <v>92</v>
      </c>
      <c r="AO3" s="41" t="s">
        <v>203</v>
      </c>
      <c r="AP3" s="41" t="s">
        <v>204</v>
      </c>
    </row>
    <row r="4" spans="1:44">
      <c r="B4" s="39" t="s">
        <v>389</v>
      </c>
      <c r="C4" s="39" t="str">
        <f>INDEX('Selected Results Data'!C:C,MATCH(calLGA,'Selected Results Data'!B:B,0))</f>
        <v>Inner Gippsland Area</v>
      </c>
      <c r="AA4" s="99">
        <f>RANK(AC4,$AC$4:$AC$82,1)+COUNTIF($AC$4:AC4,AC4)-1</f>
        <v>46</v>
      </c>
      <c r="AB4" s="40" t="s">
        <v>98</v>
      </c>
      <c r="AC4" s="18">
        <f>SUMIFS('Selected Results Data'!E:E,'Selected Results Data'!A:A,calIndicator,'Selected Results Data'!B:B,AB4)</f>
        <v>5.88</v>
      </c>
      <c r="AD4" s="100"/>
      <c r="AE4" s="99">
        <v>1</v>
      </c>
      <c r="AF4" s="40" t="str">
        <f t="shared" ref="AF4:AF35" si="0">VLOOKUP(AE4,AA:AB,2,FALSE)</f>
        <v>Melbourne</v>
      </c>
      <c r="AG4" s="18">
        <f t="shared" ref="AG4:AG35" si="1">IF(AF4=calLGA,#N/A,(VLOOKUP(AF4,AB:AC,2,FALSE)))</f>
        <v>2.37</v>
      </c>
      <c r="AH4" s="18" t="e">
        <f t="shared" ref="AH4:AH35" si="2">IF(AF4=calLGA,VLOOKUP(AF4,AB:AC,2,FALSE),#N/A)</f>
        <v>#N/A</v>
      </c>
      <c r="AI4" s="47"/>
      <c r="AJ4" s="47"/>
      <c r="AK4" s="40">
        <v>1</v>
      </c>
      <c r="AL4" s="18">
        <f t="shared" ref="AL4:AL35" si="3">SMALL($AC$4:$AC$82,AK4)</f>
        <v>2.37</v>
      </c>
      <c r="AN4" s="40" t="str">
        <f t="shared" ref="AN4:AN35" si="4">INDEX($AB$4:$AB$82,MATCH(AL4,$AC$4:$AC$82,0))</f>
        <v>Melbourne</v>
      </c>
      <c r="AO4" s="18">
        <f t="shared" ref="AO4:AO35" si="5">IF(AN4=calLGA,#N/A,INDEX($AC$4:$AC$82,MATCH(AL4,$AC$4:$AC$82,0)))</f>
        <v>2.37</v>
      </c>
      <c r="AP4" s="18" t="e">
        <f t="shared" ref="AP4:AP35" si="6">IF(AN4=calLGA,INDEX($AC$4:$AC$82,MATCH(AL4,$AC$4:$AC$82,0)),#N/A)</f>
        <v>#N/A</v>
      </c>
    </row>
    <row r="5" spans="1:44">
      <c r="B5" s="39" t="s">
        <v>390</v>
      </c>
      <c r="C5" s="39" t="str">
        <f>INDEX('Selected Results Data'!D:D,MATCH(calLGA,'Selected Results Data'!B:B,0))</f>
        <v>South Division</v>
      </c>
      <c r="AA5" s="99">
        <f>RANK(AC5,$AC$4:$AC$82,1)+COUNTIF($AC$4:AC5,AC5)-1</f>
        <v>32</v>
      </c>
      <c r="AB5" s="40" t="s">
        <v>99</v>
      </c>
      <c r="AC5" s="18">
        <f>SUMIFS('Selected Results Data'!E:E,'Selected Results Data'!A:A,calIndicator,'Selected Results Data'!B:B,AB5)</f>
        <v>5.3</v>
      </c>
      <c r="AD5" s="100"/>
      <c r="AE5" s="99">
        <v>2</v>
      </c>
      <c r="AF5" s="40" t="str">
        <f t="shared" si="0"/>
        <v>Yarra Ranges</v>
      </c>
      <c r="AG5" s="18">
        <f t="shared" si="1"/>
        <v>2.52</v>
      </c>
      <c r="AH5" s="18" t="e">
        <f t="shared" si="2"/>
        <v>#N/A</v>
      </c>
      <c r="AI5" s="47"/>
      <c r="AJ5" s="47"/>
      <c r="AK5" s="40">
        <v>2</v>
      </c>
      <c r="AL5" s="18">
        <f t="shared" si="3"/>
        <v>2.52</v>
      </c>
      <c r="AN5" s="40" t="str">
        <f t="shared" si="4"/>
        <v>Yarra Ranges</v>
      </c>
      <c r="AO5" s="18">
        <f t="shared" si="5"/>
        <v>2.52</v>
      </c>
      <c r="AP5" s="18" t="e">
        <f t="shared" si="6"/>
        <v>#N/A</v>
      </c>
    </row>
    <row r="6" spans="1:44">
      <c r="B6" s="39" t="s">
        <v>93</v>
      </c>
      <c r="C6" s="39" t="str">
        <f>'Selected Results'!D8</f>
        <v>SELECT CHRONIC DISEASES - Osteoporosis</v>
      </c>
      <c r="L6" s="39" t="e">
        <f ca="1">OFFSET(Calculations!$H$13,1,0,COUNT(Calculations!$G$14:$G$29),1)</f>
        <v>#VALUE!</v>
      </c>
      <c r="AA6" s="99">
        <f>RANK(AC6,$AC$4:$AC$82,1)+COUNTIF($AC$4:AC6,AC6)-1</f>
        <v>31</v>
      </c>
      <c r="AB6" s="40" t="s">
        <v>100</v>
      </c>
      <c r="AC6" s="18">
        <f>SUMIFS('Selected Results Data'!E:E,'Selected Results Data'!A:A,calIndicator,'Selected Results Data'!B:B,AB6)</f>
        <v>5.22</v>
      </c>
      <c r="AD6" s="100"/>
      <c r="AE6" s="99">
        <v>3</v>
      </c>
      <c r="AF6" s="40" t="str">
        <f t="shared" si="0"/>
        <v>Wyndham</v>
      </c>
      <c r="AG6" s="18">
        <f t="shared" si="1"/>
        <v>3.12</v>
      </c>
      <c r="AH6" s="18" t="e">
        <f t="shared" si="2"/>
        <v>#N/A</v>
      </c>
      <c r="AI6" s="47"/>
      <c r="AJ6" s="47"/>
      <c r="AK6" s="40">
        <v>3</v>
      </c>
      <c r="AL6" s="18">
        <f t="shared" si="3"/>
        <v>3.12</v>
      </c>
      <c r="AN6" s="40" t="str">
        <f t="shared" si="4"/>
        <v>Wyndham</v>
      </c>
      <c r="AO6" s="18">
        <f t="shared" si="5"/>
        <v>3.12</v>
      </c>
      <c r="AP6" s="18" t="e">
        <f t="shared" si="6"/>
        <v>#N/A</v>
      </c>
    </row>
    <row r="7" spans="1:44">
      <c r="AA7" s="99">
        <f>RANK(AC7,$AC$4:$AC$82,1)+COUNTIF($AC$4:AC7,AC7)-1</f>
        <v>6</v>
      </c>
      <c r="AB7" s="40" t="s">
        <v>101</v>
      </c>
      <c r="AC7" s="18">
        <f>SUMIFS('Selected Results Data'!E:E,'Selected Results Data'!A:A,calIndicator,'Selected Results Data'!B:B,AB7)</f>
        <v>3.47</v>
      </c>
      <c r="AD7" s="100"/>
      <c r="AE7" s="99">
        <v>4</v>
      </c>
      <c r="AF7" s="40" t="str">
        <f t="shared" si="0"/>
        <v>Towong</v>
      </c>
      <c r="AG7" s="18">
        <f t="shared" si="1"/>
        <v>3.22</v>
      </c>
      <c r="AH7" s="18" t="e">
        <f t="shared" si="2"/>
        <v>#N/A</v>
      </c>
      <c r="AI7" s="47"/>
      <c r="AJ7" s="47"/>
      <c r="AK7" s="40">
        <v>4</v>
      </c>
      <c r="AL7" s="18">
        <f t="shared" si="3"/>
        <v>3.22</v>
      </c>
      <c r="AN7" s="40" t="str">
        <f t="shared" si="4"/>
        <v>Towong</v>
      </c>
      <c r="AO7" s="18">
        <f t="shared" si="5"/>
        <v>3.22</v>
      </c>
      <c r="AP7" s="18" t="e">
        <f t="shared" si="6"/>
        <v>#N/A</v>
      </c>
    </row>
    <row r="8" spans="1:44">
      <c r="B8" s="39" t="s">
        <v>208</v>
      </c>
      <c r="C8" s="39" t="str">
        <f>VLOOKUP(calIndicator,Lookup!Q:R,2,FALSE) &amp; ", " &amp; calRegion &amp; " by LGA, " &amp; "2017"</f>
        <v>Proportion (%) of adults ever diagnosed with osteoporosis, Inner Gippsland Area by LGA, 2017</v>
      </c>
      <c r="L8" s="39" t="str">
        <f ca="1">OFFSET(H13,2,0,1,1)</f>
        <v>Baw Baw</v>
      </c>
      <c r="AA8" s="99">
        <f>RANK(AC8,$AC$4:$AC$82,1)+COUNTIF($AC$4:AC8,AC8)-1</f>
        <v>36</v>
      </c>
      <c r="AB8" s="40" t="s">
        <v>102</v>
      </c>
      <c r="AC8" s="18">
        <f>SUMIFS('Selected Results Data'!E:E,'Selected Results Data'!A:A,calIndicator,'Selected Results Data'!B:B,AB8)</f>
        <v>5.48</v>
      </c>
      <c r="AD8" s="100"/>
      <c r="AE8" s="99">
        <v>5</v>
      </c>
      <c r="AF8" s="40" t="str">
        <f t="shared" si="0"/>
        <v>Port Phillip</v>
      </c>
      <c r="AG8" s="18">
        <f t="shared" si="1"/>
        <v>3.39</v>
      </c>
      <c r="AH8" s="18" t="e">
        <f t="shared" si="2"/>
        <v>#N/A</v>
      </c>
      <c r="AI8" s="47"/>
      <c r="AJ8" s="47"/>
      <c r="AK8" s="40">
        <v>5</v>
      </c>
      <c r="AL8" s="18">
        <f t="shared" si="3"/>
        <v>3.39</v>
      </c>
      <c r="AN8" s="40" t="str">
        <f t="shared" si="4"/>
        <v>Port Phillip</v>
      </c>
      <c r="AO8" s="18">
        <f t="shared" si="5"/>
        <v>3.39</v>
      </c>
      <c r="AP8" s="18" t="e">
        <f t="shared" si="6"/>
        <v>#N/A</v>
      </c>
    </row>
    <row r="9" spans="1:44">
      <c r="AA9" s="99">
        <f>RANK(AC9,$AC$4:$AC$82,1)+COUNTIF($AC$4:AC9,AC9)-1</f>
        <v>41</v>
      </c>
      <c r="AB9" s="40" t="s">
        <v>103</v>
      </c>
      <c r="AC9" s="18">
        <f>SUMIFS('Selected Results Data'!E:E,'Selected Results Data'!A:A,calIndicator,'Selected Results Data'!B:B,AB9)</f>
        <v>5.78</v>
      </c>
      <c r="AD9" s="100"/>
      <c r="AE9" s="99">
        <v>6</v>
      </c>
      <c r="AF9" s="40" t="str">
        <f t="shared" si="0"/>
        <v>Banyule</v>
      </c>
      <c r="AG9" s="18">
        <f t="shared" si="1"/>
        <v>3.47</v>
      </c>
      <c r="AH9" s="18" t="e">
        <f t="shared" si="2"/>
        <v>#N/A</v>
      </c>
      <c r="AI9" s="47"/>
      <c r="AJ9" s="47"/>
      <c r="AK9" s="40">
        <v>6</v>
      </c>
      <c r="AL9" s="18">
        <f t="shared" si="3"/>
        <v>3.47</v>
      </c>
      <c r="AN9" s="40" t="str">
        <f t="shared" si="4"/>
        <v>Banyule</v>
      </c>
      <c r="AO9" s="18">
        <f t="shared" si="5"/>
        <v>3.47</v>
      </c>
      <c r="AP9" s="18" t="e">
        <f t="shared" si="6"/>
        <v>#N/A</v>
      </c>
    </row>
    <row r="10" spans="1:44">
      <c r="AA10" s="99">
        <f>RANK(AC10,$AC$4:$AC$82,1)+COUNTIF($AC$4:AC10,AC10)-1</f>
        <v>21</v>
      </c>
      <c r="AB10" s="40" t="s">
        <v>104</v>
      </c>
      <c r="AC10" s="18">
        <f>SUMIFS('Selected Results Data'!E:E,'Selected Results Data'!A:A,calIndicator,'Selected Results Data'!B:B,AB10)</f>
        <v>4.67</v>
      </c>
      <c r="AD10" s="100"/>
      <c r="AE10" s="99">
        <v>7</v>
      </c>
      <c r="AF10" s="40" t="str">
        <f t="shared" si="0"/>
        <v>Golden Plains</v>
      </c>
      <c r="AG10" s="18">
        <f t="shared" si="1"/>
        <v>3.63</v>
      </c>
      <c r="AH10" s="18" t="e">
        <f t="shared" si="2"/>
        <v>#N/A</v>
      </c>
      <c r="AI10" s="47"/>
      <c r="AJ10" s="47"/>
      <c r="AK10" s="40">
        <v>7</v>
      </c>
      <c r="AL10" s="18">
        <f t="shared" si="3"/>
        <v>3.63</v>
      </c>
      <c r="AN10" s="40" t="str">
        <f t="shared" si="4"/>
        <v>Golden Plains</v>
      </c>
      <c r="AO10" s="18">
        <f t="shared" si="5"/>
        <v>3.63</v>
      </c>
      <c r="AP10" s="18" t="e">
        <f t="shared" si="6"/>
        <v>#N/A</v>
      </c>
    </row>
    <row r="11" spans="1:44" ht="15.5">
      <c r="A11" s="11">
        <v>2</v>
      </c>
      <c r="B11" s="11" t="s">
        <v>186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P11" s="11">
        <v>3</v>
      </c>
      <c r="Q11" s="11" t="s">
        <v>193</v>
      </c>
      <c r="R11" s="11"/>
      <c r="S11" s="11"/>
      <c r="T11" s="11"/>
      <c r="U11" s="11"/>
      <c r="V11" s="11"/>
      <c r="W11" s="11"/>
      <c r="X11" s="11"/>
      <c r="AA11" s="99">
        <f>RANK(AC11,$AC$4:$AC$82,1)+COUNTIF($AC$4:AC11,AC11)-1</f>
        <v>40</v>
      </c>
      <c r="AB11" s="40" t="s">
        <v>105</v>
      </c>
      <c r="AC11" s="18">
        <f>SUMIFS('Selected Results Data'!E:E,'Selected Results Data'!A:A,calIndicator,'Selected Results Data'!B:B,AB11)</f>
        <v>5.77</v>
      </c>
      <c r="AD11" s="100"/>
      <c r="AE11" s="99">
        <v>8</v>
      </c>
      <c r="AF11" s="40" t="str">
        <f t="shared" si="0"/>
        <v>Frankston</v>
      </c>
      <c r="AG11" s="18">
        <f t="shared" si="1"/>
        <v>3.92</v>
      </c>
      <c r="AH11" s="18" t="e">
        <f t="shared" si="2"/>
        <v>#N/A</v>
      </c>
      <c r="AI11" s="47"/>
      <c r="AJ11" s="47"/>
      <c r="AK11" s="40">
        <v>8</v>
      </c>
      <c r="AL11" s="18">
        <f t="shared" si="3"/>
        <v>3.92</v>
      </c>
      <c r="AN11" s="40" t="str">
        <f t="shared" si="4"/>
        <v>Frankston</v>
      </c>
      <c r="AO11" s="18">
        <f t="shared" si="5"/>
        <v>3.92</v>
      </c>
      <c r="AP11" s="18" t="e">
        <f t="shared" si="6"/>
        <v>#N/A</v>
      </c>
    </row>
    <row r="12" spans="1:44" ht="13">
      <c r="A12" s="6" t="s">
        <v>187</v>
      </c>
      <c r="B12" s="6"/>
      <c r="AA12" s="99">
        <f>RANK(AC12,$AC$4:$AC$82,1)+COUNTIF($AC$4:AC12,AC12)-1</f>
        <v>25</v>
      </c>
      <c r="AB12" s="40" t="s">
        <v>106</v>
      </c>
      <c r="AC12" s="18">
        <f>SUMIFS('Selected Results Data'!E:E,'Selected Results Data'!A:A,calIndicator,'Selected Results Data'!B:B,AB12)</f>
        <v>5.0199999999999996</v>
      </c>
      <c r="AD12" s="100"/>
      <c r="AE12" s="99">
        <v>9</v>
      </c>
      <c r="AF12" s="40" t="str">
        <f t="shared" si="0"/>
        <v>Mount Alexander</v>
      </c>
      <c r="AG12" s="18">
        <f t="shared" si="1"/>
        <v>3.93</v>
      </c>
      <c r="AH12" s="18" t="e">
        <f t="shared" si="2"/>
        <v>#N/A</v>
      </c>
      <c r="AI12" s="47"/>
      <c r="AJ12" s="47"/>
      <c r="AK12" s="40">
        <v>9</v>
      </c>
      <c r="AL12" s="18">
        <f t="shared" si="3"/>
        <v>3.93</v>
      </c>
      <c r="AN12" s="40" t="str">
        <f t="shared" si="4"/>
        <v>Mount Alexander</v>
      </c>
      <c r="AO12" s="18">
        <f t="shared" si="5"/>
        <v>3.93</v>
      </c>
      <c r="AP12" s="18" t="e">
        <f t="shared" si="6"/>
        <v>#N/A</v>
      </c>
    </row>
    <row r="13" spans="1:44" ht="13">
      <c r="A13" s="6"/>
      <c r="B13" s="6"/>
      <c r="D13" s="4" t="s">
        <v>188</v>
      </c>
      <c r="F13" s="14"/>
      <c r="G13" s="14"/>
      <c r="H13" s="15" t="s">
        <v>92</v>
      </c>
      <c r="I13" s="16" t="s">
        <v>95</v>
      </c>
      <c r="J13" s="16" t="s">
        <v>90</v>
      </c>
      <c r="K13" s="16" t="s">
        <v>89</v>
      </c>
      <c r="L13" s="16" t="s">
        <v>191</v>
      </c>
      <c r="M13" s="16" t="s">
        <v>192</v>
      </c>
      <c r="N13" s="16" t="s">
        <v>88</v>
      </c>
      <c r="Q13" s="15"/>
      <c r="R13" s="15"/>
      <c r="S13" s="15"/>
      <c r="T13" s="15" t="s">
        <v>95</v>
      </c>
      <c r="U13" s="15"/>
      <c r="V13" s="15" t="s">
        <v>90</v>
      </c>
      <c r="W13" s="15" t="s">
        <v>89</v>
      </c>
      <c r="X13" s="17" t="s">
        <v>88</v>
      </c>
      <c r="AA13" s="99">
        <f>RANK(AC13,$AC$4:$AC$82,1)+COUNTIF($AC$4:AC13,AC13)-1</f>
        <v>54</v>
      </c>
      <c r="AB13" s="40" t="s">
        <v>107</v>
      </c>
      <c r="AC13" s="18">
        <f>SUMIFS('Selected Results Data'!E:E,'Selected Results Data'!A:A,calIndicator,'Selected Results Data'!B:B,AB13)</f>
        <v>6.32</v>
      </c>
      <c r="AD13" s="100"/>
      <c r="AE13" s="99">
        <v>10</v>
      </c>
      <c r="AF13" s="40" t="str">
        <f t="shared" si="0"/>
        <v>Melton</v>
      </c>
      <c r="AG13" s="18">
        <f t="shared" si="1"/>
        <v>4.0599999999999996</v>
      </c>
      <c r="AH13" s="18" t="e">
        <f t="shared" si="2"/>
        <v>#N/A</v>
      </c>
      <c r="AI13" s="47"/>
      <c r="AJ13" s="47"/>
      <c r="AK13" s="40">
        <v>10</v>
      </c>
      <c r="AL13" s="18">
        <f t="shared" si="3"/>
        <v>4.0599999999999996</v>
      </c>
      <c r="AN13" s="40" t="str">
        <f t="shared" si="4"/>
        <v>Melton</v>
      </c>
      <c r="AO13" s="18">
        <f t="shared" si="5"/>
        <v>4.0599999999999996</v>
      </c>
      <c r="AP13" s="18" t="e">
        <f t="shared" si="6"/>
        <v>#N/A</v>
      </c>
    </row>
    <row r="14" spans="1:44">
      <c r="B14" s="39" t="s">
        <v>98</v>
      </c>
      <c r="C14" s="5" t="b">
        <f>IF(INDEX('Selected Results Data'!$C:$C,MATCH(B14,'Selected Results Data'!$B:$B,0))=calRegion,B14,FALSE)</f>
        <v>0</v>
      </c>
      <c r="D14" s="39">
        <f>IF(C14=FALSE,0,COUNTIFS($C$14:C14,"&lt;&gt;FALSE"))</f>
        <v>0</v>
      </c>
      <c r="F14" s="40">
        <v>1</v>
      </c>
      <c r="G14" s="40">
        <f>IF(ISNA(INDEX($B$14:$B$114,MATCH(F14,$D$14:$D$114,0))),"",1)</f>
        <v>1</v>
      </c>
      <c r="H14" s="9" t="str">
        <f>IFERROR(INDEX($C$14:$C$114,MATCH(F14,$D$14:$D$114,0)),0)</f>
        <v>Bass Coast</v>
      </c>
      <c r="I14" s="7">
        <f>IF(N14&gt;=50," ",SUMIFS('Selected Results Data'!E:E,'Selected Results Data'!A:A,calIndicator,'Selected Results Data'!B:B,H14))</f>
        <v>5.48</v>
      </c>
      <c r="J14" s="7">
        <f>IF(N14&gt;=50," ",SUMIFS('Selected Results Data'!F:F,'Selected Results Data'!A:A,calIndicator,'Selected Results Data'!B:B,H14))</f>
        <v>3.51</v>
      </c>
      <c r="K14" s="7">
        <f>IF(N14&gt;=50," ",SUMIFS('Selected Results Data'!G:G,'Selected Results Data'!A:A,calIndicator,'Selected Results Data'!B:B,H14))</f>
        <v>8.4499999999999993</v>
      </c>
      <c r="L14" s="7">
        <f>I14-J14</f>
        <v>1.9700000000000006</v>
      </c>
      <c r="M14" s="7">
        <f>K14-I14</f>
        <v>2.9699999999999989</v>
      </c>
      <c r="N14" s="18">
        <f>SUMIFS('Selected Results Data'!H:H,'Selected Results Data'!A:A,calIndicator,'Selected Results Data'!B:B,H14)</f>
        <v>22.445255474452551</v>
      </c>
      <c r="Q14" s="40">
        <v>1</v>
      </c>
      <c r="R14" s="40">
        <f>IF(ISNA(INDEX($B$14:$B$114,MATCH(F14,$D$14:$D$114,0))),"",1)</f>
        <v>1</v>
      </c>
      <c r="S14" s="40" t="str">
        <f t="shared" ref="S14:S25" si="7">IF(R14=""," ",IFERROR(INDEX($C$14:$C$114,MATCH(F14,$D$14:$D$114,0)),0))</f>
        <v>Bass Coast</v>
      </c>
      <c r="T14" s="18">
        <f>IF(X14&gt;=50,"",SUMIFS('Selected Results Data'!E:E,'Selected Results Data'!A:A,calIndicator,'Selected Results Data'!B:B,$S14))</f>
        <v>5.48</v>
      </c>
      <c r="U14" s="40" t="str">
        <f>IF(X14&gt;=50,"**",(IF(X14&gt;25,IF(X14,"*","  "),"  ")))</f>
        <v xml:space="preserve">  </v>
      </c>
      <c r="V14" s="18">
        <f>IF(X14&gt;=50,"",SUMIFS('Selected Results Data'!F:F,'Selected Results Data'!A:A,calIndicator,'Selected Results Data'!B:B,Calculations!$S14))</f>
        <v>3.51</v>
      </c>
      <c r="W14" s="18">
        <f>IF(X14&gt;=50,"",SUMIFS('Selected Results Data'!G:G,'Selected Results Data'!A:A,calIndicator,'Selected Results Data'!B:B,Calculations!S14))</f>
        <v>8.4499999999999993</v>
      </c>
      <c r="X14" s="18">
        <f>SUMIFS('Selected Results Data'!H:H,'Selected Results Data'!A:A,calIndicator,'Selected Results Data'!B:B,S14)</f>
        <v>22.445255474452551</v>
      </c>
      <c r="Y14" s="22"/>
      <c r="AA14" s="99">
        <f>RANK(AC14,$AC$4:$AC$82,1)+COUNTIF($AC$4:AC14,AC14)-1</f>
        <v>44</v>
      </c>
      <c r="AB14" s="40" t="s">
        <v>108</v>
      </c>
      <c r="AC14" s="18">
        <f>SUMIFS('Selected Results Data'!E:E,'Selected Results Data'!A:A,calIndicator,'Selected Results Data'!B:B,AB14)</f>
        <v>5.86</v>
      </c>
      <c r="AD14" s="100"/>
      <c r="AE14" s="99">
        <v>11</v>
      </c>
      <c r="AF14" s="40" t="str">
        <f t="shared" si="0"/>
        <v>Surf Coast</v>
      </c>
      <c r="AG14" s="18">
        <f t="shared" si="1"/>
        <v>4.22</v>
      </c>
      <c r="AH14" s="18" t="e">
        <f t="shared" si="2"/>
        <v>#N/A</v>
      </c>
      <c r="AI14" s="47"/>
      <c r="AJ14" s="47"/>
      <c r="AK14" s="40">
        <v>11</v>
      </c>
      <c r="AL14" s="18">
        <f t="shared" si="3"/>
        <v>4.22</v>
      </c>
      <c r="AN14" s="40" t="str">
        <f t="shared" si="4"/>
        <v>Surf Coast</v>
      </c>
      <c r="AO14" s="18">
        <f t="shared" si="5"/>
        <v>4.22</v>
      </c>
      <c r="AP14" s="18" t="e">
        <f t="shared" si="6"/>
        <v>#N/A</v>
      </c>
    </row>
    <row r="15" spans="1:44">
      <c r="B15" s="39" t="s">
        <v>99</v>
      </c>
      <c r="C15" s="5" t="b">
        <f>IF(INDEX('Selected Results Data'!$C:$C,MATCH(B15,'Selected Results Data'!$B:$B,0))=calRegion,B15,FALSE)</f>
        <v>0</v>
      </c>
      <c r="D15" s="39">
        <f>IF(C15=FALSE,0,COUNTIFS($C$14:C15,"&lt;&gt;FALSE"))</f>
        <v>0</v>
      </c>
      <c r="F15" s="40">
        <v>2</v>
      </c>
      <c r="G15" s="40">
        <f t="shared" ref="G15:G26" si="8">IF(ISNA(INDEX($B$14:$B$114,MATCH(F15,$D$14:$D$114,0))),"",1)</f>
        <v>1</v>
      </c>
      <c r="H15" s="9" t="str">
        <f t="shared" ref="H15:H26" si="9">IFERROR(INDEX($C$14:$C$114,MATCH(F15,$D$14:$D$114,0)),0)</f>
        <v>Baw Baw</v>
      </c>
      <c r="I15" s="7">
        <f>IF(N15&gt;=50," ",SUMIFS('Selected Results Data'!E:E,'Selected Results Data'!A:A,calIndicator,'Selected Results Data'!B:B,H15))</f>
        <v>5.78</v>
      </c>
      <c r="J15" s="7">
        <f>IF(N15&gt;=50," ",SUMIFS('Selected Results Data'!F:F,'Selected Results Data'!A:A,calIndicator,'Selected Results Data'!B:B,H15))</f>
        <v>4.16</v>
      </c>
      <c r="K15" s="7">
        <f>IF(N15&gt;=50," ",SUMIFS('Selected Results Data'!G:G,'Selected Results Data'!A:A,calIndicator,'Selected Results Data'!B:B,H15))</f>
        <v>7.97</v>
      </c>
      <c r="L15" s="7">
        <f t="shared" ref="L15:L26" si="10">I15-J15</f>
        <v>1.62</v>
      </c>
      <c r="M15" s="7">
        <f t="shared" ref="M15:M26" si="11">K15-I15</f>
        <v>2.1899999999999995</v>
      </c>
      <c r="N15" s="18">
        <f>SUMIFS('Selected Results Data'!H:H,'Selected Results Data'!A:A,calIndicator,'Selected Results Data'!B:B,H15)</f>
        <v>16.608996539792386</v>
      </c>
      <c r="Q15" s="40">
        <v>2</v>
      </c>
      <c r="R15" s="40">
        <f t="shared" ref="R15:R26" si="12">IF(ISNA(INDEX($B$14:$B$114,MATCH(F15,$D$14:$D$114,0))),"",1)</f>
        <v>1</v>
      </c>
      <c r="S15" s="40" t="str">
        <f t="shared" si="7"/>
        <v>Baw Baw</v>
      </c>
      <c r="T15" s="18">
        <f>IF(X15&gt;=50,"",SUMIFS('Selected Results Data'!E:E,'Selected Results Data'!A:A,calIndicator,'Selected Results Data'!B:B,$S15))</f>
        <v>5.78</v>
      </c>
      <c r="U15" s="40" t="str">
        <f t="shared" ref="U15:U26" si="13">IF(X15&gt;=50,"**",(IF(X15&gt;25,IF(X15,"*","  "),"  ")))</f>
        <v xml:space="preserve">  </v>
      </c>
      <c r="V15" s="18">
        <f>IF(X15&gt;=50,"",SUMIFS('Selected Results Data'!F:F,'Selected Results Data'!A:A,calIndicator,'Selected Results Data'!B:B,Calculations!$S15))</f>
        <v>4.16</v>
      </c>
      <c r="W15" s="18">
        <f>IF(X15&gt;=50,"",SUMIFS('Selected Results Data'!G:G,'Selected Results Data'!A:A,calIndicator,'Selected Results Data'!B:B,Calculations!S15))</f>
        <v>7.97</v>
      </c>
      <c r="X15" s="18">
        <f>SUMIFS('Selected Results Data'!H:H,'Selected Results Data'!A:A,calIndicator,'Selected Results Data'!B:B,S15)</f>
        <v>16.608996539792386</v>
      </c>
      <c r="Y15" s="22"/>
      <c r="AA15" s="99">
        <f>RANK(AC15,$AC$4:$AC$82,1)+COUNTIF($AC$4:AC15,AC15)-1</f>
        <v>60</v>
      </c>
      <c r="AB15" s="40" t="s">
        <v>109</v>
      </c>
      <c r="AC15" s="18">
        <f>SUMIFS('Selected Results Data'!E:E,'Selected Results Data'!A:A,calIndicator,'Selected Results Data'!B:B,AB15)</f>
        <v>6.65</v>
      </c>
      <c r="AD15" s="100"/>
      <c r="AE15" s="99">
        <v>12</v>
      </c>
      <c r="AF15" s="40" t="str">
        <f t="shared" si="0"/>
        <v>Mansfield</v>
      </c>
      <c r="AG15" s="18">
        <f t="shared" si="1"/>
        <v>4.25</v>
      </c>
      <c r="AH15" s="18" t="e">
        <f t="shared" si="2"/>
        <v>#N/A</v>
      </c>
      <c r="AI15" s="47"/>
      <c r="AJ15" s="47"/>
      <c r="AK15" s="40">
        <v>12</v>
      </c>
      <c r="AL15" s="18">
        <f t="shared" si="3"/>
        <v>4.25</v>
      </c>
      <c r="AN15" s="40" t="str">
        <f t="shared" si="4"/>
        <v>Mansfield</v>
      </c>
      <c r="AO15" s="18">
        <f t="shared" si="5"/>
        <v>4.25</v>
      </c>
      <c r="AP15" s="18" t="e">
        <f t="shared" si="6"/>
        <v>#N/A</v>
      </c>
    </row>
    <row r="16" spans="1:44">
      <c r="B16" s="39" t="s">
        <v>100</v>
      </c>
      <c r="C16" s="5" t="b">
        <f>IF(INDEX('Selected Results Data'!$C:$C,MATCH(B16,'Selected Results Data'!$B:$B,0))=calRegion,B16,FALSE)</f>
        <v>0</v>
      </c>
      <c r="D16" s="39">
        <f>IF(C16=FALSE,0,COUNTIFS($C$14:C16,"&lt;&gt;FALSE"))</f>
        <v>0</v>
      </c>
      <c r="F16" s="40">
        <v>3</v>
      </c>
      <c r="G16" s="40">
        <f t="shared" si="8"/>
        <v>1</v>
      </c>
      <c r="H16" s="9" t="str">
        <f t="shared" si="9"/>
        <v>Latrobe</v>
      </c>
      <c r="I16" s="7">
        <f>IF(N16&gt;=50," ",SUMIFS('Selected Results Data'!E:E,'Selected Results Data'!A:A,calIndicator,'Selected Results Data'!B:B,H16))</f>
        <v>5.97</v>
      </c>
      <c r="J16" s="7">
        <f>IF(N16&gt;=50," ",SUMIFS('Selected Results Data'!F:F,'Selected Results Data'!A:A,calIndicator,'Selected Results Data'!B:B,H16))</f>
        <v>4.3600000000000003</v>
      </c>
      <c r="K16" s="7">
        <f>IF(N16&gt;=50," ",SUMIFS('Selected Results Data'!G:G,'Selected Results Data'!A:A,calIndicator,'Selected Results Data'!B:B,H16))</f>
        <v>8.1300000000000008</v>
      </c>
      <c r="L16" s="7">
        <f t="shared" si="10"/>
        <v>1.6099999999999994</v>
      </c>
      <c r="M16" s="7">
        <f t="shared" si="11"/>
        <v>2.160000000000001</v>
      </c>
      <c r="N16" s="18">
        <f>SUMIFS('Selected Results Data'!H:H,'Selected Results Data'!A:A,calIndicator,'Selected Results Data'!B:B,H16)</f>
        <v>15.91289782244556</v>
      </c>
      <c r="Q16" s="40">
        <v>3</v>
      </c>
      <c r="R16" s="40">
        <f t="shared" si="12"/>
        <v>1</v>
      </c>
      <c r="S16" s="40" t="str">
        <f t="shared" si="7"/>
        <v>Latrobe</v>
      </c>
      <c r="T16" s="18">
        <f>IF(X16&gt;=50,"",SUMIFS('Selected Results Data'!E:E,'Selected Results Data'!A:A,calIndicator,'Selected Results Data'!B:B,$S16))</f>
        <v>5.97</v>
      </c>
      <c r="U16" s="40" t="str">
        <f t="shared" si="13"/>
        <v xml:space="preserve">  </v>
      </c>
      <c r="V16" s="18">
        <f>IF(X16&gt;=50,"",SUMIFS('Selected Results Data'!F:F,'Selected Results Data'!A:A,calIndicator,'Selected Results Data'!B:B,Calculations!$S16))</f>
        <v>4.3600000000000003</v>
      </c>
      <c r="W16" s="18">
        <f>IF(X16&gt;=50,"",SUMIFS('Selected Results Data'!G:G,'Selected Results Data'!A:A,calIndicator,'Selected Results Data'!B:B,Calculations!S16))</f>
        <v>8.1300000000000008</v>
      </c>
      <c r="X16" s="18">
        <f>SUMIFS('Selected Results Data'!H:H,'Selected Results Data'!A:A,calIndicator,'Selected Results Data'!B:B,S16)</f>
        <v>15.91289782244556</v>
      </c>
      <c r="Y16" s="22"/>
      <c r="AA16" s="99">
        <f>RANK(AC16,$AC$4:$AC$82,1)+COUNTIF($AC$4:AC16,AC16)-1</f>
        <v>38</v>
      </c>
      <c r="AB16" s="40" t="s">
        <v>110</v>
      </c>
      <c r="AC16" s="18">
        <f>SUMIFS('Selected Results Data'!E:E,'Selected Results Data'!A:A,calIndicator,'Selected Results Data'!B:B,AB16)</f>
        <v>5.66</v>
      </c>
      <c r="AD16" s="100"/>
      <c r="AE16" s="99">
        <v>13</v>
      </c>
      <c r="AF16" s="40" t="str">
        <f t="shared" si="0"/>
        <v>Nillumbik</v>
      </c>
      <c r="AG16" s="18">
        <f t="shared" si="1"/>
        <v>4.33</v>
      </c>
      <c r="AH16" s="18" t="e">
        <f t="shared" si="2"/>
        <v>#N/A</v>
      </c>
      <c r="AI16" s="47"/>
      <c r="AJ16" s="47"/>
      <c r="AK16" s="40">
        <v>13</v>
      </c>
      <c r="AL16" s="18">
        <f t="shared" si="3"/>
        <v>4.33</v>
      </c>
      <c r="AN16" s="40" t="str">
        <f t="shared" si="4"/>
        <v>Nillumbik</v>
      </c>
      <c r="AO16" s="18">
        <f t="shared" si="5"/>
        <v>4.33</v>
      </c>
      <c r="AP16" s="18" t="e">
        <f t="shared" si="6"/>
        <v>#N/A</v>
      </c>
    </row>
    <row r="17" spans="2:42">
      <c r="B17" s="39" t="s">
        <v>101</v>
      </c>
      <c r="C17" s="5" t="b">
        <f>IF(INDEX('Selected Results Data'!$C:$C,MATCH(B17,'Selected Results Data'!$B:$B,0))=calRegion,B17,FALSE)</f>
        <v>0</v>
      </c>
      <c r="D17" s="39">
        <f>IF(C17=FALSE,0,COUNTIFS($C$14:C17,"&lt;&gt;FALSE"))</f>
        <v>0</v>
      </c>
      <c r="F17" s="40">
        <v>4</v>
      </c>
      <c r="G17" s="40">
        <f t="shared" si="8"/>
        <v>1</v>
      </c>
      <c r="H17" s="9" t="str">
        <f t="shared" si="9"/>
        <v>South Gippsland</v>
      </c>
      <c r="I17" s="7">
        <f>IF(N17&gt;=50," ",SUMIFS('Selected Results Data'!E:E,'Selected Results Data'!A:A,calIndicator,'Selected Results Data'!B:B,H17))</f>
        <v>5.86</v>
      </c>
      <c r="J17" s="7">
        <f>IF(N17&gt;=50," ",SUMIFS('Selected Results Data'!F:F,'Selected Results Data'!A:A,calIndicator,'Selected Results Data'!B:B,H17))</f>
        <v>4.25</v>
      </c>
      <c r="K17" s="7">
        <f>IF(N17&gt;=50," ",SUMIFS('Selected Results Data'!G:G,'Selected Results Data'!A:A,calIndicator,'Selected Results Data'!B:B,H17))</f>
        <v>8.0399999999999991</v>
      </c>
      <c r="L17" s="7">
        <f t="shared" si="10"/>
        <v>1.6100000000000003</v>
      </c>
      <c r="M17" s="7">
        <f t="shared" si="11"/>
        <v>2.1799999999999988</v>
      </c>
      <c r="N17" s="18">
        <f>SUMIFS('Selected Results Data'!H:H,'Selected Results Data'!A:A,calIndicator,'Selected Results Data'!B:B,H17)</f>
        <v>16.211604095563139</v>
      </c>
      <c r="Q17" s="40">
        <v>4</v>
      </c>
      <c r="R17" s="40">
        <f t="shared" si="12"/>
        <v>1</v>
      </c>
      <c r="S17" s="40" t="str">
        <f t="shared" si="7"/>
        <v>South Gippsland</v>
      </c>
      <c r="T17" s="18">
        <f>IF(X17&gt;=50,"",SUMIFS('Selected Results Data'!E:E,'Selected Results Data'!A:A,calIndicator,'Selected Results Data'!B:B,$S17))</f>
        <v>5.86</v>
      </c>
      <c r="U17" s="40" t="str">
        <f t="shared" si="13"/>
        <v xml:space="preserve">  </v>
      </c>
      <c r="V17" s="18">
        <f>IF(X17&gt;=50,"",SUMIFS('Selected Results Data'!F:F,'Selected Results Data'!A:A,calIndicator,'Selected Results Data'!B:B,Calculations!$S17))</f>
        <v>4.25</v>
      </c>
      <c r="W17" s="18">
        <f>IF(X17&gt;=50,"",SUMIFS('Selected Results Data'!G:G,'Selected Results Data'!A:A,calIndicator,'Selected Results Data'!B:B,Calculations!S17))</f>
        <v>8.0399999999999991</v>
      </c>
      <c r="X17" s="18">
        <f>SUMIFS('Selected Results Data'!H:H,'Selected Results Data'!A:A,calIndicator,'Selected Results Data'!B:B,S17)</f>
        <v>16.211604095563139</v>
      </c>
      <c r="Y17" s="22"/>
      <c r="AA17" s="99">
        <f>RANK(AC17,$AC$4:$AC$82,1)+COUNTIF($AC$4:AC17,AC17)-1</f>
        <v>78</v>
      </c>
      <c r="AB17" s="40" t="s">
        <v>111</v>
      </c>
      <c r="AC17" s="18">
        <f>SUMIFS('Selected Results Data'!E:E,'Selected Results Data'!A:A,calIndicator,'Selected Results Data'!B:B,AB17)</f>
        <v>9.89</v>
      </c>
      <c r="AD17" s="100"/>
      <c r="AE17" s="99">
        <v>14</v>
      </c>
      <c r="AF17" s="40" t="str">
        <f t="shared" si="0"/>
        <v>Knox</v>
      </c>
      <c r="AG17" s="18">
        <f t="shared" si="1"/>
        <v>4.37</v>
      </c>
      <c r="AH17" s="18" t="e">
        <f t="shared" si="2"/>
        <v>#N/A</v>
      </c>
      <c r="AI17" s="47"/>
      <c r="AJ17" s="47"/>
      <c r="AK17" s="40">
        <v>14</v>
      </c>
      <c r="AL17" s="18">
        <f t="shared" si="3"/>
        <v>4.37</v>
      </c>
      <c r="AN17" s="40" t="str">
        <f t="shared" si="4"/>
        <v>Knox</v>
      </c>
      <c r="AO17" s="18">
        <f t="shared" si="5"/>
        <v>4.37</v>
      </c>
      <c r="AP17" s="18" t="e">
        <f t="shared" si="6"/>
        <v>#N/A</v>
      </c>
    </row>
    <row r="18" spans="2:42">
      <c r="B18" s="39" t="s">
        <v>102</v>
      </c>
      <c r="C18" s="5" t="str">
        <f>IF(INDEX('Selected Results Data'!$C:$C,MATCH(B18,'Selected Results Data'!$B:$B,0))=calRegion,B18,FALSE)</f>
        <v>Bass Coast</v>
      </c>
      <c r="D18" s="39">
        <f>IF(C18=FALSE,0,COUNTIFS($C$14:C18,"&lt;&gt;FALSE"))</f>
        <v>1</v>
      </c>
      <c r="F18" s="40">
        <v>5</v>
      </c>
      <c r="G18" s="40">
        <f t="shared" si="8"/>
        <v>1</v>
      </c>
      <c r="H18" s="9" t="str">
        <f t="shared" si="9"/>
        <v>Inner Gippsland Area</v>
      </c>
      <c r="I18" s="7">
        <f>IF(N18&gt;=50," ",SUMIFS('Selected Results Data'!E:E,'Selected Results Data'!A:A,calIndicator,'Selected Results Data'!B:B,H18))</f>
        <v>5.79</v>
      </c>
      <c r="J18" s="7">
        <f>IF(N18&gt;=50," ",SUMIFS('Selected Results Data'!F:F,'Selected Results Data'!A:A,calIndicator,'Selected Results Data'!B:B,H18))</f>
        <v>4.87</v>
      </c>
      <c r="K18" s="7">
        <f>IF(N18&gt;=50," ",SUMIFS('Selected Results Data'!G:G,'Selected Results Data'!A:A,calIndicator,'Selected Results Data'!B:B,H18))</f>
        <v>6.88</v>
      </c>
      <c r="L18" s="7">
        <f t="shared" si="10"/>
        <v>0.91999999999999993</v>
      </c>
      <c r="M18" s="7">
        <f t="shared" si="11"/>
        <v>1.0899999999999999</v>
      </c>
      <c r="N18" s="18">
        <f>SUMIFS('Selected Results Data'!H:H,'Selected Results Data'!A:A,calIndicator,'Selected Results Data'!B:B,H18)</f>
        <v>8.8082901554404156</v>
      </c>
      <c r="Q18" s="40">
        <v>5</v>
      </c>
      <c r="R18" s="40">
        <f t="shared" si="12"/>
        <v>1</v>
      </c>
      <c r="S18" s="40" t="str">
        <f t="shared" si="7"/>
        <v>Inner Gippsland Area</v>
      </c>
      <c r="T18" s="18">
        <f>IF(X18&gt;=50,"",SUMIFS('Selected Results Data'!E:E,'Selected Results Data'!A:A,calIndicator,'Selected Results Data'!B:B,$S18))</f>
        <v>5.79</v>
      </c>
      <c r="U18" s="40" t="str">
        <f t="shared" si="13"/>
        <v xml:space="preserve">  </v>
      </c>
      <c r="V18" s="18">
        <f>IF(X18&gt;=50,"",SUMIFS('Selected Results Data'!F:F,'Selected Results Data'!A:A,calIndicator,'Selected Results Data'!B:B,Calculations!$S18))</f>
        <v>4.87</v>
      </c>
      <c r="W18" s="18">
        <f>IF(X18&gt;=50,"",SUMIFS('Selected Results Data'!G:G,'Selected Results Data'!A:A,calIndicator,'Selected Results Data'!B:B,Calculations!S18))</f>
        <v>6.88</v>
      </c>
      <c r="X18" s="18">
        <f>SUMIFS('Selected Results Data'!H:H,'Selected Results Data'!A:A,calIndicator,'Selected Results Data'!B:B,S18)</f>
        <v>8.8082901554404156</v>
      </c>
      <c r="Y18" s="22"/>
      <c r="AA18" s="99">
        <f>RANK(AC18,$AC$4:$AC$82,1)+COUNTIF($AC$4:AC18,AC18)-1</f>
        <v>67</v>
      </c>
      <c r="AB18" s="40" t="s">
        <v>112</v>
      </c>
      <c r="AC18" s="18">
        <f>SUMIFS('Selected Results Data'!E:E,'Selected Results Data'!A:A,calIndicator,'Selected Results Data'!B:B,AB18)</f>
        <v>7.19</v>
      </c>
      <c r="AD18" s="100"/>
      <c r="AE18" s="99">
        <v>15</v>
      </c>
      <c r="AF18" s="40" t="str">
        <f t="shared" si="0"/>
        <v>Hepburn</v>
      </c>
      <c r="AG18" s="18">
        <f t="shared" si="1"/>
        <v>4.4400000000000004</v>
      </c>
      <c r="AH18" s="18" t="e">
        <f t="shared" si="2"/>
        <v>#N/A</v>
      </c>
      <c r="AI18" s="47"/>
      <c r="AJ18" s="47"/>
      <c r="AK18" s="40">
        <v>15</v>
      </c>
      <c r="AL18" s="18">
        <f t="shared" si="3"/>
        <v>4.4400000000000004</v>
      </c>
      <c r="AN18" s="40" t="str">
        <f t="shared" si="4"/>
        <v>Hepburn</v>
      </c>
      <c r="AO18" s="18">
        <f t="shared" si="5"/>
        <v>4.4400000000000004</v>
      </c>
      <c r="AP18" s="18" t="e">
        <f t="shared" si="6"/>
        <v>#N/A</v>
      </c>
    </row>
    <row r="19" spans="2:42">
      <c r="B19" s="39" t="s">
        <v>103</v>
      </c>
      <c r="C19" s="5" t="str">
        <f>IF(INDEX('Selected Results Data'!$C:$C,MATCH(B19,'Selected Results Data'!$B:$B,0))=calRegion,B19,FALSE)</f>
        <v>Baw Baw</v>
      </c>
      <c r="D19" s="39">
        <f>IF(C19=FALSE,0,COUNTIFS($C$14:C19,"&lt;&gt;FALSE"))</f>
        <v>2</v>
      </c>
      <c r="F19" s="40">
        <v>6</v>
      </c>
      <c r="G19" s="40">
        <f t="shared" si="8"/>
        <v>1</v>
      </c>
      <c r="H19" s="9" t="str">
        <f t="shared" si="9"/>
        <v>South Division</v>
      </c>
      <c r="I19" s="7">
        <f>IF(N19&gt;=50," ",SUMIFS('Selected Results Data'!E:E,'Selected Results Data'!A:A,calIndicator,'Selected Results Data'!B:B,H19))</f>
        <v>5.88</v>
      </c>
      <c r="J19" s="7">
        <f>IF(N19&gt;=50," ",SUMIFS('Selected Results Data'!F:F,'Selected Results Data'!A:A,calIndicator,'Selected Results Data'!B:B,H19))</f>
        <v>5.2</v>
      </c>
      <c r="K19" s="7">
        <f>IF(N19&gt;=50," ",SUMIFS('Selected Results Data'!G:G,'Selected Results Data'!A:A,calIndicator,'Selected Results Data'!B:B,H19))</f>
        <v>6.63</v>
      </c>
      <c r="L19" s="7">
        <f t="shared" si="10"/>
        <v>0.67999999999999972</v>
      </c>
      <c r="M19" s="7">
        <f t="shared" si="11"/>
        <v>0.75</v>
      </c>
      <c r="N19" s="18">
        <f>SUMIFS('Selected Results Data'!H:H,'Selected Results Data'!A:A,calIndicator,'Selected Results Data'!B:B,H19)</f>
        <v>6.1224489795918364</v>
      </c>
      <c r="Q19" s="40">
        <v>6</v>
      </c>
      <c r="R19" s="40">
        <f t="shared" si="12"/>
        <v>1</v>
      </c>
      <c r="S19" s="40" t="str">
        <f t="shared" si="7"/>
        <v>South Division</v>
      </c>
      <c r="T19" s="18">
        <f>IF(X19&gt;=50,"",SUMIFS('Selected Results Data'!E:E,'Selected Results Data'!A:A,calIndicator,'Selected Results Data'!B:B,$S19))</f>
        <v>5.88</v>
      </c>
      <c r="U19" s="40" t="str">
        <f t="shared" si="13"/>
        <v xml:space="preserve">  </v>
      </c>
      <c r="V19" s="18">
        <f>IF(X19&gt;=50,"",SUMIFS('Selected Results Data'!F:F,'Selected Results Data'!A:A,calIndicator,'Selected Results Data'!B:B,Calculations!$S19))</f>
        <v>5.2</v>
      </c>
      <c r="W19" s="18">
        <f>IF(X19&gt;=50,"",SUMIFS('Selected Results Data'!G:G,'Selected Results Data'!A:A,calIndicator,'Selected Results Data'!B:B,Calculations!S19))</f>
        <v>6.63</v>
      </c>
      <c r="X19" s="18">
        <f>SUMIFS('Selected Results Data'!H:H,'Selected Results Data'!A:A,calIndicator,'Selected Results Data'!B:B,S19)</f>
        <v>6.1224489795918364</v>
      </c>
      <c r="Y19" s="22"/>
      <c r="AA19" s="99">
        <f>RANK(AC19,$AC$4:$AC$82,1)+COUNTIF($AC$4:AC19,AC19)-1</f>
        <v>66</v>
      </c>
      <c r="AB19" s="40" t="s">
        <v>113</v>
      </c>
      <c r="AC19" s="18">
        <f>SUMIFS('Selected Results Data'!E:E,'Selected Results Data'!A:A,calIndicator,'Selected Results Data'!B:B,AB19)</f>
        <v>7.13</v>
      </c>
      <c r="AD19" s="100"/>
      <c r="AE19" s="99">
        <v>16</v>
      </c>
      <c r="AF19" s="40" t="str">
        <f t="shared" si="0"/>
        <v>Corangamite</v>
      </c>
      <c r="AG19" s="18">
        <f t="shared" si="1"/>
        <v>4.5</v>
      </c>
      <c r="AH19" s="18" t="e">
        <f t="shared" si="2"/>
        <v>#N/A</v>
      </c>
      <c r="AI19" s="47"/>
      <c r="AJ19" s="47"/>
      <c r="AK19" s="40">
        <v>16</v>
      </c>
      <c r="AL19" s="18">
        <f t="shared" si="3"/>
        <v>4.5</v>
      </c>
      <c r="AN19" s="40" t="str">
        <f t="shared" si="4"/>
        <v>Corangamite</v>
      </c>
      <c r="AO19" s="18">
        <f t="shared" si="5"/>
        <v>4.5</v>
      </c>
      <c r="AP19" s="18" t="e">
        <f t="shared" si="6"/>
        <v>#N/A</v>
      </c>
    </row>
    <row r="20" spans="2:42">
      <c r="B20" s="39" t="s">
        <v>104</v>
      </c>
      <c r="C20" s="5" t="b">
        <f>IF(INDEX('Selected Results Data'!$C:$C,MATCH(B20,'Selected Results Data'!$B:$B,0))=calRegion,B20,FALSE)</f>
        <v>0</v>
      </c>
      <c r="D20" s="39">
        <f>IF(C20=FALSE,0,COUNTIFS($C$14:C20,"&lt;&gt;FALSE"))</f>
        <v>0</v>
      </c>
      <c r="F20" s="40">
        <v>7</v>
      </c>
      <c r="G20" s="40">
        <f t="shared" si="8"/>
        <v>1</v>
      </c>
      <c r="H20" s="9" t="str">
        <f t="shared" si="9"/>
        <v>Victoria</v>
      </c>
      <c r="I20" s="7">
        <f>IF(N20&gt;=50," ",SUMIFS('Selected Results Data'!E:E,'Selected Results Data'!A:A,calIndicator,'Selected Results Data'!B:B,H20))</f>
        <v>5.67</v>
      </c>
      <c r="J20" s="7">
        <f>IF(N20&gt;=50," ",SUMIFS('Selected Results Data'!F:F,'Selected Results Data'!A:A,calIndicator,'Selected Results Data'!B:B,H20))</f>
        <v>5.33</v>
      </c>
      <c r="K20" s="7">
        <f>IF(N20&gt;=50," ",SUMIFS('Selected Results Data'!G:G,'Selected Results Data'!A:A,calIndicator,'Selected Results Data'!B:B,H20))</f>
        <v>6.03</v>
      </c>
      <c r="L20" s="7">
        <f t="shared" si="10"/>
        <v>0.33999999999999986</v>
      </c>
      <c r="M20" s="7">
        <f t="shared" si="11"/>
        <v>0.36000000000000032</v>
      </c>
      <c r="N20" s="18">
        <f>SUMIFS('Selected Results Data'!H:H,'Selected Results Data'!A:A,calIndicator,'Selected Results Data'!B:B,H20)</f>
        <v>3.1746031746031744</v>
      </c>
      <c r="Q20" s="40">
        <v>7</v>
      </c>
      <c r="R20" s="40">
        <f t="shared" si="12"/>
        <v>1</v>
      </c>
      <c r="S20" s="40" t="str">
        <f t="shared" si="7"/>
        <v>Victoria</v>
      </c>
      <c r="T20" s="18">
        <f>IF(X20&gt;=50,"",SUMIFS('Selected Results Data'!E:E,'Selected Results Data'!A:A,calIndicator,'Selected Results Data'!B:B,$S20))</f>
        <v>5.67</v>
      </c>
      <c r="U20" s="40" t="str">
        <f t="shared" si="13"/>
        <v xml:space="preserve">  </v>
      </c>
      <c r="V20" s="18">
        <f>IF(X20&gt;=50,"",SUMIFS('Selected Results Data'!F:F,'Selected Results Data'!A:A,calIndicator,'Selected Results Data'!B:B,Calculations!$S20))</f>
        <v>5.33</v>
      </c>
      <c r="W20" s="18">
        <f>IF(X20&gt;=50,"",SUMIFS('Selected Results Data'!G:G,'Selected Results Data'!A:A,calIndicator,'Selected Results Data'!B:B,Calculations!S20))</f>
        <v>6.03</v>
      </c>
      <c r="X20" s="18">
        <f>SUMIFS('Selected Results Data'!H:H,'Selected Results Data'!A:A,calIndicator,'Selected Results Data'!B:B,S20)</f>
        <v>3.1746031746031744</v>
      </c>
      <c r="Y20" s="22"/>
      <c r="AA20" s="99">
        <f>RANK(AC20,$AC$4:$AC$82,1)+COUNTIF($AC$4:AC20,AC20)-1</f>
        <v>16</v>
      </c>
      <c r="AB20" s="40" t="s">
        <v>114</v>
      </c>
      <c r="AC20" s="18">
        <f>SUMIFS('Selected Results Data'!E:E,'Selected Results Data'!A:A,calIndicator,'Selected Results Data'!B:B,AB20)</f>
        <v>4.5</v>
      </c>
      <c r="AD20" s="100"/>
      <c r="AE20" s="99">
        <v>17</v>
      </c>
      <c r="AF20" s="40" t="str">
        <f t="shared" si="0"/>
        <v>Greater Geelong</v>
      </c>
      <c r="AG20" s="18">
        <f t="shared" si="1"/>
        <v>4.5199999999999996</v>
      </c>
      <c r="AH20" s="18" t="e">
        <f t="shared" si="2"/>
        <v>#N/A</v>
      </c>
      <c r="AI20" s="47"/>
      <c r="AJ20" s="47"/>
      <c r="AK20" s="40">
        <v>17</v>
      </c>
      <c r="AL20" s="18">
        <f t="shared" si="3"/>
        <v>4.5199999999999996</v>
      </c>
      <c r="AN20" s="40" t="str">
        <f t="shared" si="4"/>
        <v>Greater Geelong</v>
      </c>
      <c r="AO20" s="18">
        <f t="shared" si="5"/>
        <v>4.5199999999999996</v>
      </c>
      <c r="AP20" s="18" t="e">
        <f t="shared" si="6"/>
        <v>#N/A</v>
      </c>
    </row>
    <row r="21" spans="2:42">
      <c r="B21" s="39" t="s">
        <v>105</v>
      </c>
      <c r="C21" s="5" t="b">
        <f>IF(INDEX('Selected Results Data'!$C:$C,MATCH(B21,'Selected Results Data'!$B:$B,0))=calRegion,B21,FALSE)</f>
        <v>0</v>
      </c>
      <c r="D21" s="39">
        <f>IF(C21=FALSE,0,COUNTIFS($C$14:C21,"&lt;&gt;FALSE"))</f>
        <v>0</v>
      </c>
      <c r="F21" s="40">
        <v>8</v>
      </c>
      <c r="G21" s="40" t="str">
        <f t="shared" si="8"/>
        <v/>
      </c>
      <c r="H21" s="9">
        <f t="shared" si="9"/>
        <v>0</v>
      </c>
      <c r="I21" s="7">
        <f>IF(N21&gt;=50," ",SUMIFS('Selected Results Data'!E:E,'Selected Results Data'!A:A,calIndicator,'Selected Results Data'!B:B,H21))</f>
        <v>0</v>
      </c>
      <c r="J21" s="7">
        <f>IF(N21&gt;=50," ",SUMIFS('Selected Results Data'!F:F,'Selected Results Data'!A:A,calIndicator,'Selected Results Data'!B:B,H21))</f>
        <v>0</v>
      </c>
      <c r="K21" s="7">
        <f>IF(N21&gt;=50," ",SUMIFS('Selected Results Data'!G:G,'Selected Results Data'!A:A,calIndicator,'Selected Results Data'!B:B,H21))</f>
        <v>0</v>
      </c>
      <c r="L21" s="7">
        <f t="shared" si="10"/>
        <v>0</v>
      </c>
      <c r="M21" s="7">
        <f t="shared" si="11"/>
        <v>0</v>
      </c>
      <c r="N21" s="18">
        <f>SUMIFS('Selected Results Data'!H:H,'Selected Results Data'!A:A,calIndicator,'Selected Results Data'!B:B,H21)</f>
        <v>0</v>
      </c>
      <c r="Q21" s="40">
        <v>8</v>
      </c>
      <c r="R21" s="40" t="str">
        <f t="shared" si="12"/>
        <v/>
      </c>
      <c r="S21" s="40" t="str">
        <f t="shared" si="7"/>
        <v xml:space="preserve"> </v>
      </c>
      <c r="T21" s="18">
        <f>IF(X21&gt;=50,"",SUMIFS('Selected Results Data'!E:E,'Selected Results Data'!A:A,calIndicator,'Selected Results Data'!B:B,$S21))</f>
        <v>0</v>
      </c>
      <c r="U21" s="40" t="str">
        <f t="shared" si="13"/>
        <v xml:space="preserve">  </v>
      </c>
      <c r="V21" s="18">
        <f>IF(X21&gt;=50,"",SUMIFS('Selected Results Data'!F:F,'Selected Results Data'!A:A,calIndicator,'Selected Results Data'!B:B,Calculations!$S21))</f>
        <v>0</v>
      </c>
      <c r="W21" s="18">
        <f>IF(X21&gt;=50,"",SUMIFS('Selected Results Data'!G:G,'Selected Results Data'!A:A,calIndicator,'Selected Results Data'!B:B,Calculations!S21))</f>
        <v>0</v>
      </c>
      <c r="X21" s="18">
        <f>SUMIFS('Selected Results Data'!H:H,'Selected Results Data'!A:A,calIndicator,'Selected Results Data'!B:B,S21)</f>
        <v>0</v>
      </c>
      <c r="Y21" s="22"/>
      <c r="AA21" s="99">
        <f>RANK(AC21,$AC$4:$AC$82,1)+COUNTIF($AC$4:AC21,AC21)-1</f>
        <v>72</v>
      </c>
      <c r="AB21" s="40" t="s">
        <v>115</v>
      </c>
      <c r="AC21" s="18">
        <f>SUMIFS('Selected Results Data'!E:E,'Selected Results Data'!A:A,calIndicator,'Selected Results Data'!B:B,AB21)</f>
        <v>8.01</v>
      </c>
      <c r="AD21" s="100"/>
      <c r="AE21" s="99">
        <v>18</v>
      </c>
      <c r="AF21" s="40" t="str">
        <f t="shared" si="0"/>
        <v>Queenscliffe</v>
      </c>
      <c r="AG21" s="18">
        <f t="shared" si="1"/>
        <v>4.5199999999999996</v>
      </c>
      <c r="AH21" s="18" t="e">
        <f t="shared" si="2"/>
        <v>#N/A</v>
      </c>
      <c r="AI21" s="47"/>
      <c r="AJ21" s="47"/>
      <c r="AK21" s="40">
        <v>18</v>
      </c>
      <c r="AL21" s="18">
        <f t="shared" si="3"/>
        <v>4.5199999999999996</v>
      </c>
      <c r="AN21" s="40" t="str">
        <f t="shared" si="4"/>
        <v>Greater Geelong</v>
      </c>
      <c r="AO21" s="18">
        <f t="shared" si="5"/>
        <v>4.5199999999999996</v>
      </c>
      <c r="AP21" s="18" t="e">
        <f t="shared" si="6"/>
        <v>#N/A</v>
      </c>
    </row>
    <row r="22" spans="2:42">
      <c r="B22" s="39" t="s">
        <v>106</v>
      </c>
      <c r="C22" s="5" t="b">
        <f>IF(INDEX('Selected Results Data'!$C:$C,MATCH(B22,'Selected Results Data'!$B:$B,0))=calRegion,B22,FALSE)</f>
        <v>0</v>
      </c>
      <c r="D22" s="39">
        <f>IF(C22=FALSE,0,COUNTIFS($C$14:C22,"&lt;&gt;FALSE"))</f>
        <v>0</v>
      </c>
      <c r="F22" s="40">
        <v>9</v>
      </c>
      <c r="G22" s="40" t="str">
        <f t="shared" si="8"/>
        <v/>
      </c>
      <c r="H22" s="9">
        <f t="shared" si="9"/>
        <v>0</v>
      </c>
      <c r="I22" s="7">
        <f>IF(N22&gt;=50," ",SUMIFS('Selected Results Data'!E:E,'Selected Results Data'!A:A,calIndicator,'Selected Results Data'!B:B,H22))</f>
        <v>0</v>
      </c>
      <c r="J22" s="7">
        <f>IF(N22&gt;=50," ",SUMIFS('Selected Results Data'!F:F,'Selected Results Data'!A:A,calIndicator,'Selected Results Data'!B:B,H22))</f>
        <v>0</v>
      </c>
      <c r="K22" s="7">
        <f>IF(N22&gt;=50," ",SUMIFS('Selected Results Data'!G:G,'Selected Results Data'!A:A,calIndicator,'Selected Results Data'!B:B,H22))</f>
        <v>0</v>
      </c>
      <c r="L22" s="7">
        <f t="shared" si="10"/>
        <v>0</v>
      </c>
      <c r="M22" s="7">
        <f t="shared" si="11"/>
        <v>0</v>
      </c>
      <c r="N22" s="18">
        <f>SUMIFS('Selected Results Data'!H:H,'Selected Results Data'!A:A,calIndicator,'Selected Results Data'!B:B,H22)</f>
        <v>0</v>
      </c>
      <c r="Q22" s="40">
        <v>9</v>
      </c>
      <c r="R22" s="40" t="str">
        <f t="shared" si="12"/>
        <v/>
      </c>
      <c r="S22" s="40" t="str">
        <f t="shared" si="7"/>
        <v xml:space="preserve"> </v>
      </c>
      <c r="T22" s="18">
        <f>IF(X22&gt;=50,"",SUMIFS('Selected Results Data'!E:E,'Selected Results Data'!A:A,calIndicator,'Selected Results Data'!B:B,$S22))</f>
        <v>0</v>
      </c>
      <c r="U22" s="40" t="str">
        <f t="shared" si="13"/>
        <v xml:space="preserve">  </v>
      </c>
      <c r="V22" s="18">
        <f>IF(X22&gt;=50,"",SUMIFS('Selected Results Data'!F:F,'Selected Results Data'!A:A,calIndicator,'Selected Results Data'!B:B,Calculations!$S22))</f>
        <v>0</v>
      </c>
      <c r="W22" s="18">
        <f>IF(X22&gt;=50,"",SUMIFS('Selected Results Data'!G:G,'Selected Results Data'!A:A,calIndicator,'Selected Results Data'!B:B,Calculations!S22))</f>
        <v>0</v>
      </c>
      <c r="X22" s="18">
        <f>SUMIFS('Selected Results Data'!H:H,'Selected Results Data'!A:A,calIndicator,'Selected Results Data'!B:B,S22)</f>
        <v>0</v>
      </c>
      <c r="Y22" s="22"/>
      <c r="AA22" s="99">
        <f>RANK(AC22,$AC$4:$AC$82,1)+COUNTIF($AC$4:AC22,AC22)-1</f>
        <v>74</v>
      </c>
      <c r="AB22" s="40" t="s">
        <v>116</v>
      </c>
      <c r="AC22" s="18">
        <f>SUMIFS('Selected Results Data'!E:E,'Selected Results Data'!A:A,calIndicator,'Selected Results Data'!B:B,AB22)</f>
        <v>8.15</v>
      </c>
      <c r="AD22" s="100"/>
      <c r="AE22" s="99">
        <v>19</v>
      </c>
      <c r="AF22" s="40" t="str">
        <f t="shared" si="0"/>
        <v>Kingston</v>
      </c>
      <c r="AG22" s="18">
        <f t="shared" si="1"/>
        <v>4.54</v>
      </c>
      <c r="AH22" s="18" t="e">
        <f t="shared" si="2"/>
        <v>#N/A</v>
      </c>
      <c r="AI22" s="47"/>
      <c r="AJ22" s="47"/>
      <c r="AK22" s="40">
        <v>19</v>
      </c>
      <c r="AL22" s="18">
        <f t="shared" si="3"/>
        <v>4.54</v>
      </c>
      <c r="AN22" s="40" t="str">
        <f t="shared" si="4"/>
        <v>Kingston</v>
      </c>
      <c r="AO22" s="18">
        <f t="shared" si="5"/>
        <v>4.54</v>
      </c>
      <c r="AP22" s="18" t="e">
        <f t="shared" si="6"/>
        <v>#N/A</v>
      </c>
    </row>
    <row r="23" spans="2:42">
      <c r="B23" s="39" t="s">
        <v>107</v>
      </c>
      <c r="C23" s="5" t="b">
        <f>IF(INDEX('Selected Results Data'!$C:$C,MATCH(B23,'Selected Results Data'!$B:$B,0))=calRegion,B23,FALSE)</f>
        <v>0</v>
      </c>
      <c r="D23" s="39">
        <f>IF(C23=FALSE,0,COUNTIFS($C$14:C23,"&lt;&gt;FALSE"))</f>
        <v>0</v>
      </c>
      <c r="F23" s="40">
        <v>10</v>
      </c>
      <c r="G23" s="40" t="str">
        <f t="shared" si="8"/>
        <v/>
      </c>
      <c r="H23" s="9">
        <f>IFERROR(INDEX($C$14:$C$114,MATCH(F23,$D$14:$D$114,0)),0)</f>
        <v>0</v>
      </c>
      <c r="I23" s="7">
        <f>IF(N23&gt;=50," ",SUMIFS('Selected Results Data'!E:E,'Selected Results Data'!A:A,calIndicator,'Selected Results Data'!B:B,H23))</f>
        <v>0</v>
      </c>
      <c r="J23" s="7">
        <f>IF(N23&gt;=50," ",SUMIFS('Selected Results Data'!F:F,'Selected Results Data'!A:A,calIndicator,'Selected Results Data'!B:B,H23))</f>
        <v>0</v>
      </c>
      <c r="K23" s="7">
        <f>IF(N23&gt;=50," ",SUMIFS('Selected Results Data'!G:G,'Selected Results Data'!A:A,calIndicator,'Selected Results Data'!B:B,H23))</f>
        <v>0</v>
      </c>
      <c r="L23" s="7">
        <f t="shared" si="10"/>
        <v>0</v>
      </c>
      <c r="M23" s="7">
        <f t="shared" si="11"/>
        <v>0</v>
      </c>
      <c r="N23" s="18">
        <f>SUMIFS('Selected Results Data'!H:H,'Selected Results Data'!A:A,calIndicator,'Selected Results Data'!B:B,H23)</f>
        <v>0</v>
      </c>
      <c r="Q23" s="40">
        <v>10</v>
      </c>
      <c r="R23" s="40" t="str">
        <f t="shared" si="12"/>
        <v/>
      </c>
      <c r="S23" s="40" t="str">
        <f t="shared" si="7"/>
        <v xml:space="preserve"> </v>
      </c>
      <c r="T23" s="18">
        <f>IF(X23&gt;=50,"",SUMIFS('Selected Results Data'!E:E,'Selected Results Data'!A:A,calIndicator,'Selected Results Data'!B:B,$S23))</f>
        <v>0</v>
      </c>
      <c r="U23" s="40" t="str">
        <f t="shared" si="13"/>
        <v xml:space="preserve">  </v>
      </c>
      <c r="V23" s="18">
        <f>IF(X23&gt;=50,"",SUMIFS('Selected Results Data'!F:F,'Selected Results Data'!A:A,calIndicator,'Selected Results Data'!B:B,Calculations!$S23))</f>
        <v>0</v>
      </c>
      <c r="W23" s="18">
        <f>IF(X23&gt;=50,"",SUMIFS('Selected Results Data'!G:G,'Selected Results Data'!A:A,calIndicator,'Selected Results Data'!B:B,Calculations!S23))</f>
        <v>0</v>
      </c>
      <c r="X23" s="18">
        <f>SUMIFS('Selected Results Data'!H:H,'Selected Results Data'!A:A,calIndicator,'Selected Results Data'!B:B,S23)</f>
        <v>0</v>
      </c>
      <c r="Y23" s="22"/>
      <c r="AA23" s="99">
        <f>RANK(AC23,$AC$4:$AC$82,1)+COUNTIF($AC$4:AC23,AC23)-1</f>
        <v>8</v>
      </c>
      <c r="AB23" s="40" t="s">
        <v>117</v>
      </c>
      <c r="AC23" s="18">
        <f>SUMIFS('Selected Results Data'!E:E,'Selected Results Data'!A:A,calIndicator,'Selected Results Data'!B:B,AB23)</f>
        <v>3.92</v>
      </c>
      <c r="AD23" s="100"/>
      <c r="AE23" s="99">
        <v>20</v>
      </c>
      <c r="AF23" s="40" t="str">
        <f t="shared" si="0"/>
        <v>Maroondah</v>
      </c>
      <c r="AG23" s="18">
        <f t="shared" si="1"/>
        <v>4.59</v>
      </c>
      <c r="AH23" s="18" t="e">
        <f t="shared" si="2"/>
        <v>#N/A</v>
      </c>
      <c r="AI23" s="47"/>
      <c r="AJ23" s="47"/>
      <c r="AK23" s="40">
        <v>20</v>
      </c>
      <c r="AL23" s="18">
        <f t="shared" si="3"/>
        <v>4.59</v>
      </c>
      <c r="AN23" s="40" t="str">
        <f t="shared" si="4"/>
        <v>Maroondah</v>
      </c>
      <c r="AO23" s="18">
        <f t="shared" si="5"/>
        <v>4.59</v>
      </c>
      <c r="AP23" s="18" t="e">
        <f t="shared" si="6"/>
        <v>#N/A</v>
      </c>
    </row>
    <row r="24" spans="2:42">
      <c r="B24" s="39" t="s">
        <v>108</v>
      </c>
      <c r="C24" s="5" t="b">
        <f>IF(INDEX('Selected Results Data'!$C:$C,MATCH(B24,'Selected Results Data'!$B:$B,0))=calRegion,B24,FALSE)</f>
        <v>0</v>
      </c>
      <c r="D24" s="39">
        <f>IF(C24=FALSE,0,COUNTIFS($C$14:C24,"&lt;&gt;FALSE"))</f>
        <v>0</v>
      </c>
      <c r="F24" s="40">
        <v>11</v>
      </c>
      <c r="G24" s="40" t="str">
        <f t="shared" si="8"/>
        <v/>
      </c>
      <c r="H24" s="9">
        <f t="shared" si="9"/>
        <v>0</v>
      </c>
      <c r="I24" s="7">
        <f>IF(N24&gt;=50," ",SUMIFS('Selected Results Data'!E:E,'Selected Results Data'!A:A,calIndicator,'Selected Results Data'!B:B,H24))</f>
        <v>0</v>
      </c>
      <c r="J24" s="7">
        <f>IF(N24&gt;=50," ",SUMIFS('Selected Results Data'!F:F,'Selected Results Data'!A:A,calIndicator,'Selected Results Data'!B:B,H24))</f>
        <v>0</v>
      </c>
      <c r="K24" s="7">
        <f>IF(N24&gt;=50," ",SUMIFS('Selected Results Data'!G:G,'Selected Results Data'!A:A,calIndicator,'Selected Results Data'!B:B,H24))</f>
        <v>0</v>
      </c>
      <c r="L24" s="7">
        <f t="shared" si="10"/>
        <v>0</v>
      </c>
      <c r="M24" s="7">
        <f t="shared" si="11"/>
        <v>0</v>
      </c>
      <c r="N24" s="18">
        <f>SUMIFS('Selected Results Data'!H:H,'Selected Results Data'!A:A,calIndicator,'Selected Results Data'!B:B,H24)</f>
        <v>0</v>
      </c>
      <c r="Q24" s="40">
        <v>11</v>
      </c>
      <c r="R24" s="40" t="str">
        <f t="shared" si="12"/>
        <v/>
      </c>
      <c r="S24" s="40" t="str">
        <f t="shared" si="7"/>
        <v xml:space="preserve"> </v>
      </c>
      <c r="T24" s="18">
        <f>IF(X24&gt;=50,"",SUMIFS('Selected Results Data'!E:E,'Selected Results Data'!A:A,calIndicator,'Selected Results Data'!B:B,$S24))</f>
        <v>0</v>
      </c>
      <c r="U24" s="40" t="str">
        <f t="shared" si="13"/>
        <v xml:space="preserve">  </v>
      </c>
      <c r="V24" s="18">
        <f>IF(X24&gt;=50,"",SUMIFS('Selected Results Data'!F:F,'Selected Results Data'!A:A,calIndicator,'Selected Results Data'!B:B,Calculations!$S24))</f>
        <v>0</v>
      </c>
      <c r="W24" s="18">
        <f>IF(X24&gt;=50,"",SUMIFS('Selected Results Data'!G:G,'Selected Results Data'!A:A,calIndicator,'Selected Results Data'!B:B,Calculations!S24))</f>
        <v>0</v>
      </c>
      <c r="X24" s="18">
        <f>SUMIFS('Selected Results Data'!H:H,'Selected Results Data'!A:A,calIndicator,'Selected Results Data'!B:B,S24)</f>
        <v>0</v>
      </c>
      <c r="Y24" s="22"/>
      <c r="AA24" s="99">
        <f>RANK(AC24,$AC$4:$AC$82,1)+COUNTIF($AC$4:AC24,AC24)-1</f>
        <v>73</v>
      </c>
      <c r="AB24" s="40" t="s">
        <v>118</v>
      </c>
      <c r="AC24" s="18">
        <f>SUMIFS('Selected Results Data'!E:E,'Selected Results Data'!A:A,calIndicator,'Selected Results Data'!B:B,AB24)</f>
        <v>8.1</v>
      </c>
      <c r="AD24" s="100"/>
      <c r="AE24" s="99">
        <v>21</v>
      </c>
      <c r="AF24" s="40" t="str">
        <f t="shared" si="0"/>
        <v>Bayside</v>
      </c>
      <c r="AG24" s="18">
        <f t="shared" si="1"/>
        <v>4.67</v>
      </c>
      <c r="AH24" s="18" t="e">
        <f t="shared" si="2"/>
        <v>#N/A</v>
      </c>
      <c r="AI24" s="47"/>
      <c r="AJ24" s="47"/>
      <c r="AK24" s="40">
        <v>21</v>
      </c>
      <c r="AL24" s="18">
        <f t="shared" si="3"/>
        <v>4.67</v>
      </c>
      <c r="AN24" s="40" t="str">
        <f t="shared" si="4"/>
        <v>Bayside</v>
      </c>
      <c r="AO24" s="18">
        <f t="shared" si="5"/>
        <v>4.67</v>
      </c>
      <c r="AP24" s="18" t="e">
        <f t="shared" si="6"/>
        <v>#N/A</v>
      </c>
    </row>
    <row r="25" spans="2:42">
      <c r="B25" s="39" t="s">
        <v>109</v>
      </c>
      <c r="C25" s="5" t="b">
        <f>IF(INDEX('Selected Results Data'!$C:$C,MATCH(B25,'Selected Results Data'!$B:$B,0))=calRegion,B25,FALSE)</f>
        <v>0</v>
      </c>
      <c r="D25" s="39">
        <f>IF(C25=FALSE,0,COUNTIFS($C$14:C25,"&lt;&gt;FALSE"))</f>
        <v>0</v>
      </c>
      <c r="F25" s="40">
        <v>12</v>
      </c>
      <c r="G25" s="40" t="str">
        <f t="shared" si="8"/>
        <v/>
      </c>
      <c r="H25" s="9">
        <f t="shared" si="9"/>
        <v>0</v>
      </c>
      <c r="I25" s="7">
        <f>IF(N25&gt;=50," ",SUMIFS('Selected Results Data'!E:E,'Selected Results Data'!A:A,calIndicator,'Selected Results Data'!B:B,H25))</f>
        <v>0</v>
      </c>
      <c r="J25" s="7">
        <f>IF(N25&gt;=50," ",SUMIFS('Selected Results Data'!F:F,'Selected Results Data'!A:A,calIndicator,'Selected Results Data'!B:B,H25))</f>
        <v>0</v>
      </c>
      <c r="K25" s="7">
        <f>IF(N25&gt;=50," ",SUMIFS('Selected Results Data'!G:G,'Selected Results Data'!A:A,calIndicator,'Selected Results Data'!B:B,H25))</f>
        <v>0</v>
      </c>
      <c r="L25" s="7">
        <f t="shared" si="10"/>
        <v>0</v>
      </c>
      <c r="M25" s="7">
        <f t="shared" si="11"/>
        <v>0</v>
      </c>
      <c r="N25" s="18">
        <f>SUMIFS('Selected Results Data'!H:H,'Selected Results Data'!A:A,calIndicator,'Selected Results Data'!B:B,H25)</f>
        <v>0</v>
      </c>
      <c r="Q25" s="40">
        <v>12</v>
      </c>
      <c r="R25" s="40" t="str">
        <f t="shared" si="12"/>
        <v/>
      </c>
      <c r="S25" s="40" t="str">
        <f t="shared" si="7"/>
        <v xml:space="preserve"> </v>
      </c>
      <c r="T25" s="18">
        <f>IF(X25&gt;=50,"",SUMIFS('Selected Results Data'!E:E,'Selected Results Data'!A:A,calIndicator,'Selected Results Data'!B:B,$S25))</f>
        <v>0</v>
      </c>
      <c r="U25" s="40" t="str">
        <f t="shared" si="13"/>
        <v xml:space="preserve">  </v>
      </c>
      <c r="V25" s="18">
        <f>IF(X25&gt;=50,"",SUMIFS('Selected Results Data'!F:F,'Selected Results Data'!A:A,calIndicator,'Selected Results Data'!B:B,Calculations!$S25))</f>
        <v>0</v>
      </c>
      <c r="W25" s="18">
        <f>IF(X25&gt;=50,"",SUMIFS('Selected Results Data'!G:G,'Selected Results Data'!A:A,calIndicator,'Selected Results Data'!B:B,Calculations!S25))</f>
        <v>0</v>
      </c>
      <c r="X25" s="18">
        <f>SUMIFS('Selected Results Data'!H:H,'Selected Results Data'!A:A,calIndicator,'Selected Results Data'!B:B,S25)</f>
        <v>0</v>
      </c>
      <c r="Y25" s="22"/>
      <c r="AA25" s="99">
        <f>RANK(AC25,$AC$4:$AC$82,1)+COUNTIF($AC$4:AC25,AC25)-1</f>
        <v>42</v>
      </c>
      <c r="AB25" s="40" t="s">
        <v>119</v>
      </c>
      <c r="AC25" s="18">
        <f>SUMIFS('Selected Results Data'!E:E,'Selected Results Data'!A:A,calIndicator,'Selected Results Data'!B:B,AB25)</f>
        <v>5.79</v>
      </c>
      <c r="AD25" s="100"/>
      <c r="AE25" s="99">
        <v>22</v>
      </c>
      <c r="AF25" s="40" t="str">
        <f t="shared" si="0"/>
        <v>Moonee Valley</v>
      </c>
      <c r="AG25" s="18">
        <f t="shared" si="1"/>
        <v>4.79</v>
      </c>
      <c r="AH25" s="18" t="e">
        <f t="shared" si="2"/>
        <v>#N/A</v>
      </c>
      <c r="AI25" s="47"/>
      <c r="AJ25" s="47"/>
      <c r="AK25" s="40">
        <v>22</v>
      </c>
      <c r="AL25" s="18">
        <f t="shared" si="3"/>
        <v>4.79</v>
      </c>
      <c r="AN25" s="40" t="str">
        <f t="shared" si="4"/>
        <v>Moonee Valley</v>
      </c>
      <c r="AO25" s="18">
        <f t="shared" si="5"/>
        <v>4.79</v>
      </c>
      <c r="AP25" s="18" t="e">
        <f t="shared" si="6"/>
        <v>#N/A</v>
      </c>
    </row>
    <row r="26" spans="2:42">
      <c r="B26" s="39" t="s">
        <v>110</v>
      </c>
      <c r="C26" s="5" t="b">
        <f>IF(INDEX('Selected Results Data'!$C:$C,MATCH(B26,'Selected Results Data'!$B:$B,0))=calRegion,B26,FALSE)</f>
        <v>0</v>
      </c>
      <c r="D26" s="39">
        <f>IF(C26=FALSE,0,COUNTIFS($C$14:C26,"&lt;&gt;FALSE"))</f>
        <v>0</v>
      </c>
      <c r="F26" s="40">
        <v>13</v>
      </c>
      <c r="G26" s="40" t="str">
        <f t="shared" si="8"/>
        <v/>
      </c>
      <c r="H26" s="9">
        <f t="shared" si="9"/>
        <v>0</v>
      </c>
      <c r="I26" s="7">
        <f>IF(N26&gt;=50," ",SUMIFS('Selected Results Data'!E:E,'Selected Results Data'!A:A,calIndicator,'Selected Results Data'!B:B,H26))</f>
        <v>0</v>
      </c>
      <c r="J26" s="7">
        <f>IF(N26&gt;=50," ",SUMIFS('Selected Results Data'!F:F,'Selected Results Data'!A:A,calIndicator,'Selected Results Data'!B:B,H26))</f>
        <v>0</v>
      </c>
      <c r="K26" s="7">
        <f>IF(N26&gt;=50," ",SUMIFS('Selected Results Data'!G:G,'Selected Results Data'!A:A,calIndicator,'Selected Results Data'!B:B,H26))</f>
        <v>0</v>
      </c>
      <c r="L26" s="7">
        <f t="shared" si="10"/>
        <v>0</v>
      </c>
      <c r="M26" s="7">
        <f t="shared" si="11"/>
        <v>0</v>
      </c>
      <c r="N26" s="18">
        <f>SUMIFS('Selected Results Data'!H:H,'Selected Results Data'!A:A,calIndicator,'Selected Results Data'!B:B,H26)</f>
        <v>0</v>
      </c>
      <c r="Q26" s="40">
        <v>13</v>
      </c>
      <c r="R26" s="40" t="str">
        <f t="shared" si="12"/>
        <v/>
      </c>
      <c r="S26" s="40" t="str">
        <f>IF(R26=""," ",IFERROR(INDEX($C$14:$C$114,MATCH(F26,$D$14:$D$114,0)),0))</f>
        <v xml:space="preserve"> </v>
      </c>
      <c r="T26" s="18">
        <f>IF(X26&gt;=50,"",SUMIFS('Selected Results Data'!E:E,'Selected Results Data'!A:A,calIndicator,'Selected Results Data'!B:B,$S26))</f>
        <v>0</v>
      </c>
      <c r="U26" s="40" t="str">
        <f t="shared" si="13"/>
        <v xml:space="preserve">  </v>
      </c>
      <c r="V26" s="18">
        <f>IF(X26&gt;=50,"",SUMIFS('Selected Results Data'!F:F,'Selected Results Data'!A:A,calIndicator,'Selected Results Data'!B:B,Calculations!$S26))</f>
        <v>0</v>
      </c>
      <c r="W26" s="18">
        <f>IF(X26&gt;=50,"",SUMIFS('Selected Results Data'!G:G,'Selected Results Data'!A:A,calIndicator,'Selected Results Data'!B:B,Calculations!S26))</f>
        <v>0</v>
      </c>
      <c r="X26" s="18">
        <f>SUMIFS('Selected Results Data'!H:H,'Selected Results Data'!A:A,calIndicator,'Selected Results Data'!B:B,S26)</f>
        <v>0</v>
      </c>
      <c r="Y26" s="22"/>
      <c r="AA26" s="99">
        <f>RANK(AC26,$AC$4:$AC$82,1)+COUNTIF($AC$4:AC26,AC26)-1</f>
        <v>34</v>
      </c>
      <c r="AB26" s="40" t="s">
        <v>120</v>
      </c>
      <c r="AC26" s="18">
        <f>SUMIFS('Selected Results Data'!E:E,'Selected Results Data'!A:A,calIndicator,'Selected Results Data'!B:B,AB26)</f>
        <v>5.36</v>
      </c>
      <c r="AD26" s="100"/>
      <c r="AE26" s="99">
        <v>23</v>
      </c>
      <c r="AF26" s="40" t="str">
        <f t="shared" si="0"/>
        <v>Hobsons Bay</v>
      </c>
      <c r="AG26" s="18">
        <f t="shared" si="1"/>
        <v>4.93</v>
      </c>
      <c r="AH26" s="18" t="e">
        <f t="shared" si="2"/>
        <v>#N/A</v>
      </c>
      <c r="AI26" s="47"/>
      <c r="AJ26" s="47"/>
      <c r="AK26" s="40">
        <v>23</v>
      </c>
      <c r="AL26" s="18">
        <f t="shared" si="3"/>
        <v>4.93</v>
      </c>
      <c r="AN26" s="40" t="str">
        <f t="shared" si="4"/>
        <v>Hobsons Bay</v>
      </c>
      <c r="AO26" s="18">
        <f t="shared" si="5"/>
        <v>4.93</v>
      </c>
      <c r="AP26" s="18" t="e">
        <f t="shared" si="6"/>
        <v>#N/A</v>
      </c>
    </row>
    <row r="27" spans="2:42">
      <c r="B27" s="39" t="s">
        <v>111</v>
      </c>
      <c r="C27" s="5" t="b">
        <f>IF(INDEX('Selected Results Data'!$C:$C,MATCH(B27,'Selected Results Data'!$B:$B,0))=calRegion,B27,FALSE)</f>
        <v>0</v>
      </c>
      <c r="D27" s="39">
        <f>IF(C27=FALSE,0,COUNTIFS($C$14:C27,"&lt;&gt;FALSE"))</f>
        <v>0</v>
      </c>
      <c r="Y27" s="22"/>
      <c r="AA27" s="99">
        <f>RANK(AC27,$AC$4:$AC$82,1)+COUNTIF($AC$4:AC27,AC27)-1</f>
        <v>7</v>
      </c>
      <c r="AB27" s="40" t="s">
        <v>121</v>
      </c>
      <c r="AC27" s="18">
        <f>SUMIFS('Selected Results Data'!E:E,'Selected Results Data'!A:A,calIndicator,'Selected Results Data'!B:B,AB27)</f>
        <v>3.63</v>
      </c>
      <c r="AD27" s="100"/>
      <c r="AE27" s="99">
        <v>24</v>
      </c>
      <c r="AF27" s="40" t="str">
        <f t="shared" si="0"/>
        <v>Wellington</v>
      </c>
      <c r="AG27" s="18">
        <f t="shared" si="1"/>
        <v>5.01</v>
      </c>
      <c r="AH27" s="18" t="e">
        <f t="shared" si="2"/>
        <v>#N/A</v>
      </c>
      <c r="AI27" s="47"/>
      <c r="AJ27" s="47"/>
      <c r="AK27" s="40">
        <v>24</v>
      </c>
      <c r="AL27" s="18">
        <f t="shared" si="3"/>
        <v>5.01</v>
      </c>
      <c r="AN27" s="40" t="str">
        <f t="shared" si="4"/>
        <v>Wellington</v>
      </c>
      <c r="AO27" s="18">
        <f t="shared" si="5"/>
        <v>5.01</v>
      </c>
      <c r="AP27" s="18" t="e">
        <f t="shared" si="6"/>
        <v>#N/A</v>
      </c>
    </row>
    <row r="28" spans="2:42">
      <c r="B28" s="39" t="s">
        <v>112</v>
      </c>
      <c r="C28" s="5" t="b">
        <f>IF(INDEX('Selected Results Data'!$C:$C,MATCH(B28,'Selected Results Data'!$B:$B,0))=calRegion,B28,FALSE)</f>
        <v>0</v>
      </c>
      <c r="D28" s="39">
        <f>IF(C28=FALSE,0,COUNTIFS($C$14:C28,"&lt;&gt;FALSE"))</f>
        <v>0</v>
      </c>
      <c r="Y28" s="22"/>
      <c r="AA28" s="99">
        <f>RANK(AC28,$AC$4:$AC$82,1)+COUNTIF($AC$4:AC28,AC28)-1</f>
        <v>70</v>
      </c>
      <c r="AB28" s="40" t="s">
        <v>122</v>
      </c>
      <c r="AC28" s="18">
        <f>SUMIFS('Selected Results Data'!E:E,'Selected Results Data'!A:A,calIndicator,'Selected Results Data'!B:B,AB28)</f>
        <v>7.68</v>
      </c>
      <c r="AD28" s="100"/>
      <c r="AE28" s="99">
        <v>25</v>
      </c>
      <c r="AF28" s="40" t="str">
        <f t="shared" si="0"/>
        <v>Boroondara</v>
      </c>
      <c r="AG28" s="18">
        <f t="shared" si="1"/>
        <v>5.0199999999999996</v>
      </c>
      <c r="AH28" s="18" t="e">
        <f t="shared" si="2"/>
        <v>#N/A</v>
      </c>
      <c r="AI28" s="47"/>
      <c r="AJ28" s="47"/>
      <c r="AK28" s="40">
        <v>25</v>
      </c>
      <c r="AL28" s="18">
        <f t="shared" si="3"/>
        <v>5.0199999999999996</v>
      </c>
      <c r="AN28" s="40" t="str">
        <f t="shared" si="4"/>
        <v>Boroondara</v>
      </c>
      <c r="AO28" s="18">
        <f t="shared" si="5"/>
        <v>5.0199999999999996</v>
      </c>
      <c r="AP28" s="18" t="e">
        <f t="shared" si="6"/>
        <v>#N/A</v>
      </c>
    </row>
    <row r="29" spans="2:42">
      <c r="B29" s="39" t="s">
        <v>113</v>
      </c>
      <c r="C29" s="5" t="b">
        <f>IF(INDEX('Selected Results Data'!$C:$C,MATCH(B29,'Selected Results Data'!$B:$B,0))=calRegion,B29,FALSE)</f>
        <v>0</v>
      </c>
      <c r="D29" s="39">
        <f>IF(C29=FALSE,0,COUNTIFS($C$14:C29,"&lt;&gt;FALSE"))</f>
        <v>0</v>
      </c>
      <c r="Y29" s="22"/>
      <c r="AA29" s="99">
        <f>RANK(AC29,$AC$4:$AC$82,1)+COUNTIF($AC$4:AC29,AC29)-1</f>
        <v>57</v>
      </c>
      <c r="AB29" s="40" t="s">
        <v>123</v>
      </c>
      <c r="AC29" s="18">
        <f>SUMIFS('Selected Results Data'!E:E,'Selected Results Data'!A:A,calIndicator,'Selected Results Data'!B:B,AB29)</f>
        <v>6.58</v>
      </c>
      <c r="AD29" s="100"/>
      <c r="AE29" s="99">
        <v>26</v>
      </c>
      <c r="AF29" s="40" t="str">
        <f t="shared" si="0"/>
        <v>Pyrenees</v>
      </c>
      <c r="AG29" s="18">
        <f t="shared" si="1"/>
        <v>5.04</v>
      </c>
      <c r="AH29" s="18" t="e">
        <f t="shared" si="2"/>
        <v>#N/A</v>
      </c>
      <c r="AI29" s="47"/>
      <c r="AJ29" s="47"/>
      <c r="AK29" s="40">
        <v>26</v>
      </c>
      <c r="AL29" s="18">
        <f t="shared" si="3"/>
        <v>5.04</v>
      </c>
      <c r="AN29" s="40" t="str">
        <f t="shared" si="4"/>
        <v>Pyrenees</v>
      </c>
      <c r="AO29" s="18">
        <f t="shared" si="5"/>
        <v>5.04</v>
      </c>
      <c r="AP29" s="18" t="e">
        <f t="shared" si="6"/>
        <v>#N/A</v>
      </c>
    </row>
    <row r="30" spans="2:42" ht="13" thickBot="1">
      <c r="B30" s="39" t="s">
        <v>114</v>
      </c>
      <c r="C30" s="5" t="b">
        <f>IF(INDEX('Selected Results Data'!$C:$C,MATCH(B30,'Selected Results Data'!$B:$B,0))=calRegion,B30,FALSE)</f>
        <v>0</v>
      </c>
      <c r="D30" s="39">
        <f>IF(C30=FALSE,0,COUNTIFS($C$14:C30,"&lt;&gt;FALSE"))</f>
        <v>0</v>
      </c>
      <c r="AA30" s="99">
        <f>RANK(AC30,$AC$4:$AC$82,1)+COUNTIF($AC$4:AC30,AC30)-1</f>
        <v>17</v>
      </c>
      <c r="AB30" s="40" t="s">
        <v>124</v>
      </c>
      <c r="AC30" s="18">
        <f>SUMIFS('Selected Results Data'!E:E,'Selected Results Data'!A:A,calIndicator,'Selected Results Data'!B:B,AB30)</f>
        <v>4.5199999999999996</v>
      </c>
      <c r="AD30" s="100"/>
      <c r="AE30" s="99">
        <v>27</v>
      </c>
      <c r="AF30" s="40" t="str">
        <f t="shared" si="0"/>
        <v>Stonnington</v>
      </c>
      <c r="AG30" s="18">
        <f t="shared" si="1"/>
        <v>5.0599999999999996</v>
      </c>
      <c r="AH30" s="18" t="e">
        <f t="shared" si="2"/>
        <v>#N/A</v>
      </c>
      <c r="AI30" s="47"/>
      <c r="AJ30" s="47"/>
      <c r="AK30" s="40">
        <v>27</v>
      </c>
      <c r="AL30" s="18">
        <f t="shared" si="3"/>
        <v>5.0599999999999996</v>
      </c>
      <c r="AN30" s="40" t="str">
        <f t="shared" si="4"/>
        <v>Stonnington</v>
      </c>
      <c r="AO30" s="18">
        <f t="shared" si="5"/>
        <v>5.0599999999999996</v>
      </c>
      <c r="AP30" s="18" t="e">
        <f t="shared" si="6"/>
        <v>#N/A</v>
      </c>
    </row>
    <row r="31" spans="2:42">
      <c r="B31" s="39" t="s">
        <v>115</v>
      </c>
      <c r="C31" s="5" t="b">
        <f>IF(INDEX('Selected Results Data'!$C:$C,MATCH(B31,'Selected Results Data'!$B:$B,0))=calRegion,B31,FALSE)</f>
        <v>0</v>
      </c>
      <c r="D31" s="39">
        <f>IF(C31=FALSE,0,COUNTIFS($C$14:C31,"&lt;&gt;FALSE"))</f>
        <v>0</v>
      </c>
      <c r="Q31" s="23"/>
      <c r="R31" s="24"/>
      <c r="S31" s="24"/>
      <c r="T31" s="24"/>
      <c r="U31" s="24"/>
      <c r="V31" s="25"/>
      <c r="AA31" s="99">
        <f>RANK(AC31,$AC$4:$AC$82,1)+COUNTIF($AC$4:AC31,AC31)-1</f>
        <v>58</v>
      </c>
      <c r="AB31" s="40" t="s">
        <v>125</v>
      </c>
      <c r="AC31" s="18">
        <f>SUMIFS('Selected Results Data'!E:E,'Selected Results Data'!A:A,calIndicator,'Selected Results Data'!B:B,AB31)</f>
        <v>6.63</v>
      </c>
      <c r="AD31" s="100"/>
      <c r="AE31" s="99">
        <v>28</v>
      </c>
      <c r="AF31" s="40" t="str">
        <f t="shared" si="0"/>
        <v>Manningham</v>
      </c>
      <c r="AG31" s="18">
        <f t="shared" si="1"/>
        <v>5.07</v>
      </c>
      <c r="AH31" s="18" t="e">
        <f t="shared" si="2"/>
        <v>#N/A</v>
      </c>
      <c r="AI31" s="47"/>
      <c r="AJ31" s="47"/>
      <c r="AK31" s="40">
        <v>28</v>
      </c>
      <c r="AL31" s="18">
        <f t="shared" si="3"/>
        <v>5.07</v>
      </c>
      <c r="AN31" s="40" t="str">
        <f t="shared" si="4"/>
        <v>Manningham</v>
      </c>
      <c r="AO31" s="18">
        <f t="shared" si="5"/>
        <v>5.07</v>
      </c>
      <c r="AP31" s="18" t="e">
        <f t="shared" si="6"/>
        <v>#N/A</v>
      </c>
    </row>
    <row r="32" spans="2:42">
      <c r="B32" s="39" t="s">
        <v>116</v>
      </c>
      <c r="C32" s="5" t="b">
        <f>IF(INDEX('Selected Results Data'!$C:$C,MATCH(B32,'Selected Results Data'!$B:$B,0))=calRegion,B32,FALSE)</f>
        <v>0</v>
      </c>
      <c r="D32" s="39">
        <f>IF(C32=FALSE,0,COUNTIFS($C$14:C32,"&lt;&gt;FALSE"))</f>
        <v>0</v>
      </c>
      <c r="Q32" s="26"/>
      <c r="R32" s="19"/>
      <c r="S32" s="19" t="s">
        <v>196</v>
      </c>
      <c r="T32" s="19"/>
      <c r="U32" s="19"/>
      <c r="V32" s="27"/>
      <c r="AA32" s="99">
        <f>RANK(AC32,$AC$4:$AC$82,1)+COUNTIF($AC$4:AC32,AC32)-1</f>
        <v>15</v>
      </c>
      <c r="AB32" s="40" t="s">
        <v>126</v>
      </c>
      <c r="AC32" s="18">
        <f>SUMIFS('Selected Results Data'!E:E,'Selected Results Data'!A:A,calIndicator,'Selected Results Data'!B:B,AB32)</f>
        <v>4.4400000000000004</v>
      </c>
      <c r="AD32" s="100"/>
      <c r="AE32" s="99">
        <v>29</v>
      </c>
      <c r="AF32" s="40" t="str">
        <f t="shared" si="0"/>
        <v>Wangaratta</v>
      </c>
      <c r="AG32" s="18">
        <f t="shared" si="1"/>
        <v>5.08</v>
      </c>
      <c r="AH32" s="18" t="e">
        <f t="shared" si="2"/>
        <v>#N/A</v>
      </c>
      <c r="AI32" s="47"/>
      <c r="AJ32" s="47"/>
      <c r="AK32" s="40">
        <v>29</v>
      </c>
      <c r="AL32" s="18">
        <f t="shared" si="3"/>
        <v>5.08</v>
      </c>
      <c r="AN32" s="40" t="str">
        <f t="shared" si="4"/>
        <v>Wangaratta</v>
      </c>
      <c r="AO32" s="18">
        <f t="shared" si="5"/>
        <v>5.08</v>
      </c>
      <c r="AP32" s="18" t="e">
        <f t="shared" si="6"/>
        <v>#N/A</v>
      </c>
    </row>
    <row r="33" spans="2:42">
      <c r="B33" s="39" t="s">
        <v>117</v>
      </c>
      <c r="C33" s="5" t="b">
        <f>IF(INDEX('Selected Results Data'!$C:$C,MATCH(B33,'Selected Results Data'!$B:$B,0))=calRegion,B33,FALSE)</f>
        <v>0</v>
      </c>
      <c r="D33" s="39">
        <f>IF(C33=FALSE,0,COUNTIFS($C$14:C33,"&lt;&gt;FALSE"))</f>
        <v>0</v>
      </c>
      <c r="Q33" s="26"/>
      <c r="R33" s="19"/>
      <c r="S33" s="19"/>
      <c r="T33" s="20" t="s">
        <v>90</v>
      </c>
      <c r="U33" s="20" t="s">
        <v>89</v>
      </c>
      <c r="V33" s="27"/>
      <c r="AA33" s="99">
        <f>RANK(AC33,$AC$4:$AC$82,1)+COUNTIF($AC$4:AC33,AC33)-1</f>
        <v>68</v>
      </c>
      <c r="AB33" s="40" t="s">
        <v>127</v>
      </c>
      <c r="AC33" s="18">
        <f>SUMIFS('Selected Results Data'!E:E,'Selected Results Data'!A:A,calIndicator,'Selected Results Data'!B:B,AB33)</f>
        <v>7.59</v>
      </c>
      <c r="AD33" s="100"/>
      <c r="AE33" s="99">
        <v>30</v>
      </c>
      <c r="AF33" s="40" t="str">
        <f t="shared" si="0"/>
        <v>West Wimmera</v>
      </c>
      <c r="AG33" s="18">
        <f t="shared" si="1"/>
        <v>5.21</v>
      </c>
      <c r="AH33" s="18" t="e">
        <f t="shared" si="2"/>
        <v>#N/A</v>
      </c>
      <c r="AI33" s="47"/>
      <c r="AJ33" s="47"/>
      <c r="AK33" s="40">
        <v>30</v>
      </c>
      <c r="AL33" s="18">
        <f t="shared" si="3"/>
        <v>5.21</v>
      </c>
      <c r="AN33" s="40" t="str">
        <f t="shared" si="4"/>
        <v>West Wimmera</v>
      </c>
      <c r="AO33" s="18">
        <f t="shared" si="5"/>
        <v>5.21</v>
      </c>
      <c r="AP33" s="18" t="e">
        <f t="shared" si="6"/>
        <v>#N/A</v>
      </c>
    </row>
    <row r="34" spans="2:42" ht="13">
      <c r="B34" s="39" t="s">
        <v>118</v>
      </c>
      <c r="C34" s="5" t="b">
        <f>IF(INDEX('Selected Results Data'!$C:$C,MATCH(B34,'Selected Results Data'!$B:$B,0))=calRegion,B34,FALSE)</f>
        <v>0</v>
      </c>
      <c r="D34" s="39">
        <f>IF(C34=FALSE,0,COUNTIFS($C$14:C34,"&lt;&gt;FALSE"))</f>
        <v>0</v>
      </c>
      <c r="I34" s="39" t="s">
        <v>392</v>
      </c>
      <c r="Q34" s="26"/>
      <c r="R34" s="19"/>
      <c r="S34" s="35" t="s">
        <v>0</v>
      </c>
      <c r="T34" s="32">
        <f>SUMIFS('Selected Results Data'!F:F,'Selected Results Data'!A:A,calIndicator,'Selected Results Data'!B:B,S34)</f>
        <v>5.33</v>
      </c>
      <c r="U34" s="31">
        <f>SUMIFS('Selected Results Data'!G:G,'Selected Results Data'!A:A,calIndicator,'Selected Results Data'!B:B,S34)</f>
        <v>6.03</v>
      </c>
      <c r="V34" s="27"/>
      <c r="AA34" s="99">
        <f>RANK(AC34,$AC$4:$AC$82,1)+COUNTIF($AC$4:AC34,AC34)-1</f>
        <v>23</v>
      </c>
      <c r="AB34" s="40" t="s">
        <v>128</v>
      </c>
      <c r="AC34" s="18">
        <f>SUMIFS('Selected Results Data'!E:E,'Selected Results Data'!A:A,calIndicator,'Selected Results Data'!B:B,AB34)</f>
        <v>4.93</v>
      </c>
      <c r="AD34" s="100"/>
      <c r="AE34" s="99">
        <v>31</v>
      </c>
      <c r="AF34" s="40" t="str">
        <f t="shared" si="0"/>
        <v>Ballarat</v>
      </c>
      <c r="AG34" s="18">
        <f t="shared" si="1"/>
        <v>5.22</v>
      </c>
      <c r="AH34" s="18" t="e">
        <f t="shared" si="2"/>
        <v>#N/A</v>
      </c>
      <c r="AI34" s="47"/>
      <c r="AJ34" s="47"/>
      <c r="AK34" s="40">
        <v>31</v>
      </c>
      <c r="AL34" s="18">
        <f t="shared" si="3"/>
        <v>5.22</v>
      </c>
      <c r="AN34" s="40" t="str">
        <f t="shared" si="4"/>
        <v>Ballarat</v>
      </c>
      <c r="AO34" s="18">
        <f t="shared" si="5"/>
        <v>5.22</v>
      </c>
      <c r="AP34" s="18" t="e">
        <f t="shared" si="6"/>
        <v>#N/A</v>
      </c>
    </row>
    <row r="35" spans="2:42">
      <c r="B35" s="39" t="s">
        <v>119</v>
      </c>
      <c r="C35" s="5" t="b">
        <f>IF(INDEX('Selected Results Data'!$C:$C,MATCH(B35,'Selected Results Data'!$B:$B,0))=calRegion,B35,FALSE)</f>
        <v>0</v>
      </c>
      <c r="D35" s="39">
        <f>IF(C35=FALSE,0,COUNTIFS($C$14:C35,"&lt;&gt;FALSE"))</f>
        <v>0</v>
      </c>
      <c r="Q35" s="26"/>
      <c r="R35" s="19"/>
      <c r="S35" s="19"/>
      <c r="T35" s="19"/>
      <c r="U35" s="19"/>
      <c r="V35" s="27"/>
      <c r="AA35" s="99">
        <f>RANK(AC35,$AC$4:$AC$82,1)+COUNTIF($AC$4:AC35,AC35)-1</f>
        <v>65</v>
      </c>
      <c r="AB35" s="40" t="s">
        <v>129</v>
      </c>
      <c r="AC35" s="18">
        <f>SUMIFS('Selected Results Data'!E:E,'Selected Results Data'!A:A,calIndicator,'Selected Results Data'!B:B,AB35)</f>
        <v>7.01</v>
      </c>
      <c r="AD35" s="100"/>
      <c r="AE35" s="99">
        <v>32</v>
      </c>
      <c r="AF35" s="40" t="str">
        <f t="shared" si="0"/>
        <v>Ararat</v>
      </c>
      <c r="AG35" s="18">
        <f t="shared" si="1"/>
        <v>5.3</v>
      </c>
      <c r="AH35" s="18" t="e">
        <f t="shared" si="2"/>
        <v>#N/A</v>
      </c>
      <c r="AI35" s="47"/>
      <c r="AJ35" s="47"/>
      <c r="AK35" s="40">
        <v>32</v>
      </c>
      <c r="AL35" s="18">
        <f t="shared" si="3"/>
        <v>5.3</v>
      </c>
      <c r="AN35" s="40" t="str">
        <f t="shared" si="4"/>
        <v>Ararat</v>
      </c>
      <c r="AO35" s="18">
        <f t="shared" si="5"/>
        <v>5.3</v>
      </c>
      <c r="AP35" s="18" t="e">
        <f t="shared" si="6"/>
        <v>#N/A</v>
      </c>
    </row>
    <row r="36" spans="2:42">
      <c r="B36" s="39" t="s">
        <v>120</v>
      </c>
      <c r="C36" s="5" t="b">
        <f>IF(INDEX('Selected Results Data'!$C:$C,MATCH(B36,'Selected Results Data'!$B:$B,0))=calRegion,B36,FALSE)</f>
        <v>0</v>
      </c>
      <c r="D36" s="39">
        <f>IF(C36=FALSE,0,COUNTIFS($C$14:C36,"&lt;&gt;FALSE"))</f>
        <v>0</v>
      </c>
      <c r="Q36" s="26"/>
      <c r="R36" s="19"/>
      <c r="S36" s="36" t="s">
        <v>199</v>
      </c>
      <c r="T36" s="19"/>
      <c r="U36" s="19"/>
      <c r="V36" s="27"/>
      <c r="AA36" s="99">
        <f>RANK(AC36,$AC$4:$AC$82,1)+COUNTIF($AC$4:AC36,AC36)-1</f>
        <v>62</v>
      </c>
      <c r="AB36" s="40" t="s">
        <v>130</v>
      </c>
      <c r="AC36" s="18">
        <f>SUMIFS('Selected Results Data'!E:E,'Selected Results Data'!A:A,calIndicator,'Selected Results Data'!B:B,AB36)</f>
        <v>6.81</v>
      </c>
      <c r="AD36" s="100"/>
      <c r="AE36" s="99">
        <v>33</v>
      </c>
      <c r="AF36" s="40" t="str">
        <f t="shared" ref="AF36:AF67" si="14">VLOOKUP(AE36,AA:AB,2,FALSE)</f>
        <v>Moyne</v>
      </c>
      <c r="AG36" s="18">
        <f t="shared" ref="AG36:AG67" si="15">IF(AF36=calLGA,#N/A,(VLOOKUP(AF36,AB:AC,2,FALSE)))</f>
        <v>5.32</v>
      </c>
      <c r="AH36" s="18" t="e">
        <f t="shared" ref="AH36:AH67" si="16">IF(AF36=calLGA,VLOOKUP(AF36,AB:AC,2,FALSE),#N/A)</f>
        <v>#N/A</v>
      </c>
      <c r="AI36" s="47"/>
      <c r="AJ36" s="47"/>
      <c r="AK36" s="40">
        <v>33</v>
      </c>
      <c r="AL36" s="18">
        <f t="shared" ref="AL36:AL67" si="17">SMALL($AC$4:$AC$82,AK36)</f>
        <v>5.32</v>
      </c>
      <c r="AN36" s="40" t="str">
        <f t="shared" ref="AN36:AN67" si="18">INDEX($AB$4:$AB$82,MATCH(AL36,$AC$4:$AC$82,0))</f>
        <v>Moyne</v>
      </c>
      <c r="AO36" s="18">
        <f t="shared" ref="AO36:AO67" si="19">IF(AN36=calLGA,#N/A,INDEX($AC$4:$AC$82,MATCH(AL36,$AC$4:$AC$82,0)))</f>
        <v>5.32</v>
      </c>
      <c r="AP36" s="18" t="e">
        <f t="shared" ref="AP36:AP67" si="20">IF(AN36=calLGA,INDEX($AC$4:$AC$82,MATCH(AL36,$AC$4:$AC$82,0)),#N/A)</f>
        <v>#N/A</v>
      </c>
    </row>
    <row r="37" spans="2:42">
      <c r="B37" s="39" t="s">
        <v>121</v>
      </c>
      <c r="C37" s="5" t="b">
        <f>IF(INDEX('Selected Results Data'!$C:$C,MATCH(B37,'Selected Results Data'!$B:$B,0))=calRegion,B37,FALSE)</f>
        <v>0</v>
      </c>
      <c r="D37" s="39">
        <f>IF(C37=FALSE,0,COUNTIFS($C$14:C37,"&lt;&gt;FALSE"))</f>
        <v>0</v>
      </c>
      <c r="Q37" s="26"/>
      <c r="R37" s="19"/>
      <c r="S37" s="33" t="s">
        <v>198</v>
      </c>
      <c r="T37" s="19"/>
      <c r="U37" s="19"/>
      <c r="V37" s="27"/>
      <c r="AA37" s="99">
        <f>RANK(AC37,$AC$4:$AC$82,1)+COUNTIF($AC$4:AC37,AC37)-1</f>
        <v>37</v>
      </c>
      <c r="AB37" s="40" t="s">
        <v>131</v>
      </c>
      <c r="AC37" s="18">
        <f>SUMIFS('Selected Results Data'!E:E,'Selected Results Data'!A:A,calIndicator,'Selected Results Data'!B:B,AB37)</f>
        <v>5.54</v>
      </c>
      <c r="AD37" s="100"/>
      <c r="AE37" s="99">
        <v>34</v>
      </c>
      <c r="AF37" s="40" t="str">
        <f t="shared" si="14"/>
        <v>Glenelg</v>
      </c>
      <c r="AG37" s="18">
        <f t="shared" si="15"/>
        <v>5.36</v>
      </c>
      <c r="AH37" s="18" t="e">
        <f t="shared" si="16"/>
        <v>#N/A</v>
      </c>
      <c r="AI37" s="47"/>
      <c r="AJ37" s="47"/>
      <c r="AK37" s="40">
        <v>34</v>
      </c>
      <c r="AL37" s="18">
        <f t="shared" si="17"/>
        <v>5.36</v>
      </c>
      <c r="AN37" s="40" t="str">
        <f t="shared" si="18"/>
        <v>Glenelg</v>
      </c>
      <c r="AO37" s="18">
        <f t="shared" si="19"/>
        <v>5.36</v>
      </c>
      <c r="AP37" s="18" t="e">
        <f t="shared" si="20"/>
        <v>#N/A</v>
      </c>
    </row>
    <row r="38" spans="2:42">
      <c r="B38" s="39" t="s">
        <v>122</v>
      </c>
      <c r="C38" s="5" t="b">
        <f>IF(INDEX('Selected Results Data'!$C:$C,MATCH(B38,'Selected Results Data'!$B:$B,0))=calRegion,B38,FALSE)</f>
        <v>0</v>
      </c>
      <c r="D38" s="39">
        <f>IF(C38=FALSE,0,COUNTIFS($C$14:C38,"&lt;&gt;FALSE"))</f>
        <v>0</v>
      </c>
      <c r="Q38" s="26"/>
      <c r="R38" s="19"/>
      <c r="S38" s="34" t="s">
        <v>197</v>
      </c>
      <c r="T38" s="19"/>
      <c r="U38" s="19"/>
      <c r="V38" s="27"/>
      <c r="AA38" s="99">
        <f>RANK(AC38,$AC$4:$AC$82,1)+COUNTIF($AC$4:AC38,AC38)-1</f>
        <v>19</v>
      </c>
      <c r="AB38" s="40" t="s">
        <v>132</v>
      </c>
      <c r="AC38" s="18">
        <f>SUMIFS('Selected Results Data'!E:E,'Selected Results Data'!A:A,calIndicator,'Selected Results Data'!B:B,AB38)</f>
        <v>4.54</v>
      </c>
      <c r="AD38" s="100"/>
      <c r="AE38" s="99">
        <v>35</v>
      </c>
      <c r="AF38" s="40" t="str">
        <f t="shared" si="14"/>
        <v>Southern Grampians</v>
      </c>
      <c r="AG38" s="18">
        <f t="shared" si="15"/>
        <v>5.37</v>
      </c>
      <c r="AH38" s="18" t="e">
        <f t="shared" si="16"/>
        <v>#N/A</v>
      </c>
      <c r="AI38" s="47"/>
      <c r="AJ38" s="47"/>
      <c r="AK38" s="40">
        <v>35</v>
      </c>
      <c r="AL38" s="18">
        <f t="shared" si="17"/>
        <v>5.37</v>
      </c>
      <c r="AN38" s="40" t="str">
        <f t="shared" si="18"/>
        <v>Southern Grampians</v>
      </c>
      <c r="AO38" s="18">
        <f t="shared" si="19"/>
        <v>5.37</v>
      </c>
      <c r="AP38" s="18" t="e">
        <f t="shared" si="20"/>
        <v>#N/A</v>
      </c>
    </row>
    <row r="39" spans="2:42" ht="13" thickBot="1">
      <c r="B39" s="39" t="s">
        <v>123</v>
      </c>
      <c r="C39" s="5" t="b">
        <f>IF(INDEX('Selected Results Data'!$C:$C,MATCH(B39,'Selected Results Data'!$B:$B,0))=calRegion,B39,FALSE)</f>
        <v>0</v>
      </c>
      <c r="D39" s="39">
        <f>IF(C39=FALSE,0,COUNTIFS($C$14:C39,"&lt;&gt;FALSE"))</f>
        <v>0</v>
      </c>
      <c r="Q39" s="28"/>
      <c r="R39" s="29"/>
      <c r="S39" s="29"/>
      <c r="T39" s="29"/>
      <c r="U39" s="29"/>
      <c r="V39" s="30"/>
      <c r="AA39" s="99">
        <f>RANK(AC39,$AC$4:$AC$82,1)+COUNTIF($AC$4:AC39,AC39)-1</f>
        <v>14</v>
      </c>
      <c r="AB39" s="40" t="s">
        <v>133</v>
      </c>
      <c r="AC39" s="18">
        <f>SUMIFS('Selected Results Data'!E:E,'Selected Results Data'!A:A,calIndicator,'Selected Results Data'!B:B,AB39)</f>
        <v>4.37</v>
      </c>
      <c r="AD39" s="100"/>
      <c r="AE39" s="99">
        <v>36</v>
      </c>
      <c r="AF39" s="40" t="str">
        <f t="shared" si="14"/>
        <v>Bass Coast</v>
      </c>
      <c r="AG39" s="18">
        <f t="shared" si="15"/>
        <v>5.48</v>
      </c>
      <c r="AH39" s="18" t="e">
        <f t="shared" si="16"/>
        <v>#N/A</v>
      </c>
      <c r="AI39" s="47"/>
      <c r="AJ39" s="47"/>
      <c r="AK39" s="40">
        <v>36</v>
      </c>
      <c r="AL39" s="18">
        <f t="shared" si="17"/>
        <v>5.48</v>
      </c>
      <c r="AN39" s="40" t="str">
        <f t="shared" si="18"/>
        <v>Bass Coast</v>
      </c>
      <c r="AO39" s="18">
        <f t="shared" si="19"/>
        <v>5.48</v>
      </c>
      <c r="AP39" s="18" t="e">
        <f t="shared" si="20"/>
        <v>#N/A</v>
      </c>
    </row>
    <row r="40" spans="2:42">
      <c r="B40" s="39" t="s">
        <v>124</v>
      </c>
      <c r="C40" s="5" t="b">
        <f>IF(INDEX('Selected Results Data'!$C:$C,MATCH(B40,'Selected Results Data'!$B:$B,0))=calRegion,B40,FALSE)</f>
        <v>0</v>
      </c>
      <c r="D40" s="39">
        <f>IF(C40=FALSE,0,COUNTIFS($C$14:C40,"&lt;&gt;FALSE"))</f>
        <v>0</v>
      </c>
      <c r="AA40" s="99">
        <f>RANK(AC40,$AC$4:$AC$82,1)+COUNTIF($AC$4:AC40,AC40)-1</f>
        <v>48</v>
      </c>
      <c r="AB40" s="40" t="s">
        <v>134</v>
      </c>
      <c r="AC40" s="18">
        <f>SUMIFS('Selected Results Data'!E:E,'Selected Results Data'!A:A,calIndicator,'Selected Results Data'!B:B,AB40)</f>
        <v>5.97</v>
      </c>
      <c r="AD40" s="100"/>
      <c r="AE40" s="99">
        <v>37</v>
      </c>
      <c r="AF40" s="40" t="str">
        <f t="shared" si="14"/>
        <v>Indigo</v>
      </c>
      <c r="AG40" s="18">
        <f t="shared" si="15"/>
        <v>5.54</v>
      </c>
      <c r="AH40" s="18" t="e">
        <f t="shared" si="16"/>
        <v>#N/A</v>
      </c>
      <c r="AI40" s="47"/>
      <c r="AJ40" s="47"/>
      <c r="AK40" s="40">
        <v>37</v>
      </c>
      <c r="AL40" s="18">
        <f t="shared" si="17"/>
        <v>5.54</v>
      </c>
      <c r="AN40" s="40" t="str">
        <f t="shared" si="18"/>
        <v>Indigo</v>
      </c>
      <c r="AO40" s="18">
        <f t="shared" si="19"/>
        <v>5.54</v>
      </c>
      <c r="AP40" s="18" t="e">
        <f t="shared" si="20"/>
        <v>#N/A</v>
      </c>
    </row>
    <row r="41" spans="2:42">
      <c r="B41" s="39" t="s">
        <v>125</v>
      </c>
      <c r="C41" s="5" t="b">
        <f>IF(INDEX('Selected Results Data'!$C:$C,MATCH(B41,'Selected Results Data'!$B:$B,0))=calRegion,B41,FALSE)</f>
        <v>0</v>
      </c>
      <c r="D41" s="39">
        <f>IF(C41=FALSE,0,COUNTIFS($C$14:C41,"&lt;&gt;FALSE"))</f>
        <v>0</v>
      </c>
      <c r="AA41" s="99">
        <f>RANK(AC41,$AC$4:$AC$82,1)+COUNTIF($AC$4:AC41,AC41)-1</f>
        <v>59</v>
      </c>
      <c r="AB41" s="40" t="s">
        <v>135</v>
      </c>
      <c r="AC41" s="18">
        <f>SUMIFS('Selected Results Data'!E:E,'Selected Results Data'!A:A,calIndicator,'Selected Results Data'!B:B,AB41)</f>
        <v>6.64</v>
      </c>
      <c r="AD41" s="100"/>
      <c r="AE41" s="99">
        <v>38</v>
      </c>
      <c r="AF41" s="40" t="str">
        <f t="shared" si="14"/>
        <v>Cardinia</v>
      </c>
      <c r="AG41" s="18">
        <f t="shared" si="15"/>
        <v>5.66</v>
      </c>
      <c r="AH41" s="18" t="e">
        <f t="shared" si="16"/>
        <v>#N/A</v>
      </c>
      <c r="AI41" s="47"/>
      <c r="AJ41" s="47"/>
      <c r="AK41" s="40">
        <v>38</v>
      </c>
      <c r="AL41" s="18">
        <f t="shared" si="17"/>
        <v>5.66</v>
      </c>
      <c r="AN41" s="40" t="str">
        <f t="shared" si="18"/>
        <v>Cardinia</v>
      </c>
      <c r="AO41" s="18">
        <f t="shared" si="19"/>
        <v>5.66</v>
      </c>
      <c r="AP41" s="18" t="e">
        <f t="shared" si="20"/>
        <v>#N/A</v>
      </c>
    </row>
    <row r="42" spans="2:42">
      <c r="B42" s="39" t="s">
        <v>126</v>
      </c>
      <c r="C42" s="5" t="b">
        <f>IF(INDEX('Selected Results Data'!$C:$C,MATCH(B42,'Selected Results Data'!$B:$B,0))=calRegion,B42,FALSE)</f>
        <v>0</v>
      </c>
      <c r="D42" s="39">
        <f>IF(C42=FALSE,0,COUNTIFS($C$14:C42,"&lt;&gt;FALSE"))</f>
        <v>0</v>
      </c>
      <c r="V42" s="19"/>
      <c r="X42" s="47"/>
      <c r="AA42" s="99">
        <f>RANK(AC42,$AC$4:$AC$82,1)+COUNTIF($AC$4:AC42,AC42)-1</f>
        <v>51</v>
      </c>
      <c r="AB42" s="40" t="s">
        <v>136</v>
      </c>
      <c r="AC42" s="18">
        <f>SUMIFS('Selected Results Data'!E:E,'Selected Results Data'!A:A,calIndicator,'Selected Results Data'!B:B,AB42)</f>
        <v>6.08</v>
      </c>
      <c r="AD42" s="100"/>
      <c r="AE42" s="99">
        <v>39</v>
      </c>
      <c r="AF42" s="40" t="str">
        <f t="shared" si="14"/>
        <v>Yarra</v>
      </c>
      <c r="AG42" s="18">
        <f t="shared" si="15"/>
        <v>5.76</v>
      </c>
      <c r="AH42" s="18" t="e">
        <f t="shared" si="16"/>
        <v>#N/A</v>
      </c>
      <c r="AI42" s="47"/>
      <c r="AJ42" s="47"/>
      <c r="AK42" s="40">
        <v>39</v>
      </c>
      <c r="AL42" s="18">
        <f t="shared" si="17"/>
        <v>5.76</v>
      </c>
      <c r="AN42" s="40" t="str">
        <f t="shared" si="18"/>
        <v>Yarra</v>
      </c>
      <c r="AO42" s="18">
        <f t="shared" si="19"/>
        <v>5.76</v>
      </c>
      <c r="AP42" s="18" t="e">
        <f t="shared" si="20"/>
        <v>#N/A</v>
      </c>
    </row>
    <row r="43" spans="2:42">
      <c r="B43" s="39" t="s">
        <v>127</v>
      </c>
      <c r="C43" s="5" t="b">
        <f>IF(INDEX('Selected Results Data'!$C:$C,MATCH(B43,'Selected Results Data'!$B:$B,0))=calRegion,B43,FALSE)</f>
        <v>0</v>
      </c>
      <c r="D43" s="39">
        <f>IF(C43=FALSE,0,COUNTIFS($C$14:C43,"&lt;&gt;FALSE"))</f>
        <v>0</v>
      </c>
      <c r="V43" s="19"/>
      <c r="X43" s="47"/>
      <c r="AA43" s="99">
        <f>RANK(AC43,$AC$4:$AC$82,1)+COUNTIF($AC$4:AC43,AC43)-1</f>
        <v>28</v>
      </c>
      <c r="AB43" s="40" t="s">
        <v>137</v>
      </c>
      <c r="AC43" s="18">
        <f>SUMIFS('Selected Results Data'!E:E,'Selected Results Data'!A:A,calIndicator,'Selected Results Data'!B:B,AB43)</f>
        <v>5.07</v>
      </c>
      <c r="AD43" s="100"/>
      <c r="AE43" s="99">
        <v>40</v>
      </c>
      <c r="AF43" s="40" t="str">
        <f t="shared" si="14"/>
        <v>Benalla</v>
      </c>
      <c r="AG43" s="18">
        <f t="shared" si="15"/>
        <v>5.77</v>
      </c>
      <c r="AH43" s="18" t="e">
        <f t="shared" si="16"/>
        <v>#N/A</v>
      </c>
      <c r="AI43" s="47"/>
      <c r="AJ43" s="47"/>
      <c r="AK43" s="40">
        <v>40</v>
      </c>
      <c r="AL43" s="18">
        <f t="shared" si="17"/>
        <v>5.77</v>
      </c>
      <c r="AN43" s="40" t="str">
        <f t="shared" si="18"/>
        <v>Benalla</v>
      </c>
      <c r="AO43" s="18">
        <f t="shared" si="19"/>
        <v>5.77</v>
      </c>
      <c r="AP43" s="18" t="e">
        <f t="shared" si="20"/>
        <v>#N/A</v>
      </c>
    </row>
    <row r="44" spans="2:42">
      <c r="B44" s="39" t="s">
        <v>128</v>
      </c>
      <c r="C44" s="5" t="b">
        <f>IF(INDEX('Selected Results Data'!$C:$C,MATCH(B44,'Selected Results Data'!$B:$B,0))=calRegion,B44,FALSE)</f>
        <v>0</v>
      </c>
      <c r="D44" s="39">
        <f>IF(C44=FALSE,0,COUNTIFS($C$14:C44,"&lt;&gt;FALSE"))</f>
        <v>0</v>
      </c>
      <c r="V44" s="19"/>
      <c r="X44" s="47"/>
      <c r="AA44" s="99">
        <f>RANK(AC44,$AC$4:$AC$82,1)+COUNTIF($AC$4:AC44,AC44)-1</f>
        <v>12</v>
      </c>
      <c r="AB44" s="40" t="s">
        <v>138</v>
      </c>
      <c r="AC44" s="18">
        <f>SUMIFS('Selected Results Data'!E:E,'Selected Results Data'!A:A,calIndicator,'Selected Results Data'!B:B,AB44)</f>
        <v>4.25</v>
      </c>
      <c r="AD44" s="100"/>
      <c r="AE44" s="99">
        <v>41</v>
      </c>
      <c r="AF44" s="40" t="str">
        <f t="shared" si="14"/>
        <v>Baw Baw</v>
      </c>
      <c r="AG44" s="18">
        <f t="shared" si="15"/>
        <v>5.78</v>
      </c>
      <c r="AH44" s="18" t="e">
        <f t="shared" si="16"/>
        <v>#N/A</v>
      </c>
      <c r="AI44" s="47"/>
      <c r="AJ44" s="47"/>
      <c r="AK44" s="40">
        <v>41</v>
      </c>
      <c r="AL44" s="18">
        <f t="shared" si="17"/>
        <v>5.78</v>
      </c>
      <c r="AN44" s="40" t="str">
        <f t="shared" si="18"/>
        <v>Baw Baw</v>
      </c>
      <c r="AO44" s="18">
        <f t="shared" si="19"/>
        <v>5.78</v>
      </c>
      <c r="AP44" s="18" t="e">
        <f t="shared" si="20"/>
        <v>#N/A</v>
      </c>
    </row>
    <row r="45" spans="2:42">
      <c r="B45" s="39" t="s">
        <v>129</v>
      </c>
      <c r="C45" s="5" t="b">
        <f>IF(INDEX('Selected Results Data'!$C:$C,MATCH(B45,'Selected Results Data'!$B:$B,0))=calRegion,B45,FALSE)</f>
        <v>0</v>
      </c>
      <c r="D45" s="39">
        <f>IF(C45=FALSE,0,COUNTIFS($C$14:C45,"&lt;&gt;FALSE"))</f>
        <v>0</v>
      </c>
      <c r="V45" s="19"/>
      <c r="X45" s="47"/>
      <c r="AA45" s="99">
        <f>RANK(AC45,$AC$4:$AC$82,1)+COUNTIF($AC$4:AC45,AC45)-1</f>
        <v>53</v>
      </c>
      <c r="AB45" s="40" t="s">
        <v>139</v>
      </c>
      <c r="AC45" s="18">
        <f>SUMIFS('Selected Results Data'!E:E,'Selected Results Data'!A:A,calIndicator,'Selected Results Data'!B:B,AB45)</f>
        <v>6.15</v>
      </c>
      <c r="AD45" s="100"/>
      <c r="AE45" s="99">
        <v>42</v>
      </c>
      <c r="AF45" s="40" t="str">
        <f t="shared" si="14"/>
        <v>Glen Eira</v>
      </c>
      <c r="AG45" s="18">
        <f t="shared" si="15"/>
        <v>5.79</v>
      </c>
      <c r="AH45" s="18" t="e">
        <f t="shared" si="16"/>
        <v>#N/A</v>
      </c>
      <c r="AI45" s="47"/>
      <c r="AJ45" s="47"/>
      <c r="AK45" s="40">
        <v>42</v>
      </c>
      <c r="AL45" s="18">
        <f t="shared" si="17"/>
        <v>5.79</v>
      </c>
      <c r="AN45" s="40" t="str">
        <f t="shared" si="18"/>
        <v>Glen Eira</v>
      </c>
      <c r="AO45" s="18">
        <f t="shared" si="19"/>
        <v>5.79</v>
      </c>
      <c r="AP45" s="18" t="e">
        <f t="shared" si="20"/>
        <v>#N/A</v>
      </c>
    </row>
    <row r="46" spans="2:42">
      <c r="B46" s="39" t="s">
        <v>130</v>
      </c>
      <c r="C46" s="5" t="b">
        <f>IF(INDEX('Selected Results Data'!$C:$C,MATCH(B46,'Selected Results Data'!$B:$B,0))=calRegion,B46,FALSE)</f>
        <v>0</v>
      </c>
      <c r="D46" s="39">
        <f>IF(C46=FALSE,0,COUNTIFS($C$14:C46,"&lt;&gt;FALSE"))</f>
        <v>0</v>
      </c>
      <c r="V46" s="19"/>
      <c r="X46" s="47"/>
      <c r="AA46" s="99">
        <f>RANK(AC46,$AC$4:$AC$82,1)+COUNTIF($AC$4:AC46,AC46)-1</f>
        <v>20</v>
      </c>
      <c r="AB46" s="40" t="s">
        <v>140</v>
      </c>
      <c r="AC46" s="18">
        <f>SUMIFS('Selected Results Data'!E:E,'Selected Results Data'!A:A,calIndicator,'Selected Results Data'!B:B,AB46)</f>
        <v>4.59</v>
      </c>
      <c r="AD46" s="100"/>
      <c r="AE46" s="99">
        <v>43</v>
      </c>
      <c r="AF46" s="40" t="str">
        <f t="shared" si="14"/>
        <v>Mornington Peninsula</v>
      </c>
      <c r="AG46" s="18">
        <f t="shared" si="15"/>
        <v>5.8</v>
      </c>
      <c r="AH46" s="18" t="e">
        <f t="shared" si="16"/>
        <v>#N/A</v>
      </c>
      <c r="AI46" s="47"/>
      <c r="AJ46" s="47"/>
      <c r="AK46" s="40">
        <v>43</v>
      </c>
      <c r="AL46" s="18">
        <f t="shared" si="17"/>
        <v>5.8</v>
      </c>
      <c r="AN46" s="40" t="str">
        <f t="shared" si="18"/>
        <v>Mornington Peninsula</v>
      </c>
      <c r="AO46" s="18">
        <f t="shared" si="19"/>
        <v>5.8</v>
      </c>
      <c r="AP46" s="18" t="e">
        <f t="shared" si="20"/>
        <v>#N/A</v>
      </c>
    </row>
    <row r="47" spans="2:42">
      <c r="B47" s="39" t="s">
        <v>131</v>
      </c>
      <c r="C47" s="5" t="b">
        <f>IF(INDEX('Selected Results Data'!$C:$C,MATCH(B47,'Selected Results Data'!$B:$B,0))=calRegion,B47,FALSE)</f>
        <v>0</v>
      </c>
      <c r="D47" s="39">
        <f>IF(C47=FALSE,0,COUNTIFS($C$14:C47,"&lt;&gt;FALSE"))</f>
        <v>0</v>
      </c>
      <c r="X47" s="47"/>
      <c r="AA47" s="99">
        <f>RANK(AC47,$AC$4:$AC$82,1)+COUNTIF($AC$4:AC47,AC47)-1</f>
        <v>1</v>
      </c>
      <c r="AB47" s="40" t="s">
        <v>141</v>
      </c>
      <c r="AC47" s="18">
        <f>SUMIFS('Selected Results Data'!E:E,'Selected Results Data'!A:A,calIndicator,'Selected Results Data'!B:B,AB47)</f>
        <v>2.37</v>
      </c>
      <c r="AD47" s="100"/>
      <c r="AE47" s="99">
        <v>44</v>
      </c>
      <c r="AF47" s="40" t="str">
        <f t="shared" si="14"/>
        <v>Buloke</v>
      </c>
      <c r="AG47" s="18">
        <f t="shared" si="15"/>
        <v>5.86</v>
      </c>
      <c r="AH47" s="18" t="e">
        <f t="shared" si="16"/>
        <v>#N/A</v>
      </c>
      <c r="AI47" s="47"/>
      <c r="AJ47" s="47"/>
      <c r="AK47" s="40">
        <v>44</v>
      </c>
      <c r="AL47" s="18">
        <f t="shared" si="17"/>
        <v>5.86</v>
      </c>
      <c r="AN47" s="40" t="str">
        <f t="shared" si="18"/>
        <v>Buloke</v>
      </c>
      <c r="AO47" s="18">
        <f t="shared" si="19"/>
        <v>5.86</v>
      </c>
      <c r="AP47" s="18" t="e">
        <f t="shared" si="20"/>
        <v>#N/A</v>
      </c>
    </row>
    <row r="48" spans="2:42">
      <c r="B48" s="39" t="s">
        <v>132</v>
      </c>
      <c r="C48" s="5" t="b">
        <f>IF(INDEX('Selected Results Data'!$C:$C,MATCH(B48,'Selected Results Data'!$B:$B,0))=calRegion,B48,FALSE)</f>
        <v>0</v>
      </c>
      <c r="D48" s="39">
        <f>IF(C48=FALSE,0,COUNTIFS($C$14:C48,"&lt;&gt;FALSE"))</f>
        <v>0</v>
      </c>
      <c r="X48" s="47"/>
      <c r="AA48" s="99">
        <f>RANK(AC48,$AC$4:$AC$82,1)+COUNTIF($AC$4:AC48,AC48)-1</f>
        <v>10</v>
      </c>
      <c r="AB48" s="40" t="s">
        <v>142</v>
      </c>
      <c r="AC48" s="18">
        <f>SUMIFS('Selected Results Data'!E:E,'Selected Results Data'!A:A,calIndicator,'Selected Results Data'!B:B,AB48)</f>
        <v>4.0599999999999996</v>
      </c>
      <c r="AD48" s="100"/>
      <c r="AE48" s="99">
        <v>45</v>
      </c>
      <c r="AF48" s="40" t="str">
        <f t="shared" si="14"/>
        <v>South Gippsland</v>
      </c>
      <c r="AG48" s="18">
        <f t="shared" si="15"/>
        <v>5.86</v>
      </c>
      <c r="AH48" s="18" t="e">
        <f t="shared" si="16"/>
        <v>#N/A</v>
      </c>
      <c r="AI48" s="47"/>
      <c r="AJ48" s="47"/>
      <c r="AK48" s="40">
        <v>45</v>
      </c>
      <c r="AL48" s="18">
        <f t="shared" si="17"/>
        <v>5.86</v>
      </c>
      <c r="AN48" s="40" t="str">
        <f t="shared" si="18"/>
        <v>Buloke</v>
      </c>
      <c r="AO48" s="18">
        <f t="shared" si="19"/>
        <v>5.86</v>
      </c>
      <c r="AP48" s="18" t="e">
        <f t="shared" si="20"/>
        <v>#N/A</v>
      </c>
    </row>
    <row r="49" spans="2:42">
      <c r="B49" s="39" t="s">
        <v>133</v>
      </c>
      <c r="C49" s="5" t="b">
        <f>IF(INDEX('Selected Results Data'!$C:$C,MATCH(B49,'Selected Results Data'!$B:$B,0))=calRegion,B49,FALSE)</f>
        <v>0</v>
      </c>
      <c r="D49" s="39">
        <f>IF(C49=FALSE,0,COUNTIFS($C$14:C49,"&lt;&gt;FALSE"))</f>
        <v>0</v>
      </c>
      <c r="X49" s="47"/>
      <c r="AA49" s="99">
        <f>RANK(AC49,$AC$4:$AC$82,1)+COUNTIF($AC$4:AC49,AC49)-1</f>
        <v>56</v>
      </c>
      <c r="AB49" s="40" t="s">
        <v>143</v>
      </c>
      <c r="AC49" s="18">
        <f>SUMIFS('Selected Results Data'!E:E,'Selected Results Data'!A:A,calIndicator,'Selected Results Data'!B:B,AB49)</f>
        <v>6.4</v>
      </c>
      <c r="AD49" s="100"/>
      <c r="AE49" s="99">
        <v>46</v>
      </c>
      <c r="AF49" s="40" t="str">
        <f t="shared" si="14"/>
        <v>Alpine</v>
      </c>
      <c r="AG49" s="18">
        <f t="shared" si="15"/>
        <v>5.88</v>
      </c>
      <c r="AH49" s="18" t="e">
        <f t="shared" si="16"/>
        <v>#N/A</v>
      </c>
      <c r="AI49" s="47"/>
      <c r="AJ49" s="47"/>
      <c r="AK49" s="40">
        <v>46</v>
      </c>
      <c r="AL49" s="18">
        <f t="shared" si="17"/>
        <v>5.88</v>
      </c>
      <c r="AN49" s="40" t="str">
        <f t="shared" si="18"/>
        <v>Alpine</v>
      </c>
      <c r="AO49" s="18">
        <f t="shared" si="19"/>
        <v>5.88</v>
      </c>
      <c r="AP49" s="18" t="e">
        <f t="shared" si="20"/>
        <v>#N/A</v>
      </c>
    </row>
    <row r="50" spans="2:42">
      <c r="B50" s="39" t="s">
        <v>134</v>
      </c>
      <c r="C50" s="5" t="str">
        <f>IF(INDEX('Selected Results Data'!$C:$C,MATCH(B50,'Selected Results Data'!$B:$B,0))=calRegion,B50,FALSE)</f>
        <v>Latrobe</v>
      </c>
      <c r="D50" s="39">
        <f>IF(C50=FALSE,0,COUNTIFS($C$14:C50,"&lt;&gt;FALSE"))</f>
        <v>3</v>
      </c>
      <c r="X50" s="47"/>
      <c r="AA50" s="99">
        <f>RANK(AC50,$AC$4:$AC$82,1)+COUNTIF($AC$4:AC50,AC50)-1</f>
        <v>50</v>
      </c>
      <c r="AB50" s="40" t="s">
        <v>144</v>
      </c>
      <c r="AC50" s="18">
        <f>SUMIFS('Selected Results Data'!E:E,'Selected Results Data'!A:A,calIndicator,'Selected Results Data'!B:B,AB50)</f>
        <v>6.07</v>
      </c>
      <c r="AD50" s="100"/>
      <c r="AE50" s="99">
        <v>47</v>
      </c>
      <c r="AF50" s="40" t="str">
        <f t="shared" si="14"/>
        <v>Moira</v>
      </c>
      <c r="AG50" s="18">
        <f t="shared" si="15"/>
        <v>5.93</v>
      </c>
      <c r="AH50" s="18" t="e">
        <f t="shared" si="16"/>
        <v>#N/A</v>
      </c>
      <c r="AI50" s="47"/>
      <c r="AJ50" s="47"/>
      <c r="AK50" s="40">
        <v>47</v>
      </c>
      <c r="AL50" s="18">
        <f t="shared" si="17"/>
        <v>5.93</v>
      </c>
      <c r="AN50" s="40" t="str">
        <f t="shared" si="18"/>
        <v>Moira</v>
      </c>
      <c r="AO50" s="18">
        <f t="shared" si="19"/>
        <v>5.93</v>
      </c>
      <c r="AP50" s="18" t="e">
        <f t="shared" si="20"/>
        <v>#N/A</v>
      </c>
    </row>
    <row r="51" spans="2:42">
      <c r="B51" s="39" t="s">
        <v>135</v>
      </c>
      <c r="C51" s="5" t="b">
        <f>IF(INDEX('Selected Results Data'!$C:$C,MATCH(B51,'Selected Results Data'!$B:$B,0))=calRegion,B51,FALSE)</f>
        <v>0</v>
      </c>
      <c r="D51" s="39">
        <f>IF(C51=FALSE,0,COUNTIFS($C$14:C51,"&lt;&gt;FALSE"))</f>
        <v>0</v>
      </c>
      <c r="X51" s="47"/>
      <c r="AA51" s="99">
        <f>RANK(AC51,$AC$4:$AC$82,1)+COUNTIF($AC$4:AC51,AC51)-1</f>
        <v>47</v>
      </c>
      <c r="AB51" s="40" t="s">
        <v>145</v>
      </c>
      <c r="AC51" s="18">
        <f>SUMIFS('Selected Results Data'!E:E,'Selected Results Data'!A:A,calIndicator,'Selected Results Data'!B:B,AB51)</f>
        <v>5.93</v>
      </c>
      <c r="AD51" s="100"/>
      <c r="AE51" s="99">
        <v>48</v>
      </c>
      <c r="AF51" s="40" t="str">
        <f t="shared" si="14"/>
        <v>Latrobe</v>
      </c>
      <c r="AG51" s="18" t="e">
        <f t="shared" si="15"/>
        <v>#N/A</v>
      </c>
      <c r="AH51" s="18">
        <f t="shared" si="16"/>
        <v>5.97</v>
      </c>
      <c r="AI51" s="47"/>
      <c r="AJ51" s="47"/>
      <c r="AK51" s="40">
        <v>48</v>
      </c>
      <c r="AL51" s="18">
        <f t="shared" si="17"/>
        <v>5.97</v>
      </c>
      <c r="AN51" s="40" t="str">
        <f t="shared" si="18"/>
        <v>Latrobe</v>
      </c>
      <c r="AO51" s="18" t="e">
        <f t="shared" si="19"/>
        <v>#N/A</v>
      </c>
      <c r="AP51" s="18">
        <f t="shared" si="20"/>
        <v>5.97</v>
      </c>
    </row>
    <row r="52" spans="2:42">
      <c r="B52" s="39" t="s">
        <v>136</v>
      </c>
      <c r="C52" s="5" t="b">
        <f>IF(INDEX('Selected Results Data'!$C:$C,MATCH(B52,'Selected Results Data'!$B:$B,0))=calRegion,B52,FALSE)</f>
        <v>0</v>
      </c>
      <c r="D52" s="39">
        <f>IF(C52=FALSE,0,COUNTIFS($C$14:C52,"&lt;&gt;FALSE"))</f>
        <v>0</v>
      </c>
      <c r="X52" s="47"/>
      <c r="AA52" s="99">
        <f>RANK(AC52,$AC$4:$AC$82,1)+COUNTIF($AC$4:AC52,AC52)-1</f>
        <v>63</v>
      </c>
      <c r="AB52" s="40" t="s">
        <v>146</v>
      </c>
      <c r="AC52" s="18">
        <f>SUMIFS('Selected Results Data'!E:E,'Selected Results Data'!A:A,calIndicator,'Selected Results Data'!B:B,AB52)</f>
        <v>6.82</v>
      </c>
      <c r="AD52" s="100"/>
      <c r="AE52" s="99">
        <v>49</v>
      </c>
      <c r="AF52" s="40" t="str">
        <f t="shared" si="14"/>
        <v>Moorabool</v>
      </c>
      <c r="AG52" s="18">
        <f t="shared" si="15"/>
        <v>6.03</v>
      </c>
      <c r="AH52" s="18" t="e">
        <f t="shared" si="16"/>
        <v>#N/A</v>
      </c>
      <c r="AI52" s="47"/>
      <c r="AJ52" s="47"/>
      <c r="AK52" s="40">
        <v>49</v>
      </c>
      <c r="AL52" s="18">
        <f t="shared" si="17"/>
        <v>6.03</v>
      </c>
      <c r="AN52" s="40" t="str">
        <f t="shared" si="18"/>
        <v>Moorabool</v>
      </c>
      <c r="AO52" s="18">
        <f t="shared" si="19"/>
        <v>6.03</v>
      </c>
      <c r="AP52" s="18" t="e">
        <f t="shared" si="20"/>
        <v>#N/A</v>
      </c>
    </row>
    <row r="53" spans="2:42">
      <c r="B53" s="39" t="s">
        <v>137</v>
      </c>
      <c r="C53" s="5" t="b">
        <f>IF(INDEX('Selected Results Data'!$C:$C,MATCH(B53,'Selected Results Data'!$B:$B,0))=calRegion,B53,FALSE)</f>
        <v>0</v>
      </c>
      <c r="D53" s="39">
        <f>IF(C53=FALSE,0,COUNTIFS($C$14:C53,"&lt;&gt;FALSE"))</f>
        <v>0</v>
      </c>
      <c r="X53" s="47"/>
      <c r="AA53" s="99">
        <f>RANK(AC53,$AC$4:$AC$82,1)+COUNTIF($AC$4:AC53,AC53)-1</f>
        <v>22</v>
      </c>
      <c r="AB53" s="40" t="s">
        <v>147</v>
      </c>
      <c r="AC53" s="18">
        <f>SUMIFS('Selected Results Data'!E:E,'Selected Results Data'!A:A,calIndicator,'Selected Results Data'!B:B,AB53)</f>
        <v>4.79</v>
      </c>
      <c r="AD53" s="100"/>
      <c r="AE53" s="99">
        <v>50</v>
      </c>
      <c r="AF53" s="40" t="str">
        <f t="shared" si="14"/>
        <v>Mitchell</v>
      </c>
      <c r="AG53" s="18">
        <f t="shared" si="15"/>
        <v>6.07</v>
      </c>
      <c r="AH53" s="18" t="e">
        <f t="shared" si="16"/>
        <v>#N/A</v>
      </c>
      <c r="AI53" s="47"/>
      <c r="AJ53" s="47"/>
      <c r="AK53" s="40">
        <v>50</v>
      </c>
      <c r="AL53" s="18">
        <f t="shared" si="17"/>
        <v>6.07</v>
      </c>
      <c r="AN53" s="40" t="str">
        <f t="shared" si="18"/>
        <v>Mitchell</v>
      </c>
      <c r="AO53" s="18">
        <f t="shared" si="19"/>
        <v>6.07</v>
      </c>
      <c r="AP53" s="18" t="e">
        <f t="shared" si="20"/>
        <v>#N/A</v>
      </c>
    </row>
    <row r="54" spans="2:42">
      <c r="B54" s="39" t="s">
        <v>138</v>
      </c>
      <c r="C54" s="5" t="b">
        <f>IF(INDEX('Selected Results Data'!$C:$C,MATCH(B54,'Selected Results Data'!$B:$B,0))=calRegion,B54,FALSE)</f>
        <v>0</v>
      </c>
      <c r="D54" s="39">
        <f>IF(C54=FALSE,0,COUNTIFS($C$14:C54,"&lt;&gt;FALSE"))</f>
        <v>0</v>
      </c>
      <c r="X54" s="47"/>
      <c r="AA54" s="99">
        <f>RANK(AC54,$AC$4:$AC$82,1)+COUNTIF($AC$4:AC54,AC54)-1</f>
        <v>49</v>
      </c>
      <c r="AB54" s="40" t="s">
        <v>148</v>
      </c>
      <c r="AC54" s="18">
        <f>SUMIFS('Selected Results Data'!E:E,'Selected Results Data'!A:A,calIndicator,'Selected Results Data'!B:B,AB54)</f>
        <v>6.03</v>
      </c>
      <c r="AD54" s="100"/>
      <c r="AE54" s="99">
        <v>51</v>
      </c>
      <c r="AF54" s="40" t="str">
        <f t="shared" si="14"/>
        <v>Macedon Ranges</v>
      </c>
      <c r="AG54" s="18">
        <f t="shared" si="15"/>
        <v>6.08</v>
      </c>
      <c r="AH54" s="18" t="e">
        <f t="shared" si="16"/>
        <v>#N/A</v>
      </c>
      <c r="AI54" s="47"/>
      <c r="AJ54" s="47"/>
      <c r="AK54" s="40">
        <v>51</v>
      </c>
      <c r="AL54" s="18">
        <f t="shared" si="17"/>
        <v>6.08</v>
      </c>
      <c r="AN54" s="40" t="str">
        <f t="shared" si="18"/>
        <v>Macedon Ranges</v>
      </c>
      <c r="AO54" s="18">
        <f t="shared" si="19"/>
        <v>6.08</v>
      </c>
      <c r="AP54" s="18" t="e">
        <f t="shared" si="20"/>
        <v>#N/A</v>
      </c>
    </row>
    <row r="55" spans="2:42">
      <c r="B55" s="39" t="s">
        <v>139</v>
      </c>
      <c r="C55" s="5" t="b">
        <f>IF(INDEX('Selected Results Data'!$C:$C,MATCH(B55,'Selected Results Data'!$B:$B,0))=calRegion,B55,FALSE)</f>
        <v>0</v>
      </c>
      <c r="D55" s="39">
        <f>IF(C55=FALSE,0,COUNTIFS($C$14:C55,"&lt;&gt;FALSE"))</f>
        <v>0</v>
      </c>
      <c r="X55" s="47"/>
      <c r="AA55" s="99">
        <f>RANK(AC55,$AC$4:$AC$82,1)+COUNTIF($AC$4:AC55,AC55)-1</f>
        <v>75</v>
      </c>
      <c r="AB55" s="40" t="s">
        <v>149</v>
      </c>
      <c r="AC55" s="18">
        <f>SUMIFS('Selected Results Data'!E:E,'Selected Results Data'!A:A,calIndicator,'Selected Results Data'!B:B,AB55)</f>
        <v>8.25</v>
      </c>
      <c r="AD55" s="100"/>
      <c r="AE55" s="99">
        <v>52</v>
      </c>
      <c r="AF55" s="40" t="str">
        <f t="shared" si="14"/>
        <v>Whitehorse</v>
      </c>
      <c r="AG55" s="18">
        <f t="shared" si="15"/>
        <v>6.1</v>
      </c>
      <c r="AH55" s="18" t="e">
        <f t="shared" si="16"/>
        <v>#N/A</v>
      </c>
      <c r="AI55" s="47"/>
      <c r="AJ55" s="47"/>
      <c r="AK55" s="40">
        <v>52</v>
      </c>
      <c r="AL55" s="18">
        <f t="shared" si="17"/>
        <v>6.1</v>
      </c>
      <c r="AN55" s="40" t="str">
        <f t="shared" si="18"/>
        <v>Whitehorse</v>
      </c>
      <c r="AO55" s="18">
        <f t="shared" si="19"/>
        <v>6.1</v>
      </c>
      <c r="AP55" s="18" t="e">
        <f t="shared" si="20"/>
        <v>#N/A</v>
      </c>
    </row>
    <row r="56" spans="2:42">
      <c r="B56" s="39" t="s">
        <v>140</v>
      </c>
      <c r="C56" s="5" t="b">
        <f>IF(INDEX('Selected Results Data'!$C:$C,MATCH(B56,'Selected Results Data'!$B:$B,0))=calRegion,B56,FALSE)</f>
        <v>0</v>
      </c>
      <c r="D56" s="39">
        <f>IF(C56=FALSE,0,COUNTIFS($C$14:C56,"&lt;&gt;FALSE"))</f>
        <v>0</v>
      </c>
      <c r="X56" s="47"/>
      <c r="AA56" s="99">
        <f>RANK(AC56,$AC$4:$AC$82,1)+COUNTIF($AC$4:AC56,AC56)-1</f>
        <v>43</v>
      </c>
      <c r="AB56" s="40" t="s">
        <v>150</v>
      </c>
      <c r="AC56" s="18">
        <f>SUMIFS('Selected Results Data'!E:E,'Selected Results Data'!A:A,calIndicator,'Selected Results Data'!B:B,AB56)</f>
        <v>5.8</v>
      </c>
      <c r="AD56" s="100"/>
      <c r="AE56" s="99">
        <v>53</v>
      </c>
      <c r="AF56" s="40" t="str">
        <f t="shared" si="14"/>
        <v>Maribyrnong</v>
      </c>
      <c r="AG56" s="18">
        <f t="shared" si="15"/>
        <v>6.15</v>
      </c>
      <c r="AH56" s="18" t="e">
        <f t="shared" si="16"/>
        <v>#N/A</v>
      </c>
      <c r="AI56" s="47"/>
      <c r="AJ56" s="47"/>
      <c r="AK56" s="40">
        <v>53</v>
      </c>
      <c r="AL56" s="18">
        <f t="shared" si="17"/>
        <v>6.15</v>
      </c>
      <c r="AN56" s="40" t="str">
        <f t="shared" si="18"/>
        <v>Maribyrnong</v>
      </c>
      <c r="AO56" s="18">
        <f t="shared" si="19"/>
        <v>6.15</v>
      </c>
      <c r="AP56" s="18" t="e">
        <f t="shared" si="20"/>
        <v>#N/A</v>
      </c>
    </row>
    <row r="57" spans="2:42">
      <c r="B57" s="39" t="s">
        <v>141</v>
      </c>
      <c r="C57" s="5" t="b">
        <f>IF(INDEX('Selected Results Data'!$C:$C,MATCH(B57,'Selected Results Data'!$B:$B,0))=calRegion,B57,FALSE)</f>
        <v>0</v>
      </c>
      <c r="D57" s="39">
        <f>IF(C57=FALSE,0,COUNTIFS($C$14:C57,"&lt;&gt;FALSE"))</f>
        <v>0</v>
      </c>
      <c r="X57" s="47"/>
      <c r="AA57" s="99">
        <f>RANK(AC57,$AC$4:$AC$82,1)+COUNTIF($AC$4:AC57,AC57)-1</f>
        <v>9</v>
      </c>
      <c r="AB57" s="40" t="s">
        <v>151</v>
      </c>
      <c r="AC57" s="18">
        <f>SUMIFS('Selected Results Data'!E:E,'Selected Results Data'!A:A,calIndicator,'Selected Results Data'!B:B,AB57)</f>
        <v>3.93</v>
      </c>
      <c r="AD57" s="100"/>
      <c r="AE57" s="99">
        <v>54</v>
      </c>
      <c r="AF57" s="40" t="str">
        <f t="shared" si="14"/>
        <v>Brimbank</v>
      </c>
      <c r="AG57" s="18">
        <f t="shared" si="15"/>
        <v>6.32</v>
      </c>
      <c r="AH57" s="18" t="e">
        <f t="shared" si="16"/>
        <v>#N/A</v>
      </c>
      <c r="AI57" s="47"/>
      <c r="AJ57" s="47"/>
      <c r="AK57" s="40">
        <v>54</v>
      </c>
      <c r="AL57" s="18">
        <f t="shared" si="17"/>
        <v>6.32</v>
      </c>
      <c r="AN57" s="40" t="str">
        <f t="shared" si="18"/>
        <v>Brimbank</v>
      </c>
      <c r="AO57" s="18">
        <f t="shared" si="19"/>
        <v>6.32</v>
      </c>
      <c r="AP57" s="18" t="e">
        <f t="shared" si="20"/>
        <v>#N/A</v>
      </c>
    </row>
    <row r="58" spans="2:42">
      <c r="B58" s="39" t="s">
        <v>142</v>
      </c>
      <c r="C58" s="5" t="b">
        <f>IF(INDEX('Selected Results Data'!$C:$C,MATCH(B58,'Selected Results Data'!$B:$B,0))=calRegion,B58,FALSE)</f>
        <v>0</v>
      </c>
      <c r="D58" s="39">
        <f>IF(C58=FALSE,0,COUNTIFS($C$14:C58,"&lt;&gt;FALSE"))</f>
        <v>0</v>
      </c>
      <c r="AA58" s="99">
        <f>RANK(AC58,$AC$4:$AC$82,1)+COUNTIF($AC$4:AC58,AC58)-1</f>
        <v>33</v>
      </c>
      <c r="AB58" s="40" t="s">
        <v>152</v>
      </c>
      <c r="AC58" s="18">
        <f>SUMIFS('Selected Results Data'!E:E,'Selected Results Data'!A:A,calIndicator,'Selected Results Data'!B:B,AB58)</f>
        <v>5.32</v>
      </c>
      <c r="AD58" s="100"/>
      <c r="AE58" s="99">
        <v>55</v>
      </c>
      <c r="AF58" s="40" t="str">
        <f t="shared" si="14"/>
        <v>Warrnambool</v>
      </c>
      <c r="AG58" s="18">
        <f t="shared" si="15"/>
        <v>6.34</v>
      </c>
      <c r="AH58" s="18" t="e">
        <f t="shared" si="16"/>
        <v>#N/A</v>
      </c>
      <c r="AI58" s="47"/>
      <c r="AJ58" s="47"/>
      <c r="AK58" s="40">
        <v>55</v>
      </c>
      <c r="AL58" s="18">
        <f t="shared" si="17"/>
        <v>6.34</v>
      </c>
      <c r="AN58" s="40" t="str">
        <f t="shared" si="18"/>
        <v>Warrnambool</v>
      </c>
      <c r="AO58" s="18">
        <f t="shared" si="19"/>
        <v>6.34</v>
      </c>
      <c r="AP58" s="18" t="e">
        <f t="shared" si="20"/>
        <v>#N/A</v>
      </c>
    </row>
    <row r="59" spans="2:42">
      <c r="B59" s="39" t="s">
        <v>143</v>
      </c>
      <c r="C59" s="5" t="b">
        <f>IF(INDEX('Selected Results Data'!$C:$C,MATCH(B59,'Selected Results Data'!$B:$B,0))=calRegion,B59,FALSE)</f>
        <v>0</v>
      </c>
      <c r="D59" s="39">
        <f>IF(C59=FALSE,0,COUNTIFS($C$14:C59,"&lt;&gt;FALSE"))</f>
        <v>0</v>
      </c>
      <c r="AA59" s="99">
        <f>RANK(AC59,$AC$4:$AC$82,1)+COUNTIF($AC$4:AC59,AC59)-1</f>
        <v>77</v>
      </c>
      <c r="AB59" s="40" t="s">
        <v>153</v>
      </c>
      <c r="AC59" s="18">
        <f>SUMIFS('Selected Results Data'!E:E,'Selected Results Data'!A:A,calIndicator,'Selected Results Data'!B:B,AB59)</f>
        <v>9.2799999999999994</v>
      </c>
      <c r="AD59" s="100"/>
      <c r="AE59" s="99">
        <v>56</v>
      </c>
      <c r="AF59" s="40" t="str">
        <f t="shared" si="14"/>
        <v>Mildura</v>
      </c>
      <c r="AG59" s="18">
        <f t="shared" si="15"/>
        <v>6.4</v>
      </c>
      <c r="AH59" s="18" t="e">
        <f t="shared" si="16"/>
        <v>#N/A</v>
      </c>
      <c r="AI59" s="47"/>
      <c r="AJ59" s="47"/>
      <c r="AK59" s="40">
        <v>56</v>
      </c>
      <c r="AL59" s="18">
        <f t="shared" si="17"/>
        <v>6.4</v>
      </c>
      <c r="AN59" s="40" t="str">
        <f t="shared" si="18"/>
        <v>Mildura</v>
      </c>
      <c r="AO59" s="18">
        <f t="shared" si="19"/>
        <v>6.4</v>
      </c>
      <c r="AP59" s="18" t="e">
        <f t="shared" si="20"/>
        <v>#N/A</v>
      </c>
    </row>
    <row r="60" spans="2:42">
      <c r="B60" s="39" t="s">
        <v>144</v>
      </c>
      <c r="C60" s="5" t="b">
        <f>IF(INDEX('Selected Results Data'!$C:$C,MATCH(B60,'Selected Results Data'!$B:$B,0))=calRegion,B60,FALSE)</f>
        <v>0</v>
      </c>
      <c r="D60" s="39">
        <f>IF(C60=FALSE,0,COUNTIFS($C$14:C60,"&lt;&gt;FALSE"))</f>
        <v>0</v>
      </c>
      <c r="AA60" s="99">
        <f>RANK(AC60,$AC$4:$AC$82,1)+COUNTIF($AC$4:AC60,AC60)-1</f>
        <v>13</v>
      </c>
      <c r="AB60" s="40" t="s">
        <v>154</v>
      </c>
      <c r="AC60" s="18">
        <f>SUMIFS('Selected Results Data'!E:E,'Selected Results Data'!A:A,calIndicator,'Selected Results Data'!B:B,AB60)</f>
        <v>4.33</v>
      </c>
      <c r="AD60" s="100"/>
      <c r="AE60" s="99">
        <v>57</v>
      </c>
      <c r="AF60" s="40" t="str">
        <f t="shared" si="14"/>
        <v>Greater Dandenong</v>
      </c>
      <c r="AG60" s="18">
        <f t="shared" si="15"/>
        <v>6.58</v>
      </c>
      <c r="AH60" s="18" t="e">
        <f t="shared" si="16"/>
        <v>#N/A</v>
      </c>
      <c r="AI60" s="47"/>
      <c r="AJ60" s="47"/>
      <c r="AK60" s="40">
        <v>57</v>
      </c>
      <c r="AL60" s="18">
        <f t="shared" si="17"/>
        <v>6.58</v>
      </c>
      <c r="AN60" s="40" t="str">
        <f t="shared" si="18"/>
        <v>Greater Dandenong</v>
      </c>
      <c r="AO60" s="18">
        <f t="shared" si="19"/>
        <v>6.58</v>
      </c>
      <c r="AP60" s="18" t="e">
        <f t="shared" si="20"/>
        <v>#N/A</v>
      </c>
    </row>
    <row r="61" spans="2:42">
      <c r="B61" s="39" t="s">
        <v>145</v>
      </c>
      <c r="C61" s="5" t="b">
        <f>IF(INDEX('Selected Results Data'!$C:$C,MATCH(B61,'Selected Results Data'!$B:$B,0))=calRegion,B61,FALSE)</f>
        <v>0</v>
      </c>
      <c r="D61" s="39">
        <f>IF(C61=FALSE,0,COUNTIFS($C$14:C61,"&lt;&gt;FALSE"))</f>
        <v>0</v>
      </c>
      <c r="AA61" s="99">
        <f>RANK(AC61,$AC$4:$AC$82,1)+COUNTIF($AC$4:AC61,AC61)-1</f>
        <v>71</v>
      </c>
      <c r="AB61" s="40" t="s">
        <v>155</v>
      </c>
      <c r="AC61" s="18">
        <f>SUMIFS('Selected Results Data'!E:E,'Selected Results Data'!A:A,calIndicator,'Selected Results Data'!B:B,AB61)</f>
        <v>7.84</v>
      </c>
      <c r="AD61" s="100"/>
      <c r="AE61" s="99">
        <v>58</v>
      </c>
      <c r="AF61" s="40" t="str">
        <f t="shared" si="14"/>
        <v>Greater Shepparton</v>
      </c>
      <c r="AG61" s="18">
        <f t="shared" si="15"/>
        <v>6.63</v>
      </c>
      <c r="AH61" s="18" t="e">
        <f t="shared" si="16"/>
        <v>#N/A</v>
      </c>
      <c r="AI61" s="47"/>
      <c r="AJ61" s="47"/>
      <c r="AK61" s="40">
        <v>58</v>
      </c>
      <c r="AL61" s="18">
        <f t="shared" si="17"/>
        <v>6.63</v>
      </c>
      <c r="AN61" s="40" t="str">
        <f t="shared" si="18"/>
        <v>Greater Shepparton</v>
      </c>
      <c r="AO61" s="18">
        <f t="shared" si="19"/>
        <v>6.63</v>
      </c>
      <c r="AP61" s="18" t="e">
        <f t="shared" si="20"/>
        <v>#N/A</v>
      </c>
    </row>
    <row r="62" spans="2:42">
      <c r="B62" s="39" t="s">
        <v>146</v>
      </c>
      <c r="C62" s="5" t="b">
        <f>IF(INDEX('Selected Results Data'!$C:$C,MATCH(B62,'Selected Results Data'!$B:$B,0))=calRegion,B62,FALSE)</f>
        <v>0</v>
      </c>
      <c r="D62" s="39">
        <f>IF(C62=FALSE,0,COUNTIFS($C$14:C62,"&lt;&gt;FALSE"))</f>
        <v>0</v>
      </c>
      <c r="AA62" s="99">
        <f>RANK(AC62,$AC$4:$AC$82,1)+COUNTIF($AC$4:AC62,AC62)-1</f>
        <v>5</v>
      </c>
      <c r="AB62" s="40" t="s">
        <v>156</v>
      </c>
      <c r="AC62" s="18">
        <f>SUMIFS('Selected Results Data'!E:E,'Selected Results Data'!A:A,calIndicator,'Selected Results Data'!B:B,AB62)</f>
        <v>3.39</v>
      </c>
      <c r="AD62" s="100"/>
      <c r="AE62" s="99">
        <v>59</v>
      </c>
      <c r="AF62" s="40" t="str">
        <f t="shared" si="14"/>
        <v>Loddon</v>
      </c>
      <c r="AG62" s="18">
        <f t="shared" si="15"/>
        <v>6.64</v>
      </c>
      <c r="AH62" s="18" t="e">
        <f t="shared" si="16"/>
        <v>#N/A</v>
      </c>
      <c r="AI62" s="47"/>
      <c r="AJ62" s="47"/>
      <c r="AK62" s="40">
        <v>59</v>
      </c>
      <c r="AL62" s="18">
        <f t="shared" si="17"/>
        <v>6.64</v>
      </c>
      <c r="AN62" s="40" t="str">
        <f t="shared" si="18"/>
        <v>Loddon</v>
      </c>
      <c r="AO62" s="18">
        <f t="shared" si="19"/>
        <v>6.64</v>
      </c>
      <c r="AP62" s="18" t="e">
        <f t="shared" si="20"/>
        <v>#N/A</v>
      </c>
    </row>
    <row r="63" spans="2:42">
      <c r="B63" s="39" t="s">
        <v>147</v>
      </c>
      <c r="C63" s="5" t="b">
        <f>IF(INDEX('Selected Results Data'!$C:$C,MATCH(B63,'Selected Results Data'!$B:$B,0))=calRegion,B63,FALSE)</f>
        <v>0</v>
      </c>
      <c r="D63" s="39">
        <f>IF(C63=FALSE,0,COUNTIFS($C$14:C63,"&lt;&gt;FALSE"))</f>
        <v>0</v>
      </c>
      <c r="AA63" s="99">
        <f>RANK(AC63,$AC$4:$AC$82,1)+COUNTIF($AC$4:AC63,AC63)-1</f>
        <v>26</v>
      </c>
      <c r="AB63" s="40" t="s">
        <v>157</v>
      </c>
      <c r="AC63" s="18">
        <f>SUMIFS('Selected Results Data'!E:E,'Selected Results Data'!A:A,calIndicator,'Selected Results Data'!B:B,AB63)</f>
        <v>5.04</v>
      </c>
      <c r="AD63" s="100"/>
      <c r="AE63" s="99">
        <v>60</v>
      </c>
      <c r="AF63" s="40" t="str">
        <f t="shared" si="14"/>
        <v>Campaspe</v>
      </c>
      <c r="AG63" s="18">
        <f t="shared" si="15"/>
        <v>6.65</v>
      </c>
      <c r="AH63" s="18" t="e">
        <f t="shared" si="16"/>
        <v>#N/A</v>
      </c>
      <c r="AI63" s="47"/>
      <c r="AJ63" s="47"/>
      <c r="AK63" s="40">
        <v>60</v>
      </c>
      <c r="AL63" s="18">
        <f t="shared" si="17"/>
        <v>6.65</v>
      </c>
      <c r="AN63" s="40" t="str">
        <f t="shared" si="18"/>
        <v>Campaspe</v>
      </c>
      <c r="AO63" s="18">
        <f t="shared" si="19"/>
        <v>6.65</v>
      </c>
      <c r="AP63" s="18" t="e">
        <f t="shared" si="20"/>
        <v>#N/A</v>
      </c>
    </row>
    <row r="64" spans="2:42">
      <c r="B64" s="39" t="s">
        <v>148</v>
      </c>
      <c r="C64" s="5" t="b">
        <f>IF(INDEX('Selected Results Data'!$C:$C,MATCH(B64,'Selected Results Data'!$B:$B,0))=calRegion,B64,FALSE)</f>
        <v>0</v>
      </c>
      <c r="D64" s="39">
        <f>IF(C64=FALSE,0,COUNTIFS($C$14:C64,"&lt;&gt;FALSE"))</f>
        <v>0</v>
      </c>
      <c r="AA64" s="99">
        <f>RANK(AC64,$AC$4:$AC$82,1)+COUNTIF($AC$4:AC64,AC64)-1</f>
        <v>18</v>
      </c>
      <c r="AB64" s="40" t="s">
        <v>158</v>
      </c>
      <c r="AC64" s="18">
        <f>SUMIFS('Selected Results Data'!E:E,'Selected Results Data'!A:A,calIndicator,'Selected Results Data'!B:B,AB64)</f>
        <v>4.5199999999999996</v>
      </c>
      <c r="AD64" s="100"/>
      <c r="AE64" s="99">
        <v>61</v>
      </c>
      <c r="AF64" s="40" t="str">
        <f t="shared" si="14"/>
        <v>Strathbogie</v>
      </c>
      <c r="AG64" s="18">
        <f t="shared" si="15"/>
        <v>6.79</v>
      </c>
      <c r="AH64" s="18" t="e">
        <f t="shared" si="16"/>
        <v>#N/A</v>
      </c>
      <c r="AI64" s="47"/>
      <c r="AJ64" s="47"/>
      <c r="AK64" s="40">
        <v>61</v>
      </c>
      <c r="AL64" s="18">
        <f t="shared" si="17"/>
        <v>6.79</v>
      </c>
      <c r="AN64" s="40" t="str">
        <f t="shared" si="18"/>
        <v>Strathbogie</v>
      </c>
      <c r="AO64" s="18">
        <f t="shared" si="19"/>
        <v>6.79</v>
      </c>
      <c r="AP64" s="18" t="e">
        <f t="shared" si="20"/>
        <v>#N/A</v>
      </c>
    </row>
    <row r="65" spans="2:42">
      <c r="B65" s="39" t="s">
        <v>149</v>
      </c>
      <c r="C65" s="5" t="b">
        <f>IF(INDEX('Selected Results Data'!$C:$C,MATCH(B65,'Selected Results Data'!$B:$B,0))=calRegion,B65,FALSE)</f>
        <v>0</v>
      </c>
      <c r="D65" s="39">
        <f>IF(C65=FALSE,0,COUNTIFS($C$14:C65,"&lt;&gt;FALSE"))</f>
        <v>0</v>
      </c>
      <c r="AA65" s="99">
        <f>RANK(AC65,$AC$4:$AC$82,1)+COUNTIF($AC$4:AC65,AC65)-1</f>
        <v>45</v>
      </c>
      <c r="AB65" s="40" t="s">
        <v>159</v>
      </c>
      <c r="AC65" s="18">
        <f>SUMIFS('Selected Results Data'!E:E,'Selected Results Data'!A:A,calIndicator,'Selected Results Data'!B:B,AB65)</f>
        <v>5.86</v>
      </c>
      <c r="AD65" s="100"/>
      <c r="AE65" s="99">
        <v>62</v>
      </c>
      <c r="AF65" s="40" t="str">
        <f t="shared" si="14"/>
        <v>Hume</v>
      </c>
      <c r="AG65" s="18">
        <f t="shared" si="15"/>
        <v>6.81</v>
      </c>
      <c r="AH65" s="18" t="e">
        <f t="shared" si="16"/>
        <v>#N/A</v>
      </c>
      <c r="AI65" s="47"/>
      <c r="AJ65" s="47"/>
      <c r="AK65" s="40">
        <v>62</v>
      </c>
      <c r="AL65" s="18">
        <f t="shared" si="17"/>
        <v>6.81</v>
      </c>
      <c r="AN65" s="40" t="str">
        <f t="shared" si="18"/>
        <v>Hume</v>
      </c>
      <c r="AO65" s="18">
        <f t="shared" si="19"/>
        <v>6.81</v>
      </c>
      <c r="AP65" s="18" t="e">
        <f t="shared" si="20"/>
        <v>#N/A</v>
      </c>
    </row>
    <row r="66" spans="2:42">
      <c r="B66" s="39" t="s">
        <v>150</v>
      </c>
      <c r="C66" s="5" t="b">
        <f>IF(INDEX('Selected Results Data'!$C:$C,MATCH(B66,'Selected Results Data'!$B:$B,0))=calRegion,B66,FALSE)</f>
        <v>0</v>
      </c>
      <c r="D66" s="39">
        <f>IF(C66=FALSE,0,COUNTIFS($C$14:C66,"&lt;&gt;FALSE"))</f>
        <v>0</v>
      </c>
      <c r="AA66" s="99">
        <f>RANK(AC66,$AC$4:$AC$82,1)+COUNTIF($AC$4:AC66,AC66)-1</f>
        <v>35</v>
      </c>
      <c r="AB66" s="40" t="s">
        <v>160</v>
      </c>
      <c r="AC66" s="18">
        <f>SUMIFS('Selected Results Data'!E:E,'Selected Results Data'!A:A,calIndicator,'Selected Results Data'!B:B,AB66)</f>
        <v>5.37</v>
      </c>
      <c r="AD66" s="100"/>
      <c r="AE66" s="99">
        <v>63</v>
      </c>
      <c r="AF66" s="40" t="str">
        <f t="shared" si="14"/>
        <v>Monash</v>
      </c>
      <c r="AG66" s="18">
        <f t="shared" si="15"/>
        <v>6.82</v>
      </c>
      <c r="AH66" s="18" t="e">
        <f t="shared" si="16"/>
        <v>#N/A</v>
      </c>
      <c r="AI66" s="47"/>
      <c r="AJ66" s="47"/>
      <c r="AK66" s="40">
        <v>63</v>
      </c>
      <c r="AL66" s="18">
        <f t="shared" si="17"/>
        <v>6.82</v>
      </c>
      <c r="AN66" s="40" t="str">
        <f t="shared" si="18"/>
        <v>Monash</v>
      </c>
      <c r="AO66" s="18">
        <f t="shared" si="19"/>
        <v>6.82</v>
      </c>
      <c r="AP66" s="18" t="e">
        <f t="shared" si="20"/>
        <v>#N/A</v>
      </c>
    </row>
    <row r="67" spans="2:42">
      <c r="B67" s="39" t="s">
        <v>151</v>
      </c>
      <c r="C67" s="5" t="b">
        <f>IF(INDEX('Selected Results Data'!$C:$C,MATCH(B67,'Selected Results Data'!$B:$B,0))=calRegion,B67,FALSE)</f>
        <v>0</v>
      </c>
      <c r="D67" s="39">
        <f>IF(C67=FALSE,0,COUNTIFS($C$14:C67,"&lt;&gt;FALSE"))</f>
        <v>0</v>
      </c>
      <c r="AA67" s="99">
        <f>RANK(AC67,$AC$4:$AC$82,1)+COUNTIF($AC$4:AC67,AC67)-1</f>
        <v>27</v>
      </c>
      <c r="AB67" s="40" t="s">
        <v>161</v>
      </c>
      <c r="AC67" s="18">
        <f>SUMIFS('Selected Results Data'!E:E,'Selected Results Data'!A:A,calIndicator,'Selected Results Data'!B:B,AB67)</f>
        <v>5.0599999999999996</v>
      </c>
      <c r="AD67" s="100"/>
      <c r="AE67" s="99">
        <v>64</v>
      </c>
      <c r="AF67" s="40" t="str">
        <f t="shared" si="14"/>
        <v>Swan Hill</v>
      </c>
      <c r="AG67" s="18">
        <f t="shared" si="15"/>
        <v>6.93</v>
      </c>
      <c r="AH67" s="18" t="e">
        <f t="shared" si="16"/>
        <v>#N/A</v>
      </c>
      <c r="AI67" s="47"/>
      <c r="AJ67" s="47"/>
      <c r="AK67" s="40">
        <v>64</v>
      </c>
      <c r="AL67" s="18">
        <f t="shared" si="17"/>
        <v>6.93</v>
      </c>
      <c r="AN67" s="40" t="str">
        <f t="shared" si="18"/>
        <v>Swan Hill</v>
      </c>
      <c r="AO67" s="18">
        <f t="shared" si="19"/>
        <v>6.93</v>
      </c>
      <c r="AP67" s="18" t="e">
        <f t="shared" si="20"/>
        <v>#N/A</v>
      </c>
    </row>
    <row r="68" spans="2:42">
      <c r="B68" s="39" t="s">
        <v>152</v>
      </c>
      <c r="C68" s="5" t="b">
        <f>IF(INDEX('Selected Results Data'!$C:$C,MATCH(B68,'Selected Results Data'!$B:$B,0))=calRegion,B68,FALSE)</f>
        <v>0</v>
      </c>
      <c r="D68" s="39">
        <f>IF(C68=FALSE,0,COUNTIFS($C$14:C68,"&lt;&gt;FALSE"))</f>
        <v>0</v>
      </c>
      <c r="AA68" s="99">
        <f>RANK(AC68,$AC$4:$AC$82,1)+COUNTIF($AC$4:AC68,AC68)-1</f>
        <v>61</v>
      </c>
      <c r="AB68" s="40" t="s">
        <v>162</v>
      </c>
      <c r="AC68" s="18">
        <f>SUMIFS('Selected Results Data'!E:E,'Selected Results Data'!A:A,calIndicator,'Selected Results Data'!B:B,AB68)</f>
        <v>6.79</v>
      </c>
      <c r="AD68" s="100"/>
      <c r="AE68" s="99">
        <v>65</v>
      </c>
      <c r="AF68" s="40" t="str">
        <f t="shared" ref="AF68:AF82" si="21">VLOOKUP(AE68,AA:AB,2,FALSE)</f>
        <v>Horsham</v>
      </c>
      <c r="AG68" s="18">
        <f t="shared" ref="AG68:AG82" si="22">IF(AF68=calLGA,#N/A,(VLOOKUP(AF68,AB:AC,2,FALSE)))</f>
        <v>7.01</v>
      </c>
      <c r="AH68" s="18" t="e">
        <f t="shared" ref="AH68:AH82" si="23">IF(AF68=calLGA,VLOOKUP(AF68,AB:AC,2,FALSE),#N/A)</f>
        <v>#N/A</v>
      </c>
      <c r="AI68" s="47"/>
      <c r="AJ68" s="47"/>
      <c r="AK68" s="40">
        <v>65</v>
      </c>
      <c r="AL68" s="18">
        <f t="shared" ref="AL68:AL82" si="24">SMALL($AC$4:$AC$82,AK68)</f>
        <v>7.01</v>
      </c>
      <c r="AN68" s="40" t="str">
        <f t="shared" ref="AN68:AN82" si="25">INDEX($AB$4:$AB$82,MATCH(AL68,$AC$4:$AC$82,0))</f>
        <v>Horsham</v>
      </c>
      <c r="AO68" s="18">
        <f t="shared" ref="AO68:AO82" si="26">IF(AN68=calLGA,#N/A,INDEX($AC$4:$AC$82,MATCH(AL68,$AC$4:$AC$82,0)))</f>
        <v>7.01</v>
      </c>
      <c r="AP68" s="18" t="e">
        <f t="shared" ref="AP68:AP82" si="27">IF(AN68=calLGA,INDEX($AC$4:$AC$82,MATCH(AL68,$AC$4:$AC$82,0)),#N/A)</f>
        <v>#N/A</v>
      </c>
    </row>
    <row r="69" spans="2:42">
      <c r="B69" s="39" t="s">
        <v>153</v>
      </c>
      <c r="C69" s="5" t="b">
        <f>IF(INDEX('Selected Results Data'!$C:$C,MATCH(B69,'Selected Results Data'!$B:$B,0))=calRegion,B69,FALSE)</f>
        <v>0</v>
      </c>
      <c r="D69" s="39">
        <f>IF(C69=FALSE,0,COUNTIFS($C$14:C69,"&lt;&gt;FALSE"))</f>
        <v>0</v>
      </c>
      <c r="AA69" s="99">
        <f>RANK(AC69,$AC$4:$AC$82,1)+COUNTIF($AC$4:AC69,AC69)-1</f>
        <v>11</v>
      </c>
      <c r="AB69" s="40" t="s">
        <v>163</v>
      </c>
      <c r="AC69" s="18">
        <f>SUMIFS('Selected Results Data'!E:E,'Selected Results Data'!A:A,calIndicator,'Selected Results Data'!B:B,AB69)</f>
        <v>4.22</v>
      </c>
      <c r="AD69" s="100"/>
      <c r="AE69" s="99">
        <v>66</v>
      </c>
      <c r="AF69" s="40" t="str">
        <f t="shared" si="21"/>
        <v>Colac-Otway</v>
      </c>
      <c r="AG69" s="18">
        <f t="shared" si="22"/>
        <v>7.13</v>
      </c>
      <c r="AH69" s="18" t="e">
        <f t="shared" si="23"/>
        <v>#N/A</v>
      </c>
      <c r="AI69" s="47"/>
      <c r="AJ69" s="47"/>
      <c r="AK69" s="40">
        <v>66</v>
      </c>
      <c r="AL69" s="18">
        <f t="shared" si="24"/>
        <v>7.13</v>
      </c>
      <c r="AN69" s="40" t="str">
        <f t="shared" si="25"/>
        <v>Colac-Otway</v>
      </c>
      <c r="AO69" s="18">
        <f t="shared" si="26"/>
        <v>7.13</v>
      </c>
      <c r="AP69" s="18" t="e">
        <f t="shared" si="27"/>
        <v>#N/A</v>
      </c>
    </row>
    <row r="70" spans="2:42">
      <c r="B70" s="39" t="s">
        <v>154</v>
      </c>
      <c r="C70" s="5" t="b">
        <f>IF(INDEX('Selected Results Data'!$C:$C,MATCH(B70,'Selected Results Data'!$B:$B,0))=calRegion,B70,FALSE)</f>
        <v>0</v>
      </c>
      <c r="D70" s="39">
        <f>IF(C70=FALSE,0,COUNTIFS($C$14:C70,"&lt;&gt;FALSE"))</f>
        <v>0</v>
      </c>
      <c r="AA70" s="99">
        <f>RANK(AC70,$AC$4:$AC$82,1)+COUNTIF($AC$4:AC70,AC70)-1</f>
        <v>64</v>
      </c>
      <c r="AB70" s="40" t="s">
        <v>164</v>
      </c>
      <c r="AC70" s="18">
        <f>SUMIFS('Selected Results Data'!E:E,'Selected Results Data'!A:A,calIndicator,'Selected Results Data'!B:B,AB70)</f>
        <v>6.93</v>
      </c>
      <c r="AD70" s="100"/>
      <c r="AE70" s="99">
        <v>67</v>
      </c>
      <c r="AF70" s="40" t="str">
        <f t="shared" si="21"/>
        <v>Central Goldfields</v>
      </c>
      <c r="AG70" s="18">
        <f t="shared" si="22"/>
        <v>7.19</v>
      </c>
      <c r="AH70" s="18" t="e">
        <f t="shared" si="23"/>
        <v>#N/A</v>
      </c>
      <c r="AI70" s="47"/>
      <c r="AJ70" s="47"/>
      <c r="AK70" s="40">
        <v>67</v>
      </c>
      <c r="AL70" s="18">
        <f t="shared" si="24"/>
        <v>7.19</v>
      </c>
      <c r="AN70" s="40" t="str">
        <f t="shared" si="25"/>
        <v>Central Goldfields</v>
      </c>
      <c r="AO70" s="18">
        <f t="shared" si="26"/>
        <v>7.19</v>
      </c>
      <c r="AP70" s="18" t="e">
        <f t="shared" si="27"/>
        <v>#N/A</v>
      </c>
    </row>
    <row r="71" spans="2:42">
      <c r="B71" s="39" t="s">
        <v>155</v>
      </c>
      <c r="C71" s="5" t="b">
        <f>IF(INDEX('Selected Results Data'!$C:$C,MATCH(B71,'Selected Results Data'!$B:$B,0))=calRegion,B71,FALSE)</f>
        <v>0</v>
      </c>
      <c r="D71" s="39">
        <f>IF(C71=FALSE,0,COUNTIFS($C$14:C71,"&lt;&gt;FALSE"))</f>
        <v>0</v>
      </c>
      <c r="AA71" s="99">
        <f>RANK(AC71,$AC$4:$AC$82,1)+COUNTIF($AC$4:AC71,AC71)-1</f>
        <v>4</v>
      </c>
      <c r="AB71" s="40" t="s">
        <v>165</v>
      </c>
      <c r="AC71" s="18">
        <f>SUMIFS('Selected Results Data'!E:E,'Selected Results Data'!A:A,calIndicator,'Selected Results Data'!B:B,AB71)</f>
        <v>3.22</v>
      </c>
      <c r="AD71" s="100"/>
      <c r="AE71" s="99">
        <v>68</v>
      </c>
      <c r="AF71" s="40" t="str">
        <f t="shared" si="21"/>
        <v>Hindmarsh</v>
      </c>
      <c r="AG71" s="18">
        <f t="shared" si="22"/>
        <v>7.59</v>
      </c>
      <c r="AH71" s="18" t="e">
        <f t="shared" si="23"/>
        <v>#N/A</v>
      </c>
      <c r="AI71" s="47"/>
      <c r="AJ71" s="47"/>
      <c r="AK71" s="40">
        <v>68</v>
      </c>
      <c r="AL71" s="18">
        <f t="shared" si="24"/>
        <v>7.59</v>
      </c>
      <c r="AN71" s="40" t="str">
        <f t="shared" si="25"/>
        <v>Hindmarsh</v>
      </c>
      <c r="AO71" s="18">
        <f t="shared" si="26"/>
        <v>7.59</v>
      </c>
      <c r="AP71" s="18" t="e">
        <f t="shared" si="27"/>
        <v>#N/A</v>
      </c>
    </row>
    <row r="72" spans="2:42">
      <c r="B72" s="39" t="s">
        <v>156</v>
      </c>
      <c r="C72" s="5" t="b">
        <f>IF(INDEX('Selected Results Data'!$C:$C,MATCH(B72,'Selected Results Data'!$B:$B,0))=calRegion,B72,FALSE)</f>
        <v>0</v>
      </c>
      <c r="D72" s="39">
        <f>IF(C72=FALSE,0,COUNTIFS($C$14:C72,"&lt;&gt;FALSE"))</f>
        <v>0</v>
      </c>
      <c r="AA72" s="99">
        <f>RANK(AC72,$AC$4:$AC$82,1)+COUNTIF($AC$4:AC72,AC72)-1</f>
        <v>29</v>
      </c>
      <c r="AB72" s="40" t="s">
        <v>166</v>
      </c>
      <c r="AC72" s="18">
        <f>SUMIFS('Selected Results Data'!E:E,'Selected Results Data'!A:A,calIndicator,'Selected Results Data'!B:B,AB72)</f>
        <v>5.08</v>
      </c>
      <c r="AD72" s="100"/>
      <c r="AE72" s="99">
        <v>69</v>
      </c>
      <c r="AF72" s="40" t="str">
        <f t="shared" si="21"/>
        <v>Wodonga</v>
      </c>
      <c r="AG72" s="18">
        <f t="shared" si="22"/>
        <v>7.65</v>
      </c>
      <c r="AH72" s="18" t="e">
        <f t="shared" si="23"/>
        <v>#N/A</v>
      </c>
      <c r="AI72" s="47"/>
      <c r="AJ72" s="47"/>
      <c r="AK72" s="40">
        <v>69</v>
      </c>
      <c r="AL72" s="18">
        <f t="shared" si="24"/>
        <v>7.65</v>
      </c>
      <c r="AN72" s="40" t="str">
        <f t="shared" si="25"/>
        <v>Wodonga</v>
      </c>
      <c r="AO72" s="18">
        <f t="shared" si="26"/>
        <v>7.65</v>
      </c>
      <c r="AP72" s="18" t="e">
        <f t="shared" si="27"/>
        <v>#N/A</v>
      </c>
    </row>
    <row r="73" spans="2:42">
      <c r="B73" s="39" t="s">
        <v>157</v>
      </c>
      <c r="C73" s="5" t="b">
        <f>IF(INDEX('Selected Results Data'!$C:$C,MATCH(B73,'Selected Results Data'!$B:$B,0))=calRegion,B73,FALSE)</f>
        <v>0</v>
      </c>
      <c r="D73" s="39">
        <f>IF(C73=FALSE,0,COUNTIFS($C$14:C73,"&lt;&gt;FALSE"))</f>
        <v>0</v>
      </c>
      <c r="AA73" s="99">
        <f>RANK(AC73,$AC$4:$AC$82,1)+COUNTIF($AC$4:AC73,AC73)-1</f>
        <v>55</v>
      </c>
      <c r="AB73" s="40" t="s">
        <v>167</v>
      </c>
      <c r="AC73" s="18">
        <f>SUMIFS('Selected Results Data'!E:E,'Selected Results Data'!A:A,calIndicator,'Selected Results Data'!B:B,AB73)</f>
        <v>6.34</v>
      </c>
      <c r="AD73" s="100"/>
      <c r="AE73" s="99">
        <v>70</v>
      </c>
      <c r="AF73" s="40" t="str">
        <f t="shared" si="21"/>
        <v>Greater Bendigo</v>
      </c>
      <c r="AG73" s="18">
        <f t="shared" si="22"/>
        <v>7.68</v>
      </c>
      <c r="AH73" s="18" t="e">
        <f t="shared" si="23"/>
        <v>#N/A</v>
      </c>
      <c r="AI73" s="47"/>
      <c r="AJ73" s="47"/>
      <c r="AK73" s="40">
        <v>70</v>
      </c>
      <c r="AL73" s="18">
        <f t="shared" si="24"/>
        <v>7.68</v>
      </c>
      <c r="AN73" s="40" t="str">
        <f t="shared" si="25"/>
        <v>Greater Bendigo</v>
      </c>
      <c r="AO73" s="18">
        <f t="shared" si="26"/>
        <v>7.68</v>
      </c>
      <c r="AP73" s="18" t="e">
        <f t="shared" si="27"/>
        <v>#N/A</v>
      </c>
    </row>
    <row r="74" spans="2:42">
      <c r="B74" s="39" t="s">
        <v>158</v>
      </c>
      <c r="C74" s="5" t="b">
        <f>IF(INDEX('Selected Results Data'!$C:$C,MATCH(B74,'Selected Results Data'!$B:$B,0))=calRegion,B74,FALSE)</f>
        <v>0</v>
      </c>
      <c r="D74" s="39">
        <f>IF(C74=FALSE,0,COUNTIFS($C$14:C74,"&lt;&gt;FALSE"))</f>
        <v>0</v>
      </c>
      <c r="AA74" s="99">
        <f>RANK(AC74,$AC$4:$AC$82,1)+COUNTIF($AC$4:AC74,AC74)-1</f>
        <v>24</v>
      </c>
      <c r="AB74" s="40" t="s">
        <v>168</v>
      </c>
      <c r="AC74" s="18">
        <f>SUMIFS('Selected Results Data'!E:E,'Selected Results Data'!A:A,calIndicator,'Selected Results Data'!B:B,AB74)</f>
        <v>5.01</v>
      </c>
      <c r="AD74" s="100"/>
      <c r="AE74" s="99">
        <v>71</v>
      </c>
      <c r="AF74" s="40" t="str">
        <f t="shared" si="21"/>
        <v>Northern Grampians</v>
      </c>
      <c r="AG74" s="18">
        <f t="shared" si="22"/>
        <v>7.84</v>
      </c>
      <c r="AH74" s="18" t="e">
        <f t="shared" si="23"/>
        <v>#N/A</v>
      </c>
      <c r="AI74" s="47"/>
      <c r="AJ74" s="47"/>
      <c r="AK74" s="40">
        <v>71</v>
      </c>
      <c r="AL74" s="18">
        <f t="shared" si="24"/>
        <v>7.84</v>
      </c>
      <c r="AN74" s="40" t="str">
        <f t="shared" si="25"/>
        <v>Northern Grampians</v>
      </c>
      <c r="AO74" s="18">
        <f t="shared" si="26"/>
        <v>7.84</v>
      </c>
      <c r="AP74" s="18" t="e">
        <f t="shared" si="27"/>
        <v>#N/A</v>
      </c>
    </row>
    <row r="75" spans="2:42">
      <c r="B75" s="39" t="s">
        <v>159</v>
      </c>
      <c r="C75" s="5" t="str">
        <f>IF(INDEX('Selected Results Data'!$C:$C,MATCH(B75,'Selected Results Data'!$B:$B,0))=calRegion,B75,FALSE)</f>
        <v>South Gippsland</v>
      </c>
      <c r="D75" s="39">
        <f>IF(C75=FALSE,0,COUNTIFS($C$14:C75,"&lt;&gt;FALSE"))</f>
        <v>4</v>
      </c>
      <c r="AA75" s="99">
        <f>RANK(AC75,$AC$4:$AC$82,1)+COUNTIF($AC$4:AC75,AC75)-1</f>
        <v>30</v>
      </c>
      <c r="AB75" s="40" t="s">
        <v>169</v>
      </c>
      <c r="AC75" s="18">
        <f>SUMIFS('Selected Results Data'!E:E,'Selected Results Data'!A:A,calIndicator,'Selected Results Data'!B:B,AB75)</f>
        <v>5.21</v>
      </c>
      <c r="AD75" s="100"/>
      <c r="AE75" s="99">
        <v>72</v>
      </c>
      <c r="AF75" s="40" t="str">
        <f t="shared" si="21"/>
        <v>Darebin</v>
      </c>
      <c r="AG75" s="18">
        <f t="shared" si="22"/>
        <v>8.01</v>
      </c>
      <c r="AH75" s="18" t="e">
        <f t="shared" si="23"/>
        <v>#N/A</v>
      </c>
      <c r="AI75" s="47"/>
      <c r="AJ75" s="47"/>
      <c r="AK75" s="40">
        <v>72</v>
      </c>
      <c r="AL75" s="18">
        <f t="shared" si="24"/>
        <v>8.01</v>
      </c>
      <c r="AN75" s="40" t="str">
        <f t="shared" si="25"/>
        <v>Darebin</v>
      </c>
      <c r="AO75" s="18">
        <f t="shared" si="26"/>
        <v>8.01</v>
      </c>
      <c r="AP75" s="18" t="e">
        <f t="shared" si="27"/>
        <v>#N/A</v>
      </c>
    </row>
    <row r="76" spans="2:42">
      <c r="B76" s="39" t="s">
        <v>160</v>
      </c>
      <c r="C76" s="5" t="b">
        <f>IF(INDEX('Selected Results Data'!$C:$C,MATCH(B76,'Selected Results Data'!$B:$B,0))=calRegion,B76,FALSE)</f>
        <v>0</v>
      </c>
      <c r="D76" s="39">
        <f>IF(C76=FALSE,0,COUNTIFS($C$14:C76,"&lt;&gt;FALSE"))</f>
        <v>0</v>
      </c>
      <c r="AA76" s="99">
        <f>RANK(AC76,$AC$4:$AC$82,1)+COUNTIF($AC$4:AC76,AC76)-1</f>
        <v>52</v>
      </c>
      <c r="AB76" s="40" t="s">
        <v>170</v>
      </c>
      <c r="AC76" s="18">
        <f>SUMIFS('Selected Results Data'!E:E,'Selected Results Data'!A:A,calIndicator,'Selected Results Data'!B:B,AB76)</f>
        <v>6.1</v>
      </c>
      <c r="AD76" s="100"/>
      <c r="AE76" s="99">
        <v>73</v>
      </c>
      <c r="AF76" s="40" t="str">
        <f t="shared" si="21"/>
        <v>Gannawarra</v>
      </c>
      <c r="AG76" s="18">
        <f t="shared" si="22"/>
        <v>8.1</v>
      </c>
      <c r="AH76" s="18" t="e">
        <f t="shared" si="23"/>
        <v>#N/A</v>
      </c>
      <c r="AI76" s="47"/>
      <c r="AJ76" s="47"/>
      <c r="AK76" s="40">
        <v>73</v>
      </c>
      <c r="AL76" s="18">
        <f t="shared" si="24"/>
        <v>8.1</v>
      </c>
      <c r="AN76" s="40" t="str">
        <f t="shared" si="25"/>
        <v>Gannawarra</v>
      </c>
      <c r="AO76" s="18">
        <f t="shared" si="26"/>
        <v>8.1</v>
      </c>
      <c r="AP76" s="18" t="e">
        <f t="shared" si="27"/>
        <v>#N/A</v>
      </c>
    </row>
    <row r="77" spans="2:42">
      <c r="B77" s="39" t="s">
        <v>161</v>
      </c>
      <c r="C77" s="5" t="b">
        <f>IF(INDEX('Selected Results Data'!$C:$C,MATCH(B77,'Selected Results Data'!$B:$B,0))=calRegion,B77,FALSE)</f>
        <v>0</v>
      </c>
      <c r="D77" s="39">
        <f>IF(C77=FALSE,0,COUNTIFS($C$14:C77,"&lt;&gt;FALSE"))</f>
        <v>0</v>
      </c>
      <c r="AA77" s="99">
        <f>RANK(AC77,$AC$4:$AC$82,1)+COUNTIF($AC$4:AC77,AC77)-1</f>
        <v>79</v>
      </c>
      <c r="AB77" s="40" t="s">
        <v>171</v>
      </c>
      <c r="AC77" s="18">
        <f>SUMIFS('Selected Results Data'!E:E,'Selected Results Data'!A:A,calIndicator,'Selected Results Data'!B:B,AB77)</f>
        <v>10.46</v>
      </c>
      <c r="AD77" s="100"/>
      <c r="AE77" s="99">
        <v>74</v>
      </c>
      <c r="AF77" s="40" t="str">
        <f t="shared" si="21"/>
        <v>East Gippsland</v>
      </c>
      <c r="AG77" s="18">
        <f t="shared" si="22"/>
        <v>8.15</v>
      </c>
      <c r="AH77" s="18" t="e">
        <f t="shared" si="23"/>
        <v>#N/A</v>
      </c>
      <c r="AI77" s="47"/>
      <c r="AJ77" s="47"/>
      <c r="AK77" s="40">
        <v>74</v>
      </c>
      <c r="AL77" s="18">
        <f t="shared" si="24"/>
        <v>8.15</v>
      </c>
      <c r="AN77" s="40" t="str">
        <f t="shared" si="25"/>
        <v>East Gippsland</v>
      </c>
      <c r="AO77" s="18">
        <f t="shared" si="26"/>
        <v>8.15</v>
      </c>
      <c r="AP77" s="18" t="e">
        <f t="shared" si="27"/>
        <v>#N/A</v>
      </c>
    </row>
    <row r="78" spans="2:42">
      <c r="B78" s="39" t="s">
        <v>162</v>
      </c>
      <c r="C78" s="5" t="b">
        <f>IF(INDEX('Selected Results Data'!$C:$C,MATCH(B78,'Selected Results Data'!$B:$B,0))=calRegion,B78,FALSE)</f>
        <v>0</v>
      </c>
      <c r="D78" s="39">
        <f>IF(C78=FALSE,0,COUNTIFS($C$14:C78,"&lt;&gt;FALSE"))</f>
        <v>0</v>
      </c>
      <c r="AA78" s="99">
        <f>RANK(AC78,$AC$4:$AC$82,1)+COUNTIF($AC$4:AC78,AC78)-1</f>
        <v>69</v>
      </c>
      <c r="AB78" s="40" t="s">
        <v>172</v>
      </c>
      <c r="AC78" s="18">
        <f>SUMIFS('Selected Results Data'!E:E,'Selected Results Data'!A:A,calIndicator,'Selected Results Data'!B:B,AB78)</f>
        <v>7.65</v>
      </c>
      <c r="AD78" s="100"/>
      <c r="AE78" s="99">
        <v>75</v>
      </c>
      <c r="AF78" s="40" t="str">
        <f t="shared" si="21"/>
        <v>Moreland</v>
      </c>
      <c r="AG78" s="18">
        <f t="shared" si="22"/>
        <v>8.25</v>
      </c>
      <c r="AH78" s="18" t="e">
        <f t="shared" si="23"/>
        <v>#N/A</v>
      </c>
      <c r="AI78" s="47"/>
      <c r="AJ78" s="47"/>
      <c r="AK78" s="40">
        <v>75</v>
      </c>
      <c r="AL78" s="18">
        <f t="shared" si="24"/>
        <v>8.25</v>
      </c>
      <c r="AN78" s="40" t="str">
        <f t="shared" si="25"/>
        <v>Moreland</v>
      </c>
      <c r="AO78" s="18">
        <f t="shared" si="26"/>
        <v>8.25</v>
      </c>
      <c r="AP78" s="18" t="e">
        <f t="shared" si="27"/>
        <v>#N/A</v>
      </c>
    </row>
    <row r="79" spans="2:42">
      <c r="B79" s="39" t="s">
        <v>163</v>
      </c>
      <c r="C79" s="5" t="b">
        <f>IF(INDEX('Selected Results Data'!$C:$C,MATCH(B79,'Selected Results Data'!$B:$B,0))=calRegion,B79,FALSE)</f>
        <v>0</v>
      </c>
      <c r="D79" s="39">
        <f>IF(C79=FALSE,0,COUNTIFS($C$14:C79,"&lt;&gt;FALSE"))</f>
        <v>0</v>
      </c>
      <c r="AA79" s="99">
        <f>RANK(AC79,$AC$4:$AC$82,1)+COUNTIF($AC$4:AC79,AC79)-1</f>
        <v>3</v>
      </c>
      <c r="AB79" s="40" t="s">
        <v>173</v>
      </c>
      <c r="AC79" s="18">
        <f>SUMIFS('Selected Results Data'!E:E,'Selected Results Data'!A:A,calIndicator,'Selected Results Data'!B:B,AB79)</f>
        <v>3.12</v>
      </c>
      <c r="AD79" s="100"/>
      <c r="AE79" s="99">
        <v>76</v>
      </c>
      <c r="AF79" s="40" t="str">
        <f t="shared" si="21"/>
        <v>Yarriambiack</v>
      </c>
      <c r="AG79" s="18">
        <f t="shared" si="22"/>
        <v>8.9</v>
      </c>
      <c r="AH79" s="18" t="e">
        <f t="shared" si="23"/>
        <v>#N/A</v>
      </c>
      <c r="AI79" s="47"/>
      <c r="AJ79" s="47"/>
      <c r="AK79" s="40">
        <v>76</v>
      </c>
      <c r="AL79" s="18">
        <f t="shared" si="24"/>
        <v>8.9</v>
      </c>
      <c r="AN79" s="40" t="str">
        <f t="shared" si="25"/>
        <v>Yarriambiack</v>
      </c>
      <c r="AO79" s="18">
        <f t="shared" si="26"/>
        <v>8.9</v>
      </c>
      <c r="AP79" s="18" t="e">
        <f t="shared" si="27"/>
        <v>#N/A</v>
      </c>
    </row>
    <row r="80" spans="2:42">
      <c r="B80" s="39" t="s">
        <v>164</v>
      </c>
      <c r="C80" s="5" t="b">
        <f>IF(INDEX('Selected Results Data'!$C:$C,MATCH(B80,'Selected Results Data'!$B:$B,0))=calRegion,B80,FALSE)</f>
        <v>0</v>
      </c>
      <c r="D80" s="39">
        <f>IF(C80=FALSE,0,COUNTIFS($C$14:C80,"&lt;&gt;FALSE"))</f>
        <v>0</v>
      </c>
      <c r="AA80" s="99">
        <f>RANK(AC80,$AC$4:$AC$82,1)+COUNTIF($AC$4:AC80,AC80)-1</f>
        <v>39</v>
      </c>
      <c r="AB80" s="40" t="s">
        <v>174</v>
      </c>
      <c r="AC80" s="18">
        <f>SUMIFS('Selected Results Data'!E:E,'Selected Results Data'!A:A,calIndicator,'Selected Results Data'!B:B,AB80)</f>
        <v>5.76</v>
      </c>
      <c r="AD80" s="100"/>
      <c r="AE80" s="99">
        <v>77</v>
      </c>
      <c r="AF80" s="40" t="str">
        <f t="shared" si="21"/>
        <v>Murrindindi</v>
      </c>
      <c r="AG80" s="18">
        <f t="shared" si="22"/>
        <v>9.2799999999999994</v>
      </c>
      <c r="AH80" s="18" t="e">
        <f t="shared" si="23"/>
        <v>#N/A</v>
      </c>
      <c r="AI80" s="47"/>
      <c r="AJ80" s="47"/>
      <c r="AK80" s="40">
        <v>77</v>
      </c>
      <c r="AL80" s="18">
        <f t="shared" si="24"/>
        <v>9.2799999999999994</v>
      </c>
      <c r="AN80" s="40" t="str">
        <f t="shared" si="25"/>
        <v>Murrindindi</v>
      </c>
      <c r="AO80" s="18">
        <f t="shared" si="26"/>
        <v>9.2799999999999994</v>
      </c>
      <c r="AP80" s="18" t="e">
        <f t="shared" si="27"/>
        <v>#N/A</v>
      </c>
    </row>
    <row r="81" spans="2:42">
      <c r="B81" s="39" t="s">
        <v>165</v>
      </c>
      <c r="C81" s="5" t="b">
        <f>IF(INDEX('Selected Results Data'!$C:$C,MATCH(B81,'Selected Results Data'!$B:$B,0))=calRegion,B81,FALSE)</f>
        <v>0</v>
      </c>
      <c r="D81" s="39">
        <f>IF(C81=FALSE,0,COUNTIFS($C$14:C81,"&lt;&gt;FALSE"))</f>
        <v>0</v>
      </c>
      <c r="AA81" s="99">
        <f>RANK(AC81,$AC$4:$AC$82,1)+COUNTIF($AC$4:AC81,AC81)-1</f>
        <v>2</v>
      </c>
      <c r="AB81" s="40" t="s">
        <v>175</v>
      </c>
      <c r="AC81" s="18">
        <f>SUMIFS('Selected Results Data'!E:E,'Selected Results Data'!A:A,calIndicator,'Selected Results Data'!B:B,AB81)</f>
        <v>2.52</v>
      </c>
      <c r="AD81" s="100"/>
      <c r="AE81" s="99">
        <v>78</v>
      </c>
      <c r="AF81" s="40" t="str">
        <f t="shared" si="21"/>
        <v>Casey</v>
      </c>
      <c r="AG81" s="18">
        <f t="shared" si="22"/>
        <v>9.89</v>
      </c>
      <c r="AH81" s="18" t="e">
        <f t="shared" si="23"/>
        <v>#N/A</v>
      </c>
      <c r="AI81" s="47"/>
      <c r="AJ81" s="47"/>
      <c r="AK81" s="40">
        <v>78</v>
      </c>
      <c r="AL81" s="18">
        <f t="shared" si="24"/>
        <v>9.89</v>
      </c>
      <c r="AN81" s="40" t="str">
        <f t="shared" si="25"/>
        <v>Casey</v>
      </c>
      <c r="AO81" s="18">
        <f t="shared" si="26"/>
        <v>9.89</v>
      </c>
      <c r="AP81" s="18" t="e">
        <f t="shared" si="27"/>
        <v>#N/A</v>
      </c>
    </row>
    <row r="82" spans="2:42">
      <c r="B82" s="39" t="s">
        <v>166</v>
      </c>
      <c r="C82" s="5" t="b">
        <f>IF(INDEX('Selected Results Data'!$C:$C,MATCH(B82,'Selected Results Data'!$B:$B,0))=calRegion,B82,FALSE)</f>
        <v>0</v>
      </c>
      <c r="D82" s="39">
        <f>IF(C82=FALSE,0,COUNTIFS($C$14:C82,"&lt;&gt;FALSE"))</f>
        <v>0</v>
      </c>
      <c r="AA82" s="99">
        <f>RANK(AC82,$AC$4:$AC$82,1)+COUNTIF($AC$4:AC82,AC82)-1</f>
        <v>76</v>
      </c>
      <c r="AB82" s="40" t="s">
        <v>176</v>
      </c>
      <c r="AC82" s="18">
        <f>SUMIFS('Selected Results Data'!E:E,'Selected Results Data'!A:A,calIndicator,'Selected Results Data'!B:B,AB82)</f>
        <v>8.9</v>
      </c>
      <c r="AD82" s="100"/>
      <c r="AE82" s="99">
        <v>79</v>
      </c>
      <c r="AF82" s="40" t="str">
        <f t="shared" si="21"/>
        <v>Whittlesea</v>
      </c>
      <c r="AG82" s="18">
        <f t="shared" si="22"/>
        <v>10.46</v>
      </c>
      <c r="AH82" s="18" t="e">
        <f t="shared" si="23"/>
        <v>#N/A</v>
      </c>
      <c r="AI82" s="47"/>
      <c r="AJ82" s="47"/>
      <c r="AK82" s="40">
        <v>79</v>
      </c>
      <c r="AL82" s="18">
        <f t="shared" si="24"/>
        <v>10.46</v>
      </c>
      <c r="AN82" s="40" t="str">
        <f t="shared" si="25"/>
        <v>Whittlesea</v>
      </c>
      <c r="AO82" s="18">
        <f t="shared" si="26"/>
        <v>10.46</v>
      </c>
      <c r="AP82" s="18" t="e">
        <f t="shared" si="27"/>
        <v>#N/A</v>
      </c>
    </row>
    <row r="83" spans="2:42">
      <c r="B83" s="39" t="s">
        <v>167</v>
      </c>
      <c r="C83" s="5" t="b">
        <f>IF(INDEX('Selected Results Data'!$C:$C,MATCH(B83,'Selected Results Data'!$B:$B,0))=calRegion,B83,FALSE)</f>
        <v>0</v>
      </c>
      <c r="D83" s="39">
        <f>IF(C83=FALSE,0,COUNTIFS($C$14:C83,"&lt;&gt;FALSE"))</f>
        <v>0</v>
      </c>
    </row>
    <row r="84" spans="2:42">
      <c r="B84" s="39" t="s">
        <v>168</v>
      </c>
      <c r="C84" s="5" t="b">
        <f>IF(INDEX('Selected Results Data'!$C:$C,MATCH(B84,'Selected Results Data'!$B:$B,0))=calRegion,B84,FALSE)</f>
        <v>0</v>
      </c>
      <c r="D84" s="39">
        <f>IF(C84=FALSE,0,COUNTIFS($C$14:C84,"&lt;&gt;FALSE"))</f>
        <v>0</v>
      </c>
    </row>
    <row r="85" spans="2:42">
      <c r="B85" s="39" t="s">
        <v>169</v>
      </c>
      <c r="C85" s="5" t="b">
        <f>IF(INDEX('Selected Results Data'!$C:$C,MATCH(B85,'Selected Results Data'!$B:$B,0))=calRegion,B85,FALSE)</f>
        <v>0</v>
      </c>
      <c r="D85" s="39">
        <f>IF(C85=FALSE,0,COUNTIFS($C$14:C85,"&lt;&gt;FALSE"))</f>
        <v>0</v>
      </c>
    </row>
    <row r="86" spans="2:42">
      <c r="B86" s="39" t="s">
        <v>170</v>
      </c>
      <c r="C86" s="5" t="b">
        <f>IF(INDEX('Selected Results Data'!$C:$C,MATCH(B86,'Selected Results Data'!$B:$B,0))=calRegion,B86,FALSE)</f>
        <v>0</v>
      </c>
      <c r="D86" s="39">
        <f>IF(C86=FALSE,0,COUNTIFS($C$14:C86,"&lt;&gt;FALSE"))</f>
        <v>0</v>
      </c>
    </row>
    <row r="87" spans="2:42">
      <c r="B87" s="39" t="s">
        <v>171</v>
      </c>
      <c r="C87" s="5" t="b">
        <f>IF(INDEX('Selected Results Data'!$C:$C,MATCH(B87,'Selected Results Data'!$B:$B,0))=calRegion,B87,FALSE)</f>
        <v>0</v>
      </c>
      <c r="D87" s="39">
        <f>IF(C87=FALSE,0,COUNTIFS($C$14:C87,"&lt;&gt;FALSE"))</f>
        <v>0</v>
      </c>
    </row>
    <row r="88" spans="2:42">
      <c r="B88" s="39" t="s">
        <v>172</v>
      </c>
      <c r="C88" s="5" t="b">
        <f>IF(INDEX('Selected Results Data'!$C:$C,MATCH(B88,'Selected Results Data'!$B:$B,0))=calRegion,B88,FALSE)</f>
        <v>0</v>
      </c>
      <c r="D88" s="39">
        <f>IF(C88=FALSE,0,COUNTIFS($C$14:C88,"&lt;&gt;FALSE"))</f>
        <v>0</v>
      </c>
    </row>
    <row r="89" spans="2:42">
      <c r="B89" s="39" t="s">
        <v>173</v>
      </c>
      <c r="C89" s="5" t="b">
        <f>IF(INDEX('Selected Results Data'!$C:$C,MATCH(B89,'Selected Results Data'!$B:$B,0))=calRegion,B89,FALSE)</f>
        <v>0</v>
      </c>
      <c r="D89" s="39">
        <f>IF(C89=FALSE,0,COUNTIFS($C$14:C89,"&lt;&gt;FALSE"))</f>
        <v>0</v>
      </c>
    </row>
    <row r="90" spans="2:42">
      <c r="B90" s="39" t="s">
        <v>174</v>
      </c>
      <c r="C90" s="5" t="b">
        <f>IF(INDEX('Selected Results Data'!$C:$C,MATCH(B90,'Selected Results Data'!$B:$B,0))=calRegion,B90,FALSE)</f>
        <v>0</v>
      </c>
      <c r="D90" s="39">
        <f>IF(C90=FALSE,0,COUNTIFS($C$14:C90,"&lt;&gt;FALSE"))</f>
        <v>0</v>
      </c>
    </row>
    <row r="91" spans="2:42">
      <c r="B91" s="39" t="s">
        <v>175</v>
      </c>
      <c r="C91" s="5" t="b">
        <f>IF(INDEX('Selected Results Data'!$C:$C,MATCH(B91,'Selected Results Data'!$B:$B,0))=calRegion,B91,FALSE)</f>
        <v>0</v>
      </c>
      <c r="D91" s="39">
        <f>IF(C91=FALSE,0,COUNTIFS($C$14:C91,"&lt;&gt;FALSE"))</f>
        <v>0</v>
      </c>
    </row>
    <row r="92" spans="2:42">
      <c r="B92" s="39" t="s">
        <v>176</v>
      </c>
      <c r="C92" s="5" t="b">
        <f>IF(INDEX('Selected Results Data'!$C:$C,MATCH(B92,'Selected Results Data'!$B:$B,0))=calRegion,B92,FALSE)</f>
        <v>0</v>
      </c>
      <c r="D92" s="39">
        <f>IF(C92=FALSE,0,COUNTIFS($C$14:C92,"&lt;&gt;FALSE"))</f>
        <v>0</v>
      </c>
    </row>
    <row r="93" spans="2:42">
      <c r="B93" s="39" t="s">
        <v>375</v>
      </c>
      <c r="C93" s="5" t="b">
        <f>IF(INDEX('Selected Results Data'!$C:$C,MATCH(B93,'Selected Results Data'!$B:$B,0))=calArea,B93,FALSE)</f>
        <v>0</v>
      </c>
      <c r="D93" s="39">
        <f>IF(C93=FALSE,0,COUNTIFS($C$14:C93,"&lt;&gt;FALSE"))</f>
        <v>0</v>
      </c>
    </row>
    <row r="94" spans="2:42">
      <c r="B94" s="39" t="s">
        <v>367</v>
      </c>
      <c r="C94" s="5" t="b">
        <f>IF(INDEX('Selected Results Data'!$C:$C,MATCH(B94,'Selected Results Data'!$B:$B,0))=calArea,B94,FALSE)</f>
        <v>0</v>
      </c>
      <c r="D94" s="39">
        <f>IF(C94=FALSE,0,COUNTIFS($C$14:C94,"&lt;&gt;FALSE"))</f>
        <v>0</v>
      </c>
    </row>
    <row r="95" spans="2:42">
      <c r="B95" s="39" t="s">
        <v>376</v>
      </c>
      <c r="C95" s="5" t="b">
        <f>IF(INDEX('Selected Results Data'!$C:$C,MATCH(B95,'Selected Results Data'!$B:$B,0))=calArea,B95,FALSE)</f>
        <v>0</v>
      </c>
      <c r="D95" s="39">
        <f>IF(C95=FALSE,0,COUNTIFS($C$14:C95,"&lt;&gt;FALSE"))</f>
        <v>0</v>
      </c>
    </row>
    <row r="96" spans="2:42">
      <c r="B96" s="39" t="s">
        <v>377</v>
      </c>
      <c r="C96" s="5" t="b">
        <f>IF(INDEX('Selected Results Data'!$C:$C,MATCH(B96,'Selected Results Data'!$B:$B,0))=calArea,B96,FALSE)</f>
        <v>0</v>
      </c>
      <c r="D96" s="39">
        <f>IF(C96=FALSE,0,COUNTIFS($C$14:C96,"&lt;&gt;FALSE"))</f>
        <v>0</v>
      </c>
    </row>
    <row r="97" spans="2:4">
      <c r="B97" s="39" t="s">
        <v>371</v>
      </c>
      <c r="C97" s="5" t="b">
        <f>IF(INDEX('Selected Results Data'!$C:$C,MATCH(B97,'Selected Results Data'!$B:$B,0))=calArea,B97,FALSE)</f>
        <v>0</v>
      </c>
      <c r="D97" s="39">
        <f>IF(C97=FALSE,0,COUNTIFS($C$14:C97,"&lt;&gt;FALSE"))</f>
        <v>0</v>
      </c>
    </row>
    <row r="98" spans="2:4">
      <c r="B98" s="39" t="s">
        <v>363</v>
      </c>
      <c r="C98" s="5" t="b">
        <f>IF(INDEX('Selected Results Data'!$C:$C,MATCH(B98,'Selected Results Data'!$B:$B,0))=calArea,B98,FALSE)</f>
        <v>0</v>
      </c>
      <c r="D98" s="39">
        <f>IF(C98=FALSE,0,COUNTIFS($C$14:C98,"&lt;&gt;FALSE"))</f>
        <v>0</v>
      </c>
    </row>
    <row r="99" spans="2:4">
      <c r="B99" s="39" t="s">
        <v>372</v>
      </c>
      <c r="C99" s="5" t="b">
        <f>IF(INDEX('Selected Results Data'!$C:$C,MATCH(B99,'Selected Results Data'!$B:$B,0))=calArea,B99,FALSE)</f>
        <v>0</v>
      </c>
      <c r="D99" s="39">
        <f>IF(C99=FALSE,0,COUNTIFS($C$14:C99,"&lt;&gt;FALSE"))</f>
        <v>0</v>
      </c>
    </row>
    <row r="100" spans="2:4">
      <c r="B100" s="39" t="s">
        <v>368</v>
      </c>
      <c r="C100" s="5" t="str">
        <f>IF(INDEX('Selected Results Data'!$C:$C,MATCH(B100,'Selected Results Data'!$B:$B,0))=calArea,B100,FALSE)</f>
        <v>Inner Gippsland Area</v>
      </c>
      <c r="D100" s="39">
        <f>IF(C100=FALSE,0,COUNTIFS($C$14:C100,"&lt;&gt;FALSE"))</f>
        <v>5</v>
      </c>
    </row>
    <row r="101" spans="2:4">
      <c r="B101" s="39" t="s">
        <v>364</v>
      </c>
      <c r="C101" s="5" t="b">
        <f>IF(INDEX('Selected Results Data'!$C:$C,MATCH(B101,'Selected Results Data'!$B:$B,0))=calArea,B101,FALSE)</f>
        <v>0</v>
      </c>
      <c r="D101" s="39">
        <f>IF(C101=FALSE,0,COUNTIFS($C$14:C101,"&lt;&gt;FALSE"))</f>
        <v>0</v>
      </c>
    </row>
    <row r="102" spans="2:4">
      <c r="B102" s="39" t="s">
        <v>365</v>
      </c>
      <c r="C102" s="5" t="b">
        <f>IF(INDEX('Selected Results Data'!$C:$C,MATCH(B102,'Selected Results Data'!$B:$B,0))=calArea,B102,FALSE)</f>
        <v>0</v>
      </c>
      <c r="D102" s="39">
        <f>IF(C102=FALSE,0,COUNTIFS($C$14:C102,"&lt;&gt;FALSE"))</f>
        <v>0</v>
      </c>
    </row>
    <row r="103" spans="2:4">
      <c r="B103" s="39" t="s">
        <v>366</v>
      </c>
      <c r="C103" s="5" t="b">
        <f>IF(INDEX('Selected Results Data'!$C:$C,MATCH(B103,'Selected Results Data'!$B:$B,0))=calArea,B103,FALSE)</f>
        <v>0</v>
      </c>
      <c r="D103" s="39">
        <f>IF(C103=FALSE,0,COUNTIFS($C$14:C103,"&lt;&gt;FALSE"))</f>
        <v>0</v>
      </c>
    </row>
    <row r="104" spans="2:4">
      <c r="B104" s="39" t="s">
        <v>373</v>
      </c>
      <c r="C104" s="5" t="b">
        <f>IF(INDEX('Selected Results Data'!$C:$C,MATCH(B104,'Selected Results Data'!$B:$B,0))=calArea,B104,FALSE)</f>
        <v>0</v>
      </c>
      <c r="D104" s="39">
        <f>IF(C104=FALSE,0,COUNTIFS($C$14:C104,"&lt;&gt;FALSE"))</f>
        <v>0</v>
      </c>
    </row>
    <row r="105" spans="2:4">
      <c r="B105" s="39" t="s">
        <v>369</v>
      </c>
      <c r="C105" s="5" t="b">
        <f>IF(INDEX('Selected Results Data'!$C:$C,MATCH(B105,'Selected Results Data'!$B:$B,0))=calArea,B105,FALSE)</f>
        <v>0</v>
      </c>
      <c r="D105" s="39">
        <f>IF(C105=FALSE,0,COUNTIFS($C$14:C105,"&lt;&gt;FALSE"))</f>
        <v>0</v>
      </c>
    </row>
    <row r="106" spans="2:4">
      <c r="B106" s="39" t="s">
        <v>374</v>
      </c>
      <c r="C106" s="5" t="b">
        <f>IF(INDEX('Selected Results Data'!$C:$C,MATCH(B106,'Selected Results Data'!$B:$B,0))=calArea,B106,FALSE)</f>
        <v>0</v>
      </c>
      <c r="D106" s="39">
        <f>IF(C106=FALSE,0,COUNTIFS($C$14:C106,"&lt;&gt;FALSE"))</f>
        <v>0</v>
      </c>
    </row>
    <row r="107" spans="2:4">
      <c r="B107" s="39" t="s">
        <v>370</v>
      </c>
      <c r="C107" s="5" t="b">
        <f>IF(INDEX('Selected Results Data'!$C:$C,MATCH(B107,'Selected Results Data'!$B:$B,0))=calArea,B107,FALSE)</f>
        <v>0</v>
      </c>
      <c r="D107" s="39">
        <f>IF(C107=FALSE,0,COUNTIFS($C$14:C107,"&lt;&gt;FALSE"))</f>
        <v>0</v>
      </c>
    </row>
    <row r="108" spans="2:4">
      <c r="B108" s="39" t="s">
        <v>379</v>
      </c>
      <c r="C108" s="5" t="b">
        <f>IF(INDEX('Selected Results Data'!$C:$C,MATCH(B108,'Selected Results Data'!$B:$B,0))=calArea,B108,FALSE)</f>
        <v>0</v>
      </c>
      <c r="D108" s="39">
        <f>IF(C108=FALSE,0,COUNTIFS($C$14:C108,"&lt;&gt;FALSE"))</f>
        <v>0</v>
      </c>
    </row>
    <row r="109" spans="2:4">
      <c r="B109" s="39" t="s">
        <v>386</v>
      </c>
      <c r="C109" s="5" t="b">
        <f>IF(INDEX('Selected Results Data'!$C:$C,MATCH(B109,'Selected Results Data'!$B:$B,0))=calArea,B109,FALSE)</f>
        <v>0</v>
      </c>
      <c r="D109" s="39">
        <f>IF(C109=FALSE,0,COUNTIFS($C$14:C109,"&lt;&gt;FALSE"))</f>
        <v>0</v>
      </c>
    </row>
    <row r="110" spans="2:4">
      <c r="B110" s="39" t="s">
        <v>358</v>
      </c>
      <c r="C110" s="5" t="b">
        <f>IF(INDEX('Selected Results Data'!$D:$D,MATCH(B110,'Selected Results Data'!$B:$B,0))=calDivision,B110,FALSE)</f>
        <v>0</v>
      </c>
      <c r="D110" s="39">
        <f>IF(C110=FALSE,0,COUNTIFS($C$14:C110,"&lt;&gt;FALSE"))</f>
        <v>0</v>
      </c>
    </row>
    <row r="111" spans="2:4">
      <c r="B111" s="39" t="s">
        <v>360</v>
      </c>
      <c r="C111" s="5" t="b">
        <f>IF(INDEX('Selected Results Data'!$D:$D,MATCH(B111,'Selected Results Data'!$B:$B,0))=calDivision,B111,FALSE)</f>
        <v>0</v>
      </c>
      <c r="D111" s="39">
        <f>IF(C111=FALSE,0,COUNTIFS($C$14:C111,"&lt;&gt;FALSE"))</f>
        <v>0</v>
      </c>
    </row>
    <row r="112" spans="2:4">
      <c r="B112" s="39" t="s">
        <v>356</v>
      </c>
      <c r="C112" s="5" t="b">
        <f>IF(INDEX('Selected Results Data'!$D:$D,MATCH(B112,'Selected Results Data'!$B:$B,0))=calDivision,B112,FALSE)</f>
        <v>0</v>
      </c>
      <c r="D112" s="39">
        <f>IF(C112=FALSE,0,COUNTIFS($C$14:C112,"&lt;&gt;FALSE"))</f>
        <v>0</v>
      </c>
    </row>
    <row r="113" spans="2:4">
      <c r="B113" s="39" t="s">
        <v>357</v>
      </c>
      <c r="C113" s="5" t="str">
        <f>IF(INDEX('Selected Results Data'!$D:$D,MATCH(B113,'Selected Results Data'!$B:$B,0))=calDivision,B113,FALSE)</f>
        <v>South Division</v>
      </c>
      <c r="D113" s="39">
        <f>IF(C113=FALSE,0,COUNTIFS($C$14:C113,"&lt;&gt;FALSE"))</f>
        <v>6</v>
      </c>
    </row>
    <row r="114" spans="2:4">
      <c r="B114" s="39" t="s">
        <v>0</v>
      </c>
      <c r="C114" s="39" t="s">
        <v>0</v>
      </c>
      <c r="D114" s="39">
        <f>IF(C114=FALSE,0,COUNTIFS($C$14:C114,"&lt;&gt;FALSE"))</f>
        <v>7</v>
      </c>
    </row>
  </sheetData>
  <sortState xmlns:xlrd2="http://schemas.microsoft.com/office/spreadsheetml/2017/richdata2" ref="B94:D109">
    <sortCondition ref="B94:B109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1D55FB63D7B9D4D88AEE45470F60DC1" ma:contentTypeVersion="7" ma:contentTypeDescription="Create a new document." ma:contentTypeScope="" ma:versionID="e3a3e04ea3effaaf1573d444af0823a1">
  <xsd:schema xmlns:xsd="http://www.w3.org/2001/XMLSchema" xmlns:xs="http://www.w3.org/2001/XMLSchema" xmlns:p="http://schemas.microsoft.com/office/2006/metadata/properties" xmlns:ns2="1bb02ef2-6f73-45e6-87b0-9e67c5955620" xmlns:ns3="4d83412f-1d42-4433-be82-a68d7d8cbd34" targetNamespace="http://schemas.microsoft.com/office/2006/metadata/properties" ma:root="true" ma:fieldsID="eaac60231c095e32e037ce148edec571" ns2:_="" ns3:_="">
    <xsd:import namespace="1bb02ef2-6f73-45e6-87b0-9e67c5955620"/>
    <xsd:import namespace="4d83412f-1d42-4433-be82-a68d7d8cbd3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DataVIC" minOccurs="0"/>
                <xsd:element ref="ns2:Search" minOccurs="0"/>
                <xsd:element ref="ns2:Googl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b02ef2-6f73-45e6-87b0-9e67c595562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DataVIC" ma:index="10" nillable="true" ma:displayName="Data VIC" ma:description="Discover and access Victorian Government open data" ma:format="Dropdown" ma:internalName="DataVIC">
      <xsd:simpleType>
        <xsd:restriction base="dms:Text">
          <xsd:maxLength value="255"/>
        </xsd:restriction>
      </xsd:simpleType>
    </xsd:element>
    <xsd:element name="Search" ma:index="11" nillable="true" ma:displayName="Search" ma:description="you can search for anything" ma:format="Dropdown" ma:internalName="Search">
      <xsd:simpleType>
        <xsd:restriction base="dms:Text">
          <xsd:maxLength value="255"/>
        </xsd:restriction>
      </xsd:simpleType>
    </xsd:element>
    <xsd:element name="Google" ma:index="12" nillable="true" ma:displayName="Google" ma:format="Image" ma:internalName="Googl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83412f-1d42-4433-be82-a68d7d8cbd3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arch xmlns="1bb02ef2-6f73-45e6-87b0-9e67c5955620" xsi:nil="true"/>
    <Google xmlns="1bb02ef2-6f73-45e6-87b0-9e67c5955620">
      <Url xsi:nil="true"/>
      <Description xsi:nil="true"/>
    </Google>
    <DataVIC xmlns="1bb02ef2-6f73-45e6-87b0-9e67c5955620" xsi:nil="true"/>
  </documentManagement>
</p:properties>
</file>

<file path=customXml/itemProps1.xml><?xml version="1.0" encoding="utf-8"?>
<ds:datastoreItem xmlns:ds="http://schemas.openxmlformats.org/officeDocument/2006/customXml" ds:itemID="{C0FF09E9-96B3-43E4-9DA5-0CBA7F0B5F1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b02ef2-6f73-45e6-87b0-9e67c5955620"/>
    <ds:schemaRef ds:uri="4d83412f-1d42-4433-be82-a68d7d8cbd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93B5F1D-9820-40F3-93B6-328DD44603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499A4D-FA33-4EDC-A817-B25DD57DA4EA}">
  <ds:schemaRefs>
    <ds:schemaRef ds:uri="http://purl.org/dc/terms/"/>
    <ds:schemaRef ds:uri="1bb02ef2-6f73-45e6-87b0-9e67c5955620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4d83412f-1d42-4433-be82-a68d7d8cbd34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11</vt:i4>
      </vt:variant>
    </vt:vector>
  </HeadingPairs>
  <TitlesOfParts>
    <vt:vector size="23" baseType="lpstr">
      <vt:lpstr>Index</vt:lpstr>
      <vt:lpstr>Infographic</vt:lpstr>
      <vt:lpstr>Selected Results</vt:lpstr>
      <vt:lpstr>Divisional Quick Stats</vt:lpstr>
      <vt:lpstr>LGA Quick Stats - Obesity</vt:lpstr>
      <vt:lpstr>LGA Quick Stats - Fruit &amp; Veg</vt:lpstr>
      <vt:lpstr>LGA Quick Stats - PA</vt:lpstr>
      <vt:lpstr>LGA Quick Stats - MHW</vt:lpstr>
      <vt:lpstr>LGA Quick Stats -Smoking</vt:lpstr>
      <vt:lpstr>LGA Quick Stats -Alcohol</vt:lpstr>
      <vt:lpstr>LGA Quick Stats - Chronic</vt:lpstr>
      <vt:lpstr>LGA Quick Stats - Dental</vt:lpstr>
      <vt:lpstr>InfographData!calArea</vt:lpstr>
      <vt:lpstr>InfographRank!calArea</vt:lpstr>
      <vt:lpstr>calArea</vt:lpstr>
      <vt:lpstr>InfographData!calDivision</vt:lpstr>
      <vt:lpstr>InfographRank!calDivision</vt:lpstr>
      <vt:lpstr>calDivision</vt:lpstr>
      <vt:lpstr>Calculations!calIndicator</vt:lpstr>
      <vt:lpstr>Calculations!calLGA</vt:lpstr>
      <vt:lpstr>Calculations!calRegion</vt:lpstr>
      <vt:lpstr>Infographic!Print_Area</vt:lpstr>
      <vt:lpstr>Infographic_RANK!Print_Area</vt:lpstr>
    </vt:vector>
  </TitlesOfParts>
  <Company>Victorian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Vinay Parankusham (DHHS)</dc:creator>
  <cp:lastModifiedBy>Vinay Parankusham</cp:lastModifiedBy>
  <cp:lastPrinted>2019-11-01T04:15:32Z</cp:lastPrinted>
  <dcterms:created xsi:type="dcterms:W3CDTF">2017-10-23T22:46:13Z</dcterms:created>
  <dcterms:modified xsi:type="dcterms:W3CDTF">2020-06-29T00:09:17Z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0x01010041D55FB63D7B9D4D88AEE45470F60DC1</vt:lpwstr>
  </property>
</Properties>
</file>